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codeName="ThisWorkbook" defaultThemeVersion="124226"/>
  <mc:AlternateContent xmlns:mc="http://schemas.openxmlformats.org/markup-compatibility/2006">
    <mc:Choice Requires="x15">
      <x15ac:absPath xmlns:x15ac="http://schemas.microsoft.com/office/spreadsheetml/2010/11/ac" url="D:\WebsiteRequests\20211021_TIPConceptReports\"/>
    </mc:Choice>
  </mc:AlternateContent>
  <xr:revisionPtr revIDLastSave="0" documentId="13_ncr:1_{10C5B247-9DBD-493B-A3FF-F8D169B2D4F1}" xr6:coauthVersionLast="47" xr6:coauthVersionMax="47" xr10:uidLastSave="{00000000-0000-0000-0000-000000000000}"/>
  <bookViews>
    <workbookView xWindow="-108" yWindow="-108" windowWidth="23256" windowHeight="12576" tabRatio="915" xr2:uid="{00000000-000D-0000-FFFF-FFFF00000000}"/>
  </bookViews>
  <sheets>
    <sheet name="Index" sheetId="22" r:id="rId1"/>
    <sheet name="ATMS or ITS" sheetId="8" r:id="rId2"/>
    <sheet name="Intersections &amp; Signals" sheetId="9" r:id="rId3"/>
    <sheet name="Incident Management" sheetId="10" r:id="rId4"/>
    <sheet name="Truck Idling" sheetId="51" r:id="rId5"/>
    <sheet name="Transit - Bus Service" sheetId="11" r:id="rId6"/>
    <sheet name="Transit - Capital" sheetId="5" r:id="rId7"/>
    <sheet name="Transit - Fares" sheetId="13" r:id="rId8"/>
    <sheet name="Transit - ITS" sheetId="3" r:id="rId9"/>
    <sheet name="Transit - LRT Service" sheetId="12" r:id="rId10"/>
    <sheet name="Transit - New ECO Pass" sheetId="20" r:id="rId11"/>
    <sheet name="Bicycle" sheetId="6" r:id="rId12"/>
    <sheet name="Pedestrian" sheetId="7" r:id="rId13"/>
    <sheet name="Park &amp; Ride" sheetId="4" r:id="rId14"/>
    <sheet name="Vanpools - Expansion" sheetId="14" r:id="rId15"/>
    <sheet name="Carpool Management" sheetId="21" r:id="rId16"/>
    <sheet name="Vanpool Management" sheetId="17" r:id="rId17"/>
    <sheet name="Alt Fuel" sheetId="39" r:id="rId18"/>
    <sheet name="Alt Fuel Vehicle Upgrade" sheetId="49" r:id="rId19"/>
    <sheet name="HD Diesel Replacement" sheetId="50" r:id="rId20"/>
    <sheet name="Other" sheetId="18" r:id="rId21"/>
    <sheet name="Sample Traffic Study" sheetId="41" r:id="rId22"/>
    <sheet name="_veh_start_run_rate" sheetId="43" r:id="rId23"/>
    <sheet name="Vehicle_Idle_Rates" sheetId="44" r:id="rId24"/>
    <sheet name="Rate x Veh &amp; MY" sheetId="52" r:id="rId25"/>
    <sheet name="Effective Life" sheetId="47" r:id="rId26"/>
  </sheets>
  <externalReferences>
    <externalReference r:id="rId27"/>
    <externalReference r:id="rId28"/>
    <externalReference r:id="rId29"/>
    <externalReference r:id="rId30"/>
    <externalReference r:id="rId31"/>
  </externalReferences>
  <definedNames>
    <definedName name="_xlnm._FilterDatabase" localSheetId="22" hidden="1">_veh_start_run_rate!#REF!</definedName>
    <definedName name="activityTypeID" localSheetId="18">#REF!</definedName>
    <definedName name="activityTypeID" localSheetId="19">#REF!</definedName>
    <definedName name="activityTypeID" localSheetId="21">#REF!</definedName>
    <definedName name="activityTypeID">#REF!</definedName>
    <definedName name="Art_X_Rates">[1]Summary!$M$5:$O$34</definedName>
    <definedName name="County_ID" localSheetId="24">[2]Index!$A$45:$B$49</definedName>
    <definedName name="County_ID">Index!$A$45:$B$49</definedName>
    <definedName name="countyID" localSheetId="18">#REF!</definedName>
    <definedName name="countyID" localSheetId="19">#REF!</definedName>
    <definedName name="countyID" localSheetId="21">#REF!</definedName>
    <definedName name="countyID">#REF!</definedName>
    <definedName name="dayID" localSheetId="18">#REF!</definedName>
    <definedName name="dayID" localSheetId="19">#REF!</definedName>
    <definedName name="dayID" localSheetId="21">#REF!</definedName>
    <definedName name="dayID">#REF!</definedName>
    <definedName name="Freeway_X_Rate">[1]Summary!$Q$5:$S$34</definedName>
    <definedName name="FuelTypeID" localSheetId="18">#REF!</definedName>
    <definedName name="FuelTypeID" localSheetId="19">#REF!</definedName>
    <definedName name="FuelTypeID" localSheetId="24">[3]Decoder!$A$96:$B$101</definedName>
    <definedName name="FuelTypeID" localSheetId="21">#REF!</definedName>
    <definedName name="FuelTypeID">#REF!</definedName>
    <definedName name="Funding_Year" localSheetId="24">[2]Index!$A$43</definedName>
    <definedName name="Funding_Year" localSheetId="21">[4]Index!$A$43</definedName>
    <definedName name="Funding_Year">Index!$A$43</definedName>
    <definedName name="FWYpct">[5]MV_Road_SL!$C$5</definedName>
    <definedName name="FWYxSpeedxVMT">[5]fVMTxSpeed!$E$2:$I$385</definedName>
    <definedName name="Local_X_Rates">[1]Summary!$U$5:$W$34</definedName>
    <definedName name="Look_Rates" localSheetId="18">#REF!</definedName>
    <definedName name="Look_Rates" localSheetId="19">#REF!</definedName>
    <definedName name="Look_Rates" localSheetId="24">#REF!</definedName>
    <definedName name="Look_Rates" localSheetId="21">[4]Lookup!$A$7:$Z$1473</definedName>
    <definedName name="Look_Rates">#REF!</definedName>
    <definedName name="Near_Year" localSheetId="18">#REF!</definedName>
    <definedName name="Near_Year" localSheetId="19">#REF!</definedName>
    <definedName name="Near_Year">#REF!</definedName>
    <definedName name="_xlnm.Print_Area" localSheetId="17">'Alt Fuel'!$A$1:$L$68</definedName>
    <definedName name="_xlnm.Print_Area" localSheetId="18">'Alt Fuel Vehicle Upgrade'!$A$1:$L$59</definedName>
    <definedName name="_xlnm.Print_Area" localSheetId="1">'ATMS or ITS'!$A$1:$L$59</definedName>
    <definedName name="_xlnm.Print_Area" localSheetId="11">Bicycle!$A$1:$L$68</definedName>
    <definedName name="_xlnm.Print_Area" localSheetId="15">'Carpool Management'!$A$1:$L$68</definedName>
    <definedName name="_xlnm.Print_Area" localSheetId="25">'Effective Life'!$A$1:$C$21</definedName>
    <definedName name="_xlnm.Print_Area" localSheetId="19">'HD Diesel Replacement'!$A$1:$L$59</definedName>
    <definedName name="_xlnm.Print_Area" localSheetId="3">'Incident Management'!$A$1:$L$68</definedName>
    <definedName name="_xlnm.Print_Area" localSheetId="2">'Intersections &amp; Signals'!$A$1:$L$59</definedName>
    <definedName name="_xlnm.Print_Area" localSheetId="20">Other!$A$1:$L$68</definedName>
    <definedName name="_xlnm.Print_Area" localSheetId="13">'Park &amp; Ride'!$A$1:$L$68</definedName>
    <definedName name="_xlnm.Print_Area" localSheetId="12">Pedestrian!$A$1:$L$68</definedName>
    <definedName name="_xlnm.Print_Area" localSheetId="5">'Transit - Bus Service'!$A$1:$L$68</definedName>
    <definedName name="_xlnm.Print_Area" localSheetId="6">'Transit - Capital'!$A$1:$L$68</definedName>
    <definedName name="_xlnm.Print_Area" localSheetId="7">'Transit - Fares'!$A$1:$L$68</definedName>
    <definedName name="_xlnm.Print_Area" localSheetId="8">'Transit - ITS'!$A$1:$L$68</definedName>
    <definedName name="_xlnm.Print_Area" localSheetId="9">'Transit - LRT Service'!$A$1:$L$68</definedName>
    <definedName name="_xlnm.Print_Area" localSheetId="10">'Transit - New ECO Pass'!$A$1:$L$68</definedName>
    <definedName name="_xlnm.Print_Area" localSheetId="4">'Truck Idling'!$A$1:$L$59</definedName>
    <definedName name="_xlnm.Print_Area" localSheetId="16">'Vanpool Management'!$A$1:$L$68</definedName>
    <definedName name="_xlnm.Print_Area" localSheetId="14">'Vanpools - Expansion'!$A$1:$L$68</definedName>
    <definedName name="Road_Dist">[1]xRoad!$A$2:$E$92</definedName>
    <definedName name="SCC_Code" localSheetId="18">#REF!</definedName>
    <definedName name="SCC_Code" localSheetId="19">#REF!</definedName>
    <definedName name="SCC_Code" localSheetId="21">#REF!</definedName>
    <definedName name="SCC_Code">#REF!</definedName>
    <definedName name="SCCVtypeID" localSheetId="18">#REF!</definedName>
    <definedName name="SCCVtypeID" localSheetId="19">#REF!</definedName>
    <definedName name="SCCVtypeID" localSheetId="21">#REF!</definedName>
    <definedName name="SCCVtypeID">#REF!</definedName>
    <definedName name="SourceTypeID">[3]Decoder!$A$113:$C$125</definedName>
    <definedName name="Starts_X_Rates">[1]Summary!$Y$5:$Z$44</definedName>
    <definedName name="VMT_Speed_Pct">[1]xSpeed!$A$2:$M$1153</definedName>
    <definedName name="VMT_X_Hour">[1]xHour!$D$26:$E$49</definedName>
    <definedName name="VMTxHour">[5]VMTxHour!$D$74:$E$97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1210" i="52" l="1"/>
  <c r="V1210" i="52"/>
  <c r="U1210" i="52"/>
  <c r="T1210" i="52"/>
  <c r="S1210" i="52"/>
  <c r="R1210" i="52"/>
  <c r="Q1210" i="52"/>
  <c r="P1210" i="52"/>
  <c r="O1210" i="52"/>
  <c r="E1210" i="52"/>
  <c r="D1210" i="52"/>
  <c r="C1210" i="52"/>
  <c r="B1210" i="52"/>
  <c r="W1209" i="52"/>
  <c r="V1209" i="52"/>
  <c r="U1209" i="52"/>
  <c r="T1209" i="52"/>
  <c r="S1209" i="52"/>
  <c r="R1209" i="52"/>
  <c r="Q1209" i="52"/>
  <c r="P1209" i="52"/>
  <c r="O1209" i="52"/>
  <c r="E1209" i="52"/>
  <c r="D1209" i="52"/>
  <c r="C1209" i="52"/>
  <c r="B1209" i="52"/>
  <c r="W1208" i="52"/>
  <c r="V1208" i="52"/>
  <c r="U1208" i="52"/>
  <c r="T1208" i="52"/>
  <c r="S1208" i="52"/>
  <c r="R1208" i="52"/>
  <c r="Q1208" i="52"/>
  <c r="P1208" i="52"/>
  <c r="O1208" i="52"/>
  <c r="E1208" i="52"/>
  <c r="D1208" i="52"/>
  <c r="C1208" i="52"/>
  <c r="B1208" i="52"/>
  <c r="W1207" i="52"/>
  <c r="V1207" i="52"/>
  <c r="U1207" i="52"/>
  <c r="T1207" i="52"/>
  <c r="S1207" i="52"/>
  <c r="R1207" i="52"/>
  <c r="Q1207" i="52"/>
  <c r="P1207" i="52"/>
  <c r="O1207" i="52"/>
  <c r="E1207" i="52"/>
  <c r="D1207" i="52"/>
  <c r="C1207" i="52"/>
  <c r="B1207" i="52"/>
  <c r="W1206" i="52"/>
  <c r="V1206" i="52"/>
  <c r="U1206" i="52"/>
  <c r="T1206" i="52"/>
  <c r="S1206" i="52"/>
  <c r="R1206" i="52"/>
  <c r="Q1206" i="52"/>
  <c r="P1206" i="52"/>
  <c r="O1206" i="52"/>
  <c r="E1206" i="52"/>
  <c r="D1206" i="52"/>
  <c r="C1206" i="52"/>
  <c r="B1206" i="52"/>
  <c r="W1205" i="52"/>
  <c r="V1205" i="52"/>
  <c r="U1205" i="52"/>
  <c r="T1205" i="52"/>
  <c r="S1205" i="52"/>
  <c r="R1205" i="52"/>
  <c r="Q1205" i="52"/>
  <c r="P1205" i="52"/>
  <c r="O1205" i="52"/>
  <c r="E1205" i="52"/>
  <c r="D1205" i="52"/>
  <c r="C1205" i="52"/>
  <c r="B1205" i="52"/>
  <c r="W1204" i="52"/>
  <c r="V1204" i="52"/>
  <c r="U1204" i="52"/>
  <c r="T1204" i="52"/>
  <c r="S1204" i="52"/>
  <c r="R1204" i="52"/>
  <c r="Q1204" i="52"/>
  <c r="P1204" i="52"/>
  <c r="O1204" i="52"/>
  <c r="E1204" i="52"/>
  <c r="D1204" i="52"/>
  <c r="C1204" i="52"/>
  <c r="B1204" i="52"/>
  <c r="W1203" i="52"/>
  <c r="V1203" i="52"/>
  <c r="U1203" i="52"/>
  <c r="T1203" i="52"/>
  <c r="S1203" i="52"/>
  <c r="R1203" i="52"/>
  <c r="Q1203" i="52"/>
  <c r="P1203" i="52"/>
  <c r="O1203" i="52"/>
  <c r="E1203" i="52"/>
  <c r="D1203" i="52"/>
  <c r="C1203" i="52"/>
  <c r="B1203" i="52"/>
  <c r="W1202" i="52"/>
  <c r="V1202" i="52"/>
  <c r="U1202" i="52"/>
  <c r="T1202" i="52"/>
  <c r="S1202" i="52"/>
  <c r="R1202" i="52"/>
  <c r="Q1202" i="52"/>
  <c r="P1202" i="52"/>
  <c r="O1202" i="52"/>
  <c r="E1202" i="52"/>
  <c r="D1202" i="52"/>
  <c r="C1202" i="52"/>
  <c r="B1202" i="52"/>
  <c r="W1201" i="52"/>
  <c r="V1201" i="52"/>
  <c r="U1201" i="52"/>
  <c r="T1201" i="52"/>
  <c r="S1201" i="52"/>
  <c r="R1201" i="52"/>
  <c r="Q1201" i="52"/>
  <c r="P1201" i="52"/>
  <c r="O1201" i="52"/>
  <c r="E1201" i="52"/>
  <c r="D1201" i="52"/>
  <c r="C1201" i="52"/>
  <c r="B1201" i="52"/>
  <c r="W1200" i="52"/>
  <c r="V1200" i="52"/>
  <c r="U1200" i="52"/>
  <c r="T1200" i="52"/>
  <c r="S1200" i="52"/>
  <c r="R1200" i="52"/>
  <c r="Q1200" i="52"/>
  <c r="P1200" i="52"/>
  <c r="O1200" i="52"/>
  <c r="E1200" i="52"/>
  <c r="D1200" i="52"/>
  <c r="C1200" i="52"/>
  <c r="B1200" i="52"/>
  <c r="W1199" i="52"/>
  <c r="V1199" i="52"/>
  <c r="U1199" i="52"/>
  <c r="T1199" i="52"/>
  <c r="S1199" i="52"/>
  <c r="R1199" i="52"/>
  <c r="Q1199" i="52"/>
  <c r="P1199" i="52"/>
  <c r="O1199" i="52"/>
  <c r="E1199" i="52"/>
  <c r="D1199" i="52"/>
  <c r="C1199" i="52"/>
  <c r="B1199" i="52"/>
  <c r="W1198" i="52"/>
  <c r="V1198" i="52"/>
  <c r="U1198" i="52"/>
  <c r="T1198" i="52"/>
  <c r="S1198" i="52"/>
  <c r="R1198" i="52"/>
  <c r="Q1198" i="52"/>
  <c r="P1198" i="52"/>
  <c r="O1198" i="52"/>
  <c r="E1198" i="52"/>
  <c r="D1198" i="52"/>
  <c r="C1198" i="52"/>
  <c r="B1198" i="52"/>
  <c r="W1197" i="52"/>
  <c r="V1197" i="52"/>
  <c r="U1197" i="52"/>
  <c r="T1197" i="52"/>
  <c r="S1197" i="52"/>
  <c r="R1197" i="52"/>
  <c r="Q1197" i="52"/>
  <c r="P1197" i="52"/>
  <c r="O1197" i="52"/>
  <c r="E1197" i="52"/>
  <c r="D1197" i="52"/>
  <c r="C1197" i="52"/>
  <c r="B1197" i="52"/>
  <c r="W1196" i="52"/>
  <c r="V1196" i="52"/>
  <c r="U1196" i="52"/>
  <c r="T1196" i="52"/>
  <c r="S1196" i="52"/>
  <c r="R1196" i="52"/>
  <c r="Q1196" i="52"/>
  <c r="P1196" i="52"/>
  <c r="O1196" i="52"/>
  <c r="E1196" i="52"/>
  <c r="D1196" i="52"/>
  <c r="C1196" i="52"/>
  <c r="B1196" i="52"/>
  <c r="W1195" i="52"/>
  <c r="V1195" i="52"/>
  <c r="U1195" i="52"/>
  <c r="T1195" i="52"/>
  <c r="S1195" i="52"/>
  <c r="R1195" i="52"/>
  <c r="Q1195" i="52"/>
  <c r="P1195" i="52"/>
  <c r="O1195" i="52"/>
  <c r="E1195" i="52"/>
  <c r="D1195" i="52"/>
  <c r="C1195" i="52"/>
  <c r="B1195" i="52"/>
  <c r="W1194" i="52"/>
  <c r="V1194" i="52"/>
  <c r="U1194" i="52"/>
  <c r="T1194" i="52"/>
  <c r="S1194" i="52"/>
  <c r="R1194" i="52"/>
  <c r="Q1194" i="52"/>
  <c r="P1194" i="52"/>
  <c r="O1194" i="52"/>
  <c r="E1194" i="52"/>
  <c r="D1194" i="52"/>
  <c r="C1194" i="52"/>
  <c r="B1194" i="52"/>
  <c r="W1193" i="52"/>
  <c r="V1193" i="52"/>
  <c r="U1193" i="52"/>
  <c r="T1193" i="52"/>
  <c r="S1193" i="52"/>
  <c r="R1193" i="52"/>
  <c r="Q1193" i="52"/>
  <c r="P1193" i="52"/>
  <c r="O1193" i="52"/>
  <c r="E1193" i="52"/>
  <c r="D1193" i="52"/>
  <c r="C1193" i="52"/>
  <c r="B1193" i="52"/>
  <c r="W1192" i="52"/>
  <c r="V1192" i="52"/>
  <c r="U1192" i="52"/>
  <c r="T1192" i="52"/>
  <c r="S1192" i="52"/>
  <c r="R1192" i="52"/>
  <c r="Q1192" i="52"/>
  <c r="P1192" i="52"/>
  <c r="O1192" i="52"/>
  <c r="E1192" i="52"/>
  <c r="D1192" i="52"/>
  <c r="C1192" i="52"/>
  <c r="B1192" i="52"/>
  <c r="W1191" i="52"/>
  <c r="V1191" i="52"/>
  <c r="U1191" i="52"/>
  <c r="T1191" i="52"/>
  <c r="S1191" i="52"/>
  <c r="R1191" i="52"/>
  <c r="Q1191" i="52"/>
  <c r="P1191" i="52"/>
  <c r="O1191" i="52"/>
  <c r="E1191" i="52"/>
  <c r="D1191" i="52"/>
  <c r="C1191" i="52"/>
  <c r="B1191" i="52"/>
  <c r="W1190" i="52"/>
  <c r="V1190" i="52"/>
  <c r="U1190" i="52"/>
  <c r="T1190" i="52"/>
  <c r="S1190" i="52"/>
  <c r="R1190" i="52"/>
  <c r="Q1190" i="52"/>
  <c r="P1190" i="52"/>
  <c r="O1190" i="52"/>
  <c r="E1190" i="52"/>
  <c r="D1190" i="52"/>
  <c r="C1190" i="52"/>
  <c r="B1190" i="52"/>
  <c r="W1189" i="52"/>
  <c r="V1189" i="52"/>
  <c r="U1189" i="52"/>
  <c r="T1189" i="52"/>
  <c r="S1189" i="52"/>
  <c r="R1189" i="52"/>
  <c r="Q1189" i="52"/>
  <c r="P1189" i="52"/>
  <c r="O1189" i="52"/>
  <c r="E1189" i="52"/>
  <c r="D1189" i="52"/>
  <c r="C1189" i="52"/>
  <c r="B1189" i="52"/>
  <c r="W1188" i="52"/>
  <c r="V1188" i="52"/>
  <c r="U1188" i="52"/>
  <c r="T1188" i="52"/>
  <c r="S1188" i="52"/>
  <c r="R1188" i="52"/>
  <c r="Q1188" i="52"/>
  <c r="P1188" i="52"/>
  <c r="O1188" i="52"/>
  <c r="E1188" i="52"/>
  <c r="D1188" i="52"/>
  <c r="C1188" i="52"/>
  <c r="B1188" i="52"/>
  <c r="W1187" i="52"/>
  <c r="V1187" i="52"/>
  <c r="U1187" i="52"/>
  <c r="T1187" i="52"/>
  <c r="S1187" i="52"/>
  <c r="R1187" i="52"/>
  <c r="Q1187" i="52"/>
  <c r="P1187" i="52"/>
  <c r="O1187" i="52"/>
  <c r="E1187" i="52"/>
  <c r="D1187" i="52"/>
  <c r="C1187" i="52"/>
  <c r="B1187" i="52"/>
  <c r="W1186" i="52"/>
  <c r="V1186" i="52"/>
  <c r="U1186" i="52"/>
  <c r="T1186" i="52"/>
  <c r="S1186" i="52"/>
  <c r="R1186" i="52"/>
  <c r="Q1186" i="52"/>
  <c r="P1186" i="52"/>
  <c r="O1186" i="52"/>
  <c r="E1186" i="52"/>
  <c r="D1186" i="52"/>
  <c r="C1186" i="52"/>
  <c r="B1186" i="52"/>
  <c r="W1185" i="52"/>
  <c r="V1185" i="52"/>
  <c r="U1185" i="52"/>
  <c r="T1185" i="52"/>
  <c r="S1185" i="52"/>
  <c r="R1185" i="52"/>
  <c r="Q1185" i="52"/>
  <c r="P1185" i="52"/>
  <c r="O1185" i="52"/>
  <c r="E1185" i="52"/>
  <c r="D1185" i="52"/>
  <c r="C1185" i="52"/>
  <c r="B1185" i="52"/>
  <c r="W1184" i="52"/>
  <c r="V1184" i="52"/>
  <c r="U1184" i="52"/>
  <c r="T1184" i="52"/>
  <c r="S1184" i="52"/>
  <c r="R1184" i="52"/>
  <c r="Q1184" i="52"/>
  <c r="P1184" i="52"/>
  <c r="O1184" i="52"/>
  <c r="E1184" i="52"/>
  <c r="D1184" i="52"/>
  <c r="C1184" i="52"/>
  <c r="B1184" i="52"/>
  <c r="W1183" i="52"/>
  <c r="V1183" i="52"/>
  <c r="U1183" i="52"/>
  <c r="T1183" i="52"/>
  <c r="S1183" i="52"/>
  <c r="R1183" i="52"/>
  <c r="Q1183" i="52"/>
  <c r="P1183" i="52"/>
  <c r="O1183" i="52"/>
  <c r="E1183" i="52"/>
  <c r="D1183" i="52"/>
  <c r="C1183" i="52"/>
  <c r="B1183" i="52"/>
  <c r="W1182" i="52"/>
  <c r="V1182" i="52"/>
  <c r="U1182" i="52"/>
  <c r="T1182" i="52"/>
  <c r="S1182" i="52"/>
  <c r="R1182" i="52"/>
  <c r="Q1182" i="52"/>
  <c r="P1182" i="52"/>
  <c r="O1182" i="52"/>
  <c r="E1182" i="52"/>
  <c r="D1182" i="52"/>
  <c r="C1182" i="52"/>
  <c r="B1182" i="52"/>
  <c r="W1181" i="52"/>
  <c r="V1181" i="52"/>
  <c r="U1181" i="52"/>
  <c r="T1181" i="52"/>
  <c r="S1181" i="52"/>
  <c r="R1181" i="52"/>
  <c r="Q1181" i="52"/>
  <c r="P1181" i="52"/>
  <c r="O1181" i="52"/>
  <c r="E1181" i="52"/>
  <c r="D1181" i="52"/>
  <c r="C1181" i="52"/>
  <c r="B1181" i="52"/>
  <c r="W1180" i="52"/>
  <c r="V1180" i="52"/>
  <c r="U1180" i="52"/>
  <c r="T1180" i="52"/>
  <c r="S1180" i="52"/>
  <c r="R1180" i="52"/>
  <c r="Q1180" i="52"/>
  <c r="P1180" i="52"/>
  <c r="O1180" i="52"/>
  <c r="E1180" i="52"/>
  <c r="D1180" i="52"/>
  <c r="C1180" i="52"/>
  <c r="B1180" i="52"/>
  <c r="W1179" i="52"/>
  <c r="V1179" i="52"/>
  <c r="U1179" i="52"/>
  <c r="T1179" i="52"/>
  <c r="S1179" i="52"/>
  <c r="R1179" i="52"/>
  <c r="Q1179" i="52"/>
  <c r="P1179" i="52"/>
  <c r="O1179" i="52"/>
  <c r="E1179" i="52"/>
  <c r="D1179" i="52"/>
  <c r="C1179" i="52"/>
  <c r="B1179" i="52"/>
  <c r="W1178" i="52"/>
  <c r="V1178" i="52"/>
  <c r="U1178" i="52"/>
  <c r="T1178" i="52"/>
  <c r="S1178" i="52"/>
  <c r="R1178" i="52"/>
  <c r="Q1178" i="52"/>
  <c r="P1178" i="52"/>
  <c r="O1178" i="52"/>
  <c r="E1178" i="52"/>
  <c r="D1178" i="52"/>
  <c r="C1178" i="52"/>
  <c r="B1178" i="52"/>
  <c r="W1177" i="52"/>
  <c r="V1177" i="52"/>
  <c r="U1177" i="52"/>
  <c r="T1177" i="52"/>
  <c r="S1177" i="52"/>
  <c r="R1177" i="52"/>
  <c r="Q1177" i="52"/>
  <c r="P1177" i="52"/>
  <c r="O1177" i="52"/>
  <c r="E1177" i="52"/>
  <c r="D1177" i="52"/>
  <c r="C1177" i="52"/>
  <c r="B1177" i="52"/>
  <c r="W1176" i="52"/>
  <c r="V1176" i="52"/>
  <c r="U1176" i="52"/>
  <c r="T1176" i="52"/>
  <c r="S1176" i="52"/>
  <c r="R1176" i="52"/>
  <c r="Q1176" i="52"/>
  <c r="P1176" i="52"/>
  <c r="O1176" i="52"/>
  <c r="E1176" i="52"/>
  <c r="D1176" i="52"/>
  <c r="C1176" i="52"/>
  <c r="B1176" i="52"/>
  <c r="W1175" i="52"/>
  <c r="V1175" i="52"/>
  <c r="U1175" i="52"/>
  <c r="T1175" i="52"/>
  <c r="S1175" i="52"/>
  <c r="R1175" i="52"/>
  <c r="Q1175" i="52"/>
  <c r="P1175" i="52"/>
  <c r="O1175" i="52"/>
  <c r="E1175" i="52"/>
  <c r="D1175" i="52"/>
  <c r="C1175" i="52"/>
  <c r="B1175" i="52"/>
  <c r="W1174" i="52"/>
  <c r="V1174" i="52"/>
  <c r="U1174" i="52"/>
  <c r="T1174" i="52"/>
  <c r="S1174" i="52"/>
  <c r="R1174" i="52"/>
  <c r="Q1174" i="52"/>
  <c r="P1174" i="52"/>
  <c r="O1174" i="52"/>
  <c r="E1174" i="52"/>
  <c r="D1174" i="52"/>
  <c r="C1174" i="52"/>
  <c r="B1174" i="52"/>
  <c r="W1173" i="52"/>
  <c r="V1173" i="52"/>
  <c r="U1173" i="52"/>
  <c r="T1173" i="52"/>
  <c r="S1173" i="52"/>
  <c r="R1173" i="52"/>
  <c r="Q1173" i="52"/>
  <c r="P1173" i="52"/>
  <c r="O1173" i="52"/>
  <c r="E1173" i="52"/>
  <c r="D1173" i="52"/>
  <c r="C1173" i="52"/>
  <c r="B1173" i="52"/>
  <c r="AV5" i="44"/>
  <c r="AW5" i="44"/>
  <c r="AX5" i="44"/>
  <c r="AY5" i="44"/>
  <c r="AZ5" i="44"/>
  <c r="BA5" i="44"/>
  <c r="BB5" i="44"/>
  <c r="BC5" i="44"/>
  <c r="BD5" i="44"/>
  <c r="BE5" i="44"/>
  <c r="BF5" i="44"/>
  <c r="BG5" i="44"/>
  <c r="BH5" i="44"/>
  <c r="BI5" i="44"/>
  <c r="BJ5" i="44"/>
  <c r="BK5" i="44"/>
  <c r="BL5" i="44"/>
  <c r="BM5" i="44"/>
  <c r="BN5" i="44"/>
  <c r="BO5" i="44"/>
  <c r="BP5" i="44"/>
  <c r="BQ5" i="44"/>
  <c r="BR5" i="44"/>
  <c r="BS5" i="44"/>
  <c r="BT5" i="44"/>
  <c r="BU5" i="44"/>
  <c r="BV5" i="44"/>
  <c r="BW5" i="44"/>
  <c r="BX5" i="44"/>
  <c r="BY5" i="44"/>
  <c r="BZ5" i="44"/>
  <c r="CA5" i="44"/>
  <c r="CB5" i="44"/>
  <c r="CC5" i="44"/>
  <c r="CD5" i="44"/>
  <c r="CE5" i="44"/>
  <c r="CF5" i="44"/>
  <c r="CG5" i="44"/>
  <c r="CH5" i="44"/>
  <c r="CI5" i="44"/>
  <c r="CJ5" i="44"/>
  <c r="CK5" i="44"/>
  <c r="CL5" i="44"/>
  <c r="CM5" i="44"/>
  <c r="CN5" i="44"/>
  <c r="CO5" i="44"/>
  <c r="CP5" i="44"/>
  <c r="CQ5" i="44"/>
  <c r="CR5" i="44"/>
  <c r="CS5" i="44"/>
  <c r="CT5" i="44"/>
  <c r="AU5" i="44"/>
  <c r="C18" i="44"/>
  <c r="A850" i="44" l="1"/>
  <c r="A849" i="44"/>
  <c r="A848" i="44"/>
  <c r="A847" i="44"/>
  <c r="A846" i="44"/>
  <c r="A845" i="44"/>
  <c r="A844" i="44"/>
  <c r="A843" i="44"/>
  <c r="A842" i="44"/>
  <c r="A841" i="44"/>
  <c r="A840" i="44"/>
  <c r="A839" i="44"/>
  <c r="A838" i="44"/>
  <c r="A837" i="44"/>
  <c r="A836" i="44"/>
  <c r="A835" i="44"/>
  <c r="A834" i="44"/>
  <c r="A833" i="44"/>
  <c r="A832" i="44"/>
  <c r="A831" i="44"/>
  <c r="A830" i="44"/>
  <c r="A829" i="44"/>
  <c r="A828" i="44"/>
  <c r="A827" i="44"/>
  <c r="A826" i="44"/>
  <c r="A825" i="44"/>
  <c r="A824" i="44"/>
  <c r="A823" i="44"/>
  <c r="A822" i="44"/>
  <c r="A821" i="44"/>
  <c r="A820" i="44"/>
  <c r="A819" i="44"/>
  <c r="A818" i="44"/>
  <c r="A817" i="44"/>
  <c r="A816" i="44"/>
  <c r="A815" i="44"/>
  <c r="A814" i="44"/>
  <c r="A813" i="44"/>
  <c r="A812" i="44"/>
  <c r="A811" i="44"/>
  <c r="A810" i="44"/>
  <c r="A809" i="44"/>
  <c r="A808" i="44"/>
  <c r="A807" i="44"/>
  <c r="A806" i="44"/>
  <c r="A805" i="44"/>
  <c r="A804" i="44"/>
  <c r="A803" i="44"/>
  <c r="A802" i="44"/>
  <c r="A801" i="44"/>
  <c r="A800" i="44"/>
  <c r="A799" i="44"/>
  <c r="A798" i="44"/>
  <c r="A797" i="44"/>
  <c r="A796" i="44"/>
  <c r="A795" i="44"/>
  <c r="A794" i="44"/>
  <c r="A793" i="44"/>
  <c r="A792" i="44"/>
  <c r="A791" i="44"/>
  <c r="A790" i="44"/>
  <c r="A789" i="44"/>
  <c r="A788" i="44"/>
  <c r="A787" i="44"/>
  <c r="A786" i="44"/>
  <c r="A785" i="44"/>
  <c r="A784" i="44"/>
  <c r="A783" i="44"/>
  <c r="A782" i="44"/>
  <c r="A781" i="44"/>
  <c r="A780" i="44"/>
  <c r="A779" i="44"/>
  <c r="A778" i="44"/>
  <c r="A777" i="44"/>
  <c r="A776" i="44"/>
  <c r="A775" i="44"/>
  <c r="A774" i="44"/>
  <c r="A773" i="44"/>
  <c r="A772" i="44"/>
  <c r="A771" i="44"/>
  <c r="A770" i="44"/>
  <c r="A769" i="44"/>
  <c r="A768" i="44"/>
  <c r="A767" i="44"/>
  <c r="A766" i="44"/>
  <c r="A765" i="44"/>
  <c r="A764" i="44"/>
  <c r="A763" i="44"/>
  <c r="A762" i="44"/>
  <c r="A761" i="44"/>
  <c r="A760" i="44"/>
  <c r="A759" i="44"/>
  <c r="A758" i="44"/>
  <c r="A757" i="44"/>
  <c r="A756" i="44"/>
  <c r="A755" i="44"/>
  <c r="A754" i="44"/>
  <c r="A753" i="44"/>
  <c r="A752" i="44"/>
  <c r="A751" i="44"/>
  <c r="A750" i="44"/>
  <c r="A749" i="44"/>
  <c r="A748" i="44"/>
  <c r="A747" i="44"/>
  <c r="A746" i="44"/>
  <c r="A745" i="44"/>
  <c r="A744" i="44"/>
  <c r="A743" i="44"/>
  <c r="A742" i="44"/>
  <c r="A741" i="44"/>
  <c r="A740" i="44"/>
  <c r="A739" i="44"/>
  <c r="A738" i="44"/>
  <c r="A737" i="44"/>
  <c r="A736" i="44"/>
  <c r="A735" i="44"/>
  <c r="A734" i="44"/>
  <c r="A733" i="44"/>
  <c r="A732" i="44"/>
  <c r="A731" i="44"/>
  <c r="A730" i="44"/>
  <c r="A729" i="44"/>
  <c r="A728" i="44"/>
  <c r="A727" i="44"/>
  <c r="A726" i="44"/>
  <c r="A725" i="44"/>
  <c r="A724" i="44"/>
  <c r="A723" i="44"/>
  <c r="A722" i="44"/>
  <c r="A721" i="44"/>
  <c r="A720" i="44"/>
  <c r="A719" i="44"/>
  <c r="A718" i="44"/>
  <c r="A717" i="44"/>
  <c r="A716" i="44"/>
  <c r="A715" i="44"/>
  <c r="A714" i="44"/>
  <c r="A713" i="44"/>
  <c r="A712" i="44"/>
  <c r="A711" i="44"/>
  <c r="A710" i="44"/>
  <c r="A709" i="44"/>
  <c r="A708" i="44"/>
  <c r="A707" i="44"/>
  <c r="A706" i="44"/>
  <c r="A705" i="44"/>
  <c r="A704" i="44"/>
  <c r="A703" i="44"/>
  <c r="A702" i="44"/>
  <c r="A701" i="44"/>
  <c r="A700" i="44"/>
  <c r="A699" i="44"/>
  <c r="A698" i="44"/>
  <c r="A697" i="44"/>
  <c r="A696" i="44"/>
  <c r="A695" i="44"/>
  <c r="A694" i="44"/>
  <c r="A693" i="44"/>
  <c r="A692" i="44"/>
  <c r="A691" i="44"/>
  <c r="A690" i="44"/>
  <c r="A689" i="44"/>
  <c r="A688" i="44"/>
  <c r="A687" i="44"/>
  <c r="A686" i="44"/>
  <c r="A685" i="44"/>
  <c r="A684" i="44"/>
  <c r="A683" i="44"/>
  <c r="A682" i="44"/>
  <c r="A681" i="44"/>
  <c r="A680" i="44"/>
  <c r="A679" i="44"/>
  <c r="A678" i="44"/>
  <c r="A677" i="44"/>
  <c r="A676" i="44"/>
  <c r="A675" i="44"/>
  <c r="A674" i="44"/>
  <c r="A673" i="44"/>
  <c r="A672" i="44"/>
  <c r="A671" i="44"/>
  <c r="A670" i="44"/>
  <c r="A669" i="44"/>
  <c r="A668" i="44"/>
  <c r="A667" i="44"/>
  <c r="A666" i="44"/>
  <c r="A665" i="44"/>
  <c r="A664" i="44"/>
  <c r="A663" i="44"/>
  <c r="A662" i="44"/>
  <c r="A661" i="44"/>
  <c r="A660" i="44"/>
  <c r="A659" i="44"/>
  <c r="A658" i="44"/>
  <c r="A657" i="44"/>
  <c r="A656" i="44"/>
  <c r="A655" i="44"/>
  <c r="A654" i="44"/>
  <c r="A653" i="44"/>
  <c r="A652" i="44"/>
  <c r="A651" i="44"/>
  <c r="A650" i="44"/>
  <c r="A649" i="44"/>
  <c r="A648" i="44"/>
  <c r="A647" i="44"/>
  <c r="A646" i="44"/>
  <c r="A645" i="44"/>
  <c r="A644" i="44"/>
  <c r="A643" i="44"/>
  <c r="A642" i="44"/>
  <c r="A641" i="44"/>
  <c r="A640" i="44"/>
  <c r="A639" i="44"/>
  <c r="A638" i="44"/>
  <c r="A637" i="44"/>
  <c r="A636" i="44"/>
  <c r="A635" i="44"/>
  <c r="A634" i="44"/>
  <c r="A633" i="44"/>
  <c r="A632" i="44"/>
  <c r="A631" i="44"/>
  <c r="A630" i="44"/>
  <c r="A629" i="44"/>
  <c r="A628" i="44"/>
  <c r="A627" i="44"/>
  <c r="A626" i="44"/>
  <c r="A625" i="44"/>
  <c r="A624" i="44"/>
  <c r="A623" i="44"/>
  <c r="A622" i="44"/>
  <c r="A621" i="44"/>
  <c r="A620" i="44"/>
  <c r="A619" i="44"/>
  <c r="A618" i="44"/>
  <c r="A617" i="44"/>
  <c r="A616" i="44"/>
  <c r="A615" i="44"/>
  <c r="A614" i="44"/>
  <c r="A613" i="44"/>
  <c r="A612" i="44"/>
  <c r="A611" i="44"/>
  <c r="A610" i="44"/>
  <c r="A609" i="44"/>
  <c r="A608" i="44"/>
  <c r="A607" i="44"/>
  <c r="A606" i="44"/>
  <c r="A605" i="44"/>
  <c r="A604" i="44"/>
  <c r="A603" i="44"/>
  <c r="A602" i="44"/>
  <c r="A601" i="44"/>
  <c r="A600" i="44"/>
  <c r="A599" i="44"/>
  <c r="A598" i="44"/>
  <c r="A597" i="44"/>
  <c r="A596" i="44"/>
  <c r="A595" i="44"/>
  <c r="A594" i="44"/>
  <c r="A593" i="44"/>
  <c r="A592" i="44"/>
  <c r="A591" i="44"/>
  <c r="A590" i="44"/>
  <c r="A589" i="44"/>
  <c r="A588" i="44"/>
  <c r="A587" i="44"/>
  <c r="A586" i="44"/>
  <c r="A585" i="44"/>
  <c r="A584" i="44"/>
  <c r="A583" i="44"/>
  <c r="A582" i="44"/>
  <c r="A581" i="44"/>
  <c r="A580" i="44"/>
  <c r="A579" i="44"/>
  <c r="A578" i="44"/>
  <c r="A577" i="44"/>
  <c r="A576" i="44"/>
  <c r="A575" i="44"/>
  <c r="A574" i="44"/>
  <c r="A573" i="44"/>
  <c r="A572" i="44"/>
  <c r="A571" i="44"/>
  <c r="A570" i="44"/>
  <c r="A569" i="44"/>
  <c r="A568" i="44"/>
  <c r="A567" i="44"/>
  <c r="A566" i="44"/>
  <c r="A565" i="44"/>
  <c r="A564" i="44"/>
  <c r="A563" i="44"/>
  <c r="A562" i="44"/>
  <c r="A561" i="44"/>
  <c r="A560" i="44"/>
  <c r="A559" i="44"/>
  <c r="A558" i="44"/>
  <c r="A557" i="44"/>
  <c r="A556" i="44"/>
  <c r="A555" i="44"/>
  <c r="A554" i="44"/>
  <c r="A553" i="44"/>
  <c r="A552" i="44"/>
  <c r="A551" i="44"/>
  <c r="A550" i="44"/>
  <c r="A549" i="44"/>
  <c r="A548" i="44"/>
  <c r="A547" i="44"/>
  <c r="A546" i="44"/>
  <c r="A545" i="44"/>
  <c r="A544" i="44"/>
  <c r="A543" i="44"/>
  <c r="A542" i="44"/>
  <c r="A541" i="44"/>
  <c r="A540" i="44"/>
  <c r="A539" i="44"/>
  <c r="A538" i="44"/>
  <c r="A537" i="44"/>
  <c r="A536" i="44"/>
  <c r="A535" i="44"/>
  <c r="A534" i="44"/>
  <c r="A533" i="44"/>
  <c r="A532" i="44"/>
  <c r="A531" i="44"/>
  <c r="A530" i="44"/>
  <c r="A529" i="44"/>
  <c r="A528" i="44"/>
  <c r="A527" i="44"/>
  <c r="A526" i="44"/>
  <c r="A525" i="44"/>
  <c r="A524" i="44"/>
  <c r="A523" i="44"/>
  <c r="A522" i="44"/>
  <c r="A521" i="44"/>
  <c r="A520" i="44"/>
  <c r="A519" i="44"/>
  <c r="A518" i="44"/>
  <c r="A517" i="44"/>
  <c r="A516" i="44"/>
  <c r="A515" i="44"/>
  <c r="A514" i="44"/>
  <c r="A513" i="44"/>
  <c r="A512" i="44"/>
  <c r="A511" i="44"/>
  <c r="A510" i="44"/>
  <c r="A509" i="44"/>
  <c r="A508" i="44"/>
  <c r="A507" i="44"/>
  <c r="A506" i="44"/>
  <c r="A505" i="44"/>
  <c r="A504" i="44"/>
  <c r="A503" i="44"/>
  <c r="A502" i="44"/>
  <c r="A501" i="44"/>
  <c r="A500" i="44"/>
  <c r="A499" i="44"/>
  <c r="A498" i="44"/>
  <c r="A497" i="44"/>
  <c r="A496" i="44"/>
  <c r="A495" i="44"/>
  <c r="A494" i="44"/>
  <c r="A493" i="44"/>
  <c r="A492" i="44"/>
  <c r="A491" i="44"/>
  <c r="A490" i="44"/>
  <c r="A489" i="44"/>
  <c r="A488" i="44"/>
  <c r="A487" i="44"/>
  <c r="A486" i="44"/>
  <c r="A485" i="44"/>
  <c r="A484" i="44"/>
  <c r="A483" i="44"/>
  <c r="A482" i="44"/>
  <c r="A481" i="44"/>
  <c r="A480" i="44"/>
  <c r="A479" i="44"/>
  <c r="A478" i="44"/>
  <c r="A477" i="44"/>
  <c r="A476" i="44"/>
  <c r="A475" i="44"/>
  <c r="A474" i="44"/>
  <c r="A473" i="44"/>
  <c r="A472" i="44"/>
  <c r="A471" i="44"/>
  <c r="A470" i="44"/>
  <c r="A469" i="44"/>
  <c r="A468" i="44"/>
  <c r="A467" i="44"/>
  <c r="A466" i="44"/>
  <c r="A465" i="44"/>
  <c r="A464" i="44"/>
  <c r="A463" i="44"/>
  <c r="A462" i="44"/>
  <c r="A461" i="44"/>
  <c r="A460" i="44"/>
  <c r="A459" i="44"/>
  <c r="A458" i="44"/>
  <c r="A457" i="44"/>
  <c r="A456" i="44"/>
  <c r="A455" i="44"/>
  <c r="A454" i="44"/>
  <c r="A453" i="44"/>
  <c r="A452" i="44"/>
  <c r="A451" i="44"/>
  <c r="A450" i="44"/>
  <c r="A449" i="44"/>
  <c r="A448" i="44"/>
  <c r="A447" i="44"/>
  <c r="A446" i="44"/>
  <c r="A445" i="44"/>
  <c r="A444" i="44"/>
  <c r="A443" i="44"/>
  <c r="A442" i="44"/>
  <c r="A441" i="44"/>
  <c r="A440" i="44"/>
  <c r="A439" i="44"/>
  <c r="A438" i="44"/>
  <c r="A437" i="44"/>
  <c r="A436" i="44"/>
  <c r="A435" i="44"/>
  <c r="A434" i="44"/>
  <c r="A433" i="44"/>
  <c r="A432" i="44"/>
  <c r="A431" i="44"/>
  <c r="A430" i="44"/>
  <c r="A429" i="44"/>
  <c r="A428" i="44"/>
  <c r="A427" i="44"/>
  <c r="A426" i="44"/>
  <c r="A425" i="44"/>
  <c r="A424" i="44"/>
  <c r="A423" i="44"/>
  <c r="A422" i="44"/>
  <c r="A421" i="44"/>
  <c r="A420" i="44"/>
  <c r="A419" i="44"/>
  <c r="A418" i="44"/>
  <c r="A417" i="44"/>
  <c r="A416" i="44"/>
  <c r="A415" i="44"/>
  <c r="A414" i="44"/>
  <c r="A413" i="44"/>
  <c r="A412" i="44"/>
  <c r="A411" i="44"/>
  <c r="A410" i="44"/>
  <c r="A409" i="44"/>
  <c r="A408" i="44"/>
  <c r="A407" i="44"/>
  <c r="A406" i="44"/>
  <c r="A405" i="44"/>
  <c r="A404" i="44"/>
  <c r="A403" i="44"/>
  <c r="A402" i="44"/>
  <c r="A401" i="44"/>
  <c r="A400" i="44"/>
  <c r="A399" i="44"/>
  <c r="A398" i="44"/>
  <c r="A397" i="44"/>
  <c r="A396" i="44"/>
  <c r="A395" i="44"/>
  <c r="A394" i="44"/>
  <c r="A393" i="44"/>
  <c r="A392" i="44"/>
  <c r="A391" i="44"/>
  <c r="A390" i="44"/>
  <c r="A389" i="44"/>
  <c r="A388" i="44"/>
  <c r="A387" i="44"/>
  <c r="A386" i="44"/>
  <c r="A385" i="44"/>
  <c r="A384" i="44"/>
  <c r="A383" i="44"/>
  <c r="A382" i="44"/>
  <c r="A381" i="44"/>
  <c r="A380" i="44"/>
  <c r="A379" i="44"/>
  <c r="A378" i="44"/>
  <c r="A377" i="44"/>
  <c r="A376" i="44"/>
  <c r="A375" i="44"/>
  <c r="A374" i="44"/>
  <c r="A373" i="44"/>
  <c r="A372" i="44"/>
  <c r="A371" i="44"/>
  <c r="A370" i="44"/>
  <c r="A369" i="44"/>
  <c r="A368" i="44"/>
  <c r="A367" i="44"/>
  <c r="A366" i="44"/>
  <c r="A365" i="44"/>
  <c r="A364" i="44"/>
  <c r="A363" i="44"/>
  <c r="A362" i="44"/>
  <c r="A361" i="44"/>
  <c r="A360" i="44"/>
  <c r="A359" i="44"/>
  <c r="A358" i="44"/>
  <c r="A357" i="44"/>
  <c r="A356" i="44"/>
  <c r="A355" i="44"/>
  <c r="A354" i="44"/>
  <c r="A353" i="44"/>
  <c r="A352" i="44"/>
  <c r="A351" i="44"/>
  <c r="A350" i="44"/>
  <c r="A349" i="44"/>
  <c r="A348" i="44"/>
  <c r="A347" i="44"/>
  <c r="A346" i="44"/>
  <c r="A345" i="44"/>
  <c r="A344" i="44"/>
  <c r="A343" i="44"/>
  <c r="A342" i="44"/>
  <c r="A341" i="44"/>
  <c r="A340" i="44"/>
  <c r="A339" i="44"/>
  <c r="A338" i="44"/>
  <c r="A337" i="44"/>
  <c r="A336" i="44"/>
  <c r="A335" i="44"/>
  <c r="A334" i="44"/>
  <c r="A333" i="44"/>
  <c r="A332" i="44"/>
  <c r="A331" i="44"/>
  <c r="A330" i="44"/>
  <c r="A329" i="44"/>
  <c r="A328" i="44"/>
  <c r="A327" i="44"/>
  <c r="A326" i="44"/>
  <c r="A325" i="44"/>
  <c r="A324" i="44"/>
  <c r="A323" i="44"/>
  <c r="A322" i="44"/>
  <c r="A321" i="44"/>
  <c r="A320" i="44"/>
  <c r="A319" i="44"/>
  <c r="A318" i="44"/>
  <c r="A317" i="44"/>
  <c r="A316" i="44"/>
  <c r="A315" i="44"/>
  <c r="A314" i="44"/>
  <c r="A313" i="44"/>
  <c r="A312" i="44"/>
  <c r="A311" i="44"/>
  <c r="A310" i="44"/>
  <c r="A309" i="44"/>
  <c r="A308" i="44"/>
  <c r="A307" i="44"/>
  <c r="A306" i="44"/>
  <c r="A305" i="44"/>
  <c r="A304" i="44"/>
  <c r="A303" i="44"/>
  <c r="A302" i="44"/>
  <c r="A301" i="44"/>
  <c r="A300" i="44"/>
  <c r="A299" i="44"/>
  <c r="A298" i="44"/>
  <c r="A297" i="44"/>
  <c r="A296" i="44"/>
  <c r="A295" i="44"/>
  <c r="A294" i="44"/>
  <c r="A293" i="44"/>
  <c r="A292" i="44"/>
  <c r="A291" i="44"/>
  <c r="A290" i="44"/>
  <c r="A289" i="44"/>
  <c r="A288" i="44"/>
  <c r="A287" i="44"/>
  <c r="A286" i="44"/>
  <c r="A285" i="44"/>
  <c r="A284" i="44"/>
  <c r="A283" i="44"/>
  <c r="A282" i="44"/>
  <c r="A281" i="44"/>
  <c r="A280" i="44"/>
  <c r="A279" i="44"/>
  <c r="A278" i="44"/>
  <c r="A277" i="44"/>
  <c r="A276" i="44"/>
  <c r="A275" i="44"/>
  <c r="A274" i="44"/>
  <c r="A273" i="44"/>
  <c r="A272" i="44"/>
  <c r="A271" i="44"/>
  <c r="A270" i="44"/>
  <c r="A269" i="44"/>
  <c r="A268" i="44"/>
  <c r="A267" i="44"/>
  <c r="A266" i="44"/>
  <c r="A265" i="44"/>
  <c r="A264" i="44"/>
  <c r="A263" i="44"/>
  <c r="A262" i="44"/>
  <c r="A261" i="44"/>
  <c r="A260" i="44"/>
  <c r="A259" i="44"/>
  <c r="A258" i="44"/>
  <c r="A257" i="44"/>
  <c r="A256" i="44"/>
  <c r="A255" i="44"/>
  <c r="A254" i="44"/>
  <c r="A253" i="44"/>
  <c r="A252" i="44"/>
  <c r="A251" i="44"/>
  <c r="A250" i="44"/>
  <c r="A249" i="44"/>
  <c r="A248" i="44"/>
  <c r="A247" i="44"/>
  <c r="A246" i="44"/>
  <c r="A245" i="44"/>
  <c r="A244" i="44"/>
  <c r="A243" i="44"/>
  <c r="A242" i="44"/>
  <c r="A241" i="44"/>
  <c r="A240" i="44"/>
  <c r="A239" i="44"/>
  <c r="A238" i="44"/>
  <c r="A237" i="44"/>
  <c r="A236" i="44"/>
  <c r="A235" i="44"/>
  <c r="A234" i="44"/>
  <c r="A233" i="44"/>
  <c r="A232" i="44"/>
  <c r="A231" i="44"/>
  <c r="A230" i="44"/>
  <c r="A229" i="44"/>
  <c r="A228" i="44"/>
  <c r="A227" i="44"/>
  <c r="A226" i="44"/>
  <c r="A225" i="44"/>
  <c r="A224" i="44"/>
  <c r="A223" i="44"/>
  <c r="A222" i="44"/>
  <c r="A221" i="44"/>
  <c r="A220" i="44"/>
  <c r="A219" i="44"/>
  <c r="A218" i="44"/>
  <c r="A217" i="44"/>
  <c r="A216" i="44"/>
  <c r="A215" i="44"/>
  <c r="A214" i="44"/>
  <c r="A213" i="44"/>
  <c r="A212" i="44"/>
  <c r="A211" i="44"/>
  <c r="A210" i="44"/>
  <c r="A209" i="44"/>
  <c r="A208" i="44"/>
  <c r="A207" i="44"/>
  <c r="A206" i="44"/>
  <c r="A205" i="44"/>
  <c r="A204" i="44"/>
  <c r="A203" i="44"/>
  <c r="A202" i="44"/>
  <c r="A201" i="44"/>
  <c r="A200" i="44"/>
  <c r="A199" i="44"/>
  <c r="A198" i="44"/>
  <c r="A197" i="44"/>
  <c r="A196" i="44"/>
  <c r="A195" i="44"/>
  <c r="A194" i="44"/>
  <c r="A193" i="44"/>
  <c r="A192" i="44"/>
  <c r="A191" i="44"/>
  <c r="A190" i="44"/>
  <c r="A189" i="44"/>
  <c r="A188" i="44"/>
  <c r="A187" i="44"/>
  <c r="A186" i="44"/>
  <c r="A185" i="44"/>
  <c r="A184" i="44"/>
  <c r="A183" i="44"/>
  <c r="A182" i="44"/>
  <c r="A181" i="44"/>
  <c r="A180" i="44"/>
  <c r="A179" i="44"/>
  <c r="A178" i="44"/>
  <c r="A177" i="44"/>
  <c r="A176" i="44"/>
  <c r="A175" i="44"/>
  <c r="A174" i="44"/>
  <c r="A173" i="44"/>
  <c r="A172" i="44"/>
  <c r="A171" i="44"/>
  <c r="A170" i="44"/>
  <c r="A169" i="44"/>
  <c r="A168" i="44"/>
  <c r="A167" i="44"/>
  <c r="A166" i="44"/>
  <c r="A165" i="44"/>
  <c r="A164" i="44"/>
  <c r="A163" i="44"/>
  <c r="A162" i="44"/>
  <c r="A161" i="44"/>
  <c r="A160" i="44"/>
  <c r="A159" i="44"/>
  <c r="A158" i="44"/>
  <c r="A157" i="44"/>
  <c r="A156" i="44"/>
  <c r="A155" i="44"/>
  <c r="A154" i="44"/>
  <c r="A153" i="44"/>
  <c r="A152" i="44"/>
  <c r="A151" i="44"/>
  <c r="A150" i="44"/>
  <c r="A149" i="44"/>
  <c r="A148" i="44"/>
  <c r="A147" i="44"/>
  <c r="A146" i="44"/>
  <c r="A145" i="44"/>
  <c r="A144" i="44"/>
  <c r="A143" i="44"/>
  <c r="A142" i="44"/>
  <c r="A141" i="44"/>
  <c r="A140" i="44"/>
  <c r="A139" i="44"/>
  <c r="A138" i="44"/>
  <c r="A137" i="44"/>
  <c r="A136" i="44"/>
  <c r="A135" i="44"/>
  <c r="A134" i="44"/>
  <c r="A133" i="44"/>
  <c r="A132" i="44"/>
  <c r="A131" i="44"/>
  <c r="A130" i="44"/>
  <c r="A129" i="44"/>
  <c r="A128" i="44"/>
  <c r="A127" i="44"/>
  <c r="A126" i="44"/>
  <c r="A125" i="44"/>
  <c r="A124" i="44"/>
  <c r="A123" i="44"/>
  <c r="A122" i="44"/>
  <c r="A121" i="44"/>
  <c r="A120" i="44"/>
  <c r="A119" i="44"/>
  <c r="A118" i="44"/>
  <c r="A117" i="44"/>
  <c r="A116" i="44"/>
  <c r="A115" i="44"/>
  <c r="A114" i="44"/>
  <c r="A113" i="44"/>
  <c r="A112" i="44"/>
  <c r="A111" i="44"/>
  <c r="A110" i="44"/>
  <c r="A109" i="44"/>
  <c r="A108" i="44"/>
  <c r="A107" i="44"/>
  <c r="A106" i="44"/>
  <c r="A105" i="44"/>
  <c r="A104" i="44"/>
  <c r="A103" i="44"/>
  <c r="A102" i="44"/>
  <c r="A101" i="44"/>
  <c r="A100" i="44"/>
  <c r="A99" i="44"/>
  <c r="A98" i="44"/>
  <c r="A97" i="44"/>
  <c r="A96" i="44"/>
  <c r="A95" i="44"/>
  <c r="A94" i="44"/>
  <c r="A93" i="44"/>
  <c r="A92" i="44"/>
  <c r="A91" i="44"/>
  <c r="A90" i="44"/>
  <c r="A89" i="44"/>
  <c r="A88" i="44"/>
  <c r="A87" i="44"/>
  <c r="A86" i="44"/>
  <c r="A85" i="44"/>
  <c r="A84" i="44"/>
  <c r="A83" i="44"/>
  <c r="A82" i="44"/>
  <c r="A81" i="44"/>
  <c r="A80" i="44"/>
  <c r="A79" i="44"/>
  <c r="A78" i="44"/>
  <c r="A77" i="44"/>
  <c r="A76" i="44"/>
  <c r="A75" i="44"/>
  <c r="A74" i="44"/>
  <c r="A73" i="44"/>
  <c r="A72" i="44"/>
  <c r="A71" i="44"/>
  <c r="A70" i="44"/>
  <c r="A69" i="44"/>
  <c r="A68" i="44"/>
  <c r="A67" i="44"/>
  <c r="A66" i="44"/>
  <c r="A65" i="44"/>
  <c r="A64" i="44"/>
  <c r="A63" i="44"/>
  <c r="A62" i="44"/>
  <c r="A61" i="44"/>
  <c r="A60" i="44"/>
  <c r="A59" i="44"/>
  <c r="A58" i="44"/>
  <c r="A57" i="44"/>
  <c r="A56" i="44"/>
  <c r="A55" i="44"/>
  <c r="A54" i="44"/>
  <c r="A53" i="44"/>
  <c r="A52" i="44"/>
  <c r="A51" i="44"/>
  <c r="A50" i="44"/>
  <c r="A49" i="44"/>
  <c r="A48" i="44"/>
  <c r="A47" i="44"/>
  <c r="A46" i="44"/>
  <c r="A45" i="44"/>
  <c r="A44" i="44"/>
  <c r="A43" i="44"/>
  <c r="A42" i="44"/>
  <c r="A41" i="44"/>
  <c r="A40" i="44"/>
  <c r="A39" i="44"/>
  <c r="A38" i="44"/>
  <c r="A37" i="44"/>
  <c r="A36" i="44"/>
  <c r="A35" i="44"/>
  <c r="A34" i="44"/>
  <c r="A33" i="44"/>
  <c r="A32" i="44"/>
  <c r="A31" i="44"/>
  <c r="A30" i="44"/>
  <c r="A29" i="44"/>
  <c r="A28" i="44"/>
  <c r="A27" i="44"/>
  <c r="A26" i="44"/>
  <c r="A25" i="44"/>
  <c r="A24" i="44"/>
  <c r="A23" i="44"/>
  <c r="A22" i="44"/>
  <c r="A21" i="44"/>
  <c r="A20" i="44"/>
  <c r="A19" i="44"/>
  <c r="A18" i="44"/>
  <c r="D4" i="44"/>
  <c r="B629" i="43"/>
  <c r="A629" i="43" s="1"/>
  <c r="B630" i="43"/>
  <c r="A630" i="43" s="1"/>
  <c r="B631" i="43"/>
  <c r="A631" i="43" s="1"/>
  <c r="B632" i="43"/>
  <c r="A632" i="43" s="1"/>
  <c r="B633" i="43"/>
  <c r="A633" i="43" s="1"/>
  <c r="B634" i="43"/>
  <c r="A634" i="43" s="1"/>
  <c r="B635" i="43"/>
  <c r="A635" i="43" s="1"/>
  <c r="B636" i="43"/>
  <c r="A636" i="43" s="1"/>
  <c r="B637" i="43"/>
  <c r="A637" i="43" s="1"/>
  <c r="B638" i="43"/>
  <c r="A638" i="43" s="1"/>
  <c r="B639" i="43"/>
  <c r="A639" i="43" s="1"/>
  <c r="B640" i="43"/>
  <c r="A640" i="43" s="1"/>
  <c r="B641" i="43"/>
  <c r="A641" i="43" s="1"/>
  <c r="B642" i="43"/>
  <c r="A642" i="43" s="1"/>
  <c r="B643" i="43"/>
  <c r="A643" i="43" s="1"/>
  <c r="B644" i="43"/>
  <c r="A644" i="43" s="1"/>
  <c r="B645" i="43"/>
  <c r="A645" i="43" s="1"/>
  <c r="B646" i="43"/>
  <c r="A646" i="43" s="1"/>
  <c r="B647" i="43"/>
  <c r="A647" i="43" s="1"/>
  <c r="B648" i="43"/>
  <c r="A648" i="43" s="1"/>
  <c r="B649" i="43"/>
  <c r="A649" i="43" s="1"/>
  <c r="B650" i="43"/>
  <c r="A650" i="43" s="1"/>
  <c r="B651" i="43"/>
  <c r="A651" i="43" s="1"/>
  <c r="B652" i="43"/>
  <c r="A652" i="43" s="1"/>
  <c r="B653" i="43"/>
  <c r="A653" i="43" s="1"/>
  <c r="B654" i="43"/>
  <c r="A654" i="43" s="1"/>
  <c r="H69" i="49"/>
  <c r="G69" i="49"/>
  <c r="E13" i="44" l="1"/>
  <c r="E14" i="44"/>
  <c r="E15" i="44"/>
  <c r="E16" i="44"/>
  <c r="E12" i="44"/>
  <c r="BU69" i="51"/>
  <c r="BT69" i="51"/>
  <c r="BS69" i="51"/>
  <c r="BR69" i="51"/>
  <c r="BQ69" i="51"/>
  <c r="BP69" i="51"/>
  <c r="BO69" i="51"/>
  <c r="BN69" i="51"/>
  <c r="BM69" i="51"/>
  <c r="BK69" i="51"/>
  <c r="BH69" i="51"/>
  <c r="U69" i="51"/>
  <c r="D69" i="51" s="1"/>
  <c r="J54" i="51" s="1"/>
  <c r="K54" i="51" s="1"/>
  <c r="T69" i="51"/>
  <c r="N69" i="51"/>
  <c r="J69" i="51"/>
  <c r="F69" i="51"/>
  <c r="BG66" i="51"/>
  <c r="BF66" i="51"/>
  <c r="BE66" i="51"/>
  <c r="BD66" i="51"/>
  <c r="BC66" i="51"/>
  <c r="BB66" i="51"/>
  <c r="BA66" i="51"/>
  <c r="AZ66" i="51"/>
  <c r="AY66" i="51"/>
  <c r="AX66" i="51"/>
  <c r="AW66" i="51"/>
  <c r="AV66" i="51"/>
  <c r="AU66" i="51"/>
  <c r="AT66" i="51"/>
  <c r="AS66" i="51"/>
  <c r="AR66" i="51"/>
  <c r="AQ66" i="51"/>
  <c r="AP66" i="51"/>
  <c r="AO66" i="51"/>
  <c r="AN66" i="51"/>
  <c r="AM66" i="51"/>
  <c r="AL66" i="51"/>
  <c r="AK66" i="51"/>
  <c r="AJ66" i="51"/>
  <c r="AI66" i="51"/>
  <c r="J39" i="51"/>
  <c r="E41" i="51" s="1"/>
  <c r="I20" i="51"/>
  <c r="BI69" i="51" s="1"/>
  <c r="C20" i="51"/>
  <c r="A69" i="51" s="1"/>
  <c r="I18" i="51"/>
  <c r="H69" i="51" l="1"/>
  <c r="G69" i="51"/>
  <c r="BD69" i="51"/>
  <c r="A1" i="51"/>
  <c r="BE69" i="51"/>
  <c r="G29" i="51"/>
  <c r="BF69" i="51"/>
  <c r="BJ69" i="51"/>
  <c r="BG69" i="51"/>
  <c r="BC69" i="51"/>
  <c r="C69" i="51"/>
  <c r="J53" i="51" s="1"/>
  <c r="K53" i="51" s="1"/>
  <c r="K55" i="51" s="1"/>
  <c r="A30" i="51"/>
  <c r="K37" i="6"/>
  <c r="I69" i="6" s="1"/>
  <c r="J55" i="51" l="1"/>
  <c r="BV69" i="51" s="1"/>
  <c r="K69" i="6"/>
  <c r="J39" i="18"/>
  <c r="J38" i="50"/>
  <c r="J39" i="39"/>
  <c r="J39" i="17"/>
  <c r="J39" i="21"/>
  <c r="J39" i="14"/>
  <c r="J39" i="4"/>
  <c r="J39" i="7"/>
  <c r="J39" i="6"/>
  <c r="J39" i="20"/>
  <c r="J39" i="12"/>
  <c r="J39" i="3"/>
  <c r="J39" i="13"/>
  <c r="J39" i="5"/>
  <c r="J39" i="11"/>
  <c r="J39" i="10"/>
  <c r="J39" i="9"/>
  <c r="J39" i="8"/>
  <c r="E41" i="50" l="1"/>
  <c r="H69" i="50" l="1"/>
  <c r="G69" i="50"/>
  <c r="E41" i="18"/>
  <c r="E41" i="39"/>
  <c r="E41" i="17"/>
  <c r="E41" i="21"/>
  <c r="E41" i="14"/>
  <c r="E41" i="4"/>
  <c r="E41" i="7"/>
  <c r="E41" i="6"/>
  <c r="E41" i="20"/>
  <c r="E41" i="12"/>
  <c r="E41" i="3"/>
  <c r="E41" i="13"/>
  <c r="E41" i="5"/>
  <c r="E41" i="11"/>
  <c r="E41" i="10"/>
  <c r="E41" i="9"/>
  <c r="E41" i="8"/>
  <c r="H69" i="11" l="1"/>
  <c r="G69" i="11"/>
  <c r="H69" i="7"/>
  <c r="G69" i="7"/>
  <c r="H69" i="3"/>
  <c r="G69" i="3"/>
  <c r="G69" i="17"/>
  <c r="H69" i="17"/>
  <c r="H69" i="13"/>
  <c r="G69" i="13"/>
  <c r="H69" i="20"/>
  <c r="G69" i="20"/>
  <c r="H69" i="4"/>
  <c r="G69" i="4"/>
  <c r="H69" i="18"/>
  <c r="G69" i="18"/>
  <c r="H69" i="12"/>
  <c r="G69" i="12"/>
  <c r="H69" i="14"/>
  <c r="G69" i="14"/>
  <c r="G69" i="9"/>
  <c r="H69" i="9"/>
  <c r="H69" i="5"/>
  <c r="G69" i="5"/>
  <c r="H69" i="6"/>
  <c r="G69" i="6"/>
  <c r="G69" i="21"/>
  <c r="H69" i="21"/>
  <c r="G69" i="39"/>
  <c r="H69" i="39"/>
  <c r="H69" i="8"/>
  <c r="G69" i="8"/>
  <c r="H69" i="10"/>
  <c r="G69" i="10"/>
  <c r="B590" i="43"/>
  <c r="A590" i="43" s="1"/>
  <c r="B591" i="43"/>
  <c r="A591" i="43" s="1"/>
  <c r="B592" i="43"/>
  <c r="A592" i="43" s="1"/>
  <c r="B593" i="43"/>
  <c r="A593" i="43" s="1"/>
  <c r="B594" i="43"/>
  <c r="A594" i="43" s="1"/>
  <c r="B595" i="43"/>
  <c r="A595" i="43" s="1"/>
  <c r="B596" i="43"/>
  <c r="A596" i="43" s="1"/>
  <c r="B597" i="43"/>
  <c r="A597" i="43" s="1"/>
  <c r="B598" i="43"/>
  <c r="A598" i="43" s="1"/>
  <c r="B599" i="43"/>
  <c r="A599" i="43" s="1"/>
  <c r="B600" i="43"/>
  <c r="A600" i="43" s="1"/>
  <c r="B601" i="43"/>
  <c r="A601" i="43" s="1"/>
  <c r="B602" i="43"/>
  <c r="A602" i="43" s="1"/>
  <c r="B603" i="43"/>
  <c r="A603" i="43" s="1"/>
  <c r="B604" i="43"/>
  <c r="A604" i="43" s="1"/>
  <c r="B605" i="43"/>
  <c r="A605" i="43" s="1"/>
  <c r="B606" i="43"/>
  <c r="A606" i="43" s="1"/>
  <c r="B607" i="43"/>
  <c r="A607" i="43" s="1"/>
  <c r="B608" i="43"/>
  <c r="A608" i="43" s="1"/>
  <c r="B609" i="43"/>
  <c r="A609" i="43" s="1"/>
  <c r="B610" i="43"/>
  <c r="A610" i="43" s="1"/>
  <c r="B611" i="43"/>
  <c r="A611" i="43" s="1"/>
  <c r="B612" i="43"/>
  <c r="A612" i="43" s="1"/>
  <c r="B613" i="43"/>
  <c r="A613" i="43" s="1"/>
  <c r="B614" i="43"/>
  <c r="A614" i="43" s="1"/>
  <c r="B615" i="43"/>
  <c r="A615" i="43" s="1"/>
  <c r="B616" i="43"/>
  <c r="A616" i="43" s="1"/>
  <c r="B617" i="43"/>
  <c r="A617" i="43" s="1"/>
  <c r="B618" i="43"/>
  <c r="A618" i="43" s="1"/>
  <c r="B619" i="43"/>
  <c r="A619" i="43" s="1"/>
  <c r="B620" i="43"/>
  <c r="A620" i="43" s="1"/>
  <c r="B621" i="43"/>
  <c r="A621" i="43" s="1"/>
  <c r="B622" i="43"/>
  <c r="A622" i="43" s="1"/>
  <c r="B623" i="43"/>
  <c r="A623" i="43" s="1"/>
  <c r="B624" i="43"/>
  <c r="A624" i="43" s="1"/>
  <c r="B625" i="43"/>
  <c r="A625" i="43" s="1"/>
  <c r="B626" i="43"/>
  <c r="A626" i="43" s="1"/>
  <c r="B627" i="43"/>
  <c r="A627" i="43" s="1"/>
  <c r="B628" i="43"/>
  <c r="A628" i="43" s="1"/>
  <c r="C16" i="50" l="1"/>
  <c r="T69" i="50" l="1"/>
  <c r="BU69" i="50"/>
  <c r="BT69" i="50"/>
  <c r="BS69" i="50"/>
  <c r="BR69" i="50"/>
  <c r="BQ69" i="50"/>
  <c r="BP69" i="50"/>
  <c r="BO69" i="50"/>
  <c r="BN69" i="50"/>
  <c r="BM69" i="50"/>
  <c r="BK69" i="50"/>
  <c r="BH69" i="50"/>
  <c r="X69" i="50"/>
  <c r="J53" i="50"/>
  <c r="N69" i="50"/>
  <c r="J54" i="50"/>
  <c r="K54" i="50" s="1"/>
  <c r="F69" i="50"/>
  <c r="BG66" i="50"/>
  <c r="BF66" i="50"/>
  <c r="BE66" i="50"/>
  <c r="BD66" i="50"/>
  <c r="BC66" i="50"/>
  <c r="BB66" i="50"/>
  <c r="BA66" i="50"/>
  <c r="AZ66" i="50"/>
  <c r="AY66" i="50"/>
  <c r="AX66" i="50"/>
  <c r="AW66" i="50"/>
  <c r="AV66" i="50"/>
  <c r="AU66" i="50"/>
  <c r="AT66" i="50"/>
  <c r="AS66" i="50"/>
  <c r="AR66" i="50"/>
  <c r="AQ66" i="50"/>
  <c r="AP66" i="50"/>
  <c r="AO66" i="50"/>
  <c r="AN66" i="50"/>
  <c r="AM66" i="50"/>
  <c r="AL66" i="50"/>
  <c r="AK66" i="50"/>
  <c r="AJ66" i="50"/>
  <c r="AI66" i="50"/>
  <c r="O31" i="50"/>
  <c r="P31" i="50" s="1"/>
  <c r="Q31" i="50" s="1"/>
  <c r="R31" i="50" s="1"/>
  <c r="D26" i="50"/>
  <c r="R26" i="50"/>
  <c r="R27" i="50" s="1"/>
  <c r="Q26" i="50"/>
  <c r="Q27" i="50" s="1"/>
  <c r="P26" i="50"/>
  <c r="P27" i="50" s="1"/>
  <c r="O26" i="50"/>
  <c r="O27" i="50" s="1"/>
  <c r="N26" i="50"/>
  <c r="N27" i="50" s="1"/>
  <c r="I18" i="50"/>
  <c r="BI69" i="50" s="1"/>
  <c r="C18" i="50"/>
  <c r="A69" i="50" s="1"/>
  <c r="A1" i="50"/>
  <c r="D38" i="49"/>
  <c r="J38" i="49" s="1"/>
  <c r="K53" i="50" l="1"/>
  <c r="K55" i="50" s="1"/>
  <c r="J55" i="50"/>
  <c r="BV69" i="50" s="1"/>
  <c r="N30" i="50"/>
  <c r="O30" i="50" s="1"/>
  <c r="P30" i="50" s="1"/>
  <c r="Q30" i="50" s="1"/>
  <c r="R30" i="50" s="1"/>
  <c r="BJ69" i="50"/>
  <c r="H25" i="50"/>
  <c r="H24" i="50"/>
  <c r="C26" i="50"/>
  <c r="T69" i="49"/>
  <c r="BU69" i="49"/>
  <c r="BT69" i="49"/>
  <c r="BS69" i="49"/>
  <c r="BR69" i="49"/>
  <c r="BQ69" i="49"/>
  <c r="BP69" i="49"/>
  <c r="BO69" i="49"/>
  <c r="BN69" i="49"/>
  <c r="BM69" i="49"/>
  <c r="BK69" i="49"/>
  <c r="BH69" i="49"/>
  <c r="Y69" i="49"/>
  <c r="X69" i="49"/>
  <c r="W69" i="49"/>
  <c r="N69" i="49"/>
  <c r="F69" i="49"/>
  <c r="J53" i="49"/>
  <c r="BG66" i="49"/>
  <c r="BF66" i="49"/>
  <c r="BE66" i="49"/>
  <c r="BD66" i="49"/>
  <c r="BC66" i="49"/>
  <c r="BB66" i="49"/>
  <c r="BA66" i="49"/>
  <c r="AZ66" i="49"/>
  <c r="AY66" i="49"/>
  <c r="AX66" i="49"/>
  <c r="AW66" i="49"/>
  <c r="AV66" i="49"/>
  <c r="AU66" i="49"/>
  <c r="AT66" i="49"/>
  <c r="AS66" i="49"/>
  <c r="AR66" i="49"/>
  <c r="AQ66" i="49"/>
  <c r="AP66" i="49"/>
  <c r="AO66" i="49"/>
  <c r="AN66" i="49"/>
  <c r="AM66" i="49"/>
  <c r="AL66" i="49"/>
  <c r="AK66" i="49"/>
  <c r="AJ66" i="49"/>
  <c r="AI66" i="49"/>
  <c r="D26" i="49"/>
  <c r="I18" i="49"/>
  <c r="BI69" i="49" s="1"/>
  <c r="C18" i="49"/>
  <c r="A69" i="49" s="1"/>
  <c r="C16" i="49"/>
  <c r="N28" i="49" l="1"/>
  <c r="I24" i="49"/>
  <c r="I25" i="49"/>
  <c r="H25" i="49" s="1"/>
  <c r="N26" i="49"/>
  <c r="D34" i="50"/>
  <c r="E31" i="50"/>
  <c r="C31" i="50"/>
  <c r="E34" i="50"/>
  <c r="C32" i="50"/>
  <c r="C34" i="50"/>
  <c r="F33" i="50"/>
  <c r="D31" i="50"/>
  <c r="E33" i="50"/>
  <c r="K25" i="50"/>
  <c r="E35" i="50"/>
  <c r="C33" i="50"/>
  <c r="F32" i="50"/>
  <c r="D35" i="50"/>
  <c r="E32" i="50"/>
  <c r="F34" i="50"/>
  <c r="F31" i="50"/>
  <c r="F35" i="50"/>
  <c r="D33" i="50"/>
  <c r="J25" i="50"/>
  <c r="C35" i="50"/>
  <c r="D32" i="50"/>
  <c r="O28" i="50"/>
  <c r="H32" i="50" s="1"/>
  <c r="N28" i="50"/>
  <c r="R28" i="50"/>
  <c r="K31" i="50" s="1"/>
  <c r="P28" i="50"/>
  <c r="I34" i="50" s="1"/>
  <c r="Q28" i="50"/>
  <c r="J34" i="50" s="1"/>
  <c r="N27" i="49"/>
  <c r="D29" i="49"/>
  <c r="G29" i="49"/>
  <c r="A1" i="49"/>
  <c r="J55" i="49"/>
  <c r="BV69" i="49" s="1"/>
  <c r="K53" i="49"/>
  <c r="K55" i="49" s="1"/>
  <c r="C26" i="49"/>
  <c r="BJ69" i="49"/>
  <c r="D34" i="49" l="1"/>
  <c r="D30" i="49"/>
  <c r="D31" i="49"/>
  <c r="D32" i="49"/>
  <c r="D33" i="49"/>
  <c r="G31" i="49"/>
  <c r="G32" i="49"/>
  <c r="G33" i="49"/>
  <c r="G34" i="49"/>
  <c r="G30" i="49"/>
  <c r="K26" i="50"/>
  <c r="K69" i="50"/>
  <c r="I33" i="50"/>
  <c r="I32" i="50"/>
  <c r="H34" i="50"/>
  <c r="K33" i="50"/>
  <c r="K32" i="50"/>
  <c r="K35" i="50"/>
  <c r="J35" i="50"/>
  <c r="K34" i="50"/>
  <c r="H31" i="50"/>
  <c r="J32" i="50"/>
  <c r="J31" i="50"/>
  <c r="H35" i="50"/>
  <c r="J33" i="50"/>
  <c r="H33" i="50"/>
  <c r="I35" i="50"/>
  <c r="I31" i="50"/>
  <c r="K25" i="49"/>
  <c r="K69" i="49" s="1"/>
  <c r="C19" i="44"/>
  <c r="C20" i="44"/>
  <c r="C21" i="44"/>
  <c r="C22" i="44"/>
  <c r="C23" i="44"/>
  <c r="C24" i="44"/>
  <c r="C25" i="44"/>
  <c r="C26" i="44"/>
  <c r="C27" i="44"/>
  <c r="C28" i="44"/>
  <c r="C29" i="44"/>
  <c r="C30" i="44"/>
  <c r="C31" i="44"/>
  <c r="C32" i="44"/>
  <c r="C33" i="44"/>
  <c r="C34" i="44"/>
  <c r="C35" i="44"/>
  <c r="C36" i="44"/>
  <c r="C37" i="44"/>
  <c r="C38" i="44"/>
  <c r="C39" i="44"/>
  <c r="C40" i="44"/>
  <c r="C41" i="44"/>
  <c r="C42" i="44"/>
  <c r="C43" i="44"/>
  <c r="C44" i="44"/>
  <c r="C45" i="44"/>
  <c r="C46" i="44"/>
  <c r="C47" i="44"/>
  <c r="C48" i="44"/>
  <c r="C49" i="44"/>
  <c r="C50" i="44"/>
  <c r="C51" i="44"/>
  <c r="C52" i="44"/>
  <c r="C53" i="44"/>
  <c r="C54" i="44"/>
  <c r="C55" i="44"/>
  <c r="C56" i="44"/>
  <c r="C57" i="44"/>
  <c r="C58" i="44"/>
  <c r="C59" i="44"/>
  <c r="C60" i="44"/>
  <c r="C61" i="44"/>
  <c r="C62" i="44"/>
  <c r="C63" i="44"/>
  <c r="C64" i="44"/>
  <c r="C65" i="44"/>
  <c r="C66" i="44"/>
  <c r="C67" i="44"/>
  <c r="C68" i="44"/>
  <c r="C69" i="44"/>
  <c r="C70" i="44"/>
  <c r="C71" i="44"/>
  <c r="C72" i="44"/>
  <c r="C73" i="44"/>
  <c r="C74" i="44"/>
  <c r="C75" i="44"/>
  <c r="C76" i="44"/>
  <c r="C77" i="44"/>
  <c r="C78" i="44"/>
  <c r="C79" i="44"/>
  <c r="C80" i="44"/>
  <c r="C81" i="44"/>
  <c r="C82" i="44"/>
  <c r="C83" i="44"/>
  <c r="C84" i="44"/>
  <c r="C85" i="44"/>
  <c r="C86" i="44"/>
  <c r="C87" i="44"/>
  <c r="C88" i="44"/>
  <c r="C89" i="44"/>
  <c r="C90" i="44"/>
  <c r="C91" i="44"/>
  <c r="C92" i="44"/>
  <c r="C93" i="44"/>
  <c r="C94" i="44"/>
  <c r="C95" i="44"/>
  <c r="C96" i="44"/>
  <c r="C97" i="44"/>
  <c r="C98" i="44"/>
  <c r="C99" i="44"/>
  <c r="C100" i="44"/>
  <c r="C101" i="44"/>
  <c r="C102" i="44"/>
  <c r="C103" i="44"/>
  <c r="C104" i="44"/>
  <c r="C105" i="44"/>
  <c r="C106" i="44"/>
  <c r="C107" i="44"/>
  <c r="C108" i="44"/>
  <c r="C109" i="44"/>
  <c r="C110" i="44"/>
  <c r="C111" i="44"/>
  <c r="C112" i="44"/>
  <c r="C113" i="44"/>
  <c r="C114" i="44"/>
  <c r="C115" i="44"/>
  <c r="C116" i="44"/>
  <c r="C117" i="44"/>
  <c r="C118" i="44"/>
  <c r="C119" i="44"/>
  <c r="C120" i="44"/>
  <c r="C121" i="44"/>
  <c r="C122" i="44"/>
  <c r="C123" i="44"/>
  <c r="C124" i="44"/>
  <c r="C125" i="44"/>
  <c r="C126" i="44"/>
  <c r="C127" i="44"/>
  <c r="C128" i="44"/>
  <c r="C129" i="44"/>
  <c r="C130" i="44"/>
  <c r="C131" i="44"/>
  <c r="C132" i="44"/>
  <c r="C133" i="44"/>
  <c r="C134" i="44"/>
  <c r="C135" i="44"/>
  <c r="C136" i="44"/>
  <c r="C137" i="44"/>
  <c r="C138" i="44"/>
  <c r="C139" i="44"/>
  <c r="C140" i="44"/>
  <c r="C141" i="44"/>
  <c r="C142" i="44"/>
  <c r="C143" i="44"/>
  <c r="C144" i="44"/>
  <c r="C145" i="44"/>
  <c r="C146" i="44"/>
  <c r="C147" i="44"/>
  <c r="C148" i="44"/>
  <c r="C149" i="44"/>
  <c r="C150" i="44"/>
  <c r="C151" i="44"/>
  <c r="C152" i="44"/>
  <c r="C153" i="44"/>
  <c r="C154" i="44"/>
  <c r="C155" i="44"/>
  <c r="C156" i="44"/>
  <c r="C157" i="44"/>
  <c r="C158" i="44"/>
  <c r="C159" i="44"/>
  <c r="C160" i="44"/>
  <c r="C161" i="44"/>
  <c r="C162" i="44"/>
  <c r="C163" i="44"/>
  <c r="C164" i="44"/>
  <c r="C165" i="44"/>
  <c r="C166" i="44"/>
  <c r="C167" i="44"/>
  <c r="C168" i="44"/>
  <c r="C169" i="44"/>
  <c r="C170" i="44"/>
  <c r="C171" i="44"/>
  <c r="C172" i="44"/>
  <c r="C173" i="44"/>
  <c r="C174" i="44"/>
  <c r="C175" i="44"/>
  <c r="C176" i="44"/>
  <c r="C177" i="44"/>
  <c r="C178" i="44"/>
  <c r="C179" i="44"/>
  <c r="C180" i="44"/>
  <c r="C181" i="44"/>
  <c r="C182" i="44"/>
  <c r="C183" i="44"/>
  <c r="C184" i="44"/>
  <c r="C185" i="44"/>
  <c r="C186" i="44"/>
  <c r="C187" i="44"/>
  <c r="C188" i="44"/>
  <c r="C189" i="44"/>
  <c r="C190" i="44"/>
  <c r="C191" i="44"/>
  <c r="C192" i="44"/>
  <c r="C193" i="44"/>
  <c r="C194" i="44"/>
  <c r="C195" i="44"/>
  <c r="C196" i="44"/>
  <c r="C197" i="44"/>
  <c r="C198" i="44"/>
  <c r="C199" i="44"/>
  <c r="C200" i="44"/>
  <c r="C201" i="44"/>
  <c r="C202" i="44"/>
  <c r="C203" i="44"/>
  <c r="C204" i="44"/>
  <c r="C205" i="44"/>
  <c r="C206" i="44"/>
  <c r="C207" i="44"/>
  <c r="C208" i="44"/>
  <c r="C209" i="44"/>
  <c r="C210" i="44"/>
  <c r="C211" i="44"/>
  <c r="C212" i="44"/>
  <c r="C213" i="44"/>
  <c r="C214" i="44"/>
  <c r="C215" i="44"/>
  <c r="C216" i="44"/>
  <c r="C217" i="44"/>
  <c r="C218" i="44"/>
  <c r="C219" i="44"/>
  <c r="C220" i="44"/>
  <c r="C221" i="44"/>
  <c r="C222" i="44"/>
  <c r="C223" i="44"/>
  <c r="C224" i="44"/>
  <c r="C225" i="44"/>
  <c r="C226" i="44"/>
  <c r="C227" i="44"/>
  <c r="C228" i="44"/>
  <c r="C229" i="44"/>
  <c r="C230" i="44"/>
  <c r="C231" i="44"/>
  <c r="C232" i="44"/>
  <c r="C233" i="44"/>
  <c r="C234" i="44"/>
  <c r="C235" i="44"/>
  <c r="C236" i="44"/>
  <c r="C237" i="44"/>
  <c r="C238" i="44"/>
  <c r="C239" i="44"/>
  <c r="C240" i="44"/>
  <c r="C241" i="44"/>
  <c r="C242" i="44"/>
  <c r="C243" i="44"/>
  <c r="C244" i="44"/>
  <c r="C245" i="44"/>
  <c r="C246" i="44"/>
  <c r="C247" i="44"/>
  <c r="C248" i="44"/>
  <c r="C249" i="44"/>
  <c r="C250" i="44"/>
  <c r="C251" i="44"/>
  <c r="C252" i="44"/>
  <c r="C253" i="44"/>
  <c r="C254" i="44"/>
  <c r="C255" i="44"/>
  <c r="C256" i="44"/>
  <c r="C257" i="44"/>
  <c r="C258" i="44"/>
  <c r="C259" i="44"/>
  <c r="C260" i="44"/>
  <c r="C261" i="44"/>
  <c r="C262" i="44"/>
  <c r="C263" i="44"/>
  <c r="C264" i="44"/>
  <c r="C265" i="44"/>
  <c r="C266" i="44"/>
  <c r="C267" i="44"/>
  <c r="C268" i="44"/>
  <c r="C269" i="44"/>
  <c r="C270" i="44"/>
  <c r="C271" i="44"/>
  <c r="C272" i="44"/>
  <c r="C273" i="44"/>
  <c r="C274" i="44"/>
  <c r="C275" i="44"/>
  <c r="C276" i="44"/>
  <c r="C277" i="44"/>
  <c r="C278" i="44"/>
  <c r="C279" i="44"/>
  <c r="C280" i="44"/>
  <c r="C281" i="44"/>
  <c r="C282" i="44"/>
  <c r="C283" i="44"/>
  <c r="C284" i="44"/>
  <c r="C285" i="44"/>
  <c r="C286" i="44"/>
  <c r="C287" i="44"/>
  <c r="C288" i="44"/>
  <c r="C289" i="44"/>
  <c r="C290" i="44"/>
  <c r="C291" i="44"/>
  <c r="C292" i="44"/>
  <c r="C293" i="44"/>
  <c r="C294" i="44"/>
  <c r="C295" i="44"/>
  <c r="C296" i="44"/>
  <c r="C297" i="44"/>
  <c r="C298" i="44"/>
  <c r="C299" i="44"/>
  <c r="C300" i="44"/>
  <c r="C301" i="44"/>
  <c r="C302" i="44"/>
  <c r="C303" i="44"/>
  <c r="C304" i="44"/>
  <c r="C305" i="44"/>
  <c r="C306" i="44"/>
  <c r="C307" i="44"/>
  <c r="C308" i="44"/>
  <c r="C309" i="44"/>
  <c r="C310" i="44"/>
  <c r="C311" i="44"/>
  <c r="C312" i="44"/>
  <c r="C313" i="44"/>
  <c r="C314" i="44"/>
  <c r="C315" i="44"/>
  <c r="C316" i="44"/>
  <c r="C317" i="44"/>
  <c r="C318" i="44"/>
  <c r="C319" i="44"/>
  <c r="C320" i="44"/>
  <c r="C321" i="44"/>
  <c r="C322" i="44"/>
  <c r="C323" i="44"/>
  <c r="C324" i="44"/>
  <c r="C325" i="44"/>
  <c r="C326" i="44"/>
  <c r="C327" i="44"/>
  <c r="C328" i="44"/>
  <c r="C329" i="44"/>
  <c r="C330" i="44"/>
  <c r="C331" i="44"/>
  <c r="C332" i="44"/>
  <c r="C333" i="44"/>
  <c r="C334" i="44"/>
  <c r="C335" i="44"/>
  <c r="C336" i="44"/>
  <c r="C337" i="44"/>
  <c r="C338" i="44"/>
  <c r="C339" i="44"/>
  <c r="C340" i="44"/>
  <c r="C341" i="44"/>
  <c r="C342" i="44"/>
  <c r="C343" i="44"/>
  <c r="C344" i="44"/>
  <c r="C345" i="44"/>
  <c r="C346" i="44"/>
  <c r="C347" i="44"/>
  <c r="C348" i="44"/>
  <c r="C349" i="44"/>
  <c r="C350" i="44"/>
  <c r="C351" i="44"/>
  <c r="C352" i="44"/>
  <c r="C353" i="44"/>
  <c r="C354" i="44"/>
  <c r="C355" i="44"/>
  <c r="C356" i="44"/>
  <c r="C357" i="44"/>
  <c r="C358" i="44"/>
  <c r="C359" i="44"/>
  <c r="C360" i="44"/>
  <c r="C361" i="44"/>
  <c r="C362" i="44"/>
  <c r="C363" i="44"/>
  <c r="C364" i="44"/>
  <c r="C365" i="44"/>
  <c r="C366" i="44"/>
  <c r="C367" i="44"/>
  <c r="C368" i="44"/>
  <c r="C369" i="44"/>
  <c r="C370" i="44"/>
  <c r="C371" i="44"/>
  <c r="C372" i="44"/>
  <c r="C373" i="44"/>
  <c r="C374" i="44"/>
  <c r="C375" i="44"/>
  <c r="C376" i="44"/>
  <c r="C377" i="44"/>
  <c r="C378" i="44"/>
  <c r="C379" i="44"/>
  <c r="C380" i="44"/>
  <c r="C381" i="44"/>
  <c r="C382" i="44"/>
  <c r="C383" i="44"/>
  <c r="C384" i="44"/>
  <c r="C385" i="44"/>
  <c r="C386" i="44"/>
  <c r="C387" i="44"/>
  <c r="C388" i="44"/>
  <c r="C389" i="44"/>
  <c r="C390" i="44"/>
  <c r="C391" i="44"/>
  <c r="C392" i="44"/>
  <c r="C393" i="44"/>
  <c r="C394" i="44"/>
  <c r="C395" i="44"/>
  <c r="C396" i="44"/>
  <c r="C397" i="44"/>
  <c r="C398" i="44"/>
  <c r="C399" i="44"/>
  <c r="C400" i="44"/>
  <c r="C401" i="44"/>
  <c r="C402" i="44"/>
  <c r="C403" i="44"/>
  <c r="C404" i="44"/>
  <c r="C405" i="44"/>
  <c r="C406" i="44"/>
  <c r="C407" i="44"/>
  <c r="C408" i="44"/>
  <c r="C409" i="44"/>
  <c r="C410" i="44"/>
  <c r="C411" i="44"/>
  <c r="C412" i="44"/>
  <c r="C413" i="44"/>
  <c r="C414" i="44"/>
  <c r="C415" i="44"/>
  <c r="C416" i="44"/>
  <c r="C417" i="44"/>
  <c r="C418" i="44"/>
  <c r="C419" i="44"/>
  <c r="C420" i="44"/>
  <c r="C421" i="44"/>
  <c r="C422" i="44"/>
  <c r="C423" i="44"/>
  <c r="C424" i="44"/>
  <c r="C425" i="44"/>
  <c r="C426" i="44"/>
  <c r="C427" i="44"/>
  <c r="C428" i="44"/>
  <c r="C429" i="44"/>
  <c r="C430" i="44"/>
  <c r="C431" i="44"/>
  <c r="C432" i="44"/>
  <c r="C433" i="44"/>
  <c r="C434" i="44"/>
  <c r="C435" i="44"/>
  <c r="C436" i="44"/>
  <c r="C437" i="44"/>
  <c r="C438" i="44"/>
  <c r="C439" i="44"/>
  <c r="C440" i="44"/>
  <c r="C441" i="44"/>
  <c r="C442" i="44"/>
  <c r="C443" i="44"/>
  <c r="C444" i="44"/>
  <c r="C445" i="44"/>
  <c r="C446" i="44"/>
  <c r="C447" i="44"/>
  <c r="C448" i="44"/>
  <c r="C449" i="44"/>
  <c r="C450" i="44"/>
  <c r="C451" i="44"/>
  <c r="C452" i="44"/>
  <c r="C453" i="44"/>
  <c r="C454" i="44"/>
  <c r="C455" i="44"/>
  <c r="C456" i="44"/>
  <c r="C457" i="44"/>
  <c r="C458" i="44"/>
  <c r="C459" i="44"/>
  <c r="C460" i="44"/>
  <c r="C461" i="44"/>
  <c r="C462" i="44"/>
  <c r="C463" i="44"/>
  <c r="C464" i="44"/>
  <c r="C465" i="44"/>
  <c r="C466" i="44"/>
  <c r="C467" i="44"/>
  <c r="C468" i="44"/>
  <c r="C469" i="44"/>
  <c r="C470" i="44"/>
  <c r="C471" i="44"/>
  <c r="C472" i="44"/>
  <c r="C473" i="44"/>
  <c r="C474" i="44"/>
  <c r="C475" i="44"/>
  <c r="C476" i="44"/>
  <c r="C477" i="44"/>
  <c r="C478" i="44"/>
  <c r="C479" i="44"/>
  <c r="C480" i="44"/>
  <c r="C481" i="44"/>
  <c r="C482" i="44"/>
  <c r="C483" i="44"/>
  <c r="C484" i="44"/>
  <c r="C485" i="44"/>
  <c r="C486" i="44"/>
  <c r="C487" i="44"/>
  <c r="C488" i="44"/>
  <c r="C489" i="44"/>
  <c r="C490" i="44"/>
  <c r="C491" i="44"/>
  <c r="C492" i="44"/>
  <c r="C493" i="44"/>
  <c r="C494" i="44"/>
  <c r="C495" i="44"/>
  <c r="C496" i="44"/>
  <c r="C497" i="44"/>
  <c r="C498" i="44"/>
  <c r="C499" i="44"/>
  <c r="C500" i="44"/>
  <c r="C501" i="44"/>
  <c r="C502" i="44"/>
  <c r="C503" i="44"/>
  <c r="C504" i="44"/>
  <c r="C505" i="44"/>
  <c r="C506" i="44"/>
  <c r="C507" i="44"/>
  <c r="C508" i="44"/>
  <c r="C509" i="44"/>
  <c r="C510" i="44"/>
  <c r="C511" i="44"/>
  <c r="C512" i="44"/>
  <c r="C513" i="44"/>
  <c r="C514" i="44"/>
  <c r="C515" i="44"/>
  <c r="C516" i="44"/>
  <c r="C517" i="44"/>
  <c r="C518" i="44"/>
  <c r="C519" i="44"/>
  <c r="C520" i="44"/>
  <c r="C521" i="44"/>
  <c r="C522" i="44"/>
  <c r="C523" i="44"/>
  <c r="C524" i="44"/>
  <c r="C525" i="44"/>
  <c r="C526" i="44"/>
  <c r="C527" i="44"/>
  <c r="C528" i="44"/>
  <c r="C529" i="44"/>
  <c r="C530" i="44"/>
  <c r="C531" i="44"/>
  <c r="C532" i="44"/>
  <c r="C533" i="44"/>
  <c r="C534" i="44"/>
  <c r="C535" i="44"/>
  <c r="C536" i="44"/>
  <c r="C537" i="44"/>
  <c r="C538" i="44"/>
  <c r="C539" i="44"/>
  <c r="C540" i="44"/>
  <c r="C541" i="44"/>
  <c r="C542" i="44"/>
  <c r="C543" i="44"/>
  <c r="C544" i="44"/>
  <c r="C545" i="44"/>
  <c r="C546" i="44"/>
  <c r="C547" i="44"/>
  <c r="C548" i="44"/>
  <c r="C549" i="44"/>
  <c r="C550" i="44"/>
  <c r="C551" i="44"/>
  <c r="C552" i="44"/>
  <c r="C553" i="44"/>
  <c r="C554" i="44"/>
  <c r="C555" i="44"/>
  <c r="C556" i="44"/>
  <c r="C557" i="44"/>
  <c r="C558" i="44"/>
  <c r="C559" i="44"/>
  <c r="C560" i="44"/>
  <c r="C561" i="44"/>
  <c r="C562" i="44"/>
  <c r="C563" i="44"/>
  <c r="C564" i="44"/>
  <c r="C565" i="44"/>
  <c r="C566" i="44"/>
  <c r="C567" i="44"/>
  <c r="C568" i="44"/>
  <c r="C569" i="44"/>
  <c r="C570" i="44"/>
  <c r="C571" i="44"/>
  <c r="C572" i="44"/>
  <c r="C573" i="44"/>
  <c r="C574" i="44"/>
  <c r="C575" i="44"/>
  <c r="C576" i="44"/>
  <c r="C577" i="44"/>
  <c r="C578" i="44"/>
  <c r="C579" i="44"/>
  <c r="C580" i="44"/>
  <c r="C581" i="44"/>
  <c r="C582" i="44"/>
  <c r="C583" i="44"/>
  <c r="C584" i="44"/>
  <c r="C585" i="44"/>
  <c r="C586" i="44"/>
  <c r="C587" i="44"/>
  <c r="C588" i="44"/>
  <c r="C589" i="44"/>
  <c r="C590" i="44"/>
  <c r="C591" i="44"/>
  <c r="C592" i="44"/>
  <c r="C593" i="44"/>
  <c r="C594" i="44"/>
  <c r="C595" i="44"/>
  <c r="C596" i="44"/>
  <c r="C597" i="44"/>
  <c r="C598" i="44"/>
  <c r="C599" i="44"/>
  <c r="C600" i="44"/>
  <c r="C601" i="44"/>
  <c r="C602" i="44"/>
  <c r="C603" i="44"/>
  <c r="C604" i="44"/>
  <c r="C605" i="44"/>
  <c r="C606" i="44"/>
  <c r="C607" i="44"/>
  <c r="C608" i="44"/>
  <c r="C609" i="44"/>
  <c r="C610" i="44"/>
  <c r="C611" i="44"/>
  <c r="C612" i="44"/>
  <c r="C613" i="44"/>
  <c r="C614" i="44"/>
  <c r="C615" i="44"/>
  <c r="C616" i="44"/>
  <c r="C617" i="44"/>
  <c r="C618" i="44"/>
  <c r="C619" i="44"/>
  <c r="C620" i="44"/>
  <c r="C621" i="44"/>
  <c r="C622" i="44"/>
  <c r="C623" i="44"/>
  <c r="C624" i="44"/>
  <c r="C625" i="44"/>
  <c r="C626" i="44"/>
  <c r="C627" i="44"/>
  <c r="C628" i="44"/>
  <c r="C629" i="44"/>
  <c r="C630" i="44"/>
  <c r="C631" i="44"/>
  <c r="C632" i="44"/>
  <c r="C633" i="44"/>
  <c r="C634" i="44"/>
  <c r="C635" i="44"/>
  <c r="C636" i="44"/>
  <c r="C637" i="44"/>
  <c r="C638" i="44"/>
  <c r="C639" i="44"/>
  <c r="C640" i="44"/>
  <c r="C641" i="44"/>
  <c r="C642" i="44"/>
  <c r="C643" i="44"/>
  <c r="C644" i="44"/>
  <c r="C645" i="44"/>
  <c r="C646" i="44"/>
  <c r="C647" i="44"/>
  <c r="C648" i="44"/>
  <c r="C649" i="44"/>
  <c r="C650" i="44"/>
  <c r="C651" i="44"/>
  <c r="C652" i="44"/>
  <c r="C653" i="44"/>
  <c r="C654" i="44"/>
  <c r="C655" i="44"/>
  <c r="C656" i="44"/>
  <c r="C657" i="44"/>
  <c r="C658" i="44"/>
  <c r="C659" i="44"/>
  <c r="C660" i="44"/>
  <c r="C661" i="44"/>
  <c r="C662" i="44"/>
  <c r="C663" i="44"/>
  <c r="C664" i="44"/>
  <c r="C665" i="44"/>
  <c r="C666" i="44"/>
  <c r="C667" i="44"/>
  <c r="C668" i="44"/>
  <c r="C669" i="44"/>
  <c r="C670" i="44"/>
  <c r="C671" i="44"/>
  <c r="C672" i="44"/>
  <c r="C673" i="44"/>
  <c r="C674" i="44"/>
  <c r="C675" i="44"/>
  <c r="C676" i="44"/>
  <c r="C677" i="44"/>
  <c r="C678" i="44"/>
  <c r="C679" i="44"/>
  <c r="C680" i="44"/>
  <c r="C681" i="44"/>
  <c r="C682" i="44"/>
  <c r="C683" i="44"/>
  <c r="C684" i="44"/>
  <c r="C685" i="44"/>
  <c r="C686" i="44"/>
  <c r="C687" i="44"/>
  <c r="C688" i="44"/>
  <c r="C689" i="44"/>
  <c r="C690" i="44"/>
  <c r="C691" i="44"/>
  <c r="C692" i="44"/>
  <c r="C693" i="44"/>
  <c r="C694" i="44"/>
  <c r="C695" i="44"/>
  <c r="C696" i="44"/>
  <c r="C697" i="44"/>
  <c r="C698" i="44"/>
  <c r="C699" i="44"/>
  <c r="C700" i="44"/>
  <c r="C701" i="44"/>
  <c r="C702" i="44"/>
  <c r="C703" i="44"/>
  <c r="C704" i="44"/>
  <c r="C705" i="44"/>
  <c r="C706" i="44"/>
  <c r="C707" i="44"/>
  <c r="C708" i="44"/>
  <c r="C709" i="44"/>
  <c r="C710" i="44"/>
  <c r="C711" i="44"/>
  <c r="C712" i="44"/>
  <c r="C713" i="44"/>
  <c r="C714" i="44"/>
  <c r="C715" i="44"/>
  <c r="C716" i="44"/>
  <c r="C717" i="44"/>
  <c r="C718" i="44"/>
  <c r="C719" i="44"/>
  <c r="C720" i="44"/>
  <c r="C721" i="44"/>
  <c r="C722" i="44"/>
  <c r="C723" i="44"/>
  <c r="C724" i="44"/>
  <c r="C725" i="44"/>
  <c r="C726" i="44"/>
  <c r="C727" i="44"/>
  <c r="C728" i="44"/>
  <c r="C729" i="44"/>
  <c r="C730" i="44"/>
  <c r="C731" i="44"/>
  <c r="C732" i="44"/>
  <c r="C733" i="44"/>
  <c r="C734" i="44"/>
  <c r="C735" i="44"/>
  <c r="C736" i="44"/>
  <c r="C737" i="44"/>
  <c r="C738" i="44"/>
  <c r="C739" i="44"/>
  <c r="C740" i="44"/>
  <c r="C741" i="44"/>
  <c r="C742" i="44"/>
  <c r="C743" i="44"/>
  <c r="C744" i="44"/>
  <c r="C745" i="44"/>
  <c r="C746" i="44"/>
  <c r="C747" i="44"/>
  <c r="C748" i="44"/>
  <c r="C749" i="44"/>
  <c r="C750" i="44"/>
  <c r="C751" i="44"/>
  <c r="C752" i="44"/>
  <c r="C753" i="44"/>
  <c r="C754" i="44"/>
  <c r="C755" i="44"/>
  <c r="C756" i="44"/>
  <c r="C757" i="44"/>
  <c r="C758" i="44"/>
  <c r="C759" i="44"/>
  <c r="C760" i="44"/>
  <c r="C761" i="44"/>
  <c r="C762" i="44"/>
  <c r="C763" i="44"/>
  <c r="C764" i="44"/>
  <c r="C765" i="44"/>
  <c r="C766" i="44"/>
  <c r="C767" i="44"/>
  <c r="C768" i="44"/>
  <c r="C769" i="44"/>
  <c r="C770" i="44"/>
  <c r="C771" i="44"/>
  <c r="C772" i="44"/>
  <c r="C773" i="44"/>
  <c r="C774" i="44"/>
  <c r="C775" i="44"/>
  <c r="C776" i="44"/>
  <c r="C777" i="44"/>
  <c r="C778" i="44"/>
  <c r="C779" i="44"/>
  <c r="C780" i="44"/>
  <c r="C781" i="44"/>
  <c r="C782" i="44"/>
  <c r="C783" i="44"/>
  <c r="C784" i="44"/>
  <c r="C785" i="44"/>
  <c r="C786" i="44"/>
  <c r="C787" i="44"/>
  <c r="C788" i="44"/>
  <c r="C789" i="44"/>
  <c r="C790" i="44"/>
  <c r="C791" i="44"/>
  <c r="C792" i="44"/>
  <c r="C793" i="44"/>
  <c r="C794" i="44"/>
  <c r="C795" i="44"/>
  <c r="C796" i="44"/>
  <c r="C797" i="44"/>
  <c r="C798" i="44"/>
  <c r="C799" i="44"/>
  <c r="C800" i="44"/>
  <c r="C801" i="44"/>
  <c r="C802" i="44"/>
  <c r="C803" i="44"/>
  <c r="C804" i="44"/>
  <c r="C805" i="44"/>
  <c r="C806" i="44"/>
  <c r="C807" i="44"/>
  <c r="C808" i="44"/>
  <c r="C809" i="44"/>
  <c r="C810" i="44"/>
  <c r="C811" i="44"/>
  <c r="C812" i="44"/>
  <c r="C813" i="44"/>
  <c r="C814" i="44"/>
  <c r="C815" i="44"/>
  <c r="C816" i="44"/>
  <c r="C817" i="44"/>
  <c r="C818" i="44"/>
  <c r="C819" i="44"/>
  <c r="C820" i="44"/>
  <c r="C821" i="44"/>
  <c r="C822" i="44"/>
  <c r="C823" i="44"/>
  <c r="C824" i="44"/>
  <c r="C825" i="44"/>
  <c r="C826" i="44"/>
  <c r="C827" i="44"/>
  <c r="C828" i="44"/>
  <c r="C829" i="44"/>
  <c r="C830" i="44"/>
  <c r="C831" i="44"/>
  <c r="C832" i="44"/>
  <c r="C833" i="44"/>
  <c r="C834" i="44"/>
  <c r="C835" i="44"/>
  <c r="C836" i="44"/>
  <c r="C837" i="44"/>
  <c r="C838" i="44"/>
  <c r="C839" i="44"/>
  <c r="C840" i="44"/>
  <c r="C841" i="44"/>
  <c r="C842" i="44"/>
  <c r="C843" i="44"/>
  <c r="C844" i="44"/>
  <c r="C845" i="44"/>
  <c r="C846" i="44"/>
  <c r="C847" i="44"/>
  <c r="C848" i="44"/>
  <c r="C849" i="44"/>
  <c r="C850" i="44"/>
  <c r="B6" i="43"/>
  <c r="B7" i="43"/>
  <c r="B8" i="43"/>
  <c r="B9" i="43"/>
  <c r="B10" i="43"/>
  <c r="B11" i="43"/>
  <c r="B12" i="43"/>
  <c r="B13" i="43"/>
  <c r="B14" i="43"/>
  <c r="B15" i="43"/>
  <c r="B16" i="43"/>
  <c r="B17" i="43"/>
  <c r="B18" i="43"/>
  <c r="B19" i="43"/>
  <c r="B20" i="43"/>
  <c r="B21" i="43"/>
  <c r="B22" i="43"/>
  <c r="B23" i="43"/>
  <c r="B24" i="43"/>
  <c r="B25" i="43"/>
  <c r="B26" i="43"/>
  <c r="B27" i="43"/>
  <c r="B28" i="43"/>
  <c r="B29" i="43"/>
  <c r="B30" i="43"/>
  <c r="B31" i="43"/>
  <c r="B32" i="43"/>
  <c r="B33" i="43"/>
  <c r="B34" i="43"/>
  <c r="B35" i="43"/>
  <c r="B36" i="43"/>
  <c r="B37" i="43"/>
  <c r="B38" i="43"/>
  <c r="B39" i="43"/>
  <c r="B40" i="43"/>
  <c r="B41" i="43"/>
  <c r="B42" i="43"/>
  <c r="B43" i="43"/>
  <c r="B44" i="43"/>
  <c r="B45" i="43"/>
  <c r="B46" i="43"/>
  <c r="B47" i="43"/>
  <c r="B48" i="43"/>
  <c r="B49" i="43"/>
  <c r="B50" i="43"/>
  <c r="B51" i="43"/>
  <c r="B52" i="43"/>
  <c r="B53" i="43"/>
  <c r="B54" i="43"/>
  <c r="B55" i="43"/>
  <c r="B56" i="43"/>
  <c r="B57" i="43"/>
  <c r="B58" i="43"/>
  <c r="B59" i="43"/>
  <c r="B60" i="43"/>
  <c r="B61" i="43"/>
  <c r="B62" i="43"/>
  <c r="B63" i="43"/>
  <c r="B64" i="43"/>
  <c r="B65" i="43"/>
  <c r="B66" i="43"/>
  <c r="B67" i="43"/>
  <c r="B68" i="43"/>
  <c r="B69" i="43"/>
  <c r="B70" i="43"/>
  <c r="B71" i="43"/>
  <c r="B72" i="43"/>
  <c r="B73" i="43"/>
  <c r="B74" i="43"/>
  <c r="B75" i="43"/>
  <c r="B76" i="43"/>
  <c r="B77" i="43"/>
  <c r="B78" i="43"/>
  <c r="B79" i="43"/>
  <c r="B80" i="43"/>
  <c r="B81" i="43"/>
  <c r="B82" i="43"/>
  <c r="B83" i="43"/>
  <c r="B84" i="43"/>
  <c r="B85" i="43"/>
  <c r="B86" i="43"/>
  <c r="B87" i="43"/>
  <c r="B88" i="43"/>
  <c r="B89" i="43"/>
  <c r="B90" i="43"/>
  <c r="B91" i="43"/>
  <c r="B92" i="43"/>
  <c r="B93" i="43"/>
  <c r="B94" i="43"/>
  <c r="B95" i="43"/>
  <c r="B96" i="43"/>
  <c r="B97" i="43"/>
  <c r="B98" i="43"/>
  <c r="B99" i="43"/>
  <c r="B100" i="43"/>
  <c r="B101" i="43"/>
  <c r="B102" i="43"/>
  <c r="B103" i="43"/>
  <c r="B104" i="43"/>
  <c r="B105" i="43"/>
  <c r="B106" i="43"/>
  <c r="B107" i="43"/>
  <c r="B108" i="43"/>
  <c r="B109" i="43"/>
  <c r="B110" i="43"/>
  <c r="B111" i="43"/>
  <c r="B112" i="43"/>
  <c r="B113" i="43"/>
  <c r="B114" i="43"/>
  <c r="B115" i="43"/>
  <c r="B116" i="43"/>
  <c r="B117" i="43"/>
  <c r="B118" i="43"/>
  <c r="B119" i="43"/>
  <c r="B120" i="43"/>
  <c r="B121" i="43"/>
  <c r="B122" i="43"/>
  <c r="B123" i="43"/>
  <c r="B124" i="43"/>
  <c r="B125" i="43"/>
  <c r="B126" i="43"/>
  <c r="B127" i="43"/>
  <c r="B128" i="43"/>
  <c r="B129" i="43"/>
  <c r="B130" i="43"/>
  <c r="B131" i="43"/>
  <c r="B132" i="43"/>
  <c r="B133" i="43"/>
  <c r="B134" i="43"/>
  <c r="B135" i="43"/>
  <c r="B136" i="43"/>
  <c r="B137" i="43"/>
  <c r="B138" i="43"/>
  <c r="B139" i="43"/>
  <c r="B140" i="43"/>
  <c r="B141" i="43"/>
  <c r="B142" i="43"/>
  <c r="B143" i="43"/>
  <c r="B144" i="43"/>
  <c r="B145" i="43"/>
  <c r="B146" i="43"/>
  <c r="B147" i="43"/>
  <c r="B148" i="43"/>
  <c r="B149" i="43"/>
  <c r="B150" i="43"/>
  <c r="B151" i="43"/>
  <c r="B152" i="43"/>
  <c r="B153" i="43"/>
  <c r="B154" i="43"/>
  <c r="B155" i="43"/>
  <c r="B156" i="43"/>
  <c r="B157" i="43"/>
  <c r="B158" i="43"/>
  <c r="B159" i="43"/>
  <c r="B160" i="43"/>
  <c r="B161" i="43"/>
  <c r="B162" i="43"/>
  <c r="B163" i="43"/>
  <c r="B164" i="43"/>
  <c r="B165" i="43"/>
  <c r="B166" i="43"/>
  <c r="B167" i="43"/>
  <c r="B168" i="43"/>
  <c r="B169" i="43"/>
  <c r="B170" i="43"/>
  <c r="B171" i="43"/>
  <c r="B172" i="43"/>
  <c r="B173" i="43"/>
  <c r="B174" i="43"/>
  <c r="B175" i="43"/>
  <c r="B176" i="43"/>
  <c r="B177" i="43"/>
  <c r="B178" i="43"/>
  <c r="B179" i="43"/>
  <c r="B180" i="43"/>
  <c r="B181" i="43"/>
  <c r="B182" i="43"/>
  <c r="B183" i="43"/>
  <c r="B184" i="43"/>
  <c r="B185" i="43"/>
  <c r="B186" i="43"/>
  <c r="B187" i="43"/>
  <c r="B188" i="43"/>
  <c r="B189" i="43"/>
  <c r="B190" i="43"/>
  <c r="B191" i="43"/>
  <c r="B192" i="43"/>
  <c r="B193" i="43"/>
  <c r="B194" i="43"/>
  <c r="B195" i="43"/>
  <c r="B196" i="43"/>
  <c r="B197" i="43"/>
  <c r="B198" i="43"/>
  <c r="B199" i="43"/>
  <c r="B200" i="43"/>
  <c r="B201" i="43"/>
  <c r="B202" i="43"/>
  <c r="B203" i="43"/>
  <c r="B204" i="43"/>
  <c r="B205" i="43"/>
  <c r="B206" i="43"/>
  <c r="B207" i="43"/>
  <c r="B208" i="43"/>
  <c r="B209" i="43"/>
  <c r="B210" i="43"/>
  <c r="B211" i="43"/>
  <c r="B212" i="43"/>
  <c r="B213" i="43"/>
  <c r="B214" i="43"/>
  <c r="B215" i="43"/>
  <c r="B216" i="43"/>
  <c r="B217" i="43"/>
  <c r="B218" i="43"/>
  <c r="B219" i="43"/>
  <c r="B220" i="43"/>
  <c r="B221" i="43"/>
  <c r="B222" i="43"/>
  <c r="B223" i="43"/>
  <c r="B224" i="43"/>
  <c r="B225" i="43"/>
  <c r="B226" i="43"/>
  <c r="B227" i="43"/>
  <c r="B228" i="43"/>
  <c r="B229" i="43"/>
  <c r="B230" i="43"/>
  <c r="B231" i="43"/>
  <c r="B232" i="43"/>
  <c r="B233" i="43"/>
  <c r="B234" i="43"/>
  <c r="B235" i="43"/>
  <c r="B236" i="43"/>
  <c r="B237" i="43"/>
  <c r="B238" i="43"/>
  <c r="B239" i="43"/>
  <c r="B240" i="43"/>
  <c r="B241" i="43"/>
  <c r="B242" i="43"/>
  <c r="B243" i="43"/>
  <c r="B244" i="43"/>
  <c r="B245" i="43"/>
  <c r="B246" i="43"/>
  <c r="B247" i="43"/>
  <c r="B248" i="43"/>
  <c r="B249" i="43"/>
  <c r="B250" i="43"/>
  <c r="B251" i="43"/>
  <c r="B252" i="43"/>
  <c r="B253" i="43"/>
  <c r="B254" i="43"/>
  <c r="B255" i="43"/>
  <c r="B256" i="43"/>
  <c r="B257" i="43"/>
  <c r="B258" i="43"/>
  <c r="B259" i="43"/>
  <c r="B260" i="43"/>
  <c r="B261" i="43"/>
  <c r="B262" i="43"/>
  <c r="B263" i="43"/>
  <c r="B264" i="43"/>
  <c r="B265" i="43"/>
  <c r="B266" i="43"/>
  <c r="B267" i="43"/>
  <c r="B268" i="43"/>
  <c r="B269" i="43"/>
  <c r="B270" i="43"/>
  <c r="B271" i="43"/>
  <c r="B272" i="43"/>
  <c r="B273" i="43"/>
  <c r="B274" i="43"/>
  <c r="B275" i="43"/>
  <c r="B276" i="43"/>
  <c r="B277" i="43"/>
  <c r="B278" i="43"/>
  <c r="B279" i="43"/>
  <c r="B280" i="43"/>
  <c r="B281" i="43"/>
  <c r="B282" i="43"/>
  <c r="B283" i="43"/>
  <c r="B284" i="43"/>
  <c r="B285" i="43"/>
  <c r="B286" i="43"/>
  <c r="B287" i="43"/>
  <c r="B288" i="43"/>
  <c r="B289" i="43"/>
  <c r="B290" i="43"/>
  <c r="B291" i="43"/>
  <c r="B292" i="43"/>
  <c r="B293" i="43"/>
  <c r="B294" i="43"/>
  <c r="B295" i="43"/>
  <c r="B296" i="43"/>
  <c r="B297" i="43"/>
  <c r="B298" i="43"/>
  <c r="B299" i="43"/>
  <c r="B300" i="43"/>
  <c r="B301" i="43"/>
  <c r="B302" i="43"/>
  <c r="B303" i="43"/>
  <c r="B304" i="43"/>
  <c r="B305" i="43"/>
  <c r="B306" i="43"/>
  <c r="B307" i="43"/>
  <c r="B308" i="43"/>
  <c r="B309" i="43"/>
  <c r="B310" i="43"/>
  <c r="B311" i="43"/>
  <c r="B312" i="43"/>
  <c r="B313" i="43"/>
  <c r="B314" i="43"/>
  <c r="B315" i="43"/>
  <c r="B316" i="43"/>
  <c r="B317" i="43"/>
  <c r="B318" i="43"/>
  <c r="B319" i="43"/>
  <c r="B320" i="43"/>
  <c r="B321" i="43"/>
  <c r="B322" i="43"/>
  <c r="B323" i="43"/>
  <c r="B324" i="43"/>
  <c r="B325" i="43"/>
  <c r="B326" i="43"/>
  <c r="B327" i="43"/>
  <c r="B328" i="43"/>
  <c r="B329" i="43"/>
  <c r="B330" i="43"/>
  <c r="B331" i="43"/>
  <c r="B332" i="43"/>
  <c r="B333" i="43"/>
  <c r="B334" i="43"/>
  <c r="B335" i="43"/>
  <c r="B336" i="43"/>
  <c r="B337" i="43"/>
  <c r="B338" i="43"/>
  <c r="B339" i="43"/>
  <c r="B340" i="43"/>
  <c r="B341" i="43"/>
  <c r="B342" i="43"/>
  <c r="B343" i="43"/>
  <c r="B344" i="43"/>
  <c r="B345" i="43"/>
  <c r="B346" i="43"/>
  <c r="B347" i="43"/>
  <c r="B348" i="43"/>
  <c r="B349" i="43"/>
  <c r="B350" i="43"/>
  <c r="B351" i="43"/>
  <c r="B352" i="43"/>
  <c r="B353" i="43"/>
  <c r="B354" i="43"/>
  <c r="B355" i="43"/>
  <c r="B356" i="43"/>
  <c r="B357" i="43"/>
  <c r="B358" i="43"/>
  <c r="B359" i="43"/>
  <c r="B360" i="43"/>
  <c r="B361" i="43"/>
  <c r="B362" i="43"/>
  <c r="B363" i="43"/>
  <c r="B364" i="43"/>
  <c r="B365" i="43"/>
  <c r="B366" i="43"/>
  <c r="B367" i="43"/>
  <c r="B368" i="43"/>
  <c r="B369" i="43"/>
  <c r="B370" i="43"/>
  <c r="B371" i="43"/>
  <c r="B372" i="43"/>
  <c r="B373" i="43"/>
  <c r="B374" i="43"/>
  <c r="B375" i="43"/>
  <c r="B376" i="43"/>
  <c r="B377" i="43"/>
  <c r="B378" i="43"/>
  <c r="B379" i="43"/>
  <c r="B380" i="43"/>
  <c r="B381" i="43"/>
  <c r="B382" i="43"/>
  <c r="B383" i="43"/>
  <c r="B384" i="43"/>
  <c r="B385" i="43"/>
  <c r="B386" i="43"/>
  <c r="B387" i="43"/>
  <c r="B388" i="43"/>
  <c r="B389" i="43"/>
  <c r="B390" i="43"/>
  <c r="B391" i="43"/>
  <c r="B392" i="43"/>
  <c r="B393" i="43"/>
  <c r="B394" i="43"/>
  <c r="B395" i="43"/>
  <c r="B396" i="43"/>
  <c r="B397" i="43"/>
  <c r="B398" i="43"/>
  <c r="B399" i="43"/>
  <c r="B400" i="43"/>
  <c r="B401" i="43"/>
  <c r="B402" i="43"/>
  <c r="B403" i="43"/>
  <c r="B404" i="43"/>
  <c r="B405" i="43"/>
  <c r="B406" i="43"/>
  <c r="B407" i="43"/>
  <c r="B408" i="43"/>
  <c r="B409" i="43"/>
  <c r="B410" i="43"/>
  <c r="B411" i="43"/>
  <c r="B412" i="43"/>
  <c r="B413" i="43"/>
  <c r="B414" i="43"/>
  <c r="B415" i="43"/>
  <c r="B416" i="43"/>
  <c r="B417" i="43"/>
  <c r="B418" i="43"/>
  <c r="B419" i="43"/>
  <c r="B420" i="43"/>
  <c r="B421" i="43"/>
  <c r="B422" i="43"/>
  <c r="B423" i="43"/>
  <c r="B424" i="43"/>
  <c r="B425" i="43"/>
  <c r="B426" i="43"/>
  <c r="B427" i="43"/>
  <c r="B428" i="43"/>
  <c r="B429" i="43"/>
  <c r="B430" i="43"/>
  <c r="B431" i="43"/>
  <c r="B432" i="43"/>
  <c r="B433" i="43"/>
  <c r="B434" i="43"/>
  <c r="B435" i="43"/>
  <c r="B436" i="43"/>
  <c r="B437" i="43"/>
  <c r="B438" i="43"/>
  <c r="B439" i="43"/>
  <c r="B440" i="43"/>
  <c r="B441" i="43"/>
  <c r="B442" i="43"/>
  <c r="B443" i="43"/>
  <c r="B444" i="43"/>
  <c r="B445" i="43"/>
  <c r="B446" i="43"/>
  <c r="B447" i="43"/>
  <c r="B448" i="43"/>
  <c r="B449" i="43"/>
  <c r="B450" i="43"/>
  <c r="B451" i="43"/>
  <c r="B452" i="43"/>
  <c r="B453" i="43"/>
  <c r="B454" i="43"/>
  <c r="B455" i="43"/>
  <c r="B456" i="43"/>
  <c r="B457" i="43"/>
  <c r="B458" i="43"/>
  <c r="B459" i="43"/>
  <c r="B460" i="43"/>
  <c r="B461" i="43"/>
  <c r="B462" i="43"/>
  <c r="B463" i="43"/>
  <c r="B464" i="43"/>
  <c r="B465" i="43"/>
  <c r="B466" i="43"/>
  <c r="B467" i="43"/>
  <c r="B468" i="43"/>
  <c r="B469" i="43"/>
  <c r="B470" i="43"/>
  <c r="B471" i="43"/>
  <c r="B472" i="43"/>
  <c r="B473" i="43"/>
  <c r="B474" i="43"/>
  <c r="B475" i="43"/>
  <c r="B476" i="43"/>
  <c r="B477" i="43"/>
  <c r="B478" i="43"/>
  <c r="B479" i="43"/>
  <c r="B480" i="43"/>
  <c r="B481" i="43"/>
  <c r="B482" i="43"/>
  <c r="B483" i="43"/>
  <c r="B484" i="43"/>
  <c r="B485" i="43"/>
  <c r="B486" i="43"/>
  <c r="B487" i="43"/>
  <c r="B488" i="43"/>
  <c r="B489" i="43"/>
  <c r="B490" i="43"/>
  <c r="B491" i="43"/>
  <c r="B492" i="43"/>
  <c r="B493" i="43"/>
  <c r="B494" i="43"/>
  <c r="B495" i="43"/>
  <c r="B496" i="43"/>
  <c r="B497" i="43"/>
  <c r="B498" i="43"/>
  <c r="B499" i="43"/>
  <c r="B500" i="43"/>
  <c r="B501" i="43"/>
  <c r="B502" i="43"/>
  <c r="B503" i="43"/>
  <c r="B504" i="43"/>
  <c r="B505" i="43"/>
  <c r="B506" i="43"/>
  <c r="B507" i="43"/>
  <c r="B508" i="43"/>
  <c r="B509" i="43"/>
  <c r="B510" i="43"/>
  <c r="B511" i="43"/>
  <c r="B512" i="43"/>
  <c r="B513" i="43"/>
  <c r="B514" i="43"/>
  <c r="B515" i="43"/>
  <c r="B516" i="43"/>
  <c r="B517" i="43"/>
  <c r="B518" i="43"/>
  <c r="B519" i="43"/>
  <c r="B520" i="43"/>
  <c r="B521" i="43"/>
  <c r="B522" i="43"/>
  <c r="B523" i="43"/>
  <c r="B524" i="43"/>
  <c r="B525" i="43"/>
  <c r="B526" i="43"/>
  <c r="B527" i="43"/>
  <c r="B528" i="43"/>
  <c r="B529" i="43"/>
  <c r="B530" i="43"/>
  <c r="B531" i="43"/>
  <c r="B532" i="43"/>
  <c r="B533" i="43"/>
  <c r="B534" i="43"/>
  <c r="B535" i="43"/>
  <c r="B536" i="43"/>
  <c r="B537" i="43"/>
  <c r="B538" i="43"/>
  <c r="B539" i="43"/>
  <c r="B540" i="43"/>
  <c r="B541" i="43"/>
  <c r="B542" i="43"/>
  <c r="B543" i="43"/>
  <c r="B544" i="43"/>
  <c r="B545" i="43"/>
  <c r="B546" i="43"/>
  <c r="B547" i="43"/>
  <c r="B548" i="43"/>
  <c r="B549" i="43"/>
  <c r="B550" i="43"/>
  <c r="B551" i="43"/>
  <c r="B552" i="43"/>
  <c r="B553" i="43"/>
  <c r="B554" i="43"/>
  <c r="B555" i="43"/>
  <c r="B556" i="43"/>
  <c r="B557" i="43"/>
  <c r="B558" i="43"/>
  <c r="B559" i="43"/>
  <c r="B560" i="43"/>
  <c r="B561" i="43"/>
  <c r="B562" i="43"/>
  <c r="B563" i="43"/>
  <c r="B564" i="43"/>
  <c r="B565" i="43"/>
  <c r="B566" i="43"/>
  <c r="B567" i="43"/>
  <c r="B568" i="43"/>
  <c r="B569" i="43"/>
  <c r="B570" i="43"/>
  <c r="B571" i="43"/>
  <c r="B572" i="43"/>
  <c r="B573" i="43"/>
  <c r="B574" i="43"/>
  <c r="B575" i="43"/>
  <c r="B576" i="43"/>
  <c r="B577" i="43"/>
  <c r="B578" i="43"/>
  <c r="B579" i="43"/>
  <c r="B580" i="43"/>
  <c r="B581" i="43"/>
  <c r="B582" i="43"/>
  <c r="B583" i="43"/>
  <c r="B584" i="43"/>
  <c r="B585" i="43"/>
  <c r="B586" i="43"/>
  <c r="B587" i="43"/>
  <c r="B588" i="43"/>
  <c r="B589" i="43"/>
  <c r="B5" i="43"/>
  <c r="K26" i="49" l="1"/>
  <c r="J54" i="49"/>
  <c r="K54" i="49" s="1"/>
  <c r="B34" i="50" l="1"/>
  <c r="B32" i="50"/>
  <c r="J32" i="49"/>
  <c r="P69" i="49" s="1"/>
  <c r="B33" i="50"/>
  <c r="G35" i="50"/>
  <c r="G31" i="50"/>
  <c r="J31" i="49"/>
  <c r="O69" i="49" s="1"/>
  <c r="B31" i="50"/>
  <c r="B35" i="50"/>
  <c r="G34" i="50"/>
  <c r="J30" i="49"/>
  <c r="S69" i="49" s="1"/>
  <c r="J33" i="49"/>
  <c r="Q69" i="49" s="1"/>
  <c r="J34" i="49"/>
  <c r="R69" i="49" s="1"/>
  <c r="G33" i="50"/>
  <c r="G32" i="50"/>
  <c r="L35" i="50" l="1"/>
  <c r="R69" i="50" s="1"/>
  <c r="L31" i="50"/>
  <c r="S69" i="50" s="1"/>
  <c r="L32" i="50"/>
  <c r="O69" i="50" s="1"/>
  <c r="L34" i="50"/>
  <c r="Q69" i="50" s="1"/>
  <c r="L33" i="50"/>
  <c r="P69" i="50" s="1"/>
  <c r="D19" i="44"/>
  <c r="D20" i="44"/>
  <c r="D21" i="44"/>
  <c r="D22" i="44"/>
  <c r="D23" i="44"/>
  <c r="D25" i="44"/>
  <c r="D26" i="44"/>
  <c r="D27" i="44"/>
  <c r="D28" i="44"/>
  <c r="D29" i="44"/>
  <c r="D30" i="44"/>
  <c r="D31" i="44"/>
  <c r="D32" i="44"/>
  <c r="D33" i="44"/>
  <c r="D34" i="44"/>
  <c r="D35" i="44"/>
  <c r="D36" i="44"/>
  <c r="D39" i="44"/>
  <c r="D40" i="44"/>
  <c r="D41" i="44"/>
  <c r="D42" i="44"/>
  <c r="D43" i="44"/>
  <c r="D44" i="44"/>
  <c r="D45" i="44"/>
  <c r="D46" i="44"/>
  <c r="D47" i="44"/>
  <c r="D48" i="44"/>
  <c r="D49" i="44"/>
  <c r="D50" i="44"/>
  <c r="D51" i="44"/>
  <c r="D52" i="44"/>
  <c r="D53" i="44"/>
  <c r="D54" i="44"/>
  <c r="D55" i="44"/>
  <c r="D56" i="44"/>
  <c r="D57" i="44"/>
  <c r="D58" i="44"/>
  <c r="D60" i="44"/>
  <c r="D61" i="44"/>
  <c r="D62" i="44"/>
  <c r="D63" i="44"/>
  <c r="D64" i="44"/>
  <c r="D65" i="44"/>
  <c r="D66" i="44"/>
  <c r="D67" i="44"/>
  <c r="D68" i="44"/>
  <c r="D69" i="44"/>
  <c r="D70" i="44"/>
  <c r="D71" i="44"/>
  <c r="D72" i="44"/>
  <c r="D73" i="44"/>
  <c r="D74" i="44"/>
  <c r="D75" i="44"/>
  <c r="D76" i="44"/>
  <c r="D77" i="44"/>
  <c r="D78" i="44"/>
  <c r="D79" i="44"/>
  <c r="D80" i="44"/>
  <c r="D81" i="44"/>
  <c r="D82" i="44"/>
  <c r="D83" i="44"/>
  <c r="D84" i="44"/>
  <c r="D85" i="44"/>
  <c r="D86" i="44"/>
  <c r="D87" i="44"/>
  <c r="D88" i="44"/>
  <c r="D89" i="44"/>
  <c r="D90" i="44"/>
  <c r="D93" i="44"/>
  <c r="D94" i="44"/>
  <c r="D95" i="44"/>
  <c r="D96" i="44"/>
  <c r="D97" i="44"/>
  <c r="D98" i="44"/>
  <c r="D99" i="44"/>
  <c r="D100" i="44"/>
  <c r="D101" i="44"/>
  <c r="D102" i="44"/>
  <c r="D103" i="44"/>
  <c r="D104" i="44"/>
  <c r="D105" i="44"/>
  <c r="D106" i="44"/>
  <c r="D107" i="44"/>
  <c r="D108" i="44"/>
  <c r="D109" i="44"/>
  <c r="D110" i="44"/>
  <c r="D111" i="44"/>
  <c r="D112" i="44"/>
  <c r="D113" i="44"/>
  <c r="D114" i="44"/>
  <c r="D115" i="44"/>
  <c r="D116" i="44"/>
  <c r="D117" i="44"/>
  <c r="D118" i="44"/>
  <c r="D119" i="44"/>
  <c r="D120" i="44"/>
  <c r="D121" i="44"/>
  <c r="D122" i="44"/>
  <c r="D123" i="44"/>
  <c r="D124" i="44"/>
  <c r="D125" i="44"/>
  <c r="D126" i="44"/>
  <c r="D127" i="44"/>
  <c r="D128" i="44"/>
  <c r="D129" i="44"/>
  <c r="D130" i="44"/>
  <c r="D132" i="44"/>
  <c r="D133" i="44"/>
  <c r="D134" i="44"/>
  <c r="D135" i="44"/>
  <c r="D136" i="44"/>
  <c r="D137" i="44"/>
  <c r="D138" i="44"/>
  <c r="D139" i="44"/>
  <c r="D140" i="44"/>
  <c r="D141" i="44"/>
  <c r="D142" i="44"/>
  <c r="D143" i="44"/>
  <c r="D144" i="44"/>
  <c r="D145" i="44"/>
  <c r="D146" i="44"/>
  <c r="D147" i="44"/>
  <c r="D148" i="44"/>
  <c r="D149" i="44"/>
  <c r="D150" i="44"/>
  <c r="D151" i="44"/>
  <c r="D152" i="44"/>
  <c r="D153" i="44"/>
  <c r="D154" i="44"/>
  <c r="D155" i="44"/>
  <c r="D156" i="44"/>
  <c r="D157" i="44"/>
  <c r="D158" i="44"/>
  <c r="D159" i="44"/>
  <c r="D160" i="44"/>
  <c r="D161" i="44"/>
  <c r="D162" i="44"/>
  <c r="D163" i="44"/>
  <c r="D164" i="44"/>
  <c r="D165" i="44"/>
  <c r="D166" i="44"/>
  <c r="D167" i="44"/>
  <c r="D168" i="44"/>
  <c r="D169" i="44"/>
  <c r="D170" i="44"/>
  <c r="D171" i="44"/>
  <c r="D172" i="44"/>
  <c r="D173" i="44"/>
  <c r="D174" i="44"/>
  <c r="D175" i="44"/>
  <c r="D176" i="44"/>
  <c r="D177" i="44"/>
  <c r="D178" i="44"/>
  <c r="D179" i="44"/>
  <c r="D180" i="44"/>
  <c r="D182" i="44"/>
  <c r="D183" i="44"/>
  <c r="D184" i="44"/>
  <c r="D185" i="44"/>
  <c r="D186" i="44"/>
  <c r="D187" i="44"/>
  <c r="D188" i="44"/>
  <c r="D189" i="44"/>
  <c r="D190" i="44"/>
  <c r="D191" i="44"/>
  <c r="D192" i="44"/>
  <c r="D193" i="44"/>
  <c r="D194" i="44"/>
  <c r="D195" i="44"/>
  <c r="D196" i="44"/>
  <c r="D197" i="44"/>
  <c r="D198" i="44"/>
  <c r="D199" i="44"/>
  <c r="D200" i="44"/>
  <c r="D201" i="44"/>
  <c r="D202" i="44"/>
  <c r="D203" i="44"/>
  <c r="D204" i="44"/>
  <c r="D205" i="44"/>
  <c r="D206" i="44"/>
  <c r="D207" i="44"/>
  <c r="D208" i="44"/>
  <c r="D209" i="44"/>
  <c r="D210" i="44"/>
  <c r="D211" i="44"/>
  <c r="D212" i="44"/>
  <c r="D213" i="44"/>
  <c r="D214" i="44"/>
  <c r="D215" i="44"/>
  <c r="D216" i="44"/>
  <c r="D217" i="44"/>
  <c r="D218" i="44"/>
  <c r="D219" i="44"/>
  <c r="D220" i="44"/>
  <c r="D221" i="44"/>
  <c r="D222" i="44"/>
  <c r="D223" i="44"/>
  <c r="D224" i="44"/>
  <c r="D225" i="44"/>
  <c r="D226" i="44"/>
  <c r="D227" i="44"/>
  <c r="D228" i="44"/>
  <c r="D229" i="44"/>
  <c r="D230" i="44"/>
  <c r="D231" i="44"/>
  <c r="D232" i="44"/>
  <c r="D233" i="44"/>
  <c r="D234" i="44"/>
  <c r="D235" i="44"/>
  <c r="D236" i="44"/>
  <c r="D237" i="44"/>
  <c r="D238" i="44"/>
  <c r="D239" i="44"/>
  <c r="D240" i="44"/>
  <c r="D241" i="44"/>
  <c r="D242" i="44"/>
  <c r="D243" i="44"/>
  <c r="D244" i="44"/>
  <c r="D245" i="44"/>
  <c r="D246" i="44"/>
  <c r="D247" i="44"/>
  <c r="D248" i="44"/>
  <c r="D249" i="44"/>
  <c r="D250" i="44"/>
  <c r="D251" i="44"/>
  <c r="D252" i="44"/>
  <c r="D253" i="44"/>
  <c r="D254" i="44"/>
  <c r="D255" i="44"/>
  <c r="D256" i="44"/>
  <c r="D257" i="44"/>
  <c r="D258" i="44"/>
  <c r="D259" i="44"/>
  <c r="D260" i="44"/>
  <c r="D262" i="44"/>
  <c r="D263" i="44"/>
  <c r="D264" i="44"/>
  <c r="D265" i="44"/>
  <c r="D266" i="44"/>
  <c r="D267" i="44"/>
  <c r="D268" i="44"/>
  <c r="D269" i="44"/>
  <c r="D270" i="44"/>
  <c r="D271" i="44"/>
  <c r="D272" i="44"/>
  <c r="D273" i="44"/>
  <c r="D274" i="44"/>
  <c r="D275" i="44"/>
  <c r="D276" i="44"/>
  <c r="D277" i="44"/>
  <c r="D278" i="44"/>
  <c r="D279" i="44"/>
  <c r="D280" i="44"/>
  <c r="D281" i="44"/>
  <c r="D282" i="44"/>
  <c r="D283" i="44"/>
  <c r="D284" i="44"/>
  <c r="D285" i="44"/>
  <c r="D286" i="44"/>
  <c r="D287" i="44"/>
  <c r="D288" i="44"/>
  <c r="D289" i="44"/>
  <c r="D290" i="44"/>
  <c r="D291" i="44"/>
  <c r="D292" i="44"/>
  <c r="D293" i="44"/>
  <c r="D294" i="44"/>
  <c r="D295" i="44"/>
  <c r="D296" i="44"/>
  <c r="D297" i="44"/>
  <c r="D298" i="44"/>
  <c r="D299" i="44"/>
  <c r="D300" i="44"/>
  <c r="D301" i="44"/>
  <c r="D302" i="44"/>
  <c r="D303" i="44"/>
  <c r="D304" i="44"/>
  <c r="D305" i="44"/>
  <c r="D306" i="44"/>
  <c r="D309" i="44"/>
  <c r="D310" i="44"/>
  <c r="D311" i="44"/>
  <c r="D312" i="44"/>
  <c r="D313" i="44"/>
  <c r="D314" i="44"/>
  <c r="D315" i="44"/>
  <c r="D316" i="44"/>
  <c r="D317" i="44"/>
  <c r="D318" i="44"/>
  <c r="D319" i="44"/>
  <c r="D320" i="44"/>
  <c r="D321" i="44"/>
  <c r="D322" i="44"/>
  <c r="D323" i="44"/>
  <c r="D324" i="44"/>
  <c r="D325" i="44"/>
  <c r="D326" i="44"/>
  <c r="D327" i="44"/>
  <c r="D328" i="44"/>
  <c r="D329" i="44"/>
  <c r="D330" i="44"/>
  <c r="D331" i="44"/>
  <c r="D332" i="44"/>
  <c r="D333" i="44"/>
  <c r="D334" i="44"/>
  <c r="D335" i="44"/>
  <c r="D336" i="44"/>
  <c r="D337" i="44"/>
  <c r="D338" i="44"/>
  <c r="D339" i="44"/>
  <c r="D340" i="44"/>
  <c r="D341" i="44"/>
  <c r="D342" i="44"/>
  <c r="D343" i="44"/>
  <c r="D344" i="44"/>
  <c r="D345" i="44"/>
  <c r="D346" i="44"/>
  <c r="D347" i="44"/>
  <c r="D348" i="44"/>
  <c r="D349" i="44"/>
  <c r="D350" i="44"/>
  <c r="D351" i="44"/>
  <c r="D352" i="44"/>
  <c r="D353" i="44"/>
  <c r="D354" i="44"/>
  <c r="D357" i="44"/>
  <c r="D358" i="44"/>
  <c r="D359" i="44"/>
  <c r="D360" i="44"/>
  <c r="D361" i="44"/>
  <c r="D362" i="44"/>
  <c r="D363" i="44"/>
  <c r="D364" i="44"/>
  <c r="D365" i="44"/>
  <c r="D366" i="44"/>
  <c r="D367" i="44"/>
  <c r="D368" i="44"/>
  <c r="D369" i="44"/>
  <c r="D370" i="44"/>
  <c r="D371" i="44"/>
  <c r="D372" i="44"/>
  <c r="D373" i="44"/>
  <c r="D374" i="44"/>
  <c r="D375" i="44"/>
  <c r="D376" i="44"/>
  <c r="D377" i="44"/>
  <c r="D378" i="44"/>
  <c r="D379" i="44"/>
  <c r="D380" i="44"/>
  <c r="D381" i="44"/>
  <c r="D382" i="44"/>
  <c r="D383" i="44"/>
  <c r="D384" i="44"/>
  <c r="D385" i="44"/>
  <c r="D387" i="44"/>
  <c r="D388" i="44"/>
  <c r="D391" i="44"/>
  <c r="D392" i="44"/>
  <c r="D393" i="44"/>
  <c r="D394" i="44"/>
  <c r="D395" i="44"/>
  <c r="D396" i="44"/>
  <c r="D397" i="44"/>
  <c r="D398" i="44"/>
  <c r="D399" i="44"/>
  <c r="D400" i="44"/>
  <c r="D401" i="44"/>
  <c r="D402" i="44"/>
  <c r="D403" i="44"/>
  <c r="D404" i="44"/>
  <c r="D405" i="44"/>
  <c r="D406" i="44"/>
  <c r="D407" i="44"/>
  <c r="D408" i="44"/>
  <c r="D409" i="44"/>
  <c r="D410" i="44"/>
  <c r="D411" i="44"/>
  <c r="D412" i="44"/>
  <c r="D413" i="44"/>
  <c r="D414" i="44"/>
  <c r="D415" i="44"/>
  <c r="D416" i="44"/>
  <c r="D417" i="44"/>
  <c r="D418" i="44"/>
  <c r="D419" i="44"/>
  <c r="D420" i="44"/>
  <c r="D421" i="44"/>
  <c r="D422" i="44"/>
  <c r="D423" i="44"/>
  <c r="D424" i="44"/>
  <c r="D425" i="44"/>
  <c r="D426" i="44"/>
  <c r="D427" i="44"/>
  <c r="D428" i="44"/>
  <c r="D429" i="44"/>
  <c r="D430" i="44"/>
  <c r="D431" i="44"/>
  <c r="D432" i="44"/>
  <c r="D433" i="44"/>
  <c r="D434" i="44"/>
  <c r="D435" i="44"/>
  <c r="D436" i="44"/>
  <c r="D437" i="44"/>
  <c r="D438" i="44"/>
  <c r="D439" i="44"/>
  <c r="D440" i="44"/>
  <c r="D441" i="44"/>
  <c r="D442" i="44"/>
  <c r="D443" i="44"/>
  <c r="D444" i="44"/>
  <c r="D445" i="44"/>
  <c r="D446" i="44"/>
  <c r="D447" i="44"/>
  <c r="D448" i="44"/>
  <c r="D449" i="44"/>
  <c r="D450" i="44"/>
  <c r="D451" i="44"/>
  <c r="D452" i="44"/>
  <c r="D454" i="44"/>
  <c r="D455" i="44"/>
  <c r="D456" i="44"/>
  <c r="D457" i="44"/>
  <c r="D458" i="44"/>
  <c r="D459" i="44"/>
  <c r="D460" i="44"/>
  <c r="D461" i="44"/>
  <c r="D462" i="44"/>
  <c r="D463" i="44"/>
  <c r="D464" i="44"/>
  <c r="D465" i="44"/>
  <c r="D466" i="44"/>
  <c r="D467" i="44"/>
  <c r="D468" i="44"/>
  <c r="D469" i="44"/>
  <c r="D470" i="44"/>
  <c r="D471" i="44"/>
  <c r="D472" i="44"/>
  <c r="D473" i="44"/>
  <c r="D474" i="44"/>
  <c r="D475" i="44"/>
  <c r="D476" i="44"/>
  <c r="D477" i="44"/>
  <c r="D478" i="44"/>
  <c r="D479" i="44"/>
  <c r="D480" i="44"/>
  <c r="D481" i="44"/>
  <c r="D482" i="44"/>
  <c r="D483" i="44"/>
  <c r="D484" i="44"/>
  <c r="D485" i="44"/>
  <c r="D486" i="44"/>
  <c r="D487" i="44"/>
  <c r="D488" i="44"/>
  <c r="D489" i="44"/>
  <c r="D490" i="44"/>
  <c r="D491" i="44"/>
  <c r="D492" i="44"/>
  <c r="D493" i="44"/>
  <c r="D494" i="44"/>
  <c r="D495" i="44"/>
  <c r="D496" i="44"/>
  <c r="D497" i="44"/>
  <c r="D498" i="44"/>
  <c r="D499" i="44"/>
  <c r="D500" i="44"/>
  <c r="D502" i="44"/>
  <c r="D503" i="44"/>
  <c r="D504" i="44"/>
  <c r="D505" i="44"/>
  <c r="D506" i="44"/>
  <c r="D507" i="44"/>
  <c r="D508" i="44"/>
  <c r="D509" i="44"/>
  <c r="D510" i="44"/>
  <c r="D511" i="44"/>
  <c r="D512" i="44"/>
  <c r="D513" i="44"/>
  <c r="D514" i="44"/>
  <c r="D515" i="44"/>
  <c r="D516" i="44"/>
  <c r="D517" i="44"/>
  <c r="D518" i="44"/>
  <c r="D519" i="44"/>
  <c r="D520" i="44"/>
  <c r="D521" i="44"/>
  <c r="D522" i="44"/>
  <c r="D523" i="44"/>
  <c r="D524" i="44"/>
  <c r="D525" i="44"/>
  <c r="D526" i="44"/>
  <c r="D527" i="44"/>
  <c r="D528" i="44"/>
  <c r="D529" i="44"/>
  <c r="D530" i="44"/>
  <c r="D531" i="44"/>
  <c r="D532" i="44"/>
  <c r="D533" i="44"/>
  <c r="D534" i="44"/>
  <c r="D535" i="44"/>
  <c r="D536" i="44"/>
  <c r="D537" i="44"/>
  <c r="D538" i="44"/>
  <c r="D539" i="44"/>
  <c r="D540" i="44"/>
  <c r="D541" i="44"/>
  <c r="D542" i="44"/>
  <c r="D543" i="44"/>
  <c r="D544" i="44"/>
  <c r="D545" i="44"/>
  <c r="D546" i="44"/>
  <c r="D547" i="44"/>
  <c r="D548" i="44"/>
  <c r="D549" i="44"/>
  <c r="D550" i="44"/>
  <c r="D551" i="44"/>
  <c r="D552" i="44"/>
  <c r="D553" i="44"/>
  <c r="D554" i="44"/>
  <c r="D555" i="44"/>
  <c r="D556" i="44"/>
  <c r="D557" i="44"/>
  <c r="D558" i="44"/>
  <c r="D559" i="44"/>
  <c r="D560" i="44"/>
  <c r="D561" i="44"/>
  <c r="D562" i="44"/>
  <c r="D563" i="44"/>
  <c r="D564" i="44"/>
  <c r="D565" i="44"/>
  <c r="D566" i="44"/>
  <c r="D567" i="44"/>
  <c r="D568" i="44"/>
  <c r="D569" i="44"/>
  <c r="D570" i="44"/>
  <c r="D571" i="44"/>
  <c r="D572" i="44"/>
  <c r="D573" i="44"/>
  <c r="D574" i="44"/>
  <c r="D575" i="44"/>
  <c r="D576" i="44"/>
  <c r="D577" i="44"/>
  <c r="D579" i="44"/>
  <c r="D580" i="44"/>
  <c r="D581" i="44"/>
  <c r="D582" i="44"/>
  <c r="D583" i="44"/>
  <c r="D584" i="44"/>
  <c r="D585" i="44"/>
  <c r="D586" i="44"/>
  <c r="D587" i="44"/>
  <c r="D588" i="44"/>
  <c r="D589" i="44"/>
  <c r="D590" i="44"/>
  <c r="D591" i="44"/>
  <c r="D592" i="44"/>
  <c r="D593" i="44"/>
  <c r="D594" i="44"/>
  <c r="D595" i="44"/>
  <c r="D596" i="44"/>
  <c r="D597" i="44"/>
  <c r="D598" i="44"/>
  <c r="D599" i="44"/>
  <c r="D600" i="44"/>
  <c r="D601" i="44"/>
  <c r="D602" i="44"/>
  <c r="D603" i="44"/>
  <c r="D604" i="44"/>
  <c r="D605" i="44"/>
  <c r="D606" i="44"/>
  <c r="D607" i="44"/>
  <c r="D608" i="44"/>
  <c r="D609" i="44"/>
  <c r="D610" i="44"/>
  <c r="D611" i="44"/>
  <c r="D612" i="44"/>
  <c r="D613" i="44"/>
  <c r="D614" i="44"/>
  <c r="D615" i="44"/>
  <c r="D616" i="44"/>
  <c r="D617" i="44"/>
  <c r="D618" i="44"/>
  <c r="D620" i="44"/>
  <c r="D621" i="44"/>
  <c r="D622" i="44"/>
  <c r="D623" i="44"/>
  <c r="D624" i="44"/>
  <c r="D625" i="44"/>
  <c r="D626" i="44"/>
  <c r="D627" i="44"/>
  <c r="D628" i="44"/>
  <c r="D629" i="44"/>
  <c r="D630" i="44"/>
  <c r="D631" i="44"/>
  <c r="D632" i="44"/>
  <c r="D633" i="44"/>
  <c r="D634" i="44"/>
  <c r="D635" i="44"/>
  <c r="D636" i="44"/>
  <c r="D637" i="44"/>
  <c r="D638" i="44"/>
  <c r="D639" i="44"/>
  <c r="D640" i="44"/>
  <c r="D641" i="44"/>
  <c r="D643" i="44"/>
  <c r="D644" i="44"/>
  <c r="D645" i="44"/>
  <c r="D646" i="44"/>
  <c r="D647" i="44"/>
  <c r="D648" i="44"/>
  <c r="D649" i="44"/>
  <c r="D650" i="44"/>
  <c r="D651" i="44"/>
  <c r="D652" i="44"/>
  <c r="D653" i="44"/>
  <c r="D654" i="44"/>
  <c r="D655" i="44"/>
  <c r="D656" i="44"/>
  <c r="D657" i="44"/>
  <c r="D658" i="44"/>
  <c r="D659" i="44"/>
  <c r="D660" i="44"/>
  <c r="D661" i="44"/>
  <c r="D662" i="44"/>
  <c r="D663" i="44"/>
  <c r="D664" i="44"/>
  <c r="D665" i="44"/>
  <c r="D666" i="44"/>
  <c r="D667" i="44"/>
  <c r="D668" i="44"/>
  <c r="D669" i="44"/>
  <c r="D670" i="44"/>
  <c r="D671" i="44"/>
  <c r="D672" i="44"/>
  <c r="D673" i="44"/>
  <c r="D674" i="44"/>
  <c r="D675" i="44"/>
  <c r="D676" i="44"/>
  <c r="D677" i="44"/>
  <c r="D678" i="44"/>
  <c r="D679" i="44"/>
  <c r="D680" i="44"/>
  <c r="D681" i="44"/>
  <c r="D682" i="44"/>
  <c r="D683" i="44"/>
  <c r="D684" i="44"/>
  <c r="D685" i="44"/>
  <c r="D686" i="44"/>
  <c r="D687" i="44"/>
  <c r="D688" i="44"/>
  <c r="D689" i="44"/>
  <c r="D690" i="44"/>
  <c r="D691" i="44"/>
  <c r="D692" i="44"/>
  <c r="D693" i="44"/>
  <c r="D694" i="44"/>
  <c r="D695" i="44"/>
  <c r="D696" i="44"/>
  <c r="D697" i="44"/>
  <c r="D698" i="44"/>
  <c r="D699" i="44"/>
  <c r="D700" i="44"/>
  <c r="D701" i="44"/>
  <c r="D702" i="44"/>
  <c r="D703" i="44"/>
  <c r="D704" i="44"/>
  <c r="D705" i="44"/>
  <c r="D707" i="44"/>
  <c r="D708" i="44"/>
  <c r="D710" i="44"/>
  <c r="D711" i="44"/>
  <c r="D712" i="44"/>
  <c r="D713" i="44"/>
  <c r="D714" i="44"/>
  <c r="D715" i="44"/>
  <c r="D716" i="44"/>
  <c r="D717" i="44"/>
  <c r="D718" i="44"/>
  <c r="D719" i="44"/>
  <c r="D720" i="44"/>
  <c r="D721" i="44"/>
  <c r="D723" i="44"/>
  <c r="D724" i="44"/>
  <c r="D725" i="44"/>
  <c r="D726" i="44"/>
  <c r="D727" i="44"/>
  <c r="D729" i="44"/>
  <c r="D730" i="44"/>
  <c r="D731" i="44"/>
  <c r="D732" i="44"/>
  <c r="D733" i="44"/>
  <c r="D734" i="44"/>
  <c r="D735" i="44"/>
  <c r="D736" i="44"/>
  <c r="D737" i="44"/>
  <c r="D738" i="44"/>
  <c r="D739" i="44"/>
  <c r="D740" i="44"/>
  <c r="D741" i="44"/>
  <c r="D742" i="44"/>
  <c r="D743" i="44"/>
  <c r="D744" i="44"/>
  <c r="D745" i="44"/>
  <c r="D746" i="44"/>
  <c r="D747" i="44"/>
  <c r="D748" i="44"/>
  <c r="D749" i="44"/>
  <c r="D750" i="44"/>
  <c r="D751" i="44"/>
  <c r="D752" i="44"/>
  <c r="D753" i="44"/>
  <c r="D754" i="44"/>
  <c r="D755" i="44"/>
  <c r="D756" i="44"/>
  <c r="D757" i="44"/>
  <c r="D758" i="44"/>
  <c r="D759" i="44"/>
  <c r="D760" i="44"/>
  <c r="D761" i="44"/>
  <c r="D762" i="44"/>
  <c r="D763" i="44"/>
  <c r="D764" i="44"/>
  <c r="D765" i="44"/>
  <c r="D766" i="44"/>
  <c r="D767" i="44"/>
  <c r="D768" i="44"/>
  <c r="D769" i="44"/>
  <c r="D771" i="44"/>
  <c r="D772" i="44"/>
  <c r="D774" i="44"/>
  <c r="D775" i="44"/>
  <c r="D776" i="44"/>
  <c r="D777" i="44"/>
  <c r="D778" i="44"/>
  <c r="D779" i="44"/>
  <c r="D780" i="44"/>
  <c r="D781" i="44"/>
  <c r="D782" i="44"/>
  <c r="D783" i="44"/>
  <c r="D784" i="44"/>
  <c r="D785" i="44"/>
  <c r="D787" i="44"/>
  <c r="D788" i="44"/>
  <c r="D789" i="44"/>
  <c r="D790" i="44"/>
  <c r="D791" i="44"/>
  <c r="D792" i="44"/>
  <c r="D793" i="44"/>
  <c r="D794" i="44"/>
  <c r="D795" i="44"/>
  <c r="D796" i="44"/>
  <c r="D797" i="44"/>
  <c r="D798" i="44"/>
  <c r="D799" i="44"/>
  <c r="D800" i="44"/>
  <c r="D801" i="44"/>
  <c r="D802" i="44"/>
  <c r="D803" i="44"/>
  <c r="D804" i="44"/>
  <c r="D805" i="44"/>
  <c r="D806" i="44"/>
  <c r="D807" i="44"/>
  <c r="D808" i="44"/>
  <c r="D809" i="44"/>
  <c r="D810" i="44"/>
  <c r="D811" i="44"/>
  <c r="D812" i="44"/>
  <c r="D813" i="44"/>
  <c r="D814" i="44"/>
  <c r="D815" i="44"/>
  <c r="D816" i="44"/>
  <c r="D817" i="44"/>
  <c r="D818" i="44"/>
  <c r="D819" i="44"/>
  <c r="D820" i="44"/>
  <c r="D821" i="44"/>
  <c r="D822" i="44"/>
  <c r="D823" i="44"/>
  <c r="D824" i="44"/>
  <c r="D825" i="44"/>
  <c r="D826" i="44"/>
  <c r="D827" i="44"/>
  <c r="D828" i="44"/>
  <c r="D829" i="44"/>
  <c r="D830" i="44"/>
  <c r="D831" i="44"/>
  <c r="D832" i="44"/>
  <c r="D833" i="44"/>
  <c r="D835" i="44"/>
  <c r="D836" i="44"/>
  <c r="D838" i="44"/>
  <c r="D839" i="44"/>
  <c r="D840" i="44"/>
  <c r="D841" i="44"/>
  <c r="D842" i="44"/>
  <c r="D843" i="44"/>
  <c r="D844" i="44"/>
  <c r="D845" i="44"/>
  <c r="D846" i="44"/>
  <c r="D847" i="44"/>
  <c r="D848" i="44"/>
  <c r="D849" i="44"/>
  <c r="D18" i="44"/>
  <c r="D37" i="44"/>
  <c r="D38" i="44"/>
  <c r="D59" i="44"/>
  <c r="D91" i="44"/>
  <c r="D92" i="44"/>
  <c r="D131" i="44"/>
  <c r="D181" i="44"/>
  <c r="D261" i="44"/>
  <c r="D307" i="44"/>
  <c r="D308" i="44"/>
  <c r="D355" i="44"/>
  <c r="D356" i="44"/>
  <c r="D386" i="44"/>
  <c r="D389" i="44"/>
  <c r="D390" i="44"/>
  <c r="D453" i="44"/>
  <c r="D501" i="44"/>
  <c r="D578" i="44"/>
  <c r="D619" i="44"/>
  <c r="D642" i="44"/>
  <c r="D706" i="44"/>
  <c r="D709" i="44"/>
  <c r="D722" i="44"/>
  <c r="D728" i="44"/>
  <c r="D770" i="44"/>
  <c r="D773" i="44"/>
  <c r="D786" i="44"/>
  <c r="D834" i="44"/>
  <c r="D837" i="44"/>
  <c r="D850" i="44"/>
  <c r="D24" i="44"/>
  <c r="B19" i="44"/>
  <c r="B20" i="44"/>
  <c r="B21" i="44"/>
  <c r="B22" i="44"/>
  <c r="B23" i="44"/>
  <c r="B24" i="44"/>
  <c r="B25" i="44"/>
  <c r="B26" i="44"/>
  <c r="B27" i="44"/>
  <c r="B28" i="44"/>
  <c r="B29" i="44"/>
  <c r="B30" i="44"/>
  <c r="B31" i="44"/>
  <c r="B32" i="44"/>
  <c r="B33" i="44"/>
  <c r="B34" i="44"/>
  <c r="B35" i="44"/>
  <c r="B36" i="44"/>
  <c r="B37" i="44"/>
  <c r="B38" i="44"/>
  <c r="B39" i="44"/>
  <c r="B40" i="44"/>
  <c r="B41" i="44"/>
  <c r="B42" i="44"/>
  <c r="B43" i="44"/>
  <c r="B44" i="44"/>
  <c r="B45" i="44"/>
  <c r="B46" i="44"/>
  <c r="B47" i="44"/>
  <c r="B48" i="44"/>
  <c r="B49" i="44"/>
  <c r="B50" i="44"/>
  <c r="B51" i="44"/>
  <c r="B52" i="44"/>
  <c r="B53" i="44"/>
  <c r="B54" i="44"/>
  <c r="B55" i="44"/>
  <c r="B56" i="44"/>
  <c r="B57" i="44"/>
  <c r="B58" i="44"/>
  <c r="B59" i="44"/>
  <c r="B60" i="44"/>
  <c r="B61" i="44"/>
  <c r="B62" i="44"/>
  <c r="B63" i="44"/>
  <c r="B64" i="44"/>
  <c r="B65" i="44"/>
  <c r="B66" i="44"/>
  <c r="B67" i="44"/>
  <c r="B68" i="44"/>
  <c r="B69" i="44"/>
  <c r="B70" i="44"/>
  <c r="B71" i="44"/>
  <c r="B72" i="44"/>
  <c r="B73" i="44"/>
  <c r="B74" i="44"/>
  <c r="B75" i="44"/>
  <c r="B76" i="44"/>
  <c r="B77" i="44"/>
  <c r="B78" i="44"/>
  <c r="B79" i="44"/>
  <c r="B80" i="44"/>
  <c r="B81" i="44"/>
  <c r="B82" i="44"/>
  <c r="B83" i="44"/>
  <c r="B84" i="44"/>
  <c r="B85" i="44"/>
  <c r="B86" i="44"/>
  <c r="B87" i="44"/>
  <c r="B88" i="44"/>
  <c r="B89" i="44"/>
  <c r="B90" i="44"/>
  <c r="B91" i="44"/>
  <c r="B92" i="44"/>
  <c r="B93" i="44"/>
  <c r="B94" i="44"/>
  <c r="B95" i="44"/>
  <c r="B96" i="44"/>
  <c r="B97" i="44"/>
  <c r="B98" i="44"/>
  <c r="B99" i="44"/>
  <c r="B100" i="44"/>
  <c r="B101" i="44"/>
  <c r="B102" i="44"/>
  <c r="B103" i="44"/>
  <c r="B104" i="44"/>
  <c r="B105" i="44"/>
  <c r="B106" i="44"/>
  <c r="B107" i="44"/>
  <c r="B108" i="44"/>
  <c r="B109" i="44"/>
  <c r="B110" i="44"/>
  <c r="B111" i="44"/>
  <c r="B112" i="44"/>
  <c r="B113" i="44"/>
  <c r="B114" i="44"/>
  <c r="B115" i="44"/>
  <c r="B116" i="44"/>
  <c r="B117" i="44"/>
  <c r="B118" i="44"/>
  <c r="B119" i="44"/>
  <c r="B120" i="44"/>
  <c r="B121" i="44"/>
  <c r="B122" i="44"/>
  <c r="B123" i="44"/>
  <c r="B124" i="44"/>
  <c r="B125" i="44"/>
  <c r="B126" i="44"/>
  <c r="B127" i="44"/>
  <c r="B128" i="44"/>
  <c r="B129" i="44"/>
  <c r="B130" i="44"/>
  <c r="B131" i="44"/>
  <c r="B132" i="44"/>
  <c r="B133" i="44"/>
  <c r="B134" i="44"/>
  <c r="B135" i="44"/>
  <c r="B136" i="44"/>
  <c r="B137" i="44"/>
  <c r="B138" i="44"/>
  <c r="B139" i="44"/>
  <c r="B140" i="44"/>
  <c r="B141" i="44"/>
  <c r="B142" i="44"/>
  <c r="B143" i="44"/>
  <c r="B144" i="44"/>
  <c r="B145" i="44"/>
  <c r="B146" i="44"/>
  <c r="B147" i="44"/>
  <c r="B148" i="44"/>
  <c r="B149" i="44"/>
  <c r="B150" i="44"/>
  <c r="B151" i="44"/>
  <c r="B152" i="44"/>
  <c r="B153" i="44"/>
  <c r="B154" i="44"/>
  <c r="B155" i="44"/>
  <c r="B156" i="44"/>
  <c r="B157" i="44"/>
  <c r="B158" i="44"/>
  <c r="B159" i="44"/>
  <c r="B160" i="44"/>
  <c r="B161" i="44"/>
  <c r="B162" i="44"/>
  <c r="B163" i="44"/>
  <c r="B164" i="44"/>
  <c r="B165" i="44"/>
  <c r="B166" i="44"/>
  <c r="B167" i="44"/>
  <c r="B168" i="44"/>
  <c r="B169" i="44"/>
  <c r="B170" i="44"/>
  <c r="B171" i="44"/>
  <c r="B172" i="44"/>
  <c r="B173" i="44"/>
  <c r="B174" i="44"/>
  <c r="B175" i="44"/>
  <c r="B176" i="44"/>
  <c r="B177" i="44"/>
  <c r="B178" i="44"/>
  <c r="B179" i="44"/>
  <c r="B180" i="44"/>
  <c r="B181" i="44"/>
  <c r="B182" i="44"/>
  <c r="B183" i="44"/>
  <c r="B184" i="44"/>
  <c r="B185" i="44"/>
  <c r="B186" i="44"/>
  <c r="B187" i="44"/>
  <c r="B188" i="44"/>
  <c r="B189" i="44"/>
  <c r="B190" i="44"/>
  <c r="B191" i="44"/>
  <c r="B192" i="44"/>
  <c r="B193" i="44"/>
  <c r="B194" i="44"/>
  <c r="B195" i="44"/>
  <c r="B196" i="44"/>
  <c r="B197" i="44"/>
  <c r="B198" i="44"/>
  <c r="B199" i="44"/>
  <c r="B200" i="44"/>
  <c r="B201" i="44"/>
  <c r="B202" i="44"/>
  <c r="B203" i="44"/>
  <c r="B204" i="44"/>
  <c r="B205" i="44"/>
  <c r="B206" i="44"/>
  <c r="B207" i="44"/>
  <c r="B208" i="44"/>
  <c r="B209" i="44"/>
  <c r="B210" i="44"/>
  <c r="B211" i="44"/>
  <c r="B212" i="44"/>
  <c r="B213" i="44"/>
  <c r="B214" i="44"/>
  <c r="B215" i="44"/>
  <c r="B216" i="44"/>
  <c r="B217" i="44"/>
  <c r="B218" i="44"/>
  <c r="B219" i="44"/>
  <c r="B220" i="44"/>
  <c r="B221" i="44"/>
  <c r="B222" i="44"/>
  <c r="B223" i="44"/>
  <c r="B224" i="44"/>
  <c r="B225" i="44"/>
  <c r="B226" i="44"/>
  <c r="B227" i="44"/>
  <c r="B228" i="44"/>
  <c r="B229" i="44"/>
  <c r="B230" i="44"/>
  <c r="B231" i="44"/>
  <c r="B232" i="44"/>
  <c r="B233" i="44"/>
  <c r="B234" i="44"/>
  <c r="B235" i="44"/>
  <c r="B236" i="44"/>
  <c r="B237" i="44"/>
  <c r="B238" i="44"/>
  <c r="B239" i="44"/>
  <c r="B240" i="44"/>
  <c r="B241" i="44"/>
  <c r="B242" i="44"/>
  <c r="B243" i="44"/>
  <c r="B244" i="44"/>
  <c r="B245" i="44"/>
  <c r="B246" i="44"/>
  <c r="B247" i="44"/>
  <c r="B248" i="44"/>
  <c r="B249" i="44"/>
  <c r="B250" i="44"/>
  <c r="B251" i="44"/>
  <c r="B252" i="44"/>
  <c r="B253" i="44"/>
  <c r="B254" i="44"/>
  <c r="B255" i="44"/>
  <c r="B256" i="44"/>
  <c r="B257" i="44"/>
  <c r="B258" i="44"/>
  <c r="B259" i="44"/>
  <c r="B260" i="44"/>
  <c r="B261" i="44"/>
  <c r="B262" i="44"/>
  <c r="B263" i="44"/>
  <c r="B264" i="44"/>
  <c r="B265" i="44"/>
  <c r="B266" i="44"/>
  <c r="B267" i="44"/>
  <c r="B268" i="44"/>
  <c r="B269" i="44"/>
  <c r="B270" i="44"/>
  <c r="B271" i="44"/>
  <c r="B272" i="44"/>
  <c r="B273" i="44"/>
  <c r="B274" i="44"/>
  <c r="B275" i="44"/>
  <c r="B276" i="44"/>
  <c r="B277" i="44"/>
  <c r="B278" i="44"/>
  <c r="B279" i="44"/>
  <c r="B280" i="44"/>
  <c r="B281" i="44"/>
  <c r="B282" i="44"/>
  <c r="B283" i="44"/>
  <c r="B284" i="44"/>
  <c r="B285" i="44"/>
  <c r="B286" i="44"/>
  <c r="B287" i="44"/>
  <c r="B288" i="44"/>
  <c r="B289" i="44"/>
  <c r="B290" i="44"/>
  <c r="B291" i="44"/>
  <c r="B292" i="44"/>
  <c r="B293" i="44"/>
  <c r="B294" i="44"/>
  <c r="B295" i="44"/>
  <c r="B296" i="44"/>
  <c r="B297" i="44"/>
  <c r="B298" i="44"/>
  <c r="B299" i="44"/>
  <c r="B300" i="44"/>
  <c r="B301" i="44"/>
  <c r="B302" i="44"/>
  <c r="B303" i="44"/>
  <c r="B304" i="44"/>
  <c r="B305" i="44"/>
  <c r="B306" i="44"/>
  <c r="B307" i="44"/>
  <c r="B308" i="44"/>
  <c r="B309" i="44"/>
  <c r="B310" i="44"/>
  <c r="B311" i="44"/>
  <c r="B312" i="44"/>
  <c r="B313" i="44"/>
  <c r="B314" i="44"/>
  <c r="B315" i="44"/>
  <c r="B316" i="44"/>
  <c r="B317" i="44"/>
  <c r="B318" i="44"/>
  <c r="B319" i="44"/>
  <c r="B320" i="44"/>
  <c r="B321" i="44"/>
  <c r="B322" i="44"/>
  <c r="B323" i="44"/>
  <c r="B324" i="44"/>
  <c r="B325" i="44"/>
  <c r="B326" i="44"/>
  <c r="B327" i="44"/>
  <c r="B328" i="44"/>
  <c r="B329" i="44"/>
  <c r="B330" i="44"/>
  <c r="B331" i="44"/>
  <c r="B332" i="44"/>
  <c r="B333" i="44"/>
  <c r="B334" i="44"/>
  <c r="B335" i="44"/>
  <c r="B336" i="44"/>
  <c r="B337" i="44"/>
  <c r="B338" i="44"/>
  <c r="B339" i="44"/>
  <c r="B340" i="44"/>
  <c r="B341" i="44"/>
  <c r="B342" i="44"/>
  <c r="B343" i="44"/>
  <c r="B344" i="44"/>
  <c r="B345" i="44"/>
  <c r="B346" i="44"/>
  <c r="B347" i="44"/>
  <c r="B348" i="44"/>
  <c r="B349" i="44"/>
  <c r="B350" i="44"/>
  <c r="B351" i="44"/>
  <c r="B352" i="44"/>
  <c r="B353" i="44"/>
  <c r="B354" i="44"/>
  <c r="B355" i="44"/>
  <c r="B356" i="44"/>
  <c r="B357" i="44"/>
  <c r="B358" i="44"/>
  <c r="B359" i="44"/>
  <c r="B360" i="44"/>
  <c r="B361" i="44"/>
  <c r="B362" i="44"/>
  <c r="B363" i="44"/>
  <c r="B364" i="44"/>
  <c r="B365" i="44"/>
  <c r="B366" i="44"/>
  <c r="B367" i="44"/>
  <c r="B368" i="44"/>
  <c r="B369" i="44"/>
  <c r="B370" i="44"/>
  <c r="B371" i="44"/>
  <c r="B372" i="44"/>
  <c r="B373" i="44"/>
  <c r="B374" i="44"/>
  <c r="B375" i="44"/>
  <c r="B376" i="44"/>
  <c r="B377" i="44"/>
  <c r="B378" i="44"/>
  <c r="B379" i="44"/>
  <c r="B380" i="44"/>
  <c r="B381" i="44"/>
  <c r="B382" i="44"/>
  <c r="B383" i="44"/>
  <c r="B384" i="44"/>
  <c r="B385" i="44"/>
  <c r="B386" i="44"/>
  <c r="B387" i="44"/>
  <c r="B388" i="44"/>
  <c r="B389" i="44"/>
  <c r="B390" i="44"/>
  <c r="B391" i="44"/>
  <c r="B392" i="44"/>
  <c r="B393" i="44"/>
  <c r="B394" i="44"/>
  <c r="B395" i="44"/>
  <c r="B396" i="44"/>
  <c r="B397" i="44"/>
  <c r="B398" i="44"/>
  <c r="B399" i="44"/>
  <c r="B400" i="44"/>
  <c r="B401" i="44"/>
  <c r="B402" i="44"/>
  <c r="B403" i="44"/>
  <c r="B404" i="44"/>
  <c r="B405" i="44"/>
  <c r="B406" i="44"/>
  <c r="B407" i="44"/>
  <c r="B408" i="44"/>
  <c r="B409" i="44"/>
  <c r="B410" i="44"/>
  <c r="B411" i="44"/>
  <c r="B412" i="44"/>
  <c r="B413" i="44"/>
  <c r="B414" i="44"/>
  <c r="B415" i="44"/>
  <c r="B416" i="44"/>
  <c r="B417" i="44"/>
  <c r="B418" i="44"/>
  <c r="B419" i="44"/>
  <c r="B420" i="44"/>
  <c r="B421" i="44"/>
  <c r="B422" i="44"/>
  <c r="B423" i="44"/>
  <c r="B424" i="44"/>
  <c r="B425" i="44"/>
  <c r="B426" i="44"/>
  <c r="B427" i="44"/>
  <c r="B428" i="44"/>
  <c r="B429" i="44"/>
  <c r="B430" i="44"/>
  <c r="B431" i="44"/>
  <c r="B432" i="44"/>
  <c r="B433" i="44"/>
  <c r="B434" i="44"/>
  <c r="B435" i="44"/>
  <c r="B436" i="44"/>
  <c r="B437" i="44"/>
  <c r="B438" i="44"/>
  <c r="B439" i="44"/>
  <c r="B440" i="44"/>
  <c r="B441" i="44"/>
  <c r="B442" i="44"/>
  <c r="B443" i="44"/>
  <c r="B444" i="44"/>
  <c r="B445" i="44"/>
  <c r="B446" i="44"/>
  <c r="B447" i="44"/>
  <c r="B448" i="44"/>
  <c r="B449" i="44"/>
  <c r="B450" i="44"/>
  <c r="B451" i="44"/>
  <c r="B452" i="44"/>
  <c r="B453" i="44"/>
  <c r="B454" i="44"/>
  <c r="B455" i="44"/>
  <c r="B456" i="44"/>
  <c r="B457" i="44"/>
  <c r="B458" i="44"/>
  <c r="B459" i="44"/>
  <c r="B460" i="44"/>
  <c r="B461" i="44"/>
  <c r="B462" i="44"/>
  <c r="B463" i="44"/>
  <c r="B464" i="44"/>
  <c r="B465" i="44"/>
  <c r="B466" i="44"/>
  <c r="B467" i="44"/>
  <c r="B468" i="44"/>
  <c r="B469" i="44"/>
  <c r="B470" i="44"/>
  <c r="B471" i="44"/>
  <c r="B472" i="44"/>
  <c r="B473" i="44"/>
  <c r="B474" i="44"/>
  <c r="B475" i="44"/>
  <c r="B476" i="44"/>
  <c r="B477" i="44"/>
  <c r="B478" i="44"/>
  <c r="B479" i="44"/>
  <c r="B480" i="44"/>
  <c r="B481" i="44"/>
  <c r="B482" i="44"/>
  <c r="B483" i="44"/>
  <c r="B484" i="44"/>
  <c r="B485" i="44"/>
  <c r="B486" i="44"/>
  <c r="B487" i="44"/>
  <c r="B488" i="44"/>
  <c r="B489" i="44"/>
  <c r="B490" i="44"/>
  <c r="B491" i="44"/>
  <c r="B492" i="44"/>
  <c r="B493" i="44"/>
  <c r="B494" i="44"/>
  <c r="B495" i="44"/>
  <c r="B496" i="44"/>
  <c r="B497" i="44"/>
  <c r="B498" i="44"/>
  <c r="B499" i="44"/>
  <c r="B500" i="44"/>
  <c r="B501" i="44"/>
  <c r="B502" i="44"/>
  <c r="B503" i="44"/>
  <c r="B504" i="44"/>
  <c r="B505" i="44"/>
  <c r="B506" i="44"/>
  <c r="B507" i="44"/>
  <c r="B508" i="44"/>
  <c r="B509" i="44"/>
  <c r="B510" i="44"/>
  <c r="B511" i="44"/>
  <c r="B512" i="44"/>
  <c r="B513" i="44"/>
  <c r="B514" i="44"/>
  <c r="B515" i="44"/>
  <c r="B516" i="44"/>
  <c r="B517" i="44"/>
  <c r="B518" i="44"/>
  <c r="B519" i="44"/>
  <c r="B520" i="44"/>
  <c r="B521" i="44"/>
  <c r="B522" i="44"/>
  <c r="B523" i="44"/>
  <c r="B524" i="44"/>
  <c r="B525" i="44"/>
  <c r="B526" i="44"/>
  <c r="B527" i="44"/>
  <c r="B528" i="44"/>
  <c r="B529" i="44"/>
  <c r="B530" i="44"/>
  <c r="B531" i="44"/>
  <c r="B532" i="44"/>
  <c r="B533" i="44"/>
  <c r="B534" i="44"/>
  <c r="B535" i="44"/>
  <c r="B536" i="44"/>
  <c r="B537" i="44"/>
  <c r="B538" i="44"/>
  <c r="B539" i="44"/>
  <c r="B540" i="44"/>
  <c r="B541" i="44"/>
  <c r="B542" i="44"/>
  <c r="B543" i="44"/>
  <c r="B544" i="44"/>
  <c r="B545" i="44"/>
  <c r="B546" i="44"/>
  <c r="B547" i="44"/>
  <c r="B548" i="44"/>
  <c r="B549" i="44"/>
  <c r="B550" i="44"/>
  <c r="B551" i="44"/>
  <c r="B552" i="44"/>
  <c r="B553" i="44"/>
  <c r="B554" i="44"/>
  <c r="B555" i="44"/>
  <c r="B556" i="44"/>
  <c r="B557" i="44"/>
  <c r="B558" i="44"/>
  <c r="B559" i="44"/>
  <c r="B560" i="44"/>
  <c r="B561" i="44"/>
  <c r="B562" i="44"/>
  <c r="B563" i="44"/>
  <c r="B564" i="44"/>
  <c r="B565" i="44"/>
  <c r="B566" i="44"/>
  <c r="B567" i="44"/>
  <c r="B568" i="44"/>
  <c r="B569" i="44"/>
  <c r="B570" i="44"/>
  <c r="B571" i="44"/>
  <c r="B572" i="44"/>
  <c r="B573" i="44"/>
  <c r="B574" i="44"/>
  <c r="B575" i="44"/>
  <c r="B576" i="44"/>
  <c r="B577" i="44"/>
  <c r="B578" i="44"/>
  <c r="B579" i="44"/>
  <c r="B580" i="44"/>
  <c r="B581" i="44"/>
  <c r="B582" i="44"/>
  <c r="B583" i="44"/>
  <c r="B584" i="44"/>
  <c r="B585" i="44"/>
  <c r="B586" i="44"/>
  <c r="B587" i="44"/>
  <c r="B588" i="44"/>
  <c r="B589" i="44"/>
  <c r="B590" i="44"/>
  <c r="B591" i="44"/>
  <c r="B592" i="44"/>
  <c r="B593" i="44"/>
  <c r="B594" i="44"/>
  <c r="B595" i="44"/>
  <c r="B596" i="44"/>
  <c r="B597" i="44"/>
  <c r="B598" i="44"/>
  <c r="B599" i="44"/>
  <c r="B600" i="44"/>
  <c r="B601" i="44"/>
  <c r="B602" i="44"/>
  <c r="B603" i="44"/>
  <c r="B604" i="44"/>
  <c r="B605" i="44"/>
  <c r="B606" i="44"/>
  <c r="B607" i="44"/>
  <c r="B608" i="44"/>
  <c r="B609" i="44"/>
  <c r="B610" i="44"/>
  <c r="B611" i="44"/>
  <c r="B612" i="44"/>
  <c r="B613" i="44"/>
  <c r="B614" i="44"/>
  <c r="B615" i="44"/>
  <c r="B616" i="44"/>
  <c r="B617" i="44"/>
  <c r="B618" i="44"/>
  <c r="B619" i="44"/>
  <c r="B620" i="44"/>
  <c r="B621" i="44"/>
  <c r="B622" i="44"/>
  <c r="B623" i="44"/>
  <c r="B624" i="44"/>
  <c r="B625" i="44"/>
  <c r="B626" i="44"/>
  <c r="B627" i="44"/>
  <c r="B628" i="44"/>
  <c r="B629" i="44"/>
  <c r="B630" i="44"/>
  <c r="B631" i="44"/>
  <c r="B632" i="44"/>
  <c r="B633" i="44"/>
  <c r="B634" i="44"/>
  <c r="B635" i="44"/>
  <c r="B636" i="44"/>
  <c r="B637" i="44"/>
  <c r="B638" i="44"/>
  <c r="B639" i="44"/>
  <c r="B640" i="44"/>
  <c r="B641" i="44"/>
  <c r="B642" i="44"/>
  <c r="B643" i="44"/>
  <c r="B644" i="44"/>
  <c r="B645" i="44"/>
  <c r="B646" i="44"/>
  <c r="B647" i="44"/>
  <c r="B648" i="44"/>
  <c r="B649" i="44"/>
  <c r="B650" i="44"/>
  <c r="B651" i="44"/>
  <c r="B652" i="44"/>
  <c r="B653" i="44"/>
  <c r="B654" i="44"/>
  <c r="B655" i="44"/>
  <c r="B656" i="44"/>
  <c r="B657" i="44"/>
  <c r="B658" i="44"/>
  <c r="B659" i="44"/>
  <c r="B660" i="44"/>
  <c r="B661" i="44"/>
  <c r="B662" i="44"/>
  <c r="B663" i="44"/>
  <c r="B664" i="44"/>
  <c r="B665" i="44"/>
  <c r="B666" i="44"/>
  <c r="B667" i="44"/>
  <c r="B668" i="44"/>
  <c r="B669" i="44"/>
  <c r="B670" i="44"/>
  <c r="B671" i="44"/>
  <c r="B672" i="44"/>
  <c r="B673" i="44"/>
  <c r="B674" i="44"/>
  <c r="B675" i="44"/>
  <c r="B676" i="44"/>
  <c r="B677" i="44"/>
  <c r="B678" i="44"/>
  <c r="B679" i="44"/>
  <c r="B680" i="44"/>
  <c r="B681" i="44"/>
  <c r="B682" i="44"/>
  <c r="B683" i="44"/>
  <c r="B684" i="44"/>
  <c r="B685" i="44"/>
  <c r="B686" i="44"/>
  <c r="B687" i="44"/>
  <c r="B688" i="44"/>
  <c r="B689" i="44"/>
  <c r="B690" i="44"/>
  <c r="B691" i="44"/>
  <c r="B692" i="44"/>
  <c r="B693" i="44"/>
  <c r="B694" i="44"/>
  <c r="B695" i="44"/>
  <c r="B696" i="44"/>
  <c r="B697" i="44"/>
  <c r="B698" i="44"/>
  <c r="B699" i="44"/>
  <c r="B700" i="44"/>
  <c r="B701" i="44"/>
  <c r="B702" i="44"/>
  <c r="B703" i="44"/>
  <c r="B704" i="44"/>
  <c r="B705" i="44"/>
  <c r="B706" i="44"/>
  <c r="B707" i="44"/>
  <c r="B708" i="44"/>
  <c r="B709" i="44"/>
  <c r="B710" i="44"/>
  <c r="B711" i="44"/>
  <c r="B712" i="44"/>
  <c r="B713" i="44"/>
  <c r="B714" i="44"/>
  <c r="B715" i="44"/>
  <c r="B716" i="44"/>
  <c r="B717" i="44"/>
  <c r="B718" i="44"/>
  <c r="B719" i="44"/>
  <c r="B720" i="44"/>
  <c r="B721" i="44"/>
  <c r="B722" i="44"/>
  <c r="B723" i="44"/>
  <c r="B724" i="44"/>
  <c r="B725" i="44"/>
  <c r="B726" i="44"/>
  <c r="B727" i="44"/>
  <c r="B728" i="44"/>
  <c r="B729" i="44"/>
  <c r="B730" i="44"/>
  <c r="B731" i="44"/>
  <c r="B732" i="44"/>
  <c r="B733" i="44"/>
  <c r="B734" i="44"/>
  <c r="B735" i="44"/>
  <c r="B736" i="44"/>
  <c r="B737" i="44"/>
  <c r="B738" i="44"/>
  <c r="B739" i="44"/>
  <c r="B740" i="44"/>
  <c r="B741" i="44"/>
  <c r="B742" i="44"/>
  <c r="B743" i="44"/>
  <c r="B744" i="44"/>
  <c r="B745" i="44"/>
  <c r="B746" i="44"/>
  <c r="B747" i="44"/>
  <c r="B748" i="44"/>
  <c r="B749" i="44"/>
  <c r="B750" i="44"/>
  <c r="B751" i="44"/>
  <c r="B752" i="44"/>
  <c r="B753" i="44"/>
  <c r="B754" i="44"/>
  <c r="B755" i="44"/>
  <c r="B756" i="44"/>
  <c r="B757" i="44"/>
  <c r="B758" i="44"/>
  <c r="B759" i="44"/>
  <c r="B760" i="44"/>
  <c r="B761" i="44"/>
  <c r="B762" i="44"/>
  <c r="B763" i="44"/>
  <c r="B764" i="44"/>
  <c r="B765" i="44"/>
  <c r="B766" i="44"/>
  <c r="B767" i="44"/>
  <c r="B768" i="44"/>
  <c r="B769" i="44"/>
  <c r="B770" i="44"/>
  <c r="B771" i="44"/>
  <c r="B772" i="44"/>
  <c r="B773" i="44"/>
  <c r="B774" i="44"/>
  <c r="B775" i="44"/>
  <c r="B776" i="44"/>
  <c r="B777" i="44"/>
  <c r="B778" i="44"/>
  <c r="B779" i="44"/>
  <c r="B780" i="44"/>
  <c r="B781" i="44"/>
  <c r="B782" i="44"/>
  <c r="B783" i="44"/>
  <c r="B784" i="44"/>
  <c r="B785" i="44"/>
  <c r="B786" i="44"/>
  <c r="B787" i="44"/>
  <c r="B788" i="44"/>
  <c r="B789" i="44"/>
  <c r="B790" i="44"/>
  <c r="B791" i="44"/>
  <c r="B792" i="44"/>
  <c r="B793" i="44"/>
  <c r="B794" i="44"/>
  <c r="B795" i="44"/>
  <c r="B796" i="44"/>
  <c r="B797" i="44"/>
  <c r="B798" i="44"/>
  <c r="B799" i="44"/>
  <c r="B800" i="44"/>
  <c r="B801" i="44"/>
  <c r="B802" i="44"/>
  <c r="B803" i="44"/>
  <c r="B804" i="44"/>
  <c r="B805" i="44"/>
  <c r="B806" i="44"/>
  <c r="B807" i="44"/>
  <c r="B808" i="44"/>
  <c r="B809" i="44"/>
  <c r="B810" i="44"/>
  <c r="B811" i="44"/>
  <c r="B812" i="44"/>
  <c r="B813" i="44"/>
  <c r="B814" i="44"/>
  <c r="B815" i="44"/>
  <c r="B816" i="44"/>
  <c r="B817" i="44"/>
  <c r="B818" i="44"/>
  <c r="B819" i="44"/>
  <c r="B820" i="44"/>
  <c r="B821" i="44"/>
  <c r="B822" i="44"/>
  <c r="B823" i="44"/>
  <c r="B824" i="44"/>
  <c r="B825" i="44"/>
  <c r="B826" i="44"/>
  <c r="B827" i="44"/>
  <c r="B828" i="44"/>
  <c r="B829" i="44"/>
  <c r="B830" i="44"/>
  <c r="B831" i="44"/>
  <c r="B832" i="44"/>
  <c r="B833" i="44"/>
  <c r="B834" i="44"/>
  <c r="B835" i="44"/>
  <c r="B836" i="44"/>
  <c r="B837" i="44"/>
  <c r="B838" i="44"/>
  <c r="B839" i="44"/>
  <c r="B840" i="44"/>
  <c r="B841" i="44"/>
  <c r="B842" i="44"/>
  <c r="B843" i="44"/>
  <c r="B844" i="44"/>
  <c r="B845" i="44"/>
  <c r="B846" i="44"/>
  <c r="B847" i="44"/>
  <c r="B848" i="44"/>
  <c r="B849" i="44"/>
  <c r="B850" i="44"/>
  <c r="B18" i="44"/>
  <c r="E11" i="44" l="1"/>
  <c r="E9" i="44"/>
  <c r="E7" i="44"/>
  <c r="E8" i="44"/>
  <c r="E10" i="44"/>
  <c r="BD69" i="50" l="1"/>
  <c r="BD69" i="49"/>
  <c r="BE69" i="50"/>
  <c r="BE69" i="49"/>
  <c r="BC69" i="50"/>
  <c r="BC69" i="49"/>
  <c r="BG69" i="50"/>
  <c r="BG69" i="49"/>
  <c r="BF69" i="50"/>
  <c r="BF69" i="49"/>
  <c r="BU69" i="10"/>
  <c r="BT69" i="10"/>
  <c r="BS69" i="10"/>
  <c r="BR69" i="10"/>
  <c r="BU69" i="11"/>
  <c r="BT69" i="11"/>
  <c r="BS69" i="11"/>
  <c r="BR69" i="11"/>
  <c r="BU69" i="5"/>
  <c r="BT69" i="5"/>
  <c r="BS69" i="5"/>
  <c r="BR69" i="5"/>
  <c r="BU69" i="13"/>
  <c r="BT69" i="13"/>
  <c r="BS69" i="13"/>
  <c r="BR69" i="13"/>
  <c r="BU69" i="3"/>
  <c r="BT69" i="3"/>
  <c r="BS69" i="3"/>
  <c r="BR69" i="3"/>
  <c r="BU69" i="12"/>
  <c r="BT69" i="12"/>
  <c r="BS69" i="12"/>
  <c r="BR69" i="12"/>
  <c r="BU69" i="20"/>
  <c r="BT69" i="20"/>
  <c r="BS69" i="20"/>
  <c r="BR69" i="20"/>
  <c r="BU69" i="6"/>
  <c r="BT69" i="6"/>
  <c r="BS69" i="6"/>
  <c r="BR69" i="6"/>
  <c r="BU69" i="7"/>
  <c r="BT69" i="7"/>
  <c r="BS69" i="7"/>
  <c r="BR69" i="7"/>
  <c r="BU69" i="4"/>
  <c r="BT69" i="4"/>
  <c r="BS69" i="4"/>
  <c r="BR69" i="4"/>
  <c r="BU69" i="14"/>
  <c r="BT69" i="14"/>
  <c r="BS69" i="14"/>
  <c r="BR69" i="14"/>
  <c r="BU69" i="21"/>
  <c r="BT69" i="21"/>
  <c r="BS69" i="21"/>
  <c r="BR69" i="21"/>
  <c r="BU69" i="17"/>
  <c r="BT69" i="17"/>
  <c r="BS69" i="17"/>
  <c r="BR69" i="17"/>
  <c r="BU69" i="39"/>
  <c r="BT69" i="39"/>
  <c r="BS69" i="39"/>
  <c r="BR69" i="39"/>
  <c r="BU69" i="18"/>
  <c r="BT69" i="18"/>
  <c r="BS69" i="18"/>
  <c r="BR69" i="18"/>
  <c r="BU69" i="9"/>
  <c r="BT69" i="9"/>
  <c r="BS69" i="9"/>
  <c r="BR69" i="9"/>
  <c r="I18" i="21" l="1"/>
  <c r="BF69" i="21" l="1"/>
  <c r="BE69" i="21"/>
  <c r="BC69" i="21"/>
  <c r="BG69" i="21"/>
  <c r="BD69" i="21"/>
  <c r="A589" i="43"/>
  <c r="A588" i="43"/>
  <c r="A587" i="43"/>
  <c r="A586" i="43"/>
  <c r="A585" i="43"/>
  <c r="A584" i="43"/>
  <c r="A583" i="43"/>
  <c r="A582" i="43"/>
  <c r="A581" i="43"/>
  <c r="A580" i="43"/>
  <c r="A579" i="43"/>
  <c r="A578" i="43"/>
  <c r="A577" i="43"/>
  <c r="A576" i="43"/>
  <c r="A575" i="43"/>
  <c r="A574" i="43"/>
  <c r="A573" i="43"/>
  <c r="A572" i="43"/>
  <c r="A571" i="43"/>
  <c r="A570" i="43"/>
  <c r="A569" i="43"/>
  <c r="A568" i="43"/>
  <c r="A567" i="43"/>
  <c r="A566" i="43"/>
  <c r="A565" i="43"/>
  <c r="A564" i="43"/>
  <c r="A563" i="43"/>
  <c r="A562" i="43"/>
  <c r="A561" i="43"/>
  <c r="A560" i="43"/>
  <c r="A559" i="43"/>
  <c r="A558" i="43"/>
  <c r="A557" i="43"/>
  <c r="A556" i="43"/>
  <c r="A555" i="43"/>
  <c r="A554" i="43"/>
  <c r="A553" i="43"/>
  <c r="A552" i="43"/>
  <c r="A551" i="43"/>
  <c r="A550" i="43"/>
  <c r="A549" i="43"/>
  <c r="A548" i="43"/>
  <c r="A547" i="43"/>
  <c r="A546" i="43"/>
  <c r="A545" i="43"/>
  <c r="A544" i="43"/>
  <c r="A543" i="43"/>
  <c r="A542" i="43"/>
  <c r="A541" i="43"/>
  <c r="A540" i="43"/>
  <c r="A539" i="43"/>
  <c r="A538" i="43"/>
  <c r="A537" i="43"/>
  <c r="A536" i="43"/>
  <c r="A535" i="43"/>
  <c r="A534" i="43"/>
  <c r="A533" i="43"/>
  <c r="A532" i="43"/>
  <c r="A531" i="43"/>
  <c r="A530" i="43"/>
  <c r="A529" i="43"/>
  <c r="A528" i="43"/>
  <c r="A527" i="43"/>
  <c r="A526" i="43"/>
  <c r="A525" i="43"/>
  <c r="A524" i="43"/>
  <c r="A523" i="43"/>
  <c r="A522" i="43"/>
  <c r="A521" i="43"/>
  <c r="A520" i="43"/>
  <c r="A519" i="43"/>
  <c r="A518" i="43"/>
  <c r="A517" i="43"/>
  <c r="A516" i="43"/>
  <c r="A515" i="43"/>
  <c r="A514" i="43"/>
  <c r="A513" i="43"/>
  <c r="A512" i="43"/>
  <c r="A511" i="43"/>
  <c r="A510" i="43"/>
  <c r="A509" i="43"/>
  <c r="A508" i="43"/>
  <c r="A507" i="43"/>
  <c r="A506" i="43"/>
  <c r="A505" i="43"/>
  <c r="A504" i="43"/>
  <c r="A503" i="43"/>
  <c r="A502" i="43"/>
  <c r="A501" i="43"/>
  <c r="A500" i="43"/>
  <c r="A499" i="43"/>
  <c r="A498" i="43"/>
  <c r="A497" i="43"/>
  <c r="A496" i="43"/>
  <c r="A495" i="43"/>
  <c r="A494" i="43"/>
  <c r="A493" i="43"/>
  <c r="A492" i="43"/>
  <c r="A491" i="43"/>
  <c r="A490" i="43"/>
  <c r="A489" i="43"/>
  <c r="A488" i="43"/>
  <c r="A487" i="43"/>
  <c r="A486" i="43"/>
  <c r="A485" i="43"/>
  <c r="A484" i="43"/>
  <c r="A483" i="43"/>
  <c r="A482" i="43"/>
  <c r="A481" i="43"/>
  <c r="A480" i="43"/>
  <c r="A479" i="43"/>
  <c r="A478" i="43"/>
  <c r="A477" i="43"/>
  <c r="A476" i="43"/>
  <c r="A475" i="43"/>
  <c r="A474" i="43"/>
  <c r="A473" i="43"/>
  <c r="A472" i="43"/>
  <c r="A471" i="43"/>
  <c r="A470" i="43"/>
  <c r="A469" i="43"/>
  <c r="A468" i="43"/>
  <c r="A467" i="43"/>
  <c r="A466" i="43"/>
  <c r="A465" i="43"/>
  <c r="A464" i="43"/>
  <c r="A463" i="43"/>
  <c r="A462" i="43"/>
  <c r="A461" i="43"/>
  <c r="A460" i="43"/>
  <c r="A459" i="43"/>
  <c r="A458" i="43"/>
  <c r="A457" i="43"/>
  <c r="A456" i="43"/>
  <c r="A455" i="43"/>
  <c r="A454" i="43"/>
  <c r="A453" i="43"/>
  <c r="A452" i="43"/>
  <c r="A451" i="43"/>
  <c r="A450" i="43"/>
  <c r="A449" i="43"/>
  <c r="A448" i="43"/>
  <c r="A447" i="43"/>
  <c r="A446" i="43"/>
  <c r="A445" i="43"/>
  <c r="A444" i="43"/>
  <c r="A443" i="43"/>
  <c r="A442" i="43"/>
  <c r="A441" i="43"/>
  <c r="A440" i="43"/>
  <c r="A439" i="43"/>
  <c r="A438" i="43"/>
  <c r="A437" i="43"/>
  <c r="A436" i="43"/>
  <c r="A435" i="43"/>
  <c r="A434" i="43"/>
  <c r="A433" i="43"/>
  <c r="A432" i="43"/>
  <c r="A431" i="43"/>
  <c r="A430" i="43"/>
  <c r="A429" i="43"/>
  <c r="A428" i="43"/>
  <c r="A427" i="43"/>
  <c r="A426" i="43"/>
  <c r="A425" i="43"/>
  <c r="A424" i="43"/>
  <c r="A423" i="43"/>
  <c r="A422" i="43"/>
  <c r="A421" i="43"/>
  <c r="A420" i="43"/>
  <c r="A419" i="43"/>
  <c r="A418" i="43"/>
  <c r="A417" i="43"/>
  <c r="A416" i="43"/>
  <c r="A415" i="43"/>
  <c r="A414" i="43"/>
  <c r="A413" i="43"/>
  <c r="A412" i="43"/>
  <c r="A411" i="43"/>
  <c r="A410" i="43"/>
  <c r="A409" i="43"/>
  <c r="A408" i="43"/>
  <c r="A407" i="43"/>
  <c r="A406" i="43"/>
  <c r="A405" i="43"/>
  <c r="A404" i="43"/>
  <c r="A403" i="43"/>
  <c r="A402" i="43"/>
  <c r="A401" i="43"/>
  <c r="A400" i="43"/>
  <c r="A399" i="43"/>
  <c r="A398" i="43"/>
  <c r="A397" i="43"/>
  <c r="A396" i="43"/>
  <c r="A395" i="43"/>
  <c r="A394" i="43"/>
  <c r="A393" i="43"/>
  <c r="A392" i="43"/>
  <c r="A391" i="43"/>
  <c r="A390" i="43"/>
  <c r="A389" i="43"/>
  <c r="A388" i="43"/>
  <c r="A387" i="43"/>
  <c r="A386" i="43"/>
  <c r="A385" i="43"/>
  <c r="A384" i="43"/>
  <c r="A383" i="43"/>
  <c r="A382" i="43"/>
  <c r="A381" i="43"/>
  <c r="A380" i="43"/>
  <c r="A379" i="43"/>
  <c r="A378" i="43"/>
  <c r="A377" i="43"/>
  <c r="A376" i="43"/>
  <c r="A375" i="43"/>
  <c r="A374" i="43"/>
  <c r="A373" i="43"/>
  <c r="A372" i="43"/>
  <c r="A371" i="43"/>
  <c r="A370" i="43"/>
  <c r="A369" i="43"/>
  <c r="A368" i="43"/>
  <c r="A367" i="43"/>
  <c r="A366" i="43"/>
  <c r="A365" i="43"/>
  <c r="A364" i="43"/>
  <c r="A363" i="43"/>
  <c r="A362" i="43"/>
  <c r="A361" i="43"/>
  <c r="A360" i="43"/>
  <c r="A359" i="43"/>
  <c r="A358" i="43"/>
  <c r="A357" i="43"/>
  <c r="A356" i="43"/>
  <c r="A355" i="43"/>
  <c r="A354" i="43"/>
  <c r="A353" i="43"/>
  <c r="A352" i="43"/>
  <c r="A351" i="43"/>
  <c r="A350" i="43"/>
  <c r="A349" i="43"/>
  <c r="A348" i="43"/>
  <c r="A347" i="43"/>
  <c r="A346" i="43"/>
  <c r="A345" i="43"/>
  <c r="A344" i="43"/>
  <c r="A343" i="43"/>
  <c r="A342" i="43"/>
  <c r="A341" i="43"/>
  <c r="A340" i="43"/>
  <c r="A339" i="43"/>
  <c r="A338" i="43"/>
  <c r="A337" i="43"/>
  <c r="A336" i="43"/>
  <c r="A335" i="43"/>
  <c r="A334" i="43"/>
  <c r="A333" i="43"/>
  <c r="A332" i="43"/>
  <c r="A331" i="43"/>
  <c r="A330" i="43"/>
  <c r="A329" i="43"/>
  <c r="A328" i="43"/>
  <c r="A327" i="43"/>
  <c r="A326" i="43"/>
  <c r="A325" i="43"/>
  <c r="A324" i="43"/>
  <c r="A323" i="43"/>
  <c r="A322" i="43"/>
  <c r="A321" i="43"/>
  <c r="A320" i="43"/>
  <c r="A319" i="43"/>
  <c r="A318" i="43"/>
  <c r="A317" i="43"/>
  <c r="A316" i="43"/>
  <c r="A315" i="43"/>
  <c r="A314" i="43"/>
  <c r="A313" i="43"/>
  <c r="A312" i="43"/>
  <c r="A311" i="43"/>
  <c r="A310" i="43"/>
  <c r="A309" i="43"/>
  <c r="A308" i="43"/>
  <c r="A307" i="43"/>
  <c r="A306" i="43"/>
  <c r="A305" i="43"/>
  <c r="A304" i="43"/>
  <c r="A303" i="43"/>
  <c r="A302" i="43"/>
  <c r="A301" i="43"/>
  <c r="A300" i="43"/>
  <c r="A299" i="43"/>
  <c r="A298" i="43"/>
  <c r="A297" i="43"/>
  <c r="A296" i="43"/>
  <c r="A295" i="43"/>
  <c r="A294" i="43"/>
  <c r="A293" i="43"/>
  <c r="A292" i="43"/>
  <c r="A291" i="43"/>
  <c r="A290" i="43"/>
  <c r="A289" i="43"/>
  <c r="A288" i="43"/>
  <c r="A287" i="43"/>
  <c r="A286" i="43"/>
  <c r="A285" i="43"/>
  <c r="A284" i="43"/>
  <c r="A283" i="43"/>
  <c r="A282" i="43"/>
  <c r="A281" i="43"/>
  <c r="A280" i="43"/>
  <c r="A279" i="43"/>
  <c r="A278" i="43"/>
  <c r="A277" i="43"/>
  <c r="A276" i="43"/>
  <c r="A275" i="43"/>
  <c r="A274" i="43"/>
  <c r="A273" i="43"/>
  <c r="A272" i="43"/>
  <c r="A271" i="43"/>
  <c r="A270" i="43"/>
  <c r="A269" i="43"/>
  <c r="A268" i="43"/>
  <c r="A267" i="43"/>
  <c r="A266" i="43"/>
  <c r="A265" i="43"/>
  <c r="A264" i="43"/>
  <c r="A263" i="43"/>
  <c r="A262" i="43"/>
  <c r="A261" i="43"/>
  <c r="A260" i="43"/>
  <c r="A259" i="43"/>
  <c r="A258" i="43"/>
  <c r="A257" i="43"/>
  <c r="A256" i="43"/>
  <c r="A255" i="43"/>
  <c r="A254" i="43"/>
  <c r="A253" i="43"/>
  <c r="A252" i="43"/>
  <c r="A251" i="43"/>
  <c r="A250" i="43"/>
  <c r="A249" i="43"/>
  <c r="A248" i="43"/>
  <c r="A247" i="43"/>
  <c r="A246" i="43"/>
  <c r="A245" i="43"/>
  <c r="A244" i="43"/>
  <c r="A243" i="43"/>
  <c r="A242" i="43"/>
  <c r="A241" i="43"/>
  <c r="A240" i="43"/>
  <c r="A239" i="43"/>
  <c r="A238" i="43"/>
  <c r="A237" i="43"/>
  <c r="A236" i="43"/>
  <c r="A235" i="43"/>
  <c r="A234" i="43"/>
  <c r="A233" i="43"/>
  <c r="A232" i="43"/>
  <c r="A231" i="43"/>
  <c r="A230" i="43"/>
  <c r="A229" i="43"/>
  <c r="A228" i="43"/>
  <c r="A227" i="43"/>
  <c r="A226" i="43"/>
  <c r="A225" i="43"/>
  <c r="A224" i="43"/>
  <c r="A223" i="43"/>
  <c r="A222" i="43"/>
  <c r="A221" i="43"/>
  <c r="A220" i="43"/>
  <c r="A219" i="43"/>
  <c r="A218" i="43"/>
  <c r="A217" i="43"/>
  <c r="A216" i="43"/>
  <c r="A215" i="43"/>
  <c r="A214" i="43"/>
  <c r="A213" i="43"/>
  <c r="A212" i="43"/>
  <c r="A211" i="43"/>
  <c r="A210" i="43"/>
  <c r="A209" i="43"/>
  <c r="A208" i="43"/>
  <c r="A207" i="43"/>
  <c r="A206" i="43"/>
  <c r="A205" i="43"/>
  <c r="A204" i="43"/>
  <c r="A203" i="43"/>
  <c r="A202" i="43"/>
  <c r="A201" i="43"/>
  <c r="A200" i="43"/>
  <c r="A199" i="43"/>
  <c r="A198" i="43"/>
  <c r="A197" i="43"/>
  <c r="A196" i="43"/>
  <c r="A195" i="43"/>
  <c r="A194" i="43"/>
  <c r="A193" i="43"/>
  <c r="A192" i="43"/>
  <c r="A191" i="43"/>
  <c r="A190" i="43"/>
  <c r="A189" i="43"/>
  <c r="A188" i="43"/>
  <c r="A187" i="43"/>
  <c r="A186" i="43"/>
  <c r="A185" i="43"/>
  <c r="A184" i="43"/>
  <c r="A183" i="43"/>
  <c r="A182" i="43"/>
  <c r="A181" i="43"/>
  <c r="A180" i="43"/>
  <c r="A179" i="43"/>
  <c r="A178" i="43"/>
  <c r="A177" i="43"/>
  <c r="A176" i="43"/>
  <c r="A175" i="43"/>
  <c r="A174" i="43"/>
  <c r="A173" i="43"/>
  <c r="A172" i="43"/>
  <c r="A171" i="43"/>
  <c r="A170" i="43"/>
  <c r="A169" i="43"/>
  <c r="A168" i="43"/>
  <c r="A167" i="43"/>
  <c r="A166" i="43"/>
  <c r="A165" i="43"/>
  <c r="A164" i="43"/>
  <c r="A163" i="43"/>
  <c r="A162" i="43"/>
  <c r="A161" i="43"/>
  <c r="A160" i="43"/>
  <c r="A159" i="43"/>
  <c r="A158" i="43"/>
  <c r="A157" i="43"/>
  <c r="A156" i="43"/>
  <c r="A155" i="43"/>
  <c r="A154" i="43"/>
  <c r="A153" i="43"/>
  <c r="A152" i="43"/>
  <c r="A151" i="43"/>
  <c r="A150" i="43"/>
  <c r="A149" i="43"/>
  <c r="A148" i="43"/>
  <c r="A147" i="43"/>
  <c r="A146" i="43"/>
  <c r="A145" i="43"/>
  <c r="A144" i="43"/>
  <c r="A143" i="43"/>
  <c r="A142" i="43"/>
  <c r="A141" i="43"/>
  <c r="A140" i="43"/>
  <c r="A139" i="43"/>
  <c r="A138" i="43"/>
  <c r="A137" i="43"/>
  <c r="A136" i="43"/>
  <c r="A135" i="43"/>
  <c r="A134" i="43"/>
  <c r="A133" i="43"/>
  <c r="A132" i="43"/>
  <c r="A131" i="43"/>
  <c r="A130" i="43"/>
  <c r="A129" i="43"/>
  <c r="A128" i="43"/>
  <c r="A127" i="43"/>
  <c r="A126" i="43"/>
  <c r="A125" i="43"/>
  <c r="A124" i="43"/>
  <c r="A123" i="43"/>
  <c r="A122" i="43"/>
  <c r="A121" i="43"/>
  <c r="A120" i="43"/>
  <c r="A119" i="43"/>
  <c r="A118" i="43"/>
  <c r="A117" i="43"/>
  <c r="A116" i="43"/>
  <c r="A115" i="43"/>
  <c r="A114" i="43"/>
  <c r="A113" i="43"/>
  <c r="A112" i="43"/>
  <c r="A111" i="43"/>
  <c r="A110" i="43"/>
  <c r="A109" i="43"/>
  <c r="A108" i="43"/>
  <c r="A107" i="43"/>
  <c r="A106" i="43"/>
  <c r="A105" i="43"/>
  <c r="A104" i="43"/>
  <c r="A103" i="43"/>
  <c r="A102" i="43"/>
  <c r="A101" i="43"/>
  <c r="A100" i="43"/>
  <c r="A99" i="43"/>
  <c r="A98" i="43"/>
  <c r="A97" i="43"/>
  <c r="A96" i="43"/>
  <c r="A95" i="43"/>
  <c r="A94" i="43"/>
  <c r="A93" i="43"/>
  <c r="A92" i="43"/>
  <c r="A91" i="43"/>
  <c r="A90" i="43"/>
  <c r="A89" i="43"/>
  <c r="A88" i="43"/>
  <c r="A87" i="43"/>
  <c r="A86" i="43"/>
  <c r="A85" i="43"/>
  <c r="A84" i="43"/>
  <c r="A83" i="43"/>
  <c r="A82" i="43"/>
  <c r="A81" i="43"/>
  <c r="A80" i="43"/>
  <c r="A79" i="43"/>
  <c r="A78" i="43"/>
  <c r="A77" i="43"/>
  <c r="A76" i="43"/>
  <c r="A75" i="43"/>
  <c r="A74" i="43"/>
  <c r="A73" i="43"/>
  <c r="A72" i="43"/>
  <c r="A71" i="43"/>
  <c r="A70" i="43"/>
  <c r="A69" i="43"/>
  <c r="A68" i="43"/>
  <c r="A67" i="43"/>
  <c r="A66" i="43"/>
  <c r="A65" i="43"/>
  <c r="A64" i="43"/>
  <c r="A63" i="43"/>
  <c r="A62" i="43"/>
  <c r="A61" i="43"/>
  <c r="A60" i="43"/>
  <c r="A59" i="43"/>
  <c r="A58" i="43"/>
  <c r="A57" i="43"/>
  <c r="A56" i="43"/>
  <c r="A55" i="43"/>
  <c r="A54" i="43"/>
  <c r="A53" i="43"/>
  <c r="A52" i="43"/>
  <c r="A51" i="43"/>
  <c r="A50" i="43"/>
  <c r="A49" i="43"/>
  <c r="A48" i="43"/>
  <c r="A47" i="43"/>
  <c r="A46" i="43"/>
  <c r="A45" i="43"/>
  <c r="A44" i="43"/>
  <c r="A43" i="43"/>
  <c r="A42" i="43"/>
  <c r="A41" i="43"/>
  <c r="A40" i="43"/>
  <c r="A39" i="43"/>
  <c r="A38" i="43"/>
  <c r="A37" i="43"/>
  <c r="A36" i="43"/>
  <c r="A35" i="43"/>
  <c r="A34" i="43"/>
  <c r="A33" i="43"/>
  <c r="A32" i="43"/>
  <c r="A31" i="43"/>
  <c r="A30" i="43"/>
  <c r="A29" i="43"/>
  <c r="A28" i="43"/>
  <c r="A27" i="43"/>
  <c r="A26" i="43"/>
  <c r="A25" i="43"/>
  <c r="A24" i="43"/>
  <c r="A23" i="43"/>
  <c r="A22" i="43"/>
  <c r="A21" i="43"/>
  <c r="A20" i="43"/>
  <c r="A19" i="43"/>
  <c r="A18" i="43"/>
  <c r="A17" i="43"/>
  <c r="A16" i="43"/>
  <c r="A15" i="43"/>
  <c r="A14" i="43"/>
  <c r="A13" i="43"/>
  <c r="A12" i="43"/>
  <c r="A11" i="43"/>
  <c r="A10" i="43"/>
  <c r="A9" i="43"/>
  <c r="A8" i="43"/>
  <c r="A7" i="43"/>
  <c r="A6" i="43"/>
  <c r="A5" i="43"/>
  <c r="BQ69" i="18"/>
  <c r="BP69" i="18"/>
  <c r="BO69" i="18"/>
  <c r="BN69" i="18"/>
  <c r="BM69" i="18"/>
  <c r="BK69" i="18"/>
  <c r="BH69" i="18"/>
  <c r="Y69" i="18"/>
  <c r="X69" i="18"/>
  <c r="W69" i="18"/>
  <c r="U69" i="18"/>
  <c r="T69" i="18"/>
  <c r="N69" i="18"/>
  <c r="M69" i="18"/>
  <c r="K69" i="18"/>
  <c r="D69" i="18" s="1"/>
  <c r="J54" i="18" s="1"/>
  <c r="K54" i="18" s="1"/>
  <c r="I69" i="18"/>
  <c r="F69" i="18"/>
  <c r="C69" i="18"/>
  <c r="J53" i="18" s="1"/>
  <c r="BG66" i="18"/>
  <c r="BF66" i="18"/>
  <c r="BE66" i="18"/>
  <c r="BD66" i="18"/>
  <c r="BC66" i="18"/>
  <c r="BB66" i="18"/>
  <c r="BA66" i="18"/>
  <c r="AZ66" i="18"/>
  <c r="AY66" i="18"/>
  <c r="AX66" i="18"/>
  <c r="AW66" i="18"/>
  <c r="AV66" i="18"/>
  <c r="AU66" i="18"/>
  <c r="AT66" i="18"/>
  <c r="AS66" i="18"/>
  <c r="AR66" i="18"/>
  <c r="AQ66" i="18"/>
  <c r="AP66" i="18"/>
  <c r="AO66" i="18"/>
  <c r="AN66" i="18"/>
  <c r="AM66" i="18"/>
  <c r="AL66" i="18"/>
  <c r="AK66" i="18"/>
  <c r="AJ66" i="18"/>
  <c r="AI66" i="18"/>
  <c r="I20" i="18"/>
  <c r="BI69" i="18" s="1"/>
  <c r="C20" i="18"/>
  <c r="A69" i="18" s="1"/>
  <c r="I18" i="18"/>
  <c r="BQ69" i="39"/>
  <c r="BP69" i="39"/>
  <c r="BO69" i="39"/>
  <c r="BN69" i="39"/>
  <c r="BM69" i="39"/>
  <c r="BK69" i="39"/>
  <c r="BH69" i="39"/>
  <c r="Y69" i="39"/>
  <c r="X69" i="39"/>
  <c r="W69" i="39"/>
  <c r="U69" i="39"/>
  <c r="C69" i="39" s="1"/>
  <c r="J53" i="39" s="1"/>
  <c r="T69" i="39"/>
  <c r="N69" i="39"/>
  <c r="K69" i="39"/>
  <c r="I69" i="39"/>
  <c r="F69" i="39"/>
  <c r="BG66" i="39"/>
  <c r="BF66" i="39"/>
  <c r="BE66" i="39"/>
  <c r="BD66" i="39"/>
  <c r="BC66" i="39"/>
  <c r="BB66" i="39"/>
  <c r="BA66" i="39"/>
  <c r="AZ66" i="39"/>
  <c r="AY66" i="39"/>
  <c r="AX66" i="39"/>
  <c r="AW66" i="39"/>
  <c r="AV66" i="39"/>
  <c r="AU66" i="39"/>
  <c r="AT66" i="39"/>
  <c r="AS66" i="39"/>
  <c r="AR66" i="39"/>
  <c r="AQ66" i="39"/>
  <c r="AP66" i="39"/>
  <c r="AO66" i="39"/>
  <c r="AN66" i="39"/>
  <c r="AM66" i="39"/>
  <c r="AL66" i="39"/>
  <c r="AK66" i="39"/>
  <c r="AJ66" i="39"/>
  <c r="AI66" i="39"/>
  <c r="F33" i="39"/>
  <c r="G32" i="39"/>
  <c r="I20" i="39"/>
  <c r="BI69" i="39" s="1"/>
  <c r="C20" i="39"/>
  <c r="A69" i="39" s="1"/>
  <c r="I18" i="39"/>
  <c r="BQ69" i="17"/>
  <c r="BP69" i="17"/>
  <c r="BO69" i="17"/>
  <c r="BN69" i="17"/>
  <c r="BM69" i="17"/>
  <c r="BK69" i="17"/>
  <c r="BH69" i="17"/>
  <c r="Y69" i="17"/>
  <c r="X69" i="17"/>
  <c r="W69" i="17"/>
  <c r="U69" i="17"/>
  <c r="T69" i="17"/>
  <c r="N69" i="17"/>
  <c r="I69" i="17"/>
  <c r="F69" i="17"/>
  <c r="BG66" i="17"/>
  <c r="BF66" i="17"/>
  <c r="BE66" i="17"/>
  <c r="BD66" i="17"/>
  <c r="BC66" i="17"/>
  <c r="BB66" i="17"/>
  <c r="BA66" i="17"/>
  <c r="AZ66" i="17"/>
  <c r="AY66" i="17"/>
  <c r="AX66" i="17"/>
  <c r="AW66" i="17"/>
  <c r="AV66" i="17"/>
  <c r="AU66" i="17"/>
  <c r="AT66" i="17"/>
  <c r="AS66" i="17"/>
  <c r="AR66" i="17"/>
  <c r="AQ66" i="17"/>
  <c r="AP66" i="17"/>
  <c r="AO66" i="17"/>
  <c r="AN66" i="17"/>
  <c r="AM66" i="17"/>
  <c r="AL66" i="17"/>
  <c r="AK66" i="17"/>
  <c r="AJ66" i="17"/>
  <c r="AI66" i="17"/>
  <c r="K36" i="17"/>
  <c r="K69" i="17" s="1"/>
  <c r="I20" i="17"/>
  <c r="BI69" i="17" s="1"/>
  <c r="C20" i="17"/>
  <c r="A69" i="17" s="1"/>
  <c r="I18" i="17"/>
  <c r="BQ69" i="21"/>
  <c r="BP69" i="21"/>
  <c r="BO69" i="21"/>
  <c r="BN69" i="21"/>
  <c r="BM69" i="21"/>
  <c r="BK69" i="21"/>
  <c r="BJ69" i="21"/>
  <c r="BH69" i="21"/>
  <c r="Y69" i="21"/>
  <c r="X69" i="21"/>
  <c r="W69" i="21"/>
  <c r="U69" i="21"/>
  <c r="T69" i="21"/>
  <c r="N69" i="21"/>
  <c r="I69" i="21"/>
  <c r="F69" i="21"/>
  <c r="BG66" i="21"/>
  <c r="BF66" i="21"/>
  <c r="BE66" i="21"/>
  <c r="BD66" i="21"/>
  <c r="BC66" i="21"/>
  <c r="BB66" i="21"/>
  <c r="BA66" i="21"/>
  <c r="AZ66" i="21"/>
  <c r="AY66" i="21"/>
  <c r="AX66" i="21"/>
  <c r="AW66" i="21"/>
  <c r="AV66" i="21"/>
  <c r="AU66" i="21"/>
  <c r="AT66" i="21"/>
  <c r="AS66" i="21"/>
  <c r="AR66" i="21"/>
  <c r="AQ66" i="21"/>
  <c r="AP66" i="21"/>
  <c r="AO66" i="21"/>
  <c r="AN66" i="21"/>
  <c r="AM66" i="21"/>
  <c r="AL66" i="21"/>
  <c r="AK66" i="21"/>
  <c r="AJ66" i="21"/>
  <c r="AI66" i="21"/>
  <c r="K36" i="21"/>
  <c r="I20" i="21"/>
  <c r="BI69" i="21" s="1"/>
  <c r="C20" i="21"/>
  <c r="A69" i="21" s="1"/>
  <c r="A1" i="21"/>
  <c r="BQ69" i="14"/>
  <c r="BP69" i="14"/>
  <c r="BO69" i="14"/>
  <c r="BN69" i="14"/>
  <c r="BM69" i="14"/>
  <c r="BK69" i="14"/>
  <c r="BH69" i="14"/>
  <c r="Y69" i="14"/>
  <c r="X69" i="14"/>
  <c r="W69" i="14"/>
  <c r="U69" i="14"/>
  <c r="T69" i="14"/>
  <c r="N69" i="14"/>
  <c r="I69" i="14"/>
  <c r="F69" i="14"/>
  <c r="BG66" i="14"/>
  <c r="BF66" i="14"/>
  <c r="BE66" i="14"/>
  <c r="BD66" i="14"/>
  <c r="BC66" i="14"/>
  <c r="BB66" i="14"/>
  <c r="BA66" i="14"/>
  <c r="AZ66" i="14"/>
  <c r="AY66" i="14"/>
  <c r="AX66" i="14"/>
  <c r="AW66" i="14"/>
  <c r="AV66" i="14"/>
  <c r="AU66" i="14"/>
  <c r="AT66" i="14"/>
  <c r="AS66" i="14"/>
  <c r="AR66" i="14"/>
  <c r="AQ66" i="14"/>
  <c r="AP66" i="14"/>
  <c r="AO66" i="14"/>
  <c r="AN66" i="14"/>
  <c r="AM66" i="14"/>
  <c r="AL66" i="14"/>
  <c r="AK66" i="14"/>
  <c r="AJ66" i="14"/>
  <c r="AI66" i="14"/>
  <c r="K36" i="14"/>
  <c r="K69" i="14" s="1"/>
  <c r="I20" i="14"/>
  <c r="BI69" i="14" s="1"/>
  <c r="C20" i="14"/>
  <c r="A69" i="14" s="1"/>
  <c r="I18" i="14"/>
  <c r="BQ69" i="4"/>
  <c r="BP69" i="4"/>
  <c r="BO69" i="4"/>
  <c r="BN69" i="4"/>
  <c r="BM69" i="4"/>
  <c r="BK69" i="4"/>
  <c r="BH69" i="4"/>
  <c r="Y69" i="4"/>
  <c r="X69" i="4"/>
  <c r="U69" i="4"/>
  <c r="C69" i="4" s="1"/>
  <c r="J53" i="4" s="1"/>
  <c r="T69" i="4"/>
  <c r="N69" i="4"/>
  <c r="F69" i="4"/>
  <c r="BG66" i="4"/>
  <c r="BF66" i="4"/>
  <c r="BE66" i="4"/>
  <c r="BD66" i="4"/>
  <c r="BC66" i="4"/>
  <c r="BB66" i="4"/>
  <c r="BA66" i="4"/>
  <c r="AZ66" i="4"/>
  <c r="AY66" i="4"/>
  <c r="AX66" i="4"/>
  <c r="AW66" i="4"/>
  <c r="AV66" i="4"/>
  <c r="AU66" i="4"/>
  <c r="AT66" i="4"/>
  <c r="AS66" i="4"/>
  <c r="AR66" i="4"/>
  <c r="AQ66" i="4"/>
  <c r="AP66" i="4"/>
  <c r="AO66" i="4"/>
  <c r="AN66" i="4"/>
  <c r="AM66" i="4"/>
  <c r="AL66" i="4"/>
  <c r="AK66" i="4"/>
  <c r="AJ66" i="4"/>
  <c r="AI66" i="4"/>
  <c r="K36" i="4"/>
  <c r="K69" i="4" s="1"/>
  <c r="I20" i="4"/>
  <c r="BI69" i="4" s="1"/>
  <c r="C20" i="4"/>
  <c r="A69" i="4" s="1"/>
  <c r="I18" i="4"/>
  <c r="BQ69" i="7"/>
  <c r="BP69" i="7"/>
  <c r="BO69" i="7"/>
  <c r="BN69" i="7"/>
  <c r="BM69" i="7"/>
  <c r="BK69" i="7"/>
  <c r="BH69" i="7"/>
  <c r="Y69" i="7"/>
  <c r="X69" i="7"/>
  <c r="U69" i="7"/>
  <c r="T69" i="7"/>
  <c r="N69" i="7"/>
  <c r="I69" i="7"/>
  <c r="F69" i="7"/>
  <c r="BG66" i="7"/>
  <c r="BF66" i="7"/>
  <c r="BE66" i="7"/>
  <c r="BD66" i="7"/>
  <c r="BC66" i="7"/>
  <c r="BB66" i="7"/>
  <c r="BA66" i="7"/>
  <c r="AZ66" i="7"/>
  <c r="AY66" i="7"/>
  <c r="AX66" i="7"/>
  <c r="AW66" i="7"/>
  <c r="AV66" i="7"/>
  <c r="AU66" i="7"/>
  <c r="AT66" i="7"/>
  <c r="AS66" i="7"/>
  <c r="AR66" i="7"/>
  <c r="AQ66" i="7"/>
  <c r="AP66" i="7"/>
  <c r="AO66" i="7"/>
  <c r="AN66" i="7"/>
  <c r="AM66" i="7"/>
  <c r="AL66" i="7"/>
  <c r="AK66" i="7"/>
  <c r="AJ66" i="7"/>
  <c r="AI66" i="7"/>
  <c r="K36" i="7"/>
  <c r="K69" i="7" s="1"/>
  <c r="I20" i="7"/>
  <c r="BI69" i="7" s="1"/>
  <c r="C20" i="7"/>
  <c r="A69" i="7" s="1"/>
  <c r="I18" i="7"/>
  <c r="BQ69" i="6"/>
  <c r="BP69" i="6"/>
  <c r="BO69" i="6"/>
  <c r="BN69" i="6"/>
  <c r="BM69" i="6"/>
  <c r="BK69" i="6"/>
  <c r="BH69" i="6"/>
  <c r="Y69" i="6"/>
  <c r="X69" i="6"/>
  <c r="W69" i="6"/>
  <c r="U69" i="6"/>
  <c r="C69" i="6" s="1"/>
  <c r="J53" i="6" s="1"/>
  <c r="T69" i="6"/>
  <c r="N69" i="6"/>
  <c r="F69" i="6"/>
  <c r="BG66" i="6"/>
  <c r="BF66" i="6"/>
  <c r="BE66" i="6"/>
  <c r="BD66" i="6"/>
  <c r="BC66" i="6"/>
  <c r="BB66" i="6"/>
  <c r="BA66" i="6"/>
  <c r="AZ66" i="6"/>
  <c r="AY66" i="6"/>
  <c r="AX66" i="6"/>
  <c r="AW66" i="6"/>
  <c r="AV66" i="6"/>
  <c r="AU66" i="6"/>
  <c r="AT66" i="6"/>
  <c r="AS66" i="6"/>
  <c r="AR66" i="6"/>
  <c r="AQ66" i="6"/>
  <c r="AP66" i="6"/>
  <c r="AO66" i="6"/>
  <c r="AN66" i="6"/>
  <c r="AM66" i="6"/>
  <c r="AL66" i="6"/>
  <c r="AK66" i="6"/>
  <c r="AJ66" i="6"/>
  <c r="AI66" i="6"/>
  <c r="I20" i="6"/>
  <c r="BI69" i="6" s="1"/>
  <c r="C20" i="6"/>
  <c r="A69" i="6" s="1"/>
  <c r="I18" i="6"/>
  <c r="BQ69" i="20"/>
  <c r="BP69" i="20"/>
  <c r="BO69" i="20"/>
  <c r="BN69" i="20"/>
  <c r="BM69" i="20"/>
  <c r="BK69" i="20"/>
  <c r="BH69" i="20"/>
  <c r="Y69" i="20"/>
  <c r="X69" i="20"/>
  <c r="W69" i="20"/>
  <c r="U69" i="20"/>
  <c r="T69" i="20"/>
  <c r="N69" i="20"/>
  <c r="L69" i="20"/>
  <c r="K69" i="20"/>
  <c r="I69" i="20"/>
  <c r="F69" i="20"/>
  <c r="BG66" i="20"/>
  <c r="BF66" i="20"/>
  <c r="BE66" i="20"/>
  <c r="BD66" i="20"/>
  <c r="BC66" i="20"/>
  <c r="BB66" i="20"/>
  <c r="BA66" i="20"/>
  <c r="AZ66" i="20"/>
  <c r="AY66" i="20"/>
  <c r="AX66" i="20"/>
  <c r="AW66" i="20"/>
  <c r="AV66" i="20"/>
  <c r="AU66" i="20"/>
  <c r="AT66" i="20"/>
  <c r="AS66" i="20"/>
  <c r="AR66" i="20"/>
  <c r="AQ66" i="20"/>
  <c r="AP66" i="20"/>
  <c r="AO66" i="20"/>
  <c r="AN66" i="20"/>
  <c r="AM66" i="20"/>
  <c r="AL66" i="20"/>
  <c r="AK66" i="20"/>
  <c r="AJ66" i="20"/>
  <c r="AI66" i="20"/>
  <c r="I20" i="20"/>
  <c r="BI69" i="20" s="1"/>
  <c r="C20" i="20"/>
  <c r="A69" i="20" s="1"/>
  <c r="I18" i="20"/>
  <c r="BQ69" i="12"/>
  <c r="BP69" i="12"/>
  <c r="BO69" i="12"/>
  <c r="BN69" i="12"/>
  <c r="BM69" i="12"/>
  <c r="BK69" i="12"/>
  <c r="BH69" i="12"/>
  <c r="Y69" i="12"/>
  <c r="X69" i="12"/>
  <c r="W69" i="12"/>
  <c r="U69" i="12"/>
  <c r="T69" i="12"/>
  <c r="N69" i="12"/>
  <c r="L69" i="12"/>
  <c r="K69" i="12"/>
  <c r="I69" i="12"/>
  <c r="F69" i="12"/>
  <c r="BG66" i="12"/>
  <c r="BF66" i="12"/>
  <c r="BE66" i="12"/>
  <c r="BD66" i="12"/>
  <c r="BC66" i="12"/>
  <c r="BB66" i="12"/>
  <c r="BA66" i="12"/>
  <c r="AZ66" i="12"/>
  <c r="AY66" i="12"/>
  <c r="AX66" i="12"/>
  <c r="AW66" i="12"/>
  <c r="AV66" i="12"/>
  <c r="AU66" i="12"/>
  <c r="AT66" i="12"/>
  <c r="AS66" i="12"/>
  <c r="AR66" i="12"/>
  <c r="AQ66" i="12"/>
  <c r="AP66" i="12"/>
  <c r="AO66" i="12"/>
  <c r="AN66" i="12"/>
  <c r="AM66" i="12"/>
  <c r="AL66" i="12"/>
  <c r="AK66" i="12"/>
  <c r="AJ66" i="12"/>
  <c r="AI66" i="12"/>
  <c r="I20" i="12"/>
  <c r="BI69" i="12" s="1"/>
  <c r="C20" i="12"/>
  <c r="A69" i="12" s="1"/>
  <c r="I18" i="12"/>
  <c r="BQ69" i="3"/>
  <c r="BP69" i="3"/>
  <c r="BO69" i="3"/>
  <c r="BN69" i="3"/>
  <c r="BM69" i="3"/>
  <c r="BK69" i="3"/>
  <c r="BH69" i="3"/>
  <c r="Y69" i="3"/>
  <c r="X69" i="3"/>
  <c r="W69" i="3"/>
  <c r="U69" i="3"/>
  <c r="T69" i="3"/>
  <c r="N69" i="3"/>
  <c r="L69" i="3"/>
  <c r="K69" i="3"/>
  <c r="I69" i="3"/>
  <c r="F69" i="3"/>
  <c r="BG66" i="3"/>
  <c r="BF66" i="3"/>
  <c r="BE66" i="3"/>
  <c r="BD66" i="3"/>
  <c r="BC66" i="3"/>
  <c r="BB66" i="3"/>
  <c r="BA66" i="3"/>
  <c r="AZ66" i="3"/>
  <c r="AY66" i="3"/>
  <c r="AX66" i="3"/>
  <c r="AW66" i="3"/>
  <c r="AV66" i="3"/>
  <c r="AU66" i="3"/>
  <c r="AT66" i="3"/>
  <c r="AS66" i="3"/>
  <c r="AR66" i="3"/>
  <c r="AQ66" i="3"/>
  <c r="AP66" i="3"/>
  <c r="AO66" i="3"/>
  <c r="AN66" i="3"/>
  <c r="AM66" i="3"/>
  <c r="AL66" i="3"/>
  <c r="AK66" i="3"/>
  <c r="AJ66" i="3"/>
  <c r="AI66" i="3"/>
  <c r="I20" i="3"/>
  <c r="BI69" i="3" s="1"/>
  <c r="C20" i="3"/>
  <c r="A69" i="3" s="1"/>
  <c r="I18" i="3"/>
  <c r="BQ69" i="13"/>
  <c r="BP69" i="13"/>
  <c r="BO69" i="13"/>
  <c r="BN69" i="13"/>
  <c r="BM69" i="13"/>
  <c r="BK69" i="13"/>
  <c r="BH69" i="13"/>
  <c r="Y69" i="13"/>
  <c r="X69" i="13"/>
  <c r="W69" i="13"/>
  <c r="U69" i="13"/>
  <c r="T69" i="13"/>
  <c r="N69" i="13"/>
  <c r="L69" i="13"/>
  <c r="K69" i="13"/>
  <c r="I69" i="13"/>
  <c r="F69" i="13"/>
  <c r="BG66" i="13"/>
  <c r="BF66" i="13"/>
  <c r="BE66" i="13"/>
  <c r="BD66" i="13"/>
  <c r="BC66" i="13"/>
  <c r="BB66" i="13"/>
  <c r="BA66" i="13"/>
  <c r="AZ66" i="13"/>
  <c r="AY66" i="13"/>
  <c r="AX66" i="13"/>
  <c r="AW66" i="13"/>
  <c r="AV66" i="13"/>
  <c r="AU66" i="13"/>
  <c r="AT66" i="13"/>
  <c r="AS66" i="13"/>
  <c r="AR66" i="13"/>
  <c r="AQ66" i="13"/>
  <c r="AP66" i="13"/>
  <c r="AO66" i="13"/>
  <c r="AN66" i="13"/>
  <c r="AM66" i="13"/>
  <c r="AL66" i="13"/>
  <c r="AK66" i="13"/>
  <c r="AJ66" i="13"/>
  <c r="AI66" i="13"/>
  <c r="I20" i="13"/>
  <c r="BI69" i="13" s="1"/>
  <c r="C20" i="13"/>
  <c r="A69" i="13" s="1"/>
  <c r="I18" i="13"/>
  <c r="BQ69" i="5"/>
  <c r="BP69" i="5"/>
  <c r="BO69" i="5"/>
  <c r="BN69" i="5"/>
  <c r="BM69" i="5"/>
  <c r="BK69" i="5"/>
  <c r="BH69" i="5"/>
  <c r="Y69" i="5"/>
  <c r="X69" i="5"/>
  <c r="W69" i="5"/>
  <c r="U69" i="5"/>
  <c r="T69" i="5"/>
  <c r="N69" i="5"/>
  <c r="L69" i="5"/>
  <c r="K69" i="5"/>
  <c r="I69" i="5"/>
  <c r="F69" i="5"/>
  <c r="BG66" i="5"/>
  <c r="BF66" i="5"/>
  <c r="BE66" i="5"/>
  <c r="BD66" i="5"/>
  <c r="BC66" i="5"/>
  <c r="BB66" i="5"/>
  <c r="BA66" i="5"/>
  <c r="AZ66" i="5"/>
  <c r="AY66" i="5"/>
  <c r="AX66" i="5"/>
  <c r="AW66" i="5"/>
  <c r="AV66" i="5"/>
  <c r="AU66" i="5"/>
  <c r="AT66" i="5"/>
  <c r="AS66" i="5"/>
  <c r="AR66" i="5"/>
  <c r="AQ66" i="5"/>
  <c r="AP66" i="5"/>
  <c r="AO66" i="5"/>
  <c r="AN66" i="5"/>
  <c r="AM66" i="5"/>
  <c r="AL66" i="5"/>
  <c r="AK66" i="5"/>
  <c r="AJ66" i="5"/>
  <c r="AI66" i="5"/>
  <c r="I20" i="5"/>
  <c r="BI69" i="5" s="1"/>
  <c r="C20" i="5"/>
  <c r="A69" i="5" s="1"/>
  <c r="I18" i="5"/>
  <c r="BQ69" i="11"/>
  <c r="BP69" i="11"/>
  <c r="BO69" i="11"/>
  <c r="BN69" i="11"/>
  <c r="BM69" i="11"/>
  <c r="BK69" i="11"/>
  <c r="BH69" i="11"/>
  <c r="Y69" i="11"/>
  <c r="X69" i="11"/>
  <c r="W69" i="11"/>
  <c r="U69" i="11"/>
  <c r="T69" i="11"/>
  <c r="N69" i="11"/>
  <c r="L69" i="11"/>
  <c r="K69" i="11"/>
  <c r="D69" i="11" s="1"/>
  <c r="I69" i="11"/>
  <c r="F69" i="11"/>
  <c r="BG66" i="11"/>
  <c r="BF66" i="11"/>
  <c r="BE66" i="11"/>
  <c r="BD66" i="11"/>
  <c r="BC66" i="11"/>
  <c r="BB66" i="11"/>
  <c r="BA66" i="11"/>
  <c r="AZ66" i="11"/>
  <c r="AY66" i="11"/>
  <c r="AX66" i="11"/>
  <c r="AW66" i="11"/>
  <c r="AV66" i="11"/>
  <c r="AU66" i="11"/>
  <c r="AT66" i="11"/>
  <c r="AS66" i="11"/>
  <c r="AR66" i="11"/>
  <c r="AQ66" i="11"/>
  <c r="AP66" i="11"/>
  <c r="AO66" i="11"/>
  <c r="AN66" i="11"/>
  <c r="AM66" i="11"/>
  <c r="AL66" i="11"/>
  <c r="AK66" i="11"/>
  <c r="AJ66" i="11"/>
  <c r="AI66" i="11"/>
  <c r="I20" i="11"/>
  <c r="BI69" i="11" s="1"/>
  <c r="C20" i="11"/>
  <c r="A69" i="11" s="1"/>
  <c r="I18" i="11"/>
  <c r="BQ69" i="10"/>
  <c r="BP69" i="10"/>
  <c r="BO69" i="10"/>
  <c r="BN69" i="10"/>
  <c r="BM69" i="10"/>
  <c r="BK69" i="10"/>
  <c r="BH69" i="10"/>
  <c r="U69" i="10"/>
  <c r="C69" i="10" s="1"/>
  <c r="J53" i="10" s="1"/>
  <c r="J55" i="10" s="1"/>
  <c r="BV69" i="10" s="1"/>
  <c r="T69" i="10"/>
  <c r="N69" i="10"/>
  <c r="J69" i="10"/>
  <c r="F69" i="10"/>
  <c r="BG66" i="10"/>
  <c r="BF66" i="10"/>
  <c r="BE66" i="10"/>
  <c r="BD66" i="10"/>
  <c r="BC66" i="10"/>
  <c r="BB66" i="10"/>
  <c r="BA66" i="10"/>
  <c r="AZ66" i="10"/>
  <c r="AY66" i="10"/>
  <c r="AX66" i="10"/>
  <c r="AW66" i="10"/>
  <c r="AV66" i="10"/>
  <c r="AU66" i="10"/>
  <c r="AT66" i="10"/>
  <c r="AS66" i="10"/>
  <c r="AR66" i="10"/>
  <c r="AQ66" i="10"/>
  <c r="AP66" i="10"/>
  <c r="AO66" i="10"/>
  <c r="AN66" i="10"/>
  <c r="AM66" i="10"/>
  <c r="AL66" i="10"/>
  <c r="AK66" i="10"/>
  <c r="AJ66" i="10"/>
  <c r="AI66" i="10"/>
  <c r="I20" i="10"/>
  <c r="BI69" i="10" s="1"/>
  <c r="C20" i="10"/>
  <c r="A69" i="10" s="1"/>
  <c r="I18" i="10"/>
  <c r="BQ69" i="9"/>
  <c r="BP69" i="9"/>
  <c r="BO69" i="9"/>
  <c r="BN69" i="9"/>
  <c r="BM69" i="9"/>
  <c r="BK69" i="9"/>
  <c r="BH69" i="9"/>
  <c r="U69" i="9"/>
  <c r="C69" i="9" s="1"/>
  <c r="J53" i="9" s="1"/>
  <c r="T69" i="9"/>
  <c r="N69" i="9"/>
  <c r="J69" i="9"/>
  <c r="F69" i="9"/>
  <c r="BG66" i="9"/>
  <c r="BF66" i="9"/>
  <c r="BE66" i="9"/>
  <c r="BD66" i="9"/>
  <c r="BC66" i="9"/>
  <c r="BB66" i="9"/>
  <c r="BA66" i="9"/>
  <c r="AZ66" i="9"/>
  <c r="AY66" i="9"/>
  <c r="AX66" i="9"/>
  <c r="AW66" i="9"/>
  <c r="AV66" i="9"/>
  <c r="AU66" i="9"/>
  <c r="AT66" i="9"/>
  <c r="AS66" i="9"/>
  <c r="AR66" i="9"/>
  <c r="AQ66" i="9"/>
  <c r="AP66" i="9"/>
  <c r="AO66" i="9"/>
  <c r="AN66" i="9"/>
  <c r="AM66" i="9"/>
  <c r="AL66" i="9"/>
  <c r="AK66" i="9"/>
  <c r="AJ66" i="9"/>
  <c r="AI66" i="9"/>
  <c r="I20" i="9"/>
  <c r="BI69" i="9" s="1"/>
  <c r="C20" i="9"/>
  <c r="A69" i="9" s="1"/>
  <c r="I18" i="9"/>
  <c r="BU69" i="8"/>
  <c r="BT69" i="8"/>
  <c r="BS69" i="8"/>
  <c r="BR69" i="8"/>
  <c r="BQ69" i="8"/>
  <c r="BP69" i="8"/>
  <c r="BO69" i="8"/>
  <c r="BN69" i="8"/>
  <c r="BM69" i="8"/>
  <c r="BK69" i="8"/>
  <c r="BH69" i="8"/>
  <c r="U69" i="8"/>
  <c r="C69" i="8" s="1"/>
  <c r="J53" i="8" s="1"/>
  <c r="T69" i="8"/>
  <c r="N69" i="8"/>
  <c r="J69" i="8"/>
  <c r="F69" i="8"/>
  <c r="BG66" i="8"/>
  <c r="BF66" i="8"/>
  <c r="BE66" i="8"/>
  <c r="BD66" i="8"/>
  <c r="BC66" i="8"/>
  <c r="BB66" i="8"/>
  <c r="BA66" i="8"/>
  <c r="AZ66" i="8"/>
  <c r="AY66" i="8"/>
  <c r="AX66" i="8"/>
  <c r="AW66" i="8"/>
  <c r="AV66" i="8"/>
  <c r="AU66" i="8"/>
  <c r="AT66" i="8"/>
  <c r="AS66" i="8"/>
  <c r="AR66" i="8"/>
  <c r="AQ66" i="8"/>
  <c r="AP66" i="8"/>
  <c r="AO66" i="8"/>
  <c r="AN66" i="8"/>
  <c r="AM66" i="8"/>
  <c r="AL66" i="8"/>
  <c r="AK66" i="8"/>
  <c r="AJ66" i="8"/>
  <c r="AI66" i="8"/>
  <c r="I20" i="8"/>
  <c r="BI69" i="8" s="1"/>
  <c r="C20" i="8"/>
  <c r="A69" i="8" s="1"/>
  <c r="I18" i="8"/>
  <c r="D69" i="8" l="1"/>
  <c r="J54" i="8" s="1"/>
  <c r="K54" i="8" s="1"/>
  <c r="D69" i="6"/>
  <c r="J54" i="6" s="1"/>
  <c r="K54" i="6" s="1"/>
  <c r="AX69" i="51"/>
  <c r="D69" i="10"/>
  <c r="J54" i="10" s="1"/>
  <c r="K54" i="10" s="1"/>
  <c r="C69" i="14"/>
  <c r="J53" i="14" s="1"/>
  <c r="C69" i="17"/>
  <c r="J53" i="17" s="1"/>
  <c r="BB69" i="51"/>
  <c r="AT69" i="51"/>
  <c r="AP69" i="51"/>
  <c r="AL69" i="51"/>
  <c r="AI69" i="51"/>
  <c r="AY69" i="51"/>
  <c r="AN69" i="51"/>
  <c r="AW69" i="51"/>
  <c r="AM69" i="51"/>
  <c r="AR69" i="51"/>
  <c r="AK69" i="51"/>
  <c r="BA69" i="51"/>
  <c r="AQ69" i="51"/>
  <c r="AV69" i="51"/>
  <c r="AO69" i="51"/>
  <c r="AU69" i="51"/>
  <c r="AJ69" i="51"/>
  <c r="AZ69" i="51"/>
  <c r="AS69" i="51"/>
  <c r="D69" i="13"/>
  <c r="J54" i="13" s="1"/>
  <c r="K54" i="13" s="1"/>
  <c r="D69" i="7"/>
  <c r="J54" i="7" s="1"/>
  <c r="K54" i="7" s="1"/>
  <c r="D69" i="17"/>
  <c r="J54" i="17" s="1"/>
  <c r="K54" i="17" s="1"/>
  <c r="D69" i="20"/>
  <c r="C69" i="21"/>
  <c r="J53" i="21" s="1"/>
  <c r="D69" i="39"/>
  <c r="J54" i="39" s="1"/>
  <c r="K54" i="39" s="1"/>
  <c r="D69" i="4"/>
  <c r="J54" i="4" s="1"/>
  <c r="K54" i="4" s="1"/>
  <c r="D69" i="5"/>
  <c r="K36" i="5" s="1"/>
  <c r="C69" i="5" s="1"/>
  <c r="J53" i="5" s="1"/>
  <c r="J55" i="5" s="1"/>
  <c r="BV69" i="5" s="1"/>
  <c r="D69" i="9"/>
  <c r="J54" i="9" s="1"/>
  <c r="K54" i="9" s="1"/>
  <c r="J55" i="14"/>
  <c r="BV69" i="14" s="1"/>
  <c r="K53" i="14"/>
  <c r="K55" i="14" s="1"/>
  <c r="J55" i="18"/>
  <c r="BV69" i="18" s="1"/>
  <c r="K53" i="18"/>
  <c r="K55" i="18" s="1"/>
  <c r="J55" i="39"/>
  <c r="BV69" i="39" s="1"/>
  <c r="K53" i="39"/>
  <c r="K55" i="39" s="1"/>
  <c r="J55" i="17"/>
  <c r="BV69" i="17" s="1"/>
  <c r="K53" i="17"/>
  <c r="K55" i="17" s="1"/>
  <c r="J55" i="4"/>
  <c r="BV69" i="4" s="1"/>
  <c r="K53" i="4"/>
  <c r="K55" i="4" s="1"/>
  <c r="J55" i="6"/>
  <c r="BV69" i="6" s="1"/>
  <c r="K53" i="6"/>
  <c r="K55" i="6" s="1"/>
  <c r="J55" i="21"/>
  <c r="BV69" i="21" s="1"/>
  <c r="K53" i="21"/>
  <c r="K55" i="21" s="1"/>
  <c r="A1" i="10"/>
  <c r="BD69" i="10"/>
  <c r="BC69" i="10"/>
  <c r="BG69" i="10"/>
  <c r="BF69" i="10"/>
  <c r="BE69" i="10"/>
  <c r="A1" i="14"/>
  <c r="BC69" i="14"/>
  <c r="BG69" i="14"/>
  <c r="BE69" i="14"/>
  <c r="BD69" i="14"/>
  <c r="BF69" i="14"/>
  <c r="A1" i="18"/>
  <c r="BD69" i="18"/>
  <c r="BC69" i="18"/>
  <c r="BG69" i="18"/>
  <c r="BF69" i="18"/>
  <c r="BE69" i="18"/>
  <c r="BE69" i="8"/>
  <c r="BC69" i="8"/>
  <c r="BD69" i="8"/>
  <c r="BG69" i="8"/>
  <c r="BF69" i="8"/>
  <c r="A1" i="13"/>
  <c r="BE69" i="13"/>
  <c r="BC69" i="13"/>
  <c r="BG69" i="13"/>
  <c r="BD69" i="13"/>
  <c r="BF69" i="13"/>
  <c r="K69" i="21"/>
  <c r="D69" i="21" s="1"/>
  <c r="J54" i="21" s="1"/>
  <c r="K54" i="21" s="1"/>
  <c r="BJ69" i="17"/>
  <c r="BF69" i="17"/>
  <c r="BD69" i="17"/>
  <c r="BE69" i="17"/>
  <c r="BC69" i="17"/>
  <c r="BG69" i="17"/>
  <c r="BC69" i="9"/>
  <c r="BG69" i="9"/>
  <c r="BD69" i="9"/>
  <c r="BF69" i="9"/>
  <c r="BE69" i="9"/>
  <c r="BC69" i="5"/>
  <c r="BG69" i="5"/>
  <c r="BE69" i="5"/>
  <c r="BD69" i="5"/>
  <c r="BF69" i="5"/>
  <c r="D69" i="14"/>
  <c r="J54" i="14" s="1"/>
  <c r="K54" i="14" s="1"/>
  <c r="C69" i="7"/>
  <c r="J53" i="7" s="1"/>
  <c r="BJ69" i="6"/>
  <c r="BC69" i="6"/>
  <c r="BG69" i="6"/>
  <c r="BF69" i="6"/>
  <c r="BD69" i="6"/>
  <c r="BE69" i="6"/>
  <c r="BJ69" i="7"/>
  <c r="BE69" i="7"/>
  <c r="BC69" i="7"/>
  <c r="BG69" i="7"/>
  <c r="BD69" i="7"/>
  <c r="BF69" i="7"/>
  <c r="BJ69" i="4"/>
  <c r="BE69" i="4"/>
  <c r="BC69" i="4"/>
  <c r="BG69" i="4"/>
  <c r="BD69" i="4"/>
  <c r="BF69" i="4"/>
  <c r="W69" i="4"/>
  <c r="H33" i="39"/>
  <c r="BF69" i="39"/>
  <c r="BE69" i="39"/>
  <c r="BC69" i="39"/>
  <c r="BG69" i="39"/>
  <c r="BD69" i="39"/>
  <c r="A1" i="3"/>
  <c r="BF69" i="3"/>
  <c r="BE69" i="3"/>
  <c r="BC69" i="3"/>
  <c r="BG69" i="3"/>
  <c r="BD69" i="3"/>
  <c r="W69" i="7"/>
  <c r="BE69" i="11"/>
  <c r="BC69" i="11"/>
  <c r="BG69" i="11"/>
  <c r="BD69" i="11"/>
  <c r="BF69" i="11"/>
  <c r="D69" i="12"/>
  <c r="J54" i="12" s="1"/>
  <c r="K54" i="12" s="1"/>
  <c r="A1" i="20"/>
  <c r="BD69" i="20"/>
  <c r="BF69" i="20"/>
  <c r="BC69" i="20"/>
  <c r="BE69" i="20"/>
  <c r="BG69" i="20"/>
  <c r="D69" i="3"/>
  <c r="J54" i="3" s="1"/>
  <c r="K54" i="3" s="1"/>
  <c r="A1" i="12"/>
  <c r="BF69" i="12"/>
  <c r="BD69" i="12"/>
  <c r="BE69" i="12"/>
  <c r="BC69" i="12"/>
  <c r="BG69" i="12"/>
  <c r="A1" i="7"/>
  <c r="AQ69" i="50"/>
  <c r="AP69" i="50"/>
  <c r="AY69" i="50"/>
  <c r="AX69" i="50"/>
  <c r="AI69" i="50"/>
  <c r="AL69" i="50"/>
  <c r="AU69" i="50"/>
  <c r="AO69" i="50"/>
  <c r="AV69" i="50"/>
  <c r="AS69" i="50"/>
  <c r="AT69" i="50"/>
  <c r="AN69" i="50"/>
  <c r="AW69" i="50"/>
  <c r="C53" i="50" s="1"/>
  <c r="BB69" i="50"/>
  <c r="AZ69" i="50"/>
  <c r="BA69" i="50"/>
  <c r="AR69" i="50"/>
  <c r="AJ69" i="50"/>
  <c r="AK69" i="50"/>
  <c r="AM69" i="50"/>
  <c r="AR69" i="49"/>
  <c r="AZ69" i="49"/>
  <c r="AJ69" i="49"/>
  <c r="AW69" i="49"/>
  <c r="C53" i="49" s="1"/>
  <c r="AS69" i="49"/>
  <c r="AU69" i="49"/>
  <c r="C56" i="49" s="1"/>
  <c r="AX69" i="49"/>
  <c r="AK69" i="49"/>
  <c r="AI69" i="49"/>
  <c r="BA69" i="49"/>
  <c r="AV69" i="49"/>
  <c r="C57" i="49" s="1"/>
  <c r="AQ69" i="49"/>
  <c r="AY69" i="49"/>
  <c r="AL69" i="49"/>
  <c r="AN69" i="49"/>
  <c r="AP69" i="49"/>
  <c r="AT69" i="49"/>
  <c r="BB69" i="49"/>
  <c r="AM69" i="49"/>
  <c r="AO69" i="49"/>
  <c r="G27" i="39"/>
  <c r="A1" i="4"/>
  <c r="A1" i="6"/>
  <c r="A1" i="17"/>
  <c r="BJ69" i="39"/>
  <c r="BJ69" i="10"/>
  <c r="A30" i="9"/>
  <c r="A30" i="10"/>
  <c r="G33" i="39"/>
  <c r="G29" i="9"/>
  <c r="G30" i="10"/>
  <c r="BJ69" i="14"/>
  <c r="J33" i="39"/>
  <c r="K33" i="39"/>
  <c r="A1" i="9"/>
  <c r="BJ69" i="11"/>
  <c r="BJ69" i="8"/>
  <c r="A30" i="8"/>
  <c r="G30" i="8"/>
  <c r="BJ69" i="9"/>
  <c r="A1" i="39"/>
  <c r="BJ69" i="5"/>
  <c r="A1" i="8"/>
  <c r="A1" i="11"/>
  <c r="A1" i="5"/>
  <c r="I33" i="39"/>
  <c r="BJ69" i="18"/>
  <c r="AT69" i="14"/>
  <c r="BJ69" i="13"/>
  <c r="BJ69" i="3"/>
  <c r="BJ69" i="12"/>
  <c r="BJ69" i="20"/>
  <c r="K36" i="3"/>
  <c r="C69" i="3" s="1"/>
  <c r="J53" i="3" s="1"/>
  <c r="J54" i="20"/>
  <c r="K54" i="20" s="1"/>
  <c r="K36" i="20"/>
  <c r="C69" i="20" s="1"/>
  <c r="J53" i="20" s="1"/>
  <c r="K36" i="11"/>
  <c r="C69" i="11" s="1"/>
  <c r="J53" i="11" s="1"/>
  <c r="J54" i="11"/>
  <c r="K54" i="11" s="1"/>
  <c r="K33" i="13"/>
  <c r="C69" i="13" s="1"/>
  <c r="J53" i="13" s="1"/>
  <c r="K53" i="10"/>
  <c r="K55" i="10" s="1"/>
  <c r="J55" i="9"/>
  <c r="BV69" i="9" s="1"/>
  <c r="K53" i="9"/>
  <c r="K55" i="9" s="1"/>
  <c r="J55" i="8"/>
  <c r="BV69" i="8" s="1"/>
  <c r="K53" i="8"/>
  <c r="K55" i="8" s="1"/>
  <c r="AP69" i="5"/>
  <c r="AP69" i="17"/>
  <c r="AM69" i="6"/>
  <c r="AK69" i="39"/>
  <c r="AS69" i="18"/>
  <c r="BA69" i="12"/>
  <c r="AP69" i="7"/>
  <c r="BA69" i="8"/>
  <c r="AQ69" i="11"/>
  <c r="AQ69" i="20"/>
  <c r="AW69" i="14"/>
  <c r="AJ69" i="21"/>
  <c r="AT69" i="11"/>
  <c r="AT69" i="3"/>
  <c r="AL69" i="17"/>
  <c r="AZ69" i="3"/>
  <c r="AJ69" i="6"/>
  <c r="AQ69" i="5"/>
  <c r="AP69" i="39"/>
  <c r="AX69" i="10"/>
  <c r="BB69" i="12"/>
  <c r="AQ69" i="7"/>
  <c r="AO69" i="4"/>
  <c r="AN69" i="18"/>
  <c r="AN69" i="8"/>
  <c r="AZ69" i="9"/>
  <c r="AY69" i="10"/>
  <c r="AR69" i="13"/>
  <c r="AT69" i="4"/>
  <c r="AO69" i="8"/>
  <c r="BA69" i="9"/>
  <c r="AV69" i="13"/>
  <c r="AM69" i="20"/>
  <c r="AP69" i="8"/>
  <c r="AI69" i="9"/>
  <c r="BA69" i="10"/>
  <c r="AU69" i="5"/>
  <c r="AN69" i="6"/>
  <c r="AW69" i="7"/>
  <c r="AV69" i="39"/>
  <c r="AJ69" i="8"/>
  <c r="AW69" i="8"/>
  <c r="AR69" i="9"/>
  <c r="AQ69" i="10"/>
  <c r="AO69" i="11"/>
  <c r="AI69" i="5"/>
  <c r="AN69" i="13"/>
  <c r="AR69" i="3"/>
  <c r="AT69" i="12"/>
  <c r="AZ69" i="6"/>
  <c r="AI69" i="7"/>
  <c r="AJ69" i="4"/>
  <c r="AO69" i="14"/>
  <c r="AY69" i="21"/>
  <c r="AK69" i="18"/>
  <c r="AU69" i="18"/>
  <c r="AM69" i="18"/>
  <c r="AZ69" i="39"/>
  <c r="AR69" i="39"/>
  <c r="AJ69" i="39"/>
  <c r="AW69" i="17"/>
  <c r="AO69" i="17"/>
  <c r="AU69" i="21"/>
  <c r="AM69" i="21"/>
  <c r="AX69" i="14"/>
  <c r="AP69" i="14"/>
  <c r="AV69" i="4"/>
  <c r="AN69" i="4"/>
  <c r="BA69" i="7"/>
  <c r="AS69" i="7"/>
  <c r="AK69" i="7"/>
  <c r="AY69" i="6"/>
  <c r="AQ69" i="6"/>
  <c r="AI69" i="6"/>
  <c r="AX69" i="20"/>
  <c r="AP69" i="20"/>
  <c r="AW69" i="12"/>
  <c r="AO69" i="12"/>
  <c r="AV69" i="3"/>
  <c r="AN69" i="3"/>
  <c r="AU69" i="13"/>
  <c r="AM69" i="13"/>
  <c r="BB69" i="5"/>
  <c r="AT69" i="5"/>
  <c r="AL69" i="5"/>
  <c r="BA69" i="11"/>
  <c r="AS69" i="11"/>
  <c r="AK69" i="11"/>
  <c r="AZ69" i="10"/>
  <c r="AR69" i="10"/>
  <c r="AJ69" i="10"/>
  <c r="AU69" i="9"/>
  <c r="AM69" i="9"/>
  <c r="AX69" i="8"/>
  <c r="AX69" i="18"/>
  <c r="AP69" i="18"/>
  <c r="AU69" i="39"/>
  <c r="AM69" i="39"/>
  <c r="AZ69" i="17"/>
  <c r="AR69" i="17"/>
  <c r="AJ69" i="17"/>
  <c r="AX69" i="21"/>
  <c r="AP69" i="21"/>
  <c r="BA69" i="14"/>
  <c r="AS69" i="14"/>
  <c r="AK69" i="14"/>
  <c r="AY69" i="4"/>
  <c r="AQ69" i="4"/>
  <c r="AI69" i="4"/>
  <c r="AV69" i="7"/>
  <c r="AN69" i="7"/>
  <c r="BB69" i="6"/>
  <c r="AT69" i="6"/>
  <c r="AL69" i="6"/>
  <c r="BA69" i="20"/>
  <c r="AS69" i="20"/>
  <c r="AK69" i="20"/>
  <c r="AZ69" i="12"/>
  <c r="AR69" i="12"/>
  <c r="AJ69" i="12"/>
  <c r="AY69" i="3"/>
  <c r="AQ69" i="3"/>
  <c r="AI69" i="3"/>
  <c r="AX69" i="13"/>
  <c r="AP69" i="13"/>
  <c r="AW69" i="5"/>
  <c r="AO69" i="5"/>
  <c r="AV69" i="11"/>
  <c r="AN69" i="11"/>
  <c r="AU69" i="10"/>
  <c r="AM69" i="10"/>
  <c r="AX69" i="9"/>
  <c r="AP69" i="9"/>
  <c r="AW69" i="18"/>
  <c r="AO69" i="18"/>
  <c r="BB69" i="39"/>
  <c r="AT69" i="39"/>
  <c r="AL69" i="39"/>
  <c r="AY69" i="17"/>
  <c r="AQ69" i="17"/>
  <c r="AI69" i="17"/>
  <c r="AW69" i="21"/>
  <c r="AO69" i="21"/>
  <c r="AZ69" i="14"/>
  <c r="AR69" i="14"/>
  <c r="AJ69" i="14"/>
  <c r="AX69" i="4"/>
  <c r="AP69" i="4"/>
  <c r="AU69" i="7"/>
  <c r="AM69" i="7"/>
  <c r="BA69" i="6"/>
  <c r="AS69" i="6"/>
  <c r="AK69" i="6"/>
  <c r="AZ69" i="20"/>
  <c r="AR69" i="20"/>
  <c r="AJ69" i="20"/>
  <c r="AY69" i="12"/>
  <c r="AQ69" i="12"/>
  <c r="AI69" i="12"/>
  <c r="AX69" i="3"/>
  <c r="AP69" i="3"/>
  <c r="AW69" i="13"/>
  <c r="AO69" i="13"/>
  <c r="AV69" i="5"/>
  <c r="AN69" i="5"/>
  <c r="AU69" i="11"/>
  <c r="AM69" i="11"/>
  <c r="BB69" i="10"/>
  <c r="AT69" i="10"/>
  <c r="AL69" i="10"/>
  <c r="AW69" i="9"/>
  <c r="AO69" i="9"/>
  <c r="AR69" i="18"/>
  <c r="BA69" i="39"/>
  <c r="AO69" i="39"/>
  <c r="AV69" i="17"/>
  <c r="AK69" i="17"/>
  <c r="BB69" i="21"/>
  <c r="AQ69" i="21"/>
  <c r="AV69" i="14"/>
  <c r="AI69" i="14"/>
  <c r="BA69" i="4"/>
  <c r="AM69" i="4"/>
  <c r="AT69" i="7"/>
  <c r="AP69" i="6"/>
  <c r="AW69" i="20"/>
  <c r="AL69" i="20"/>
  <c r="AS69" i="12"/>
  <c r="AW69" i="3"/>
  <c r="AK69" i="3"/>
  <c r="AT69" i="13"/>
  <c r="AI69" i="13"/>
  <c r="AS69" i="5"/>
  <c r="AR69" i="11"/>
  <c r="AP69" i="10"/>
  <c r="AS69" i="9"/>
  <c r="AZ69" i="8"/>
  <c r="AQ69" i="8"/>
  <c r="AI69" i="8"/>
  <c r="AU69" i="17"/>
  <c r="BA69" i="21"/>
  <c r="AU69" i="14"/>
  <c r="AZ69" i="4"/>
  <c r="AR69" i="7"/>
  <c r="AO69" i="6"/>
  <c r="AV69" i="20"/>
  <c r="AP69" i="12"/>
  <c r="AU69" i="3"/>
  <c r="AJ69" i="3"/>
  <c r="AS69" i="13"/>
  <c r="AR69" i="5"/>
  <c r="BB69" i="18"/>
  <c r="AQ69" i="18"/>
  <c r="AY69" i="39"/>
  <c r="AN69" i="39"/>
  <c r="AN69" i="21"/>
  <c r="AL69" i="4"/>
  <c r="AI69" i="20"/>
  <c r="AV69" i="18"/>
  <c r="AJ69" i="18"/>
  <c r="AS69" i="39"/>
  <c r="BB69" i="17"/>
  <c r="AN69" i="17"/>
  <c r="AT69" i="21"/>
  <c r="AI69" i="21"/>
  <c r="BB69" i="14"/>
  <c r="AN69" i="14"/>
  <c r="AS69" i="4"/>
  <c r="AY69" i="7"/>
  <c r="AL69" i="7"/>
  <c r="AV69" i="6"/>
  <c r="AO69" i="20"/>
  <c r="AV69" i="12"/>
  <c r="AK69" i="12"/>
  <c r="BB69" i="3"/>
  <c r="AO69" i="3"/>
  <c r="AZ69" i="13"/>
  <c r="AL69" i="13"/>
  <c r="AY69" i="5"/>
  <c r="AK69" i="5"/>
  <c r="AX69" i="11"/>
  <c r="AJ69" i="11"/>
  <c r="AV69" i="10"/>
  <c r="AY69" i="9"/>
  <c r="AK69" i="9"/>
  <c r="AT69" i="8"/>
  <c r="AL69" i="8"/>
  <c r="AS69" i="8"/>
  <c r="AT69" i="18"/>
  <c r="AI69" i="18"/>
  <c r="AQ69" i="39"/>
  <c r="BA69" i="17"/>
  <c r="AM69" i="17"/>
  <c r="AS69" i="21"/>
  <c r="AY69" i="14"/>
  <c r="AM69" i="14"/>
  <c r="AR69" i="4"/>
  <c r="AX69" i="7"/>
  <c r="AJ69" i="7"/>
  <c r="AU69" i="6"/>
  <c r="BB69" i="20"/>
  <c r="AN69" i="20"/>
  <c r="AU69" i="12"/>
  <c r="BA69" i="3"/>
  <c r="AM69" i="3"/>
  <c r="AY69" i="13"/>
  <c r="AK69" i="13"/>
  <c r="AX69" i="5"/>
  <c r="AJ69" i="5"/>
  <c r="AW69" i="11"/>
  <c r="AI69" i="11"/>
  <c r="AS69" i="10"/>
  <c r="AV69" i="9"/>
  <c r="AJ69" i="9"/>
  <c r="BB69" i="8"/>
  <c r="AK69" i="8"/>
  <c r="AM69" i="8"/>
  <c r="AY69" i="8"/>
  <c r="AT69" i="9"/>
  <c r="AW69" i="10"/>
  <c r="AP69" i="11"/>
  <c r="AM69" i="5"/>
  <c r="AQ69" i="13"/>
  <c r="AS69" i="3"/>
  <c r="AX69" i="12"/>
  <c r="AO69" i="7"/>
  <c r="AK69" i="4"/>
  <c r="AQ69" i="14"/>
  <c r="AZ69" i="21"/>
  <c r="AI69" i="39"/>
  <c r="AL69" i="18"/>
  <c r="AI69" i="10"/>
  <c r="AY69" i="11"/>
  <c r="AK69" i="21"/>
  <c r="AY69" i="18"/>
  <c r="AR69" i="8"/>
  <c r="AZ69" i="11"/>
  <c r="BB69" i="13"/>
  <c r="AL69" i="12"/>
  <c r="AR69" i="6"/>
  <c r="AW69" i="4"/>
  <c r="AS69" i="17"/>
  <c r="BB69" i="11"/>
  <c r="AM69" i="12"/>
  <c r="AY69" i="20"/>
  <c r="AW69" i="6"/>
  <c r="BB69" i="7"/>
  <c r="BB69" i="4"/>
  <c r="AR69" i="21"/>
  <c r="AT69" i="17"/>
  <c r="AX69" i="39"/>
  <c r="BA69" i="18"/>
  <c r="BB69" i="9"/>
  <c r="BA69" i="13"/>
  <c r="AT69" i="20"/>
  <c r="AU69" i="4"/>
  <c r="AL69" i="9"/>
  <c r="AK69" i="10"/>
  <c r="AZ69" i="5"/>
  <c r="AU69" i="20"/>
  <c r="AZ69" i="7"/>
  <c r="AL69" i="21"/>
  <c r="AW69" i="39"/>
  <c r="AZ69" i="18"/>
  <c r="AU69" i="8"/>
  <c r="AN69" i="9"/>
  <c r="AN69" i="10"/>
  <c r="BA69" i="5"/>
  <c r="AV69" i="8"/>
  <c r="AQ69" i="9"/>
  <c r="AO69" i="10"/>
  <c r="AL69" i="11"/>
  <c r="AJ69" i="13"/>
  <c r="AL69" i="3"/>
  <c r="AN69" i="12"/>
  <c r="AX69" i="6"/>
  <c r="AL69" i="14"/>
  <c r="AV69" i="21"/>
  <c r="AX69" i="17"/>
  <c r="O69" i="51" l="1"/>
  <c r="R69" i="51"/>
  <c r="C57" i="51" s="1"/>
  <c r="E57" i="51" s="1"/>
  <c r="P69" i="51"/>
  <c r="C55" i="51" s="1"/>
  <c r="C54" i="51"/>
  <c r="Q69" i="51"/>
  <c r="C56" i="51" s="1"/>
  <c r="S69" i="51"/>
  <c r="C53" i="51" s="1"/>
  <c r="K53" i="5"/>
  <c r="K55" i="5" s="1"/>
  <c r="Q69" i="4"/>
  <c r="C56" i="4" s="1"/>
  <c r="R69" i="17"/>
  <c r="J54" i="5"/>
  <c r="K54" i="5" s="1"/>
  <c r="K36" i="12"/>
  <c r="C69" i="12" s="1"/>
  <c r="J53" i="12" s="1"/>
  <c r="S69" i="39"/>
  <c r="C53" i="39" s="1"/>
  <c r="E53" i="39" s="1"/>
  <c r="Q69" i="14"/>
  <c r="C56" i="14" s="1"/>
  <c r="D56" i="14" s="1"/>
  <c r="R69" i="14"/>
  <c r="C57" i="14" s="1"/>
  <c r="E57" i="14" s="1"/>
  <c r="O69" i="4"/>
  <c r="C54" i="4" s="1"/>
  <c r="Q69" i="6"/>
  <c r="C56" i="6" s="1"/>
  <c r="D56" i="6" s="1"/>
  <c r="S69" i="12"/>
  <c r="C53" i="12" s="1"/>
  <c r="R69" i="5"/>
  <c r="C57" i="5" s="1"/>
  <c r="P69" i="5"/>
  <c r="C55" i="5" s="1"/>
  <c r="E55" i="5" s="1"/>
  <c r="P69" i="10"/>
  <c r="C55" i="10" s="1"/>
  <c r="Q69" i="8"/>
  <c r="C56" i="8" s="1"/>
  <c r="R69" i="21"/>
  <c r="C57" i="21" s="1"/>
  <c r="S69" i="6"/>
  <c r="C53" i="6" s="1"/>
  <c r="D53" i="6" s="1"/>
  <c r="R69" i="39"/>
  <c r="C57" i="39" s="1"/>
  <c r="E57" i="39" s="1"/>
  <c r="R69" i="13"/>
  <c r="C57" i="13" s="1"/>
  <c r="D57" i="13" s="1"/>
  <c r="R69" i="6"/>
  <c r="C57" i="6" s="1"/>
  <c r="D57" i="6" s="1"/>
  <c r="R69" i="10"/>
  <c r="C57" i="10" s="1"/>
  <c r="Q69" i="3"/>
  <c r="C56" i="3" s="1"/>
  <c r="O69" i="17"/>
  <c r="O69" i="21"/>
  <c r="S69" i="21"/>
  <c r="C53" i="21" s="1"/>
  <c r="S69" i="5"/>
  <c r="C53" i="5" s="1"/>
  <c r="R69" i="7"/>
  <c r="C57" i="7" s="1"/>
  <c r="E57" i="7" s="1"/>
  <c r="Q69" i="20"/>
  <c r="C56" i="20" s="1"/>
  <c r="D56" i="20" s="1"/>
  <c r="S69" i="18"/>
  <c r="C53" i="18" s="1"/>
  <c r="P69" i="18"/>
  <c r="C55" i="18" s="1"/>
  <c r="Q69" i="11"/>
  <c r="C56" i="11" s="1"/>
  <c r="R69" i="11"/>
  <c r="C57" i="11" s="1"/>
  <c r="E57" i="11" s="1"/>
  <c r="S69" i="4"/>
  <c r="C53" i="4" s="1"/>
  <c r="E53" i="4" s="1"/>
  <c r="P69" i="8"/>
  <c r="C55" i="8" s="1"/>
  <c r="P69" i="11"/>
  <c r="C55" i="11" s="1"/>
  <c r="E55" i="11" s="1"/>
  <c r="P69" i="6"/>
  <c r="C55" i="6" s="1"/>
  <c r="P69" i="14"/>
  <c r="C55" i="14" s="1"/>
  <c r="E55" i="14" s="1"/>
  <c r="S69" i="14"/>
  <c r="C53" i="14" s="1"/>
  <c r="D53" i="14" s="1"/>
  <c r="O69" i="13"/>
  <c r="Q69" i="10"/>
  <c r="C56" i="10" s="1"/>
  <c r="S69" i="10"/>
  <c r="C53" i="10" s="1"/>
  <c r="S69" i="8"/>
  <c r="C53" i="8" s="1"/>
  <c r="Q69" i="5"/>
  <c r="C56" i="5" s="1"/>
  <c r="S69" i="17"/>
  <c r="C53" i="17" s="1"/>
  <c r="O69" i="8"/>
  <c r="C54" i="8" s="1"/>
  <c r="R69" i="8"/>
  <c r="C57" i="8" s="1"/>
  <c r="E57" i="8" s="1"/>
  <c r="O69" i="5"/>
  <c r="P69" i="12"/>
  <c r="C55" i="12" s="1"/>
  <c r="P69" i="3"/>
  <c r="C55" i="3" s="1"/>
  <c r="E55" i="3" s="1"/>
  <c r="O69" i="39"/>
  <c r="C54" i="39" s="1"/>
  <c r="E54" i="39" s="1"/>
  <c r="S69" i="13"/>
  <c r="C53" i="13" s="1"/>
  <c r="S69" i="3"/>
  <c r="C53" i="3" s="1"/>
  <c r="Q69" i="39"/>
  <c r="C56" i="39" s="1"/>
  <c r="Q69" i="18"/>
  <c r="C56" i="18" s="1"/>
  <c r="E56" i="18" s="1"/>
  <c r="R69" i="18"/>
  <c r="C57" i="18" s="1"/>
  <c r="E57" i="18" s="1"/>
  <c r="Q69" i="17"/>
  <c r="C56" i="17" s="1"/>
  <c r="O69" i="6"/>
  <c r="O69" i="10"/>
  <c r="S69" i="11"/>
  <c r="C53" i="11" s="1"/>
  <c r="P69" i="9"/>
  <c r="C55" i="9" s="1"/>
  <c r="P69" i="13"/>
  <c r="C55" i="13" s="1"/>
  <c r="P69" i="21"/>
  <c r="C55" i="21" s="1"/>
  <c r="D55" i="21" s="1"/>
  <c r="O69" i="11"/>
  <c r="Q69" i="21"/>
  <c r="C56" i="21" s="1"/>
  <c r="D56" i="21" s="1"/>
  <c r="S69" i="7"/>
  <c r="C53" i="7" s="1"/>
  <c r="O69" i="3"/>
  <c r="C54" i="3" s="1"/>
  <c r="R69" i="12"/>
  <c r="C57" i="12" s="1"/>
  <c r="D57" i="12" s="1"/>
  <c r="S69" i="20"/>
  <c r="C53" i="20" s="1"/>
  <c r="O69" i="7"/>
  <c r="J55" i="7"/>
  <c r="BV69" i="7" s="1"/>
  <c r="K53" i="7"/>
  <c r="K55" i="7" s="1"/>
  <c r="P69" i="4"/>
  <c r="C55" i="4" s="1"/>
  <c r="E55" i="4" s="1"/>
  <c r="O69" i="12"/>
  <c r="C54" i="12" s="1"/>
  <c r="O69" i="9"/>
  <c r="C54" i="9" s="1"/>
  <c r="Q69" i="12"/>
  <c r="C56" i="12" s="1"/>
  <c r="D56" i="12" s="1"/>
  <c r="R69" i="20"/>
  <c r="C57" i="20" s="1"/>
  <c r="P69" i="17"/>
  <c r="C55" i="17" s="1"/>
  <c r="Q69" i="13"/>
  <c r="C56" i="13" s="1"/>
  <c r="S69" i="9"/>
  <c r="C53" i="9" s="1"/>
  <c r="E53" i="9" s="1"/>
  <c r="R69" i="4"/>
  <c r="C57" i="4" s="1"/>
  <c r="P69" i="20"/>
  <c r="C55" i="20" s="1"/>
  <c r="R69" i="3"/>
  <c r="C57" i="3" s="1"/>
  <c r="R69" i="9"/>
  <c r="C57" i="9" s="1"/>
  <c r="E57" i="9" s="1"/>
  <c r="O69" i="20"/>
  <c r="C54" i="20" s="1"/>
  <c r="O69" i="18"/>
  <c r="C54" i="18" s="1"/>
  <c r="P69" i="39"/>
  <c r="C55" i="39" s="1"/>
  <c r="E55" i="39" s="1"/>
  <c r="Q69" i="7"/>
  <c r="C56" i="7" s="1"/>
  <c r="Q69" i="9"/>
  <c r="C56" i="9" s="1"/>
  <c r="D56" i="9" s="1"/>
  <c r="P69" i="7"/>
  <c r="C55" i="7" s="1"/>
  <c r="O69" i="14"/>
  <c r="C55" i="50"/>
  <c r="C56" i="50"/>
  <c r="E53" i="50"/>
  <c r="D53" i="50"/>
  <c r="C57" i="50"/>
  <c r="E56" i="49"/>
  <c r="D56" i="49"/>
  <c r="B69" i="49"/>
  <c r="E69" i="49" s="1"/>
  <c r="C54" i="49"/>
  <c r="E53" i="49"/>
  <c r="D53" i="49"/>
  <c r="D57" i="49"/>
  <c r="E57" i="49"/>
  <c r="C55" i="49"/>
  <c r="J55" i="3"/>
  <c r="BV69" i="3" s="1"/>
  <c r="K53" i="3"/>
  <c r="K55" i="3" s="1"/>
  <c r="J55" i="13"/>
  <c r="BV69" i="13" s="1"/>
  <c r="K53" i="13"/>
  <c r="K55" i="13" s="1"/>
  <c r="J55" i="12"/>
  <c r="BV69" i="12" s="1"/>
  <c r="K53" i="12"/>
  <c r="K55" i="12" s="1"/>
  <c r="J55" i="20"/>
  <c r="BV69" i="20" s="1"/>
  <c r="K53" i="20"/>
  <c r="K55" i="20" s="1"/>
  <c r="J55" i="11"/>
  <c r="BV69" i="11" s="1"/>
  <c r="K53" i="11"/>
  <c r="K55" i="11" s="1"/>
  <c r="C57" i="17"/>
  <c r="D57" i="51" l="1"/>
  <c r="E53" i="51"/>
  <c r="D53" i="51"/>
  <c r="E54" i="51"/>
  <c r="D54" i="51"/>
  <c r="E56" i="51"/>
  <c r="D56" i="51"/>
  <c r="B69" i="51"/>
  <c r="E69" i="51" s="1"/>
  <c r="D55" i="51"/>
  <c r="E55" i="51"/>
  <c r="B69" i="39"/>
  <c r="D56" i="39"/>
  <c r="E56" i="39"/>
  <c r="D55" i="39"/>
  <c r="D54" i="39"/>
  <c r="D53" i="39"/>
  <c r="D57" i="39"/>
  <c r="C58" i="49"/>
  <c r="K58" i="49" s="1"/>
  <c r="E57" i="50"/>
  <c r="D57" i="50"/>
  <c r="C54" i="50"/>
  <c r="C58" i="50" s="1"/>
  <c r="K58" i="50" s="1"/>
  <c r="B69" i="50"/>
  <c r="E69" i="50" s="1"/>
  <c r="E56" i="50"/>
  <c r="D56" i="50"/>
  <c r="E55" i="50"/>
  <c r="D55" i="50"/>
  <c r="E54" i="49"/>
  <c r="D54" i="49"/>
  <c r="D55" i="49"/>
  <c r="E55" i="49"/>
  <c r="D55" i="4"/>
  <c r="C58" i="39"/>
  <c r="D58" i="39" s="1"/>
  <c r="E56" i="21"/>
  <c r="D55" i="3"/>
  <c r="E56" i="20"/>
  <c r="D56" i="18"/>
  <c r="E57" i="12"/>
  <c r="D55" i="11"/>
  <c r="E53" i="6"/>
  <c r="B69" i="11"/>
  <c r="D57" i="9"/>
  <c r="D57" i="11"/>
  <c r="E56" i="12"/>
  <c r="D55" i="5"/>
  <c r="D57" i="18"/>
  <c r="E55" i="21"/>
  <c r="E56" i="14"/>
  <c r="E57" i="13"/>
  <c r="D55" i="14"/>
  <c r="D53" i="9"/>
  <c r="B69" i="12"/>
  <c r="B69" i="9"/>
  <c r="D53" i="4"/>
  <c r="D54" i="18"/>
  <c r="E54" i="18"/>
  <c r="E56" i="6"/>
  <c r="E56" i="9"/>
  <c r="E57" i="6"/>
  <c r="D57" i="8"/>
  <c r="C54" i="11"/>
  <c r="E54" i="11" s="1"/>
  <c r="E53" i="14"/>
  <c r="B69" i="18"/>
  <c r="D57" i="14"/>
  <c r="D57" i="7"/>
  <c r="B69" i="8"/>
  <c r="B69" i="5"/>
  <c r="E69" i="5" s="1"/>
  <c r="C54" i="5"/>
  <c r="D54" i="20"/>
  <c r="E54" i="20"/>
  <c r="E54" i="8"/>
  <c r="D54" i="8"/>
  <c r="D56" i="11"/>
  <c r="E56" i="11"/>
  <c r="E57" i="4"/>
  <c r="D57" i="4"/>
  <c r="E53" i="12"/>
  <c r="D53" i="12"/>
  <c r="C54" i="6"/>
  <c r="B69" i="6"/>
  <c r="E69" i="6" s="1"/>
  <c r="E53" i="10"/>
  <c r="D53" i="10"/>
  <c r="D54" i="9"/>
  <c r="E54" i="9"/>
  <c r="E55" i="7"/>
  <c r="D55" i="7"/>
  <c r="E57" i="10"/>
  <c r="D57" i="10"/>
  <c r="E54" i="4"/>
  <c r="D54" i="4"/>
  <c r="E54" i="12"/>
  <c r="D54" i="12"/>
  <c r="D55" i="9"/>
  <c r="E55" i="9"/>
  <c r="E55" i="17"/>
  <c r="D55" i="17"/>
  <c r="E56" i="8"/>
  <c r="D56" i="8"/>
  <c r="B69" i="4"/>
  <c r="E69" i="4" s="1"/>
  <c r="D55" i="6"/>
  <c r="E55" i="6"/>
  <c r="E54" i="3"/>
  <c r="D54" i="3"/>
  <c r="E53" i="5"/>
  <c r="D53" i="5"/>
  <c r="E53" i="13"/>
  <c r="D53" i="13"/>
  <c r="C54" i="21"/>
  <c r="B69" i="21"/>
  <c r="E69" i="21" s="1"/>
  <c r="E56" i="5"/>
  <c r="D56" i="5"/>
  <c r="D57" i="3"/>
  <c r="E57" i="3"/>
  <c r="D53" i="17"/>
  <c r="E53" i="17"/>
  <c r="E57" i="20"/>
  <c r="D57" i="20"/>
  <c r="D57" i="17"/>
  <c r="E57" i="17"/>
  <c r="E56" i="13"/>
  <c r="D56" i="13"/>
  <c r="D55" i="20"/>
  <c r="E55" i="20"/>
  <c r="B69" i="17"/>
  <c r="E69" i="17" s="1"/>
  <c r="C54" i="17"/>
  <c r="C54" i="14"/>
  <c r="B69" i="14"/>
  <c r="E69" i="14" s="1"/>
  <c r="D57" i="21"/>
  <c r="E57" i="21"/>
  <c r="D56" i="17"/>
  <c r="E56" i="17"/>
  <c r="D56" i="3"/>
  <c r="E56" i="3"/>
  <c r="E56" i="4"/>
  <c r="D56" i="4"/>
  <c r="E53" i="20"/>
  <c r="D53" i="20"/>
  <c r="D55" i="10"/>
  <c r="E55" i="10"/>
  <c r="B69" i="3"/>
  <c r="E69" i="3" s="1"/>
  <c r="B69" i="20"/>
  <c r="E69" i="20" s="1"/>
  <c r="E53" i="18"/>
  <c r="D53" i="18"/>
  <c r="E53" i="7"/>
  <c r="D53" i="7"/>
  <c r="E53" i="8"/>
  <c r="D53" i="8"/>
  <c r="C54" i="10"/>
  <c r="B69" i="10"/>
  <c r="E69" i="10" s="1"/>
  <c r="E55" i="18"/>
  <c r="D55" i="18"/>
  <c r="E55" i="12"/>
  <c r="D55" i="12"/>
  <c r="C54" i="13"/>
  <c r="B69" i="13"/>
  <c r="E69" i="13" s="1"/>
  <c r="E56" i="7"/>
  <c r="D56" i="7"/>
  <c r="C54" i="7"/>
  <c r="B69" i="7"/>
  <c r="E69" i="7" s="1"/>
  <c r="D55" i="8"/>
  <c r="E55" i="8"/>
  <c r="E57" i="5"/>
  <c r="D57" i="5"/>
  <c r="E53" i="21"/>
  <c r="D53" i="21"/>
  <c r="D55" i="13"/>
  <c r="E55" i="13"/>
  <c r="E56" i="10"/>
  <c r="D56" i="10"/>
  <c r="D53" i="3"/>
  <c r="E53" i="3"/>
  <c r="D53" i="11"/>
  <c r="E53" i="11"/>
  <c r="E69" i="8" l="1"/>
  <c r="K58" i="8" s="1"/>
  <c r="E69" i="39"/>
  <c r="K58" i="39" s="1"/>
  <c r="E69" i="18"/>
  <c r="K58" i="18" s="1"/>
  <c r="E69" i="11"/>
  <c r="K58" i="11" s="1"/>
  <c r="C58" i="9"/>
  <c r="E58" i="9" s="1"/>
  <c r="E69" i="9"/>
  <c r="K58" i="9" s="1"/>
  <c r="E69" i="12"/>
  <c r="K58" i="12" s="1"/>
  <c r="K58" i="51"/>
  <c r="C58" i="51"/>
  <c r="D58" i="49"/>
  <c r="D54" i="50"/>
  <c r="D58" i="50" s="1"/>
  <c r="E54" i="50"/>
  <c r="E58" i="49"/>
  <c r="E58" i="39"/>
  <c r="C58" i="11"/>
  <c r="D58" i="11" s="1"/>
  <c r="C58" i="18"/>
  <c r="E58" i="18" s="1"/>
  <c r="D54" i="11"/>
  <c r="C58" i="12"/>
  <c r="E58" i="12" s="1"/>
  <c r="C58" i="8"/>
  <c r="E58" i="8" s="1"/>
  <c r="C58" i="4"/>
  <c r="K58" i="4"/>
  <c r="C58" i="13"/>
  <c r="K58" i="13"/>
  <c r="C58" i="20"/>
  <c r="K58" i="20"/>
  <c r="K58" i="14"/>
  <c r="C58" i="14"/>
  <c r="E54" i="17"/>
  <c r="D54" i="17"/>
  <c r="C58" i="6"/>
  <c r="K58" i="6"/>
  <c r="K58" i="3"/>
  <c r="C58" i="3"/>
  <c r="K58" i="17"/>
  <c r="C58" i="17"/>
  <c r="C58" i="21"/>
  <c r="K58" i="21"/>
  <c r="D54" i="6"/>
  <c r="E54" i="6"/>
  <c r="K58" i="7"/>
  <c r="C58" i="7"/>
  <c r="D54" i="21"/>
  <c r="E54" i="21"/>
  <c r="E54" i="7"/>
  <c r="D54" i="7"/>
  <c r="C58" i="10"/>
  <c r="K58" i="10"/>
  <c r="E54" i="5"/>
  <c r="D54" i="5"/>
  <c r="E54" i="13"/>
  <c r="D54" i="13"/>
  <c r="D54" i="10"/>
  <c r="E54" i="10"/>
  <c r="E54" i="14"/>
  <c r="D54" i="14"/>
  <c r="K58" i="5"/>
  <c r="C58" i="5"/>
  <c r="D58" i="9" l="1"/>
  <c r="E58" i="51"/>
  <c r="D58" i="51"/>
  <c r="E58" i="50"/>
  <c r="E58" i="11"/>
  <c r="D58" i="18"/>
  <c r="D58" i="12"/>
  <c r="D58" i="8"/>
  <c r="E58" i="7"/>
  <c r="D58" i="7"/>
  <c r="D58" i="3"/>
  <c r="E58" i="3"/>
  <c r="E58" i="14"/>
  <c r="D58" i="14"/>
  <c r="D58" i="5"/>
  <c r="E58" i="5"/>
  <c r="E58" i="6"/>
  <c r="D58" i="6"/>
  <c r="E58" i="20"/>
  <c r="D58" i="20"/>
  <c r="E58" i="10"/>
  <c r="D58" i="10"/>
  <c r="D58" i="21"/>
  <c r="E58" i="21"/>
  <c r="E58" i="13"/>
  <c r="D58" i="13"/>
  <c r="D58" i="17"/>
  <c r="E58" i="17"/>
  <c r="E58" i="4"/>
  <c r="D58" i="4"/>
  <c r="D41" i="4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Kip Billings</author>
  </authors>
  <commentList>
    <comment ref="E30" authorId="0" shapeId="0" xr:uid="{D2689766-137E-4B03-A3BF-DB7860C172AB}">
      <text>
        <r>
          <rPr>
            <b/>
            <sz val="9"/>
            <color indexed="81"/>
            <rFont val="Tahoma"/>
            <family val="2"/>
          </rPr>
          <t>Kip Billings:</t>
        </r>
        <r>
          <rPr>
            <sz val="9"/>
            <color indexed="81"/>
            <rFont val="Tahoma"/>
            <family val="2"/>
          </rPr>
          <t xml:space="preserve">
WFRC has noted that there are at least two different area types involved in most cases for intersections.  First, those intersections that are in a suburban or residential setting with brief periods of congestion during the AM and PM peak and possibly around noon.  Secondly, those intersections in commercial areas that are likely to have congestion throughout the day.  
For a residential setting WFRC suggests using the Peak hour (AM or PM) analysis and multiply by 3 to represent the daily benefit.  
For a commercial setting WFRC suggests using the Peak hour (AM or PM) delay analysis and multiply by 6.67 (divide by 15%).
If the delay analysis is more detailed including separate AM, PM, and midday delay conditions, you could make a tally of 2 AM Peak hours, 2 PM Peak hours, and 12 Midday hours or some other reasonable combination to represent total daily delay.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Kip Billings</author>
  </authors>
  <commentList>
    <comment ref="E30" authorId="0" shapeId="0" xr:uid="{8A828A89-30EE-4569-A053-3E4DC624F951}">
      <text>
        <r>
          <rPr>
            <b/>
            <sz val="9"/>
            <color indexed="81"/>
            <rFont val="Tahoma"/>
            <family val="2"/>
          </rPr>
          <t>Kip Billings:</t>
        </r>
        <r>
          <rPr>
            <sz val="9"/>
            <color indexed="81"/>
            <rFont val="Tahoma"/>
            <family val="2"/>
          </rPr>
          <t xml:space="preserve">
WFRC has noted that there are at least two different area types involved in most cases for intersections.  First, those intersections that are in a suburban or residential setting with brief periods of congestion during the AM and PM peak and possibly around noon.  Secondly, those intersections in commercial areas that are likely to have congestion throughout the day.  
For a residential setting WFRC suggests using the Peak hour (AM or PM) analysis and multiply by 3 to represent the daily benefit.  
For a commercial setting WFRC suggests using the Peak hour (AM or PM) delay analysis and multiply by 6.67 (divide by 15%).
If the delay analysis is more detailed including separate AM, PM, and midday delay conditions, you could make a tally of 2 AM Peak hours, 2 PM Peak hours, and 12 Midday hours or some other reasonable combination to represent total daily delay.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Kip Billings</author>
  </authors>
  <commentList>
    <comment ref="A2" authorId="0" shapeId="0" xr:uid="{00000000-0006-0000-1100-000001000000}">
      <text>
        <r>
          <rPr>
            <b/>
            <sz val="9"/>
            <color indexed="81"/>
            <rFont val="Tahoma"/>
            <family val="2"/>
          </rPr>
          <t>Kip Billings:</t>
        </r>
        <r>
          <rPr>
            <sz val="9"/>
            <color indexed="81"/>
            <rFont val="Tahoma"/>
            <family val="2"/>
          </rPr>
          <t xml:space="preserve">
Use this form to apply for CMAQ funds for the marginal cost of upgrading a scheduled vehicle replacement from a conventional fuel (gasoline or diesel) to an alternative fuel (ethanol, CNG, electric).  The emissions benefit is derived from the potentially cleaner operation of the alternative fueled vehicle.</t>
        </r>
      </text>
    </comment>
    <comment ref="F24" authorId="0" shapeId="0" xr:uid="{8C5F744A-A164-4FC1-9B46-85D4A6A62ED1}">
      <text>
        <r>
          <rPr>
            <b/>
            <sz val="9"/>
            <color indexed="81"/>
            <rFont val="Tahoma"/>
            <family val="2"/>
          </rPr>
          <t>Kip Billings:</t>
        </r>
        <r>
          <rPr>
            <sz val="9"/>
            <color indexed="81"/>
            <rFont val="Tahoma"/>
            <family val="2"/>
          </rPr>
          <t xml:space="preserve">
'@ CNG is available for Transit Bus only.  Ethanol is available for Passenger Cars, Passenger Trucks, and Light Duty Commercial Trucks only.</t>
        </r>
      </text>
    </comment>
    <comment ref="J24" authorId="0" shapeId="0" xr:uid="{087FBDD8-A46C-4864-895D-5BFFD3477120}">
      <text>
        <r>
          <rPr>
            <b/>
            <sz val="9"/>
            <color indexed="81"/>
            <rFont val="Tahoma"/>
            <family val="2"/>
          </rPr>
          <t>Kip Billings:</t>
        </r>
        <r>
          <rPr>
            <sz val="9"/>
            <color indexed="81"/>
            <rFont val="Tahoma"/>
            <family val="2"/>
          </rPr>
          <t xml:space="preserve">
'# Please inlcude documentation for retirement age of similar vehicles by your agency.</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Kip Billings</author>
  </authors>
  <commentList>
    <comment ref="A2" authorId="0" shapeId="0" xr:uid="{00000000-0006-0000-1200-000001000000}">
      <text>
        <r>
          <rPr>
            <b/>
            <sz val="9"/>
            <color indexed="81"/>
            <rFont val="Tahoma"/>
            <family val="2"/>
          </rPr>
          <t>Kip Billings:</t>
        </r>
        <r>
          <rPr>
            <sz val="9"/>
            <color indexed="81"/>
            <rFont val="Tahoma"/>
            <family val="2"/>
          </rPr>
          <t xml:space="preserve">
Use this form to apply for CMAQ funds to replace or retrofit an older model heavy duty diesel vehicle with a new model with improved emission standards.  This form assumes that diesel vehicles will be operated for at least 14 years before they are considered for replacement.  It is also assumed that diesel vehicles 20 years old or more are already scheduled for replacement so no additional emission benefit is acheived.  In other words, the emission benefit is derived from early retirement (age 15-19 years) of the diesel vehicle.
The retired vehicle, or the replaced engine must be rendered inoperable and discarded.
The vehicle to be retired must meet the following criteria:
1. Must be used in non-attainment areas.
2. Provision for disposal/destruction of replaced vehicle.
3. Used for highway construction
NOT used for highway maintenance 
(example: loaders, backhoes, tractors, impactors, rollers, mowers, pot-hole repair are not eligible).
4. If privately owned there must be a Public Private Partnership (PPP) in place.
 The emissions benefit is derived from the potentially cleaner operation of the new diesel vehicle.
</t>
        </r>
      </text>
    </comment>
  </commentList>
</comments>
</file>

<file path=xl/sharedStrings.xml><?xml version="1.0" encoding="utf-8"?>
<sst xmlns="http://schemas.openxmlformats.org/spreadsheetml/2006/main" count="35219" uniqueCount="2010">
  <si>
    <t>County</t>
  </si>
  <si>
    <t>Year</t>
  </si>
  <si>
    <t>Type</t>
  </si>
  <si>
    <t>Sponsor</t>
  </si>
  <si>
    <t>Description</t>
  </si>
  <si>
    <t>Contact</t>
  </si>
  <si>
    <t>Phone</t>
  </si>
  <si>
    <t>e-mail</t>
  </si>
  <si>
    <t>Effective Days</t>
  </si>
  <si>
    <t>AADT</t>
  </si>
  <si>
    <t>OWTL</t>
  </si>
  <si>
    <t>Occ</t>
  </si>
  <si>
    <t>New Users</t>
  </si>
  <si>
    <t>Continuing Riders</t>
  </si>
  <si>
    <t>New Passes</t>
  </si>
  <si>
    <t>Pass Rate</t>
  </si>
  <si>
    <t>Vans</t>
  </si>
  <si>
    <t>Stalls</t>
  </si>
  <si>
    <t>Park Rate</t>
  </si>
  <si>
    <t>Daily Vehicle Trips</t>
  </si>
  <si>
    <t>PM10</t>
  </si>
  <si>
    <t>VOC</t>
  </si>
  <si>
    <t>CO</t>
  </si>
  <si>
    <t>Project Life</t>
  </si>
  <si>
    <t>ATMS</t>
  </si>
  <si>
    <t>Bicycle</t>
  </si>
  <si>
    <t>Intersection</t>
  </si>
  <si>
    <t>Park &amp; Ride</t>
  </si>
  <si>
    <t>ALL</t>
  </si>
  <si>
    <t>LD</t>
  </si>
  <si>
    <t>Contact Information</t>
  </si>
  <si>
    <t>Project Information</t>
  </si>
  <si>
    <t>Type of Project</t>
  </si>
  <si>
    <t>Funding Year</t>
  </si>
  <si>
    <t>Auto Occupancy</t>
  </si>
  <si>
    <t>(default is 1.2)</t>
  </si>
  <si>
    <t>Type of vehicles affected by this project</t>
  </si>
  <si>
    <t>CMAQ funds requested</t>
  </si>
  <si>
    <t>Location:</t>
  </si>
  <si>
    <t>City</t>
  </si>
  <si>
    <t>Route</t>
  </si>
  <si>
    <t>From</t>
  </si>
  <si>
    <t>To</t>
  </si>
  <si>
    <t>(use ALL, ie - cars &amp; trucks, for ATMS)</t>
  </si>
  <si>
    <t>(usually 250 working days)</t>
  </si>
  <si>
    <t>(usually 180 seasonal working days for bicycles)</t>
  </si>
  <si>
    <t>(use LD, ie "light duty", for bicycle projects)</t>
  </si>
  <si>
    <t>Incident Management</t>
  </si>
  <si>
    <t>Intersection Improvement / Signal Coordination</t>
  </si>
  <si>
    <t>(from traffic study)</t>
  </si>
  <si>
    <t>(assume 100 stalls per acre)</t>
  </si>
  <si>
    <t>(use 80% as default)</t>
  </si>
  <si>
    <t>Pedestrian</t>
  </si>
  <si>
    <t>(use LD, ie "light duty", for transit projects)</t>
  </si>
  <si>
    <t>Transit - Capital</t>
  </si>
  <si>
    <t>Transit - Fares</t>
  </si>
  <si>
    <t>Transit - ITS</t>
  </si>
  <si>
    <t>(number of new vans purchased)</t>
  </si>
  <si>
    <t>Other Strategies</t>
  </si>
  <si>
    <t>Other</t>
  </si>
  <si>
    <t>VMT Reduced Daily</t>
  </si>
  <si>
    <t>(from sponsor estimate)</t>
  </si>
  <si>
    <t>Total</t>
  </si>
  <si>
    <t>Project Evaluation</t>
  </si>
  <si>
    <t>Group</t>
  </si>
  <si>
    <t>Congestion Reduction</t>
  </si>
  <si>
    <t>Emission Reduction</t>
  </si>
  <si>
    <t>tons/year</t>
  </si>
  <si>
    <t>Daily #</t>
  </si>
  <si>
    <t>Street</t>
  </si>
  <si>
    <t>Transit - Bus Service Subsidy (Temporary Operating Costs)</t>
  </si>
  <si>
    <t>Transit - ECO Pass Expansion</t>
  </si>
  <si>
    <t>AQ_bc</t>
  </si>
  <si>
    <t>Emissions Benefit/Cost</t>
  </si>
  <si>
    <t>kg/day#</t>
  </si>
  <si>
    <t># annualized day: annual reduction/365</t>
  </si>
  <si>
    <t>Area</t>
  </si>
  <si>
    <t>Name of Project</t>
  </si>
  <si>
    <t>Name</t>
  </si>
  <si>
    <t>VMT_a-day</t>
  </si>
  <si>
    <t>VHT (Vehicle Hours Traveled)</t>
  </si>
  <si>
    <t>(projects less than $100,000 are encouraged to seek local funding)</t>
  </si>
  <si>
    <t>Carpools</t>
  </si>
  <si>
    <t>(occupants per carpool including driver, typically 2.4)</t>
  </si>
  <si>
    <t>(typical carpool commute is 25 miles one way)</t>
  </si>
  <si>
    <t>Pool Occ</t>
  </si>
  <si>
    <t>Vanpool Expansion</t>
  </si>
  <si>
    <t>Rideshare Management - Carpools</t>
  </si>
  <si>
    <t>Rideshare Management - Vanpools</t>
  </si>
  <si>
    <t>E-mail a copy of this completed form to:  kip@wfrc.org</t>
  </si>
  <si>
    <t>(usually 231 working days)</t>
  </si>
  <si>
    <t>(occupants per van including driver, typically 8.6)</t>
  </si>
  <si>
    <t>(typical van commute is 40.3 miles one way)</t>
  </si>
  <si>
    <t>ATMS or ITS</t>
  </si>
  <si>
    <t>Intersections &amp; Signals</t>
  </si>
  <si>
    <t>Transit - Bus Service</t>
  </si>
  <si>
    <t>Transit - LRT Service</t>
  </si>
  <si>
    <t>Vanpools - Expansion</t>
  </si>
  <si>
    <t>Transit - New ECO Pass</t>
  </si>
  <si>
    <t>Pedestrian Facility Improvements</t>
  </si>
  <si>
    <t>Bicycle Facility Improvements</t>
  </si>
  <si>
    <t>NOx</t>
  </si>
  <si>
    <t>no</t>
  </si>
  <si>
    <t>SL</t>
  </si>
  <si>
    <t>Project Sponsor</t>
  </si>
  <si>
    <t>kg/
a_day</t>
  </si>
  <si>
    <t>VHT/
a_day</t>
  </si>
  <si>
    <t>BUS_Start
_PM10</t>
  </si>
  <si>
    <t>BUS_Start
_VOC</t>
  </si>
  <si>
    <t>BUS_Start
_NOX</t>
  </si>
  <si>
    <t>BUS_Start
_CO</t>
  </si>
  <si>
    <t>BUS_Run
_PM10</t>
  </si>
  <si>
    <t>BUS_Run
_VOC</t>
  </si>
  <si>
    <t>BUS_Run
_NOX</t>
  </si>
  <si>
    <t>BUS_Run
_CO</t>
  </si>
  <si>
    <t>Annual</t>
  </si>
  <si>
    <t>VMT (Vehicle Miles Traveled)</t>
  </si>
  <si>
    <t>kg/year</t>
  </si>
  <si>
    <t>LD Trip Eliminated</t>
  </si>
  <si>
    <t>Idle VHT Daily</t>
  </si>
  <si>
    <t>Bus VMT Daily</t>
  </si>
  <si>
    <t>*</t>
  </si>
  <si>
    <t>Vehicles LD or ALL</t>
  </si>
  <si>
    <t xml:space="preserve"> Run VMT
Daily</t>
  </si>
  <si>
    <t>Include Start 
VMT?
"1 or 0"</t>
  </si>
  <si>
    <t>Cross Street</t>
  </si>
  <si>
    <t>(use ALL, ie - cars &amp; trucks, for Intersections)</t>
  </si>
  <si>
    <t>(use ALL, ie - cars &amp; trucks, for Incident Management)</t>
  </si>
  <si>
    <t>One-Way Passenger Trip Distance (miles)</t>
  </si>
  <si>
    <t>(suggestions: 2/3 of route length, 7.5 miles in urban area)</t>
  </si>
  <si>
    <t>Daily Bus Miles</t>
  </si>
  <si>
    <t>(new bus miles traveled each day)</t>
  </si>
  <si>
    <t>(new DAILY passengers added by this project)</t>
  </si>
  <si>
    <t>Transit Capital</t>
  </si>
  <si>
    <t>Transit Fares</t>
  </si>
  <si>
    <t>Transit ITS</t>
  </si>
  <si>
    <t>Bus Service Subsidy</t>
  </si>
  <si>
    <t>LRT Service Subsidy</t>
  </si>
  <si>
    <t>ECO Pass</t>
  </si>
  <si>
    <t>One-Way Bicycle Trip Distance (miles)</t>
  </si>
  <si>
    <t>Estimated Daily Pedestrians</t>
  </si>
  <si>
    <t>One-Way Pedestrian Trip Distance (miles)</t>
  </si>
  <si>
    <t>(suggestion: not to exceed 2 miles)</t>
  </si>
  <si>
    <t xml:space="preserve">Reduced Daily VMT for this </t>
  </si>
  <si>
    <t>Pedestrian Project</t>
  </si>
  <si>
    <t>Parking Stalls</t>
  </si>
  <si>
    <t>Parking Rate</t>
  </si>
  <si>
    <t>One Way Trip Length</t>
  </si>
  <si>
    <t>Van Occupancy</t>
  </si>
  <si>
    <t>Reduced Daily VMT for Vanpools</t>
  </si>
  <si>
    <t>(excluding driver)</t>
  </si>
  <si>
    <t>(use LD, ie "light duty", for rideshare projects)</t>
  </si>
  <si>
    <t>Carpool Management</t>
  </si>
  <si>
    <t>Reduced Daily VMT for Carpools</t>
  </si>
  <si>
    <t>(number of existing carpools)</t>
  </si>
  <si>
    <t>Carpool Occupancy</t>
  </si>
  <si>
    <t>Vanpool Management</t>
  </si>
  <si>
    <t>Expansion Vans</t>
  </si>
  <si>
    <t>Vanpools</t>
  </si>
  <si>
    <t>(number of existing vanpools)</t>
  </si>
  <si>
    <t>Vanpool Occupancy</t>
  </si>
  <si>
    <t>(occupants per vanpool including driver, typically 8.6)</t>
  </si>
  <si>
    <t>*Please prepare and submit a separate detailed analysis of new transit users resulting from this project.</t>
  </si>
  <si>
    <t>*Please prepare and submit a separate detailed documentation of VMT reductions resulting from this project.</t>
  </si>
  <si>
    <t>Annual Emission Reduction = Reduced Delay * Idle Rates * Days</t>
  </si>
  <si>
    <t>New Bus Riders</t>
  </si>
  <si>
    <t>New Transit Riders</t>
  </si>
  <si>
    <t>(Reduced VMT = Stalls * Parking Rate * Trip Length)</t>
  </si>
  <si>
    <t>(Annual Kg of Emissions Reduced * Project Life / $1,000 Spent)</t>
  </si>
  <si>
    <r>
      <t xml:space="preserve">ATMS or ITS </t>
    </r>
    <r>
      <rPr>
        <i/>
        <sz val="12"/>
        <rFont val="Times New Roman"/>
        <family val="1"/>
      </rPr>
      <t>(Advanced Traffic Management Systems or Intelligent Transportation Systems)</t>
    </r>
  </si>
  <si>
    <r>
      <rPr>
        <b/>
        <u/>
        <sz val="10"/>
        <rFont val="Times New Roman"/>
        <family val="1"/>
      </rPr>
      <t>Method B</t>
    </r>
    <r>
      <rPr>
        <sz val="10"/>
        <rFont val="Times New Roman"/>
        <family val="1"/>
      </rPr>
      <t>: Average Annual Daily Traffic</t>
    </r>
  </si>
  <si>
    <r>
      <t xml:space="preserve">Transit - LRT Service Subsidy </t>
    </r>
    <r>
      <rPr>
        <i/>
        <sz val="12"/>
        <rFont val="Times New Roman"/>
        <family val="1"/>
      </rPr>
      <t>(Temporary Operating Costs)</t>
    </r>
  </si>
  <si>
    <r>
      <t xml:space="preserve">Transit - ITS </t>
    </r>
    <r>
      <rPr>
        <i/>
        <sz val="12"/>
        <rFont val="Times New Roman"/>
        <family val="1"/>
      </rPr>
      <t>(Intelligent Transportation Systems)</t>
    </r>
  </si>
  <si>
    <t>PM2.5</t>
  </si>
  <si>
    <t>Carbon Monoxide (CO)</t>
  </si>
  <si>
    <t>Oxides of Nitrogen (NOx)</t>
  </si>
  <si>
    <t>Volatile Organic Compounds</t>
  </si>
  <si>
    <t>Primary Exhaust PM2.5 - Total</t>
  </si>
  <si>
    <t>Primary Exhaust PM10  - Total</t>
  </si>
  <si>
    <t>Atmospheric CO2</t>
  </si>
  <si>
    <t>Primary PM10 - Brakewear Particulate</t>
  </si>
  <si>
    <t>Primary PM10 - Tirewear Particulate</t>
  </si>
  <si>
    <t>Primary PM2.5 - Brakewear Particulate</t>
  </si>
  <si>
    <t>Primary PM2.5 - Tirewear Particulate</t>
  </si>
  <si>
    <t>LD_Start
_CO</t>
  </si>
  <si>
    <t>LD_Start
_NOX</t>
  </si>
  <si>
    <t>LD_Start
_VOC</t>
  </si>
  <si>
    <t>LD_Start
_PM10</t>
  </si>
  <si>
    <t>LD_Run
_CO</t>
  </si>
  <si>
    <t>LD_Run
_NOX</t>
  </si>
  <si>
    <t>LD_Run
_VOC</t>
  </si>
  <si>
    <t>LD_Run
_PM10</t>
  </si>
  <si>
    <t>Idle_Art
_ALL_CO</t>
  </si>
  <si>
    <t>Idle_Art
_ALL_NOX</t>
  </si>
  <si>
    <t>Idle_Art
_ALL_VOC</t>
  </si>
  <si>
    <t>Idle_Art
_ALL_PM10</t>
  </si>
  <si>
    <t>BUS_Start
_PM2.5</t>
  </si>
  <si>
    <t>BUS_Run
_PM2.5</t>
  </si>
  <si>
    <t>LD_Start
_PM2.5</t>
  </si>
  <si>
    <t>LD_Run
_PM2.5</t>
  </si>
  <si>
    <t>Idle_Art
_ALL_PM2.5</t>
  </si>
  <si>
    <r>
      <t>VHT</t>
    </r>
    <r>
      <rPr>
        <sz val="9"/>
        <rFont val="Times New Roman"/>
        <family val="1"/>
      </rPr>
      <t xml:space="preserve"> (Vehicle Hours Traveled @45 mph)</t>
    </r>
  </si>
  <si>
    <r>
      <t>VMT</t>
    </r>
    <r>
      <rPr>
        <sz val="9"/>
        <rFont val="Times New Roman"/>
        <family val="1"/>
      </rPr>
      <t xml:space="preserve"> (Vehicle Miles Traveled)</t>
    </r>
  </si>
  <si>
    <r>
      <t>VHT</t>
    </r>
    <r>
      <rPr>
        <sz val="9"/>
        <rFont val="Times New Roman"/>
        <family val="1"/>
      </rPr>
      <t xml:space="preserve"> (Vehicle Hours Traveled @35 mph)</t>
    </r>
  </si>
  <si>
    <t>Nox</t>
  </si>
  <si>
    <t>Your Agency</t>
  </si>
  <si>
    <t>Your Name</t>
  </si>
  <si>
    <t>801-123-4567</t>
  </si>
  <si>
    <t>youre-mail@email.com</t>
  </si>
  <si>
    <t>City of Project Location</t>
  </si>
  <si>
    <t>Project Street</t>
  </si>
  <si>
    <t>Begin Street</t>
  </si>
  <si>
    <t>End Street</t>
  </si>
  <si>
    <t>* =====&gt;&gt;</t>
  </si>
  <si>
    <t>(suggestions: 2/3 of route length, or 7.5 miles in urban area)</t>
  </si>
  <si>
    <t>Project Description</t>
  </si>
  <si>
    <t>Sample Traffic Study</t>
  </si>
  <si>
    <t>Alternative Fuels</t>
  </si>
  <si>
    <t>Daily VMT for all vehicles to be replaced with alternative fuel versions.</t>
  </si>
  <si>
    <t>BUS</t>
  </si>
  <si>
    <t>(Conventional vehicle is: a (LD) "light duty" gasoline passenger car, (BUS) a diesel bus, or (HD) a "heavy duty" diesel truck)</t>
  </si>
  <si>
    <t>Vehicle Starts Eliminated</t>
  </si>
  <si>
    <t>Assumes 2 trips per day, reduce vanpool riders by 1 to account for van emissions, and factor by 20% to account for those that drive to park &amp; ride to meet van (80%).</t>
  </si>
  <si>
    <t>Assumes 2 trips per day, reduce carpool riders by 1 to account for carpool emissions, and factor by 40% to account for those that drive to park &amp; ride to meet carpool (60%).</t>
  </si>
  <si>
    <t>How many vehicle trips (starts) does this project eliminate?</t>
  </si>
  <si>
    <t>(use LD, ie "light duty", for projects not defined elsewhere in this workbook)</t>
  </si>
  <si>
    <t>Annual Day VMT Reduced for Bus Service</t>
  </si>
  <si>
    <t>([New Riders * Trip Length / Auto Occupancy]* Eff. Days / 365)</t>
  </si>
  <si>
    <t>Annual Emission Reduction = 
(Reduced LD VMT * (Run Rates) + LD Starts * Start Rates - Bus VMT * (Bus Run Rates))* Days</t>
  </si>
  <si>
    <t>Annual Emission Reduction = 
(Reduced LD VMT * (Run Rates) + LD Starts * LD Start Rates) * Days</t>
  </si>
  <si>
    <t>Annual Emission Reduction = 
Reduced LD VMT * (Run Rates) * Days</t>
  </si>
  <si>
    <t>Annual Emission Reduction = 
(Daily VMT * (Diesel Emission Rates - CNG Emission Rates)) * Days</t>
  </si>
  <si>
    <t>Annual Emission Reduction = 
(Reduced VMT * (Run Rates) + LD Starts * LD Start Rates) * Days</t>
  </si>
  <si>
    <t>processID</t>
  </si>
  <si>
    <t>Davis County</t>
  </si>
  <si>
    <t>Salt Lake County</t>
  </si>
  <si>
    <t>Weber County</t>
  </si>
  <si>
    <t>Please complete information in all tan shaded cells.</t>
  </si>
  <si>
    <r>
      <t xml:space="preserve">Please enter here a brief description of this project, including the </t>
    </r>
    <r>
      <rPr>
        <b/>
        <u/>
        <sz val="10"/>
        <rFont val="Times New Roman"/>
        <family val="1"/>
      </rPr>
      <t>basic cost elements</t>
    </r>
    <r>
      <rPr>
        <sz val="10"/>
        <rFont val="Times New Roman"/>
        <family val="1"/>
      </rPr>
      <t xml:space="preserve"> that comprise the total shown below (right-of-way, materials, pavement quantities, epuipment costs, labor costs, etc.), </t>
    </r>
    <r>
      <rPr>
        <b/>
        <u/>
        <sz val="10"/>
        <rFont val="Times New Roman"/>
        <family val="1"/>
      </rPr>
      <t>assumptions made in estimating emission reductions</t>
    </r>
    <r>
      <rPr>
        <sz val="10"/>
        <rFont val="Times New Roman"/>
        <family val="1"/>
      </rPr>
      <t xml:space="preserve"> and the justification for those assumptions, and any other relevant supporting information.  </t>
    </r>
  </si>
  <si>
    <t>(emission rates ALL processes: start, running, evaporation, extended idle, refueling)</t>
  </si>
  <si>
    <r>
      <rPr>
        <sz val="14.5"/>
        <color rgb="FFFF0000"/>
        <rFont val="Times New Roman"/>
        <family val="1"/>
      </rPr>
      <t xml:space="preserve">Click the item below for the 
</t>
    </r>
    <r>
      <rPr>
        <b/>
        <u/>
        <sz val="14.5"/>
        <color rgb="FFFF0000"/>
        <rFont val="Times New Roman"/>
        <family val="1"/>
      </rPr>
      <t>CMAQ Emissions Analysis Form</t>
    </r>
    <r>
      <rPr>
        <sz val="14.5"/>
        <color rgb="FFFF0000"/>
        <rFont val="Times New Roman"/>
        <family val="1"/>
      </rPr>
      <t xml:space="preserve">
 that matches your project.</t>
    </r>
  </si>
  <si>
    <t>Index</t>
  </si>
  <si>
    <t>MOVESRunID</t>
  </si>
  <si>
    <t>yearID</t>
  </si>
  <si>
    <t>CountyID</t>
  </si>
  <si>
    <t>countyName</t>
  </si>
  <si>
    <t>sourceTypeID</t>
  </si>
  <si>
    <t>sourceTypeName</t>
  </si>
  <si>
    <t>pollutantID</t>
  </si>
  <si>
    <t>pollutantName</t>
  </si>
  <si>
    <t>Motorcycle</t>
  </si>
  <si>
    <t>NULL</t>
  </si>
  <si>
    <t>Passenger Car</t>
  </si>
  <si>
    <t>Passenger Truck</t>
  </si>
  <si>
    <t>Light Commercial Truck</t>
  </si>
  <si>
    <t>Intercity Bus</t>
  </si>
  <si>
    <t>Transit Bus</t>
  </si>
  <si>
    <t>School Bus</t>
  </si>
  <si>
    <t>Refuse Truck</t>
  </si>
  <si>
    <t>Single Unit Short-haul Truck</t>
  </si>
  <si>
    <t>Single Unit Long-haul Truck</t>
  </si>
  <si>
    <t>Motor Home</t>
  </si>
  <si>
    <t>Combination Short-haul Truck</t>
  </si>
  <si>
    <t>Combination Long-haul Truck</t>
  </si>
  <si>
    <t>ALL_gpm</t>
  </si>
  <si>
    <t>Run_gpm</t>
  </si>
  <si>
    <t>Start_gps</t>
  </si>
  <si>
    <t>Evap_gpm</t>
  </si>
  <si>
    <t>Evap_gph</t>
  </si>
  <si>
    <t>ExtIdle_gph</t>
  </si>
  <si>
    <t>Refuel_gpv</t>
  </si>
  <si>
    <t>Single Short Haul Truck</t>
  </si>
  <si>
    <t>Single Long Haul Truck</t>
  </si>
  <si>
    <t>Combination Short Haul Truck</t>
  </si>
  <si>
    <t>Combination Long Haul Truck</t>
  </si>
  <si>
    <t>roadTypeID</t>
  </si>
  <si>
    <t>VMT Mix</t>
  </si>
  <si>
    <t>BE</t>
  </si>
  <si>
    <t>DA</t>
  </si>
  <si>
    <t>TO</t>
  </si>
  <si>
    <t>WE</t>
  </si>
  <si>
    <t>Use these Salt Lake idle rates for all counties.</t>
  </si>
  <si>
    <t>Pollutant ID</t>
  </si>
  <si>
    <t>Compare 2022 rates</t>
  </si>
  <si>
    <t>START Rates:  Calculated using an "Inventory" run for the CMAQ year.  After completing the run, from the MOVES GUI under "Post Processing" select the "Run MySQL Sript on Output Database" option.  Then run one at a time the scripts #1 - Decode MOVESOutput.sql, #2 - Summary_ACT_POL_PRO_RATE_v3.0.sql, and #3 - Vehicle_Summary_Master_Aug 18 2017.sql. Export the [veh_summary_rate.csv] and paste a copy here.  Add the columns "Index" and "County" on left as shown below.</t>
  </si>
  <si>
    <t>Distance Rates (aka "Running" rates):  Same source as Start Rates.</t>
  </si>
  <si>
    <t>iterationID</t>
  </si>
  <si>
    <t>monthID</t>
  </si>
  <si>
    <t>dayID</t>
  </si>
  <si>
    <t>dayName</t>
  </si>
  <si>
    <t>hourID</t>
  </si>
  <si>
    <t>stateID</t>
  </si>
  <si>
    <t>stateABBR</t>
  </si>
  <si>
    <t>countyID</t>
  </si>
  <si>
    <t>zoneID</t>
  </si>
  <si>
    <t>linkID</t>
  </si>
  <si>
    <t>processName</t>
  </si>
  <si>
    <t>regClassId</t>
  </si>
  <si>
    <t>regClassName</t>
  </si>
  <si>
    <t>fuelTypeID</t>
  </si>
  <si>
    <t>fuelTypeDesc</t>
  </si>
  <si>
    <t>modelYearID</t>
  </si>
  <si>
    <t>roadDesc</t>
  </si>
  <si>
    <t>SCC</t>
  </si>
  <si>
    <t>engTechId</t>
  </si>
  <si>
    <t>engTechName</t>
  </si>
  <si>
    <t>sectorId</t>
  </si>
  <si>
    <t>sectorDesc</t>
  </si>
  <si>
    <t>hpId</t>
  </si>
  <si>
    <t>emissionQuant</t>
  </si>
  <si>
    <t>emissionQuantMean</t>
  </si>
  <si>
    <t>emissionQuantSigma</t>
  </si>
  <si>
    <t>Weekdays</t>
  </si>
  <si>
    <t>UT</t>
  </si>
  <si>
    <t>Urban Unrestricted Access</t>
  </si>
  <si>
    <t>Composite - NonECPM</t>
  </si>
  <si>
    <t>Sulfate Particulate</t>
  </si>
  <si>
    <t>Elemental Carbon</t>
  </si>
  <si>
    <t>Total Energy Consumption</t>
  </si>
  <si>
    <t>Non-Methane Hydrocarbons</t>
  </si>
  <si>
    <t>Manganese Compounds</t>
  </si>
  <si>
    <t>Iron</t>
  </si>
  <si>
    <t>Aluminum</t>
  </si>
  <si>
    <t>Silicon</t>
  </si>
  <si>
    <t>Titanium</t>
  </si>
  <si>
    <t>Calcium</t>
  </si>
  <si>
    <t>Magnesium</t>
  </si>
  <si>
    <t>Potassium</t>
  </si>
  <si>
    <t>Sodium</t>
  </si>
  <si>
    <t>Chloride</t>
  </si>
  <si>
    <t>Ammonium (NH4)</t>
  </si>
  <si>
    <t>Nitrate (NO3)</t>
  </si>
  <si>
    <t>Sulfur Dioxide (SO2)</t>
  </si>
  <si>
    <t>Ammonia (NH3)</t>
  </si>
  <si>
    <t>Total Gaseous Hydrocarbons</t>
  </si>
  <si>
    <t>Vehicle</t>
  </si>
  <si>
    <t>Weighted Emissions</t>
  </si>
  <si>
    <t>Reduced Delay</t>
  </si>
  <si>
    <t>(21.8% of VHT for trip redcution, 100% for traffic operations)</t>
  </si>
  <si>
    <t>Reduced Delay (Vehicle Hours)</t>
  </si>
  <si>
    <t>Main St.</t>
  </si>
  <si>
    <t>Cross St.</t>
  </si>
  <si>
    <t>Crankcase Running Exhaust</t>
  </si>
  <si>
    <t>Running Exhaust</t>
  </si>
  <si>
    <t>Evap Fuel Leaks</t>
  </si>
  <si>
    <t>Evap Permeation</t>
  </si>
  <si>
    <t>Vehicle Replacement</t>
  </si>
  <si>
    <t>Emission Rate (grams/mile)</t>
  </si>
  <si>
    <t>Vehicle Type</t>
  </si>
  <si>
    <t>Model Year</t>
  </si>
  <si>
    <t>Old Vehicle</t>
  </si>
  <si>
    <t>New Vehicle</t>
  </si>
  <si>
    <t>Diesel</t>
  </si>
  <si>
    <t>-</t>
  </si>
  <si>
    <t>Gasoline</t>
  </si>
  <si>
    <t>CNG</t>
  </si>
  <si>
    <t>Ethanol</t>
  </si>
  <si>
    <t>Electricity</t>
  </si>
  <si>
    <t>Effective Life Recommendations for CMAQ Projects</t>
  </si>
  <si>
    <t>Project Type</t>
  </si>
  <si>
    <t>Current</t>
  </si>
  <si>
    <t>Recommended</t>
  </si>
  <si>
    <t>Varies</t>
  </si>
  <si>
    <t>5 for signal timing or software
10 for signs and hardware
20 for concrete and asphalt</t>
  </si>
  <si>
    <t>5 for signal timing or software
20 for concrete and asphalt</t>
  </si>
  <si>
    <t>10 for hardware
15 for buses
20 for asphalt or concrete</t>
  </si>
  <si>
    <t>1 to 3</t>
  </si>
  <si>
    <t>10 for bicycles and hardware
20 for asphalt and concrete</t>
  </si>
  <si>
    <t>10 for hardware
20 for asphalt and concrete</t>
  </si>
  <si>
    <t>Varies, 
[Useful Life - Age]
*Suggest minimum useful life of 12 years for LD gasoline vehicles, 19 years for HD diesel vehicles</t>
  </si>
  <si>
    <t>1 to 3 for operating cost?
15 for vehicle and equipment</t>
  </si>
  <si>
    <t>Project life (years)</t>
  </si>
  <si>
    <t>(Recommended:  5 - signal timing, 10 - hardware, 20 - concrete and asphalt)</t>
  </si>
  <si>
    <t>(Recommended:   5 - signal timing, 20 - concrete and asphalt)</t>
  </si>
  <si>
    <t>(Recommended:   1 to 3 - operations, 10 - vehicles and hardware)</t>
  </si>
  <si>
    <t>(Recommended:   10 - hardware, 12 - buses, 20 - concrete and asphalt)</t>
  </si>
  <si>
    <t>(Recommended:   1 to 3 - operations)</t>
  </si>
  <si>
    <t>(Recommended:   1 - limited to high pollution days, not for extended campaigns)</t>
  </si>
  <si>
    <t>(Recommended:   10 - bicycles and hardware, 20 - concrete and asphalt)</t>
  </si>
  <si>
    <t>(Recommended:   10 - hardware, 20 - concrete and asphalt)</t>
  </si>
  <si>
    <t>(Recommended:   20 - concrete and asphalt)</t>
  </si>
  <si>
    <t>(Recommended:   5 - new vans)</t>
  </si>
  <si>
    <t>(Recommended:   1 - annual operations)</t>
  </si>
  <si>
    <t>(Recommended:   1  - annual operations)</t>
  </si>
  <si>
    <t>(Recommended:   varies, please justify your selection)</t>
  </si>
  <si>
    <t>Tooele County</t>
  </si>
  <si>
    <t>Box Elder County</t>
  </si>
  <si>
    <t>YEAR:</t>
  </si>
  <si>
    <t>IDLE Rates:  Calculated using a "Projects" run for 1 hour with one vehicle of each type (13 types) on 13 separate roadway links assigned the same ID as the vehicle type.  The assumed roadway type is an urban arterial, or "urban unrestricted access".  The "YEAR:" VMT mix was used to aggregate the results for a composite of all vehicles.  The Salt Lake idle rates on arterials are assumed to represent idle rates for all road types and all counties in the Wasatch Front area.  The "Projects" run takes about 5 minutes and the data output is easily manageable.  After completing the run, from the MOVES GUI under "Post Processing" select the "Run MySQL Sript on Output Database" option.  Then run the script #1 - Decode MOVESOutput.sql. Export the [decodedmovesoutput] table as a *.CSV file and paste a copy here.  Add the columns "Index" and "Vehicle" on left as shown below.  Aggregate the idle emissions for all vehicles using the VMT mix for the corresponding year.  Since the "Projects" run is already defined for 1 hour, the resulting emissions are in units of grams/hour rather than grams/ mile so no conversion is necessary.   The CMAQ analysis uses Arterial as the fleet mix for idling.</t>
  </si>
  <si>
    <t>Odometer</t>
  </si>
  <si>
    <t>Year-1</t>
  </si>
  <si>
    <t>Year-2</t>
  </si>
  <si>
    <t>Year-3</t>
  </si>
  <si>
    <t>Annual Mileage</t>
  </si>
  <si>
    <t>Year-4</t>
  </si>
  <si>
    <t>Year-5</t>
  </si>
  <si>
    <t>OLD</t>
  </si>
  <si>
    <t>NEW</t>
  </si>
  <si>
    <t>Daily Reduction</t>
  </si>
  <si>
    <t>(grams)</t>
  </si>
  <si>
    <t>offset</t>
  </si>
  <si>
    <t>Retire</t>
  </si>
  <si>
    <t>Retirement Age#</t>
  </si>
  <si>
    <t>Fuel Type@</t>
  </si>
  <si>
    <t>Alternative Fuel Vehicle Replacement</t>
  </si>
  <si>
    <t>Diesel Vehicle Replacement</t>
  </si>
  <si>
    <t>Alternative</t>
  </si>
  <si>
    <t>Current Age</t>
  </si>
  <si>
    <t>Alternative Fuel Vehicle</t>
  </si>
  <si>
    <t>Number of Vehicles Purchased</t>
  </si>
  <si>
    <t>*** Please prepare a separate form for each vehicle type and model year. ***</t>
  </si>
  <si>
    <t>Cost of new Gasoline/Diesel Vehicle</t>
  </si>
  <si>
    <t>Cost of new  Alternative Fuel Vehicle</t>
  </si>
  <si>
    <t>Years of Early Retirement</t>
  </si>
  <si>
    <t>Gas/Diesel</t>
  </si>
  <si>
    <t>Gasolline/Diesel Vehicle</t>
  </si>
  <si>
    <t>(21.8% of VHT for trip reduction, 100% for traffic operations)</t>
  </si>
  <si>
    <t>Annual Emission Reduction = 
(Gasoline or Diesel Run Rates - Alternative Fuel Run Rates) * Annual VMT</t>
  </si>
  <si>
    <t>Annual Emission Reduction = 
(Old Diesel Run Rates - New Diesel Run Rates) * Annual VMT</t>
  </si>
  <si>
    <t>Diesel Replacement</t>
  </si>
  <si>
    <t>Alt. Fuel Vehicle Upgrade</t>
  </si>
  <si>
    <t>Alt Fuel Vehicle Upgrade</t>
  </si>
  <si>
    <t>HD Diesel Replacement</t>
  </si>
  <si>
    <t>Lookup formula</t>
  </si>
  <si>
    <t>=VLOOKUP(Q5,$AP$7:$AQ$19,2,FALSE)</t>
  </si>
  <si>
    <t>=VLOOKUP(Q5,$AP$7:$AX$19,Funding_Year-2021,FALSE)</t>
  </si>
  <si>
    <t>grams/hour</t>
  </si>
  <si>
    <t>(usually 302: weekdays (260), plus Saturdays in commercial areas (52), less holidays (10))</t>
  </si>
  <si>
    <t>(point of contact for  questions regarding this application)</t>
  </si>
  <si>
    <t>Local Matching Funds</t>
  </si>
  <si>
    <t>Total Project Cost</t>
  </si>
  <si>
    <t>No</t>
  </si>
  <si>
    <t>Project Emission Parameters</t>
  </si>
  <si>
    <t>(Default is 6.4% of the Total Project Cost.)</t>
  </si>
  <si>
    <r>
      <t>Do the project emission parameters described in this section represent a systemwide implementation for which this project is a partial installment?  (</t>
    </r>
    <r>
      <rPr>
        <i/>
        <sz val="10"/>
        <rFont val="Times New Roman"/>
        <family val="1"/>
      </rPr>
      <t>Example: A  signal improvement plan at 100 signals for $10M, but this application is for 1 signal.)</t>
    </r>
  </si>
  <si>
    <t>Grand Total Cost</t>
  </si>
  <si>
    <t>Project Contact</t>
  </si>
  <si>
    <t>*Please prepare and submit a separate detailed analysis of new transit 
users resulting from this project.</t>
  </si>
  <si>
    <t>(distance to employment center or 25 mile average Park &amp; Ride commute)</t>
  </si>
  <si>
    <t>Reduced Daily VMT for this Park &amp; Ride Project</t>
  </si>
  <si>
    <t>This space for WFRC comments.</t>
  </si>
  <si>
    <t xml:space="preserve">      ( Marginal cost of alternative fuel vehicle versus gasoline/diesel vehicle.)</t>
  </si>
  <si>
    <t>(grams/mile)</t>
  </si>
  <si>
    <t>Vehicle Emission Rate</t>
  </si>
  <si>
    <t>Gasoline/Diesel</t>
  </si>
  <si>
    <t>Alternative Fuel</t>
  </si>
  <si>
    <t># Retirement age range is 15-19 years old.  Please inlcude documentation for retirement age of similar vehicles by your agency.</t>
  </si>
  <si>
    <t>(Default is 6.77% of the Total Project Cost.)</t>
  </si>
  <si>
    <t>If "Yes", what is the Grand Total Cost for implementing this systemwide project to achieve the Emission Benefits described in this section?</t>
  </si>
  <si>
    <t>Note:  Work Trips = 24% of AADT or (AADT * 0.24 * 0.005)
2000 Census bicycle work trip mode share is 0.5%</t>
  </si>
  <si>
    <r>
      <rPr>
        <b/>
        <u/>
        <sz val="10"/>
        <rFont val="Times New Roman"/>
        <family val="1"/>
      </rPr>
      <t>Method A</t>
    </r>
    <r>
      <rPr>
        <sz val="10"/>
        <rFont val="Times New Roman"/>
        <family val="1"/>
      </rPr>
      <t xml:space="preserve">: Estimated Daily Cyclists, </t>
    </r>
    <r>
      <rPr>
        <b/>
        <u/>
        <sz val="10"/>
        <rFont val="Times New Roman"/>
        <family val="1"/>
      </rPr>
      <t>count both directions</t>
    </r>
    <r>
      <rPr>
        <sz val="10"/>
        <rFont val="Times New Roman"/>
        <family val="1"/>
      </rPr>
      <t>.</t>
    </r>
  </si>
  <si>
    <r>
      <t xml:space="preserve">(enter "0" to use the method below, </t>
    </r>
    <r>
      <rPr>
        <b/>
        <i/>
        <sz val="10"/>
        <color rgb="FFFF0000"/>
        <rFont val="Times New Roman"/>
        <family val="1"/>
      </rPr>
      <t>or provide documentation</t>
    </r>
    <r>
      <rPr>
        <i/>
        <sz val="10"/>
        <color rgb="FFFF0000"/>
        <rFont val="Times New Roman"/>
        <family val="1"/>
      </rPr>
      <t xml:space="preserve"> for this estimate)</t>
    </r>
  </si>
  <si>
    <t>(enter "0" to use the method above, or use AADT for nearest minor arterial or collector)</t>
  </si>
  <si>
    <r>
      <t xml:space="preserve">(former vehicle users now walking as a result of these project improvements, </t>
    </r>
    <r>
      <rPr>
        <b/>
        <i/>
        <u/>
        <sz val="10"/>
        <rFont val="Times New Roman"/>
        <family val="1"/>
      </rPr>
      <t>include both directions</t>
    </r>
    <r>
      <rPr>
        <i/>
        <sz val="10"/>
        <rFont val="Times New Roman"/>
        <family val="1"/>
      </rPr>
      <t>)</t>
    </r>
  </si>
  <si>
    <t xml:space="preserve">Reduced Daily VMT from this Bicycle Project </t>
  </si>
  <si>
    <t>Heavy Duty Truck Idling (Hoteling)</t>
  </si>
  <si>
    <t>Truck Idling</t>
  </si>
  <si>
    <t>Annual Emission Reduction = Reduced Delay *HD Truck Idle Rates * Days</t>
  </si>
  <si>
    <t>HD</t>
  </si>
  <si>
    <t>Idle_HD Truck_CO</t>
  </si>
  <si>
    <t>Idle_HD Truck_NOX</t>
  </si>
  <si>
    <t>Idle_HD Truck_VOC</t>
  </si>
  <si>
    <t>Idle_HD TruckPM10</t>
  </si>
  <si>
    <t>Idle_HD Truck_PM2.5</t>
  </si>
  <si>
    <t>CMAQ $ Request</t>
  </si>
  <si>
    <t>Total CMAQ</t>
  </si>
  <si>
    <t>Grand Total Project</t>
  </si>
  <si>
    <t>\N</t>
  </si>
  <si>
    <t>Other Buses</t>
  </si>
  <si>
    <t>SL_2028_art_2_ALL</t>
  </si>
  <si>
    <t>SL_2028_art_3_ALL</t>
  </si>
  <si>
    <t>SL_2028_art_87_ALL</t>
  </si>
  <si>
    <t>SL_2028_art_100_ALL</t>
  </si>
  <si>
    <t>SL_2028_art_110_ALL</t>
  </si>
  <si>
    <t>SL_2028_art_2_HD</t>
  </si>
  <si>
    <t>SL_2028_art_3_HD</t>
  </si>
  <si>
    <t>SL_2028_art_87_HD</t>
  </si>
  <si>
    <t>SL_2028_art_100_HD</t>
  </si>
  <si>
    <t>SL_2028_art_110_HD</t>
  </si>
  <si>
    <t>fuelSubTypeId</t>
  </si>
  <si>
    <t>fuelSubTypeDesc</t>
  </si>
  <si>
    <t>VMT Mix - SL County, Arterials, MOVES3, 2017 DMV</t>
  </si>
  <si>
    <t>INDEX</t>
  </si>
  <si>
    <t>PM2.5 - Exhaust Total</t>
  </si>
  <si>
    <t>PM10 - Exhaust Total</t>
  </si>
  <si>
    <t>Emission Quantity</t>
  </si>
  <si>
    <r>
      <t xml:space="preserve">Make an inventory run for the CMAQ "YEAR" and select "Model Year" in the Emissions Output Detail screen in MOVES.  When the run is completed, run the Post Model Scripts #1- Decode.  Export the Decoded MOVES Activity Output and the Decoded MOVES Output to CSV files and create pivot tables summarizing Emissions and Activity by Fuel Type, Vehicle Type, and Model Year.  Then insert an Index in Column A to identify each row by fuel type, vehicle type, and model year </t>
    </r>
    <r>
      <rPr>
        <b/>
        <i/>
        <sz val="11"/>
        <color rgb="FFFF0000"/>
        <rFont val="Calibri"/>
        <family val="2"/>
        <scheme val="minor"/>
      </rPr>
      <t>[fuel.vehicle.modelyear, ex. 1.11.1996]</t>
    </r>
    <r>
      <rPr>
        <b/>
        <sz val="11"/>
        <color rgb="FFFF0000"/>
        <rFont val="Calibri"/>
        <family val="2"/>
        <scheme val="minor"/>
      </rPr>
      <t>.   Use the lookup functions in Columns B-E and the Index in Column A to identify the mile for each vehicle type and model year.  Use the lookup functions in Columns O-W to identify the emissions for each vehicle type and model year.  The calculations in Columns F-N give the emission rate by model year and vehicle type in grams per mile.</t>
    </r>
  </si>
  <si>
    <t>This is a copy of calculations in:</t>
  </si>
  <si>
    <t>CMAQ_SL2027_Veh_MY_Rates.xlsb</t>
  </si>
  <si>
    <t>Vehicle Summary Activity</t>
  </si>
  <si>
    <t>Vehicle Summary Emissions (grams)</t>
  </si>
  <si>
    <t>Fuel</t>
  </si>
  <si>
    <t>Miles</t>
  </si>
  <si>
    <t>1.0.1</t>
  </si>
  <si>
    <t>gasoline</t>
  </si>
  <si>
    <t>.0.1</t>
  </si>
  <si>
    <t>1.11.11</t>
  </si>
  <si>
    <t>MC</t>
  </si>
  <si>
    <t>1.11</t>
  </si>
  <si>
    <t>1.11.1997</t>
  </si>
  <si>
    <t>1997</t>
  </si>
  <si>
    <t>1.11.1998</t>
  </si>
  <si>
    <t>1998</t>
  </si>
  <si>
    <t>1.11.1999</t>
  </si>
  <si>
    <t>1999</t>
  </si>
  <si>
    <t>1.11.2000</t>
  </si>
  <si>
    <t>2000</t>
  </si>
  <si>
    <t>1.11.2001</t>
  </si>
  <si>
    <t>2001</t>
  </si>
  <si>
    <t>1.11.2002</t>
  </si>
  <si>
    <t>2002</t>
  </si>
  <si>
    <t>1.11.2003</t>
  </si>
  <si>
    <t>2003</t>
  </si>
  <si>
    <t>1.11.2004</t>
  </si>
  <si>
    <t>2004</t>
  </si>
  <si>
    <t>1.11.2005</t>
  </si>
  <si>
    <t>2005</t>
  </si>
  <si>
    <t>1.11.2006</t>
  </si>
  <si>
    <t>2006</t>
  </si>
  <si>
    <t>1.11.2007</t>
  </si>
  <si>
    <t>2007</t>
  </si>
  <si>
    <t>1.11.2008</t>
  </si>
  <si>
    <t>2008</t>
  </si>
  <si>
    <t>1.11.2009</t>
  </si>
  <si>
    <t>2009</t>
  </si>
  <si>
    <t>1.11.2010</t>
  </si>
  <si>
    <t>2010</t>
  </si>
  <si>
    <t>1.11.2011</t>
  </si>
  <si>
    <t>2011</t>
  </si>
  <si>
    <t>1.11.2012</t>
  </si>
  <si>
    <t>2012</t>
  </si>
  <si>
    <t>1.11.2013</t>
  </si>
  <si>
    <t>2013</t>
  </si>
  <si>
    <t>1.11.2014</t>
  </si>
  <si>
    <t>2014</t>
  </si>
  <si>
    <t>1.11.2015</t>
  </si>
  <si>
    <t>2015</t>
  </si>
  <si>
    <t>1.11.2016</t>
  </si>
  <si>
    <t>2016</t>
  </si>
  <si>
    <t>1.11.2017</t>
  </si>
  <si>
    <t>2017</t>
  </si>
  <si>
    <t>1.11.2018</t>
  </si>
  <si>
    <t>2018</t>
  </si>
  <si>
    <t>1.11.2019</t>
  </si>
  <si>
    <t>2019</t>
  </si>
  <si>
    <t>1.11.2020</t>
  </si>
  <si>
    <t>2020</t>
  </si>
  <si>
    <t>1.11.2021</t>
  </si>
  <si>
    <t>2021</t>
  </si>
  <si>
    <t>1.11.2022</t>
  </si>
  <si>
    <t>2022</t>
  </si>
  <si>
    <t>1.11.2023</t>
  </si>
  <si>
    <t>2023</t>
  </si>
  <si>
    <t>1.11.2024</t>
  </si>
  <si>
    <t>2024</t>
  </si>
  <si>
    <t>1.11.2025</t>
  </si>
  <si>
    <t>2025</t>
  </si>
  <si>
    <t>1.11.2026</t>
  </si>
  <si>
    <t>2026</t>
  </si>
  <si>
    <t>1.21.21</t>
  </si>
  <si>
    <t>Pass Car</t>
  </si>
  <si>
    <t>1.21</t>
  </si>
  <si>
    <t>1.21.1997</t>
  </si>
  <si>
    <t>1.21.1998</t>
  </si>
  <si>
    <t>1.21.1999</t>
  </si>
  <si>
    <t>1.21.2000</t>
  </si>
  <si>
    <t>1.21.2001</t>
  </si>
  <si>
    <t>1.21.2002</t>
  </si>
  <si>
    <t>1.21.2003</t>
  </si>
  <si>
    <t>1.21.2004</t>
  </si>
  <si>
    <t>1.21.2005</t>
  </si>
  <si>
    <t>1.21.2006</t>
  </si>
  <si>
    <t>1.21.2007</t>
  </si>
  <si>
    <t>1.21.2008</t>
  </si>
  <si>
    <t>1.21.2009</t>
  </si>
  <si>
    <t>1.21.2010</t>
  </si>
  <si>
    <t>1.21.2011</t>
  </si>
  <si>
    <t>1.21.2012</t>
  </si>
  <si>
    <t>1.21.2013</t>
  </si>
  <si>
    <t>1.21.2014</t>
  </si>
  <si>
    <t>1.21.2015</t>
  </si>
  <si>
    <t>1.21.2016</t>
  </si>
  <si>
    <t>1.21.2017</t>
  </si>
  <si>
    <t>1.21.2018</t>
  </si>
  <si>
    <t>1.21.2019</t>
  </si>
  <si>
    <t>1.21.2020</t>
  </si>
  <si>
    <t>1.21.2021</t>
  </si>
  <si>
    <t>1.21.2022</t>
  </si>
  <si>
    <t>1.21.2023</t>
  </si>
  <si>
    <t>1.21.2024</t>
  </si>
  <si>
    <t>1.21.2025</t>
  </si>
  <si>
    <t>1.21.2026</t>
  </si>
  <si>
    <t>1.31.31</t>
  </si>
  <si>
    <t>Pass Truck</t>
  </si>
  <si>
    <t>1.31</t>
  </si>
  <si>
    <t>1.31.1997</t>
  </si>
  <si>
    <t>1.31.1998</t>
  </si>
  <si>
    <t>1.31.1999</t>
  </si>
  <si>
    <t>1.31.2000</t>
  </si>
  <si>
    <t>1.31.2001</t>
  </si>
  <si>
    <t>1.31.2002</t>
  </si>
  <si>
    <t>1.31.2003</t>
  </si>
  <si>
    <t>1.31.2004</t>
  </si>
  <si>
    <t>1.31.2005</t>
  </si>
  <si>
    <t>1.31.2006</t>
  </si>
  <si>
    <t>1.31.2007</t>
  </si>
  <si>
    <t>1.31.2008</t>
  </si>
  <si>
    <t>1.31.2009</t>
  </si>
  <si>
    <t>1.31.2010</t>
  </si>
  <si>
    <t>1.31.2011</t>
  </si>
  <si>
    <t>1.31.2012</t>
  </si>
  <si>
    <t>1.31.2013</t>
  </si>
  <si>
    <t>1.31.2014</t>
  </si>
  <si>
    <t>1.31.2015</t>
  </si>
  <si>
    <t>1.31.2016</t>
  </si>
  <si>
    <t>1.31.2017</t>
  </si>
  <si>
    <t>1.31.2018</t>
  </si>
  <si>
    <t>1.31.2019</t>
  </si>
  <si>
    <t>1.31.2020</t>
  </si>
  <si>
    <t>1.31.2021</t>
  </si>
  <si>
    <t>1.31.2022</t>
  </si>
  <si>
    <t>1.31.2023</t>
  </si>
  <si>
    <t>1.31.2024</t>
  </si>
  <si>
    <t>1.31.2025</t>
  </si>
  <si>
    <t>1.31.2026</t>
  </si>
  <si>
    <t>1.32.32</t>
  </si>
  <si>
    <t>Light Truck</t>
  </si>
  <si>
    <t>2.32</t>
  </si>
  <si>
    <t>1.32.1997</t>
  </si>
  <si>
    <t>1.32.1998</t>
  </si>
  <si>
    <t>1.32.1999</t>
  </si>
  <si>
    <t>1.32.2000</t>
  </si>
  <si>
    <t>1.32.2001</t>
  </si>
  <si>
    <t>1.32.2002</t>
  </si>
  <si>
    <t>1.32.2003</t>
  </si>
  <si>
    <t>1.32.2004</t>
  </si>
  <si>
    <t>1.32.2005</t>
  </si>
  <si>
    <t>1.32.2006</t>
  </si>
  <si>
    <t>1.32.2007</t>
  </si>
  <si>
    <t>1.32.2008</t>
  </si>
  <si>
    <t>1.32.2009</t>
  </si>
  <si>
    <t>1.32.2010</t>
  </si>
  <si>
    <t>1.32.2011</t>
  </si>
  <si>
    <t>1.32.2012</t>
  </si>
  <si>
    <t>1.32.2013</t>
  </si>
  <si>
    <t>1.32.2014</t>
  </si>
  <si>
    <t>1.32.2015</t>
  </si>
  <si>
    <t>1.32.2016</t>
  </si>
  <si>
    <t>1.32.2017</t>
  </si>
  <si>
    <t>1.32.2018</t>
  </si>
  <si>
    <t>1.32.2019</t>
  </si>
  <si>
    <t>1.32.2020</t>
  </si>
  <si>
    <t>1.32.2021</t>
  </si>
  <si>
    <t>1.32.2022</t>
  </si>
  <si>
    <t>1.32.2023</t>
  </si>
  <si>
    <t>1.32.2024</t>
  </si>
  <si>
    <t>1.32.2025</t>
  </si>
  <si>
    <t>1.32.2026</t>
  </si>
  <si>
    <t>1.42.42</t>
  </si>
  <si>
    <t>2.42</t>
  </si>
  <si>
    <t>1.42.1997</t>
  </si>
  <si>
    <t>1.42.1998</t>
  </si>
  <si>
    <t>1.42.1999</t>
  </si>
  <si>
    <t>1.42.2000</t>
  </si>
  <si>
    <t>1.42.2001</t>
  </si>
  <si>
    <t>1.42.2002</t>
  </si>
  <si>
    <t>1.42.2003</t>
  </si>
  <si>
    <t>1.42.2004</t>
  </si>
  <si>
    <t>1.42.2005</t>
  </si>
  <si>
    <t>1.42.2006</t>
  </si>
  <si>
    <t>1.42.2007</t>
  </si>
  <si>
    <t>1.42.2008</t>
  </si>
  <si>
    <t>1.42.2009</t>
  </si>
  <si>
    <t>1.42.2010</t>
  </si>
  <si>
    <t>1.42.2011</t>
  </si>
  <si>
    <t>1.42.2012</t>
  </si>
  <si>
    <t>1.42.2013</t>
  </si>
  <si>
    <t>1.42.2014</t>
  </si>
  <si>
    <t>1.42.2015</t>
  </si>
  <si>
    <t>1.42.2016</t>
  </si>
  <si>
    <t>1.42.2017</t>
  </si>
  <si>
    <t>1.42.2018</t>
  </si>
  <si>
    <t>1.42.2019</t>
  </si>
  <si>
    <t>1.42.2020</t>
  </si>
  <si>
    <t>1.42.2021</t>
  </si>
  <si>
    <t>1.42.2022</t>
  </si>
  <si>
    <t>1.42.2023</t>
  </si>
  <si>
    <t>1.42.2024</t>
  </si>
  <si>
    <t>1.42.2025</t>
  </si>
  <si>
    <t>1.42.2026</t>
  </si>
  <si>
    <t>1.43.43</t>
  </si>
  <si>
    <t>3.43</t>
  </si>
  <si>
    <t>1.43.1997</t>
  </si>
  <si>
    <t>1.43.1998</t>
  </si>
  <si>
    <t>1.43.1999</t>
  </si>
  <si>
    <t>1.43.2000</t>
  </si>
  <si>
    <t>1.43.2001</t>
  </si>
  <si>
    <t>1.43.2002</t>
  </si>
  <si>
    <t>1.43.2003</t>
  </si>
  <si>
    <t>1.43.2004</t>
  </si>
  <si>
    <t>1.43.2005</t>
  </si>
  <si>
    <t>1.43.2006</t>
  </si>
  <si>
    <t>1.43.2007</t>
  </si>
  <si>
    <t>1.43.2008</t>
  </si>
  <si>
    <t>1.43.2009</t>
  </si>
  <si>
    <t>1.43.2010</t>
  </si>
  <si>
    <t>1.43.2011</t>
  </si>
  <si>
    <t>1.43.2012</t>
  </si>
  <si>
    <t>1.43.2013</t>
  </si>
  <si>
    <t>1.43.2014</t>
  </si>
  <si>
    <t>1.43.2015</t>
  </si>
  <si>
    <t>1.43.2016</t>
  </si>
  <si>
    <t>1.43.2017</t>
  </si>
  <si>
    <t>1.43.2018</t>
  </si>
  <si>
    <t>1.43.2019</t>
  </si>
  <si>
    <t>1.43.2020</t>
  </si>
  <si>
    <t>1.43.2021</t>
  </si>
  <si>
    <t>1.43.2022</t>
  </si>
  <si>
    <t>1.43.2023</t>
  </si>
  <si>
    <t>1.43.2024</t>
  </si>
  <si>
    <t>1.43.2025</t>
  </si>
  <si>
    <t>1.43.2026</t>
  </si>
  <si>
    <t>1.51.51</t>
  </si>
  <si>
    <t>Garbage</t>
  </si>
  <si>
    <t>1.51</t>
  </si>
  <si>
    <t>1.51.1997</t>
  </si>
  <si>
    <t>1.51.1998</t>
  </si>
  <si>
    <t>1.51.1999</t>
  </si>
  <si>
    <t>1.51.2000</t>
  </si>
  <si>
    <t>1.51.2001</t>
  </si>
  <si>
    <t>1.51.2002</t>
  </si>
  <si>
    <t>1.51.2003</t>
  </si>
  <si>
    <t>1.51.2004</t>
  </si>
  <si>
    <t>1.51.2005</t>
  </si>
  <si>
    <t>1.51.2006</t>
  </si>
  <si>
    <t>1.51.2007</t>
  </si>
  <si>
    <t>1.51.2008</t>
  </si>
  <si>
    <t>1.51.2009</t>
  </si>
  <si>
    <t>1.51.2010</t>
  </si>
  <si>
    <t>1.51.2011</t>
  </si>
  <si>
    <t>1.51.2012</t>
  </si>
  <si>
    <t>1.51.2013</t>
  </si>
  <si>
    <t>1.51.2014</t>
  </si>
  <si>
    <t>1.51.2015</t>
  </si>
  <si>
    <t>1.51.2016</t>
  </si>
  <si>
    <t>1.51.2017</t>
  </si>
  <si>
    <t>1.51.2018</t>
  </si>
  <si>
    <t>1.51.2019</t>
  </si>
  <si>
    <t>1.51.2020</t>
  </si>
  <si>
    <t>1.51.2021</t>
  </si>
  <si>
    <t>1.51.2022</t>
  </si>
  <si>
    <t>1.51.2023</t>
  </si>
  <si>
    <t>1.51.2024</t>
  </si>
  <si>
    <t>1.51.2025</t>
  </si>
  <si>
    <t>1.51.2026</t>
  </si>
  <si>
    <t>1.52.52</t>
  </si>
  <si>
    <t>SU S-haul Truck</t>
  </si>
  <si>
    <t>2.52</t>
  </si>
  <si>
    <t>1.52.1997</t>
  </si>
  <si>
    <t>1.52.1998</t>
  </si>
  <si>
    <t>1.52.1999</t>
  </si>
  <si>
    <t>1.52.2000</t>
  </si>
  <si>
    <t>1.52.2001</t>
  </si>
  <si>
    <t>1.52.2002</t>
  </si>
  <si>
    <t>1.52.2003</t>
  </si>
  <si>
    <t>1.52.2004</t>
  </si>
  <si>
    <t>1.52.2005</t>
  </si>
  <si>
    <t>1.52.2006</t>
  </si>
  <si>
    <t>1.52.2007</t>
  </si>
  <si>
    <t>1.52.2008</t>
  </si>
  <si>
    <t>1.52.2009</t>
  </si>
  <si>
    <t>1.52.2010</t>
  </si>
  <si>
    <t>1.52.2011</t>
  </si>
  <si>
    <t>1.52.2012</t>
  </si>
  <si>
    <t>1.52.2013</t>
  </si>
  <si>
    <t>1.52.2014</t>
  </si>
  <si>
    <t>1.52.2015</t>
  </si>
  <si>
    <t>1.52.2016</t>
  </si>
  <si>
    <t>1.52.2017</t>
  </si>
  <si>
    <t>1.52.2018</t>
  </si>
  <si>
    <t>1.52.2019</t>
  </si>
  <si>
    <t>1.52.2020</t>
  </si>
  <si>
    <t>1.52.2021</t>
  </si>
  <si>
    <t>1.52.2022</t>
  </si>
  <si>
    <t>1.52.2023</t>
  </si>
  <si>
    <t>1.52.2024</t>
  </si>
  <si>
    <t>1.52.2025</t>
  </si>
  <si>
    <t>1.52.2026</t>
  </si>
  <si>
    <t>1.53.53</t>
  </si>
  <si>
    <t>SU L-haul Truck</t>
  </si>
  <si>
    <t>3.53</t>
  </si>
  <si>
    <t>1.53.1997</t>
  </si>
  <si>
    <t>1.53.1998</t>
  </si>
  <si>
    <t>1.53.1999</t>
  </si>
  <si>
    <t>1.53.2000</t>
  </si>
  <si>
    <t>1.53.2001</t>
  </si>
  <si>
    <t>1.53.2002</t>
  </si>
  <si>
    <t>1.53.2004</t>
  </si>
  <si>
    <t>1.54.54</t>
  </si>
  <si>
    <t>4.54</t>
  </si>
  <si>
    <t>1.54.1997</t>
  </si>
  <si>
    <t>1.54.1998</t>
  </si>
  <si>
    <t>1.54.1999</t>
  </si>
  <si>
    <t>1.54.2000</t>
  </si>
  <si>
    <t>1.54.2001</t>
  </si>
  <si>
    <t>1.54.2002</t>
  </si>
  <si>
    <t>1.54.2003</t>
  </si>
  <si>
    <t>1.54.2004</t>
  </si>
  <si>
    <t>1.54.2005</t>
  </si>
  <si>
    <t>1.54.2006</t>
  </si>
  <si>
    <t>1.54.2007</t>
  </si>
  <si>
    <t>1.54.2008</t>
  </si>
  <si>
    <t>1.54.2009</t>
  </si>
  <si>
    <t>1.54.2010</t>
  </si>
  <si>
    <t>1.54.2011</t>
  </si>
  <si>
    <t>1.54.2012</t>
  </si>
  <si>
    <t>1.54.2013</t>
  </si>
  <si>
    <t>1.54.2014</t>
  </si>
  <si>
    <t>1.54.2015</t>
  </si>
  <si>
    <t>1.54.2016</t>
  </si>
  <si>
    <t>1.54.2017</t>
  </si>
  <si>
    <t>1.54.2018</t>
  </si>
  <si>
    <t>1.54.2019</t>
  </si>
  <si>
    <t>1.54.2020</t>
  </si>
  <si>
    <t>1.54.2021</t>
  </si>
  <si>
    <t>1.54.2022</t>
  </si>
  <si>
    <t>1.54.2023</t>
  </si>
  <si>
    <t>1.54.2024</t>
  </si>
  <si>
    <t>1.54.2025</t>
  </si>
  <si>
    <t>1.54.2026</t>
  </si>
  <si>
    <t>1.61.61</t>
  </si>
  <si>
    <t>Comb S-haul Truck</t>
  </si>
  <si>
    <t>1.61</t>
  </si>
  <si>
    <t>1.61.1997</t>
  </si>
  <si>
    <t>1.61.1999</t>
  </si>
  <si>
    <t>1.61.2000</t>
  </si>
  <si>
    <t>1.61.2001</t>
  </si>
  <si>
    <t>1.61.2002</t>
  </si>
  <si>
    <t>1.61.2004</t>
  </si>
  <si>
    <t>2.61.2</t>
  </si>
  <si>
    <t>diesel</t>
  </si>
  <si>
    <t>61.2</t>
  </si>
  <si>
    <t>2.21.21</t>
  </si>
  <si>
    <t>2.21.1997</t>
  </si>
  <si>
    <t>2.21.1998</t>
  </si>
  <si>
    <t>2.21.1999</t>
  </si>
  <si>
    <t>2.21.2000</t>
  </si>
  <si>
    <t>2.21.2001</t>
  </si>
  <si>
    <t>2.21.2002</t>
  </si>
  <si>
    <t>2.21.2003</t>
  </si>
  <si>
    <t>2.21.2004</t>
  </si>
  <si>
    <t>2.21.2005</t>
  </si>
  <si>
    <t>2.21.2006</t>
  </si>
  <si>
    <t>2.21.2007</t>
  </si>
  <si>
    <t>2.21.2008</t>
  </si>
  <si>
    <t>2.21.2009</t>
  </si>
  <si>
    <t>2.21.2010</t>
  </si>
  <si>
    <t>2.21.2011</t>
  </si>
  <si>
    <t>2.21.2012</t>
  </si>
  <si>
    <t>2.21.2013</t>
  </si>
  <si>
    <t>2.21.2014</t>
  </si>
  <si>
    <t>2.21.2015</t>
  </si>
  <si>
    <t>2.21.2016</t>
  </si>
  <si>
    <t>2.21.2017</t>
  </si>
  <si>
    <t>2.21.2018</t>
  </si>
  <si>
    <t>2.21.2019</t>
  </si>
  <si>
    <t>2.21.2020</t>
  </si>
  <si>
    <t>2.21.2021</t>
  </si>
  <si>
    <t>2.21.2022</t>
  </si>
  <si>
    <t>2.21.2023</t>
  </si>
  <si>
    <t>2.21.2024</t>
  </si>
  <si>
    <t>2.21.2025</t>
  </si>
  <si>
    <t>2.21.2026</t>
  </si>
  <si>
    <t>2.31.31</t>
  </si>
  <si>
    <t>2.31.1997</t>
  </si>
  <si>
    <t>2.31.1998</t>
  </si>
  <si>
    <t>2.31.1999</t>
  </si>
  <si>
    <t>2.31.2000</t>
  </si>
  <si>
    <t>2.31.2001</t>
  </si>
  <si>
    <t>2.31.2002</t>
  </si>
  <si>
    <t>2.31.2003</t>
  </si>
  <si>
    <t>2.31.2004</t>
  </si>
  <si>
    <t>2.31.2005</t>
  </si>
  <si>
    <t>2.31.2006</t>
  </si>
  <si>
    <t>2.31.2007</t>
  </si>
  <si>
    <t>2.31.2008</t>
  </si>
  <si>
    <t>2.31.2009</t>
  </si>
  <si>
    <t>2.31.2010</t>
  </si>
  <si>
    <t>2.31.2011</t>
  </si>
  <si>
    <t>2.31.2012</t>
  </si>
  <si>
    <t>2.31.2013</t>
  </si>
  <si>
    <t>2.31.2014</t>
  </si>
  <si>
    <t>2.31.2015</t>
  </si>
  <si>
    <t>2.31.2016</t>
  </si>
  <si>
    <t>2.31.2017</t>
  </si>
  <si>
    <t>2.31.2018</t>
  </si>
  <si>
    <t>2.31.2019</t>
  </si>
  <si>
    <t>2.31.2020</t>
  </si>
  <si>
    <t>2.31.2021</t>
  </si>
  <si>
    <t>2.31.2022</t>
  </si>
  <si>
    <t>2.31.2023</t>
  </si>
  <si>
    <t>2.31.2024</t>
  </si>
  <si>
    <t>2.31.2025</t>
  </si>
  <si>
    <t>2.31.2026</t>
  </si>
  <si>
    <t>2.32.32</t>
  </si>
  <si>
    <t>2.32.1997</t>
  </si>
  <si>
    <t>2.32.1998</t>
  </si>
  <si>
    <t>2.32.1999</t>
  </si>
  <si>
    <t>2.32.2000</t>
  </si>
  <si>
    <t>2.32.2001</t>
  </si>
  <si>
    <t>2.32.2002</t>
  </si>
  <si>
    <t>2.32.2003</t>
  </si>
  <si>
    <t>2.32.2004</t>
  </si>
  <si>
    <t>2.32.2005</t>
  </si>
  <si>
    <t>2.32.2006</t>
  </si>
  <si>
    <t>2.32.2007</t>
  </si>
  <si>
    <t>2.32.2008</t>
  </si>
  <si>
    <t>2.32.2009</t>
  </si>
  <si>
    <t>2.32.2010</t>
  </si>
  <si>
    <t>2.32.2011</t>
  </si>
  <si>
    <t>2.32.2012</t>
  </si>
  <si>
    <t>2.32.2013</t>
  </si>
  <si>
    <t>2.32.2014</t>
  </si>
  <si>
    <t>2.32.2015</t>
  </si>
  <si>
    <t>2.32.2016</t>
  </si>
  <si>
    <t>2.32.2017</t>
  </si>
  <si>
    <t>2.32.2018</t>
  </si>
  <si>
    <t>2.32.2019</t>
  </si>
  <si>
    <t>2.32.2020</t>
  </si>
  <si>
    <t>2.32.2021</t>
  </si>
  <si>
    <t>2.32.2022</t>
  </si>
  <si>
    <t>2.32.2023</t>
  </si>
  <si>
    <t>2.32.2024</t>
  </si>
  <si>
    <t>2.32.2025</t>
  </si>
  <si>
    <t>2.32.2026</t>
  </si>
  <si>
    <t>2.41.41</t>
  </si>
  <si>
    <t>Inter Bus</t>
  </si>
  <si>
    <t>1.41</t>
  </si>
  <si>
    <t>2.41.1997</t>
  </si>
  <si>
    <t>2.41.1998</t>
  </si>
  <si>
    <t>2.41.1999</t>
  </si>
  <si>
    <t>2.41.2000</t>
  </si>
  <si>
    <t>2.41.2001</t>
  </si>
  <si>
    <t>2.41.2002</t>
  </si>
  <si>
    <t>2.41.2003</t>
  </si>
  <si>
    <t>2.41.2004</t>
  </si>
  <si>
    <t>2.41.2005</t>
  </si>
  <si>
    <t>2.41.2006</t>
  </si>
  <si>
    <t>2.41.2007</t>
  </si>
  <si>
    <t>2.41.2008</t>
  </si>
  <si>
    <t>2.41.2009</t>
  </si>
  <si>
    <t>2.41.2010</t>
  </si>
  <si>
    <t>2.41.2011</t>
  </si>
  <si>
    <t>2.41.2012</t>
  </si>
  <si>
    <t>2.41.2013</t>
  </si>
  <si>
    <t>2.41.2014</t>
  </si>
  <si>
    <t>2.41.2015</t>
  </si>
  <si>
    <t>2.41.2016</t>
  </si>
  <si>
    <t>2.41.2017</t>
  </si>
  <si>
    <t>2.41.2018</t>
  </si>
  <si>
    <t>2.41.2019</t>
  </si>
  <si>
    <t>2.41.2020</t>
  </si>
  <si>
    <t>2.41.2021</t>
  </si>
  <si>
    <t>2.41.2022</t>
  </si>
  <si>
    <t>2.41.2023</t>
  </si>
  <si>
    <t>2.41.2024</t>
  </si>
  <si>
    <t>2.41.2025</t>
  </si>
  <si>
    <t>2.41.2026</t>
  </si>
  <si>
    <t>2.42.42</t>
  </si>
  <si>
    <t>2.42.1997</t>
  </si>
  <si>
    <t>2.42.1998</t>
  </si>
  <si>
    <t>2.42.1999</t>
  </si>
  <si>
    <t>2.42.2000</t>
  </si>
  <si>
    <t>2.42.2001</t>
  </si>
  <si>
    <t>2.42.2002</t>
  </si>
  <si>
    <t>2.42.2003</t>
  </si>
  <si>
    <t>2.42.2004</t>
  </si>
  <si>
    <t>2.42.2005</t>
  </si>
  <si>
    <t>2.42.2006</t>
  </si>
  <si>
    <t>2.42.2007</t>
  </si>
  <si>
    <t>2.42.2008</t>
  </si>
  <si>
    <t>2.42.2009</t>
  </si>
  <si>
    <t>2.42.2010</t>
  </si>
  <si>
    <t>2.42.2011</t>
  </si>
  <si>
    <t>2.42.2012</t>
  </si>
  <si>
    <t>2.42.2013</t>
  </si>
  <si>
    <t>2.42.2014</t>
  </si>
  <si>
    <t>2.42.2015</t>
  </si>
  <si>
    <t>2.42.2016</t>
  </si>
  <si>
    <t>2.42.2017</t>
  </si>
  <si>
    <t>2.42.2018</t>
  </si>
  <si>
    <t>2.42.2019</t>
  </si>
  <si>
    <t>2.42.2020</t>
  </si>
  <si>
    <t>2.42.2021</t>
  </si>
  <si>
    <t>2.42.2022</t>
  </si>
  <si>
    <t>2.42.2023</t>
  </si>
  <si>
    <t>2.42.2024</t>
  </si>
  <si>
    <t>2.42.2025</t>
  </si>
  <si>
    <t>2.42.2026</t>
  </si>
  <si>
    <t>2.43.43</t>
  </si>
  <si>
    <t>2.43.1997</t>
  </si>
  <si>
    <t>2.43.1998</t>
  </si>
  <si>
    <t>2.43.1999</t>
  </si>
  <si>
    <t>2.43.2000</t>
  </si>
  <si>
    <t>2.43.2001</t>
  </si>
  <si>
    <t>2.43.2002</t>
  </si>
  <si>
    <t>2.43.2003</t>
  </si>
  <si>
    <t>2.43.2004</t>
  </si>
  <si>
    <t>2.43.2005</t>
  </si>
  <si>
    <t>2.43.2006</t>
  </si>
  <si>
    <t>2.43.2007</t>
  </si>
  <si>
    <t>2.43.2008</t>
  </si>
  <si>
    <t>2.43.2009</t>
  </si>
  <si>
    <t>2.43.2010</t>
  </si>
  <si>
    <t>2.43.2011</t>
  </si>
  <si>
    <t>2.43.2012</t>
  </si>
  <si>
    <t>2.43.2013</t>
  </si>
  <si>
    <t>2.43.2014</t>
  </si>
  <si>
    <t>2.43.2015</t>
  </si>
  <si>
    <t>2.43.2016</t>
  </si>
  <si>
    <t>2.43.2017</t>
  </si>
  <si>
    <t>2.43.2018</t>
  </si>
  <si>
    <t>2.43.2019</t>
  </si>
  <si>
    <t>2.43.2020</t>
  </si>
  <si>
    <t>2.43.2021</t>
  </si>
  <si>
    <t>2.43.2022</t>
  </si>
  <si>
    <t>2.43.2023</t>
  </si>
  <si>
    <t>2.43.2024</t>
  </si>
  <si>
    <t>2.43.2025</t>
  </si>
  <si>
    <t>2.43.2026</t>
  </si>
  <si>
    <t>2.51.51</t>
  </si>
  <si>
    <t>2.51.1997</t>
  </si>
  <si>
    <t>2.51.1998</t>
  </si>
  <si>
    <t>2.51.1999</t>
  </si>
  <si>
    <t>2.51.2000</t>
  </si>
  <si>
    <t>2.51.2001</t>
  </si>
  <si>
    <t>2.51.2002</t>
  </si>
  <si>
    <t>2.51.2003</t>
  </si>
  <si>
    <t>2.51.2004</t>
  </si>
  <si>
    <t>2.51.2005</t>
  </si>
  <si>
    <t>2.51.2006</t>
  </si>
  <si>
    <t>2.51.2007</t>
  </si>
  <si>
    <t>2.51.2008</t>
  </si>
  <si>
    <t>2.51.2009</t>
  </si>
  <si>
    <t>2.51.2010</t>
  </si>
  <si>
    <t>2.51.2011</t>
  </si>
  <si>
    <t>2.51.2012</t>
  </si>
  <si>
    <t>2.51.2013</t>
  </si>
  <si>
    <t>2.51.2014</t>
  </si>
  <si>
    <t>2.51.2015</t>
  </si>
  <si>
    <t>2.51.2016</t>
  </si>
  <si>
    <t>2.51.2017</t>
  </si>
  <si>
    <t>2.51.2018</t>
  </si>
  <si>
    <t>2.51.2019</t>
  </si>
  <si>
    <t>2.51.2020</t>
  </si>
  <si>
    <t>2.51.2021</t>
  </si>
  <si>
    <t>2.51.2022</t>
  </si>
  <si>
    <t>2.51.2023</t>
  </si>
  <si>
    <t>2.51.2024</t>
  </si>
  <si>
    <t>2.51.2025</t>
  </si>
  <si>
    <t>2.51.2026</t>
  </si>
  <si>
    <t>2.52.52</t>
  </si>
  <si>
    <t>2.52.1997</t>
  </si>
  <si>
    <t>2.52.1998</t>
  </si>
  <si>
    <t>2.52.1999</t>
  </si>
  <si>
    <t>2.52.2000</t>
  </si>
  <si>
    <t>2.52.2001</t>
  </si>
  <si>
    <t>2.52.2002</t>
  </si>
  <si>
    <t>2.52.2003</t>
  </si>
  <si>
    <t>2.52.2004</t>
  </si>
  <si>
    <t>2.52.2005</t>
  </si>
  <si>
    <t>2.52.2006</t>
  </si>
  <si>
    <t>2.52.2007</t>
  </si>
  <si>
    <t>2.52.2008</t>
  </si>
  <si>
    <t>2.52.2009</t>
  </si>
  <si>
    <t>2.52.2010</t>
  </si>
  <si>
    <t>2.52.2011</t>
  </si>
  <si>
    <t>2.52.2012</t>
  </si>
  <si>
    <t>2.52.2013</t>
  </si>
  <si>
    <t>2.52.2014</t>
  </si>
  <si>
    <t>2.52.2015</t>
  </si>
  <si>
    <t>2.52.2016</t>
  </si>
  <si>
    <t>2.52.2017</t>
  </si>
  <si>
    <t>2.52.2018</t>
  </si>
  <si>
    <t>2.52.2019</t>
  </si>
  <si>
    <t>2.52.2020</t>
  </si>
  <si>
    <t>2.52.2021</t>
  </si>
  <si>
    <t>2.52.2022</t>
  </si>
  <si>
    <t>2.52.2023</t>
  </si>
  <si>
    <t>2.52.2024</t>
  </si>
  <si>
    <t>2.52.2025</t>
  </si>
  <si>
    <t>2.52.2026</t>
  </si>
  <si>
    <t>2.53.53</t>
  </si>
  <si>
    <t>2.53.1997</t>
  </si>
  <si>
    <t>2.53.1998</t>
  </si>
  <si>
    <t>2.53.1999</t>
  </si>
  <si>
    <t>2.53.2000</t>
  </si>
  <si>
    <t>2.53.2001</t>
  </si>
  <si>
    <t>2.53.2002</t>
  </si>
  <si>
    <t>2.53.2003</t>
  </si>
  <si>
    <t>2.53.2004</t>
  </si>
  <si>
    <t>2.53.2005</t>
  </si>
  <si>
    <t>2.53.2006</t>
  </si>
  <si>
    <t>2.53.2007</t>
  </si>
  <si>
    <t>2.53.2008</t>
  </si>
  <si>
    <t>2.53.2009</t>
  </si>
  <si>
    <t>2.53.2010</t>
  </si>
  <si>
    <t>2.53.2011</t>
  </si>
  <si>
    <t>2.53.2012</t>
  </si>
  <si>
    <t>2.53.2013</t>
  </si>
  <si>
    <t>2.53.2014</t>
  </si>
  <si>
    <t>2.53.2015</t>
  </si>
  <si>
    <t>2.53.2016</t>
  </si>
  <si>
    <t>2.53.2017</t>
  </si>
  <si>
    <t>2.53.2018</t>
  </si>
  <si>
    <t>2.53.2019</t>
  </si>
  <si>
    <t>2.53.2020</t>
  </si>
  <si>
    <t>2.53.2021</t>
  </si>
  <si>
    <t>2.53.2022</t>
  </si>
  <si>
    <t>2.53.2023</t>
  </si>
  <si>
    <t>2.53.2024</t>
  </si>
  <si>
    <t>2.53.2025</t>
  </si>
  <si>
    <t>2.53.2026</t>
  </si>
  <si>
    <t>2.54.54</t>
  </si>
  <si>
    <t>2.54.1997</t>
  </si>
  <si>
    <t>2.54.1998</t>
  </si>
  <si>
    <t>2.54.1999</t>
  </si>
  <si>
    <t>2.54.2000</t>
  </si>
  <si>
    <t>2.54.2001</t>
  </si>
  <si>
    <t>2.54.2002</t>
  </si>
  <si>
    <t>2.54.2003</t>
  </si>
  <si>
    <t>2.54.2004</t>
  </si>
  <si>
    <t>2.54.2005</t>
  </si>
  <si>
    <t>2.54.2006</t>
  </si>
  <si>
    <t>2.54.2007</t>
  </si>
  <si>
    <t>2.54.2008</t>
  </si>
  <si>
    <t>2.54.2009</t>
  </si>
  <si>
    <t>2.54.2010</t>
  </si>
  <si>
    <t>2.54.2011</t>
  </si>
  <si>
    <t>2.54.2012</t>
  </si>
  <si>
    <t>2.54.2013</t>
  </si>
  <si>
    <t>2.54.2014</t>
  </si>
  <si>
    <t>2.54.2015</t>
  </si>
  <si>
    <t>2.54.2016</t>
  </si>
  <si>
    <t>2.54.2017</t>
  </si>
  <si>
    <t>2.54.2018</t>
  </si>
  <si>
    <t>2.54.2019</t>
  </si>
  <si>
    <t>2.54.2020</t>
  </si>
  <si>
    <t>2.54.2021</t>
  </si>
  <si>
    <t>2.54.2022</t>
  </si>
  <si>
    <t>2.54.2023</t>
  </si>
  <si>
    <t>2.54.2024</t>
  </si>
  <si>
    <t>2.54.2025</t>
  </si>
  <si>
    <t>2.54.2026</t>
  </si>
  <si>
    <t>2.61.61</t>
  </si>
  <si>
    <t>2.61.1997</t>
  </si>
  <si>
    <t>2.61.1998</t>
  </si>
  <si>
    <t>2.61.1999</t>
  </si>
  <si>
    <t>2.61.2000</t>
  </si>
  <si>
    <t>2.61.2001</t>
  </si>
  <si>
    <t>2.61.2002</t>
  </si>
  <si>
    <t>2.61.2003</t>
  </si>
  <si>
    <t>2.61.2004</t>
  </si>
  <si>
    <t>2.61.2005</t>
  </si>
  <si>
    <t>2.61.2006</t>
  </si>
  <si>
    <t>2.61.2007</t>
  </si>
  <si>
    <t>2.61.2008</t>
  </si>
  <si>
    <t>2.61.2009</t>
  </si>
  <si>
    <t>2.61.2010</t>
  </si>
  <si>
    <t>2.61.2011</t>
  </si>
  <si>
    <t>2.61.2012</t>
  </si>
  <si>
    <t>2.61.2013</t>
  </si>
  <si>
    <t>2.61.2014</t>
  </si>
  <si>
    <t>2.61.2015</t>
  </si>
  <si>
    <t>2.61.2016</t>
  </si>
  <si>
    <t>2.61.2017</t>
  </si>
  <si>
    <t>2.61.2018</t>
  </si>
  <si>
    <t>2.61.2019</t>
  </si>
  <si>
    <t>2.61.2020</t>
  </si>
  <si>
    <t>2.61.2021</t>
  </si>
  <si>
    <t>2.61.2022</t>
  </si>
  <si>
    <t>2.61.2023</t>
  </si>
  <si>
    <t>2.61.2024</t>
  </si>
  <si>
    <t>2.61.2025</t>
  </si>
  <si>
    <t>2.61.2026</t>
  </si>
  <si>
    <t>2.62.62</t>
  </si>
  <si>
    <t>Comb L-haul Truck</t>
  </si>
  <si>
    <t>2.62</t>
  </si>
  <si>
    <t>2.62.1997</t>
  </si>
  <si>
    <t>2.62.1998</t>
  </si>
  <si>
    <t>2.62.1999</t>
  </si>
  <si>
    <t>2.62.2000</t>
  </si>
  <si>
    <t>2.62.2001</t>
  </si>
  <si>
    <t>2.62.2002</t>
  </si>
  <si>
    <t>2.62.2003</t>
  </si>
  <si>
    <t>2.62.2004</t>
  </si>
  <si>
    <t>2.62.2005</t>
  </si>
  <si>
    <t>2.62.2006</t>
  </si>
  <si>
    <t>2.62.2007</t>
  </si>
  <si>
    <t>2.62.2008</t>
  </si>
  <si>
    <t>2.62.2009</t>
  </si>
  <si>
    <t>2.62.2010</t>
  </si>
  <si>
    <t>2.62.2011</t>
  </si>
  <si>
    <t>2.62.2012</t>
  </si>
  <si>
    <t>2.62.2013</t>
  </si>
  <si>
    <t>2.62.2014</t>
  </si>
  <si>
    <t>2.62.2015</t>
  </si>
  <si>
    <t>2.62.2016</t>
  </si>
  <si>
    <t>2.62.2017</t>
  </si>
  <si>
    <t>2.62.2018</t>
  </si>
  <si>
    <t>2.62.2019</t>
  </si>
  <si>
    <t>2.62.2020</t>
  </si>
  <si>
    <t>2.62.2021</t>
  </si>
  <si>
    <t>2.62.2022</t>
  </si>
  <si>
    <t>2.62.2023</t>
  </si>
  <si>
    <t>2.62.2024</t>
  </si>
  <si>
    <t>2.62.2025</t>
  </si>
  <si>
    <t>2.62.2026</t>
  </si>
  <si>
    <t>3.62.3</t>
  </si>
  <si>
    <t>62.3</t>
  </si>
  <si>
    <t>3.42.42</t>
  </si>
  <si>
    <t>3.42.1997</t>
  </si>
  <si>
    <t>3.42.1998</t>
  </si>
  <si>
    <t>3.42.1999</t>
  </si>
  <si>
    <t>3.42.2000</t>
  </si>
  <si>
    <t>3.42.2001</t>
  </si>
  <si>
    <t>3.42.2002</t>
  </si>
  <si>
    <t>3.42.2003</t>
  </si>
  <si>
    <t>3.42.2004</t>
  </si>
  <si>
    <t>3.42.2005</t>
  </si>
  <si>
    <t>3.42.2006</t>
  </si>
  <si>
    <t>3.42.2007</t>
  </si>
  <si>
    <t>3.42.2008</t>
  </si>
  <si>
    <t>3.42.2009</t>
  </si>
  <si>
    <t>3.42.2010</t>
  </si>
  <si>
    <t>3.42.2011</t>
  </si>
  <si>
    <t>3.42.2012</t>
  </si>
  <si>
    <t>3.42.2013</t>
  </si>
  <si>
    <t>3.42.2014</t>
  </si>
  <si>
    <t>3.42.2015</t>
  </si>
  <si>
    <t>3.42.2016</t>
  </si>
  <si>
    <t>3.42.2017</t>
  </si>
  <si>
    <t>3.42.2018</t>
  </si>
  <si>
    <t>3.42.2019</t>
  </si>
  <si>
    <t>3.42.2020</t>
  </si>
  <si>
    <t>3.42.2021</t>
  </si>
  <si>
    <t>3.42.2022</t>
  </si>
  <si>
    <t>3.42.2023</t>
  </si>
  <si>
    <t>3.42.2024</t>
  </si>
  <si>
    <t>3.42.2025</t>
  </si>
  <si>
    <t>3.42.2026</t>
  </si>
  <si>
    <t>5.42.5</t>
  </si>
  <si>
    <t>Placeholder</t>
  </si>
  <si>
    <t>42.5</t>
  </si>
  <si>
    <t>5.21.21</t>
  </si>
  <si>
    <t>5.21.1998</t>
  </si>
  <si>
    <t>5.21.1999</t>
  </si>
  <si>
    <t>5.21.2000</t>
  </si>
  <si>
    <t>5.21.2001</t>
  </si>
  <si>
    <t>5.21.2002</t>
  </si>
  <si>
    <t>5.21.2003</t>
  </si>
  <si>
    <t>5.21.2004</t>
  </si>
  <si>
    <t>5.21.2005</t>
  </si>
  <si>
    <t>5.21.2006</t>
  </si>
  <si>
    <t>5.21.2007</t>
  </si>
  <si>
    <t>5.21.2008</t>
  </si>
  <si>
    <t>5.21.2009</t>
  </si>
  <si>
    <t>5.21.2010</t>
  </si>
  <si>
    <t>5.21.2011</t>
  </si>
  <si>
    <t>5.21.2012</t>
  </si>
  <si>
    <t>5.21.2013</t>
  </si>
  <si>
    <t>5.21.2014</t>
  </si>
  <si>
    <t>5.21.2015</t>
  </si>
  <si>
    <t>5.21.2016</t>
  </si>
  <si>
    <t>5.21.2017</t>
  </si>
  <si>
    <t>5.21.2018</t>
  </si>
  <si>
    <t>5.21.2019</t>
  </si>
  <si>
    <t>5.21.2020</t>
  </si>
  <si>
    <t>5.21.2021</t>
  </si>
  <si>
    <t>5.21.2022</t>
  </si>
  <si>
    <t>5.21.2023</t>
  </si>
  <si>
    <t>5.21.2024</t>
  </si>
  <si>
    <t>5.21.2025</t>
  </si>
  <si>
    <t>5.21.2026</t>
  </si>
  <si>
    <t>5.31.31</t>
  </si>
  <si>
    <t>5.31.1998</t>
  </si>
  <si>
    <t>5.31.1999</t>
  </si>
  <si>
    <t>5.31.2000</t>
  </si>
  <si>
    <t>5.31.2001</t>
  </si>
  <si>
    <t>5.31.2002</t>
  </si>
  <si>
    <t>5.31.2003</t>
  </si>
  <si>
    <t>5.31.2004</t>
  </si>
  <si>
    <t>5.31.2005</t>
  </si>
  <si>
    <t>5.31.2006</t>
  </si>
  <si>
    <t>5.31.2007</t>
  </si>
  <si>
    <t>5.31.2008</t>
  </si>
  <si>
    <t>5.31.2009</t>
  </si>
  <si>
    <t>5.31.2010</t>
  </si>
  <si>
    <t>5.31.2011</t>
  </si>
  <si>
    <t>5.31.2012</t>
  </si>
  <si>
    <t>5.31.2013</t>
  </si>
  <si>
    <t>5.31.2014</t>
  </si>
  <si>
    <t>5.31.2015</t>
  </si>
  <si>
    <t>5.31.2016</t>
  </si>
  <si>
    <t>5.31.2017</t>
  </si>
  <si>
    <t>5.31.2018</t>
  </si>
  <si>
    <t>5.31.2019</t>
  </si>
  <si>
    <t>5.31.2020</t>
  </si>
  <si>
    <t>5.31.2021</t>
  </si>
  <si>
    <t>5.31.2022</t>
  </si>
  <si>
    <t>5.31.2023</t>
  </si>
  <si>
    <t>5.31.2024</t>
  </si>
  <si>
    <t>5.31.2025</t>
  </si>
  <si>
    <t>5.31.2026</t>
  </si>
  <si>
    <t>5.32.32</t>
  </si>
  <si>
    <t>5.32.1998</t>
  </si>
  <si>
    <t>5.32.1999</t>
  </si>
  <si>
    <t>5.32.2000</t>
  </si>
  <si>
    <t>5.32.2001</t>
  </si>
  <si>
    <t>5.32.2002</t>
  </si>
  <si>
    <t>5.32.2003</t>
  </si>
  <si>
    <t>5.32.2004</t>
  </si>
  <si>
    <t>5.32.2005</t>
  </si>
  <si>
    <t>5.32.2006</t>
  </si>
  <si>
    <t>5.32.2007</t>
  </si>
  <si>
    <t>5.32.2008</t>
  </si>
  <si>
    <t>5.32.2009</t>
  </si>
  <si>
    <t>5.32.2010</t>
  </si>
  <si>
    <t>5.32.2011</t>
  </si>
  <si>
    <t>5.32.2012</t>
  </si>
  <si>
    <t>5.32.2013</t>
  </si>
  <si>
    <t>5.32.2014</t>
  </si>
  <si>
    <t>5.32.2015</t>
  </si>
  <si>
    <t>5.32.2016</t>
  </si>
  <si>
    <t>5.32.2017</t>
  </si>
  <si>
    <t>5.32.2018</t>
  </si>
  <si>
    <t>5.32.2019</t>
  </si>
  <si>
    <t>5.32.2020</t>
  </si>
  <si>
    <t>5.32.2021</t>
  </si>
  <si>
    <t>5.32.2022</t>
  </si>
  <si>
    <t>5.32.2023</t>
  </si>
  <si>
    <t>5.32.2024</t>
  </si>
  <si>
    <t>5.32.2025</t>
  </si>
  <si>
    <t>5.32.2026</t>
  </si>
  <si>
    <t>9.21.1997</t>
  </si>
  <si>
    <t>Electric</t>
  </si>
  <si>
    <t>9.21.1998</t>
  </si>
  <si>
    <t>9.21.1999</t>
  </si>
  <si>
    <t>9.21.2000</t>
  </si>
  <si>
    <t>9.21.2001</t>
  </si>
  <si>
    <t>9.21.2002</t>
  </si>
  <si>
    <t>9.21.2003</t>
  </si>
  <si>
    <t>9.21.2004</t>
  </si>
  <si>
    <t>9.21.2005</t>
  </si>
  <si>
    <t>9.21.2006</t>
  </si>
  <si>
    <t>9.21.2007</t>
  </si>
  <si>
    <t>9.21.2008</t>
  </si>
  <si>
    <t>9.21.2009</t>
  </si>
  <si>
    <t>9.21.2010</t>
  </si>
  <si>
    <t>9.21.2011</t>
  </si>
  <si>
    <t>9.21.2012</t>
  </si>
  <si>
    <t>9.21.2013</t>
  </si>
  <si>
    <t>9.21.2014</t>
  </si>
  <si>
    <t>9.21.2015</t>
  </si>
  <si>
    <t>9.21.2016</t>
  </si>
  <si>
    <t>9.21.2017</t>
  </si>
  <si>
    <t>9.21.2018</t>
  </si>
  <si>
    <t>9.21.2019</t>
  </si>
  <si>
    <t>9.21.2020</t>
  </si>
  <si>
    <t>9.21.2021</t>
  </si>
  <si>
    <t>9.21.2022</t>
  </si>
  <si>
    <t>9.21.2023</t>
  </si>
  <si>
    <t>9.21.2024</t>
  </si>
  <si>
    <t>9.21.2025</t>
  </si>
  <si>
    <t>9.21.2026</t>
  </si>
  <si>
    <t>9.31.1.31</t>
  </si>
  <si>
    <t>9.31.1997</t>
  </si>
  <si>
    <t>9.31.1998</t>
  </si>
  <si>
    <t>9.31.1999</t>
  </si>
  <si>
    <t>9.31.2000</t>
  </si>
  <si>
    <t>9.31.2001</t>
  </si>
  <si>
    <t>9.31.2002</t>
  </si>
  <si>
    <t>9.31.2003</t>
  </si>
  <si>
    <t>9.31.2004</t>
  </si>
  <si>
    <t>9.31.2005</t>
  </si>
  <si>
    <t>9.31.2006</t>
  </si>
  <si>
    <t>9.31.2007</t>
  </si>
  <si>
    <t>9.31.2008</t>
  </si>
  <si>
    <t>9.31.2009</t>
  </si>
  <si>
    <t>9.31.2010</t>
  </si>
  <si>
    <t>9.31.2011</t>
  </si>
  <si>
    <t>9.31.2012</t>
  </si>
  <si>
    <t>9.31.2013</t>
  </si>
  <si>
    <t>9.31.2014</t>
  </si>
  <si>
    <t>9.31.2015</t>
  </si>
  <si>
    <t>9.31.2016</t>
  </si>
  <si>
    <t>9.31.2017</t>
  </si>
  <si>
    <t>9.31.2018</t>
  </si>
  <si>
    <t>9.31.2019</t>
  </si>
  <si>
    <t>9.31.2020</t>
  </si>
  <si>
    <t>9.31.2021</t>
  </si>
  <si>
    <t>9.31.2022</t>
  </si>
  <si>
    <t>9.31.2023</t>
  </si>
  <si>
    <t>9.31.2024</t>
  </si>
  <si>
    <t>9.31.2025</t>
  </si>
  <si>
    <t>9.31.2026</t>
  </si>
  <si>
    <t>9.32.2.32</t>
  </si>
  <si>
    <t>9.32.1997</t>
  </si>
  <si>
    <t>9.32.1998</t>
  </si>
  <si>
    <t>9.32.1999</t>
  </si>
  <si>
    <t>9.32.2000</t>
  </si>
  <si>
    <t>9.32.2001</t>
  </si>
  <si>
    <t>9.32.2002</t>
  </si>
  <si>
    <t>9.32.2003</t>
  </si>
  <si>
    <t>9.32.2004</t>
  </si>
  <si>
    <t>9.32.2005</t>
  </si>
  <si>
    <t>9.32.2006</t>
  </si>
  <si>
    <t>9.32.2007</t>
  </si>
  <si>
    <t>9.32.2008</t>
  </si>
  <si>
    <t>9.32.2009</t>
  </si>
  <si>
    <t>9.32.2010</t>
  </si>
  <si>
    <t>9.32.2011</t>
  </si>
  <si>
    <t>9.32.2012</t>
  </si>
  <si>
    <t>9.32.2013</t>
  </si>
  <si>
    <t>9.32.2014</t>
  </si>
  <si>
    <t>9.32.2015</t>
  </si>
  <si>
    <t>9.32.2016</t>
  </si>
  <si>
    <t>9.32.2017</t>
  </si>
  <si>
    <t>9.32.2018</t>
  </si>
  <si>
    <t>9.32.2019</t>
  </si>
  <si>
    <t>9.32.2020</t>
  </si>
  <si>
    <t>9.32.2021</t>
  </si>
  <si>
    <t>9.32.2022</t>
  </si>
  <si>
    <t>9.32.2023</t>
  </si>
  <si>
    <t>9.32.2024</t>
  </si>
  <si>
    <t>9.32.2025</t>
  </si>
  <si>
    <t>9.32.2026</t>
  </si>
  <si>
    <t>9.41.1.41</t>
  </si>
  <si>
    <t>9.41.1997</t>
  </si>
  <si>
    <t>9.41.1998</t>
  </si>
  <si>
    <t>9.41.1999</t>
  </si>
  <si>
    <t>9.41.2000</t>
  </si>
  <si>
    <t>9.41.2001</t>
  </si>
  <si>
    <t>9.41.2002</t>
  </si>
  <si>
    <t>9.41.2003</t>
  </si>
  <si>
    <t>9.41.2004</t>
  </si>
  <si>
    <t>9.41.2005</t>
  </si>
  <si>
    <t>9.41.2006</t>
  </si>
  <si>
    <t>9.41.2007</t>
  </si>
  <si>
    <t>9.41.2008</t>
  </si>
  <si>
    <t>9.41.2009</t>
  </si>
  <si>
    <t>9.41.2010</t>
  </si>
  <si>
    <t>9.41.2011</t>
  </si>
  <si>
    <t>9.41.2012</t>
  </si>
  <si>
    <t>9.41.2013</t>
  </si>
  <si>
    <t>9.41.2014</t>
  </si>
  <si>
    <t>9.41.2015</t>
  </si>
  <si>
    <t>9.41.2016</t>
  </si>
  <si>
    <t>9.41.2017</t>
  </si>
  <si>
    <t>9.41.2018</t>
  </si>
  <si>
    <t>9.41.2019</t>
  </si>
  <si>
    <t>9.41.2020</t>
  </si>
  <si>
    <t>9.41.2021</t>
  </si>
  <si>
    <t>9.41.2022</t>
  </si>
  <si>
    <t>9.41.2023</t>
  </si>
  <si>
    <t>9.41.2024</t>
  </si>
  <si>
    <t>9.41.2025</t>
  </si>
  <si>
    <t>9.41.2026</t>
  </si>
  <si>
    <t>9.42.2.42</t>
  </si>
  <si>
    <t>9.42.1997</t>
  </si>
  <si>
    <t>9.42.1998</t>
  </si>
  <si>
    <t>9.42.1999</t>
  </si>
  <si>
    <t>9.42.2000</t>
  </si>
  <si>
    <t>9.42.2001</t>
  </si>
  <si>
    <t>9.42.2002</t>
  </si>
  <si>
    <t>9.42.2003</t>
  </si>
  <si>
    <t>9.42.2004</t>
  </si>
  <si>
    <t>9.42.2005</t>
  </si>
  <si>
    <t>9.42.2006</t>
  </si>
  <si>
    <t>9.42.2007</t>
  </si>
  <si>
    <t>9.42.2008</t>
  </si>
  <si>
    <t>9.42.2009</t>
  </si>
  <si>
    <t>9.42.2010</t>
  </si>
  <si>
    <t>9.42.2011</t>
  </si>
  <si>
    <t>9.42.2012</t>
  </si>
  <si>
    <t>9.42.2013</t>
  </si>
  <si>
    <t>9.42.2014</t>
  </si>
  <si>
    <t>9.42.2015</t>
  </si>
  <si>
    <t>9.42.2016</t>
  </si>
  <si>
    <t>9.42.2017</t>
  </si>
  <si>
    <t>9.42.2018</t>
  </si>
  <si>
    <t>9.42.2019</t>
  </si>
  <si>
    <t>9.42.2020</t>
  </si>
  <si>
    <t>9.42.2021</t>
  </si>
  <si>
    <t>9.42.2022</t>
  </si>
  <si>
    <t>9.42.2023</t>
  </si>
  <si>
    <t>9.42.2024</t>
  </si>
  <si>
    <t>9.42.2025</t>
  </si>
  <si>
    <t>9.42.2026</t>
  </si>
  <si>
    <t>9.43.3.43</t>
  </si>
  <si>
    <t>9.43.1997</t>
  </si>
  <si>
    <t>9.43.1998</t>
  </si>
  <si>
    <t>9.43.1999</t>
  </si>
  <si>
    <t>9.43.2000</t>
  </si>
  <si>
    <t>9.43.2001</t>
  </si>
  <si>
    <t>9.43.2002</t>
  </si>
  <si>
    <t>9.43.2003</t>
  </si>
  <si>
    <t>9.43.2004</t>
  </si>
  <si>
    <t>9.43.2005</t>
  </si>
  <si>
    <t>9.43.2006</t>
  </si>
  <si>
    <t>9.43.2007</t>
  </si>
  <si>
    <t>9.43.2008</t>
  </si>
  <si>
    <t>9.43.2009</t>
  </si>
  <si>
    <t>9.43.2010</t>
  </si>
  <si>
    <t>9.43.2011</t>
  </si>
  <si>
    <t>9.43.2012</t>
  </si>
  <si>
    <t>9.43.2013</t>
  </si>
  <si>
    <t>9.43.2014</t>
  </si>
  <si>
    <t>9.43.2015</t>
  </si>
  <si>
    <t>9.43.2016</t>
  </si>
  <si>
    <t>9.43.2017</t>
  </si>
  <si>
    <t>9.43.2018</t>
  </si>
  <si>
    <t>9.43.2019</t>
  </si>
  <si>
    <t>9.43.2020</t>
  </si>
  <si>
    <t>9.43.2021</t>
  </si>
  <si>
    <t>9.43.2022</t>
  </si>
  <si>
    <t>9.43.2023</t>
  </si>
  <si>
    <t>9.43.2024</t>
  </si>
  <si>
    <t>9.43.2025</t>
  </si>
  <si>
    <t>9.43.2026</t>
  </si>
  <si>
    <t>9.51.1.51</t>
  </si>
  <si>
    <t>9.51.1997</t>
  </si>
  <si>
    <t>9.51.1998</t>
  </si>
  <si>
    <t>9.51.1999</t>
  </si>
  <si>
    <t>9.51.2000</t>
  </si>
  <si>
    <t>9.51.2001</t>
  </si>
  <si>
    <t>9.51.2002</t>
  </si>
  <si>
    <t>9.51.2003</t>
  </si>
  <si>
    <t>9.51.2004</t>
  </si>
  <si>
    <t>9.51.2005</t>
  </si>
  <si>
    <t>9.51.2006</t>
  </si>
  <si>
    <t>9.51.2007</t>
  </si>
  <si>
    <t>9.51.2008</t>
  </si>
  <si>
    <t>9.51.2009</t>
  </si>
  <si>
    <t>9.51.2010</t>
  </si>
  <si>
    <t>9.51.2011</t>
  </si>
  <si>
    <t>9.51.2012</t>
  </si>
  <si>
    <t>9.51.2013</t>
  </si>
  <si>
    <t>9.51.2014</t>
  </si>
  <si>
    <t>9.51.2015</t>
  </si>
  <si>
    <t>9.51.2016</t>
  </si>
  <si>
    <t>9.51.2017</t>
  </si>
  <si>
    <t>9.51.2018</t>
  </si>
  <si>
    <t>9.51.2019</t>
  </si>
  <si>
    <t>9.51.2020</t>
  </si>
  <si>
    <t>9.51.2021</t>
  </si>
  <si>
    <t>9.51.2022</t>
  </si>
  <si>
    <t>9.51.2023</t>
  </si>
  <si>
    <t>9.51.2024</t>
  </si>
  <si>
    <t>9.51.2025</t>
  </si>
  <si>
    <t>9.51.2026</t>
  </si>
  <si>
    <t>9.52.2.52</t>
  </si>
  <si>
    <t>9.52.1997</t>
  </si>
  <si>
    <t>9.52.1998</t>
  </si>
  <si>
    <t>9.52.1999</t>
  </si>
  <si>
    <t>9.52.2000</t>
  </si>
  <si>
    <t>9.52.2001</t>
  </si>
  <si>
    <t>9.52.2002</t>
  </si>
  <si>
    <t>9.52.2003</t>
  </si>
  <si>
    <t>9.52.2004</t>
  </si>
  <si>
    <t>9.52.2005</t>
  </si>
  <si>
    <t>9.52.2006</t>
  </si>
  <si>
    <t>9.52.2007</t>
  </si>
  <si>
    <t>9.52.2008</t>
  </si>
  <si>
    <t>9.52.2009</t>
  </si>
  <si>
    <t>9.52.2010</t>
  </si>
  <si>
    <t>9.52.2011</t>
  </si>
  <si>
    <t>9.52.2012</t>
  </si>
  <si>
    <t>9.52.2013</t>
  </si>
  <si>
    <t>9.52.2014</t>
  </si>
  <si>
    <t>9.52.2015</t>
  </si>
  <si>
    <t>9.52.2016</t>
  </si>
  <si>
    <t>9.52.2017</t>
  </si>
  <si>
    <t>9.52.2018</t>
  </si>
  <si>
    <t>9.52.2019</t>
  </si>
  <si>
    <t>9.52.2020</t>
  </si>
  <si>
    <t>9.52.2021</t>
  </si>
  <si>
    <t>9.52.2022</t>
  </si>
  <si>
    <t>9.52.2023</t>
  </si>
  <si>
    <t>9.52.2024</t>
  </si>
  <si>
    <t>9.52.2025</t>
  </si>
  <si>
    <t>9.52.2026</t>
  </si>
  <si>
    <t>9.53.3.53</t>
  </si>
  <si>
    <t>9.53.1997</t>
  </si>
  <si>
    <t>9.53.1998</t>
  </si>
  <si>
    <t>9.53.1999</t>
  </si>
  <si>
    <t>9.53.2000</t>
  </si>
  <si>
    <t>9.53.2001</t>
  </si>
  <si>
    <t>9.53.2002</t>
  </si>
  <si>
    <t>9.53.2003</t>
  </si>
  <si>
    <t>9.53.2004</t>
  </si>
  <si>
    <t>9.53.2005</t>
  </si>
  <si>
    <t>9.53.2006</t>
  </si>
  <si>
    <t>9.53.2007</t>
  </si>
  <si>
    <t>9.53.2008</t>
  </si>
  <si>
    <t>9.53.2009</t>
  </si>
  <si>
    <t>9.53.2010</t>
  </si>
  <si>
    <t>9.53.2011</t>
  </si>
  <si>
    <t>9.53.2012</t>
  </si>
  <si>
    <t>9.53.2013</t>
  </si>
  <si>
    <t>9.53.2014</t>
  </si>
  <si>
    <t>9.53.2015</t>
  </si>
  <si>
    <t>9.53.2016</t>
  </si>
  <si>
    <t>9.53.2017</t>
  </si>
  <si>
    <t>9.53.2018</t>
  </si>
  <si>
    <t>9.53.2019</t>
  </si>
  <si>
    <t>9.53.2020</t>
  </si>
  <si>
    <t>9.53.2021</t>
  </si>
  <si>
    <t>9.53.2022</t>
  </si>
  <si>
    <t>9.53.2023</t>
  </si>
  <si>
    <t>9.53.2024</t>
  </si>
  <si>
    <t>9.53.2025</t>
  </si>
  <si>
    <t>9.53.2026</t>
  </si>
  <si>
    <t>9.54.4.54</t>
  </si>
  <si>
    <t>9.54.1997</t>
  </si>
  <si>
    <t>9.54.1998</t>
  </si>
  <si>
    <t>9.54.1999</t>
  </si>
  <si>
    <t>9.54.2000</t>
  </si>
  <si>
    <t>9.54.2001</t>
  </si>
  <si>
    <t>9.54.2002</t>
  </si>
  <si>
    <t>9.54.2003</t>
  </si>
  <si>
    <t>9.54.2004</t>
  </si>
  <si>
    <t>9.54.2005</t>
  </si>
  <si>
    <t>9.54.2006</t>
  </si>
  <si>
    <t>9.54.2007</t>
  </si>
  <si>
    <t>9.54.2008</t>
  </si>
  <si>
    <t>9.54.2009</t>
  </si>
  <si>
    <t>9.54.2010</t>
  </si>
  <si>
    <t>9.54.2011</t>
  </si>
  <si>
    <t>9.54.2012</t>
  </si>
  <si>
    <t>9.54.2013</t>
  </si>
  <si>
    <t>9.54.2014</t>
  </si>
  <si>
    <t>9.54.2015</t>
  </si>
  <si>
    <t>9.54.2016</t>
  </si>
  <si>
    <t>9.54.2017</t>
  </si>
  <si>
    <t>9.54.2018</t>
  </si>
  <si>
    <t>9.54.2019</t>
  </si>
  <si>
    <t>9.54.2020</t>
  </si>
  <si>
    <t>9.54.2021</t>
  </si>
  <si>
    <t>9.54.2022</t>
  </si>
  <si>
    <t>9.54.2023</t>
  </si>
  <si>
    <t>9.54.2024</t>
  </si>
  <si>
    <t>9.54.2025</t>
  </si>
  <si>
    <t>9.54.2026</t>
  </si>
  <si>
    <t>9.61.1.61</t>
  </si>
  <si>
    <t>9.61.1997</t>
  </si>
  <si>
    <t>9.61.1998</t>
  </si>
  <si>
    <t>9.61.1999</t>
  </si>
  <si>
    <t>9.61.2000</t>
  </si>
  <si>
    <t>9.61.2001</t>
  </si>
  <si>
    <t>9.61.2002</t>
  </si>
  <si>
    <t>9.61.2003</t>
  </si>
  <si>
    <t>9.61.2004</t>
  </si>
  <si>
    <t>9.61.2005</t>
  </si>
  <si>
    <t>9.61.2006</t>
  </si>
  <si>
    <t>9.61.2007</t>
  </si>
  <si>
    <t>9.61.2008</t>
  </si>
  <si>
    <t>9.61.2009</t>
  </si>
  <si>
    <t>9.61.2010</t>
  </si>
  <si>
    <t>9.61.2011</t>
  </si>
  <si>
    <t>9.61.2012</t>
  </si>
  <si>
    <t>9.61.2013</t>
  </si>
  <si>
    <t>9.61.2014</t>
  </si>
  <si>
    <t>9.61.2015</t>
  </si>
  <si>
    <t>9.61.2016</t>
  </si>
  <si>
    <t>9.61.2017</t>
  </si>
  <si>
    <t>9.61.2018</t>
  </si>
  <si>
    <t>9.61.2019</t>
  </si>
  <si>
    <t>9.61.2020</t>
  </si>
  <si>
    <t>9.61.2021</t>
  </si>
  <si>
    <t>9.61.2022</t>
  </si>
  <si>
    <t>9.61.2023</t>
  </si>
  <si>
    <t>9.61.2024</t>
  </si>
  <si>
    <t>9.61.2025</t>
  </si>
  <si>
    <t>9.61.2026</t>
  </si>
  <si>
    <t>9.62.2.62</t>
  </si>
  <si>
    <t>9.62.1997</t>
  </si>
  <si>
    <t>9.62.1998</t>
  </si>
  <si>
    <t>9.62.1999</t>
  </si>
  <si>
    <t>9.62.2000</t>
  </si>
  <si>
    <t>9.62.2001</t>
  </si>
  <si>
    <t>9.62.2002</t>
  </si>
  <si>
    <t>9.62.2003</t>
  </si>
  <si>
    <t>9.62.2004</t>
  </si>
  <si>
    <t>9.62.2005</t>
  </si>
  <si>
    <t>9.62.2006</t>
  </si>
  <si>
    <t>9.62.2007</t>
  </si>
  <si>
    <t>9.62.2008</t>
  </si>
  <si>
    <t>9.62.2009</t>
  </si>
  <si>
    <t>9.62.2010</t>
  </si>
  <si>
    <t>9.62.2011</t>
  </si>
  <si>
    <t>9.62.2012</t>
  </si>
  <si>
    <t>9.62.2013</t>
  </si>
  <si>
    <t>9.62.2014</t>
  </si>
  <si>
    <t>9.62.2015</t>
  </si>
  <si>
    <t>9.62.2016</t>
  </si>
  <si>
    <t>9.62.2017</t>
  </si>
  <si>
    <t>9.62.2018</t>
  </si>
  <si>
    <t>9.62.2019</t>
  </si>
  <si>
    <t>9.62.2020</t>
  </si>
  <si>
    <t>9.62.2021</t>
  </si>
  <si>
    <t>9.62.2022</t>
  </si>
  <si>
    <t>9.62.2023</t>
  </si>
  <si>
    <t>9.62.2024</t>
  </si>
  <si>
    <t>9.62.2025</t>
  </si>
  <si>
    <t>9.62.2026</t>
  </si>
  <si>
    <t>9.62.1996</t>
  </si>
  <si>
    <t>1.11.2027</t>
  </si>
  <si>
    <t>2027</t>
  </si>
  <si>
    <t>1.11.2028</t>
  </si>
  <si>
    <t>2028</t>
  </si>
  <si>
    <t>1.21.2027</t>
  </si>
  <si>
    <t>1.21.2028</t>
  </si>
  <si>
    <t>1.31.2027</t>
  </si>
  <si>
    <t>1.31.2028</t>
  </si>
  <si>
    <t>1.32.2027</t>
  </si>
  <si>
    <t>1.32.2028</t>
  </si>
  <si>
    <t>1.41.41</t>
  </si>
  <si>
    <t>1.41.1998</t>
  </si>
  <si>
    <t>1.41.1999</t>
  </si>
  <si>
    <t>1.41.2000</t>
  </si>
  <si>
    <t>1.41.2001</t>
  </si>
  <si>
    <t>1.41.2002</t>
  </si>
  <si>
    <t>1.41.2003</t>
  </si>
  <si>
    <t>1.41.2004</t>
  </si>
  <si>
    <t>1.41.2005</t>
  </si>
  <si>
    <t>1.41.2006</t>
  </si>
  <si>
    <t>1.41.2007</t>
  </si>
  <si>
    <t>1.41.2008</t>
  </si>
  <si>
    <t>1.41.2009</t>
  </si>
  <si>
    <t>1.41.2010</t>
  </si>
  <si>
    <t>1.41.2011</t>
  </si>
  <si>
    <t>1.41.2012</t>
  </si>
  <si>
    <t>1.41.2013</t>
  </si>
  <si>
    <t>1.41.2014</t>
  </si>
  <si>
    <t>1.41.2015</t>
  </si>
  <si>
    <t>1.41.2016</t>
  </si>
  <si>
    <t>1.41.2017</t>
  </si>
  <si>
    <t>1.41.2018</t>
  </si>
  <si>
    <t>1.41.2019</t>
  </si>
  <si>
    <t>1.41.2020</t>
  </si>
  <si>
    <t>1.41.2021</t>
  </si>
  <si>
    <t>1.41.2022</t>
  </si>
  <si>
    <t>1.41.2023</t>
  </si>
  <si>
    <t>1.41.2024</t>
  </si>
  <si>
    <t>1.41.2025</t>
  </si>
  <si>
    <t>1.41.2026</t>
  </si>
  <si>
    <t>1.41.2027</t>
  </si>
  <si>
    <t>1.41.2028</t>
  </si>
  <si>
    <t>1.42.2027</t>
  </si>
  <si>
    <t>1.42.2028</t>
  </si>
  <si>
    <t>1.43.2027</t>
  </si>
  <si>
    <t>1.43.2028</t>
  </si>
  <si>
    <t>1.52.2027</t>
  </si>
  <si>
    <t>1.52.2028</t>
  </si>
  <si>
    <t>1.53.2003</t>
  </si>
  <si>
    <t>1.53.2005</t>
  </si>
  <si>
    <t>1.53.2006</t>
  </si>
  <si>
    <t>1.53.2007</t>
  </si>
  <si>
    <t>1.53.2008</t>
  </si>
  <si>
    <t>1.53.2009</t>
  </si>
  <si>
    <t>1.53.2010</t>
  </si>
  <si>
    <t>1.53.2011</t>
  </si>
  <si>
    <t>1.53.2012</t>
  </si>
  <si>
    <t>1.53.2013</t>
  </si>
  <si>
    <t>1.53.2014</t>
  </si>
  <si>
    <t>1.53.2015</t>
  </si>
  <si>
    <t>1.53.2016</t>
  </si>
  <si>
    <t>1.53.2017</t>
  </si>
  <si>
    <t>1.53.2018</t>
  </si>
  <si>
    <t>1.53.2019</t>
  </si>
  <si>
    <t>1.53.2020</t>
  </si>
  <si>
    <t>1.53.2021</t>
  </si>
  <si>
    <t>1.53.2022</t>
  </si>
  <si>
    <t>1.53.2023</t>
  </si>
  <si>
    <t>1.53.2024</t>
  </si>
  <si>
    <t>1.53.2025</t>
  </si>
  <si>
    <t>1.53.2026</t>
  </si>
  <si>
    <t>1.53.2027</t>
  </si>
  <si>
    <t>1.53.2028</t>
  </si>
  <si>
    <t>1.54.2027</t>
  </si>
  <si>
    <t>1.54.2028</t>
  </si>
  <si>
    <t>1.61.2003</t>
  </si>
  <si>
    <t>1.61.2008</t>
  </si>
  <si>
    <t>2.21.2027</t>
  </si>
  <si>
    <t>2.21.2028</t>
  </si>
  <si>
    <t>2.31.2027</t>
  </si>
  <si>
    <t>2.31.2028</t>
  </si>
  <si>
    <t>2.32.2027</t>
  </si>
  <si>
    <t>2.32.2028</t>
  </si>
  <si>
    <t>2.41.2027</t>
  </si>
  <si>
    <t>2.41.2028</t>
  </si>
  <si>
    <t>2.42.2027</t>
  </si>
  <si>
    <t>2.42.2028</t>
  </si>
  <si>
    <t>2.43.2027</t>
  </si>
  <si>
    <t>2.43.2028</t>
  </si>
  <si>
    <t>2.51.2027</t>
  </si>
  <si>
    <t>2.51.2028</t>
  </si>
  <si>
    <t>2.52.2027</t>
  </si>
  <si>
    <t>2.52.2028</t>
  </si>
  <si>
    <t>2.53.2027</t>
  </si>
  <si>
    <t>2.53.2028</t>
  </si>
  <si>
    <t>2.54.2027</t>
  </si>
  <si>
    <t>2.54.2028</t>
  </si>
  <si>
    <t>2.61.2027</t>
  </si>
  <si>
    <t>2.61.2028</t>
  </si>
  <si>
    <t>2.62.2027</t>
  </si>
  <si>
    <t>2.62.2028</t>
  </si>
  <si>
    <t>3.41.41</t>
  </si>
  <si>
    <t>3.41.1998</t>
  </si>
  <si>
    <t>3.41.1999</t>
  </si>
  <si>
    <t>3.41.2000</t>
  </si>
  <si>
    <t>3.41.2001</t>
  </si>
  <si>
    <t>3.41.2002</t>
  </si>
  <si>
    <t>3.41.2003</t>
  </si>
  <si>
    <t>3.41.2004</t>
  </si>
  <si>
    <t>3.41.2005</t>
  </si>
  <si>
    <t>3.41.2006</t>
  </si>
  <si>
    <t>3.41.2007</t>
  </si>
  <si>
    <t>3.41.2008</t>
  </si>
  <si>
    <t>3.41.2009</t>
  </si>
  <si>
    <t>3.41.2010</t>
  </si>
  <si>
    <t>3.41.2011</t>
  </si>
  <si>
    <t>3.41.2012</t>
  </si>
  <si>
    <t>3.41.2013</t>
  </si>
  <si>
    <t>3.41.2014</t>
  </si>
  <si>
    <t>3.41.2015</t>
  </si>
  <si>
    <t>3.41.2016</t>
  </si>
  <si>
    <t>3.41.2017</t>
  </si>
  <si>
    <t>3.41.2018</t>
  </si>
  <si>
    <t>3.41.2019</t>
  </si>
  <si>
    <t>3.41.2020</t>
  </si>
  <si>
    <t>3.41.2021</t>
  </si>
  <si>
    <t>3.41.2022</t>
  </si>
  <si>
    <t>3.41.2023</t>
  </si>
  <si>
    <t>3.41.2024</t>
  </si>
  <si>
    <t>3.41.2025</t>
  </si>
  <si>
    <t>3.41.2026</t>
  </si>
  <si>
    <t>3.41.2027</t>
  </si>
  <si>
    <t>3.41.2028</t>
  </si>
  <si>
    <t>3.42.2027</t>
  </si>
  <si>
    <t>3.42.2028</t>
  </si>
  <si>
    <t>3.43.43</t>
  </si>
  <si>
    <t>3.43.2000</t>
  </si>
  <si>
    <t>3.43.2001</t>
  </si>
  <si>
    <t>3.43.2002</t>
  </si>
  <si>
    <t>3.43.2003</t>
  </si>
  <si>
    <t>3.43.2004</t>
  </si>
  <si>
    <t>3.43.2005</t>
  </si>
  <si>
    <t>3.43.2006</t>
  </si>
  <si>
    <t>3.43.2007</t>
  </si>
  <si>
    <t>3.43.2008</t>
  </si>
  <si>
    <t>3.43.2009</t>
  </si>
  <si>
    <t>3.43.2010</t>
  </si>
  <si>
    <t>3.43.2011</t>
  </si>
  <si>
    <t>3.43.2012</t>
  </si>
  <si>
    <t>3.43.2013</t>
  </si>
  <si>
    <t>3.43.2014</t>
  </si>
  <si>
    <t>3.43.2015</t>
  </si>
  <si>
    <t>3.43.2016</t>
  </si>
  <si>
    <t>3.43.2017</t>
  </si>
  <si>
    <t>3.43.2018</t>
  </si>
  <si>
    <t>3.43.2019</t>
  </si>
  <si>
    <t>3.43.2020</t>
  </si>
  <si>
    <t>3.43.2021</t>
  </si>
  <si>
    <t>3.43.2022</t>
  </si>
  <si>
    <t>3.43.2023</t>
  </si>
  <si>
    <t>3.43.2024</t>
  </si>
  <si>
    <t>3.43.2025</t>
  </si>
  <si>
    <t>3.43.2026</t>
  </si>
  <si>
    <t>3.43.2027</t>
  </si>
  <si>
    <t>3.43.2028</t>
  </si>
  <si>
    <t>3.51.51</t>
  </si>
  <si>
    <t>3.51.2002</t>
  </si>
  <si>
    <t>3.51.2003</t>
  </si>
  <si>
    <t>3.51.2004</t>
  </si>
  <si>
    <t>3.51.2010</t>
  </si>
  <si>
    <t>3.51.2011</t>
  </si>
  <si>
    <t>3.51.2012</t>
  </si>
  <si>
    <t>3.51.2013</t>
  </si>
  <si>
    <t>3.51.2014</t>
  </si>
  <si>
    <t>3.51.2015</t>
  </si>
  <si>
    <t>3.51.2016</t>
  </si>
  <si>
    <t>3.51.2017</t>
  </si>
  <si>
    <t>3.51.2018</t>
  </si>
  <si>
    <t>3.51.2019</t>
  </si>
  <si>
    <t>3.51.2020</t>
  </si>
  <si>
    <t>3.51.2021</t>
  </si>
  <si>
    <t>3.51.2022</t>
  </si>
  <si>
    <t>3.51.2023</t>
  </si>
  <si>
    <t>3.51.2024</t>
  </si>
  <si>
    <t>3.51.2025</t>
  </si>
  <si>
    <t>3.51.2026</t>
  </si>
  <si>
    <t>3.51.2027</t>
  </si>
  <si>
    <t>3.51.2028</t>
  </si>
  <si>
    <t>3.52.52</t>
  </si>
  <si>
    <t>3.52.2000</t>
  </si>
  <si>
    <t>3.52.2001</t>
  </si>
  <si>
    <t>3.52.2002</t>
  </si>
  <si>
    <t>3.52.2003</t>
  </si>
  <si>
    <t>3.52.2004</t>
  </si>
  <si>
    <t>3.52.2005</t>
  </si>
  <si>
    <t>3.52.2006</t>
  </si>
  <si>
    <t>3.52.2007</t>
  </si>
  <si>
    <t>3.52.2008</t>
  </si>
  <si>
    <t>3.52.2009</t>
  </si>
  <si>
    <t>3.52.2010</t>
  </si>
  <si>
    <t>3.52.2011</t>
  </si>
  <si>
    <t>3.52.2012</t>
  </si>
  <si>
    <t>3.52.2013</t>
  </si>
  <si>
    <t>3.52.2014</t>
  </si>
  <si>
    <t>3.52.2015</t>
  </si>
  <si>
    <t>3.52.2016</t>
  </si>
  <si>
    <t>3.52.2017</t>
  </si>
  <si>
    <t>3.52.2018</t>
  </si>
  <si>
    <t>3.52.2019</t>
  </si>
  <si>
    <t>3.52.2020</t>
  </si>
  <si>
    <t>3.52.2021</t>
  </si>
  <si>
    <t>3.52.2022</t>
  </si>
  <si>
    <t>3.52.2023</t>
  </si>
  <si>
    <t>3.52.2024</t>
  </si>
  <si>
    <t>3.52.2025</t>
  </si>
  <si>
    <t>3.52.2026</t>
  </si>
  <si>
    <t>3.52.2027</t>
  </si>
  <si>
    <t>3.52.2028</t>
  </si>
  <si>
    <t>3.53.53</t>
  </si>
  <si>
    <t>3.53.2000</t>
  </si>
  <si>
    <t>3.53.2001</t>
  </si>
  <si>
    <t>3.53.2002</t>
  </si>
  <si>
    <t>3.53.2003</t>
  </si>
  <si>
    <t>3.53.2004</t>
  </si>
  <si>
    <t>3.53.2005</t>
  </si>
  <si>
    <t>3.53.2006</t>
  </si>
  <si>
    <t>3.53.2007</t>
  </si>
  <si>
    <t>3.53.2008</t>
  </si>
  <si>
    <t>3.53.2009</t>
  </si>
  <si>
    <t>3.53.2010</t>
  </si>
  <si>
    <t>3.53.2011</t>
  </si>
  <si>
    <t>3.53.2012</t>
  </si>
  <si>
    <t>3.53.2013</t>
  </si>
  <si>
    <t>3.53.2014</t>
  </si>
  <si>
    <t>3.53.2015</t>
  </si>
  <si>
    <t>3.53.2016</t>
  </si>
  <si>
    <t>3.53.2017</t>
  </si>
  <si>
    <t>3.53.2018</t>
  </si>
  <si>
    <t>3.53.2019</t>
  </si>
  <si>
    <t>3.53.2020</t>
  </si>
  <si>
    <t>3.53.2021</t>
  </si>
  <si>
    <t>3.53.2022</t>
  </si>
  <si>
    <t>3.53.2023</t>
  </si>
  <si>
    <t>3.53.2024</t>
  </si>
  <si>
    <t>3.53.2025</t>
  </si>
  <si>
    <t>3.53.2026</t>
  </si>
  <si>
    <t>3.53.2027</t>
  </si>
  <si>
    <t>3.53.2028</t>
  </si>
  <si>
    <t>3.54.54</t>
  </si>
  <si>
    <t>3.54.2001</t>
  </si>
  <si>
    <t>3.54.2002</t>
  </si>
  <si>
    <t>3.61.61</t>
  </si>
  <si>
    <t>3.61.2009</t>
  </si>
  <si>
    <t>3.61.2010</t>
  </si>
  <si>
    <t>3.61.2011</t>
  </si>
  <si>
    <t>3.61.2012</t>
  </si>
  <si>
    <t>3.61.2013</t>
  </si>
  <si>
    <t>3.61.2014</t>
  </si>
  <si>
    <t>3.61.2015</t>
  </si>
  <si>
    <t>3.61.2016</t>
  </si>
  <si>
    <t>3.61.2017</t>
  </si>
  <si>
    <t>3.61.2018</t>
  </si>
  <si>
    <t>3.61.2019</t>
  </si>
  <si>
    <t>3.61.2020</t>
  </si>
  <si>
    <t>3.61.2021</t>
  </si>
  <si>
    <t>3.61.2022</t>
  </si>
  <si>
    <t>3.61.2023</t>
  </si>
  <si>
    <t>3.61.2024</t>
  </si>
  <si>
    <t>3.61.2025</t>
  </si>
  <si>
    <t>3.61.2026</t>
  </si>
  <si>
    <t>3.61.2027</t>
  </si>
  <si>
    <t>3.61.2028</t>
  </si>
  <si>
    <t>5.61.5</t>
  </si>
  <si>
    <t>61.5</t>
  </si>
  <si>
    <t>5.21.2027</t>
  </si>
  <si>
    <t>5.21.2028</t>
  </si>
  <si>
    <t>5.31.2027</t>
  </si>
  <si>
    <t>5.31.2028</t>
  </si>
  <si>
    <t>5.32.2027</t>
  </si>
  <si>
    <t>5.32.2028</t>
  </si>
  <si>
    <t>9.32.9</t>
  </si>
  <si>
    <t>32.9</t>
  </si>
  <si>
    <t>9.21.21</t>
  </si>
  <si>
    <t>9.21.2027</t>
  </si>
  <si>
    <t>9.21.2028</t>
  </si>
  <si>
    <t>9.31.31</t>
  </si>
  <si>
    <t>9.31.2027</t>
  </si>
  <si>
    <t>9.31.2028</t>
  </si>
  <si>
    <t>9.32.32</t>
  </si>
  <si>
    <t>9.32.2027</t>
  </si>
  <si>
    <t>9.32.2028</t>
  </si>
  <si>
    <t>9.32.Grand Total</t>
  </si>
  <si>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</sst>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quot;* #,##0.00_);_(&quot;$&quot;* \(#,##0.00\);_(&quot;$&quot;* &quot;-&quot;??_);_(@_)"/>
    <numFmt numFmtId="43" formatCode="_(* #,##0.00_);_(* \(#,##0.00\);_(* &quot;-&quot;??_);_(@_)"/>
    <numFmt numFmtId="164" formatCode="_(&quot;$&quot;* #,##0_);_(&quot;$&quot;* \(#,##0\);_(&quot;$&quot;* &quot;-&quot;??_);_(@_)"/>
    <numFmt numFmtId="165" formatCode="0.0"/>
    <numFmt numFmtId="166" formatCode="_(* #,##0_);_(* \(#,##0\);_(* &quot;-&quot;??_);_(@_)"/>
    <numFmt numFmtId="167" formatCode="0.000"/>
    <numFmt numFmtId="168" formatCode="_(* #,##0.0_);_(* \(#,##0.0\);_(* &quot;-&quot;????_);_(@_)"/>
    <numFmt numFmtId="169" formatCode="[&lt;=9999999]###\-####;\(###\)\ ###\-####"/>
    <numFmt numFmtId="170" formatCode="0.0000"/>
    <numFmt numFmtId="171" formatCode="0.0%"/>
    <numFmt numFmtId="172" formatCode="_(* #,##0.0_);_(* \(#,##0.0\);_(* &quot;-&quot;??_);_(@_)"/>
    <numFmt numFmtId="173" formatCode="0.00000"/>
    <numFmt numFmtId="174" formatCode="0.000000"/>
    <numFmt numFmtId="175" formatCode="_(* #,##0.0000_);_(* \(#,##0.0000\);_(* &quot;-&quot;??_);_(@_)"/>
  </numFmts>
  <fonts count="81"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MS Sans Serif"/>
      <family val="2"/>
    </font>
    <font>
      <sz val="10"/>
      <name val="MS Sans Serif"/>
      <family val="2"/>
    </font>
    <font>
      <u/>
      <sz val="10"/>
      <color indexed="12"/>
      <name val="MS Sans Serif"/>
      <family val="2"/>
    </font>
    <font>
      <sz val="8"/>
      <name val="MS Sans Serif"/>
      <family val="2"/>
    </font>
    <font>
      <b/>
      <sz val="10"/>
      <name val="MS Sans Serif"/>
      <family val="2"/>
    </font>
    <font>
      <i/>
      <sz val="10"/>
      <name val="MS Sans Serif"/>
      <family val="2"/>
    </font>
    <font>
      <sz val="10"/>
      <name val="Arial"/>
      <family val="2"/>
    </font>
    <font>
      <b/>
      <sz val="11"/>
      <color theme="1"/>
      <name val="Calibri"/>
      <family val="2"/>
      <scheme val="minor"/>
    </font>
    <font>
      <sz val="12"/>
      <name val="Arial"/>
      <family val="2"/>
    </font>
    <font>
      <sz val="12"/>
      <color theme="1"/>
      <name val="Calibri"/>
      <family val="2"/>
      <scheme val="minor"/>
    </font>
    <font>
      <sz val="11"/>
      <color indexed="8"/>
      <name val="Calibri"/>
      <family val="2"/>
    </font>
    <font>
      <b/>
      <sz val="13.5"/>
      <name val="Times New Roman"/>
      <family val="1"/>
    </font>
    <font>
      <b/>
      <sz val="12"/>
      <name val="Times New Roman"/>
      <family val="1"/>
    </font>
    <font>
      <i/>
      <sz val="12"/>
      <name val="Times New Roman"/>
      <family val="1"/>
    </font>
    <font>
      <sz val="10"/>
      <name val="Times New Roman"/>
      <family val="1"/>
    </font>
    <font>
      <b/>
      <sz val="10"/>
      <name val="Times New Roman"/>
      <family val="1"/>
    </font>
    <font>
      <u/>
      <sz val="10"/>
      <color indexed="12"/>
      <name val="Times New Roman"/>
      <family val="1"/>
    </font>
    <font>
      <i/>
      <sz val="10"/>
      <name val="Times New Roman"/>
      <family val="1"/>
    </font>
    <font>
      <b/>
      <i/>
      <sz val="10"/>
      <name val="Times New Roman"/>
      <family val="1"/>
    </font>
    <font>
      <b/>
      <sz val="10"/>
      <color rgb="FFCC0000"/>
      <name val="Times New Roman"/>
      <family val="1"/>
    </font>
    <font>
      <u/>
      <sz val="10"/>
      <name val="Times New Roman"/>
      <family val="1"/>
    </font>
    <font>
      <b/>
      <sz val="11"/>
      <color rgb="FFCC0000"/>
      <name val="Times New Roman"/>
      <family val="1"/>
    </font>
    <font>
      <i/>
      <sz val="10"/>
      <color theme="1"/>
      <name val="Times New Roman"/>
      <family val="1"/>
    </font>
    <font>
      <b/>
      <u/>
      <sz val="10"/>
      <name val="Times New Roman"/>
      <family val="1"/>
    </font>
    <font>
      <b/>
      <u/>
      <sz val="14.5"/>
      <color rgb="FFFF0000"/>
      <name val="Times New Roman"/>
      <family val="1"/>
    </font>
    <font>
      <sz val="14.5"/>
      <name val="Times New Roman"/>
      <family val="1"/>
    </font>
    <font>
      <i/>
      <sz val="10"/>
      <color theme="0" tint="-0.499984740745262"/>
      <name val="Times New Roman"/>
      <family val="1"/>
    </font>
    <font>
      <sz val="10"/>
      <color theme="0" tint="-0.499984740745262"/>
      <name val="Times New Roman"/>
      <family val="1"/>
    </font>
    <font>
      <i/>
      <sz val="10"/>
      <color indexed="23" tint="-0.499984740745262"/>
      <name val="Times New Roman"/>
      <family val="1"/>
    </font>
    <font>
      <i/>
      <sz val="10"/>
      <color indexed="23"/>
      <name val="Times New Roman"/>
      <family val="1"/>
    </font>
    <font>
      <sz val="9"/>
      <name val="Times New Roman"/>
      <family val="1"/>
    </font>
    <font>
      <i/>
      <sz val="10"/>
      <color rgb="FFFF0000"/>
      <name val="Times New Roman"/>
      <family val="1"/>
    </font>
    <font>
      <b/>
      <i/>
      <sz val="10"/>
      <color rgb="FFFF0000"/>
      <name val="Times New Roman"/>
      <family val="1"/>
    </font>
    <font>
      <i/>
      <sz val="9"/>
      <name val="Times New Roman"/>
      <family val="1"/>
    </font>
    <font>
      <i/>
      <sz val="10"/>
      <color theme="0" tint="-0.14999847407452621"/>
      <name val="Times New Roman"/>
      <family val="1"/>
    </font>
    <font>
      <b/>
      <sz val="8"/>
      <name val="MS Sans Serif"/>
      <family val="2"/>
    </font>
    <font>
      <i/>
      <sz val="8"/>
      <name val="MS Sans Serif"/>
      <family val="2"/>
    </font>
    <font>
      <b/>
      <sz val="11"/>
      <color rgb="FFFF0000"/>
      <name val="Calibri"/>
      <family val="2"/>
      <scheme val="minor"/>
    </font>
    <font>
      <i/>
      <sz val="10"/>
      <name val="MS Sans Serif"/>
      <family val="2"/>
    </font>
    <font>
      <b/>
      <i/>
      <sz val="14"/>
      <color indexed="10"/>
      <name val="Times New Roman"/>
      <family val="1"/>
    </font>
    <font>
      <b/>
      <u/>
      <sz val="14"/>
      <color indexed="12"/>
      <name val="MS Sans Serif"/>
      <family val="2"/>
    </font>
    <font>
      <b/>
      <u/>
      <sz val="10"/>
      <color indexed="12"/>
      <name val="MS Sans Serif"/>
      <family val="2"/>
    </font>
    <font>
      <b/>
      <sz val="14.5"/>
      <color rgb="FFFF0000"/>
      <name val="Times New Roman"/>
      <family val="1"/>
    </font>
    <font>
      <sz val="14.5"/>
      <color rgb="FFFF0000"/>
      <name val="Times New Roman"/>
      <family val="1"/>
    </font>
    <font>
      <sz val="11"/>
      <color rgb="FFFF0000"/>
      <name val="Calibri"/>
      <family val="2"/>
      <scheme val="minor"/>
    </font>
    <font>
      <sz val="10"/>
      <color rgb="FFFF0000"/>
      <name val="MS Sans Serif"/>
    </font>
    <font>
      <b/>
      <sz val="10"/>
      <name val="MS Sans Serif"/>
    </font>
    <font>
      <b/>
      <sz val="12"/>
      <color theme="1"/>
      <name val="Calibri"/>
      <family val="2"/>
      <scheme val="minor"/>
    </font>
    <font>
      <b/>
      <sz val="12"/>
      <name val="MS Sans Serif"/>
    </font>
    <font>
      <b/>
      <sz val="10"/>
      <color rgb="FFFF0000"/>
      <name val="MS Sans Serif"/>
    </font>
    <font>
      <sz val="10"/>
      <color rgb="FFFF0000"/>
      <name val="Arial"/>
      <family val="2"/>
    </font>
    <font>
      <sz val="10"/>
      <color theme="5"/>
      <name val="MS Sans Serif"/>
    </font>
    <font>
      <i/>
      <sz val="10"/>
      <color theme="5"/>
      <name val="Times New Roman"/>
      <family val="1"/>
    </font>
    <font>
      <i/>
      <sz val="10"/>
      <color theme="5"/>
      <name val="MS Sans Serif"/>
    </font>
    <font>
      <b/>
      <sz val="10"/>
      <color theme="5"/>
      <name val="MS Sans Serif"/>
    </font>
    <font>
      <sz val="10"/>
      <name val="Cambria"/>
      <family val="1"/>
      <scheme val="major"/>
    </font>
    <font>
      <b/>
      <sz val="10"/>
      <name val="Cambria"/>
      <family val="1"/>
      <scheme val="major"/>
    </font>
    <font>
      <i/>
      <sz val="9"/>
      <color theme="1"/>
      <name val="MS Sans Serif"/>
    </font>
    <font>
      <sz val="10"/>
      <color theme="1"/>
      <name val="Times New Roman"/>
      <family val="1"/>
    </font>
    <font>
      <b/>
      <sz val="10"/>
      <color theme="1"/>
      <name val="Times New Roman"/>
      <family val="1"/>
    </font>
    <font>
      <i/>
      <sz val="10"/>
      <color theme="0" tint="-0.34998626667073579"/>
      <name val="Times New Roman"/>
      <family val="1"/>
    </font>
    <font>
      <i/>
      <sz val="10"/>
      <color theme="0" tint="-0.34998626667073579"/>
      <name val="MS Sans Serif"/>
    </font>
    <font>
      <sz val="9"/>
      <color indexed="81"/>
      <name val="Tahoma"/>
      <family val="2"/>
    </font>
    <font>
      <b/>
      <sz val="9"/>
      <color indexed="81"/>
      <name val="Tahoma"/>
      <family val="2"/>
    </font>
    <font>
      <i/>
      <sz val="11"/>
      <color rgb="FFFF0000"/>
      <name val="Calibri"/>
      <family val="2"/>
      <scheme val="minor"/>
    </font>
    <font>
      <b/>
      <i/>
      <u/>
      <sz val="10"/>
      <name val="Times New Roman"/>
      <family val="1"/>
    </font>
    <font>
      <i/>
      <sz val="10"/>
      <color rgb="FFFF0000"/>
      <name val="MS Sans Serif"/>
      <family val="2"/>
    </font>
    <font>
      <sz val="11"/>
      <color rgb="FF0070C0"/>
      <name val="Calibri"/>
      <family val="2"/>
      <scheme val="minor"/>
    </font>
    <font>
      <sz val="10"/>
      <color rgb="FF0070C0"/>
      <name val="MS Sans Serif"/>
    </font>
    <font>
      <i/>
      <sz val="10"/>
      <name val="Arial"/>
      <family val="2"/>
    </font>
    <font>
      <b/>
      <sz val="10"/>
      <color rgb="FFFF0000"/>
      <name val="Arial"/>
      <family val="2"/>
    </font>
    <font>
      <b/>
      <i/>
      <sz val="11"/>
      <color rgb="FFFF0000"/>
      <name val="Calibri"/>
      <family val="2"/>
      <scheme val="minor"/>
    </font>
  </fonts>
  <fills count="31">
    <fill>
      <patternFill patternType="none"/>
    </fill>
    <fill>
      <patternFill patternType="gray125"/>
    </fill>
    <fill>
      <patternFill patternType="solid">
        <fgColor indexed="13"/>
        <bgColor indexed="64"/>
      </patternFill>
    </fill>
    <fill>
      <patternFill patternType="solid">
        <fgColor indexed="43"/>
        <bgColor indexed="64"/>
      </patternFill>
    </fill>
    <fill>
      <patternFill patternType="solid">
        <fgColor indexed="22"/>
        <bgColor indexed="64"/>
      </patternFill>
    </fill>
    <fill>
      <patternFill patternType="solid">
        <fgColor indexed="45"/>
        <bgColor indexed="64"/>
      </patternFill>
    </fill>
    <fill>
      <patternFill patternType="solid">
        <fgColor rgb="FFFFC000"/>
        <bgColor indexed="64"/>
      </patternFill>
    </fill>
    <fill>
      <patternFill patternType="solid">
        <fgColor rgb="FFFF0000"/>
        <bgColor indexed="64"/>
      </patternFill>
    </fill>
    <fill>
      <patternFill patternType="solid">
        <fgColor rgb="FFFF99FF"/>
        <bgColor indexed="64"/>
      </patternFill>
    </fill>
    <fill>
      <patternFill patternType="solid">
        <fgColor rgb="FF00B0F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0"/>
        <bgColor indexed="64"/>
      </patternFill>
    </fill>
    <fill>
      <patternFill patternType="solid">
        <fgColor rgb="FFFFCC99"/>
        <bgColor indexed="64"/>
      </patternFill>
    </fill>
    <fill>
      <patternFill patternType="solid">
        <fgColor rgb="FF92D050"/>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9"/>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4" tint="0.79998168889431442"/>
        <bgColor indexed="64"/>
      </patternFill>
    </fill>
    <fill>
      <patternFill patternType="solid">
        <fgColor rgb="FF00FFFF"/>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theme="5" tint="0.59999389629810485"/>
        <bgColor theme="4" tint="0.79998168889431442"/>
      </patternFill>
    </fill>
    <fill>
      <patternFill patternType="solid">
        <fgColor theme="4" tint="0.79998168889431442"/>
        <bgColor theme="4" tint="0.79998168889431442"/>
      </patternFill>
    </fill>
  </fills>
  <borders count="5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double">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auto="1"/>
      </left>
      <right/>
      <top/>
      <bottom/>
      <diagonal/>
    </border>
    <border>
      <left/>
      <right style="double">
        <color auto="1"/>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double">
        <color indexed="64"/>
      </left>
      <right/>
      <top/>
      <bottom style="medium">
        <color indexed="64"/>
      </bottom>
      <diagonal/>
    </border>
    <border>
      <left style="thin">
        <color indexed="64"/>
      </left>
      <right style="medium">
        <color indexed="64"/>
      </right>
      <top style="thin">
        <color indexed="64"/>
      </top>
      <bottom style="thin">
        <color indexed="64"/>
      </bottom>
      <diagonal/>
    </border>
    <border>
      <left/>
      <right/>
      <top/>
      <bottom style="thin">
        <color theme="4" tint="0.39997558519241921"/>
      </bottom>
      <diagonal/>
    </border>
  </borders>
  <cellStyleXfs count="50">
    <xf numFmtId="0" fontId="0" fillId="0" borderId="0"/>
    <xf numFmtId="43" fontId="10" fillId="0" borderId="0" applyFont="0" applyFill="0" applyBorder="0" applyAlignment="0" applyProtection="0"/>
    <xf numFmtId="44" fontId="10" fillId="0" borderId="0" applyFont="0" applyFill="0" applyBorder="0" applyAlignment="0" applyProtection="0"/>
    <xf numFmtId="0" fontId="11" fillId="0" borderId="0" applyNumberFormat="0" applyFill="0" applyBorder="0" applyAlignment="0" applyProtection="0"/>
    <xf numFmtId="0" fontId="10" fillId="0" borderId="0"/>
    <xf numFmtId="0" fontId="10" fillId="0" borderId="0"/>
    <xf numFmtId="9" fontId="10" fillId="0" borderId="0" applyFont="0" applyFill="0" applyBorder="0" applyAlignment="0" applyProtection="0"/>
    <xf numFmtId="0" fontId="8" fillId="0" borderId="0"/>
    <xf numFmtId="167" fontId="17" fillId="0" borderId="0"/>
    <xf numFmtId="3" fontId="17" fillId="0" borderId="0"/>
    <xf numFmtId="43" fontId="8" fillId="0" borderId="0" applyFont="0" applyFill="0" applyBorder="0" applyAlignment="0" applyProtection="0"/>
    <xf numFmtId="0" fontId="8" fillId="0" borderId="0"/>
    <xf numFmtId="167" fontId="17" fillId="0" borderId="0"/>
    <xf numFmtId="0" fontId="18" fillId="0" borderId="0"/>
    <xf numFmtId="0" fontId="18" fillId="0" borderId="0"/>
    <xf numFmtId="9" fontId="19" fillId="0" borderId="0" applyFont="0" applyFill="0" applyBorder="0" applyAlignment="0" applyProtection="0"/>
    <xf numFmtId="171" fontId="17" fillId="0" borderId="0"/>
    <xf numFmtId="9" fontId="15" fillId="0" borderId="0" applyFont="0" applyFill="0" applyBorder="0" applyAlignment="0" applyProtection="0"/>
    <xf numFmtId="0" fontId="7" fillId="0" borderId="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10" fillId="0" borderId="0"/>
    <xf numFmtId="43" fontId="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9"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 fillId="0" borderId="0"/>
    <xf numFmtId="0" fontId="6" fillId="0" borderId="0"/>
    <xf numFmtId="0" fontId="19" fillId="0" borderId="0"/>
    <xf numFmtId="0" fontId="6" fillId="0" borderId="0"/>
    <xf numFmtId="0" fontId="6" fillId="0" borderId="0"/>
    <xf numFmtId="9" fontId="10" fillId="0" borderId="0" applyFont="0" applyFill="0" applyBorder="0" applyAlignment="0" applyProtection="0"/>
    <xf numFmtId="0" fontId="18" fillId="0" borderId="0"/>
    <xf numFmtId="0" fontId="5" fillId="0" borderId="0"/>
    <xf numFmtId="0" fontId="4" fillId="0" borderId="0"/>
    <xf numFmtId="43" fontId="4" fillId="0" borderId="0" applyFont="0" applyFill="0" applyBorder="0" applyAlignment="0" applyProtection="0"/>
    <xf numFmtId="0" fontId="15" fillId="0" borderId="0"/>
    <xf numFmtId="0" fontId="2" fillId="0" borderId="0"/>
    <xf numFmtId="43" fontId="2" fillId="0" borderId="0" applyFont="0" applyFill="0" applyBorder="0" applyAlignment="0" applyProtection="0"/>
    <xf numFmtId="0" fontId="1" fillId="0" borderId="0"/>
    <xf numFmtId="0" fontId="1" fillId="0" borderId="0"/>
    <xf numFmtId="43" fontId="1" fillId="0" borderId="0" applyFont="0" applyFill="0" applyBorder="0" applyAlignment="0" applyProtection="0"/>
  </cellStyleXfs>
  <cellXfs count="702">
    <xf numFmtId="0" fontId="0" fillId="0" borderId="0" xfId="0"/>
    <xf numFmtId="0" fontId="10" fillId="0" borderId="0" xfId="4"/>
    <xf numFmtId="0" fontId="11" fillId="0" borderId="0" xfId="3"/>
    <xf numFmtId="0" fontId="0" fillId="0" borderId="0" xfId="0" applyAlignment="1">
      <alignment wrapText="1"/>
    </xf>
    <xf numFmtId="0" fontId="0" fillId="3" borderId="9" xfId="0" applyFill="1" applyBorder="1" applyAlignment="1">
      <alignment wrapText="1"/>
    </xf>
    <xf numFmtId="43" fontId="0" fillId="5" borderId="9" xfId="1" applyNumberFormat="1" applyFont="1" applyFill="1" applyBorder="1" applyAlignment="1">
      <alignment wrapText="1"/>
    </xf>
    <xf numFmtId="0" fontId="0" fillId="3" borderId="9" xfId="0" applyFill="1" applyBorder="1" applyAlignment="1"/>
    <xf numFmtId="167" fontId="0" fillId="5" borderId="9" xfId="0" applyNumberFormat="1" applyFill="1" applyBorder="1" applyAlignment="1"/>
    <xf numFmtId="0" fontId="0" fillId="0" borderId="0" xfId="0" applyAlignment="1"/>
    <xf numFmtId="0" fontId="9" fillId="3" borderId="9" xfId="0" applyNumberFormat="1" applyFont="1" applyFill="1" applyBorder="1" applyAlignment="1">
      <alignment wrapText="1"/>
    </xf>
    <xf numFmtId="0" fontId="9" fillId="3" borderId="9" xfId="0" quotePrefix="1" applyNumberFormat="1" applyFont="1" applyFill="1" applyBorder="1" applyAlignment="1">
      <alignment wrapText="1"/>
    </xf>
    <xf numFmtId="0" fontId="13" fillId="3" borderId="9" xfId="0" quotePrefix="1" applyNumberFormat="1" applyFont="1" applyFill="1" applyBorder="1" applyAlignment="1">
      <alignment wrapText="1"/>
    </xf>
    <xf numFmtId="0" fontId="9" fillId="6" borderId="9" xfId="0" quotePrefix="1" applyNumberFormat="1" applyFont="1" applyFill="1" applyBorder="1" applyAlignment="1">
      <alignment wrapText="1"/>
    </xf>
    <xf numFmtId="0" fontId="0" fillId="6" borderId="9" xfId="0" applyFill="1" applyBorder="1" applyAlignment="1"/>
    <xf numFmtId="0" fontId="9" fillId="5" borderId="9" xfId="0" quotePrefix="1" applyNumberFormat="1" applyFont="1" applyFill="1" applyBorder="1" applyAlignment="1">
      <alignment horizontal="right" wrapText="1"/>
    </xf>
    <xf numFmtId="0" fontId="9" fillId="5" borderId="9" xfId="0" applyNumberFormat="1" applyFont="1" applyFill="1" applyBorder="1" applyAlignment="1">
      <alignment horizontal="right" wrapText="1"/>
    </xf>
    <xf numFmtId="0" fontId="9" fillId="3" borderId="9" xfId="0" quotePrefix="1" applyNumberFormat="1" applyFont="1" applyFill="1" applyBorder="1" applyAlignment="1">
      <alignment horizontal="right" wrapText="1"/>
    </xf>
    <xf numFmtId="2" fontId="0" fillId="5" borderId="9" xfId="0" applyNumberFormat="1" applyFill="1" applyBorder="1" applyAlignment="1">
      <alignment wrapText="1"/>
    </xf>
    <xf numFmtId="0" fontId="9" fillId="13" borderId="9" xfId="0" quotePrefix="1" applyNumberFormat="1" applyFont="1" applyFill="1" applyBorder="1" applyAlignment="1">
      <alignment horizontal="right" wrapText="1"/>
    </xf>
    <xf numFmtId="164" fontId="0" fillId="13" borderId="9" xfId="0" applyNumberFormat="1" applyFill="1" applyBorder="1" applyAlignment="1">
      <alignment wrapText="1"/>
    </xf>
    <xf numFmtId="0" fontId="13" fillId="13" borderId="9" xfId="0" quotePrefix="1" applyNumberFormat="1" applyFont="1" applyFill="1" applyBorder="1" applyAlignment="1">
      <alignment horizontal="right" wrapText="1"/>
    </xf>
    <xf numFmtId="168" fontId="0" fillId="13" borderId="9" xfId="0" applyNumberFormat="1" applyFill="1" applyBorder="1" applyAlignment="1"/>
    <xf numFmtId="0" fontId="0" fillId="13" borderId="9" xfId="0" applyFill="1" applyBorder="1" applyAlignment="1"/>
    <xf numFmtId="0" fontId="9" fillId="3" borderId="12" xfId="0" quotePrefix="1" applyNumberFormat="1" applyFont="1" applyFill="1" applyBorder="1" applyAlignment="1">
      <alignment wrapText="1"/>
    </xf>
    <xf numFmtId="0" fontId="0" fillId="3" borderId="12" xfId="0" applyFill="1" applyBorder="1" applyAlignment="1">
      <alignment wrapText="1"/>
    </xf>
    <xf numFmtId="0" fontId="10" fillId="3" borderId="10" xfId="0" applyFont="1" applyFill="1" applyBorder="1" applyAlignment="1"/>
    <xf numFmtId="0" fontId="0" fillId="6" borderId="9" xfId="0" applyFill="1" applyBorder="1" applyAlignment="1">
      <alignment horizontal="right"/>
    </xf>
    <xf numFmtId="43" fontId="0" fillId="13" borderId="9" xfId="1" applyNumberFormat="1" applyFont="1" applyFill="1" applyBorder="1" applyAlignment="1"/>
    <xf numFmtId="0" fontId="23" fillId="0" borderId="0" xfId="0" applyFont="1"/>
    <xf numFmtId="0" fontId="24" fillId="0" borderId="0" xfId="0" applyFont="1" applyFill="1" applyAlignment="1" applyProtection="1">
      <protection locked="0"/>
    </xf>
    <xf numFmtId="0" fontId="24" fillId="0" borderId="0" xfId="0" applyFont="1"/>
    <xf numFmtId="0" fontId="23" fillId="0" borderId="1" xfId="0" applyFont="1" applyBorder="1"/>
    <xf numFmtId="0" fontId="23" fillId="0" borderId="2" xfId="0" applyFont="1" applyBorder="1"/>
    <xf numFmtId="0" fontId="23" fillId="0" borderId="3" xfId="0" applyFont="1" applyBorder="1"/>
    <xf numFmtId="0" fontId="23" fillId="0" borderId="4" xfId="0" applyFont="1" applyBorder="1"/>
    <xf numFmtId="0" fontId="23" fillId="0" borderId="0" xfId="0" applyFont="1" applyBorder="1"/>
    <xf numFmtId="0" fontId="23" fillId="0" borderId="5" xfId="0" applyFont="1" applyBorder="1"/>
    <xf numFmtId="0" fontId="23" fillId="0" borderId="6" xfId="0" applyFont="1" applyBorder="1"/>
    <xf numFmtId="0" fontId="23" fillId="0" borderId="7" xfId="0" applyFont="1" applyBorder="1"/>
    <xf numFmtId="0" fontId="23" fillId="0" borderId="8" xfId="0" applyFont="1" applyBorder="1"/>
    <xf numFmtId="0" fontId="23" fillId="0" borderId="0" xfId="0" applyFont="1" applyAlignment="1">
      <alignment horizontal="right" indent="1"/>
    </xf>
    <xf numFmtId="0" fontId="23" fillId="15" borderId="9" xfId="0" applyFont="1" applyFill="1" applyBorder="1" applyAlignment="1" applyProtection="1">
      <alignment horizontal="right"/>
      <protection locked="0"/>
    </xf>
    <xf numFmtId="0" fontId="26" fillId="0" borderId="0" xfId="0" applyFont="1" applyBorder="1"/>
    <xf numFmtId="0" fontId="23" fillId="0" borderId="9" xfId="0" applyFont="1" applyFill="1" applyBorder="1" applyProtection="1"/>
    <xf numFmtId="0" fontId="23" fillId="0" borderId="0" xfId="0" applyFont="1" applyFill="1" applyBorder="1" applyAlignment="1">
      <alignment horizontal="left" indent="1"/>
    </xf>
    <xf numFmtId="0" fontId="23" fillId="0" borderId="5" xfId="0" applyFont="1" applyBorder="1" applyAlignment="1">
      <alignment horizontal="center"/>
    </xf>
    <xf numFmtId="0" fontId="26" fillId="0" borderId="4" xfId="0" applyFont="1" applyBorder="1"/>
    <xf numFmtId="168" fontId="23" fillId="15" borderId="9" xfId="0" applyNumberFormat="1" applyFont="1" applyFill="1" applyBorder="1" applyAlignment="1" applyProtection="1">
      <protection locked="0"/>
    </xf>
    <xf numFmtId="0" fontId="28" fillId="0" borderId="0" xfId="0" quotePrefix="1" applyFont="1" applyBorder="1"/>
    <xf numFmtId="0" fontId="23" fillId="0" borderId="9" xfId="0" applyFont="1" applyFill="1" applyBorder="1" applyAlignment="1" applyProtection="1">
      <alignment horizontal="right"/>
    </xf>
    <xf numFmtId="0" fontId="23" fillId="15" borderId="9" xfId="0" applyFont="1" applyFill="1" applyBorder="1" applyProtection="1">
      <protection locked="0"/>
    </xf>
    <xf numFmtId="0" fontId="23" fillId="13" borderId="1" xfId="0" applyFont="1" applyFill="1" applyBorder="1"/>
    <xf numFmtId="0" fontId="23" fillId="13" borderId="2" xfId="0" applyFont="1" applyFill="1" applyBorder="1"/>
    <xf numFmtId="0" fontId="23" fillId="13" borderId="3" xfId="0" applyFont="1" applyFill="1" applyBorder="1"/>
    <xf numFmtId="0" fontId="23" fillId="13" borderId="4" xfId="0" applyFont="1" applyFill="1" applyBorder="1"/>
    <xf numFmtId="0" fontId="23" fillId="13" borderId="0" xfId="0" applyFont="1" applyFill="1" applyBorder="1"/>
    <xf numFmtId="0" fontId="29" fillId="13" borderId="0" xfId="0" applyFont="1" applyFill="1" applyBorder="1" applyAlignment="1">
      <alignment horizontal="right"/>
    </xf>
    <xf numFmtId="0" fontId="29" fillId="13" borderId="0" xfId="0" applyFont="1" applyFill="1" applyAlignment="1">
      <alignment horizontal="right"/>
    </xf>
    <xf numFmtId="0" fontId="23" fillId="13" borderId="5" xfId="0" applyFont="1" applyFill="1" applyBorder="1"/>
    <xf numFmtId="0" fontId="23" fillId="13" borderId="4" xfId="0" quotePrefix="1" applyNumberFormat="1" applyFont="1" applyFill="1" applyBorder="1" applyAlignment="1">
      <alignment horizontal="left" indent="1"/>
    </xf>
    <xf numFmtId="167" fontId="23" fillId="13" borderId="0" xfId="0" applyNumberFormat="1" applyFont="1" applyFill="1" applyBorder="1"/>
    <xf numFmtId="4" fontId="23" fillId="13" borderId="0" xfId="0" applyNumberFormat="1" applyFont="1" applyFill="1" applyBorder="1"/>
    <xf numFmtId="0" fontId="23" fillId="13" borderId="0" xfId="0" quotePrefix="1" applyNumberFormat="1" applyFont="1" applyFill="1" applyBorder="1" applyAlignment="1">
      <alignment horizontal="left" indent="1"/>
    </xf>
    <xf numFmtId="165" fontId="23" fillId="13" borderId="9" xfId="0" applyNumberFormat="1" applyFont="1" applyFill="1" applyBorder="1" applyAlignment="1">
      <alignment horizontal="right"/>
    </xf>
    <xf numFmtId="3" fontId="23" fillId="13" borderId="9" xfId="1" applyNumberFormat="1" applyFont="1" applyFill="1" applyBorder="1"/>
    <xf numFmtId="0" fontId="23" fillId="13" borderId="4" xfId="0" applyFont="1" applyFill="1" applyBorder="1" applyAlignment="1">
      <alignment horizontal="left" indent="1"/>
    </xf>
    <xf numFmtId="2" fontId="24" fillId="14" borderId="9" xfId="0" applyNumberFormat="1" applyFont="1" applyFill="1" applyBorder="1"/>
    <xf numFmtId="4" fontId="24" fillId="14" borderId="9" xfId="0" applyNumberFormat="1" applyFont="1" applyFill="1" applyBorder="1"/>
    <xf numFmtId="0" fontId="26" fillId="13" borderId="6" xfId="0" quotePrefix="1" applyFont="1" applyFill="1" applyBorder="1"/>
    <xf numFmtId="0" fontId="23" fillId="13" borderId="7" xfId="0" applyFont="1" applyFill="1" applyBorder="1"/>
    <xf numFmtId="0" fontId="26" fillId="13" borderId="7" xfId="0" applyFont="1" applyFill="1" applyBorder="1"/>
    <xf numFmtId="0" fontId="23" fillId="13" borderId="8" xfId="0" applyFont="1" applyFill="1" applyBorder="1"/>
    <xf numFmtId="0" fontId="23" fillId="0" borderId="0" xfId="0" applyFont="1" applyBorder="1" applyAlignment="1">
      <alignment horizontal="left" indent="1"/>
    </xf>
    <xf numFmtId="0" fontId="26" fillId="0" borderId="0" xfId="0" applyFont="1" applyBorder="1" applyAlignment="1">
      <alignment horizontal="left" indent="2"/>
    </xf>
    <xf numFmtId="168" fontId="23" fillId="0" borderId="0" xfId="0" applyNumberFormat="1" applyFont="1" applyBorder="1"/>
    <xf numFmtId="0" fontId="30" fillId="0" borderId="5" xfId="0" applyFont="1" applyBorder="1" applyAlignment="1">
      <alignment vertical="center"/>
    </xf>
    <xf numFmtId="165" fontId="23" fillId="13" borderId="0" xfId="0" applyNumberFormat="1" applyFont="1" applyFill="1" applyBorder="1" applyAlignment="1">
      <alignment horizontal="right"/>
    </xf>
    <xf numFmtId="3" fontId="23" fillId="13" borderId="0" xfId="1" applyNumberFormat="1" applyFont="1" applyFill="1" applyBorder="1"/>
    <xf numFmtId="0" fontId="23" fillId="0" borderId="0" xfId="0" applyFont="1" applyBorder="1" applyAlignment="1">
      <alignment horizontal="left"/>
    </xf>
    <xf numFmtId="0" fontId="26" fillId="0" borderId="0" xfId="0" applyFont="1" applyBorder="1" applyAlignment="1">
      <alignment horizontal="center"/>
    </xf>
    <xf numFmtId="0" fontId="26" fillId="0" borderId="0" xfId="4" applyFont="1" applyBorder="1" applyAlignment="1">
      <alignment horizontal="left"/>
    </xf>
    <xf numFmtId="0" fontId="26" fillId="0" borderId="0" xfId="0" applyFont="1" applyBorder="1" applyAlignment="1">
      <alignment vertical="top"/>
    </xf>
    <xf numFmtId="0" fontId="23" fillId="0" borderId="0" xfId="0" applyFont="1" applyBorder="1" applyAlignment="1">
      <alignment horizontal="center"/>
    </xf>
    <xf numFmtId="165" fontId="23" fillId="15" borderId="9" xfId="0" applyNumberFormat="1" applyFont="1" applyFill="1" applyBorder="1" applyAlignment="1" applyProtection="1">
      <alignment horizontal="right"/>
      <protection locked="0"/>
    </xf>
    <xf numFmtId="0" fontId="31" fillId="0" borderId="0" xfId="4" applyFont="1" applyBorder="1"/>
    <xf numFmtId="0" fontId="26" fillId="0" borderId="0" xfId="0" applyFont="1" applyFill="1" applyBorder="1"/>
    <xf numFmtId="166" fontId="23" fillId="14" borderId="9" xfId="0" applyNumberFormat="1" applyFont="1" applyFill="1" applyBorder="1" applyAlignment="1" applyProtection="1">
      <alignment horizontal="right"/>
      <protection locked="0"/>
    </xf>
    <xf numFmtId="0" fontId="26" fillId="0" borderId="4" xfId="4" applyFont="1" applyBorder="1"/>
    <xf numFmtId="0" fontId="26" fillId="0" borderId="0" xfId="0" applyFont="1"/>
    <xf numFmtId="0" fontId="26" fillId="0" borderId="0" xfId="0" applyFont="1" applyBorder="1" applyAlignment="1">
      <alignment horizontal="left"/>
    </xf>
    <xf numFmtId="0" fontId="23" fillId="0" borderId="0" xfId="0" applyFont="1" applyAlignment="1">
      <alignment horizontal="left"/>
    </xf>
    <xf numFmtId="9" fontId="23" fillId="15" borderId="9" xfId="6" applyFont="1" applyFill="1" applyBorder="1" applyAlignment="1" applyProtection="1">
      <alignment horizontal="right"/>
      <protection locked="0"/>
    </xf>
    <xf numFmtId="0" fontId="23" fillId="0" borderId="0" xfId="0" applyFont="1" applyAlignment="1">
      <alignment horizontal="left" indent="2"/>
    </xf>
    <xf numFmtId="0" fontId="23" fillId="0" borderId="0" xfId="0" quotePrefix="1" applyFont="1" applyBorder="1" applyAlignment="1">
      <alignment horizontal="left" indent="2"/>
    </xf>
    <xf numFmtId="166" fontId="23" fillId="15" borderId="9" xfId="1" applyNumberFormat="1" applyFont="1" applyFill="1" applyBorder="1" applyAlignment="1" applyProtection="1">
      <alignment horizontal="right"/>
      <protection locked="0"/>
    </xf>
    <xf numFmtId="0" fontId="28" fillId="0" borderId="5" xfId="0" quotePrefix="1" applyFont="1" applyBorder="1"/>
    <xf numFmtId="0" fontId="34" fillId="0" borderId="0" xfId="0" applyFont="1"/>
    <xf numFmtId="166" fontId="0" fillId="13" borderId="9" xfId="1" applyNumberFormat="1" applyFont="1" applyFill="1" applyBorder="1" applyAlignment="1"/>
    <xf numFmtId="0" fontId="9" fillId="4" borderId="9" xfId="0" quotePrefix="1" applyNumberFormat="1" applyFont="1" applyFill="1" applyBorder="1" applyAlignment="1">
      <alignment horizontal="right" wrapText="1"/>
    </xf>
    <xf numFmtId="0" fontId="9" fillId="11" borderId="9" xfId="0" quotePrefix="1" applyNumberFormat="1" applyFont="1" applyFill="1" applyBorder="1" applyAlignment="1">
      <alignment horizontal="right" wrapText="1"/>
    </xf>
    <xf numFmtId="0" fontId="14" fillId="4" borderId="9" xfId="0" quotePrefix="1" applyNumberFormat="1" applyFont="1" applyFill="1" applyBorder="1" applyAlignment="1">
      <alignment horizontal="right" wrapText="1"/>
    </xf>
    <xf numFmtId="0" fontId="14" fillId="11" borderId="9" xfId="0" quotePrefix="1" applyNumberFormat="1" applyFont="1" applyFill="1" applyBorder="1" applyAlignment="1">
      <alignment horizontal="right" wrapText="1"/>
    </xf>
    <xf numFmtId="172" fontId="24" fillId="14" borderId="21" xfId="0" applyNumberFormat="1" applyFont="1" applyFill="1" applyBorder="1"/>
    <xf numFmtId="0" fontId="9" fillId="3" borderId="10" xfId="0" quotePrefix="1" applyNumberFormat="1" applyFont="1" applyFill="1" applyBorder="1" applyAlignment="1">
      <alignment wrapText="1"/>
    </xf>
    <xf numFmtId="170" fontId="9" fillId="4" borderId="9" xfId="0" quotePrefix="1" applyNumberFormat="1" applyFont="1" applyFill="1" applyBorder="1" applyAlignment="1">
      <alignment horizontal="right" wrapText="1"/>
    </xf>
    <xf numFmtId="170" fontId="9" fillId="11" borderId="9" xfId="0" quotePrefix="1" applyNumberFormat="1" applyFont="1" applyFill="1" applyBorder="1" applyAlignment="1">
      <alignment horizontal="right" wrapText="1"/>
    </xf>
    <xf numFmtId="170" fontId="14" fillId="12" borderId="9" xfId="0" quotePrefix="1" applyNumberFormat="1" applyFont="1" applyFill="1" applyBorder="1" applyAlignment="1">
      <alignment horizontal="right" wrapText="1"/>
    </xf>
    <xf numFmtId="0" fontId="14" fillId="12" borderId="9" xfId="0" applyNumberFormat="1" applyFont="1" applyFill="1" applyBorder="1" applyAlignment="1">
      <alignment horizontal="right" wrapText="1"/>
    </xf>
    <xf numFmtId="0" fontId="35" fillId="17" borderId="4" xfId="0" applyFont="1" applyFill="1" applyBorder="1" applyAlignment="1">
      <alignment horizontal="left" indent="1"/>
    </xf>
    <xf numFmtId="0" fontId="36" fillId="17" borderId="0" xfId="0" applyFont="1" applyFill="1" applyBorder="1"/>
    <xf numFmtId="167" fontId="38" fillId="17" borderId="0" xfId="0" applyNumberFormat="1" applyFont="1" applyFill="1" applyBorder="1" applyAlignment="1">
      <alignment horizontal="right"/>
    </xf>
    <xf numFmtId="167" fontId="35" fillId="17" borderId="0" xfId="0" applyNumberFormat="1" applyFont="1" applyFill="1" applyBorder="1" applyAlignment="1">
      <alignment horizontal="right"/>
    </xf>
    <xf numFmtId="167" fontId="37" fillId="17" borderId="0" xfId="0" applyNumberFormat="1" applyFont="1" applyFill="1" applyBorder="1" applyAlignment="1">
      <alignment horizontal="right"/>
    </xf>
    <xf numFmtId="2" fontId="38" fillId="17" borderId="0" xfId="0" applyNumberFormat="1" applyFont="1" applyFill="1" applyBorder="1" applyAlignment="1">
      <alignment horizontal="right"/>
    </xf>
    <xf numFmtId="2" fontId="35" fillId="17" borderId="0" xfId="0" applyNumberFormat="1" applyFont="1" applyFill="1" applyBorder="1" applyAlignment="1">
      <alignment horizontal="right"/>
    </xf>
    <xf numFmtId="2" fontId="37" fillId="17" borderId="0" xfId="0" applyNumberFormat="1" applyFont="1" applyFill="1" applyBorder="1" applyAlignment="1">
      <alignment horizontal="right"/>
    </xf>
    <xf numFmtId="0" fontId="26" fillId="0" borderId="0" xfId="0" applyFont="1" applyBorder="1" applyAlignment="1">
      <alignment horizontal="center"/>
    </xf>
    <xf numFmtId="2" fontId="10" fillId="5" borderId="9" xfId="4" applyNumberFormat="1" applyFill="1" applyBorder="1" applyAlignment="1">
      <alignment wrapText="1"/>
    </xf>
    <xf numFmtId="164" fontId="10" fillId="13" borderId="9" xfId="4" applyNumberFormat="1" applyFill="1" applyBorder="1" applyAlignment="1">
      <alignment wrapText="1"/>
    </xf>
    <xf numFmtId="168" fontId="10" fillId="13" borderId="9" xfId="4" applyNumberFormat="1" applyFill="1" applyBorder="1" applyAlignment="1"/>
    <xf numFmtId="0" fontId="10" fillId="13" borderId="9" xfId="4" applyFill="1" applyBorder="1" applyAlignment="1"/>
    <xf numFmtId="0" fontId="10" fillId="6" borderId="9" xfId="4" applyFill="1" applyBorder="1" applyAlignment="1"/>
    <xf numFmtId="0" fontId="10" fillId="6" borderId="9" xfId="4" applyFill="1" applyBorder="1" applyAlignment="1">
      <alignment horizontal="right"/>
    </xf>
    <xf numFmtId="0" fontId="40" fillId="0" borderId="0" xfId="0" applyFont="1" applyBorder="1" applyAlignment="1">
      <alignment horizontal="left" indent="2"/>
    </xf>
    <xf numFmtId="0" fontId="42" fillId="0" borderId="23" xfId="0" applyFont="1" applyBorder="1" applyAlignment="1"/>
    <xf numFmtId="0" fontId="26" fillId="0" borderId="0" xfId="0" applyFont="1" applyBorder="1" applyAlignment="1"/>
    <xf numFmtId="43" fontId="0" fillId="13" borderId="9" xfId="1" applyFont="1" applyFill="1" applyBorder="1" applyAlignment="1">
      <alignment wrapText="1"/>
    </xf>
    <xf numFmtId="43" fontId="10" fillId="13" borderId="9" xfId="1" applyFill="1" applyBorder="1" applyAlignment="1">
      <alignment wrapText="1"/>
    </xf>
    <xf numFmtId="167" fontId="0" fillId="0" borderId="0" xfId="0" applyNumberFormat="1"/>
    <xf numFmtId="0" fontId="0" fillId="0" borderId="0" xfId="0" applyAlignment="1">
      <alignment vertical="top"/>
    </xf>
    <xf numFmtId="0" fontId="23" fillId="0" borderId="0" xfId="0" applyFont="1" applyBorder="1" applyProtection="1"/>
    <xf numFmtId="166" fontId="23" fillId="14" borderId="9" xfId="0" applyNumberFormat="1" applyFont="1" applyFill="1" applyBorder="1" applyAlignment="1" applyProtection="1">
      <alignment horizontal="right"/>
    </xf>
    <xf numFmtId="0" fontId="23" fillId="0" borderId="5" xfId="0" applyFont="1" applyBorder="1" applyProtection="1"/>
    <xf numFmtId="0" fontId="26" fillId="0" borderId="0" xfId="0" applyFont="1" applyBorder="1" applyAlignment="1" applyProtection="1">
      <alignment horizontal="left" indent="1"/>
    </xf>
    <xf numFmtId="0" fontId="23" fillId="0" borderId="0" xfId="4" applyFont="1"/>
    <xf numFmtId="0" fontId="24" fillId="0" borderId="0" xfId="4" applyFont="1" applyFill="1" applyAlignment="1" applyProtection="1">
      <protection locked="0"/>
    </xf>
    <xf numFmtId="0" fontId="24" fillId="0" borderId="0" xfId="4" applyFont="1"/>
    <xf numFmtId="0" fontId="23" fillId="0" borderId="1" xfId="4" applyFont="1" applyBorder="1"/>
    <xf numFmtId="0" fontId="23" fillId="0" borderId="2" xfId="4" applyFont="1" applyBorder="1"/>
    <xf numFmtId="0" fontId="23" fillId="0" borderId="3" xfId="4" applyFont="1" applyBorder="1"/>
    <xf numFmtId="0" fontId="23" fillId="0" borderId="4" xfId="4" applyFont="1" applyBorder="1"/>
    <xf numFmtId="0" fontId="23" fillId="0" borderId="0" xfId="4" applyFont="1" applyBorder="1"/>
    <xf numFmtId="0" fontId="23" fillId="0" borderId="5" xfId="4" applyFont="1" applyBorder="1"/>
    <xf numFmtId="0" fontId="23" fillId="0" borderId="6" xfId="4" applyFont="1" applyBorder="1"/>
    <xf numFmtId="0" fontId="23" fillId="0" borderId="7" xfId="4" applyFont="1" applyBorder="1"/>
    <xf numFmtId="0" fontId="23" fillId="0" borderId="8" xfId="4" applyFont="1" applyBorder="1"/>
    <xf numFmtId="0" fontId="23" fillId="15" borderId="9" xfId="4" applyFont="1" applyFill="1" applyBorder="1" applyAlignment="1" applyProtection="1">
      <alignment horizontal="right"/>
      <protection locked="0"/>
    </xf>
    <xf numFmtId="0" fontId="26" fillId="0" borderId="0" xfId="4" applyFont="1" applyBorder="1"/>
    <xf numFmtId="0" fontId="23" fillId="0" borderId="0" xfId="4" applyFont="1" applyBorder="1" applyAlignment="1">
      <alignment horizontal="left" indent="1"/>
    </xf>
    <xf numFmtId="0" fontId="23" fillId="0" borderId="0" xfId="4" applyFont="1" applyFill="1" applyBorder="1" applyAlignment="1">
      <alignment horizontal="left" indent="1"/>
    </xf>
    <xf numFmtId="0" fontId="23" fillId="0" borderId="5" xfId="4" applyFont="1" applyBorder="1" applyAlignment="1">
      <alignment horizontal="center"/>
    </xf>
    <xf numFmtId="0" fontId="23" fillId="0" borderId="0" xfId="4" applyFont="1" applyBorder="1" applyAlignment="1">
      <alignment horizontal="right"/>
    </xf>
    <xf numFmtId="170" fontId="23" fillId="15" borderId="9" xfId="4" applyNumberFormat="1" applyFont="1" applyFill="1" applyBorder="1" applyAlignment="1" applyProtection="1">
      <alignment horizontal="right"/>
      <protection locked="0"/>
    </xf>
    <xf numFmtId="168" fontId="23" fillId="0" borderId="0" xfId="4" applyNumberFormat="1" applyFont="1" applyBorder="1"/>
    <xf numFmtId="0" fontId="43" fillId="0" borderId="0" xfId="4" applyFont="1" applyBorder="1" applyAlignment="1">
      <alignment horizontal="right"/>
    </xf>
    <xf numFmtId="170" fontId="14" fillId="0" borderId="9" xfId="4" quotePrefix="1" applyNumberFormat="1" applyFont="1" applyFill="1" applyBorder="1" applyAlignment="1">
      <alignment horizontal="right" wrapText="1"/>
    </xf>
    <xf numFmtId="0" fontId="23" fillId="13" borderId="1" xfId="4" applyFont="1" applyFill="1" applyBorder="1"/>
    <xf numFmtId="0" fontId="23" fillId="13" borderId="2" xfId="4" applyFont="1" applyFill="1" applyBorder="1"/>
    <xf numFmtId="0" fontId="23" fillId="13" borderId="3" xfId="4" applyFont="1" applyFill="1" applyBorder="1"/>
    <xf numFmtId="0" fontId="23" fillId="13" borderId="4" xfId="4" applyFont="1" applyFill="1" applyBorder="1"/>
    <xf numFmtId="0" fontId="23" fillId="13" borderId="0" xfId="4" applyFont="1" applyFill="1" applyBorder="1"/>
    <xf numFmtId="0" fontId="29" fillId="13" borderId="0" xfId="4" applyFont="1" applyFill="1" applyBorder="1" applyAlignment="1">
      <alignment horizontal="right"/>
    </xf>
    <xf numFmtId="0" fontId="29" fillId="13" borderId="0" xfId="4" applyFont="1" applyFill="1" applyAlignment="1">
      <alignment horizontal="right"/>
    </xf>
    <xf numFmtId="0" fontId="23" fillId="13" borderId="5" xfId="4" applyFont="1" applyFill="1" applyBorder="1"/>
    <xf numFmtId="0" fontId="35" fillId="17" borderId="4" xfId="4" applyFont="1" applyFill="1" applyBorder="1" applyAlignment="1">
      <alignment horizontal="left" indent="1"/>
    </xf>
    <xf numFmtId="0" fontId="36" fillId="17" borderId="0" xfId="4" applyFont="1" applyFill="1" applyBorder="1"/>
    <xf numFmtId="167" fontId="37" fillId="17" borderId="0" xfId="4" applyNumberFormat="1" applyFont="1" applyFill="1" applyBorder="1" applyAlignment="1">
      <alignment horizontal="right"/>
    </xf>
    <xf numFmtId="2" fontId="37" fillId="17" borderId="0" xfId="4" applyNumberFormat="1" applyFont="1" applyFill="1" applyBorder="1" applyAlignment="1">
      <alignment horizontal="right"/>
    </xf>
    <xf numFmtId="0" fontId="23" fillId="13" borderId="0" xfId="4" quotePrefix="1" applyNumberFormat="1" applyFont="1" applyFill="1" applyBorder="1" applyAlignment="1">
      <alignment horizontal="left" indent="1"/>
    </xf>
    <xf numFmtId="165" fontId="23" fillId="13" borderId="0" xfId="4" applyNumberFormat="1" applyFont="1" applyFill="1" applyBorder="1" applyAlignment="1">
      <alignment horizontal="right"/>
    </xf>
    <xf numFmtId="0" fontId="23" fillId="13" borderId="4" xfId="4" quotePrefix="1" applyNumberFormat="1" applyFont="1" applyFill="1" applyBorder="1" applyAlignment="1">
      <alignment horizontal="left" indent="1"/>
    </xf>
    <xf numFmtId="167" fontId="23" fillId="13" borderId="0" xfId="4" applyNumberFormat="1" applyFont="1" applyFill="1" applyBorder="1"/>
    <xf numFmtId="4" fontId="23" fillId="13" borderId="0" xfId="4" applyNumberFormat="1" applyFont="1" applyFill="1" applyBorder="1"/>
    <xf numFmtId="0" fontId="23" fillId="13" borderId="4" xfId="4" applyFont="1" applyFill="1" applyBorder="1" applyAlignment="1">
      <alignment horizontal="left" indent="1"/>
    </xf>
    <xf numFmtId="2" fontId="24" fillId="14" borderId="9" xfId="4" applyNumberFormat="1" applyFont="1" applyFill="1" applyBorder="1"/>
    <xf numFmtId="4" fontId="24" fillId="14" borderId="9" xfId="4" applyNumberFormat="1" applyFont="1" applyFill="1" applyBorder="1"/>
    <xf numFmtId="0" fontId="26" fillId="13" borderId="6" xfId="4" quotePrefix="1" applyFont="1" applyFill="1" applyBorder="1"/>
    <xf numFmtId="0" fontId="23" fillId="13" borderId="7" xfId="4" applyFont="1" applyFill="1" applyBorder="1"/>
    <xf numFmtId="0" fontId="26" fillId="13" borderId="7" xfId="4" applyFont="1" applyFill="1" applyBorder="1"/>
    <xf numFmtId="0" fontId="23" fillId="13" borderId="8" xfId="4" applyFont="1" applyFill="1" applyBorder="1"/>
    <xf numFmtId="0" fontId="9" fillId="3" borderId="9" xfId="4" applyNumberFormat="1" applyFont="1" applyFill="1" applyBorder="1" applyAlignment="1">
      <alignment wrapText="1"/>
    </xf>
    <xf numFmtId="0" fontId="9" fillId="5" borderId="9" xfId="4" quotePrefix="1" applyNumberFormat="1" applyFont="1" applyFill="1" applyBorder="1" applyAlignment="1">
      <alignment horizontal="right" wrapText="1"/>
    </xf>
    <xf numFmtId="0" fontId="9" fillId="5" borderId="9" xfId="4" applyNumberFormat="1" applyFont="1" applyFill="1" applyBorder="1" applyAlignment="1">
      <alignment horizontal="right" wrapText="1"/>
    </xf>
    <xf numFmtId="0" fontId="9" fillId="13" borderId="9" xfId="4" quotePrefix="1" applyNumberFormat="1" applyFont="1" applyFill="1" applyBorder="1" applyAlignment="1">
      <alignment horizontal="right" wrapText="1"/>
    </xf>
    <xf numFmtId="0" fontId="9" fillId="3" borderId="9" xfId="4" quotePrefix="1" applyNumberFormat="1" applyFont="1" applyFill="1" applyBorder="1" applyAlignment="1">
      <alignment horizontal="right" wrapText="1"/>
    </xf>
    <xf numFmtId="0" fontId="9" fillId="3" borderId="9" xfId="4" quotePrefix="1" applyNumberFormat="1" applyFont="1" applyFill="1" applyBorder="1" applyAlignment="1">
      <alignment wrapText="1"/>
    </xf>
    <xf numFmtId="0" fontId="9" fillId="3" borderId="12" xfId="4" quotePrefix="1" applyNumberFormat="1" applyFont="1" applyFill="1" applyBorder="1" applyAlignment="1">
      <alignment wrapText="1"/>
    </xf>
    <xf numFmtId="0" fontId="9" fillId="6" borderId="9" xfId="4" quotePrefix="1" applyNumberFormat="1" applyFont="1" applyFill="1" applyBorder="1" applyAlignment="1">
      <alignment wrapText="1"/>
    </xf>
    <xf numFmtId="0" fontId="10" fillId="3" borderId="9" xfId="4" applyFill="1" applyBorder="1" applyAlignment="1">
      <alignment wrapText="1"/>
    </xf>
    <xf numFmtId="167" fontId="10" fillId="5" borderId="9" xfId="4" applyNumberFormat="1" applyFill="1" applyBorder="1" applyAlignment="1"/>
    <xf numFmtId="0" fontId="10" fillId="3" borderId="9" xfId="4" applyFill="1" applyBorder="1" applyAlignment="1"/>
    <xf numFmtId="0" fontId="10" fillId="3" borderId="12" xfId="4" applyFill="1" applyBorder="1" applyAlignment="1">
      <alignment wrapText="1"/>
    </xf>
    <xf numFmtId="0" fontId="10" fillId="0" borderId="0" xfId="4" applyAlignment="1">
      <alignment vertical="top"/>
    </xf>
    <xf numFmtId="167" fontId="10" fillId="0" borderId="0" xfId="4" applyNumberFormat="1"/>
    <xf numFmtId="0" fontId="44" fillId="19" borderId="0" xfId="0" applyFont="1" applyFill="1" applyAlignment="1"/>
    <xf numFmtId="0" fontId="44" fillId="19" borderId="0" xfId="4" applyFont="1" applyFill="1" applyAlignment="1"/>
    <xf numFmtId="0" fontId="44" fillId="11" borderId="0" xfId="0" applyFont="1" applyFill="1" applyAlignment="1"/>
    <xf numFmtId="0" fontId="44" fillId="11" borderId="0" xfId="4" applyFont="1" applyFill="1" applyAlignment="1"/>
    <xf numFmtId="0" fontId="45" fillId="11" borderId="0" xfId="0" applyFont="1" applyFill="1" applyAlignment="1"/>
    <xf numFmtId="0" fontId="45" fillId="11" borderId="0" xfId="4" applyFont="1" applyFill="1" applyAlignment="1"/>
    <xf numFmtId="0" fontId="45" fillId="12" borderId="0" xfId="0" applyFont="1" applyFill="1" applyAlignment="1"/>
    <xf numFmtId="0" fontId="45" fillId="12" borderId="0" xfId="4" applyFont="1" applyFill="1" applyAlignment="1"/>
    <xf numFmtId="0" fontId="45" fillId="19" borderId="0" xfId="0" applyFont="1" applyFill="1" applyAlignment="1"/>
    <xf numFmtId="0" fontId="45" fillId="19" borderId="0" xfId="4" applyFont="1" applyFill="1" applyAlignment="1"/>
    <xf numFmtId="0" fontId="47" fillId="11" borderId="0" xfId="0" applyFont="1" applyFill="1"/>
    <xf numFmtId="0" fontId="24" fillId="14" borderId="0" xfId="0" applyFont="1" applyFill="1" applyAlignment="1" applyProtection="1">
      <protection locked="0"/>
    </xf>
    <xf numFmtId="0" fontId="24" fillId="14" borderId="0" xfId="4" applyFont="1" applyFill="1" applyAlignment="1" applyProtection="1">
      <protection locked="0"/>
    </xf>
    <xf numFmtId="0" fontId="51" fillId="0" borderId="0" xfId="0" applyFont="1" applyAlignment="1">
      <alignment horizontal="center" wrapText="1"/>
    </xf>
    <xf numFmtId="0" fontId="4" fillId="0" borderId="0" xfId="42"/>
    <xf numFmtId="170" fontId="0" fillId="0" borderId="0" xfId="0" applyNumberFormat="1"/>
    <xf numFmtId="0" fontId="53" fillId="0" borderId="0" xfId="42" applyFont="1"/>
    <xf numFmtId="0" fontId="0" fillId="0" borderId="0" xfId="0" applyAlignment="1">
      <alignment horizontal="right"/>
    </xf>
    <xf numFmtId="3" fontId="54" fillId="10" borderId="0" xfId="0" applyNumberFormat="1" applyFont="1" applyFill="1"/>
    <xf numFmtId="0" fontId="3" fillId="0" borderId="0" xfId="42" applyFont="1"/>
    <xf numFmtId="0" fontId="0" fillId="11" borderId="0" xfId="0" applyFill="1"/>
    <xf numFmtId="0" fontId="46" fillId="0" borderId="0" xfId="42" applyFont="1" applyFill="1"/>
    <xf numFmtId="0" fontId="46" fillId="0" borderId="0" xfId="18" applyFont="1" applyFill="1" applyBorder="1" applyAlignment="1">
      <alignment horizontal="left" vertical="top" wrapText="1"/>
    </xf>
    <xf numFmtId="0" fontId="4" fillId="0" borderId="0" xfId="42" applyFill="1"/>
    <xf numFmtId="172" fontId="24" fillId="14" borderId="21" xfId="4" applyNumberFormat="1" applyFont="1" applyFill="1" applyBorder="1"/>
    <xf numFmtId="0" fontId="23" fillId="13" borderId="0" xfId="0" applyFont="1" applyFill="1" applyBorder="1" applyAlignment="1">
      <alignment horizontal="left" indent="2"/>
    </xf>
    <xf numFmtId="172" fontId="23" fillId="13" borderId="9" xfId="1" applyNumberFormat="1" applyFont="1" applyFill="1" applyBorder="1" applyAlignment="1">
      <alignment horizontal="right"/>
    </xf>
    <xf numFmtId="166" fontId="23" fillId="13" borderId="9" xfId="1" applyNumberFormat="1" applyFont="1" applyFill="1" applyBorder="1" applyAlignment="1">
      <alignment horizontal="right"/>
    </xf>
    <xf numFmtId="0" fontId="55" fillId="13" borderId="9" xfId="0" applyFont="1" applyFill="1" applyBorder="1" applyAlignment="1">
      <alignment wrapText="1"/>
    </xf>
    <xf numFmtId="172" fontId="0" fillId="13" borderId="9" xfId="0" applyNumberFormat="1" applyFill="1" applyBorder="1" applyAlignment="1"/>
    <xf numFmtId="0" fontId="53" fillId="11" borderId="0" xfId="42" applyFont="1" applyFill="1"/>
    <xf numFmtId="0" fontId="54" fillId="0" borderId="0" xfId="0" applyFont="1"/>
    <xf numFmtId="0" fontId="0" fillId="0" borderId="0" xfId="0" applyFont="1"/>
    <xf numFmtId="0" fontId="15" fillId="0" borderId="0" xfId="44"/>
    <xf numFmtId="0" fontId="56" fillId="0" borderId="0" xfId="42" applyFont="1"/>
    <xf numFmtId="0" fontId="53" fillId="0" borderId="0" xfId="42" applyFont="1" applyFill="1"/>
    <xf numFmtId="0" fontId="0" fillId="0" borderId="4" xfId="0" applyBorder="1"/>
    <xf numFmtId="0" fontId="0" fillId="0" borderId="0" xfId="0" applyBorder="1"/>
    <xf numFmtId="0" fontId="57" fillId="0" borderId="0" xfId="0" applyFont="1"/>
    <xf numFmtId="0" fontId="55" fillId="0" borderId="16" xfId="0" applyFont="1" applyBorder="1"/>
    <xf numFmtId="0" fontId="55" fillId="0" borderId="16" xfId="0" applyFont="1" applyBorder="1" applyAlignment="1">
      <alignment horizontal="right"/>
    </xf>
    <xf numFmtId="0" fontId="0" fillId="0" borderId="9" xfId="0" applyBorder="1"/>
    <xf numFmtId="0" fontId="0" fillId="0" borderId="9" xfId="0" applyBorder="1" applyAlignment="1">
      <alignment horizontal="right"/>
    </xf>
    <xf numFmtId="0" fontId="0" fillId="0" borderId="9" xfId="0" applyBorder="1" applyAlignment="1">
      <alignment horizontal="right" wrapText="1"/>
    </xf>
    <xf numFmtId="16" fontId="0" fillId="0" borderId="9" xfId="0" quotePrefix="1" applyNumberFormat="1" applyBorder="1" applyAlignment="1">
      <alignment horizontal="right"/>
    </xf>
    <xf numFmtId="0" fontId="0" fillId="0" borderId="9" xfId="0" quotePrefix="1" applyBorder="1" applyAlignment="1">
      <alignment horizontal="right" wrapText="1"/>
    </xf>
    <xf numFmtId="173" fontId="59" fillId="0" borderId="0" xfId="44" applyNumberFormat="1" applyFont="1" applyFill="1"/>
    <xf numFmtId="0" fontId="46" fillId="0" borderId="0" xfId="18" applyFont="1" applyFill="1" applyBorder="1" applyAlignment="1">
      <alignment horizontal="center" vertical="center" wrapText="1"/>
    </xf>
    <xf numFmtId="0" fontId="13" fillId="0" borderId="0" xfId="0" applyFont="1" applyBorder="1" applyAlignment="1">
      <alignment vertical="top" wrapText="1"/>
    </xf>
    <xf numFmtId="0" fontId="60" fillId="0" borderId="0" xfId="0" applyFont="1"/>
    <xf numFmtId="0" fontId="62" fillId="0" borderId="0" xfId="0" applyFont="1" applyAlignment="1">
      <alignment horizontal="center"/>
    </xf>
    <xf numFmtId="0" fontId="62" fillId="0" borderId="0" xfId="0" applyFont="1" applyBorder="1" applyAlignment="1">
      <alignment horizontal="center"/>
    </xf>
    <xf numFmtId="0" fontId="62" fillId="0" borderId="0" xfId="0" applyFont="1" applyFill="1" applyBorder="1" applyAlignment="1">
      <alignment horizontal="center"/>
    </xf>
    <xf numFmtId="0" fontId="60" fillId="25" borderId="1" xfId="0" applyFont="1" applyFill="1" applyBorder="1"/>
    <xf numFmtId="0" fontId="60" fillId="25" borderId="3" xfId="0" applyFont="1" applyFill="1" applyBorder="1"/>
    <xf numFmtId="0" fontId="60" fillId="25" borderId="4" xfId="0" applyFont="1" applyFill="1" applyBorder="1"/>
    <xf numFmtId="0" fontId="60" fillId="25" borderId="5" xfId="0" applyFont="1" applyFill="1" applyBorder="1"/>
    <xf numFmtId="0" fontId="60" fillId="25" borderId="6" xfId="0" applyFont="1" applyFill="1" applyBorder="1"/>
    <xf numFmtId="0" fontId="60" fillId="25" borderId="8" xfId="0" applyFont="1" applyFill="1" applyBorder="1"/>
    <xf numFmtId="0" fontId="63" fillId="0" borderId="0" xfId="0" applyFont="1" applyAlignment="1">
      <alignment horizontal="right"/>
    </xf>
    <xf numFmtId="0" fontId="63" fillId="0" borderId="21" xfId="0" applyFont="1" applyBorder="1"/>
    <xf numFmtId="0" fontId="61" fillId="0" borderId="50" xfId="0" applyFont="1" applyBorder="1" applyAlignment="1">
      <alignment horizontal="center"/>
    </xf>
    <xf numFmtId="0" fontId="61" fillId="0" borderId="52" xfId="0" applyFont="1" applyBorder="1" applyAlignment="1">
      <alignment horizontal="center"/>
    </xf>
    <xf numFmtId="0" fontId="0" fillId="6" borderId="9" xfId="0" applyFill="1" applyBorder="1" applyAlignment="1">
      <alignment horizontal="right" wrapText="1"/>
    </xf>
    <xf numFmtId="43" fontId="0" fillId="13" borderId="9" xfId="0" applyNumberFormat="1" applyFill="1" applyBorder="1" applyAlignment="1"/>
    <xf numFmtId="2" fontId="68" fillId="14" borderId="9" xfId="0" applyNumberFormat="1" applyFont="1" applyFill="1" applyBorder="1"/>
    <xf numFmtId="0" fontId="23" fillId="23" borderId="9" xfId="0" applyFont="1" applyFill="1" applyBorder="1" applyAlignment="1" applyProtection="1">
      <alignment horizontal="right"/>
      <protection locked="0"/>
    </xf>
    <xf numFmtId="166" fontId="23" fillId="23" borderId="9" xfId="1" applyNumberFormat="1" applyFont="1" applyFill="1" applyBorder="1" applyAlignment="1" applyProtection="1">
      <alignment horizontal="right"/>
      <protection locked="0"/>
    </xf>
    <xf numFmtId="0" fontId="0" fillId="0" borderId="1" xfId="0" applyBorder="1" applyProtection="1"/>
    <xf numFmtId="0" fontId="0" fillId="0" borderId="2" xfId="0" applyBorder="1" applyProtection="1"/>
    <xf numFmtId="0" fontId="24" fillId="0" borderId="2" xfId="0" applyFont="1" applyBorder="1" applyAlignment="1" applyProtection="1">
      <alignment horizontal="right"/>
    </xf>
    <xf numFmtId="0" fontId="24" fillId="0" borderId="2" xfId="0" applyFont="1" applyBorder="1" applyAlignment="1" applyProtection="1">
      <alignment horizontal="right" wrapText="1"/>
    </xf>
    <xf numFmtId="0" fontId="23" fillId="0" borderId="3" xfId="0" applyFont="1" applyBorder="1" applyProtection="1"/>
    <xf numFmtId="0" fontId="23" fillId="0" borderId="0" xfId="0" applyFont="1" applyBorder="1" applyAlignment="1" applyProtection="1">
      <alignment horizontal="right"/>
    </xf>
    <xf numFmtId="166" fontId="23" fillId="0" borderId="0" xfId="1" applyNumberFormat="1" applyFont="1" applyBorder="1" applyAlignment="1" applyProtection="1">
      <alignment horizontal="right"/>
    </xf>
    <xf numFmtId="0" fontId="0" fillId="0" borderId="5" xfId="0" applyBorder="1" applyProtection="1"/>
    <xf numFmtId="0" fontId="0" fillId="0" borderId="0" xfId="0" applyProtection="1"/>
    <xf numFmtId="0" fontId="0" fillId="0" borderId="0" xfId="0" applyBorder="1" applyProtection="1"/>
    <xf numFmtId="0" fontId="24" fillId="0" borderId="4" xfId="0" applyFont="1" applyBorder="1" applyProtection="1"/>
    <xf numFmtId="0" fontId="24" fillId="0" borderId="0" xfId="0" applyFont="1" applyBorder="1" applyProtection="1"/>
    <xf numFmtId="0" fontId="55" fillId="0" borderId="0" xfId="0" applyFont="1" applyBorder="1" applyProtection="1"/>
    <xf numFmtId="0" fontId="0" fillId="0" borderId="4" xfId="0" applyBorder="1" applyProtection="1"/>
    <xf numFmtId="0" fontId="64" fillId="0" borderId="0" xfId="0" applyFont="1" applyBorder="1" applyProtection="1"/>
    <xf numFmtId="0" fontId="65" fillId="0" borderId="51" xfId="0" applyFont="1" applyBorder="1" applyAlignment="1" applyProtection="1">
      <alignment horizontal="center" wrapText="1"/>
    </xf>
    <xf numFmtId="0" fontId="23" fillId="0" borderId="51" xfId="0" applyFont="1" applyBorder="1" applyAlignment="1" applyProtection="1">
      <alignment horizontal="right" wrapText="1"/>
    </xf>
    <xf numFmtId="0" fontId="70" fillId="0" borderId="0" xfId="0" applyFont="1" applyBorder="1" applyProtection="1"/>
    <xf numFmtId="173" fontId="69" fillId="0" borderId="48" xfId="0" applyNumberFormat="1" applyFont="1" applyBorder="1" applyAlignment="1" applyProtection="1">
      <alignment horizontal="center"/>
    </xf>
    <xf numFmtId="43" fontId="69" fillId="11" borderId="48" xfId="0" applyNumberFormat="1" applyFont="1" applyFill="1" applyBorder="1" applyAlignment="1" applyProtection="1"/>
    <xf numFmtId="173" fontId="23" fillId="0" borderId="48" xfId="0" applyNumberFormat="1" applyFont="1" applyBorder="1" applyAlignment="1" applyProtection="1">
      <alignment horizontal="center"/>
    </xf>
    <xf numFmtId="43" fontId="23" fillId="11" borderId="48" xfId="0" applyNumberFormat="1" applyFont="1" applyFill="1" applyBorder="1" applyAlignment="1" applyProtection="1"/>
    <xf numFmtId="173" fontId="23" fillId="0" borderId="49" xfId="0" applyNumberFormat="1" applyFont="1" applyBorder="1" applyAlignment="1" applyProtection="1">
      <alignment horizontal="center"/>
    </xf>
    <xf numFmtId="43" fontId="23" fillId="11" borderId="49" xfId="0" applyNumberFormat="1" applyFont="1" applyFill="1" applyBorder="1" applyAlignment="1" applyProtection="1"/>
    <xf numFmtId="0" fontId="23" fillId="0" borderId="4" xfId="0" applyFont="1" applyBorder="1" applyProtection="1"/>
    <xf numFmtId="0" fontId="43" fillId="0" borderId="0" xfId="0" applyFont="1" applyBorder="1" applyAlignment="1" applyProtection="1">
      <alignment horizontal="center"/>
    </xf>
    <xf numFmtId="0" fontId="43" fillId="0" borderId="0" xfId="0" applyFont="1" applyFill="1" applyBorder="1" applyAlignment="1" applyProtection="1">
      <alignment horizontal="center"/>
    </xf>
    <xf numFmtId="0" fontId="23" fillId="0" borderId="0" xfId="0" applyFont="1" applyBorder="1" applyAlignment="1" applyProtection="1"/>
    <xf numFmtId="0" fontId="0" fillId="0" borderId="0" xfId="0" applyBorder="1" applyAlignment="1" applyProtection="1">
      <alignment horizontal="center"/>
    </xf>
    <xf numFmtId="0" fontId="23" fillId="0" borderId="0" xfId="0" applyFont="1" applyProtection="1"/>
    <xf numFmtId="0" fontId="66" fillId="0" borderId="4" xfId="0" quotePrefix="1" applyFont="1" applyBorder="1" applyProtection="1"/>
    <xf numFmtId="0" fontId="24" fillId="14" borderId="0" xfId="0" applyFont="1" applyFill="1" applyAlignment="1" applyProtection="1"/>
    <xf numFmtId="0" fontId="24" fillId="0" borderId="0" xfId="0" applyFont="1" applyFill="1" applyAlignment="1" applyProtection="1"/>
    <xf numFmtId="0" fontId="67" fillId="14" borderId="9" xfId="0" applyFont="1" applyFill="1" applyBorder="1" applyAlignment="1" applyProtection="1">
      <alignment horizontal="right"/>
    </xf>
    <xf numFmtId="0" fontId="0" fillId="0" borderId="4" xfId="0" applyBorder="1" applyAlignment="1" applyProtection="1">
      <alignment horizontal="right" wrapText="1"/>
    </xf>
    <xf numFmtId="0" fontId="0" fillId="0" borderId="44" xfId="0" applyBorder="1" applyAlignment="1" applyProtection="1">
      <alignment horizontal="right"/>
    </xf>
    <xf numFmtId="0" fontId="0" fillId="0" borderId="45" xfId="0" applyBorder="1" applyAlignment="1" applyProtection="1">
      <alignment horizontal="right"/>
    </xf>
    <xf numFmtId="0" fontId="0" fillId="0" borderId="46" xfId="0" applyBorder="1" applyAlignment="1" applyProtection="1">
      <alignment horizontal="right"/>
    </xf>
    <xf numFmtId="0" fontId="0" fillId="0" borderId="43" xfId="0" applyBorder="1" applyAlignment="1" applyProtection="1">
      <alignment horizontal="right"/>
    </xf>
    <xf numFmtId="0" fontId="0" fillId="0" borderId="39" xfId="0" applyBorder="1" applyAlignment="1" applyProtection="1">
      <alignment horizontal="right"/>
    </xf>
    <xf numFmtId="173" fontId="69" fillId="0" borderId="4" xfId="0" applyNumberFormat="1" applyFont="1" applyBorder="1" applyProtection="1"/>
    <xf numFmtId="173" fontId="69" fillId="0" borderId="13" xfId="0" applyNumberFormat="1" applyFont="1" applyBorder="1" applyProtection="1"/>
    <xf numFmtId="173" fontId="69" fillId="0" borderId="40" xfId="0" applyNumberFormat="1" applyFont="1" applyBorder="1" applyProtection="1"/>
    <xf numFmtId="173" fontId="69" fillId="0" borderId="0" xfId="0" applyNumberFormat="1" applyFont="1" applyBorder="1" applyProtection="1"/>
    <xf numFmtId="173" fontId="23" fillId="0" borderId="4" xfId="0" applyNumberFormat="1" applyFont="1" applyBorder="1" applyProtection="1"/>
    <xf numFmtId="173" fontId="23" fillId="0" borderId="13" xfId="0" applyNumberFormat="1" applyFont="1" applyBorder="1" applyProtection="1"/>
    <xf numFmtId="173" fontId="23" fillId="0" borderId="40" xfId="0" applyNumberFormat="1" applyFont="1" applyBorder="1" applyProtection="1"/>
    <xf numFmtId="173" fontId="23" fillId="0" borderId="0" xfId="0" applyNumberFormat="1" applyFont="1" applyBorder="1" applyProtection="1"/>
    <xf numFmtId="173" fontId="23" fillId="0" borderId="6" xfId="0" applyNumberFormat="1" applyFont="1" applyBorder="1" applyProtection="1"/>
    <xf numFmtId="173" fontId="23" fillId="0" borderId="41" xfId="0" applyNumberFormat="1" applyFont="1" applyBorder="1" applyProtection="1"/>
    <xf numFmtId="173" fontId="23" fillId="0" borderId="42" xfId="0" applyNumberFormat="1" applyFont="1" applyBorder="1" applyProtection="1"/>
    <xf numFmtId="173" fontId="23" fillId="0" borderId="7" xfId="0" applyNumberFormat="1" applyFont="1" applyBorder="1" applyProtection="1"/>
    <xf numFmtId="0" fontId="23" fillId="0" borderId="6" xfId="0" applyFont="1" applyBorder="1" applyProtection="1"/>
    <xf numFmtId="0" fontId="23" fillId="0" borderId="7" xfId="0" applyFont="1" applyBorder="1" applyProtection="1"/>
    <xf numFmtId="0" fontId="23" fillId="0" borderId="8" xfId="0" applyFont="1" applyBorder="1" applyProtection="1"/>
    <xf numFmtId="0" fontId="60" fillId="25" borderId="1" xfId="0" applyFont="1" applyFill="1" applyBorder="1" applyProtection="1"/>
    <xf numFmtId="0" fontId="60" fillId="25" borderId="3" xfId="0" applyFont="1" applyFill="1" applyBorder="1" applyProtection="1"/>
    <xf numFmtId="0" fontId="60" fillId="25" borderId="4" xfId="0" applyFont="1" applyFill="1" applyBorder="1" applyProtection="1"/>
    <xf numFmtId="0" fontId="60" fillId="25" borderId="5" xfId="0" applyFont="1" applyFill="1" applyBorder="1" applyProtection="1"/>
    <xf numFmtId="0" fontId="24" fillId="0" borderId="0" xfId="0" applyFont="1" applyProtection="1"/>
    <xf numFmtId="0" fontId="23" fillId="0" borderId="1" xfId="0" applyFont="1" applyBorder="1" applyProtection="1"/>
    <xf numFmtId="0" fontId="23" fillId="0" borderId="2" xfId="0" applyFont="1" applyBorder="1" applyProtection="1"/>
    <xf numFmtId="0" fontId="26" fillId="0" borderId="0" xfId="0" applyFont="1" applyBorder="1" applyProtection="1"/>
    <xf numFmtId="0" fontId="60" fillId="25" borderId="6" xfId="0" applyFont="1" applyFill="1" applyBorder="1" applyProtection="1"/>
    <xf numFmtId="0" fontId="60" fillId="25" borderId="8" xfId="0" applyFont="1" applyFill="1" applyBorder="1" applyProtection="1"/>
    <xf numFmtId="0" fontId="23" fillId="0" borderId="0" xfId="0" applyFont="1" applyFill="1" applyBorder="1" applyAlignment="1" applyProtection="1">
      <alignment horizontal="left" indent="1"/>
    </xf>
    <xf numFmtId="0" fontId="23" fillId="0" borderId="5" xfId="0" applyFont="1" applyBorder="1" applyAlignment="1" applyProtection="1">
      <alignment horizontal="center"/>
    </xf>
    <xf numFmtId="0" fontId="60" fillId="0" borderId="0" xfId="0" applyFont="1" applyProtection="1"/>
    <xf numFmtId="0" fontId="13" fillId="0" borderId="0" xfId="0" applyFont="1" applyBorder="1" applyAlignment="1" applyProtection="1">
      <alignment vertical="top" wrapText="1"/>
    </xf>
    <xf numFmtId="0" fontId="60" fillId="0" borderId="0" xfId="0" applyFont="1" applyAlignment="1" applyProtection="1">
      <alignment horizontal="right"/>
    </xf>
    <xf numFmtId="0" fontId="61" fillId="0" borderId="9" xfId="0" applyFont="1" applyBorder="1" applyAlignment="1" applyProtection="1">
      <alignment horizontal="center"/>
    </xf>
    <xf numFmtId="0" fontId="62" fillId="0" borderId="0" xfId="0" applyFont="1" applyAlignment="1" applyProtection="1">
      <alignment horizontal="center"/>
    </xf>
    <xf numFmtId="0" fontId="54" fillId="0" borderId="0" xfId="0" applyFont="1" applyProtection="1"/>
    <xf numFmtId="0" fontId="62" fillId="0" borderId="0" xfId="0" applyFont="1" applyBorder="1" applyAlignment="1" applyProtection="1">
      <alignment horizontal="center"/>
    </xf>
    <xf numFmtId="0" fontId="62" fillId="0" borderId="0" xfId="0" applyFont="1" applyFill="1" applyBorder="1" applyAlignment="1" applyProtection="1">
      <alignment horizontal="center"/>
    </xf>
    <xf numFmtId="0" fontId="23" fillId="13" borderId="1" xfId="0" applyFont="1" applyFill="1" applyBorder="1" applyProtection="1"/>
    <xf numFmtId="0" fontId="23" fillId="13" borderId="2" xfId="0" applyFont="1" applyFill="1" applyBorder="1" applyProtection="1"/>
    <xf numFmtId="0" fontId="23" fillId="13" borderId="3" xfId="0" applyFont="1" applyFill="1" applyBorder="1" applyProtection="1"/>
    <xf numFmtId="0" fontId="23" fillId="13" borderId="4" xfId="0" applyFont="1" applyFill="1" applyBorder="1" applyProtection="1"/>
    <xf numFmtId="0" fontId="23" fillId="13" borderId="0" xfId="0" applyFont="1" applyFill="1" applyBorder="1" applyProtection="1"/>
    <xf numFmtId="0" fontId="29" fillId="13" borderId="0" xfId="0" applyFont="1" applyFill="1" applyBorder="1" applyAlignment="1" applyProtection="1">
      <alignment horizontal="right"/>
    </xf>
    <xf numFmtId="0" fontId="29" fillId="13" borderId="0" xfId="0" applyFont="1" applyFill="1" applyAlignment="1" applyProtection="1">
      <alignment horizontal="right"/>
    </xf>
    <xf numFmtId="0" fontId="23" fillId="13" borderId="5" xfId="0" applyFont="1" applyFill="1" applyBorder="1" applyProtection="1"/>
    <xf numFmtId="0" fontId="35" fillId="17" borderId="4" xfId="0" applyFont="1" applyFill="1" applyBorder="1" applyAlignment="1" applyProtection="1">
      <alignment horizontal="left" indent="1"/>
    </xf>
    <xf numFmtId="0" fontId="36" fillId="17" borderId="0" xfId="0" applyFont="1" applyFill="1" applyBorder="1" applyProtection="1"/>
    <xf numFmtId="167" fontId="31" fillId="17" borderId="0" xfId="0" applyNumberFormat="1" applyFont="1" applyFill="1" applyBorder="1" applyAlignment="1" applyProtection="1">
      <alignment horizontal="right"/>
    </xf>
    <xf numFmtId="2" fontId="31" fillId="17" borderId="0" xfId="0" applyNumberFormat="1" applyFont="1" applyFill="1" applyBorder="1" applyAlignment="1" applyProtection="1">
      <alignment horizontal="right"/>
    </xf>
    <xf numFmtId="0" fontId="23" fillId="13" borderId="0" xfId="0" quotePrefix="1" applyNumberFormat="1" applyFont="1" applyFill="1" applyBorder="1" applyAlignment="1" applyProtection="1">
      <alignment horizontal="left" indent="1"/>
    </xf>
    <xf numFmtId="165" fontId="23" fillId="13" borderId="9" xfId="0" applyNumberFormat="1" applyFont="1" applyFill="1" applyBorder="1" applyAlignment="1" applyProtection="1">
      <alignment horizontal="right"/>
    </xf>
    <xf numFmtId="3" fontId="23" fillId="13" borderId="9" xfId="1" applyNumberFormat="1" applyFont="1" applyFill="1" applyBorder="1" applyProtection="1"/>
    <xf numFmtId="0" fontId="23" fillId="13" borderId="4" xfId="0" quotePrefix="1" applyNumberFormat="1" applyFont="1" applyFill="1" applyBorder="1" applyAlignment="1" applyProtection="1">
      <alignment horizontal="left" indent="1"/>
    </xf>
    <xf numFmtId="167" fontId="67" fillId="13" borderId="0" xfId="0" applyNumberFormat="1" applyFont="1" applyFill="1" applyBorder="1" applyProtection="1"/>
    <xf numFmtId="4" fontId="67" fillId="13" borderId="0" xfId="0" applyNumberFormat="1" applyFont="1" applyFill="1" applyBorder="1" applyProtection="1"/>
    <xf numFmtId="172" fontId="23" fillId="13" borderId="9" xfId="1" applyNumberFormat="1" applyFont="1" applyFill="1" applyBorder="1" applyAlignment="1" applyProtection="1">
      <alignment horizontal="right"/>
    </xf>
    <xf numFmtId="166" fontId="23" fillId="13" borderId="9" xfId="1" applyNumberFormat="1" applyFont="1" applyFill="1" applyBorder="1" applyAlignment="1" applyProtection="1">
      <alignment horizontal="right"/>
    </xf>
    <xf numFmtId="0" fontId="23" fillId="13" borderId="0" xfId="0" applyFont="1" applyFill="1" applyBorder="1" applyAlignment="1" applyProtection="1">
      <alignment horizontal="left" indent="2"/>
    </xf>
    <xf numFmtId="0" fontId="23" fillId="13" borderId="4" xfId="0" applyFont="1" applyFill="1" applyBorder="1" applyAlignment="1" applyProtection="1">
      <alignment horizontal="left" indent="1"/>
    </xf>
    <xf numFmtId="2" fontId="68" fillId="14" borderId="9" xfId="0" applyNumberFormat="1" applyFont="1" applyFill="1" applyBorder="1" applyProtection="1"/>
    <xf numFmtId="172" fontId="24" fillId="14" borderId="21" xfId="0" applyNumberFormat="1" applyFont="1" applyFill="1" applyBorder="1" applyProtection="1"/>
    <xf numFmtId="0" fontId="26" fillId="13" borderId="6" xfId="0" quotePrefix="1" applyFont="1" applyFill="1" applyBorder="1" applyProtection="1"/>
    <xf numFmtId="0" fontId="23" fillId="13" borderId="7" xfId="0" applyFont="1" applyFill="1" applyBorder="1" applyProtection="1"/>
    <xf numFmtId="0" fontId="26" fillId="13" borderId="7" xfId="0" applyFont="1" applyFill="1" applyBorder="1" applyProtection="1"/>
    <xf numFmtId="0" fontId="23" fillId="13" borderId="8" xfId="0" applyFont="1" applyFill="1" applyBorder="1" applyProtection="1"/>
    <xf numFmtId="0" fontId="44" fillId="19" borderId="0" xfId="0" applyFont="1" applyFill="1" applyAlignment="1" applyProtection="1"/>
    <xf numFmtId="0" fontId="45" fillId="19" borderId="0" xfId="0" applyFont="1" applyFill="1" applyAlignment="1" applyProtection="1"/>
    <xf numFmtId="0" fontId="44" fillId="11" borderId="0" xfId="0" applyFont="1" applyFill="1" applyAlignment="1" applyProtection="1"/>
    <xf numFmtId="0" fontId="45" fillId="11" borderId="0" xfId="0" applyFont="1" applyFill="1" applyAlignment="1" applyProtection="1"/>
    <xf numFmtId="0" fontId="45" fillId="12" borderId="0" xfId="0" applyFont="1" applyFill="1" applyAlignment="1" applyProtection="1"/>
    <xf numFmtId="0" fontId="0" fillId="0" borderId="0" xfId="0" applyAlignment="1" applyProtection="1">
      <alignment horizontal="right"/>
    </xf>
    <xf numFmtId="3" fontId="54" fillId="10" borderId="0" xfId="0" applyNumberFormat="1" applyFont="1" applyFill="1" applyProtection="1"/>
    <xf numFmtId="0" fontId="9" fillId="3" borderId="9" xfId="0" applyNumberFormat="1" applyFont="1" applyFill="1" applyBorder="1" applyAlignment="1" applyProtection="1">
      <alignment wrapText="1"/>
    </xf>
    <xf numFmtId="0" fontId="9" fillId="5" borderId="9" xfId="0" quotePrefix="1" applyNumberFormat="1" applyFont="1" applyFill="1" applyBorder="1" applyAlignment="1" applyProtection="1">
      <alignment horizontal="right" wrapText="1"/>
    </xf>
    <xf numFmtId="0" fontId="9" fillId="5" borderId="9" xfId="0" applyNumberFormat="1" applyFont="1" applyFill="1" applyBorder="1" applyAlignment="1" applyProtection="1">
      <alignment horizontal="right" wrapText="1"/>
    </xf>
    <xf numFmtId="0" fontId="9" fillId="13" borderId="9" xfId="0" quotePrefix="1" applyNumberFormat="1" applyFont="1" applyFill="1" applyBorder="1" applyAlignment="1" applyProtection="1">
      <alignment horizontal="right" wrapText="1"/>
    </xf>
    <xf numFmtId="0" fontId="9" fillId="3" borderId="9" xfId="0" quotePrefix="1" applyNumberFormat="1" applyFont="1" applyFill="1" applyBorder="1" applyAlignment="1" applyProtection="1">
      <alignment horizontal="right" wrapText="1"/>
    </xf>
    <xf numFmtId="0" fontId="9" fillId="3" borderId="9" xfId="0" quotePrefix="1" applyNumberFormat="1" applyFont="1" applyFill="1" applyBorder="1" applyAlignment="1" applyProtection="1">
      <alignment wrapText="1"/>
    </xf>
    <xf numFmtId="0" fontId="9" fillId="3" borderId="10" xfId="0" quotePrefix="1" applyNumberFormat="1" applyFont="1" applyFill="1" applyBorder="1" applyAlignment="1" applyProtection="1">
      <alignment wrapText="1"/>
    </xf>
    <xf numFmtId="0" fontId="9" fillId="4" borderId="9" xfId="0" quotePrefix="1" applyNumberFormat="1" applyFont="1" applyFill="1" applyBorder="1" applyAlignment="1" applyProtection="1">
      <alignment horizontal="right" wrapText="1"/>
    </xf>
    <xf numFmtId="0" fontId="14" fillId="4" borderId="9" xfId="0" quotePrefix="1" applyNumberFormat="1" applyFont="1" applyFill="1" applyBorder="1" applyAlignment="1" applyProtection="1">
      <alignment horizontal="right" wrapText="1"/>
    </xf>
    <xf numFmtId="0" fontId="9" fillId="11" borderId="9" xfId="0" quotePrefix="1" applyNumberFormat="1" applyFont="1" applyFill="1" applyBorder="1" applyAlignment="1" applyProtection="1">
      <alignment horizontal="right" wrapText="1"/>
    </xf>
    <xf numFmtId="0" fontId="14" fillId="11" borderId="9" xfId="0" quotePrefix="1" applyNumberFormat="1" applyFont="1" applyFill="1" applyBorder="1" applyAlignment="1" applyProtection="1">
      <alignment horizontal="right" wrapText="1"/>
    </xf>
    <xf numFmtId="0" fontId="14" fillId="12" borderId="9" xfId="0" applyNumberFormat="1" applyFont="1" applyFill="1" applyBorder="1" applyAlignment="1" applyProtection="1">
      <alignment horizontal="right" wrapText="1"/>
    </xf>
    <xf numFmtId="0" fontId="9" fillId="3" borderId="12" xfId="0" quotePrefix="1" applyNumberFormat="1" applyFont="1" applyFill="1" applyBorder="1" applyAlignment="1" applyProtection="1">
      <alignment wrapText="1"/>
    </xf>
    <xf numFmtId="0" fontId="9" fillId="6" borderId="9" xfId="0" quotePrefix="1" applyNumberFormat="1" applyFont="1" applyFill="1" applyBorder="1" applyAlignment="1" applyProtection="1">
      <alignment wrapText="1"/>
    </xf>
    <xf numFmtId="0" fontId="55" fillId="13" borderId="9" xfId="0" applyFont="1" applyFill="1" applyBorder="1" applyAlignment="1" applyProtection="1">
      <alignment wrapText="1"/>
    </xf>
    <xf numFmtId="0" fontId="0" fillId="3" borderId="9" xfId="0" applyFill="1" applyBorder="1" applyAlignment="1" applyProtection="1">
      <alignment wrapText="1"/>
    </xf>
    <xf numFmtId="2" fontId="0" fillId="5" borderId="9" xfId="0" applyNumberFormat="1" applyFill="1" applyBorder="1" applyAlignment="1" applyProtection="1">
      <alignment wrapText="1"/>
    </xf>
    <xf numFmtId="43" fontId="0" fillId="5" borderId="9" xfId="1" applyNumberFormat="1" applyFont="1" applyFill="1" applyBorder="1" applyAlignment="1" applyProtection="1">
      <alignment wrapText="1"/>
    </xf>
    <xf numFmtId="164" fontId="0" fillId="13" borderId="9" xfId="0" applyNumberFormat="1" applyFill="1" applyBorder="1" applyAlignment="1" applyProtection="1">
      <alignment wrapText="1"/>
    </xf>
    <xf numFmtId="43" fontId="0" fillId="13" borderId="9" xfId="1" applyFont="1" applyFill="1" applyBorder="1" applyAlignment="1" applyProtection="1">
      <alignment wrapText="1"/>
    </xf>
    <xf numFmtId="168" fontId="0" fillId="13" borderId="9" xfId="0" applyNumberFormat="1" applyFill="1" applyBorder="1" applyAlignment="1" applyProtection="1"/>
    <xf numFmtId="43" fontId="0" fillId="13" borderId="9" xfId="0" applyNumberFormat="1" applyFill="1" applyBorder="1" applyAlignment="1" applyProtection="1"/>
    <xf numFmtId="0" fontId="0" fillId="13" borderId="9" xfId="0" applyFill="1" applyBorder="1" applyAlignment="1" applyProtection="1"/>
    <xf numFmtId="0" fontId="0" fillId="6" borderId="9" xfId="0" applyFill="1" applyBorder="1" applyAlignment="1" applyProtection="1"/>
    <xf numFmtId="0" fontId="0" fillId="6" borderId="9" xfId="0" applyFill="1" applyBorder="1" applyAlignment="1" applyProtection="1">
      <alignment horizontal="right" wrapText="1"/>
    </xf>
    <xf numFmtId="0" fontId="0" fillId="3" borderId="9" xfId="0" applyFill="1" applyBorder="1" applyAlignment="1" applyProtection="1"/>
    <xf numFmtId="0" fontId="10" fillId="3" borderId="10" xfId="0" applyFont="1" applyFill="1" applyBorder="1" applyAlignment="1" applyProtection="1"/>
    <xf numFmtId="170" fontId="9" fillId="4" borderId="9" xfId="0" quotePrefix="1" applyNumberFormat="1" applyFont="1" applyFill="1" applyBorder="1" applyAlignment="1" applyProtection="1">
      <alignment horizontal="right" wrapText="1"/>
    </xf>
    <xf numFmtId="170" fontId="9" fillId="11" borderId="9" xfId="0" quotePrefix="1" applyNumberFormat="1" applyFont="1" applyFill="1" applyBorder="1" applyAlignment="1" applyProtection="1">
      <alignment horizontal="right" wrapText="1"/>
    </xf>
    <xf numFmtId="0" fontId="0" fillId="3" borderId="12" xfId="0" applyFill="1" applyBorder="1" applyAlignment="1" applyProtection="1">
      <alignment wrapText="1"/>
    </xf>
    <xf numFmtId="172" fontId="0" fillId="13" borderId="9" xfId="0" applyNumberFormat="1" applyFill="1" applyBorder="1" applyAlignment="1" applyProtection="1"/>
    <xf numFmtId="0" fontId="46" fillId="0" borderId="0" xfId="42" applyFont="1" applyAlignment="1">
      <alignment wrapText="1"/>
    </xf>
    <xf numFmtId="0" fontId="58" fillId="0" borderId="0" xfId="0" applyFont="1" applyAlignment="1">
      <alignment wrapText="1"/>
    </xf>
    <xf numFmtId="0" fontId="55" fillId="0" borderId="0" xfId="0" applyFont="1" applyAlignment="1">
      <alignment wrapText="1"/>
    </xf>
    <xf numFmtId="0" fontId="16" fillId="0" borderId="0" xfId="42" applyFont="1" applyAlignment="1">
      <alignment wrapText="1"/>
    </xf>
    <xf numFmtId="0" fontId="4" fillId="0" borderId="0" xfId="42" applyAlignment="1">
      <alignment wrapText="1"/>
    </xf>
    <xf numFmtId="0" fontId="49" fillId="10" borderId="0" xfId="3" applyFont="1" applyFill="1" applyAlignment="1" applyProtection="1">
      <alignment horizontal="left" indent="3"/>
      <protection locked="0"/>
    </xf>
    <xf numFmtId="0" fontId="49" fillId="7" borderId="0" xfId="3" applyFont="1" applyFill="1" applyAlignment="1" applyProtection="1">
      <alignment horizontal="left" indent="3"/>
      <protection locked="0"/>
    </xf>
    <xf numFmtId="0" fontId="49" fillId="8" borderId="0" xfId="3" applyFont="1" applyFill="1" applyAlignment="1" applyProtection="1">
      <alignment horizontal="left" indent="3"/>
      <protection locked="0"/>
    </xf>
    <xf numFmtId="0" fontId="49" fillId="9" borderId="0" xfId="3" applyFont="1" applyFill="1" applyAlignment="1" applyProtection="1">
      <alignment horizontal="left" indent="3"/>
      <protection locked="0"/>
    </xf>
    <xf numFmtId="0" fontId="49" fillId="16" borderId="0" xfId="3" applyFont="1" applyFill="1" applyAlignment="1" applyProtection="1">
      <alignment horizontal="left" indent="3"/>
      <protection locked="0"/>
    </xf>
    <xf numFmtId="0" fontId="0" fillId="0" borderId="0" xfId="0" applyAlignment="1" applyProtection="1">
      <alignment horizontal="left" indent="3"/>
      <protection locked="0"/>
    </xf>
    <xf numFmtId="0" fontId="49" fillId="21" borderId="21" xfId="3" applyFont="1" applyFill="1" applyBorder="1" applyAlignment="1" applyProtection="1">
      <alignment horizontal="left" indent="3"/>
      <protection locked="0"/>
    </xf>
    <xf numFmtId="0" fontId="73" fillId="10" borderId="0" xfId="42" quotePrefix="1" applyFont="1" applyFill="1" applyAlignment="1">
      <alignment wrapText="1"/>
    </xf>
    <xf numFmtId="0" fontId="73" fillId="10" borderId="0" xfId="42" applyFont="1" applyFill="1" applyAlignment="1">
      <alignment vertical="top"/>
    </xf>
    <xf numFmtId="173" fontId="54" fillId="11" borderId="0" xfId="0" applyNumberFormat="1" applyFont="1" applyFill="1"/>
    <xf numFmtId="0" fontId="46" fillId="0" borderId="0" xfId="42" applyFont="1" applyAlignment="1">
      <alignment horizontal="right"/>
    </xf>
    <xf numFmtId="167" fontId="0" fillId="26" borderId="9" xfId="0" applyNumberFormat="1" applyFill="1" applyBorder="1" applyAlignment="1"/>
    <xf numFmtId="167" fontId="0" fillId="26" borderId="9" xfId="0" applyNumberFormat="1" applyFill="1" applyBorder="1" applyAlignment="1" applyProtection="1"/>
    <xf numFmtId="174" fontId="53" fillId="0" borderId="0" xfId="42" applyNumberFormat="1" applyFont="1"/>
    <xf numFmtId="0" fontId="26" fillId="0" borderId="0" xfId="0" applyFont="1" applyBorder="1" applyAlignment="1">
      <alignment horizontal="center"/>
    </xf>
    <xf numFmtId="0" fontId="23" fillId="0" borderId="4" xfId="0" applyFont="1" applyBorder="1" applyAlignment="1">
      <alignment horizontal="left" vertical="top" wrapText="1"/>
    </xf>
    <xf numFmtId="0" fontId="55" fillId="0" borderId="0" xfId="0" applyFont="1"/>
    <xf numFmtId="164" fontId="23" fillId="14" borderId="10" xfId="2" applyNumberFormat="1" applyFont="1" applyFill="1" applyBorder="1" applyAlignment="1" applyProtection="1">
      <alignment horizontal="center"/>
    </xf>
    <xf numFmtId="164" fontId="23" fillId="14" borderId="12" xfId="2" applyNumberFormat="1" applyFont="1" applyFill="1" applyBorder="1" applyAlignment="1" applyProtection="1">
      <alignment horizontal="center"/>
    </xf>
    <xf numFmtId="0" fontId="26" fillId="0" borderId="6" xfId="0" applyFont="1" applyBorder="1"/>
    <xf numFmtId="0" fontId="23" fillId="0" borderId="0" xfId="0" applyFont="1" applyBorder="1" applyAlignment="1"/>
    <xf numFmtId="0" fontId="26" fillId="0" borderId="4" xfId="0" applyFont="1" applyBorder="1" applyAlignment="1">
      <alignment horizontal="left" indent="1"/>
    </xf>
    <xf numFmtId="0" fontId="0" fillId="0" borderId="5" xfId="0" applyBorder="1"/>
    <xf numFmtId="0" fontId="23" fillId="0" borderId="0" xfId="0" applyFont="1" applyBorder="1" applyAlignment="1">
      <alignment horizontal="left" vertical="top" wrapText="1"/>
    </xf>
    <xf numFmtId="0" fontId="0" fillId="0" borderId="7" xfId="0" applyBorder="1"/>
    <xf numFmtId="0" fontId="0" fillId="0" borderId="8" xfId="0" applyBorder="1"/>
    <xf numFmtId="0" fontId="23" fillId="0" borderId="7" xfId="0" applyFont="1" applyBorder="1" applyAlignment="1">
      <alignment wrapText="1"/>
    </xf>
    <xf numFmtId="0" fontId="28" fillId="0" borderId="0" xfId="0" applyFont="1" applyBorder="1" applyAlignment="1">
      <alignment vertical="top" wrapText="1"/>
    </xf>
    <xf numFmtId="0" fontId="27" fillId="14" borderId="28" xfId="0" applyFont="1" applyFill="1" applyBorder="1" applyAlignment="1">
      <alignment wrapText="1"/>
    </xf>
    <xf numFmtId="0" fontId="27" fillId="26" borderId="29" xfId="0" applyFont="1" applyFill="1" applyBorder="1" applyAlignment="1"/>
    <xf numFmtId="0" fontId="27" fillId="14" borderId="53" xfId="0" applyFont="1" applyFill="1" applyBorder="1" applyAlignment="1"/>
    <xf numFmtId="0" fontId="27" fillId="26" borderId="30" xfId="0" applyFont="1" applyFill="1" applyBorder="1" applyAlignment="1"/>
    <xf numFmtId="0" fontId="21" fillId="0" borderId="0" xfId="0" applyFont="1" applyBorder="1" applyAlignment="1" applyProtection="1">
      <alignment horizontal="center"/>
    </xf>
    <xf numFmtId="0" fontId="69" fillId="0" borderId="4" xfId="0" applyFont="1" applyBorder="1" applyAlignment="1" applyProtection="1">
      <alignment horizontal="left" indent="1"/>
    </xf>
    <xf numFmtId="0" fontId="23" fillId="0" borderId="4" xfId="0" applyFont="1" applyBorder="1" applyAlignment="1" applyProtection="1">
      <alignment horizontal="left" indent="1"/>
    </xf>
    <xf numFmtId="0" fontId="23" fillId="0" borderId="0" xfId="0" applyFont="1" applyBorder="1" applyAlignment="1" applyProtection="1">
      <alignment vertical="top" wrapText="1"/>
    </xf>
    <xf numFmtId="0" fontId="23" fillId="0" borderId="4" xfId="0" applyFont="1" applyBorder="1" applyAlignment="1">
      <alignment vertical="top" wrapText="1"/>
    </xf>
    <xf numFmtId="0" fontId="23" fillId="0" borderId="0" xfId="0" applyFont="1" applyBorder="1" applyAlignment="1">
      <alignment vertical="top" wrapText="1"/>
    </xf>
    <xf numFmtId="164" fontId="23" fillId="15" borderId="10" xfId="2" applyNumberFormat="1" applyFont="1" applyFill="1" applyBorder="1" applyAlignment="1" applyProtection="1">
      <protection locked="0"/>
    </xf>
    <xf numFmtId="164" fontId="23" fillId="15" borderId="9" xfId="2" applyNumberFormat="1" applyFont="1" applyFill="1" applyBorder="1" applyAlignment="1" applyProtection="1">
      <protection locked="0"/>
    </xf>
    <xf numFmtId="0" fontId="23" fillId="0" borderId="13" xfId="0" applyFont="1" applyBorder="1" applyAlignment="1" applyProtection="1">
      <alignment horizontal="left" indent="2"/>
    </xf>
    <xf numFmtId="0" fontId="23" fillId="0" borderId="4" xfId="0" applyFont="1" applyBorder="1" applyAlignment="1" applyProtection="1">
      <alignment horizontal="left" indent="2"/>
    </xf>
    <xf numFmtId="0" fontId="26" fillId="0" borderId="0" xfId="0" applyFont="1" applyBorder="1" applyAlignment="1">
      <alignment wrapText="1"/>
    </xf>
    <xf numFmtId="164" fontId="23" fillId="0" borderId="9" xfId="2" applyNumberFormat="1" applyFont="1" applyFill="1" applyBorder="1" applyAlignment="1" applyProtection="1">
      <protection locked="0"/>
    </xf>
    <xf numFmtId="0" fontId="65" fillId="0" borderId="51" xfId="0" applyFont="1" applyBorder="1" applyAlignment="1" applyProtection="1">
      <alignment horizontal="center"/>
    </xf>
    <xf numFmtId="0" fontId="23" fillId="0" borderId="51" xfId="0" applyFont="1" applyBorder="1" applyAlignment="1" applyProtection="1">
      <alignment horizontal="center" wrapText="1"/>
    </xf>
    <xf numFmtId="0" fontId="69" fillId="0" borderId="0" xfId="0" applyFont="1" applyBorder="1" applyAlignment="1" applyProtection="1">
      <alignment horizontal="right" indent="1"/>
    </xf>
    <xf numFmtId="0" fontId="23" fillId="0" borderId="0" xfId="0" applyFont="1" applyBorder="1" applyAlignment="1" applyProtection="1">
      <alignment horizontal="right" indent="1"/>
    </xf>
    <xf numFmtId="0" fontId="66" fillId="0" borderId="4" xfId="0" quotePrefix="1" applyFont="1" applyBorder="1" applyAlignment="1" applyProtection="1">
      <alignment wrapText="1"/>
    </xf>
    <xf numFmtId="0" fontId="66" fillId="0" borderId="0" xfId="0" quotePrefix="1" applyFont="1" applyBorder="1" applyAlignment="1" applyProtection="1">
      <alignment wrapText="1"/>
    </xf>
    <xf numFmtId="0" fontId="23" fillId="15" borderId="54" xfId="0" applyFont="1" applyFill="1" applyBorder="1" applyProtection="1">
      <protection locked="0"/>
    </xf>
    <xf numFmtId="0" fontId="26" fillId="0" borderId="4" xfId="0" applyFont="1" applyBorder="1" applyAlignment="1" applyProtection="1"/>
    <xf numFmtId="0" fontId="23" fillId="15" borderId="54" xfId="0" applyFont="1" applyFill="1" applyBorder="1" applyAlignment="1" applyProtection="1">
      <alignment horizontal="right"/>
      <protection locked="0"/>
    </xf>
    <xf numFmtId="0" fontId="26" fillId="0" borderId="4" xfId="0" applyFont="1" applyBorder="1" applyAlignment="1" applyProtection="1">
      <alignment wrapText="1"/>
    </xf>
    <xf numFmtId="0" fontId="26" fillId="0" borderId="0" xfId="0" applyFont="1" applyBorder="1" applyAlignment="1" applyProtection="1">
      <alignment wrapText="1"/>
    </xf>
    <xf numFmtId="0" fontId="31" fillId="14" borderId="0" xfId="0" applyFont="1" applyFill="1" applyBorder="1" applyAlignment="1">
      <alignment horizontal="left"/>
    </xf>
    <xf numFmtId="0" fontId="23" fillId="0" borderId="9" xfId="0" applyFont="1" applyFill="1" applyBorder="1" applyAlignment="1" applyProtection="1">
      <alignment horizontal="right"/>
      <protection locked="0"/>
    </xf>
    <xf numFmtId="0" fontId="75" fillId="12" borderId="9" xfId="0" applyNumberFormat="1" applyFont="1" applyFill="1" applyBorder="1" applyAlignment="1">
      <alignment horizontal="right" wrapText="1"/>
    </xf>
    <xf numFmtId="170" fontId="75" fillId="12" borderId="9" xfId="0" quotePrefix="1" applyNumberFormat="1" applyFont="1" applyFill="1" applyBorder="1" applyAlignment="1">
      <alignment horizontal="right" wrapText="1"/>
    </xf>
    <xf numFmtId="0" fontId="76" fillId="11" borderId="0" xfId="42" applyFont="1" applyFill="1"/>
    <xf numFmtId="173" fontId="77" fillId="11" borderId="0" xfId="0" applyNumberFormat="1" applyFont="1" applyFill="1"/>
    <xf numFmtId="0" fontId="77" fillId="11" borderId="0" xfId="0" applyFont="1" applyFill="1"/>
    <xf numFmtId="0" fontId="76" fillId="0" borderId="0" xfId="42" applyFont="1"/>
    <xf numFmtId="173" fontId="59" fillId="0" borderId="0" xfId="44" applyNumberFormat="1" applyFont="1"/>
    <xf numFmtId="173" fontId="59" fillId="18" borderId="0" xfId="44" applyNumberFormat="1" applyFont="1" applyFill="1"/>
    <xf numFmtId="173" fontId="59" fillId="22" borderId="0" xfId="44" applyNumberFormat="1" applyFont="1" applyFill="1"/>
    <xf numFmtId="173" fontId="59" fillId="13" borderId="0" xfId="44" applyNumberFormat="1" applyFont="1" applyFill="1"/>
    <xf numFmtId="173" fontId="59" fillId="20" borderId="0" xfId="44" applyNumberFormat="1" applyFont="1" applyFill="1"/>
    <xf numFmtId="0" fontId="78" fillId="0" borderId="0" xfId="44" applyFont="1"/>
    <xf numFmtId="173" fontId="79" fillId="0" borderId="0" xfId="44" applyNumberFormat="1" applyFont="1"/>
    <xf numFmtId="173" fontId="79" fillId="18" borderId="0" xfId="44" applyNumberFormat="1" applyFont="1" applyFill="1"/>
    <xf numFmtId="173" fontId="79" fillId="22" borderId="0" xfId="44" applyNumberFormat="1" applyFont="1" applyFill="1"/>
    <xf numFmtId="173" fontId="79" fillId="13" borderId="0" xfId="44" applyNumberFormat="1" applyFont="1" applyFill="1"/>
    <xf numFmtId="173" fontId="79" fillId="20" borderId="0" xfId="44" applyNumberFormat="1" applyFont="1" applyFill="1"/>
    <xf numFmtId="0" fontId="15" fillId="0" borderId="0" xfId="44" applyFont="1" applyAlignment="1">
      <alignment wrapText="1"/>
    </xf>
    <xf numFmtId="0" fontId="73" fillId="24" borderId="0" xfId="42" applyFont="1" applyFill="1" applyAlignment="1">
      <alignment vertical="top"/>
    </xf>
    <xf numFmtId="0" fontId="73" fillId="24" borderId="0" xfId="42" quotePrefix="1" applyFont="1" applyFill="1" applyAlignment="1">
      <alignment wrapText="1"/>
    </xf>
    <xf numFmtId="0" fontId="73" fillId="24" borderId="0" xfId="42" quotePrefix="1" applyFont="1" applyFill="1" applyAlignment="1">
      <alignment horizontal="left" vertical="top" wrapText="1"/>
    </xf>
    <xf numFmtId="0" fontId="46" fillId="24" borderId="0" xfId="42" applyFont="1" applyFill="1" applyAlignment="1">
      <alignment horizontal="right"/>
    </xf>
    <xf numFmtId="0" fontId="0" fillId="24" borderId="0" xfId="0" applyFill="1"/>
    <xf numFmtId="0" fontId="4" fillId="24" borderId="0" xfId="42" applyFill="1"/>
    <xf numFmtId="0" fontId="53" fillId="0" borderId="0" xfId="47" applyFont="1"/>
    <xf numFmtId="0" fontId="46" fillId="0" borderId="0" xfId="47" applyFont="1"/>
    <xf numFmtId="0" fontId="1" fillId="0" borderId="0" xfId="47"/>
    <xf numFmtId="0" fontId="1" fillId="0" borderId="0" xfId="47" applyAlignment="1">
      <alignment wrapText="1"/>
    </xf>
    <xf numFmtId="0" fontId="16" fillId="29" borderId="55" xfId="47" applyFont="1" applyFill="1" applyBorder="1" applyAlignment="1">
      <alignment wrapText="1"/>
    </xf>
    <xf numFmtId="0" fontId="16" fillId="30" borderId="55" xfId="47" applyFont="1" applyFill="1" applyBorder="1" applyAlignment="1">
      <alignment wrapText="1"/>
    </xf>
    <xf numFmtId="0" fontId="53" fillId="6" borderId="0" xfId="47" applyFont="1" applyFill="1"/>
    <xf numFmtId="0" fontId="1" fillId="6" borderId="0" xfId="47" applyFill="1"/>
    <xf numFmtId="166" fontId="0" fillId="6" borderId="0" xfId="49" applyNumberFormat="1" applyFont="1" applyFill="1"/>
    <xf numFmtId="170" fontId="1" fillId="6" borderId="0" xfId="47" applyNumberFormat="1" applyFill="1"/>
    <xf numFmtId="43" fontId="0" fillId="6" borderId="0" xfId="49" applyFont="1" applyFill="1"/>
    <xf numFmtId="166" fontId="0" fillId="0" borderId="0" xfId="49" applyNumberFormat="1" applyFont="1"/>
    <xf numFmtId="170" fontId="1" fillId="22" borderId="0" xfId="47" applyNumberFormat="1" applyFill="1"/>
    <xf numFmtId="175" fontId="0" fillId="0" borderId="0" xfId="49" applyNumberFormat="1" applyFont="1"/>
    <xf numFmtId="0" fontId="53" fillId="10" borderId="0" xfId="47" applyFont="1" applyFill="1"/>
    <xf numFmtId="0" fontId="1" fillId="10" borderId="0" xfId="47" applyFill="1"/>
    <xf numFmtId="166" fontId="0" fillId="10" borderId="0" xfId="49" applyNumberFormat="1" applyFont="1" applyFill="1"/>
    <xf numFmtId="170" fontId="1" fillId="10" borderId="0" xfId="47" applyNumberFormat="1" applyFill="1"/>
    <xf numFmtId="175" fontId="0" fillId="10" borderId="0" xfId="49" applyNumberFormat="1" applyFont="1" applyFill="1"/>
    <xf numFmtId="0" fontId="26" fillId="0" borderId="0" xfId="0" applyFont="1" applyBorder="1" applyAlignment="1">
      <alignment horizontal="center"/>
    </xf>
    <xf numFmtId="0" fontId="23" fillId="0" borderId="4" xfId="0" applyFont="1" applyBorder="1" applyAlignment="1">
      <alignment horizontal="left" vertical="top" wrapText="1"/>
    </xf>
    <xf numFmtId="0" fontId="23" fillId="0" borderId="14" xfId="0" applyFont="1" applyBorder="1" applyAlignment="1">
      <alignment horizontal="left" vertical="top" wrapText="1"/>
    </xf>
    <xf numFmtId="164" fontId="23" fillId="15" borderId="10" xfId="2" applyNumberFormat="1" applyFont="1" applyFill="1" applyBorder="1" applyAlignment="1" applyProtection="1">
      <alignment horizontal="center"/>
      <protection locked="0"/>
    </xf>
    <xf numFmtId="164" fontId="23" fillId="15" borderId="12" xfId="2" applyNumberFormat="1" applyFont="1" applyFill="1" applyBorder="1" applyAlignment="1" applyProtection="1">
      <alignment horizontal="center"/>
      <protection locked="0"/>
    </xf>
    <xf numFmtId="0" fontId="24" fillId="2" borderId="0" xfId="0" applyFont="1" applyFill="1" applyAlignment="1" applyProtection="1">
      <alignment horizontal="center"/>
      <protection locked="0"/>
    </xf>
    <xf numFmtId="0" fontId="23" fillId="0" borderId="10" xfId="0" applyFont="1" applyFill="1" applyBorder="1" applyAlignment="1" applyProtection="1">
      <alignment horizontal="center"/>
      <protection locked="0"/>
    </xf>
    <xf numFmtId="0" fontId="23" fillId="0" borderId="11" xfId="0" applyFont="1" applyFill="1" applyBorder="1" applyAlignment="1" applyProtection="1">
      <alignment horizontal="center"/>
      <protection locked="0"/>
    </xf>
    <xf numFmtId="0" fontId="23" fillId="0" borderId="12" xfId="0" applyFont="1" applyFill="1" applyBorder="1" applyAlignment="1" applyProtection="1">
      <alignment horizontal="center"/>
      <protection locked="0"/>
    </xf>
    <xf numFmtId="0" fontId="23" fillId="0" borderId="10" xfId="0" applyFont="1" applyFill="1" applyBorder="1" applyAlignment="1" applyProtection="1">
      <alignment horizontal="center"/>
    </xf>
    <xf numFmtId="0" fontId="23" fillId="0" borderId="11" xfId="0" applyFont="1" applyFill="1" applyBorder="1" applyAlignment="1" applyProtection="1">
      <alignment horizontal="center"/>
    </xf>
    <xf numFmtId="0" fontId="23" fillId="0" borderId="12" xfId="0" applyFont="1" applyFill="1" applyBorder="1" applyAlignment="1" applyProtection="1">
      <alignment horizontal="center"/>
    </xf>
    <xf numFmtId="0" fontId="23" fillId="15" borderId="10" xfId="0" applyFont="1" applyFill="1" applyBorder="1" applyAlignment="1" applyProtection="1">
      <alignment horizontal="left" vertical="top" wrapText="1"/>
      <protection locked="0"/>
    </xf>
    <xf numFmtId="0" fontId="23" fillId="15" borderId="11" xfId="0" applyFont="1" applyFill="1" applyBorder="1" applyAlignment="1" applyProtection="1">
      <alignment horizontal="left" vertical="top" wrapText="1"/>
      <protection locked="0"/>
    </xf>
    <xf numFmtId="0" fontId="23" fillId="15" borderId="12" xfId="0" applyFont="1" applyFill="1" applyBorder="1" applyAlignment="1" applyProtection="1">
      <alignment horizontal="left" vertical="top" wrapText="1"/>
      <protection locked="0"/>
    </xf>
    <xf numFmtId="0" fontId="27" fillId="26" borderId="28" xfId="0" applyFont="1" applyFill="1" applyBorder="1" applyAlignment="1">
      <alignment horizontal="center"/>
    </xf>
    <xf numFmtId="0" fontId="27" fillId="26" borderId="29" xfId="0" applyFont="1" applyFill="1" applyBorder="1" applyAlignment="1">
      <alignment horizontal="center"/>
    </xf>
    <xf numFmtId="0" fontId="27" fillId="26" borderId="30" xfId="0" applyFont="1" applyFill="1" applyBorder="1" applyAlignment="1">
      <alignment horizontal="center"/>
    </xf>
    <xf numFmtId="0" fontId="28" fillId="0" borderId="22" xfId="0" applyFont="1" applyBorder="1" applyAlignment="1">
      <alignment horizontal="center" vertical="top" wrapText="1"/>
    </xf>
    <xf numFmtId="0" fontId="28" fillId="0" borderId="23" xfId="0" applyFont="1" applyBorder="1" applyAlignment="1">
      <alignment horizontal="center" vertical="top" wrapText="1"/>
    </xf>
    <xf numFmtId="0" fontId="28" fillId="0" borderId="24" xfId="0" applyFont="1" applyBorder="1" applyAlignment="1">
      <alignment horizontal="center" vertical="top" wrapText="1"/>
    </xf>
    <xf numFmtId="0" fontId="28" fillId="0" borderId="31" xfId="0" applyFont="1" applyBorder="1" applyAlignment="1">
      <alignment horizontal="center" vertical="top" wrapText="1"/>
    </xf>
    <xf numFmtId="0" fontId="28" fillId="0" borderId="0" xfId="0" applyFont="1" applyBorder="1" applyAlignment="1">
      <alignment horizontal="center" vertical="top" wrapText="1"/>
    </xf>
    <xf numFmtId="0" fontId="28" fillId="0" borderId="32" xfId="0" applyFont="1" applyBorder="1" applyAlignment="1">
      <alignment horizontal="center" vertical="top" wrapText="1"/>
    </xf>
    <xf numFmtId="0" fontId="28" fillId="0" borderId="25" xfId="0" applyFont="1" applyBorder="1" applyAlignment="1">
      <alignment horizontal="center" vertical="top" wrapText="1"/>
    </xf>
    <xf numFmtId="0" fontId="28" fillId="0" borderId="26" xfId="0" applyFont="1" applyBorder="1" applyAlignment="1">
      <alignment horizontal="center" vertical="top" wrapText="1"/>
    </xf>
    <xf numFmtId="0" fontId="28" fillId="0" borderId="27" xfId="0" applyFont="1" applyBorder="1" applyAlignment="1">
      <alignment horizontal="center" vertical="top" wrapText="1"/>
    </xf>
    <xf numFmtId="0" fontId="11" fillId="0" borderId="0" xfId="3" applyBorder="1" applyAlignment="1">
      <alignment horizontal="center"/>
    </xf>
    <xf numFmtId="0" fontId="13" fillId="0" borderId="0" xfId="0" applyFont="1" applyBorder="1" applyAlignment="1">
      <alignment horizontal="left" vertical="top" wrapText="1"/>
    </xf>
    <xf numFmtId="0" fontId="20" fillId="26" borderId="22" xfId="0" applyFont="1" applyFill="1" applyBorder="1" applyAlignment="1">
      <alignment horizontal="center"/>
    </xf>
    <xf numFmtId="0" fontId="20" fillId="26" borderId="23" xfId="0" applyFont="1" applyFill="1" applyBorder="1" applyAlignment="1">
      <alignment horizontal="center"/>
    </xf>
    <xf numFmtId="0" fontId="20" fillId="26" borderId="24" xfId="0" applyFont="1" applyFill="1" applyBorder="1" applyAlignment="1">
      <alignment horizontal="center"/>
    </xf>
    <xf numFmtId="0" fontId="21" fillId="26" borderId="25" xfId="0" applyFont="1" applyFill="1" applyBorder="1" applyAlignment="1">
      <alignment horizontal="center"/>
    </xf>
    <xf numFmtId="0" fontId="21" fillId="26" borderId="26" xfId="0" applyFont="1" applyFill="1" applyBorder="1" applyAlignment="1">
      <alignment horizontal="center"/>
    </xf>
    <xf numFmtId="0" fontId="21" fillId="26" borderId="27" xfId="0" applyFont="1" applyFill="1" applyBorder="1" applyAlignment="1">
      <alignment horizontal="center"/>
    </xf>
    <xf numFmtId="0" fontId="23" fillId="15" borderId="10" xfId="0" applyFont="1" applyFill="1" applyBorder="1" applyAlignment="1" applyProtection="1">
      <alignment horizontal="center"/>
      <protection locked="0"/>
    </xf>
    <xf numFmtId="0" fontId="23" fillId="15" borderId="11" xfId="0" applyFont="1" applyFill="1" applyBorder="1" applyAlignment="1" applyProtection="1">
      <alignment horizontal="center"/>
      <protection locked="0"/>
    </xf>
    <xf numFmtId="0" fontId="23" fillId="15" borderId="12" xfId="0" applyFont="1" applyFill="1" applyBorder="1" applyAlignment="1" applyProtection="1">
      <alignment horizontal="center"/>
      <protection locked="0"/>
    </xf>
    <xf numFmtId="0" fontId="48" fillId="20" borderId="10" xfId="0" applyFont="1" applyFill="1" applyBorder="1" applyAlignment="1">
      <alignment horizontal="center"/>
    </xf>
    <xf numFmtId="0" fontId="48" fillId="20" borderId="11" xfId="0" applyFont="1" applyFill="1" applyBorder="1" applyAlignment="1">
      <alignment horizontal="center"/>
    </xf>
    <xf numFmtId="0" fontId="48" fillId="20" borderId="12" xfId="0" applyFont="1" applyFill="1" applyBorder="1" applyAlignment="1">
      <alignment horizontal="center"/>
    </xf>
    <xf numFmtId="169" fontId="23" fillId="15" borderId="10" xfId="0" applyNumberFormat="1" applyFont="1" applyFill="1" applyBorder="1" applyAlignment="1" applyProtection="1">
      <alignment horizontal="center"/>
      <protection locked="0"/>
    </xf>
    <xf numFmtId="169" fontId="23" fillId="15" borderId="11" xfId="0" applyNumberFormat="1" applyFont="1" applyFill="1" applyBorder="1" applyAlignment="1" applyProtection="1">
      <alignment horizontal="center"/>
      <protection locked="0"/>
    </xf>
    <xf numFmtId="169" fontId="23" fillId="15" borderId="12" xfId="0" applyNumberFormat="1" applyFont="1" applyFill="1" applyBorder="1" applyAlignment="1" applyProtection="1">
      <alignment horizontal="center"/>
      <protection locked="0"/>
    </xf>
    <xf numFmtId="0" fontId="25" fillId="15" borderId="10" xfId="3" applyFont="1" applyFill="1" applyBorder="1" applyAlignment="1" applyProtection="1">
      <alignment horizontal="center"/>
      <protection locked="0"/>
    </xf>
    <xf numFmtId="0" fontId="54" fillId="0" borderId="18" xfId="0" applyFont="1" applyBorder="1" applyAlignment="1">
      <alignment horizontal="left" vertical="top" wrapText="1"/>
    </xf>
    <xf numFmtId="0" fontId="54" fillId="0" borderId="19" xfId="0" applyFont="1" applyBorder="1" applyAlignment="1">
      <alignment horizontal="left" vertical="top" wrapText="1"/>
    </xf>
    <xf numFmtId="0" fontId="54" fillId="0" borderId="20" xfId="0" applyFont="1" applyBorder="1" applyAlignment="1">
      <alignment horizontal="left" vertical="top" wrapText="1"/>
    </xf>
    <xf numFmtId="0" fontId="54" fillId="0" borderId="13" xfId="0" applyFont="1" applyBorder="1" applyAlignment="1">
      <alignment horizontal="left" vertical="top" wrapText="1"/>
    </xf>
    <xf numFmtId="0" fontId="54" fillId="0" borderId="0" xfId="0" applyFont="1" applyAlignment="1">
      <alignment horizontal="left" vertical="top" wrapText="1"/>
    </xf>
    <xf numFmtId="0" fontId="54" fillId="0" borderId="14" xfId="0" applyFont="1" applyBorder="1" applyAlignment="1">
      <alignment horizontal="left" vertical="top" wrapText="1"/>
    </xf>
    <xf numFmtId="0" fontId="54" fillId="0" borderId="15" xfId="0" applyFont="1" applyBorder="1" applyAlignment="1">
      <alignment horizontal="left" vertical="top" wrapText="1"/>
    </xf>
    <xf numFmtId="0" fontId="54" fillId="0" borderId="16" xfId="0" applyFont="1" applyBorder="1" applyAlignment="1">
      <alignment horizontal="left" vertical="top" wrapText="1"/>
    </xf>
    <xf numFmtId="0" fontId="54" fillId="0" borderId="17" xfId="0" applyFont="1" applyBorder="1" applyAlignment="1">
      <alignment horizontal="left" vertical="top" wrapText="1"/>
    </xf>
    <xf numFmtId="164" fontId="23" fillId="0" borderId="10" xfId="2" applyNumberFormat="1" applyFont="1" applyFill="1" applyBorder="1" applyAlignment="1" applyProtection="1">
      <alignment horizontal="center"/>
      <protection locked="0"/>
    </xf>
    <xf numFmtId="164" fontId="23" fillId="0" borderId="12" xfId="2" applyNumberFormat="1" applyFont="1" applyFill="1" applyBorder="1" applyAlignment="1" applyProtection="1">
      <alignment horizontal="center"/>
      <protection locked="0"/>
    </xf>
    <xf numFmtId="0" fontId="23" fillId="0" borderId="0" xfId="0" applyFont="1" applyBorder="1" applyAlignment="1">
      <alignment horizontal="left" vertical="top" wrapText="1"/>
    </xf>
    <xf numFmtId="0" fontId="23" fillId="0" borderId="4" xfId="0" applyFont="1" applyBorder="1" applyAlignment="1">
      <alignment horizontal="left" wrapText="1"/>
    </xf>
    <xf numFmtId="0" fontId="23" fillId="0" borderId="0" xfId="0" applyFont="1" applyBorder="1" applyAlignment="1">
      <alignment horizontal="left" wrapText="1"/>
    </xf>
    <xf numFmtId="0" fontId="23" fillId="0" borderId="6" xfId="0" applyFont="1" applyBorder="1" applyAlignment="1">
      <alignment horizontal="left" wrapText="1"/>
    </xf>
    <xf numFmtId="0" fontId="23" fillId="0" borderId="7" xfId="0" applyFont="1" applyBorder="1" applyAlignment="1">
      <alignment horizontal="left" wrapText="1"/>
    </xf>
    <xf numFmtId="0" fontId="23" fillId="0" borderId="0" xfId="0" applyFont="1" applyBorder="1" applyAlignment="1">
      <alignment horizontal="center" wrapText="1"/>
    </xf>
    <xf numFmtId="0" fontId="23" fillId="0" borderId="14" xfId="0" applyFont="1" applyBorder="1" applyAlignment="1">
      <alignment horizontal="center" wrapText="1"/>
    </xf>
    <xf numFmtId="0" fontId="28" fillId="0" borderId="22" xfId="0" applyFont="1" applyBorder="1" applyAlignment="1">
      <alignment horizontal="left" vertical="top" wrapText="1"/>
    </xf>
    <xf numFmtId="0" fontId="28" fillId="0" borderId="23" xfId="0" applyFont="1" applyBorder="1" applyAlignment="1">
      <alignment horizontal="left" vertical="top" wrapText="1"/>
    </xf>
    <xf numFmtId="0" fontId="28" fillId="0" borderId="24" xfId="0" applyFont="1" applyBorder="1" applyAlignment="1">
      <alignment horizontal="left" vertical="top" wrapText="1"/>
    </xf>
    <xf numFmtId="0" fontId="28" fillId="0" borderId="31" xfId="0" applyFont="1" applyBorder="1" applyAlignment="1">
      <alignment horizontal="left" vertical="top" wrapText="1"/>
    </xf>
    <xf numFmtId="0" fontId="28" fillId="0" borderId="0" xfId="0" applyFont="1" applyBorder="1" applyAlignment="1">
      <alignment horizontal="left" vertical="top" wrapText="1"/>
    </xf>
    <xf numFmtId="0" fontId="28" fillId="0" borderId="32" xfId="0" applyFont="1" applyBorder="1" applyAlignment="1">
      <alignment horizontal="left" vertical="top" wrapText="1"/>
    </xf>
    <xf numFmtId="0" fontId="28" fillId="0" borderId="25" xfId="0" applyFont="1" applyBorder="1" applyAlignment="1">
      <alignment horizontal="left" vertical="top" wrapText="1"/>
    </xf>
    <xf numFmtId="0" fontId="28" fillId="0" borderId="26" xfId="0" applyFont="1" applyBorder="1" applyAlignment="1">
      <alignment horizontal="left" vertical="top" wrapText="1"/>
    </xf>
    <xf numFmtId="0" fontId="28" fillId="0" borderId="27" xfId="0" applyFont="1" applyBorder="1" applyAlignment="1">
      <alignment horizontal="left" vertical="top" wrapText="1"/>
    </xf>
    <xf numFmtId="0" fontId="50" fillId="21" borderId="36" xfId="3" applyFont="1" applyFill="1" applyBorder="1" applyAlignment="1" applyProtection="1">
      <alignment horizontal="center"/>
      <protection locked="0"/>
    </xf>
    <xf numFmtId="0" fontId="50" fillId="21" borderId="37" xfId="3" applyFont="1" applyFill="1" applyBorder="1" applyAlignment="1" applyProtection="1">
      <alignment horizontal="center"/>
      <protection locked="0"/>
    </xf>
    <xf numFmtId="0" fontId="50" fillId="21" borderId="38" xfId="3" applyFont="1" applyFill="1" applyBorder="1" applyAlignment="1" applyProtection="1">
      <alignment horizontal="center"/>
      <protection locked="0"/>
    </xf>
    <xf numFmtId="0" fontId="26" fillId="0" borderId="19" xfId="0" applyFont="1" applyBorder="1" applyAlignment="1">
      <alignment horizontal="center"/>
    </xf>
    <xf numFmtId="0" fontId="28" fillId="0" borderId="18" xfId="0" applyFont="1" applyBorder="1" applyAlignment="1">
      <alignment horizontal="center" vertical="top" wrapText="1"/>
    </xf>
    <xf numFmtId="0" fontId="28" fillId="0" borderId="19" xfId="0" applyFont="1" applyBorder="1" applyAlignment="1">
      <alignment horizontal="center" vertical="top" wrapText="1"/>
    </xf>
    <xf numFmtId="0" fontId="28" fillId="0" borderId="20" xfId="0" applyFont="1" applyBorder="1" applyAlignment="1">
      <alignment horizontal="center" vertical="top" wrapText="1"/>
    </xf>
    <xf numFmtId="0" fontId="28" fillId="0" borderId="13" xfId="0" applyFont="1" applyBorder="1" applyAlignment="1">
      <alignment horizontal="center" vertical="top" wrapText="1"/>
    </xf>
    <xf numFmtId="0" fontId="28" fillId="0" borderId="14" xfId="0" applyFont="1" applyBorder="1" applyAlignment="1">
      <alignment horizontal="center" vertical="top" wrapText="1"/>
    </xf>
    <xf numFmtId="0" fontId="28" fillId="0" borderId="15" xfId="0" applyFont="1" applyBorder="1" applyAlignment="1">
      <alignment horizontal="center" vertical="top" wrapText="1"/>
    </xf>
    <xf numFmtId="0" fontId="28" fillId="0" borderId="16" xfId="0" applyFont="1" applyBorder="1" applyAlignment="1">
      <alignment horizontal="center" vertical="top" wrapText="1"/>
    </xf>
    <xf numFmtId="0" fontId="28" fillId="0" borderId="17" xfId="0" applyFont="1" applyBorder="1" applyAlignment="1">
      <alignment horizontal="center" vertical="top" wrapText="1"/>
    </xf>
    <xf numFmtId="0" fontId="25" fillId="15" borderId="11" xfId="3" applyFont="1" applyFill="1" applyBorder="1" applyAlignment="1" applyProtection="1">
      <alignment horizontal="center"/>
      <protection locked="0"/>
    </xf>
    <xf numFmtId="0" fontId="25" fillId="15" borderId="12" xfId="3" applyFont="1" applyFill="1" applyBorder="1" applyAlignment="1" applyProtection="1">
      <alignment horizontal="center"/>
      <protection locked="0"/>
    </xf>
    <xf numFmtId="0" fontId="27" fillId="26" borderId="28" xfId="0" applyFont="1" applyFill="1" applyBorder="1" applyAlignment="1">
      <alignment horizontal="center" wrapText="1"/>
    </xf>
    <xf numFmtId="0" fontId="23" fillId="0" borderId="0" xfId="0" applyFont="1" applyBorder="1" applyAlignment="1" applyProtection="1">
      <alignment horizontal="left" vertical="top" wrapText="1"/>
    </xf>
    <xf numFmtId="0" fontId="27" fillId="14" borderId="28" xfId="0" applyFont="1" applyFill="1" applyBorder="1" applyAlignment="1">
      <alignment horizontal="center" wrapText="1"/>
    </xf>
    <xf numFmtId="0" fontId="27" fillId="14" borderId="29" xfId="0" applyFont="1" applyFill="1" applyBorder="1" applyAlignment="1">
      <alignment horizontal="center" wrapText="1"/>
    </xf>
    <xf numFmtId="0" fontId="27" fillId="14" borderId="30" xfId="0" applyFont="1" applyFill="1" applyBorder="1" applyAlignment="1">
      <alignment horizontal="center" wrapText="1"/>
    </xf>
    <xf numFmtId="0" fontId="23" fillId="0" borderId="14" xfId="0" applyFont="1" applyBorder="1" applyAlignment="1" applyProtection="1">
      <alignment horizontal="left" vertical="top" wrapText="1"/>
    </xf>
    <xf numFmtId="0" fontId="28" fillId="0" borderId="0" xfId="0" applyFont="1" applyBorder="1" applyAlignment="1">
      <alignment horizontal="center" vertical="center" wrapText="1"/>
    </xf>
    <xf numFmtId="0" fontId="28" fillId="0" borderId="5" xfId="0" applyFont="1" applyBorder="1" applyAlignment="1">
      <alignment horizontal="center" vertical="center" wrapText="1"/>
    </xf>
    <xf numFmtId="0" fontId="26" fillId="12" borderId="18" xfId="0" applyFont="1" applyFill="1" applyBorder="1" applyAlignment="1">
      <alignment horizontal="center" vertical="top" wrapText="1"/>
    </xf>
    <xf numFmtId="0" fontId="26" fillId="12" borderId="19" xfId="0" applyFont="1" applyFill="1" applyBorder="1" applyAlignment="1">
      <alignment horizontal="center" vertical="top" wrapText="1"/>
    </xf>
    <xf numFmtId="0" fontId="26" fillId="12" borderId="20" xfId="0" applyFont="1" applyFill="1" applyBorder="1" applyAlignment="1">
      <alignment horizontal="center" vertical="top" wrapText="1"/>
    </xf>
    <xf numFmtId="0" fontId="26" fillId="12" borderId="15" xfId="0" applyFont="1" applyFill="1" applyBorder="1" applyAlignment="1">
      <alignment horizontal="center" vertical="top" wrapText="1"/>
    </xf>
    <xf numFmtId="0" fontId="26" fillId="12" borderId="16" xfId="0" applyFont="1" applyFill="1" applyBorder="1" applyAlignment="1">
      <alignment horizontal="center" vertical="top" wrapText="1"/>
    </xf>
    <xf numFmtId="0" fontId="26" fillId="12" borderId="17" xfId="0" applyFont="1" applyFill="1" applyBorder="1" applyAlignment="1">
      <alignment horizontal="center" vertical="top" wrapText="1"/>
    </xf>
    <xf numFmtId="0" fontId="26" fillId="0" borderId="0" xfId="0" applyFont="1" applyBorder="1" applyAlignment="1">
      <alignment horizontal="center" wrapText="1"/>
    </xf>
    <xf numFmtId="0" fontId="26" fillId="0" borderId="0" xfId="0" applyFont="1" applyBorder="1" applyAlignment="1">
      <alignment horizontal="left"/>
    </xf>
    <xf numFmtId="0" fontId="26" fillId="0" borderId="5" xfId="0" applyFont="1" applyBorder="1" applyAlignment="1">
      <alignment horizontal="left"/>
    </xf>
    <xf numFmtId="0" fontId="0" fillId="0" borderId="0" xfId="0" applyAlignment="1">
      <alignment horizontal="left" vertical="top" wrapText="1"/>
    </xf>
    <xf numFmtId="0" fontId="20" fillId="26" borderId="22" xfId="4" applyFont="1" applyFill="1" applyBorder="1" applyAlignment="1">
      <alignment horizontal="center"/>
    </xf>
    <xf numFmtId="0" fontId="20" fillId="26" borderId="23" xfId="4" applyFont="1" applyFill="1" applyBorder="1" applyAlignment="1">
      <alignment horizontal="center"/>
    </xf>
    <xf numFmtId="0" fontId="20" fillId="26" borderId="24" xfId="4" applyFont="1" applyFill="1" applyBorder="1" applyAlignment="1">
      <alignment horizontal="center"/>
    </xf>
    <xf numFmtId="0" fontId="21" fillId="26" borderId="25" xfId="4" applyFont="1" applyFill="1" applyBorder="1" applyAlignment="1">
      <alignment horizontal="center"/>
    </xf>
    <xf numFmtId="0" fontId="21" fillId="26" borderId="26" xfId="4" applyFont="1" applyFill="1" applyBorder="1" applyAlignment="1">
      <alignment horizontal="center"/>
    </xf>
    <xf numFmtId="0" fontId="21" fillId="26" borderId="27" xfId="4" applyFont="1" applyFill="1" applyBorder="1" applyAlignment="1">
      <alignment horizontal="center"/>
    </xf>
    <xf numFmtId="0" fontId="48" fillId="20" borderId="10" xfId="4" applyFont="1" applyFill="1" applyBorder="1" applyAlignment="1">
      <alignment horizontal="center"/>
    </xf>
    <xf numFmtId="0" fontId="48" fillId="20" borderId="11" xfId="4" applyFont="1" applyFill="1" applyBorder="1" applyAlignment="1">
      <alignment horizontal="center"/>
    </xf>
    <xf numFmtId="0" fontId="48" fillId="20" borderId="12" xfId="4" applyFont="1" applyFill="1" applyBorder="1" applyAlignment="1">
      <alignment horizontal="center"/>
    </xf>
    <xf numFmtId="0" fontId="23" fillId="15" borderId="10" xfId="4" applyFont="1" applyFill="1" applyBorder="1" applyAlignment="1" applyProtection="1">
      <alignment horizontal="center"/>
      <protection locked="0"/>
    </xf>
    <xf numFmtId="0" fontId="23" fillId="15" borderId="11" xfId="4" applyFont="1" applyFill="1" applyBorder="1" applyAlignment="1" applyProtection="1">
      <alignment horizontal="center"/>
      <protection locked="0"/>
    </xf>
    <xf numFmtId="0" fontId="23" fillId="15" borderId="12" xfId="4" applyFont="1" applyFill="1" applyBorder="1" applyAlignment="1" applyProtection="1">
      <alignment horizontal="center"/>
      <protection locked="0"/>
    </xf>
    <xf numFmtId="0" fontId="24" fillId="2" borderId="0" xfId="4" applyFont="1" applyFill="1" applyAlignment="1" applyProtection="1">
      <alignment horizontal="center"/>
      <protection locked="0"/>
    </xf>
    <xf numFmtId="169" fontId="23" fillId="15" borderId="10" xfId="4" applyNumberFormat="1" applyFont="1" applyFill="1" applyBorder="1" applyAlignment="1" applyProtection="1">
      <alignment horizontal="center"/>
      <protection locked="0"/>
    </xf>
    <xf numFmtId="169" fontId="23" fillId="15" borderId="11" xfId="4" applyNumberFormat="1" applyFont="1" applyFill="1" applyBorder="1" applyAlignment="1" applyProtection="1">
      <alignment horizontal="center"/>
      <protection locked="0"/>
    </xf>
    <xf numFmtId="169" fontId="23" fillId="15" borderId="12" xfId="4" applyNumberFormat="1" applyFont="1" applyFill="1" applyBorder="1" applyAlignment="1" applyProtection="1">
      <alignment horizontal="center"/>
      <protection locked="0"/>
    </xf>
    <xf numFmtId="0" fontId="23" fillId="0" borderId="10" xfId="4" applyFont="1" applyFill="1" applyBorder="1" applyAlignment="1" applyProtection="1">
      <alignment horizontal="center"/>
    </xf>
    <xf numFmtId="0" fontId="23" fillId="0" borderId="11" xfId="4" applyFont="1" applyFill="1" applyBorder="1" applyAlignment="1" applyProtection="1">
      <alignment horizontal="center"/>
    </xf>
    <xf numFmtId="0" fontId="23" fillId="0" borderId="12" xfId="4" applyFont="1" applyFill="1" applyBorder="1" applyAlignment="1" applyProtection="1">
      <alignment horizontal="center"/>
    </xf>
    <xf numFmtId="0" fontId="26" fillId="0" borderId="4" xfId="4" applyFont="1" applyBorder="1" applyAlignment="1">
      <alignment horizontal="left" wrapText="1" indent="1"/>
    </xf>
    <xf numFmtId="0" fontId="26" fillId="0" borderId="0" xfId="4" applyFont="1" applyBorder="1" applyAlignment="1">
      <alignment horizontal="left" wrapText="1" indent="1"/>
    </xf>
    <xf numFmtId="0" fontId="23" fillId="0" borderId="0" xfId="4" applyFont="1" applyBorder="1" applyAlignment="1">
      <alignment horizontal="left" wrapText="1"/>
    </xf>
    <xf numFmtId="0" fontId="23" fillId="0" borderId="4" xfId="4" applyFont="1" applyBorder="1" applyAlignment="1">
      <alignment horizontal="left" vertical="top" wrapText="1"/>
    </xf>
    <xf numFmtId="0" fontId="23" fillId="0" borderId="14" xfId="4" applyFont="1" applyBorder="1" applyAlignment="1">
      <alignment horizontal="left" vertical="top" wrapText="1"/>
    </xf>
    <xf numFmtId="0" fontId="26" fillId="0" borderId="19" xfId="4" applyFont="1" applyBorder="1" applyAlignment="1">
      <alignment horizontal="left" wrapText="1" indent="2"/>
    </xf>
    <xf numFmtId="0" fontId="26" fillId="0" borderId="0" xfId="4" applyFont="1" applyBorder="1" applyAlignment="1">
      <alignment horizontal="left" wrapText="1" indent="2"/>
    </xf>
    <xf numFmtId="0" fontId="24" fillId="0" borderId="2" xfId="0" applyFont="1" applyBorder="1" applyAlignment="1" applyProtection="1">
      <alignment horizontal="center"/>
    </xf>
    <xf numFmtId="0" fontId="23" fillId="0" borderId="0" xfId="0" applyFont="1" applyBorder="1" applyAlignment="1">
      <alignment horizontal="left" vertical="top" wrapText="1" indent="2"/>
    </xf>
    <xf numFmtId="0" fontId="26" fillId="0" borderId="4" xfId="0" applyFont="1" applyBorder="1" applyAlignment="1">
      <alignment horizontal="left" wrapText="1" indent="1"/>
    </xf>
    <xf numFmtId="0" fontId="26" fillId="0" borderId="0" xfId="0" applyFont="1" applyBorder="1" applyAlignment="1">
      <alignment horizontal="left" wrapText="1" indent="1"/>
    </xf>
    <xf numFmtId="0" fontId="23" fillId="0" borderId="4" xfId="0" applyFont="1" applyBorder="1" applyAlignment="1" applyProtection="1">
      <alignment horizontal="left" wrapText="1"/>
    </xf>
    <xf numFmtId="0" fontId="23" fillId="0" borderId="0" xfId="0" applyFont="1" applyBorder="1" applyAlignment="1" applyProtection="1">
      <alignment horizontal="left" wrapText="1"/>
    </xf>
    <xf numFmtId="0" fontId="23" fillId="0" borderId="0" xfId="0" applyFont="1" applyBorder="1" applyAlignment="1" applyProtection="1">
      <alignment horizontal="center" wrapText="1"/>
    </xf>
    <xf numFmtId="0" fontId="23" fillId="23" borderId="10" xfId="0" applyFont="1" applyFill="1" applyBorder="1" applyAlignment="1" applyProtection="1">
      <alignment horizontal="center" wrapText="1"/>
      <protection locked="0"/>
    </xf>
    <xf numFmtId="0" fontId="23" fillId="23" borderId="12" xfId="0" applyFont="1" applyFill="1" applyBorder="1" applyAlignment="1" applyProtection="1">
      <alignment horizontal="center" wrapText="1"/>
      <protection locked="0"/>
    </xf>
    <xf numFmtId="0" fontId="27" fillId="0" borderId="28" xfId="0" applyFont="1" applyFill="1" applyBorder="1" applyAlignment="1">
      <alignment horizontal="center" wrapText="1"/>
    </xf>
    <xf numFmtId="0" fontId="27" fillId="0" borderId="29" xfId="0" applyFont="1" applyFill="1" applyBorder="1" applyAlignment="1">
      <alignment horizontal="center" wrapText="1"/>
    </xf>
    <xf numFmtId="0" fontId="27" fillId="0" borderId="30" xfId="0" applyFont="1" applyFill="1" applyBorder="1" applyAlignment="1">
      <alignment horizontal="center" wrapText="1"/>
    </xf>
    <xf numFmtId="0" fontId="21" fillId="0" borderId="6" xfId="0" applyFont="1" applyBorder="1" applyAlignment="1" applyProtection="1">
      <alignment horizontal="center"/>
    </xf>
    <xf numFmtId="0" fontId="21" fillId="0" borderId="7" xfId="0" applyFont="1" applyBorder="1" applyAlignment="1" applyProtection="1">
      <alignment horizontal="center"/>
    </xf>
    <xf numFmtId="0" fontId="21" fillId="0" borderId="8" xfId="0" applyFont="1" applyBorder="1" applyAlignment="1" applyProtection="1">
      <alignment horizontal="center"/>
    </xf>
    <xf numFmtId="0" fontId="24" fillId="2" borderId="0" xfId="0" applyFont="1" applyFill="1" applyAlignment="1" applyProtection="1">
      <alignment horizontal="center"/>
    </xf>
    <xf numFmtId="0" fontId="24" fillId="0" borderId="0" xfId="0" applyFont="1" applyBorder="1" applyAlignment="1" applyProtection="1">
      <alignment horizontal="center" wrapText="1"/>
    </xf>
    <xf numFmtId="0" fontId="23" fillId="0" borderId="4" xfId="0" applyFont="1" applyBorder="1" applyAlignment="1" applyProtection="1">
      <alignment horizontal="left" vertical="top" wrapText="1"/>
    </xf>
    <xf numFmtId="0" fontId="24" fillId="0" borderId="47" xfId="0" applyFont="1" applyBorder="1" applyAlignment="1" applyProtection="1">
      <alignment horizontal="center" wrapText="1"/>
    </xf>
    <xf numFmtId="0" fontId="24" fillId="0" borderId="49" xfId="0" applyFont="1" applyBorder="1" applyAlignment="1" applyProtection="1">
      <alignment horizontal="center" wrapText="1"/>
    </xf>
    <xf numFmtId="0" fontId="27" fillId="0" borderId="28" xfId="0" applyFont="1" applyFill="1" applyBorder="1" applyAlignment="1" applyProtection="1">
      <alignment horizontal="center" wrapText="1"/>
    </xf>
    <xf numFmtId="0" fontId="27" fillId="0" borderId="29" xfId="0" applyFont="1" applyFill="1" applyBorder="1" applyAlignment="1" applyProtection="1">
      <alignment horizontal="center" wrapText="1"/>
    </xf>
    <xf numFmtId="0" fontId="27" fillId="0" borderId="30" xfId="0" applyFont="1" applyFill="1" applyBorder="1" applyAlignment="1" applyProtection="1">
      <alignment horizontal="center" wrapText="1"/>
    </xf>
    <xf numFmtId="0" fontId="20" fillId="26" borderId="22" xfId="4" applyFont="1" applyFill="1" applyBorder="1" applyAlignment="1" applyProtection="1">
      <alignment horizontal="center"/>
    </xf>
    <xf numFmtId="0" fontId="20" fillId="26" borderId="23" xfId="4" applyFont="1" applyFill="1" applyBorder="1" applyAlignment="1" applyProtection="1">
      <alignment horizontal="center"/>
    </xf>
    <xf numFmtId="0" fontId="20" fillId="26" borderId="24" xfId="4" applyFont="1" applyFill="1" applyBorder="1" applyAlignment="1" applyProtection="1">
      <alignment horizontal="center"/>
    </xf>
    <xf numFmtId="0" fontId="21" fillId="26" borderId="25" xfId="0" applyFont="1" applyFill="1" applyBorder="1" applyAlignment="1" applyProtection="1">
      <alignment horizontal="center"/>
    </xf>
    <xf numFmtId="0" fontId="21" fillId="26" borderId="26" xfId="0" applyFont="1" applyFill="1" applyBorder="1" applyAlignment="1" applyProtection="1">
      <alignment horizontal="center"/>
    </xf>
    <xf numFmtId="0" fontId="21" fillId="26" borderId="27" xfId="0" applyFont="1" applyFill="1" applyBorder="1" applyAlignment="1" applyProtection="1">
      <alignment horizontal="center"/>
    </xf>
    <xf numFmtId="0" fontId="48" fillId="20" borderId="10" xfId="0" applyFont="1" applyFill="1" applyBorder="1" applyAlignment="1" applyProtection="1">
      <alignment horizontal="center"/>
    </xf>
    <xf numFmtId="0" fontId="48" fillId="20" borderId="11" xfId="0" applyFont="1" applyFill="1" applyBorder="1" applyAlignment="1" applyProtection="1">
      <alignment horizontal="center"/>
    </xf>
    <xf numFmtId="0" fontId="48" fillId="20" borderId="12" xfId="0" applyFont="1" applyFill="1" applyBorder="1" applyAlignment="1" applyProtection="1">
      <alignment horizontal="center"/>
    </xf>
    <xf numFmtId="0" fontId="50" fillId="21" borderId="36" xfId="3" applyFont="1" applyFill="1" applyBorder="1" applyAlignment="1">
      <alignment horizontal="center"/>
    </xf>
    <xf numFmtId="0" fontId="50" fillId="21" borderId="37" xfId="3" applyFont="1" applyFill="1" applyBorder="1" applyAlignment="1">
      <alignment horizontal="center"/>
    </xf>
    <xf numFmtId="0" fontId="50" fillId="21" borderId="38" xfId="3" applyFont="1" applyFill="1" applyBorder="1" applyAlignment="1">
      <alignment horizontal="center"/>
    </xf>
    <xf numFmtId="0" fontId="0" fillId="19" borderId="33" xfId="0" applyFill="1" applyBorder="1" applyAlignment="1"/>
    <xf numFmtId="0" fontId="0" fillId="19" borderId="34" xfId="0" applyFill="1" applyBorder="1" applyAlignment="1"/>
    <xf numFmtId="0" fontId="0" fillId="19" borderId="35" xfId="0" applyFill="1" applyBorder="1" applyAlignment="1"/>
    <xf numFmtId="0" fontId="46" fillId="15" borderId="1" xfId="18" applyFont="1" applyFill="1" applyBorder="1" applyAlignment="1">
      <alignment horizontal="left" vertical="top" wrapText="1"/>
    </xf>
    <xf numFmtId="0" fontId="46" fillId="15" borderId="2" xfId="18" applyFont="1" applyFill="1" applyBorder="1" applyAlignment="1">
      <alignment horizontal="left" vertical="top" wrapText="1"/>
    </xf>
    <xf numFmtId="0" fontId="46" fillId="15" borderId="3" xfId="18" applyFont="1" applyFill="1" applyBorder="1" applyAlignment="1">
      <alignment horizontal="left" vertical="top" wrapText="1"/>
    </xf>
    <xf numFmtId="0" fontId="46" fillId="15" borderId="36" xfId="18" applyFont="1" applyFill="1" applyBorder="1" applyAlignment="1">
      <alignment horizontal="left" vertical="top" wrapText="1"/>
    </xf>
    <xf numFmtId="0" fontId="46" fillId="15" borderId="37" xfId="18" applyFont="1" applyFill="1" applyBorder="1" applyAlignment="1">
      <alignment horizontal="left" vertical="top" wrapText="1"/>
    </xf>
    <xf numFmtId="0" fontId="46" fillId="15" borderId="38" xfId="18" applyFont="1" applyFill="1" applyBorder="1" applyAlignment="1">
      <alignment horizontal="left" vertical="top" wrapText="1"/>
    </xf>
    <xf numFmtId="0" fontId="46" fillId="15" borderId="4" xfId="18" applyFont="1" applyFill="1" applyBorder="1" applyAlignment="1">
      <alignment horizontal="left" vertical="top" wrapText="1"/>
    </xf>
    <xf numFmtId="0" fontId="46" fillId="15" borderId="0" xfId="18" applyFont="1" applyFill="1" applyBorder="1" applyAlignment="1">
      <alignment horizontal="left" vertical="top" wrapText="1"/>
    </xf>
    <xf numFmtId="0" fontId="46" fillId="15" borderId="5" xfId="18" applyFont="1" applyFill="1" applyBorder="1" applyAlignment="1">
      <alignment horizontal="left" vertical="top" wrapText="1"/>
    </xf>
    <xf numFmtId="0" fontId="46" fillId="15" borderId="6" xfId="18" applyFont="1" applyFill="1" applyBorder="1" applyAlignment="1">
      <alignment horizontal="left" vertical="top" wrapText="1"/>
    </xf>
    <xf numFmtId="0" fontId="46" fillId="15" borderId="7" xfId="18" applyFont="1" applyFill="1" applyBorder="1" applyAlignment="1">
      <alignment horizontal="left" vertical="top" wrapText="1"/>
    </xf>
    <xf numFmtId="0" fontId="46" fillId="15" borderId="8" xfId="18" applyFont="1" applyFill="1" applyBorder="1" applyAlignment="1">
      <alignment horizontal="left" vertical="top" wrapText="1"/>
    </xf>
    <xf numFmtId="0" fontId="73" fillId="10" borderId="0" xfId="42" quotePrefix="1" applyFont="1" applyFill="1" applyAlignment="1">
      <alignment horizontal="left" vertical="top" wrapText="1"/>
    </xf>
    <xf numFmtId="0" fontId="46" fillId="15" borderId="1" xfId="48" applyFont="1" applyFill="1" applyBorder="1" applyAlignment="1">
      <alignment horizontal="left" vertical="top" wrapText="1"/>
    </xf>
    <xf numFmtId="0" fontId="46" fillId="15" borderId="2" xfId="48" applyFont="1" applyFill="1" applyBorder="1" applyAlignment="1">
      <alignment horizontal="left" vertical="top" wrapText="1"/>
    </xf>
    <xf numFmtId="0" fontId="46" fillId="15" borderId="3" xfId="48" applyFont="1" applyFill="1" applyBorder="1" applyAlignment="1">
      <alignment horizontal="left" vertical="top" wrapText="1"/>
    </xf>
    <xf numFmtId="0" fontId="46" fillId="15" borderId="4" xfId="48" applyFont="1" applyFill="1" applyBorder="1" applyAlignment="1">
      <alignment horizontal="left" vertical="top" wrapText="1"/>
    </xf>
    <xf numFmtId="0" fontId="46" fillId="15" borderId="0" xfId="48" applyFont="1" applyFill="1" applyAlignment="1">
      <alignment horizontal="left" vertical="top" wrapText="1"/>
    </xf>
    <xf numFmtId="0" fontId="46" fillId="15" borderId="5" xfId="48" applyFont="1" applyFill="1" applyBorder="1" applyAlignment="1">
      <alignment horizontal="left" vertical="top" wrapText="1"/>
    </xf>
    <xf numFmtId="0" fontId="46" fillId="15" borderId="6" xfId="48" applyFont="1" applyFill="1" applyBorder="1" applyAlignment="1">
      <alignment horizontal="left" vertical="top" wrapText="1"/>
    </xf>
    <xf numFmtId="0" fontId="46" fillId="15" borderId="7" xfId="48" applyFont="1" applyFill="1" applyBorder="1" applyAlignment="1">
      <alignment horizontal="left" vertical="top" wrapText="1"/>
    </xf>
    <xf numFmtId="0" fontId="46" fillId="15" borderId="8" xfId="48" applyFont="1" applyFill="1" applyBorder="1" applyAlignment="1">
      <alignment horizontal="left" vertical="top" wrapText="1"/>
    </xf>
    <xf numFmtId="0" fontId="1" fillId="24" borderId="0" xfId="47" applyFill="1" applyAlignment="1">
      <alignment horizontal="center"/>
    </xf>
    <xf numFmtId="0" fontId="16" fillId="27" borderId="0" xfId="47" applyFont="1" applyFill="1" applyAlignment="1">
      <alignment horizontal="center"/>
    </xf>
    <xf numFmtId="0" fontId="16" fillId="28" borderId="0" xfId="47" applyFont="1" applyFill="1" applyAlignment="1">
      <alignment horizontal="left"/>
    </xf>
    <xf numFmtId="0" fontId="16" fillId="27" borderId="2" xfId="47" applyFont="1" applyFill="1" applyBorder="1" applyAlignment="1">
      <alignment horizontal="center"/>
    </xf>
  </cellXfs>
  <cellStyles count="50">
    <cellStyle name="Comma" xfId="1" builtinId="3"/>
    <cellStyle name="Comma 2" xfId="9" xr:uid="{00000000-0005-0000-0000-000001000000}"/>
    <cellStyle name="Comma 2 2" xfId="19" xr:uid="{00000000-0005-0000-0000-000002000000}"/>
    <cellStyle name="Comma 3" xfId="20" xr:uid="{00000000-0005-0000-0000-000003000000}"/>
    <cellStyle name="Comma 3 2" xfId="24" xr:uid="{00000000-0005-0000-0000-000004000000}"/>
    <cellStyle name="Comma 3 3" xfId="25" xr:uid="{00000000-0005-0000-0000-000005000000}"/>
    <cellStyle name="Comma 4" xfId="26" xr:uid="{00000000-0005-0000-0000-000006000000}"/>
    <cellStyle name="Comma 5" xfId="43" xr:uid="{00000000-0005-0000-0000-000007000000}"/>
    <cellStyle name="Comma 6" xfId="10" xr:uid="{00000000-0005-0000-0000-000008000000}"/>
    <cellStyle name="Comma 6 2" xfId="21" xr:uid="{00000000-0005-0000-0000-000009000000}"/>
    <cellStyle name="Comma 6 2 2" xfId="27" xr:uid="{00000000-0005-0000-0000-00000A000000}"/>
    <cellStyle name="Comma 6 3" xfId="28" xr:uid="{00000000-0005-0000-0000-00000B000000}"/>
    <cellStyle name="Comma 7" xfId="46" xr:uid="{00000000-0005-0000-0000-00000C000000}"/>
    <cellStyle name="Comma 7 2" xfId="49" xr:uid="{A46BFF1C-A8FE-4E95-9374-515375445E8E}"/>
    <cellStyle name="Currency" xfId="2" builtinId="4"/>
    <cellStyle name="Currency 2" xfId="29" xr:uid="{00000000-0005-0000-0000-00000E000000}"/>
    <cellStyle name="Currency 3" xfId="30" xr:uid="{00000000-0005-0000-0000-00000F000000}"/>
    <cellStyle name="Currency 4" xfId="31" xr:uid="{00000000-0005-0000-0000-000010000000}"/>
    <cellStyle name="Hyperlink" xfId="3" builtinId="8"/>
    <cellStyle name="Hyperlink 2" xfId="32" xr:uid="{00000000-0005-0000-0000-000012000000}"/>
    <cellStyle name="Hyperlink 3" xfId="33" xr:uid="{00000000-0005-0000-0000-000013000000}"/>
    <cellStyle name="Normal" xfId="0" builtinId="0"/>
    <cellStyle name="Normal 10" xfId="11" xr:uid="{00000000-0005-0000-0000-000015000000}"/>
    <cellStyle name="Normal 10 2" xfId="18" xr:uid="{00000000-0005-0000-0000-000016000000}"/>
    <cellStyle name="Normal 10 2 2" xfId="34" xr:uid="{00000000-0005-0000-0000-000017000000}"/>
    <cellStyle name="Normal 10 2 3" xfId="48" xr:uid="{01FE51CC-89E7-4DD1-8983-973BD14C0B73}"/>
    <cellStyle name="Normal 10 3" xfId="35" xr:uid="{00000000-0005-0000-0000-000018000000}"/>
    <cellStyle name="Normal 11" xfId="45" xr:uid="{00000000-0005-0000-0000-000019000000}"/>
    <cellStyle name="Normal 11 2" xfId="47" xr:uid="{C52FCB24-08F3-41A0-B4A4-F0B6C2F8D555}"/>
    <cellStyle name="Normal 2" xfId="4" xr:uid="{00000000-0005-0000-0000-00001A000000}"/>
    <cellStyle name="Normal 2 2" xfId="5" xr:uid="{00000000-0005-0000-0000-00001B000000}"/>
    <cellStyle name="Normal 2 3" xfId="8" xr:uid="{00000000-0005-0000-0000-00001C000000}"/>
    <cellStyle name="Normal 2 4" xfId="40" xr:uid="{00000000-0005-0000-0000-00001D000000}"/>
    <cellStyle name="Normal 2__CMAQ_2012" xfId="36" xr:uid="{00000000-0005-0000-0000-00001E000000}"/>
    <cellStyle name="Normal 3" xfId="7" xr:uid="{00000000-0005-0000-0000-00001F000000}"/>
    <cellStyle name="Normal 3 2" xfId="22" xr:uid="{00000000-0005-0000-0000-000020000000}"/>
    <cellStyle name="Normal 3 2 2" xfId="37" xr:uid="{00000000-0005-0000-0000-000021000000}"/>
    <cellStyle name="Normal 3 3" xfId="38" xr:uid="{00000000-0005-0000-0000-000022000000}"/>
    <cellStyle name="Normal 4" xfId="12" xr:uid="{00000000-0005-0000-0000-000023000000}"/>
    <cellStyle name="Normal 4 2" xfId="44" xr:uid="{00000000-0005-0000-0000-000024000000}"/>
    <cellStyle name="Normal 5" xfId="13" xr:uid="{00000000-0005-0000-0000-000025000000}"/>
    <cellStyle name="Normal 6" xfId="14" xr:uid="{00000000-0005-0000-0000-000026000000}"/>
    <cellStyle name="Normal 7" xfId="23" xr:uid="{00000000-0005-0000-0000-000027000000}"/>
    <cellStyle name="Normal 8" xfId="41" xr:uid="{00000000-0005-0000-0000-000028000000}"/>
    <cellStyle name="Normal 9" xfId="42" xr:uid="{00000000-0005-0000-0000-000029000000}"/>
    <cellStyle name="Percent" xfId="6" builtinId="5"/>
    <cellStyle name="Percent 2" xfId="15" xr:uid="{00000000-0005-0000-0000-00002B000000}"/>
    <cellStyle name="Percent 3" xfId="16" xr:uid="{00000000-0005-0000-0000-00002C000000}"/>
    <cellStyle name="Percent 3 2" xfId="17" xr:uid="{00000000-0005-0000-0000-00002D000000}"/>
    <cellStyle name="Percent 3 3" xfId="39" xr:uid="{00000000-0005-0000-0000-00002E000000}"/>
  </cellStyles>
  <dxfs count="0"/>
  <tableStyles count="0" defaultTableStyle="TableStyleMedium9" defaultPivotStyle="PivotStyleLight16"/>
  <colors>
    <mruColors>
      <color rgb="FF00FFFF"/>
      <color rgb="FFFFCC99"/>
      <color rgb="FFCC0000"/>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847725</xdr:colOff>
      <xdr:row>1</xdr:row>
      <xdr:rowOff>133350</xdr:rowOff>
    </xdr:from>
    <xdr:to>
      <xdr:col>0</xdr:col>
      <xdr:colOff>6676296</xdr:colOff>
      <xdr:row>48</xdr:row>
      <xdr:rowOff>65732</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7725" y="295275"/>
          <a:ext cx="5828571" cy="7542857"/>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838929</xdr:colOff>
      <xdr:row>54</xdr:row>
      <xdr:rowOff>77143</xdr:rowOff>
    </xdr:from>
    <xdr:to>
      <xdr:col>0</xdr:col>
      <xdr:colOff>6667500</xdr:colOff>
      <xdr:row>94</xdr:row>
      <xdr:rowOff>0</xdr:rowOff>
    </xdr:to>
    <xdr:pic>
      <xdr:nvPicPr>
        <xdr:cNvPr id="3" name="Picture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38929" y="8821093"/>
          <a:ext cx="5828571" cy="6399857"/>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897540</xdr:colOff>
      <xdr:row>105</xdr:row>
      <xdr:rowOff>43962</xdr:rowOff>
    </xdr:from>
    <xdr:to>
      <xdr:col>0</xdr:col>
      <xdr:colOff>6726111</xdr:colOff>
      <xdr:row>144</xdr:row>
      <xdr:rowOff>128012</xdr:rowOff>
    </xdr:to>
    <xdr:pic>
      <xdr:nvPicPr>
        <xdr:cNvPr id="4" name="Picture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97540" y="17046087"/>
          <a:ext cx="5828571" cy="6399125"/>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1029429</xdr:colOff>
      <xdr:row>154</xdr:row>
      <xdr:rowOff>0</xdr:rowOff>
    </xdr:from>
    <xdr:to>
      <xdr:col>0</xdr:col>
      <xdr:colOff>6858000</xdr:colOff>
      <xdr:row>193</xdr:row>
      <xdr:rowOff>113357</xdr:rowOff>
    </xdr:to>
    <xdr:pic>
      <xdr:nvPicPr>
        <xdr:cNvPr id="5" name="Picture 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29429" y="24936450"/>
          <a:ext cx="5828571" cy="6428432"/>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1029429</xdr:colOff>
      <xdr:row>204</xdr:row>
      <xdr:rowOff>0</xdr:rowOff>
    </xdr:from>
    <xdr:to>
      <xdr:col>0</xdr:col>
      <xdr:colOff>6858000</xdr:colOff>
      <xdr:row>243</xdr:row>
      <xdr:rowOff>113357</xdr:rowOff>
    </xdr:to>
    <xdr:pic>
      <xdr:nvPicPr>
        <xdr:cNvPr id="6" name="Picture 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29429" y="33032700"/>
          <a:ext cx="5828571" cy="6428432"/>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1029429</xdr:colOff>
      <xdr:row>255</xdr:row>
      <xdr:rowOff>0</xdr:rowOff>
    </xdr:from>
    <xdr:to>
      <xdr:col>0</xdr:col>
      <xdr:colOff>6858000</xdr:colOff>
      <xdr:row>294</xdr:row>
      <xdr:rowOff>113357</xdr:rowOff>
    </xdr:to>
    <xdr:pic>
      <xdr:nvPicPr>
        <xdr:cNvPr id="7" name="Picture 6">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29429" y="41290875"/>
          <a:ext cx="5828571" cy="6428432"/>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934179</xdr:colOff>
      <xdr:row>304</xdr:row>
      <xdr:rowOff>77143</xdr:rowOff>
    </xdr:from>
    <xdr:to>
      <xdr:col>0</xdr:col>
      <xdr:colOff>6762750</xdr:colOff>
      <xdr:row>344</xdr:row>
      <xdr:rowOff>0</xdr:rowOff>
    </xdr:to>
    <xdr:pic>
      <xdr:nvPicPr>
        <xdr:cNvPr id="8" name="Picture 7">
          <a:extLst>
            <a:ext uri="{FF2B5EF4-FFF2-40B4-BE49-F238E27FC236}">
              <a16:creationId xmlns:a16="http://schemas.microsoft.com/office/drawing/2014/main" id="{00000000-0008-0000-14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34179" y="49302343"/>
          <a:ext cx="5828571" cy="6399857"/>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838929</xdr:colOff>
      <xdr:row>353</xdr:row>
      <xdr:rowOff>77143</xdr:rowOff>
    </xdr:from>
    <xdr:to>
      <xdr:col>0</xdr:col>
      <xdr:colOff>6667500</xdr:colOff>
      <xdr:row>393</xdr:row>
      <xdr:rowOff>0</xdr:rowOff>
    </xdr:to>
    <xdr:pic>
      <xdr:nvPicPr>
        <xdr:cNvPr id="9" name="Picture 8">
          <a:extLst>
            <a:ext uri="{FF2B5EF4-FFF2-40B4-BE49-F238E27FC236}">
              <a16:creationId xmlns:a16="http://schemas.microsoft.com/office/drawing/2014/main" id="{00000000-0008-0000-1400-00000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38929" y="57236668"/>
          <a:ext cx="5828571" cy="6399857"/>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934179</xdr:colOff>
      <xdr:row>404</xdr:row>
      <xdr:rowOff>77143</xdr:rowOff>
    </xdr:from>
    <xdr:to>
      <xdr:col>0</xdr:col>
      <xdr:colOff>6762750</xdr:colOff>
      <xdr:row>444</xdr:row>
      <xdr:rowOff>0</xdr:rowOff>
    </xdr:to>
    <xdr:pic>
      <xdr:nvPicPr>
        <xdr:cNvPr id="10" name="Picture 9">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934179" y="65494843"/>
          <a:ext cx="5828571" cy="6399857"/>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934179</xdr:colOff>
      <xdr:row>454</xdr:row>
      <xdr:rowOff>77143</xdr:rowOff>
    </xdr:from>
    <xdr:to>
      <xdr:col>0</xdr:col>
      <xdr:colOff>6762750</xdr:colOff>
      <xdr:row>494</xdr:row>
      <xdr:rowOff>0</xdr:rowOff>
    </xdr:to>
    <xdr:pic>
      <xdr:nvPicPr>
        <xdr:cNvPr id="11" name="Picture 10">
          <a:extLst>
            <a:ext uri="{FF2B5EF4-FFF2-40B4-BE49-F238E27FC236}">
              <a16:creationId xmlns:a16="http://schemas.microsoft.com/office/drawing/2014/main" id="{00000000-0008-0000-1400-00000B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934179" y="73591093"/>
          <a:ext cx="5828571" cy="6399857"/>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1124679</xdr:colOff>
      <xdr:row>505</xdr:row>
      <xdr:rowOff>0</xdr:rowOff>
    </xdr:from>
    <xdr:to>
      <xdr:col>0</xdr:col>
      <xdr:colOff>6953250</xdr:colOff>
      <xdr:row>544</xdr:row>
      <xdr:rowOff>113357</xdr:rowOff>
    </xdr:to>
    <xdr:pic>
      <xdr:nvPicPr>
        <xdr:cNvPr id="12" name="Picture 11">
          <a:extLst>
            <a:ext uri="{FF2B5EF4-FFF2-40B4-BE49-F238E27FC236}">
              <a16:creationId xmlns:a16="http://schemas.microsoft.com/office/drawing/2014/main" id="{00000000-0008-0000-1400-00000C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124679" y="81772125"/>
          <a:ext cx="5828571" cy="6428432"/>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1219929</xdr:colOff>
      <xdr:row>554</xdr:row>
      <xdr:rowOff>77143</xdr:rowOff>
    </xdr:from>
    <xdr:to>
      <xdr:col>0</xdr:col>
      <xdr:colOff>7048500</xdr:colOff>
      <xdr:row>594</xdr:row>
      <xdr:rowOff>0</xdr:rowOff>
    </xdr:to>
    <xdr:pic>
      <xdr:nvPicPr>
        <xdr:cNvPr id="13" name="Picture 12">
          <a:extLst>
            <a:ext uri="{FF2B5EF4-FFF2-40B4-BE49-F238E27FC236}">
              <a16:creationId xmlns:a16="http://schemas.microsoft.com/office/drawing/2014/main" id="{00000000-0008-0000-1400-00000D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219929" y="89783593"/>
          <a:ext cx="5828571" cy="6399857"/>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1124679</xdr:colOff>
      <xdr:row>605</xdr:row>
      <xdr:rowOff>0</xdr:rowOff>
    </xdr:from>
    <xdr:to>
      <xdr:col>0</xdr:col>
      <xdr:colOff>6953250</xdr:colOff>
      <xdr:row>644</xdr:row>
      <xdr:rowOff>113357</xdr:rowOff>
    </xdr:to>
    <xdr:pic>
      <xdr:nvPicPr>
        <xdr:cNvPr id="14" name="Picture 13">
          <a:extLst>
            <a:ext uri="{FF2B5EF4-FFF2-40B4-BE49-F238E27FC236}">
              <a16:creationId xmlns:a16="http://schemas.microsoft.com/office/drawing/2014/main" id="{00000000-0008-0000-1400-00000E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124679" y="97964625"/>
          <a:ext cx="5828571" cy="6428432"/>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1124679</xdr:colOff>
      <xdr:row>654</xdr:row>
      <xdr:rowOff>77143</xdr:rowOff>
    </xdr:from>
    <xdr:to>
      <xdr:col>0</xdr:col>
      <xdr:colOff>6953250</xdr:colOff>
      <xdr:row>694</xdr:row>
      <xdr:rowOff>0</xdr:rowOff>
    </xdr:to>
    <xdr:pic>
      <xdr:nvPicPr>
        <xdr:cNvPr id="15" name="Picture 14">
          <a:extLst>
            <a:ext uri="{FF2B5EF4-FFF2-40B4-BE49-F238E27FC236}">
              <a16:creationId xmlns:a16="http://schemas.microsoft.com/office/drawing/2014/main" id="{00000000-0008-0000-1400-00000F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124679" y="105976093"/>
          <a:ext cx="5828571" cy="6399857"/>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1029429</xdr:colOff>
      <xdr:row>705</xdr:row>
      <xdr:rowOff>77143</xdr:rowOff>
    </xdr:from>
    <xdr:to>
      <xdr:col>0</xdr:col>
      <xdr:colOff>6858000</xdr:colOff>
      <xdr:row>745</xdr:row>
      <xdr:rowOff>0</xdr:rowOff>
    </xdr:to>
    <xdr:pic>
      <xdr:nvPicPr>
        <xdr:cNvPr id="16" name="Picture 15">
          <a:extLst>
            <a:ext uri="{FF2B5EF4-FFF2-40B4-BE49-F238E27FC236}">
              <a16:creationId xmlns:a16="http://schemas.microsoft.com/office/drawing/2014/main" id="{00000000-0008-0000-1400-00001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029429" y="114234268"/>
          <a:ext cx="5828571" cy="6399857"/>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952500</xdr:colOff>
      <xdr:row>755</xdr:row>
      <xdr:rowOff>0</xdr:rowOff>
    </xdr:from>
    <xdr:to>
      <xdr:col>0</xdr:col>
      <xdr:colOff>6781071</xdr:colOff>
      <xdr:row>794</xdr:row>
      <xdr:rowOff>113357</xdr:rowOff>
    </xdr:to>
    <xdr:pic>
      <xdr:nvPicPr>
        <xdr:cNvPr id="17" name="Picture 16">
          <a:extLst>
            <a:ext uri="{FF2B5EF4-FFF2-40B4-BE49-F238E27FC236}">
              <a16:creationId xmlns:a16="http://schemas.microsoft.com/office/drawing/2014/main" id="{00000000-0008-0000-1400-000011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952500" y="122253375"/>
          <a:ext cx="5828571" cy="6428432"/>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838929</xdr:colOff>
      <xdr:row>806</xdr:row>
      <xdr:rowOff>0</xdr:rowOff>
    </xdr:from>
    <xdr:to>
      <xdr:col>0</xdr:col>
      <xdr:colOff>6667500</xdr:colOff>
      <xdr:row>845</xdr:row>
      <xdr:rowOff>113357</xdr:rowOff>
    </xdr:to>
    <xdr:pic>
      <xdr:nvPicPr>
        <xdr:cNvPr id="18" name="Picture 17">
          <a:extLst>
            <a:ext uri="{FF2B5EF4-FFF2-40B4-BE49-F238E27FC236}">
              <a16:creationId xmlns:a16="http://schemas.microsoft.com/office/drawing/2014/main" id="{00000000-0008-0000-1400-000012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838929" y="130511550"/>
          <a:ext cx="5828571" cy="6428432"/>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1219929</xdr:colOff>
      <xdr:row>855</xdr:row>
      <xdr:rowOff>0</xdr:rowOff>
    </xdr:from>
    <xdr:to>
      <xdr:col>0</xdr:col>
      <xdr:colOff>7048500</xdr:colOff>
      <xdr:row>894</xdr:row>
      <xdr:rowOff>113357</xdr:rowOff>
    </xdr:to>
    <xdr:pic>
      <xdr:nvPicPr>
        <xdr:cNvPr id="19" name="Picture 18">
          <a:extLst>
            <a:ext uri="{FF2B5EF4-FFF2-40B4-BE49-F238E27FC236}">
              <a16:creationId xmlns:a16="http://schemas.microsoft.com/office/drawing/2014/main" id="{00000000-0008-0000-1400-000013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219929" y="138445875"/>
          <a:ext cx="5828571" cy="6428432"/>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1124679</xdr:colOff>
      <xdr:row>904</xdr:row>
      <xdr:rowOff>77143</xdr:rowOff>
    </xdr:from>
    <xdr:to>
      <xdr:col>0</xdr:col>
      <xdr:colOff>6953250</xdr:colOff>
      <xdr:row>943</xdr:row>
      <xdr:rowOff>161192</xdr:rowOff>
    </xdr:to>
    <xdr:pic>
      <xdr:nvPicPr>
        <xdr:cNvPr id="20" name="Picture 19">
          <a:extLst>
            <a:ext uri="{FF2B5EF4-FFF2-40B4-BE49-F238E27FC236}">
              <a16:creationId xmlns:a16="http://schemas.microsoft.com/office/drawing/2014/main" id="{00000000-0008-0000-1400-000014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124679" y="146457343"/>
          <a:ext cx="5828571" cy="6399124"/>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1029429</xdr:colOff>
      <xdr:row>956</xdr:row>
      <xdr:rowOff>0</xdr:rowOff>
    </xdr:from>
    <xdr:to>
      <xdr:col>0</xdr:col>
      <xdr:colOff>6858000</xdr:colOff>
      <xdr:row>995</xdr:row>
      <xdr:rowOff>113357</xdr:rowOff>
    </xdr:to>
    <xdr:pic>
      <xdr:nvPicPr>
        <xdr:cNvPr id="21" name="Picture 20">
          <a:extLst>
            <a:ext uri="{FF2B5EF4-FFF2-40B4-BE49-F238E27FC236}">
              <a16:creationId xmlns:a16="http://schemas.microsoft.com/office/drawing/2014/main" id="{00000000-0008-0000-1400-000015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1029429" y="154800300"/>
          <a:ext cx="5828571" cy="6428432"/>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838929</xdr:colOff>
      <xdr:row>1004</xdr:row>
      <xdr:rowOff>0</xdr:rowOff>
    </xdr:from>
    <xdr:to>
      <xdr:col>0</xdr:col>
      <xdr:colOff>6667500</xdr:colOff>
      <xdr:row>1043</xdr:row>
      <xdr:rowOff>113357</xdr:rowOff>
    </xdr:to>
    <xdr:pic>
      <xdr:nvPicPr>
        <xdr:cNvPr id="22" name="Picture 21">
          <a:extLst>
            <a:ext uri="{FF2B5EF4-FFF2-40B4-BE49-F238E27FC236}">
              <a16:creationId xmlns:a16="http://schemas.microsoft.com/office/drawing/2014/main" id="{00000000-0008-0000-1400-000016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838929" y="162572700"/>
          <a:ext cx="5828571" cy="6428432"/>
        </a:xfrm>
        <a:prstGeom prst="rect">
          <a:avLst/>
        </a:prstGeom>
        <a:effectLst>
          <a:outerShdw blurRad="50800" dist="38100" dir="2700000" algn="tl" rotWithShape="0">
            <a:prstClr val="black">
              <a:alpha val="40000"/>
            </a:prstClr>
          </a:outerShdw>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_MOVESdata\MOVES%20Tools\Inventory%20vs%20Rates\Rates%20Looku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eea78aa9ebdce74f/Drive%20E/TIP/FFPA/FFPA%2023-28/CMAQ%20Forms%202022-2027-unprotected.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er1\Volumef\SHARED\KIP\_Conform\CMAQ2019\CMAQ_SL2026_Veh_MY_DAQIM_T3_OUT.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_Data\CMAQ\Web%20Forms\CMAQ%20Web%20Forms%202015\CMAQ%20Emissions%20Analysis%20Forms%20201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_Data\MOVES%20Inputs\Inventory%20vs%20Emission%20Rat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Inventory"/>
      <sheetName val="Rate_Art"/>
      <sheetName val="Rate_Fwy"/>
      <sheetName val="Rate_Loc"/>
      <sheetName val="Rate_Veh"/>
      <sheetName val="Rate_Pro"/>
      <sheetName val="xHour"/>
      <sheetName val="xSpeed"/>
      <sheetName val="xVeh"/>
      <sheetName val="xRoad"/>
      <sheetName val="xPop"/>
      <sheetName val="Decoder"/>
    </sheetNames>
    <sheetDataSet>
      <sheetData sheetId="0">
        <row r="5">
          <cell r="M5" t="str">
            <v>CO</v>
          </cell>
          <cell r="N5">
            <v>56974749.723147169</v>
          </cell>
          <cell r="O5">
            <v>22119482.184194818</v>
          </cell>
          <cell r="Q5" t="str">
            <v>CO</v>
          </cell>
          <cell r="R5">
            <v>57405936.002593949</v>
          </cell>
          <cell r="S5">
            <v>19095101.886551023</v>
          </cell>
          <cell r="U5" t="str">
            <v>CO</v>
          </cell>
          <cell r="V5">
            <v>42197176.724348225</v>
          </cell>
          <cell r="W5">
            <v>10469486.423494862</v>
          </cell>
          <cell r="Y5" t="str">
            <v>CO</v>
          </cell>
          <cell r="Z5">
            <v>213753710.07841206</v>
          </cell>
        </row>
        <row r="6">
          <cell r="M6">
            <v>1</v>
          </cell>
          <cell r="N6">
            <v>56961659.948697947</v>
          </cell>
          <cell r="O6">
            <v>11059741.092097409</v>
          </cell>
          <cell r="Q6">
            <v>1</v>
          </cell>
          <cell r="R6">
            <v>57395422.551223733</v>
          </cell>
          <cell r="S6">
            <v>9547550.9432755113</v>
          </cell>
          <cell r="U6">
            <v>1</v>
          </cell>
          <cell r="V6">
            <v>42189845.855664618</v>
          </cell>
          <cell r="W6">
            <v>5234743.2117474312</v>
          </cell>
          <cell r="Y6">
            <v>2</v>
          </cell>
          <cell r="Z6">
            <v>213117953.172739</v>
          </cell>
        </row>
        <row r="7">
          <cell r="M7">
            <v>15</v>
          </cell>
          <cell r="N7">
            <v>13089.774449224436</v>
          </cell>
          <cell r="O7">
            <v>11059741.092097409</v>
          </cell>
          <cell r="Q7">
            <v>15</v>
          </cell>
          <cell r="R7">
            <v>10513.45137021984</v>
          </cell>
          <cell r="S7">
            <v>9547550.9432755113</v>
          </cell>
          <cell r="U7">
            <v>15</v>
          </cell>
          <cell r="V7">
            <v>7330.8686836032111</v>
          </cell>
          <cell r="W7">
            <v>5234743.2117474312</v>
          </cell>
          <cell r="Y7">
            <v>16</v>
          </cell>
          <cell r="Z7">
            <v>27419.175263230616</v>
          </cell>
        </row>
        <row r="8">
          <cell r="M8" t="str">
            <v>Nox</v>
          </cell>
          <cell r="N8">
            <v>14539738.169752315</v>
          </cell>
          <cell r="O8">
            <v>22119482.184194818</v>
          </cell>
          <cell r="Q8" t="str">
            <v>Nox</v>
          </cell>
          <cell r="R8">
            <v>12526205.020021394</v>
          </cell>
          <cell r="S8">
            <v>19095101.886551023</v>
          </cell>
          <cell r="U8" t="str">
            <v>Nox</v>
          </cell>
          <cell r="V8">
            <v>5756490.9425213048</v>
          </cell>
          <cell r="W8">
            <v>10469486.423494862</v>
          </cell>
          <cell r="Y8">
            <v>17</v>
          </cell>
          <cell r="Z8">
            <v>1229.9821800264767</v>
          </cell>
        </row>
        <row r="9">
          <cell r="M9">
            <v>1</v>
          </cell>
          <cell r="N9">
            <v>14536172.508685024</v>
          </cell>
          <cell r="O9">
            <v>11059741.092097409</v>
          </cell>
          <cell r="Q9">
            <v>1</v>
          </cell>
          <cell r="R9">
            <v>12523384.743706452</v>
          </cell>
          <cell r="S9">
            <v>9547550.9432755113</v>
          </cell>
          <cell r="U9">
            <v>1</v>
          </cell>
          <cell r="V9">
            <v>5755641.7316729138</v>
          </cell>
          <cell r="W9">
            <v>5234743.2117474312</v>
          </cell>
          <cell r="Y9">
            <v>90</v>
          </cell>
          <cell r="Z9">
            <v>607107.74822980096</v>
          </cell>
        </row>
        <row r="10">
          <cell r="M10">
            <v>15</v>
          </cell>
          <cell r="N10">
            <v>3565.661067289866</v>
          </cell>
          <cell r="O10">
            <v>11059741.092097409</v>
          </cell>
          <cell r="Q10">
            <v>15</v>
          </cell>
          <cell r="R10">
            <v>2820.2763149423099</v>
          </cell>
          <cell r="S10">
            <v>9547550.9432755113</v>
          </cell>
          <cell r="U10">
            <v>15</v>
          </cell>
          <cell r="V10">
            <v>849.21084839084665</v>
          </cell>
          <cell r="W10">
            <v>5234743.2117474312</v>
          </cell>
          <cell r="Y10" t="str">
            <v>Nox</v>
          </cell>
          <cell r="Z10">
            <v>9066697.3274615277</v>
          </cell>
        </row>
        <row r="11">
          <cell r="M11" t="str">
            <v>PM2.5_Brk</v>
          </cell>
          <cell r="N11">
            <v>79100.630850729591</v>
          </cell>
          <cell r="O11">
            <v>11059741.092097409</v>
          </cell>
          <cell r="Q11" t="str">
            <v>PM2.5_Brk</v>
          </cell>
          <cell r="R11">
            <v>10623.560995057363</v>
          </cell>
          <cell r="S11">
            <v>9547550.9432755113</v>
          </cell>
          <cell r="U11" t="str">
            <v>PM2.5_Brk</v>
          </cell>
          <cell r="V11">
            <v>74082.431357471345</v>
          </cell>
          <cell r="W11">
            <v>5234743.2117474312</v>
          </cell>
          <cell r="Y11">
            <v>2</v>
          </cell>
          <cell r="Z11">
            <v>7220055.0643851692</v>
          </cell>
        </row>
        <row r="12">
          <cell r="M12">
            <v>9</v>
          </cell>
          <cell r="N12">
            <v>79100.630850729591</v>
          </cell>
          <cell r="O12">
            <v>11059741.092097409</v>
          </cell>
          <cell r="Q12">
            <v>9</v>
          </cell>
          <cell r="R12">
            <v>10623.560995057363</v>
          </cell>
          <cell r="S12">
            <v>9547550.9432755113</v>
          </cell>
          <cell r="U12">
            <v>9</v>
          </cell>
          <cell r="V12">
            <v>74082.431357471345</v>
          </cell>
          <cell r="W12">
            <v>5234743.2117474312</v>
          </cell>
          <cell r="Y12">
            <v>16</v>
          </cell>
          <cell r="Z12">
            <v>356.35685689370445</v>
          </cell>
        </row>
        <row r="13">
          <cell r="M13" t="str">
            <v>PM2.5_EC</v>
          </cell>
          <cell r="N13">
            <v>333634.77560107654</v>
          </cell>
          <cell r="O13">
            <v>22119482.184194818</v>
          </cell>
          <cell r="Q13" t="str">
            <v>PM2.5_EC</v>
          </cell>
          <cell r="R13">
            <v>246644.39317212664</v>
          </cell>
          <cell r="S13">
            <v>19095101.886551023</v>
          </cell>
          <cell r="U13" t="str">
            <v>PM2.5_EC</v>
          </cell>
          <cell r="V13">
            <v>73702.597538706323</v>
          </cell>
          <cell r="W13">
            <v>10469486.423494862</v>
          </cell>
          <cell r="Y13">
            <v>17</v>
          </cell>
          <cell r="Z13">
            <v>642.7310464476069</v>
          </cell>
        </row>
        <row r="14">
          <cell r="M14">
            <v>1</v>
          </cell>
          <cell r="N14">
            <v>281635.64945585496</v>
          </cell>
          <cell r="O14">
            <v>11059741.092097409</v>
          </cell>
          <cell r="Q14">
            <v>1</v>
          </cell>
          <cell r="R14">
            <v>211007.29061338762</v>
          </cell>
          <cell r="S14">
            <v>9547550.9432755113</v>
          </cell>
          <cell r="U14">
            <v>1</v>
          </cell>
          <cell r="V14">
            <v>64212.039552639159</v>
          </cell>
          <cell r="W14">
            <v>5234743.2117474312</v>
          </cell>
          <cell r="Y14">
            <v>90</v>
          </cell>
          <cell r="Z14">
            <v>1845643.1751730179</v>
          </cell>
        </row>
        <row r="15">
          <cell r="M15">
            <v>15</v>
          </cell>
          <cell r="N15">
            <v>51999.126145221613</v>
          </cell>
          <cell r="O15">
            <v>11059741.092097409</v>
          </cell>
          <cell r="Q15">
            <v>15</v>
          </cell>
          <cell r="R15">
            <v>35637.102558739025</v>
          </cell>
          <cell r="S15">
            <v>9547550.9432755113</v>
          </cell>
          <cell r="U15">
            <v>15</v>
          </cell>
          <cell r="V15">
            <v>9490.557986067166</v>
          </cell>
          <cell r="W15">
            <v>5234743.2117474312</v>
          </cell>
          <cell r="Y15" t="str">
            <v>PM2.5_EC</v>
          </cell>
          <cell r="Z15">
            <v>93088.037843514583</v>
          </cell>
        </row>
        <row r="16">
          <cell r="M16" t="str">
            <v>PM2.5_OC</v>
          </cell>
          <cell r="N16">
            <v>278273.55124238692</v>
          </cell>
          <cell r="O16">
            <v>22119482.184194818</v>
          </cell>
          <cell r="Q16" t="str">
            <v>PM2.5_OC</v>
          </cell>
          <cell r="R16">
            <v>307736.20392774243</v>
          </cell>
          <cell r="S16">
            <v>19095101.886551023</v>
          </cell>
          <cell r="U16" t="str">
            <v>PM2.5_OC</v>
          </cell>
          <cell r="V16">
            <v>180461.57577538266</v>
          </cell>
          <cell r="W16">
            <v>10469486.423494862</v>
          </cell>
          <cell r="Y16">
            <v>2</v>
          </cell>
          <cell r="Z16">
            <v>87265.368440458464</v>
          </cell>
        </row>
        <row r="17">
          <cell r="M17">
            <v>1</v>
          </cell>
          <cell r="N17">
            <v>260019.45302420171</v>
          </cell>
          <cell r="O17">
            <v>11059741.092097409</v>
          </cell>
          <cell r="Q17">
            <v>1</v>
          </cell>
          <cell r="R17">
            <v>299976.04523281631</v>
          </cell>
          <cell r="S17">
            <v>9547550.9432755113</v>
          </cell>
          <cell r="U17">
            <v>1</v>
          </cell>
          <cell r="V17">
            <v>172303.67379197088</v>
          </cell>
          <cell r="W17">
            <v>5234743.2117474312</v>
          </cell>
          <cell r="Y17">
            <v>16</v>
          </cell>
          <cell r="Z17">
            <v>1304.0311970579646</v>
          </cell>
        </row>
        <row r="18">
          <cell r="M18">
            <v>15</v>
          </cell>
          <cell r="N18">
            <v>18254.098218185201</v>
          </cell>
          <cell r="O18">
            <v>11059741.092097409</v>
          </cell>
          <cell r="Q18">
            <v>15</v>
          </cell>
          <cell r="R18">
            <v>7760.1586949261364</v>
          </cell>
          <cell r="S18">
            <v>9547550.9432755113</v>
          </cell>
          <cell r="U18">
            <v>15</v>
          </cell>
          <cell r="V18">
            <v>8157.901983411768</v>
          </cell>
          <cell r="W18">
            <v>5234743.2117474312</v>
          </cell>
          <cell r="Y18">
            <v>17</v>
          </cell>
          <cell r="Z18">
            <v>742.01038509261286</v>
          </cell>
        </row>
        <row r="19">
          <cell r="M19" t="str">
            <v>PM2.5_SO4</v>
          </cell>
          <cell r="N19">
            <v>3109.7025967388431</v>
          </cell>
          <cell r="O19">
            <v>22119482.184194818</v>
          </cell>
          <cell r="Q19" t="str">
            <v>PM2.5_SO4</v>
          </cell>
          <cell r="R19">
            <v>2460.7697546579184</v>
          </cell>
          <cell r="S19">
            <v>19095101.886551023</v>
          </cell>
          <cell r="U19" t="str">
            <v>PM2.5_SO4</v>
          </cell>
          <cell r="V19">
            <v>953.85277914960852</v>
          </cell>
          <cell r="W19">
            <v>10469486.423494862</v>
          </cell>
          <cell r="Y19">
            <v>90</v>
          </cell>
          <cell r="Z19">
            <v>3776.6278209055504</v>
          </cell>
        </row>
        <row r="20">
          <cell r="M20">
            <v>1</v>
          </cell>
          <cell r="N20">
            <v>2793.4888016165814</v>
          </cell>
          <cell r="O20">
            <v>11059741.092097409</v>
          </cell>
          <cell r="Q20">
            <v>1</v>
          </cell>
          <cell r="R20">
            <v>2211.2039183727161</v>
          </cell>
          <cell r="S20">
            <v>9547550.9432755113</v>
          </cell>
          <cell r="U20">
            <v>1</v>
          </cell>
          <cell r="V20">
            <v>881.59519734566516</v>
          </cell>
          <cell r="W20">
            <v>5234743.2117474312</v>
          </cell>
          <cell r="Y20" t="str">
            <v>PM2.5_OC</v>
          </cell>
          <cell r="Z20">
            <v>190648.26709392891</v>
          </cell>
        </row>
        <row r="21">
          <cell r="M21">
            <v>15</v>
          </cell>
          <cell r="N21">
            <v>316.21379512226184</v>
          </cell>
          <cell r="O21">
            <v>11059741.092097409</v>
          </cell>
          <cell r="Q21">
            <v>15</v>
          </cell>
          <cell r="R21">
            <v>249.56583628520227</v>
          </cell>
          <cell r="S21">
            <v>9547550.9432755113</v>
          </cell>
          <cell r="U21">
            <v>15</v>
          </cell>
          <cell r="V21">
            <v>72.257581803943367</v>
          </cell>
          <cell r="W21">
            <v>5234743.2117474312</v>
          </cell>
          <cell r="Y21">
            <v>2</v>
          </cell>
          <cell r="Z21">
            <v>174849.16418094325</v>
          </cell>
        </row>
        <row r="22">
          <cell r="M22" t="str">
            <v>PM2.5_Tire</v>
          </cell>
          <cell r="N22">
            <v>20006.036859506141</v>
          </cell>
          <cell r="O22">
            <v>11059741.092097409</v>
          </cell>
          <cell r="Q22" t="str">
            <v>PM2.5_Tire</v>
          </cell>
          <cell r="R22">
            <v>11015.049089680007</v>
          </cell>
          <cell r="S22">
            <v>9547550.9432755113</v>
          </cell>
          <cell r="U22" t="str">
            <v>PM2.5_Tire</v>
          </cell>
          <cell r="V22">
            <v>11553.001123915281</v>
          </cell>
          <cell r="W22">
            <v>5234743.2117474312</v>
          </cell>
          <cell r="Y22">
            <v>16</v>
          </cell>
          <cell r="Z22">
            <v>2612.6324207031653</v>
          </cell>
        </row>
        <row r="23">
          <cell r="M23">
            <v>10</v>
          </cell>
          <cell r="N23">
            <v>20006.036859506141</v>
          </cell>
          <cell r="O23">
            <v>11059741.092097409</v>
          </cell>
          <cell r="Q23">
            <v>10</v>
          </cell>
          <cell r="R23">
            <v>11015.049089680007</v>
          </cell>
          <cell r="S23">
            <v>9547550.9432755113</v>
          </cell>
          <cell r="U23">
            <v>10</v>
          </cell>
          <cell r="V23">
            <v>11553.001123915281</v>
          </cell>
          <cell r="W23">
            <v>5234743.2117474312</v>
          </cell>
          <cell r="Y23">
            <v>17</v>
          </cell>
          <cell r="Z23">
            <v>2079.9692761267743</v>
          </cell>
        </row>
        <row r="24">
          <cell r="M24" t="str">
            <v>PM2.5_Total_Exh</v>
          </cell>
          <cell r="N24">
            <v>615017.99606694235</v>
          </cell>
          <cell r="O24">
            <v>22119482.184194818</v>
          </cell>
          <cell r="Q24" t="str">
            <v>PM2.5_Total_Exh</v>
          </cell>
          <cell r="R24">
            <v>556841.3645616133</v>
          </cell>
          <cell r="S24">
            <v>19095101.886551023</v>
          </cell>
          <cell r="U24" t="str">
            <v>PM2.5_Total_Exh</v>
          </cell>
          <cell r="V24">
            <v>255117.94957305398</v>
          </cell>
          <cell r="W24">
            <v>10469486.423494862</v>
          </cell>
          <cell r="Y24">
            <v>90</v>
          </cell>
          <cell r="Z24">
            <v>11106.501216155735</v>
          </cell>
        </row>
        <row r="25">
          <cell r="M25">
            <v>1</v>
          </cell>
          <cell r="N25">
            <v>544448.56336745457</v>
          </cell>
          <cell r="O25">
            <v>11059741.092097409</v>
          </cell>
          <cell r="Q25">
            <v>1</v>
          </cell>
          <cell r="R25">
            <v>513194.55526409345</v>
          </cell>
          <cell r="S25">
            <v>9547550.9432755113</v>
          </cell>
          <cell r="U25">
            <v>1</v>
          </cell>
          <cell r="V25">
            <v>237397.21634531202</v>
          </cell>
          <cell r="W25">
            <v>5234743.2117474312</v>
          </cell>
          <cell r="Y25" t="str">
            <v>PM2.5_SO4</v>
          </cell>
          <cell r="Z25">
            <v>273.61732576718799</v>
          </cell>
        </row>
        <row r="26">
          <cell r="M26">
            <v>15</v>
          </cell>
          <cell r="N26">
            <v>70569.432699487792</v>
          </cell>
          <cell r="O26">
            <v>11059741.092097409</v>
          </cell>
          <cell r="Q26">
            <v>15</v>
          </cell>
          <cell r="R26">
            <v>43646.80929751986</v>
          </cell>
          <cell r="S26">
            <v>9547550.9432755113</v>
          </cell>
          <cell r="U26">
            <v>15</v>
          </cell>
          <cell r="V26">
            <v>17720.733227741952</v>
          </cell>
          <cell r="W26">
            <v>5234743.2117474312</v>
          </cell>
          <cell r="Y26">
            <v>2</v>
          </cell>
          <cell r="Z26">
            <v>133.86275919463938</v>
          </cell>
        </row>
        <row r="27">
          <cell r="M27" t="str">
            <v>TotalEnergy</v>
          </cell>
          <cell r="N27">
            <v>73896.451216940375</v>
          </cell>
          <cell r="O27">
            <v>11059741.092097409</v>
          </cell>
          <cell r="Q27" t="str">
            <v>TotalEnergy</v>
          </cell>
          <cell r="R27">
            <v>58246.52160002134</v>
          </cell>
          <cell r="S27">
            <v>9547550.9432755113</v>
          </cell>
          <cell r="U27" t="str">
            <v>TotalEnergy</v>
          </cell>
          <cell r="V27">
            <v>48375.727022197723</v>
          </cell>
          <cell r="W27">
            <v>5234743.2117474312</v>
          </cell>
          <cell r="Y27">
            <v>16</v>
          </cell>
          <cell r="Z27">
            <v>8.1609302885426942</v>
          </cell>
        </row>
        <row r="28">
          <cell r="M28">
            <v>1</v>
          </cell>
          <cell r="N28">
            <v>73896.451216940375</v>
          </cell>
          <cell r="O28">
            <v>11059741.092097409</v>
          </cell>
          <cell r="Q28">
            <v>1</v>
          </cell>
          <cell r="R28">
            <v>58246.52160002134</v>
          </cell>
          <cell r="S28">
            <v>9547550.9432755113</v>
          </cell>
          <cell r="U28">
            <v>1</v>
          </cell>
          <cell r="V28">
            <v>48375.727022197723</v>
          </cell>
          <cell r="W28">
            <v>5234743.2117474312</v>
          </cell>
          <cell r="Y28">
            <v>17</v>
          </cell>
          <cell r="Z28">
            <v>15.713759575121333</v>
          </cell>
        </row>
        <row r="29">
          <cell r="M29" t="str">
            <v>TotalHC</v>
          </cell>
          <cell r="N29">
            <v>2728611.2574425591</v>
          </cell>
          <cell r="O29">
            <v>55298705.460487045</v>
          </cell>
          <cell r="Q29" t="str">
            <v>TotalHC</v>
          </cell>
          <cell r="R29">
            <v>1584300.5060337556</v>
          </cell>
          <cell r="S29">
            <v>47737754.716377556</v>
          </cell>
          <cell r="U29" t="str">
            <v>TotalHC</v>
          </cell>
          <cell r="V29">
            <v>2343883.3333627661</v>
          </cell>
          <cell r="W29">
            <v>26173716.058737155</v>
          </cell>
          <cell r="Y29">
            <v>90</v>
          </cell>
          <cell r="Z29">
            <v>115.87987670888459</v>
          </cell>
        </row>
        <row r="30">
          <cell r="M30">
            <v>1</v>
          </cell>
          <cell r="N30">
            <v>2094815.2555625096</v>
          </cell>
          <cell r="O30">
            <v>11059741.092097409</v>
          </cell>
          <cell r="Q30">
            <v>1</v>
          </cell>
          <cell r="R30">
            <v>1307019.2135831071</v>
          </cell>
          <cell r="S30">
            <v>9547550.9432755113</v>
          </cell>
          <cell r="U30">
            <v>1</v>
          </cell>
          <cell r="V30">
            <v>1613763.4710699064</v>
          </cell>
          <cell r="W30">
            <v>5234743.2117474312</v>
          </cell>
          <cell r="Y30" t="str">
            <v>PM2.5_Total_Exh</v>
          </cell>
          <cell r="Z30">
            <v>284009.5684825714</v>
          </cell>
        </row>
        <row r="31">
          <cell r="M31">
            <v>11</v>
          </cell>
          <cell r="N31">
            <v>2483.7971496277019</v>
          </cell>
          <cell r="O31">
            <v>11059741.092097409</v>
          </cell>
          <cell r="Q31">
            <v>11</v>
          </cell>
          <cell r="R31">
            <v>1055.1580229075973</v>
          </cell>
          <cell r="S31">
            <v>9547550.9432755113</v>
          </cell>
          <cell r="U31">
            <v>11</v>
          </cell>
          <cell r="V31">
            <v>2873.2306980663961</v>
          </cell>
          <cell r="W31">
            <v>5234743.2117474312</v>
          </cell>
          <cell r="Y31">
            <v>2</v>
          </cell>
          <cell r="Z31">
            <v>262248.04872726899</v>
          </cell>
        </row>
        <row r="32">
          <cell r="M32">
            <v>12</v>
          </cell>
          <cell r="N32">
            <v>478318.00324497255</v>
          </cell>
          <cell r="O32">
            <v>11059741.092097409</v>
          </cell>
          <cell r="Q32">
            <v>12</v>
          </cell>
          <cell r="R32">
            <v>205177.69990994863</v>
          </cell>
          <cell r="S32">
            <v>9547550.9432755113</v>
          </cell>
          <cell r="U32">
            <v>12</v>
          </cell>
          <cell r="V32">
            <v>559907.58161846339</v>
          </cell>
          <cell r="W32">
            <v>5234743.2117474312</v>
          </cell>
          <cell r="Y32">
            <v>16</v>
          </cell>
          <cell r="Z32">
            <v>3924.8255156946557</v>
          </cell>
        </row>
        <row r="33">
          <cell r="M33">
            <v>13</v>
          </cell>
          <cell r="N33">
            <v>123474.34230153373</v>
          </cell>
          <cell r="O33">
            <v>11059741.092097409</v>
          </cell>
          <cell r="Q33">
            <v>13</v>
          </cell>
          <cell r="R33">
            <v>52866.217326994411</v>
          </cell>
          <cell r="S33">
            <v>9547550.9432755113</v>
          </cell>
          <cell r="U33">
            <v>13</v>
          </cell>
          <cell r="V33">
            <v>145561.22828750208</v>
          </cell>
          <cell r="W33">
            <v>5234743.2117474312</v>
          </cell>
          <cell r="Y33">
            <v>17</v>
          </cell>
          <cell r="Z33">
            <v>2837.692459704148</v>
          </cell>
        </row>
        <row r="34">
          <cell r="M34">
            <v>15</v>
          </cell>
          <cell r="N34">
            <v>29519.859183915942</v>
          </cell>
          <cell r="O34">
            <v>11059741.092097409</v>
          </cell>
          <cell r="Q34">
            <v>15</v>
          </cell>
          <cell r="R34">
            <v>18182.217190797586</v>
          </cell>
          <cell r="S34">
            <v>9547550.9432755113</v>
          </cell>
          <cell r="U34">
            <v>15</v>
          </cell>
          <cell r="V34">
            <v>21777.82168882744</v>
          </cell>
          <cell r="W34">
            <v>5234743.2117474312</v>
          </cell>
          <cell r="Y34">
            <v>90</v>
          </cell>
          <cell r="Z34">
            <v>14999.00177990357</v>
          </cell>
        </row>
        <row r="35">
          <cell r="Y35" t="str">
            <v>TotalEnergy</v>
          </cell>
          <cell r="Z35">
            <v>10318.96952158794</v>
          </cell>
        </row>
        <row r="36">
          <cell r="Y36">
            <v>2</v>
          </cell>
          <cell r="Z36">
            <v>9512.1531411615597</v>
          </cell>
        </row>
        <row r="37">
          <cell r="Y37">
            <v>90</v>
          </cell>
          <cell r="Z37">
            <v>806.8163804263811</v>
          </cell>
        </row>
        <row r="38">
          <cell r="Y38" t="str">
            <v>TotalHC</v>
          </cell>
          <cell r="Z38">
            <v>15192296.15752615</v>
          </cell>
        </row>
        <row r="39">
          <cell r="Y39">
            <v>11</v>
          </cell>
          <cell r="Z39">
            <v>148414.39360872019</v>
          </cell>
        </row>
        <row r="40">
          <cell r="Y40">
            <v>13</v>
          </cell>
          <cell r="Z40">
            <v>460080.51059208554</v>
          </cell>
        </row>
        <row r="41">
          <cell r="Y41">
            <v>2</v>
          </cell>
          <cell r="Z41">
            <v>14025679.581145102</v>
          </cell>
        </row>
        <row r="42">
          <cell r="Y42">
            <v>16</v>
          </cell>
          <cell r="Z42">
            <v>185203.19795254918</v>
          </cell>
        </row>
        <row r="43">
          <cell r="Y43">
            <v>17</v>
          </cell>
          <cell r="Z43">
            <v>5061.1003184596411</v>
          </cell>
        </row>
        <row r="44">
          <cell r="Y44">
            <v>90</v>
          </cell>
          <cell r="Z44">
            <v>367857.37390923291</v>
          </cell>
        </row>
      </sheetData>
      <sheetData sheetId="1"/>
      <sheetData sheetId="2"/>
      <sheetData sheetId="3"/>
      <sheetData sheetId="4"/>
      <sheetData sheetId="5"/>
      <sheetData sheetId="6"/>
      <sheetData sheetId="7">
        <row r="26">
          <cell r="D26">
            <v>1</v>
          </cell>
          <cell r="E26">
            <v>9.8621100000000003E-3</v>
          </cell>
        </row>
        <row r="27">
          <cell r="D27">
            <v>2</v>
          </cell>
          <cell r="E27">
            <v>6.2724800000000004E-3</v>
          </cell>
        </row>
        <row r="28">
          <cell r="D28">
            <v>3</v>
          </cell>
          <cell r="E28">
            <v>5.0576700000000002E-3</v>
          </cell>
        </row>
        <row r="29">
          <cell r="D29">
            <v>4</v>
          </cell>
          <cell r="E29">
            <v>4.6668600000000001E-3</v>
          </cell>
        </row>
        <row r="30">
          <cell r="D30">
            <v>5</v>
          </cell>
          <cell r="E30">
            <v>6.9946899999999996E-3</v>
          </cell>
        </row>
        <row r="31">
          <cell r="D31">
            <v>6</v>
          </cell>
          <cell r="E31">
            <v>1.8494E-2</v>
          </cell>
        </row>
        <row r="32">
          <cell r="D32">
            <v>7</v>
          </cell>
          <cell r="E32">
            <v>4.5956499999999997E-2</v>
          </cell>
        </row>
        <row r="33">
          <cell r="D33">
            <v>8</v>
          </cell>
          <cell r="E33">
            <v>6.9644399999999995E-2</v>
          </cell>
        </row>
        <row r="34">
          <cell r="D34">
            <v>9</v>
          </cell>
          <cell r="E34">
            <v>6.0827899999999997E-2</v>
          </cell>
        </row>
        <row r="35">
          <cell r="D35">
            <v>10</v>
          </cell>
          <cell r="E35">
            <v>5.0286200000000003E-2</v>
          </cell>
        </row>
        <row r="36">
          <cell r="D36">
            <v>11</v>
          </cell>
          <cell r="E36">
            <v>4.9935100000000003E-2</v>
          </cell>
        </row>
        <row r="37">
          <cell r="D37">
            <v>12</v>
          </cell>
          <cell r="E37">
            <v>5.4365400000000001E-2</v>
          </cell>
        </row>
        <row r="38">
          <cell r="D38">
            <v>13</v>
          </cell>
          <cell r="E38">
            <v>5.7646200000000002E-2</v>
          </cell>
        </row>
        <row r="39">
          <cell r="D39">
            <v>14</v>
          </cell>
          <cell r="E39">
            <v>5.8031899999999997E-2</v>
          </cell>
        </row>
        <row r="40">
          <cell r="D40">
            <v>15</v>
          </cell>
          <cell r="E40">
            <v>6.2255400000000002E-2</v>
          </cell>
        </row>
        <row r="41">
          <cell r="D41">
            <v>16</v>
          </cell>
          <cell r="E41">
            <v>7.1004899999999996E-2</v>
          </cell>
        </row>
        <row r="42">
          <cell r="D42">
            <v>17</v>
          </cell>
          <cell r="E42">
            <v>7.6972499999999999E-2</v>
          </cell>
        </row>
        <row r="43">
          <cell r="D43">
            <v>18</v>
          </cell>
          <cell r="E43">
            <v>7.7432000000000001E-2</v>
          </cell>
        </row>
        <row r="44">
          <cell r="D44">
            <v>19</v>
          </cell>
          <cell r="E44">
            <v>5.9783000000000003E-2</v>
          </cell>
        </row>
        <row r="45">
          <cell r="D45">
            <v>20</v>
          </cell>
          <cell r="E45">
            <v>4.4392300000000003E-2</v>
          </cell>
        </row>
        <row r="46">
          <cell r="D46">
            <v>21</v>
          </cell>
          <cell r="E46">
            <v>3.54458E-2</v>
          </cell>
        </row>
        <row r="47">
          <cell r="D47">
            <v>22</v>
          </cell>
          <cell r="E47">
            <v>3.1823999999999998E-2</v>
          </cell>
        </row>
        <row r="48">
          <cell r="D48">
            <v>23</v>
          </cell>
          <cell r="E48">
            <v>2.4941899999999999E-2</v>
          </cell>
        </row>
        <row r="49">
          <cell r="D49">
            <v>24</v>
          </cell>
          <cell r="E49">
            <v>1.79068E-2</v>
          </cell>
        </row>
      </sheetData>
      <sheetData sheetId="8">
        <row r="2">
          <cell r="A2" t="str">
            <v>4_5_1_1</v>
          </cell>
          <cell r="B2">
            <v>11</v>
          </cell>
          <cell r="C2">
            <v>4</v>
          </cell>
          <cell r="D2">
            <v>15</v>
          </cell>
          <cell r="E2" t="str">
            <v>5</v>
          </cell>
          <cell r="F2">
            <v>1</v>
          </cell>
          <cell r="G2">
            <v>1</v>
          </cell>
          <cell r="H2">
            <v>0</v>
          </cell>
          <cell r="I2">
            <v>15.01</v>
          </cell>
          <cell r="J2">
            <v>2.5</v>
          </cell>
          <cell r="K2">
            <v>0</v>
          </cell>
          <cell r="L2">
            <v>0</v>
          </cell>
        </row>
        <row r="3">
          <cell r="A3" t="str">
            <v>4_5_1_2</v>
          </cell>
          <cell r="B3">
            <v>11</v>
          </cell>
          <cell r="C3">
            <v>4</v>
          </cell>
          <cell r="D3">
            <v>15</v>
          </cell>
          <cell r="E3" t="str">
            <v>5</v>
          </cell>
          <cell r="F3">
            <v>1</v>
          </cell>
          <cell r="G3">
            <v>2</v>
          </cell>
          <cell r="H3">
            <v>0</v>
          </cell>
          <cell r="I3">
            <v>15.02</v>
          </cell>
          <cell r="J3">
            <v>5</v>
          </cell>
          <cell r="K3">
            <v>0</v>
          </cell>
          <cell r="L3">
            <v>0</v>
          </cell>
          <cell r="M3"/>
        </row>
        <row r="4">
          <cell r="A4" t="str">
            <v>4_5_1_3</v>
          </cell>
          <cell r="B4">
            <v>11</v>
          </cell>
          <cell r="C4">
            <v>4</v>
          </cell>
          <cell r="D4">
            <v>15</v>
          </cell>
          <cell r="E4" t="str">
            <v>5</v>
          </cell>
          <cell r="F4">
            <v>1</v>
          </cell>
          <cell r="G4">
            <v>3</v>
          </cell>
          <cell r="H4">
            <v>0</v>
          </cell>
          <cell r="I4">
            <v>15.03</v>
          </cell>
          <cell r="J4">
            <v>10</v>
          </cell>
          <cell r="K4">
            <v>0</v>
          </cell>
          <cell r="L4">
            <v>0</v>
          </cell>
          <cell r="M4"/>
        </row>
        <row r="5">
          <cell r="A5" t="str">
            <v>4_5_1_4</v>
          </cell>
          <cell r="B5">
            <v>11</v>
          </cell>
          <cell r="C5">
            <v>4</v>
          </cell>
          <cell r="D5">
            <v>15</v>
          </cell>
          <cell r="E5" t="str">
            <v>5</v>
          </cell>
          <cell r="F5">
            <v>1</v>
          </cell>
          <cell r="G5">
            <v>4</v>
          </cell>
          <cell r="H5">
            <v>0</v>
          </cell>
          <cell r="I5">
            <v>15.04</v>
          </cell>
          <cell r="J5">
            <v>15</v>
          </cell>
          <cell r="K5">
            <v>0</v>
          </cell>
          <cell r="L5">
            <v>0</v>
          </cell>
          <cell r="M5"/>
        </row>
        <row r="6">
          <cell r="A6" t="str">
            <v>4_5_1_5</v>
          </cell>
          <cell r="B6">
            <v>11</v>
          </cell>
          <cell r="C6">
            <v>4</v>
          </cell>
          <cell r="D6">
            <v>15</v>
          </cell>
          <cell r="E6" t="str">
            <v>5</v>
          </cell>
          <cell r="F6">
            <v>1</v>
          </cell>
          <cell r="G6">
            <v>5</v>
          </cell>
          <cell r="H6">
            <v>0</v>
          </cell>
          <cell r="I6">
            <v>15.05</v>
          </cell>
          <cell r="J6">
            <v>20</v>
          </cell>
          <cell r="K6">
            <v>0</v>
          </cell>
          <cell r="L6">
            <v>0</v>
          </cell>
          <cell r="M6"/>
        </row>
        <row r="7">
          <cell r="A7" t="str">
            <v>4_5_1_6</v>
          </cell>
          <cell r="B7">
            <v>11</v>
          </cell>
          <cell r="C7">
            <v>4</v>
          </cell>
          <cell r="D7">
            <v>15</v>
          </cell>
          <cell r="E7" t="str">
            <v>5</v>
          </cell>
          <cell r="F7">
            <v>1</v>
          </cell>
          <cell r="G7">
            <v>6</v>
          </cell>
          <cell r="H7">
            <v>0</v>
          </cell>
          <cell r="I7">
            <v>15.06</v>
          </cell>
          <cell r="J7">
            <v>25</v>
          </cell>
          <cell r="K7">
            <v>0</v>
          </cell>
          <cell r="L7">
            <v>0</v>
          </cell>
          <cell r="M7"/>
        </row>
        <row r="8">
          <cell r="A8" t="str">
            <v>4_5_1_7</v>
          </cell>
          <cell r="B8">
            <v>11</v>
          </cell>
          <cell r="C8">
            <v>4</v>
          </cell>
          <cell r="D8">
            <v>15</v>
          </cell>
          <cell r="E8" t="str">
            <v>5</v>
          </cell>
          <cell r="F8">
            <v>1</v>
          </cell>
          <cell r="G8">
            <v>7</v>
          </cell>
          <cell r="H8">
            <v>0</v>
          </cell>
          <cell r="I8">
            <v>15.07</v>
          </cell>
          <cell r="J8">
            <v>30</v>
          </cell>
          <cell r="K8">
            <v>0</v>
          </cell>
          <cell r="L8">
            <v>0</v>
          </cell>
          <cell r="M8"/>
        </row>
        <row r="9">
          <cell r="A9" t="str">
            <v>4_5_1_8</v>
          </cell>
          <cell r="B9">
            <v>11</v>
          </cell>
          <cell r="C9">
            <v>4</v>
          </cell>
          <cell r="D9">
            <v>15</v>
          </cell>
          <cell r="E9" t="str">
            <v>5</v>
          </cell>
          <cell r="F9">
            <v>1</v>
          </cell>
          <cell r="G9">
            <v>8</v>
          </cell>
          <cell r="H9">
            <v>0</v>
          </cell>
          <cell r="I9">
            <v>15.08</v>
          </cell>
          <cell r="J9">
            <v>35</v>
          </cell>
          <cell r="K9">
            <v>0</v>
          </cell>
          <cell r="L9">
            <v>0</v>
          </cell>
          <cell r="M9"/>
        </row>
        <row r="10">
          <cell r="A10" t="str">
            <v>4_5_1_9</v>
          </cell>
          <cell r="B10">
            <v>11</v>
          </cell>
          <cell r="C10">
            <v>4</v>
          </cell>
          <cell r="D10">
            <v>15</v>
          </cell>
          <cell r="E10" t="str">
            <v>5</v>
          </cell>
          <cell r="F10">
            <v>1</v>
          </cell>
          <cell r="G10">
            <v>9</v>
          </cell>
          <cell r="H10">
            <v>0</v>
          </cell>
          <cell r="I10">
            <v>15.09</v>
          </cell>
          <cell r="J10">
            <v>40</v>
          </cell>
          <cell r="K10">
            <v>0</v>
          </cell>
          <cell r="L10">
            <v>0</v>
          </cell>
          <cell r="M10"/>
        </row>
        <row r="11">
          <cell r="A11" t="str">
            <v>4_5_1_10</v>
          </cell>
          <cell r="B11">
            <v>11</v>
          </cell>
          <cell r="C11">
            <v>4</v>
          </cell>
          <cell r="D11">
            <v>15</v>
          </cell>
          <cell r="E11" t="str">
            <v>5</v>
          </cell>
          <cell r="F11">
            <v>1</v>
          </cell>
          <cell r="G11">
            <v>10</v>
          </cell>
          <cell r="H11">
            <v>0</v>
          </cell>
          <cell r="I11">
            <v>15.1</v>
          </cell>
          <cell r="J11">
            <v>45</v>
          </cell>
          <cell r="K11">
            <v>0</v>
          </cell>
          <cell r="L11">
            <v>0</v>
          </cell>
          <cell r="M11"/>
        </row>
        <row r="12">
          <cell r="A12" t="str">
            <v>4_5_1_11</v>
          </cell>
          <cell r="B12">
            <v>11</v>
          </cell>
          <cell r="C12">
            <v>4</v>
          </cell>
          <cell r="D12">
            <v>15</v>
          </cell>
          <cell r="E12" t="str">
            <v>5</v>
          </cell>
          <cell r="F12">
            <v>1</v>
          </cell>
          <cell r="G12">
            <v>11</v>
          </cell>
          <cell r="H12">
            <v>0</v>
          </cell>
          <cell r="I12">
            <v>15.11</v>
          </cell>
          <cell r="J12">
            <v>50</v>
          </cell>
          <cell r="K12">
            <v>0</v>
          </cell>
          <cell r="L12">
            <v>0</v>
          </cell>
          <cell r="M12"/>
        </row>
        <row r="13">
          <cell r="A13" t="str">
            <v>4_5_1_12</v>
          </cell>
          <cell r="B13">
            <v>11</v>
          </cell>
          <cell r="C13">
            <v>4</v>
          </cell>
          <cell r="D13">
            <v>15</v>
          </cell>
          <cell r="E13" t="str">
            <v>5</v>
          </cell>
          <cell r="F13">
            <v>1</v>
          </cell>
          <cell r="G13">
            <v>12</v>
          </cell>
          <cell r="H13">
            <v>0.1198</v>
          </cell>
          <cell r="I13">
            <v>15.12</v>
          </cell>
          <cell r="J13">
            <v>55</v>
          </cell>
          <cell r="K13">
            <v>6.5890000000000004</v>
          </cell>
          <cell r="L13">
            <v>0.10272920743067845</v>
          </cell>
          <cell r="M13"/>
        </row>
        <row r="14">
          <cell r="A14" t="str">
            <v>4_5_1_13</v>
          </cell>
          <cell r="B14">
            <v>11</v>
          </cell>
          <cell r="C14">
            <v>4</v>
          </cell>
          <cell r="D14">
            <v>15</v>
          </cell>
          <cell r="E14" t="str">
            <v>5</v>
          </cell>
          <cell r="F14">
            <v>1</v>
          </cell>
          <cell r="G14">
            <v>13</v>
          </cell>
          <cell r="H14">
            <v>0</v>
          </cell>
          <cell r="I14">
            <v>15.13</v>
          </cell>
          <cell r="J14">
            <v>60</v>
          </cell>
          <cell r="K14">
            <v>0</v>
          </cell>
          <cell r="L14">
            <v>0</v>
          </cell>
          <cell r="M14"/>
        </row>
        <row r="15">
          <cell r="A15" t="str">
            <v>4_5_1_14</v>
          </cell>
          <cell r="B15">
            <v>11</v>
          </cell>
          <cell r="C15">
            <v>4</v>
          </cell>
          <cell r="D15">
            <v>15</v>
          </cell>
          <cell r="E15" t="str">
            <v>5</v>
          </cell>
          <cell r="F15">
            <v>1</v>
          </cell>
          <cell r="G15">
            <v>14</v>
          </cell>
          <cell r="H15">
            <v>0.82750000000000001</v>
          </cell>
          <cell r="I15">
            <v>15.14</v>
          </cell>
          <cell r="J15">
            <v>65</v>
          </cell>
          <cell r="K15">
            <v>53.787500000000001</v>
          </cell>
          <cell r="L15">
            <v>0.83860179764419751</v>
          </cell>
          <cell r="M15"/>
        </row>
        <row r="16">
          <cell r="A16" t="str">
            <v>4_5_1_15</v>
          </cell>
          <cell r="B16">
            <v>11</v>
          </cell>
          <cell r="C16">
            <v>4</v>
          </cell>
          <cell r="D16">
            <v>15</v>
          </cell>
          <cell r="E16" t="str">
            <v>5</v>
          </cell>
          <cell r="F16">
            <v>1</v>
          </cell>
          <cell r="G16">
            <v>15</v>
          </cell>
          <cell r="H16">
            <v>3.7900000000000003E-2</v>
          </cell>
          <cell r="I16">
            <v>15.15</v>
          </cell>
          <cell r="J16">
            <v>70</v>
          </cell>
          <cell r="K16">
            <v>2.653</v>
          </cell>
          <cell r="L16">
            <v>4.1362966658611312E-2</v>
          </cell>
          <cell r="M16"/>
        </row>
        <row r="17">
          <cell r="A17" t="str">
            <v>4_5_1_16</v>
          </cell>
          <cell r="B17">
            <v>11</v>
          </cell>
          <cell r="C17">
            <v>4</v>
          </cell>
          <cell r="D17">
            <v>15</v>
          </cell>
          <cell r="E17" t="str">
            <v>5</v>
          </cell>
          <cell r="F17">
            <v>1</v>
          </cell>
          <cell r="G17">
            <v>16</v>
          </cell>
          <cell r="H17">
            <v>1.4800000000000001E-2</v>
          </cell>
          <cell r="I17">
            <v>15.16</v>
          </cell>
          <cell r="J17">
            <v>75</v>
          </cell>
          <cell r="K17">
            <v>1.1100000000000001</v>
          </cell>
          <cell r="L17">
            <v>1.7306028266512837E-2</v>
          </cell>
          <cell r="M17">
            <v>1</v>
          </cell>
        </row>
        <row r="18">
          <cell r="A18" t="str">
            <v>4_5_2_1</v>
          </cell>
          <cell r="B18">
            <v>11</v>
          </cell>
          <cell r="C18">
            <v>4</v>
          </cell>
          <cell r="D18">
            <v>25</v>
          </cell>
          <cell r="E18" t="str">
            <v>5</v>
          </cell>
          <cell r="F18">
            <v>2</v>
          </cell>
          <cell r="G18">
            <v>1</v>
          </cell>
          <cell r="H18">
            <v>0</v>
          </cell>
          <cell r="I18">
            <v>25.01</v>
          </cell>
          <cell r="J18">
            <v>2.5</v>
          </cell>
          <cell r="K18">
            <v>0</v>
          </cell>
          <cell r="L18">
            <v>0</v>
          </cell>
        </row>
        <row r="19">
          <cell r="A19" t="str">
            <v>4_5_2_2</v>
          </cell>
          <cell r="B19">
            <v>11</v>
          </cell>
          <cell r="C19">
            <v>4</v>
          </cell>
          <cell r="D19">
            <v>25</v>
          </cell>
          <cell r="E19" t="str">
            <v>5</v>
          </cell>
          <cell r="F19">
            <v>2</v>
          </cell>
          <cell r="G19">
            <v>2</v>
          </cell>
          <cell r="H19">
            <v>0</v>
          </cell>
          <cell r="I19">
            <v>25.02</v>
          </cell>
          <cell r="J19">
            <v>5</v>
          </cell>
          <cell r="K19">
            <v>0</v>
          </cell>
          <cell r="L19">
            <v>0</v>
          </cell>
          <cell r="M19"/>
        </row>
        <row r="20">
          <cell r="A20" t="str">
            <v>4_5_2_3</v>
          </cell>
          <cell r="B20">
            <v>11</v>
          </cell>
          <cell r="C20">
            <v>4</v>
          </cell>
          <cell r="D20">
            <v>25</v>
          </cell>
          <cell r="E20" t="str">
            <v>5</v>
          </cell>
          <cell r="F20">
            <v>2</v>
          </cell>
          <cell r="G20">
            <v>3</v>
          </cell>
          <cell r="H20">
            <v>0</v>
          </cell>
          <cell r="I20">
            <v>25.03</v>
          </cell>
          <cell r="J20">
            <v>10</v>
          </cell>
          <cell r="K20">
            <v>0</v>
          </cell>
          <cell r="L20">
            <v>0</v>
          </cell>
          <cell r="M20"/>
        </row>
        <row r="21">
          <cell r="A21" t="str">
            <v>4_5_2_4</v>
          </cell>
          <cell r="B21">
            <v>11</v>
          </cell>
          <cell r="C21">
            <v>4</v>
          </cell>
          <cell r="D21">
            <v>25</v>
          </cell>
          <cell r="E21" t="str">
            <v>5</v>
          </cell>
          <cell r="F21">
            <v>2</v>
          </cell>
          <cell r="G21">
            <v>4</v>
          </cell>
          <cell r="H21">
            <v>0</v>
          </cell>
          <cell r="I21">
            <v>25.04</v>
          </cell>
          <cell r="J21">
            <v>15</v>
          </cell>
          <cell r="K21">
            <v>0</v>
          </cell>
          <cell r="L21">
            <v>0</v>
          </cell>
          <cell r="M21"/>
        </row>
        <row r="22">
          <cell r="A22" t="str">
            <v>4_5_2_5</v>
          </cell>
          <cell r="B22">
            <v>11</v>
          </cell>
          <cell r="C22">
            <v>4</v>
          </cell>
          <cell r="D22">
            <v>25</v>
          </cell>
          <cell r="E22" t="str">
            <v>5</v>
          </cell>
          <cell r="F22">
            <v>2</v>
          </cell>
          <cell r="G22">
            <v>5</v>
          </cell>
          <cell r="H22">
            <v>0</v>
          </cell>
          <cell r="I22">
            <v>25.05</v>
          </cell>
          <cell r="J22">
            <v>20</v>
          </cell>
          <cell r="K22">
            <v>0</v>
          </cell>
          <cell r="L22">
            <v>0</v>
          </cell>
          <cell r="M22"/>
        </row>
        <row r="23">
          <cell r="A23" t="str">
            <v>4_5_2_6</v>
          </cell>
          <cell r="B23">
            <v>11</v>
          </cell>
          <cell r="C23">
            <v>4</v>
          </cell>
          <cell r="D23">
            <v>25</v>
          </cell>
          <cell r="E23" t="str">
            <v>5</v>
          </cell>
          <cell r="F23">
            <v>2</v>
          </cell>
          <cell r="G23">
            <v>6</v>
          </cell>
          <cell r="H23">
            <v>0</v>
          </cell>
          <cell r="I23">
            <v>25.06</v>
          </cell>
          <cell r="J23">
            <v>25</v>
          </cell>
          <cell r="K23">
            <v>0</v>
          </cell>
          <cell r="L23">
            <v>0</v>
          </cell>
          <cell r="M23"/>
        </row>
        <row r="24">
          <cell r="A24" t="str">
            <v>4_5_2_7</v>
          </cell>
          <cell r="B24">
            <v>11</v>
          </cell>
          <cell r="C24">
            <v>4</v>
          </cell>
          <cell r="D24">
            <v>25</v>
          </cell>
          <cell r="E24" t="str">
            <v>5</v>
          </cell>
          <cell r="F24">
            <v>2</v>
          </cell>
          <cell r="G24">
            <v>7</v>
          </cell>
          <cell r="H24">
            <v>0</v>
          </cell>
          <cell r="I24">
            <v>25.07</v>
          </cell>
          <cell r="J24">
            <v>30</v>
          </cell>
          <cell r="K24">
            <v>0</v>
          </cell>
          <cell r="L24">
            <v>0</v>
          </cell>
          <cell r="M24"/>
        </row>
        <row r="25">
          <cell r="A25" t="str">
            <v>4_5_2_8</v>
          </cell>
          <cell r="B25">
            <v>11</v>
          </cell>
          <cell r="C25">
            <v>4</v>
          </cell>
          <cell r="D25">
            <v>25</v>
          </cell>
          <cell r="E25" t="str">
            <v>5</v>
          </cell>
          <cell r="F25">
            <v>2</v>
          </cell>
          <cell r="G25">
            <v>8</v>
          </cell>
          <cell r="H25">
            <v>0</v>
          </cell>
          <cell r="I25">
            <v>25.08</v>
          </cell>
          <cell r="J25">
            <v>35</v>
          </cell>
          <cell r="K25">
            <v>0</v>
          </cell>
          <cell r="L25">
            <v>0</v>
          </cell>
          <cell r="M25"/>
        </row>
        <row r="26">
          <cell r="A26" t="str">
            <v>4_5_2_9</v>
          </cell>
          <cell r="B26">
            <v>11</v>
          </cell>
          <cell r="C26">
            <v>4</v>
          </cell>
          <cell r="D26">
            <v>25</v>
          </cell>
          <cell r="E26" t="str">
            <v>5</v>
          </cell>
          <cell r="F26">
            <v>2</v>
          </cell>
          <cell r="G26">
            <v>9</v>
          </cell>
          <cell r="H26">
            <v>0</v>
          </cell>
          <cell r="I26">
            <v>25.09</v>
          </cell>
          <cell r="J26">
            <v>40</v>
          </cell>
          <cell r="K26">
            <v>0</v>
          </cell>
          <cell r="L26">
            <v>0</v>
          </cell>
          <cell r="M26"/>
        </row>
        <row r="27">
          <cell r="A27" t="str">
            <v>4_5_2_10</v>
          </cell>
          <cell r="B27">
            <v>11</v>
          </cell>
          <cell r="C27">
            <v>4</v>
          </cell>
          <cell r="D27">
            <v>25</v>
          </cell>
          <cell r="E27" t="str">
            <v>5</v>
          </cell>
          <cell r="F27">
            <v>2</v>
          </cell>
          <cell r="G27">
            <v>10</v>
          </cell>
          <cell r="H27">
            <v>0</v>
          </cell>
          <cell r="I27">
            <v>25.1</v>
          </cell>
          <cell r="J27">
            <v>45</v>
          </cell>
          <cell r="K27">
            <v>0</v>
          </cell>
          <cell r="L27">
            <v>0</v>
          </cell>
          <cell r="M27"/>
        </row>
        <row r="28">
          <cell r="A28" t="str">
            <v>4_5_2_11</v>
          </cell>
          <cell r="B28">
            <v>11</v>
          </cell>
          <cell r="C28">
            <v>4</v>
          </cell>
          <cell r="D28">
            <v>25</v>
          </cell>
          <cell r="E28" t="str">
            <v>5</v>
          </cell>
          <cell r="F28">
            <v>2</v>
          </cell>
          <cell r="G28">
            <v>11</v>
          </cell>
          <cell r="H28">
            <v>0</v>
          </cell>
          <cell r="I28">
            <v>25.11</v>
          </cell>
          <cell r="J28">
            <v>50</v>
          </cell>
          <cell r="K28">
            <v>0</v>
          </cell>
          <cell r="L28">
            <v>0</v>
          </cell>
          <cell r="M28"/>
        </row>
        <row r="29">
          <cell r="A29" t="str">
            <v>4_5_2_12</v>
          </cell>
          <cell r="B29">
            <v>11</v>
          </cell>
          <cell r="C29">
            <v>4</v>
          </cell>
          <cell r="D29">
            <v>25</v>
          </cell>
          <cell r="E29" t="str">
            <v>5</v>
          </cell>
          <cell r="F29">
            <v>2</v>
          </cell>
          <cell r="G29">
            <v>12</v>
          </cell>
          <cell r="H29">
            <v>0.1198</v>
          </cell>
          <cell r="I29">
            <v>25.12</v>
          </cell>
          <cell r="J29">
            <v>55</v>
          </cell>
          <cell r="K29">
            <v>6.5890000000000004</v>
          </cell>
          <cell r="L29">
            <v>0.10272920743067845</v>
          </cell>
          <cell r="M29"/>
        </row>
        <row r="30">
          <cell r="A30" t="str">
            <v>4_5_2_13</v>
          </cell>
          <cell r="B30">
            <v>11</v>
          </cell>
          <cell r="C30">
            <v>4</v>
          </cell>
          <cell r="D30">
            <v>25</v>
          </cell>
          <cell r="E30" t="str">
            <v>5</v>
          </cell>
          <cell r="F30">
            <v>2</v>
          </cell>
          <cell r="G30">
            <v>13</v>
          </cell>
          <cell r="H30">
            <v>0</v>
          </cell>
          <cell r="I30">
            <v>25.13</v>
          </cell>
          <cell r="J30">
            <v>60</v>
          </cell>
          <cell r="K30">
            <v>0</v>
          </cell>
          <cell r="L30">
            <v>0</v>
          </cell>
          <cell r="M30"/>
        </row>
        <row r="31">
          <cell r="A31" t="str">
            <v>4_5_2_14</v>
          </cell>
          <cell r="B31">
            <v>11</v>
          </cell>
          <cell r="C31">
            <v>4</v>
          </cell>
          <cell r="D31">
            <v>25</v>
          </cell>
          <cell r="E31" t="str">
            <v>5</v>
          </cell>
          <cell r="F31">
            <v>2</v>
          </cell>
          <cell r="G31">
            <v>14</v>
          </cell>
          <cell r="H31">
            <v>0.82750000000000001</v>
          </cell>
          <cell r="I31">
            <v>25.14</v>
          </cell>
          <cell r="J31">
            <v>65</v>
          </cell>
          <cell r="K31">
            <v>53.787500000000001</v>
          </cell>
          <cell r="L31">
            <v>0.83860179764419751</v>
          </cell>
          <cell r="M31"/>
        </row>
        <row r="32">
          <cell r="A32" t="str">
            <v>4_5_2_15</v>
          </cell>
          <cell r="B32">
            <v>11</v>
          </cell>
          <cell r="C32">
            <v>4</v>
          </cell>
          <cell r="D32">
            <v>25</v>
          </cell>
          <cell r="E32" t="str">
            <v>5</v>
          </cell>
          <cell r="F32">
            <v>2</v>
          </cell>
          <cell r="G32">
            <v>15</v>
          </cell>
          <cell r="H32">
            <v>3.7900000000000003E-2</v>
          </cell>
          <cell r="I32">
            <v>25.15</v>
          </cell>
          <cell r="J32">
            <v>70</v>
          </cell>
          <cell r="K32">
            <v>2.653</v>
          </cell>
          <cell r="L32">
            <v>4.1362966658611312E-2</v>
          </cell>
          <cell r="M32"/>
        </row>
        <row r="33">
          <cell r="A33" t="str">
            <v>4_5_2_16</v>
          </cell>
          <cell r="B33">
            <v>11</v>
          </cell>
          <cell r="C33">
            <v>4</v>
          </cell>
          <cell r="D33">
            <v>25</v>
          </cell>
          <cell r="E33" t="str">
            <v>5</v>
          </cell>
          <cell r="F33">
            <v>2</v>
          </cell>
          <cell r="G33">
            <v>16</v>
          </cell>
          <cell r="H33">
            <v>1.4800000000000001E-2</v>
          </cell>
          <cell r="I33">
            <v>25.16</v>
          </cell>
          <cell r="J33">
            <v>75</v>
          </cell>
          <cell r="K33">
            <v>1.1100000000000001</v>
          </cell>
          <cell r="L33">
            <v>1.7306028266512837E-2</v>
          </cell>
          <cell r="M33">
            <v>1</v>
          </cell>
        </row>
        <row r="34">
          <cell r="A34" t="str">
            <v>4_5_3_1</v>
          </cell>
          <cell r="B34">
            <v>11</v>
          </cell>
          <cell r="C34">
            <v>4</v>
          </cell>
          <cell r="D34">
            <v>35</v>
          </cell>
          <cell r="E34" t="str">
            <v>5</v>
          </cell>
          <cell r="F34">
            <v>3</v>
          </cell>
          <cell r="G34">
            <v>1</v>
          </cell>
          <cell r="H34">
            <v>0</v>
          </cell>
          <cell r="I34">
            <v>35.01</v>
          </cell>
          <cell r="J34">
            <v>2.5</v>
          </cell>
          <cell r="K34">
            <v>0</v>
          </cell>
          <cell r="L34">
            <v>0</v>
          </cell>
        </row>
        <row r="35">
          <cell r="A35" t="str">
            <v>4_5_3_2</v>
          </cell>
          <cell r="B35">
            <v>11</v>
          </cell>
          <cell r="C35">
            <v>4</v>
          </cell>
          <cell r="D35">
            <v>35</v>
          </cell>
          <cell r="E35" t="str">
            <v>5</v>
          </cell>
          <cell r="F35">
            <v>3</v>
          </cell>
          <cell r="G35">
            <v>2</v>
          </cell>
          <cell r="H35">
            <v>0</v>
          </cell>
          <cell r="I35">
            <v>35.020000000000003</v>
          </cell>
          <cell r="J35">
            <v>5</v>
          </cell>
          <cell r="K35">
            <v>0</v>
          </cell>
          <cell r="L35">
            <v>0</v>
          </cell>
          <cell r="M35"/>
        </row>
        <row r="36">
          <cell r="A36" t="str">
            <v>4_5_3_3</v>
          </cell>
          <cell r="B36">
            <v>11</v>
          </cell>
          <cell r="C36">
            <v>4</v>
          </cell>
          <cell r="D36">
            <v>35</v>
          </cell>
          <cell r="E36" t="str">
            <v>5</v>
          </cell>
          <cell r="F36">
            <v>3</v>
          </cell>
          <cell r="G36">
            <v>3</v>
          </cell>
          <cell r="H36">
            <v>0</v>
          </cell>
          <cell r="I36">
            <v>35.03</v>
          </cell>
          <cell r="J36">
            <v>10</v>
          </cell>
          <cell r="K36">
            <v>0</v>
          </cell>
          <cell r="L36">
            <v>0</v>
          </cell>
          <cell r="M36"/>
        </row>
        <row r="37">
          <cell r="A37" t="str">
            <v>4_5_3_4</v>
          </cell>
          <cell r="B37">
            <v>11</v>
          </cell>
          <cell r="C37">
            <v>4</v>
          </cell>
          <cell r="D37">
            <v>35</v>
          </cell>
          <cell r="E37" t="str">
            <v>5</v>
          </cell>
          <cell r="F37">
            <v>3</v>
          </cell>
          <cell r="G37">
            <v>4</v>
          </cell>
          <cell r="H37">
            <v>0</v>
          </cell>
          <cell r="I37">
            <v>35.04</v>
          </cell>
          <cell r="J37">
            <v>15</v>
          </cell>
          <cell r="K37">
            <v>0</v>
          </cell>
          <cell r="L37">
            <v>0</v>
          </cell>
          <cell r="M37"/>
        </row>
        <row r="38">
          <cell r="A38" t="str">
            <v>4_5_3_5</v>
          </cell>
          <cell r="B38">
            <v>11</v>
          </cell>
          <cell r="C38">
            <v>4</v>
          </cell>
          <cell r="D38">
            <v>35</v>
          </cell>
          <cell r="E38" t="str">
            <v>5</v>
          </cell>
          <cell r="F38">
            <v>3</v>
          </cell>
          <cell r="G38">
            <v>5</v>
          </cell>
          <cell r="H38">
            <v>0</v>
          </cell>
          <cell r="I38">
            <v>35.049999999999997</v>
          </cell>
          <cell r="J38">
            <v>20</v>
          </cell>
          <cell r="K38">
            <v>0</v>
          </cell>
          <cell r="L38">
            <v>0</v>
          </cell>
          <cell r="M38"/>
        </row>
        <row r="39">
          <cell r="A39" t="str">
            <v>4_5_3_6</v>
          </cell>
          <cell r="B39">
            <v>11</v>
          </cell>
          <cell r="C39">
            <v>4</v>
          </cell>
          <cell r="D39">
            <v>35</v>
          </cell>
          <cell r="E39" t="str">
            <v>5</v>
          </cell>
          <cell r="F39">
            <v>3</v>
          </cell>
          <cell r="G39">
            <v>6</v>
          </cell>
          <cell r="H39">
            <v>0</v>
          </cell>
          <cell r="I39">
            <v>35.06</v>
          </cell>
          <cell r="J39">
            <v>25</v>
          </cell>
          <cell r="K39">
            <v>0</v>
          </cell>
          <cell r="L39">
            <v>0</v>
          </cell>
          <cell r="M39"/>
        </row>
        <row r="40">
          <cell r="A40" t="str">
            <v>4_5_3_7</v>
          </cell>
          <cell r="B40">
            <v>11</v>
          </cell>
          <cell r="C40">
            <v>4</v>
          </cell>
          <cell r="D40">
            <v>35</v>
          </cell>
          <cell r="E40" t="str">
            <v>5</v>
          </cell>
          <cell r="F40">
            <v>3</v>
          </cell>
          <cell r="G40">
            <v>7</v>
          </cell>
          <cell r="H40">
            <v>0</v>
          </cell>
          <cell r="I40">
            <v>35.07</v>
          </cell>
          <cell r="J40">
            <v>30</v>
          </cell>
          <cell r="K40">
            <v>0</v>
          </cell>
          <cell r="L40">
            <v>0</v>
          </cell>
          <cell r="M40"/>
        </row>
        <row r="41">
          <cell r="A41" t="str">
            <v>4_5_3_8</v>
          </cell>
          <cell r="B41">
            <v>11</v>
          </cell>
          <cell r="C41">
            <v>4</v>
          </cell>
          <cell r="D41">
            <v>35</v>
          </cell>
          <cell r="E41" t="str">
            <v>5</v>
          </cell>
          <cell r="F41">
            <v>3</v>
          </cell>
          <cell r="G41">
            <v>8</v>
          </cell>
          <cell r="H41">
            <v>0</v>
          </cell>
          <cell r="I41">
            <v>35.08</v>
          </cell>
          <cell r="J41">
            <v>35</v>
          </cell>
          <cell r="K41">
            <v>0</v>
          </cell>
          <cell r="L41">
            <v>0</v>
          </cell>
          <cell r="M41"/>
        </row>
        <row r="42">
          <cell r="A42" t="str">
            <v>4_5_3_9</v>
          </cell>
          <cell r="B42">
            <v>11</v>
          </cell>
          <cell r="C42">
            <v>4</v>
          </cell>
          <cell r="D42">
            <v>35</v>
          </cell>
          <cell r="E42" t="str">
            <v>5</v>
          </cell>
          <cell r="F42">
            <v>3</v>
          </cell>
          <cell r="G42">
            <v>9</v>
          </cell>
          <cell r="H42">
            <v>0</v>
          </cell>
          <cell r="I42">
            <v>35.090000000000003</v>
          </cell>
          <cell r="J42">
            <v>40</v>
          </cell>
          <cell r="K42">
            <v>0</v>
          </cell>
          <cell r="L42">
            <v>0</v>
          </cell>
          <cell r="M42"/>
        </row>
        <row r="43">
          <cell r="A43" t="str">
            <v>4_5_3_10</v>
          </cell>
          <cell r="B43">
            <v>11</v>
          </cell>
          <cell r="C43">
            <v>4</v>
          </cell>
          <cell r="D43">
            <v>35</v>
          </cell>
          <cell r="E43" t="str">
            <v>5</v>
          </cell>
          <cell r="F43">
            <v>3</v>
          </cell>
          <cell r="G43">
            <v>10</v>
          </cell>
          <cell r="H43">
            <v>0</v>
          </cell>
          <cell r="I43">
            <v>35.1</v>
          </cell>
          <cell r="J43">
            <v>45</v>
          </cell>
          <cell r="K43">
            <v>0</v>
          </cell>
          <cell r="L43">
            <v>0</v>
          </cell>
          <cell r="M43"/>
        </row>
        <row r="44">
          <cell r="A44" t="str">
            <v>4_5_3_11</v>
          </cell>
          <cell r="B44">
            <v>11</v>
          </cell>
          <cell r="C44">
            <v>4</v>
          </cell>
          <cell r="D44">
            <v>35</v>
          </cell>
          <cell r="E44" t="str">
            <v>5</v>
          </cell>
          <cell r="F44">
            <v>3</v>
          </cell>
          <cell r="G44">
            <v>11</v>
          </cell>
          <cell r="H44">
            <v>0</v>
          </cell>
          <cell r="I44">
            <v>35.11</v>
          </cell>
          <cell r="J44">
            <v>50</v>
          </cell>
          <cell r="K44">
            <v>0</v>
          </cell>
          <cell r="L44">
            <v>0</v>
          </cell>
          <cell r="M44"/>
        </row>
        <row r="45">
          <cell r="A45" t="str">
            <v>4_5_3_12</v>
          </cell>
          <cell r="B45">
            <v>11</v>
          </cell>
          <cell r="C45">
            <v>4</v>
          </cell>
          <cell r="D45">
            <v>35</v>
          </cell>
          <cell r="E45" t="str">
            <v>5</v>
          </cell>
          <cell r="F45">
            <v>3</v>
          </cell>
          <cell r="G45">
            <v>12</v>
          </cell>
          <cell r="H45">
            <v>0.1198</v>
          </cell>
          <cell r="I45">
            <v>35.119999999999997</v>
          </cell>
          <cell r="J45">
            <v>55</v>
          </cell>
          <cell r="K45">
            <v>6.5890000000000004</v>
          </cell>
          <cell r="L45">
            <v>0.10272920743067845</v>
          </cell>
          <cell r="M45"/>
        </row>
        <row r="46">
          <cell r="A46" t="str">
            <v>4_5_3_13</v>
          </cell>
          <cell r="B46">
            <v>11</v>
          </cell>
          <cell r="C46">
            <v>4</v>
          </cell>
          <cell r="D46">
            <v>35</v>
          </cell>
          <cell r="E46" t="str">
            <v>5</v>
          </cell>
          <cell r="F46">
            <v>3</v>
          </cell>
          <cell r="G46">
            <v>13</v>
          </cell>
          <cell r="H46">
            <v>0</v>
          </cell>
          <cell r="I46">
            <v>35.130000000000003</v>
          </cell>
          <cell r="J46">
            <v>60</v>
          </cell>
          <cell r="K46">
            <v>0</v>
          </cell>
          <cell r="L46">
            <v>0</v>
          </cell>
          <cell r="M46"/>
        </row>
        <row r="47">
          <cell r="A47" t="str">
            <v>4_5_3_14</v>
          </cell>
          <cell r="B47">
            <v>11</v>
          </cell>
          <cell r="C47">
            <v>4</v>
          </cell>
          <cell r="D47">
            <v>35</v>
          </cell>
          <cell r="E47" t="str">
            <v>5</v>
          </cell>
          <cell r="F47">
            <v>3</v>
          </cell>
          <cell r="G47">
            <v>14</v>
          </cell>
          <cell r="H47">
            <v>0.82750000000000001</v>
          </cell>
          <cell r="I47">
            <v>35.14</v>
          </cell>
          <cell r="J47">
            <v>65</v>
          </cell>
          <cell r="K47">
            <v>53.787500000000001</v>
          </cell>
          <cell r="L47">
            <v>0.83860179764419751</v>
          </cell>
          <cell r="M47"/>
        </row>
        <row r="48">
          <cell r="A48" t="str">
            <v>4_5_3_15</v>
          </cell>
          <cell r="B48">
            <v>11</v>
          </cell>
          <cell r="C48">
            <v>4</v>
          </cell>
          <cell r="D48">
            <v>35</v>
          </cell>
          <cell r="E48" t="str">
            <v>5</v>
          </cell>
          <cell r="F48">
            <v>3</v>
          </cell>
          <cell r="G48">
            <v>15</v>
          </cell>
          <cell r="H48">
            <v>3.7900000000000003E-2</v>
          </cell>
          <cell r="I48">
            <v>35.15</v>
          </cell>
          <cell r="J48">
            <v>70</v>
          </cell>
          <cell r="K48">
            <v>2.653</v>
          </cell>
          <cell r="L48">
            <v>4.1362966658611312E-2</v>
          </cell>
          <cell r="M48"/>
        </row>
        <row r="49">
          <cell r="A49" t="str">
            <v>4_5_3_16</v>
          </cell>
          <cell r="B49">
            <v>11</v>
          </cell>
          <cell r="C49">
            <v>4</v>
          </cell>
          <cell r="D49">
            <v>35</v>
          </cell>
          <cell r="E49" t="str">
            <v>5</v>
          </cell>
          <cell r="F49">
            <v>3</v>
          </cell>
          <cell r="G49">
            <v>16</v>
          </cell>
          <cell r="H49">
            <v>1.4800000000000001E-2</v>
          </cell>
          <cell r="I49">
            <v>35.159999999999997</v>
          </cell>
          <cell r="J49">
            <v>75</v>
          </cell>
          <cell r="K49">
            <v>1.1100000000000001</v>
          </cell>
          <cell r="L49">
            <v>1.7306028266512837E-2</v>
          </cell>
          <cell r="M49">
            <v>1</v>
          </cell>
        </row>
        <row r="50">
          <cell r="A50" t="str">
            <v>4_5_4_1</v>
          </cell>
          <cell r="B50">
            <v>11</v>
          </cell>
          <cell r="C50">
            <v>4</v>
          </cell>
          <cell r="D50">
            <v>45</v>
          </cell>
          <cell r="E50" t="str">
            <v>5</v>
          </cell>
          <cell r="F50">
            <v>4</v>
          </cell>
          <cell r="G50">
            <v>1</v>
          </cell>
          <cell r="H50">
            <v>0</v>
          </cell>
          <cell r="I50">
            <v>45.01</v>
          </cell>
          <cell r="J50">
            <v>2.5</v>
          </cell>
          <cell r="K50">
            <v>0</v>
          </cell>
          <cell r="L50">
            <v>0</v>
          </cell>
        </row>
        <row r="51">
          <cell r="A51" t="str">
            <v>4_5_4_2</v>
          </cell>
          <cell r="B51">
            <v>11</v>
          </cell>
          <cell r="C51">
            <v>4</v>
          </cell>
          <cell r="D51">
            <v>45</v>
          </cell>
          <cell r="E51" t="str">
            <v>5</v>
          </cell>
          <cell r="F51">
            <v>4</v>
          </cell>
          <cell r="G51">
            <v>2</v>
          </cell>
          <cell r="H51">
            <v>0</v>
          </cell>
          <cell r="I51">
            <v>45.02</v>
          </cell>
          <cell r="J51">
            <v>5</v>
          </cell>
          <cell r="K51">
            <v>0</v>
          </cell>
          <cell r="L51">
            <v>0</v>
          </cell>
          <cell r="M51"/>
        </row>
        <row r="52">
          <cell r="A52" t="str">
            <v>4_5_4_3</v>
          </cell>
          <cell r="B52">
            <v>11</v>
          </cell>
          <cell r="C52">
            <v>4</v>
          </cell>
          <cell r="D52">
            <v>45</v>
          </cell>
          <cell r="E52" t="str">
            <v>5</v>
          </cell>
          <cell r="F52">
            <v>4</v>
          </cell>
          <cell r="G52">
            <v>3</v>
          </cell>
          <cell r="H52">
            <v>0</v>
          </cell>
          <cell r="I52">
            <v>45.03</v>
          </cell>
          <cell r="J52">
            <v>10</v>
          </cell>
          <cell r="K52">
            <v>0</v>
          </cell>
          <cell r="L52">
            <v>0</v>
          </cell>
          <cell r="M52"/>
        </row>
        <row r="53">
          <cell r="A53" t="str">
            <v>4_5_4_4</v>
          </cell>
          <cell r="B53">
            <v>11</v>
          </cell>
          <cell r="C53">
            <v>4</v>
          </cell>
          <cell r="D53">
            <v>45</v>
          </cell>
          <cell r="E53" t="str">
            <v>5</v>
          </cell>
          <cell r="F53">
            <v>4</v>
          </cell>
          <cell r="G53">
            <v>4</v>
          </cell>
          <cell r="H53">
            <v>0</v>
          </cell>
          <cell r="I53">
            <v>45.04</v>
          </cell>
          <cell r="J53">
            <v>15</v>
          </cell>
          <cell r="K53">
            <v>0</v>
          </cell>
          <cell r="L53">
            <v>0</v>
          </cell>
          <cell r="M53"/>
        </row>
        <row r="54">
          <cell r="A54" t="str">
            <v>4_5_4_5</v>
          </cell>
          <cell r="B54">
            <v>11</v>
          </cell>
          <cell r="C54">
            <v>4</v>
          </cell>
          <cell r="D54">
            <v>45</v>
          </cell>
          <cell r="E54" t="str">
            <v>5</v>
          </cell>
          <cell r="F54">
            <v>4</v>
          </cell>
          <cell r="G54">
            <v>5</v>
          </cell>
          <cell r="H54">
            <v>0</v>
          </cell>
          <cell r="I54">
            <v>45.05</v>
          </cell>
          <cell r="J54">
            <v>20</v>
          </cell>
          <cell r="K54">
            <v>0</v>
          </cell>
          <cell r="L54">
            <v>0</v>
          </cell>
          <cell r="M54"/>
        </row>
        <row r="55">
          <cell r="A55" t="str">
            <v>4_5_4_6</v>
          </cell>
          <cell r="B55">
            <v>11</v>
          </cell>
          <cell r="C55">
            <v>4</v>
          </cell>
          <cell r="D55">
            <v>45</v>
          </cell>
          <cell r="E55" t="str">
            <v>5</v>
          </cell>
          <cell r="F55">
            <v>4</v>
          </cell>
          <cell r="G55">
            <v>6</v>
          </cell>
          <cell r="H55">
            <v>0</v>
          </cell>
          <cell r="I55">
            <v>45.06</v>
          </cell>
          <cell r="J55">
            <v>25</v>
          </cell>
          <cell r="K55">
            <v>0</v>
          </cell>
          <cell r="L55">
            <v>0</v>
          </cell>
          <cell r="M55"/>
        </row>
        <row r="56">
          <cell r="A56" t="str">
            <v>4_5_4_7</v>
          </cell>
          <cell r="B56">
            <v>11</v>
          </cell>
          <cell r="C56">
            <v>4</v>
          </cell>
          <cell r="D56">
            <v>45</v>
          </cell>
          <cell r="E56" t="str">
            <v>5</v>
          </cell>
          <cell r="F56">
            <v>4</v>
          </cell>
          <cell r="G56">
            <v>7</v>
          </cell>
          <cell r="H56">
            <v>0</v>
          </cell>
          <cell r="I56">
            <v>45.07</v>
          </cell>
          <cell r="J56">
            <v>30</v>
          </cell>
          <cell r="K56">
            <v>0</v>
          </cell>
          <cell r="L56">
            <v>0</v>
          </cell>
          <cell r="M56"/>
        </row>
        <row r="57">
          <cell r="A57" t="str">
            <v>4_5_4_8</v>
          </cell>
          <cell r="B57">
            <v>11</v>
          </cell>
          <cell r="C57">
            <v>4</v>
          </cell>
          <cell r="D57">
            <v>45</v>
          </cell>
          <cell r="E57" t="str">
            <v>5</v>
          </cell>
          <cell r="F57">
            <v>4</v>
          </cell>
          <cell r="G57">
            <v>8</v>
          </cell>
          <cell r="H57">
            <v>0</v>
          </cell>
          <cell r="I57">
            <v>45.08</v>
          </cell>
          <cell r="J57">
            <v>35</v>
          </cell>
          <cell r="K57">
            <v>0</v>
          </cell>
          <cell r="L57">
            <v>0</v>
          </cell>
          <cell r="M57"/>
        </row>
        <row r="58">
          <cell r="A58" t="str">
            <v>4_5_4_9</v>
          </cell>
          <cell r="B58">
            <v>11</v>
          </cell>
          <cell r="C58">
            <v>4</v>
          </cell>
          <cell r="D58">
            <v>45</v>
          </cell>
          <cell r="E58" t="str">
            <v>5</v>
          </cell>
          <cell r="F58">
            <v>4</v>
          </cell>
          <cell r="G58">
            <v>9</v>
          </cell>
          <cell r="H58">
            <v>0</v>
          </cell>
          <cell r="I58">
            <v>45.09</v>
          </cell>
          <cell r="J58">
            <v>40</v>
          </cell>
          <cell r="K58">
            <v>0</v>
          </cell>
          <cell r="L58">
            <v>0</v>
          </cell>
          <cell r="M58"/>
        </row>
        <row r="59">
          <cell r="A59" t="str">
            <v>4_5_4_10</v>
          </cell>
          <cell r="B59">
            <v>11</v>
          </cell>
          <cell r="C59">
            <v>4</v>
          </cell>
          <cell r="D59">
            <v>45</v>
          </cell>
          <cell r="E59" t="str">
            <v>5</v>
          </cell>
          <cell r="F59">
            <v>4</v>
          </cell>
          <cell r="G59">
            <v>10</v>
          </cell>
          <cell r="H59">
            <v>0</v>
          </cell>
          <cell r="I59">
            <v>45.1</v>
          </cell>
          <cell r="J59">
            <v>45</v>
          </cell>
          <cell r="K59">
            <v>0</v>
          </cell>
          <cell r="L59">
            <v>0</v>
          </cell>
          <cell r="M59"/>
        </row>
        <row r="60">
          <cell r="A60" t="str">
            <v>4_5_4_11</v>
          </cell>
          <cell r="B60">
            <v>11</v>
          </cell>
          <cell r="C60">
            <v>4</v>
          </cell>
          <cell r="D60">
            <v>45</v>
          </cell>
          <cell r="E60" t="str">
            <v>5</v>
          </cell>
          <cell r="F60">
            <v>4</v>
          </cell>
          <cell r="G60">
            <v>11</v>
          </cell>
          <cell r="H60">
            <v>0</v>
          </cell>
          <cell r="I60">
            <v>45.11</v>
          </cell>
          <cell r="J60">
            <v>50</v>
          </cell>
          <cell r="K60">
            <v>0</v>
          </cell>
          <cell r="L60">
            <v>0</v>
          </cell>
          <cell r="M60"/>
        </row>
        <row r="61">
          <cell r="A61" t="str">
            <v>4_5_4_12</v>
          </cell>
          <cell r="B61">
            <v>11</v>
          </cell>
          <cell r="C61">
            <v>4</v>
          </cell>
          <cell r="D61">
            <v>45</v>
          </cell>
          <cell r="E61" t="str">
            <v>5</v>
          </cell>
          <cell r="F61">
            <v>4</v>
          </cell>
          <cell r="G61">
            <v>12</v>
          </cell>
          <cell r="H61">
            <v>0.1198</v>
          </cell>
          <cell r="I61">
            <v>45.12</v>
          </cell>
          <cell r="J61">
            <v>55</v>
          </cell>
          <cell r="K61">
            <v>6.5890000000000004</v>
          </cell>
          <cell r="L61">
            <v>0.10272920743067845</v>
          </cell>
          <cell r="M61"/>
        </row>
        <row r="62">
          <cell r="A62" t="str">
            <v>4_5_4_13</v>
          </cell>
          <cell r="B62">
            <v>11</v>
          </cell>
          <cell r="C62">
            <v>4</v>
          </cell>
          <cell r="D62">
            <v>45</v>
          </cell>
          <cell r="E62" t="str">
            <v>5</v>
          </cell>
          <cell r="F62">
            <v>4</v>
          </cell>
          <cell r="G62">
            <v>13</v>
          </cell>
          <cell r="H62">
            <v>0</v>
          </cell>
          <cell r="I62">
            <v>45.13</v>
          </cell>
          <cell r="J62">
            <v>60</v>
          </cell>
          <cell r="K62">
            <v>0</v>
          </cell>
          <cell r="L62">
            <v>0</v>
          </cell>
          <cell r="M62"/>
        </row>
        <row r="63">
          <cell r="A63" t="str">
            <v>4_5_4_14</v>
          </cell>
          <cell r="B63">
            <v>11</v>
          </cell>
          <cell r="C63">
            <v>4</v>
          </cell>
          <cell r="D63">
            <v>45</v>
          </cell>
          <cell r="E63" t="str">
            <v>5</v>
          </cell>
          <cell r="F63">
            <v>4</v>
          </cell>
          <cell r="G63">
            <v>14</v>
          </cell>
          <cell r="H63">
            <v>0.82750000000000001</v>
          </cell>
          <cell r="I63">
            <v>45.14</v>
          </cell>
          <cell r="J63">
            <v>65</v>
          </cell>
          <cell r="K63">
            <v>53.787500000000001</v>
          </cell>
          <cell r="L63">
            <v>0.83860179764419751</v>
          </cell>
          <cell r="M63"/>
        </row>
        <row r="64">
          <cell r="A64" t="str">
            <v>4_5_4_15</v>
          </cell>
          <cell r="B64">
            <v>11</v>
          </cell>
          <cell r="C64">
            <v>4</v>
          </cell>
          <cell r="D64">
            <v>45</v>
          </cell>
          <cell r="E64" t="str">
            <v>5</v>
          </cell>
          <cell r="F64">
            <v>4</v>
          </cell>
          <cell r="G64">
            <v>15</v>
          </cell>
          <cell r="H64">
            <v>3.7900000000000003E-2</v>
          </cell>
          <cell r="I64">
            <v>45.15</v>
          </cell>
          <cell r="J64">
            <v>70</v>
          </cell>
          <cell r="K64">
            <v>2.653</v>
          </cell>
          <cell r="L64">
            <v>4.1362966658611312E-2</v>
          </cell>
          <cell r="M64"/>
        </row>
        <row r="65">
          <cell r="A65" t="str">
            <v>4_5_4_16</v>
          </cell>
          <cell r="B65">
            <v>11</v>
          </cell>
          <cell r="C65">
            <v>4</v>
          </cell>
          <cell r="D65">
            <v>45</v>
          </cell>
          <cell r="E65" t="str">
            <v>5</v>
          </cell>
          <cell r="F65">
            <v>4</v>
          </cell>
          <cell r="G65">
            <v>16</v>
          </cell>
          <cell r="H65">
            <v>1.4800000000000001E-2</v>
          </cell>
          <cell r="I65">
            <v>45.16</v>
          </cell>
          <cell r="J65">
            <v>75</v>
          </cell>
          <cell r="K65">
            <v>1.1100000000000001</v>
          </cell>
          <cell r="L65">
            <v>1.7306028266512837E-2</v>
          </cell>
          <cell r="M65">
            <v>1</v>
          </cell>
        </row>
        <row r="66">
          <cell r="A66" t="str">
            <v>4_5_5_1</v>
          </cell>
          <cell r="B66">
            <v>11</v>
          </cell>
          <cell r="C66">
            <v>4</v>
          </cell>
          <cell r="D66">
            <v>55</v>
          </cell>
          <cell r="E66" t="str">
            <v>5</v>
          </cell>
          <cell r="F66">
            <v>5</v>
          </cell>
          <cell r="G66">
            <v>1</v>
          </cell>
          <cell r="H66">
            <v>0</v>
          </cell>
          <cell r="I66">
            <v>55.01</v>
          </cell>
          <cell r="J66">
            <v>2.5</v>
          </cell>
          <cell r="K66">
            <v>0</v>
          </cell>
          <cell r="L66">
            <v>0</v>
          </cell>
        </row>
        <row r="67">
          <cell r="A67" t="str">
            <v>4_5_5_2</v>
          </cell>
          <cell r="B67">
            <v>11</v>
          </cell>
          <cell r="C67">
            <v>4</v>
          </cell>
          <cell r="D67">
            <v>55</v>
          </cell>
          <cell r="E67" t="str">
            <v>5</v>
          </cell>
          <cell r="F67">
            <v>5</v>
          </cell>
          <cell r="G67">
            <v>2</v>
          </cell>
          <cell r="H67">
            <v>0</v>
          </cell>
          <cell r="I67">
            <v>55.02</v>
          </cell>
          <cell r="J67">
            <v>5</v>
          </cell>
          <cell r="K67">
            <v>0</v>
          </cell>
          <cell r="L67">
            <v>0</v>
          </cell>
          <cell r="M67"/>
        </row>
        <row r="68">
          <cell r="A68" t="str">
            <v>4_5_5_3</v>
          </cell>
          <cell r="B68">
            <v>11</v>
          </cell>
          <cell r="C68">
            <v>4</v>
          </cell>
          <cell r="D68">
            <v>55</v>
          </cell>
          <cell r="E68" t="str">
            <v>5</v>
          </cell>
          <cell r="F68">
            <v>5</v>
          </cell>
          <cell r="G68">
            <v>3</v>
          </cell>
          <cell r="H68">
            <v>0</v>
          </cell>
          <cell r="I68">
            <v>55.03</v>
          </cell>
          <cell r="J68">
            <v>10</v>
          </cell>
          <cell r="K68">
            <v>0</v>
          </cell>
          <cell r="L68">
            <v>0</v>
          </cell>
          <cell r="M68"/>
        </row>
        <row r="69">
          <cell r="A69" t="str">
            <v>4_5_5_4</v>
          </cell>
          <cell r="B69">
            <v>11</v>
          </cell>
          <cell r="C69">
            <v>4</v>
          </cell>
          <cell r="D69">
            <v>55</v>
          </cell>
          <cell r="E69" t="str">
            <v>5</v>
          </cell>
          <cell r="F69">
            <v>5</v>
          </cell>
          <cell r="G69">
            <v>4</v>
          </cell>
          <cell r="H69">
            <v>0</v>
          </cell>
          <cell r="I69">
            <v>55.04</v>
          </cell>
          <cell r="J69">
            <v>15</v>
          </cell>
          <cell r="K69">
            <v>0</v>
          </cell>
          <cell r="L69">
            <v>0</v>
          </cell>
          <cell r="M69"/>
        </row>
        <row r="70">
          <cell r="A70" t="str">
            <v>4_5_5_5</v>
          </cell>
          <cell r="B70">
            <v>11</v>
          </cell>
          <cell r="C70">
            <v>4</v>
          </cell>
          <cell r="D70">
            <v>55</v>
          </cell>
          <cell r="E70" t="str">
            <v>5</v>
          </cell>
          <cell r="F70">
            <v>5</v>
          </cell>
          <cell r="G70">
            <v>5</v>
          </cell>
          <cell r="H70">
            <v>0</v>
          </cell>
          <cell r="I70">
            <v>55.05</v>
          </cell>
          <cell r="J70">
            <v>20</v>
          </cell>
          <cell r="K70">
            <v>0</v>
          </cell>
          <cell r="L70">
            <v>0</v>
          </cell>
          <cell r="M70"/>
        </row>
        <row r="71">
          <cell r="A71" t="str">
            <v>4_5_5_6</v>
          </cell>
          <cell r="B71">
            <v>11</v>
          </cell>
          <cell r="C71">
            <v>4</v>
          </cell>
          <cell r="D71">
            <v>55</v>
          </cell>
          <cell r="E71" t="str">
            <v>5</v>
          </cell>
          <cell r="F71">
            <v>5</v>
          </cell>
          <cell r="G71">
            <v>6</v>
          </cell>
          <cell r="H71">
            <v>0</v>
          </cell>
          <cell r="I71">
            <v>55.06</v>
          </cell>
          <cell r="J71">
            <v>25</v>
          </cell>
          <cell r="K71">
            <v>0</v>
          </cell>
          <cell r="L71">
            <v>0</v>
          </cell>
          <cell r="M71"/>
        </row>
        <row r="72">
          <cell r="A72" t="str">
            <v>4_5_5_7</v>
          </cell>
          <cell r="B72">
            <v>11</v>
          </cell>
          <cell r="C72">
            <v>4</v>
          </cell>
          <cell r="D72">
            <v>55</v>
          </cell>
          <cell r="E72" t="str">
            <v>5</v>
          </cell>
          <cell r="F72">
            <v>5</v>
          </cell>
          <cell r="G72">
            <v>7</v>
          </cell>
          <cell r="H72">
            <v>0</v>
          </cell>
          <cell r="I72">
            <v>55.07</v>
          </cell>
          <cell r="J72">
            <v>30</v>
          </cell>
          <cell r="K72">
            <v>0</v>
          </cell>
          <cell r="L72">
            <v>0</v>
          </cell>
          <cell r="M72"/>
        </row>
        <row r="73">
          <cell r="A73" t="str">
            <v>4_5_5_8</v>
          </cell>
          <cell r="B73">
            <v>11</v>
          </cell>
          <cell r="C73">
            <v>4</v>
          </cell>
          <cell r="D73">
            <v>55</v>
          </cell>
          <cell r="E73" t="str">
            <v>5</v>
          </cell>
          <cell r="F73">
            <v>5</v>
          </cell>
          <cell r="G73">
            <v>8</v>
          </cell>
          <cell r="H73">
            <v>0</v>
          </cell>
          <cell r="I73">
            <v>55.08</v>
          </cell>
          <cell r="J73">
            <v>35</v>
          </cell>
          <cell r="K73">
            <v>0</v>
          </cell>
          <cell r="L73">
            <v>0</v>
          </cell>
          <cell r="M73"/>
        </row>
        <row r="74">
          <cell r="A74" t="str">
            <v>4_5_5_9</v>
          </cell>
          <cell r="B74">
            <v>11</v>
          </cell>
          <cell r="C74">
            <v>4</v>
          </cell>
          <cell r="D74">
            <v>55</v>
          </cell>
          <cell r="E74" t="str">
            <v>5</v>
          </cell>
          <cell r="F74">
            <v>5</v>
          </cell>
          <cell r="G74">
            <v>9</v>
          </cell>
          <cell r="H74">
            <v>0</v>
          </cell>
          <cell r="I74">
            <v>55.09</v>
          </cell>
          <cell r="J74">
            <v>40</v>
          </cell>
          <cell r="K74">
            <v>0</v>
          </cell>
          <cell r="L74">
            <v>0</v>
          </cell>
          <cell r="M74"/>
        </row>
        <row r="75">
          <cell r="A75" t="str">
            <v>4_5_5_10</v>
          </cell>
          <cell r="B75">
            <v>11</v>
          </cell>
          <cell r="C75">
            <v>4</v>
          </cell>
          <cell r="D75">
            <v>55</v>
          </cell>
          <cell r="E75" t="str">
            <v>5</v>
          </cell>
          <cell r="F75">
            <v>5</v>
          </cell>
          <cell r="G75">
            <v>10</v>
          </cell>
          <cell r="H75">
            <v>0</v>
          </cell>
          <cell r="I75">
            <v>55.1</v>
          </cell>
          <cell r="J75">
            <v>45</v>
          </cell>
          <cell r="K75">
            <v>0</v>
          </cell>
          <cell r="L75">
            <v>0</v>
          </cell>
          <cell r="M75"/>
        </row>
        <row r="76">
          <cell r="A76" t="str">
            <v>4_5_5_11</v>
          </cell>
          <cell r="B76">
            <v>11</v>
          </cell>
          <cell r="C76">
            <v>4</v>
          </cell>
          <cell r="D76">
            <v>55</v>
          </cell>
          <cell r="E76" t="str">
            <v>5</v>
          </cell>
          <cell r="F76">
            <v>5</v>
          </cell>
          <cell r="G76">
            <v>11</v>
          </cell>
          <cell r="H76">
            <v>0</v>
          </cell>
          <cell r="I76">
            <v>55.11</v>
          </cell>
          <cell r="J76">
            <v>50</v>
          </cell>
          <cell r="K76">
            <v>0</v>
          </cell>
          <cell r="L76">
            <v>0</v>
          </cell>
          <cell r="M76"/>
        </row>
        <row r="77">
          <cell r="A77" t="str">
            <v>4_5_5_12</v>
          </cell>
          <cell r="B77">
            <v>11</v>
          </cell>
          <cell r="C77">
            <v>4</v>
          </cell>
          <cell r="D77">
            <v>55</v>
          </cell>
          <cell r="E77" t="str">
            <v>5</v>
          </cell>
          <cell r="F77">
            <v>5</v>
          </cell>
          <cell r="G77">
            <v>12</v>
          </cell>
          <cell r="H77">
            <v>0.1198</v>
          </cell>
          <cell r="I77">
            <v>55.12</v>
          </cell>
          <cell r="J77">
            <v>55</v>
          </cell>
          <cell r="K77">
            <v>6.5890000000000004</v>
          </cell>
          <cell r="L77">
            <v>0.10272920743067845</v>
          </cell>
          <cell r="M77"/>
        </row>
        <row r="78">
          <cell r="A78" t="str">
            <v>4_5_5_13</v>
          </cell>
          <cell r="B78">
            <v>11</v>
          </cell>
          <cell r="C78">
            <v>4</v>
          </cell>
          <cell r="D78">
            <v>55</v>
          </cell>
          <cell r="E78" t="str">
            <v>5</v>
          </cell>
          <cell r="F78">
            <v>5</v>
          </cell>
          <cell r="G78">
            <v>13</v>
          </cell>
          <cell r="H78">
            <v>0</v>
          </cell>
          <cell r="I78">
            <v>55.13</v>
          </cell>
          <cell r="J78">
            <v>60</v>
          </cell>
          <cell r="K78">
            <v>0</v>
          </cell>
          <cell r="L78">
            <v>0</v>
          </cell>
          <cell r="M78"/>
        </row>
        <row r="79">
          <cell r="A79" t="str">
            <v>4_5_5_14</v>
          </cell>
          <cell r="B79">
            <v>11</v>
          </cell>
          <cell r="C79">
            <v>4</v>
          </cell>
          <cell r="D79">
            <v>55</v>
          </cell>
          <cell r="E79" t="str">
            <v>5</v>
          </cell>
          <cell r="F79">
            <v>5</v>
          </cell>
          <cell r="G79">
            <v>14</v>
          </cell>
          <cell r="H79">
            <v>0.82750000000000001</v>
          </cell>
          <cell r="I79">
            <v>55.14</v>
          </cell>
          <cell r="J79">
            <v>65</v>
          </cell>
          <cell r="K79">
            <v>53.787500000000001</v>
          </cell>
          <cell r="L79">
            <v>0.83860179764419751</v>
          </cell>
          <cell r="M79"/>
        </row>
        <row r="80">
          <cell r="A80" t="str">
            <v>4_5_5_15</v>
          </cell>
          <cell r="B80">
            <v>11</v>
          </cell>
          <cell r="C80">
            <v>4</v>
          </cell>
          <cell r="D80">
            <v>55</v>
          </cell>
          <cell r="E80" t="str">
            <v>5</v>
          </cell>
          <cell r="F80">
            <v>5</v>
          </cell>
          <cell r="G80">
            <v>15</v>
          </cell>
          <cell r="H80">
            <v>3.7900000000000003E-2</v>
          </cell>
          <cell r="I80">
            <v>55.15</v>
          </cell>
          <cell r="J80">
            <v>70</v>
          </cell>
          <cell r="K80">
            <v>2.653</v>
          </cell>
          <cell r="L80">
            <v>4.1362966658611312E-2</v>
          </cell>
          <cell r="M80"/>
        </row>
        <row r="81">
          <cell r="A81" t="str">
            <v>4_5_5_16</v>
          </cell>
          <cell r="B81">
            <v>11</v>
          </cell>
          <cell r="C81">
            <v>4</v>
          </cell>
          <cell r="D81">
            <v>55</v>
          </cell>
          <cell r="E81" t="str">
            <v>5</v>
          </cell>
          <cell r="F81">
            <v>5</v>
          </cell>
          <cell r="G81">
            <v>16</v>
          </cell>
          <cell r="H81">
            <v>1.4800000000000001E-2</v>
          </cell>
          <cell r="I81">
            <v>55.16</v>
          </cell>
          <cell r="J81">
            <v>75</v>
          </cell>
          <cell r="K81">
            <v>1.1100000000000001</v>
          </cell>
          <cell r="L81">
            <v>1.7306028266512837E-2</v>
          </cell>
          <cell r="M81">
            <v>1</v>
          </cell>
        </row>
        <row r="82">
          <cell r="A82" t="str">
            <v>4_5_6_1</v>
          </cell>
          <cell r="B82">
            <v>11</v>
          </cell>
          <cell r="C82">
            <v>4</v>
          </cell>
          <cell r="D82">
            <v>65</v>
          </cell>
          <cell r="E82" t="str">
            <v>5</v>
          </cell>
          <cell r="F82">
            <v>6</v>
          </cell>
          <cell r="G82">
            <v>1</v>
          </cell>
          <cell r="H82">
            <v>0</v>
          </cell>
          <cell r="I82">
            <v>65.010000000000005</v>
          </cell>
          <cell r="J82">
            <v>2.5</v>
          </cell>
          <cell r="K82">
            <v>0</v>
          </cell>
          <cell r="L82">
            <v>0</v>
          </cell>
        </row>
        <row r="83">
          <cell r="A83" t="str">
            <v>4_5_6_2</v>
          </cell>
          <cell r="B83">
            <v>11</v>
          </cell>
          <cell r="C83">
            <v>4</v>
          </cell>
          <cell r="D83">
            <v>65</v>
          </cell>
          <cell r="E83" t="str">
            <v>5</v>
          </cell>
          <cell r="F83">
            <v>6</v>
          </cell>
          <cell r="G83">
            <v>2</v>
          </cell>
          <cell r="H83">
            <v>0</v>
          </cell>
          <cell r="I83">
            <v>65.02</v>
          </cell>
          <cell r="J83">
            <v>5</v>
          </cell>
          <cell r="K83">
            <v>0</v>
          </cell>
          <cell r="L83">
            <v>0</v>
          </cell>
          <cell r="M83"/>
        </row>
        <row r="84">
          <cell r="A84" t="str">
            <v>4_5_6_3</v>
          </cell>
          <cell r="B84">
            <v>11</v>
          </cell>
          <cell r="C84">
            <v>4</v>
          </cell>
          <cell r="D84">
            <v>65</v>
          </cell>
          <cell r="E84" t="str">
            <v>5</v>
          </cell>
          <cell r="F84">
            <v>6</v>
          </cell>
          <cell r="G84">
            <v>3</v>
          </cell>
          <cell r="H84">
            <v>0</v>
          </cell>
          <cell r="I84">
            <v>65.03</v>
          </cell>
          <cell r="J84">
            <v>10</v>
          </cell>
          <cell r="K84">
            <v>0</v>
          </cell>
          <cell r="L84">
            <v>0</v>
          </cell>
          <cell r="M84"/>
        </row>
        <row r="85">
          <cell r="A85" t="str">
            <v>4_5_6_4</v>
          </cell>
          <cell r="B85">
            <v>11</v>
          </cell>
          <cell r="C85">
            <v>4</v>
          </cell>
          <cell r="D85">
            <v>65</v>
          </cell>
          <cell r="E85" t="str">
            <v>5</v>
          </cell>
          <cell r="F85">
            <v>6</v>
          </cell>
          <cell r="G85">
            <v>4</v>
          </cell>
          <cell r="H85">
            <v>0</v>
          </cell>
          <cell r="I85">
            <v>65.040000000000006</v>
          </cell>
          <cell r="J85">
            <v>15</v>
          </cell>
          <cell r="K85">
            <v>0</v>
          </cell>
          <cell r="L85">
            <v>0</v>
          </cell>
          <cell r="M85"/>
        </row>
        <row r="86">
          <cell r="A86" t="str">
            <v>4_5_6_5</v>
          </cell>
          <cell r="B86">
            <v>11</v>
          </cell>
          <cell r="C86">
            <v>4</v>
          </cell>
          <cell r="D86">
            <v>65</v>
          </cell>
          <cell r="E86" t="str">
            <v>5</v>
          </cell>
          <cell r="F86">
            <v>6</v>
          </cell>
          <cell r="G86">
            <v>5</v>
          </cell>
          <cell r="H86">
            <v>0</v>
          </cell>
          <cell r="I86">
            <v>65.05</v>
          </cell>
          <cell r="J86">
            <v>20</v>
          </cell>
          <cell r="K86">
            <v>0</v>
          </cell>
          <cell r="L86">
            <v>0</v>
          </cell>
          <cell r="M86"/>
        </row>
        <row r="87">
          <cell r="A87" t="str">
            <v>4_5_6_6</v>
          </cell>
          <cell r="B87">
            <v>11</v>
          </cell>
          <cell r="C87">
            <v>4</v>
          </cell>
          <cell r="D87">
            <v>65</v>
          </cell>
          <cell r="E87" t="str">
            <v>5</v>
          </cell>
          <cell r="F87">
            <v>6</v>
          </cell>
          <cell r="G87">
            <v>6</v>
          </cell>
          <cell r="H87">
            <v>0</v>
          </cell>
          <cell r="I87">
            <v>65.06</v>
          </cell>
          <cell r="J87">
            <v>25</v>
          </cell>
          <cell r="K87">
            <v>0</v>
          </cell>
          <cell r="L87">
            <v>0</v>
          </cell>
          <cell r="M87"/>
        </row>
        <row r="88">
          <cell r="A88" t="str">
            <v>4_5_6_7</v>
          </cell>
          <cell r="B88">
            <v>11</v>
          </cell>
          <cell r="C88">
            <v>4</v>
          </cell>
          <cell r="D88">
            <v>65</v>
          </cell>
          <cell r="E88" t="str">
            <v>5</v>
          </cell>
          <cell r="F88">
            <v>6</v>
          </cell>
          <cell r="G88">
            <v>7</v>
          </cell>
          <cell r="H88">
            <v>0</v>
          </cell>
          <cell r="I88">
            <v>65.069999999999993</v>
          </cell>
          <cell r="J88">
            <v>30</v>
          </cell>
          <cell r="K88">
            <v>0</v>
          </cell>
          <cell r="L88">
            <v>0</v>
          </cell>
          <cell r="M88"/>
        </row>
        <row r="89">
          <cell r="A89" t="str">
            <v>4_5_6_8</v>
          </cell>
          <cell r="B89">
            <v>11</v>
          </cell>
          <cell r="C89">
            <v>4</v>
          </cell>
          <cell r="D89">
            <v>65</v>
          </cell>
          <cell r="E89" t="str">
            <v>5</v>
          </cell>
          <cell r="F89">
            <v>6</v>
          </cell>
          <cell r="G89">
            <v>8</v>
          </cell>
          <cell r="H89">
            <v>3.6400000000000002E-2</v>
          </cell>
          <cell r="I89">
            <v>65.08</v>
          </cell>
          <cell r="J89">
            <v>35</v>
          </cell>
          <cell r="K89">
            <v>1.274</v>
          </cell>
          <cell r="L89">
            <v>2.1419864654701359E-2</v>
          </cell>
          <cell r="M89"/>
        </row>
        <row r="90">
          <cell r="A90" t="str">
            <v>4_5_6_9</v>
          </cell>
          <cell r="B90">
            <v>11</v>
          </cell>
          <cell r="C90">
            <v>4</v>
          </cell>
          <cell r="D90">
            <v>65</v>
          </cell>
          <cell r="E90" t="str">
            <v>5</v>
          </cell>
          <cell r="F90">
            <v>6</v>
          </cell>
          <cell r="G90">
            <v>9</v>
          </cell>
          <cell r="H90">
            <v>4.2999999999999997E-2</v>
          </cell>
          <cell r="I90">
            <v>65.09</v>
          </cell>
          <cell r="J90">
            <v>40</v>
          </cell>
          <cell r="K90">
            <v>1.7199999999999998</v>
          </cell>
          <cell r="L90">
            <v>2.8918498591904502E-2</v>
          </cell>
          <cell r="M90"/>
        </row>
        <row r="91">
          <cell r="A91" t="str">
            <v>4_5_6_10</v>
          </cell>
          <cell r="B91">
            <v>11</v>
          </cell>
          <cell r="C91">
            <v>4</v>
          </cell>
          <cell r="D91">
            <v>65</v>
          </cell>
          <cell r="E91" t="str">
            <v>5</v>
          </cell>
          <cell r="F91">
            <v>6</v>
          </cell>
          <cell r="G91">
            <v>10</v>
          </cell>
          <cell r="H91">
            <v>3.2599999999999997E-2</v>
          </cell>
          <cell r="I91">
            <v>65.099999999999994</v>
          </cell>
          <cell r="J91">
            <v>45</v>
          </cell>
          <cell r="K91">
            <v>1.4669999999999999</v>
          </cell>
          <cell r="L91">
            <v>2.466478920600227E-2</v>
          </cell>
          <cell r="M91"/>
        </row>
        <row r="92">
          <cell r="A92" t="str">
            <v>4_5_6_11</v>
          </cell>
          <cell r="B92">
            <v>11</v>
          </cell>
          <cell r="C92">
            <v>4</v>
          </cell>
          <cell r="D92">
            <v>65</v>
          </cell>
          <cell r="E92" t="str">
            <v>5</v>
          </cell>
          <cell r="F92">
            <v>6</v>
          </cell>
          <cell r="G92">
            <v>11</v>
          </cell>
          <cell r="H92">
            <v>9.5799999999999996E-2</v>
          </cell>
          <cell r="I92">
            <v>65.11</v>
          </cell>
          <cell r="J92">
            <v>50</v>
          </cell>
          <cell r="K92">
            <v>4.79</v>
          </cell>
          <cell r="L92">
            <v>8.0534655962338705E-2</v>
          </cell>
          <cell r="M92"/>
        </row>
        <row r="93">
          <cell r="A93" t="str">
            <v>4_5_6_12</v>
          </cell>
          <cell r="B93">
            <v>11</v>
          </cell>
          <cell r="C93">
            <v>4</v>
          </cell>
          <cell r="D93">
            <v>65</v>
          </cell>
          <cell r="E93" t="str">
            <v>5</v>
          </cell>
          <cell r="F93">
            <v>6</v>
          </cell>
          <cell r="G93">
            <v>12</v>
          </cell>
          <cell r="H93">
            <v>0.1305</v>
          </cell>
          <cell r="I93">
            <v>65.12</v>
          </cell>
          <cell r="J93">
            <v>55</v>
          </cell>
          <cell r="K93">
            <v>7.1775000000000002</v>
          </cell>
          <cell r="L93">
            <v>0.1206758858391829</v>
          </cell>
          <cell r="M93"/>
        </row>
        <row r="94">
          <cell r="A94" t="str">
            <v>4_5_6_13</v>
          </cell>
          <cell r="B94">
            <v>11</v>
          </cell>
          <cell r="C94">
            <v>4</v>
          </cell>
          <cell r="D94">
            <v>65</v>
          </cell>
          <cell r="E94" t="str">
            <v>5</v>
          </cell>
          <cell r="F94">
            <v>6</v>
          </cell>
          <cell r="G94">
            <v>13</v>
          </cell>
          <cell r="H94">
            <v>6.0299999999999999E-2</v>
          </cell>
          <cell r="I94">
            <v>65.13</v>
          </cell>
          <cell r="J94">
            <v>60</v>
          </cell>
          <cell r="K94">
            <v>3.6179999999999999</v>
          </cell>
          <cell r="L94">
            <v>6.0829725526459592E-2</v>
          </cell>
          <cell r="M94"/>
        </row>
        <row r="95">
          <cell r="A95" t="str">
            <v>4_5_6_14</v>
          </cell>
          <cell r="B95">
            <v>11</v>
          </cell>
          <cell r="C95">
            <v>4</v>
          </cell>
          <cell r="D95">
            <v>65</v>
          </cell>
          <cell r="E95" t="str">
            <v>5</v>
          </cell>
          <cell r="F95">
            <v>6</v>
          </cell>
          <cell r="G95">
            <v>14</v>
          </cell>
          <cell r="H95">
            <v>0.55269999999999997</v>
          </cell>
          <cell r="I95">
            <v>65.14</v>
          </cell>
          <cell r="J95">
            <v>65</v>
          </cell>
          <cell r="K95">
            <v>35.9255</v>
          </cell>
          <cell r="L95">
            <v>0.6040183262578287</v>
          </cell>
          <cell r="M95"/>
        </row>
        <row r="96">
          <cell r="A96" t="str">
            <v>4_5_6_15</v>
          </cell>
          <cell r="B96">
            <v>11</v>
          </cell>
          <cell r="C96">
            <v>4</v>
          </cell>
          <cell r="D96">
            <v>65</v>
          </cell>
          <cell r="E96" t="str">
            <v>5</v>
          </cell>
          <cell r="F96">
            <v>6</v>
          </cell>
          <cell r="G96">
            <v>15</v>
          </cell>
          <cell r="H96">
            <v>2.9399999999999999E-2</v>
          </cell>
          <cell r="I96">
            <v>65.150000000000006</v>
          </cell>
          <cell r="J96">
            <v>70</v>
          </cell>
          <cell r="K96">
            <v>2.0579999999999998</v>
          </cell>
          <cell r="L96">
            <v>3.4601319826825273E-2</v>
          </cell>
          <cell r="M96"/>
        </row>
        <row r="97">
          <cell r="A97" t="str">
            <v>4_5_6_16</v>
          </cell>
          <cell r="B97">
            <v>11</v>
          </cell>
          <cell r="C97">
            <v>4</v>
          </cell>
          <cell r="D97">
            <v>65</v>
          </cell>
          <cell r="E97" t="str">
            <v>5</v>
          </cell>
          <cell r="F97">
            <v>6</v>
          </cell>
          <cell r="G97">
            <v>16</v>
          </cell>
          <cell r="H97">
            <v>1.9300000000000001E-2</v>
          </cell>
          <cell r="I97">
            <v>65.16</v>
          </cell>
          <cell r="J97">
            <v>75</v>
          </cell>
          <cell r="K97">
            <v>1.4475</v>
          </cell>
          <cell r="L97">
            <v>2.4336934134756846E-2</v>
          </cell>
          <cell r="M97">
            <v>1.0000000000000002</v>
          </cell>
        </row>
        <row r="98">
          <cell r="A98" t="str">
            <v>4_5_7_1</v>
          </cell>
          <cell r="B98">
            <v>11</v>
          </cell>
          <cell r="C98">
            <v>4</v>
          </cell>
          <cell r="D98">
            <v>75</v>
          </cell>
          <cell r="E98" t="str">
            <v>5</v>
          </cell>
          <cell r="F98">
            <v>7</v>
          </cell>
          <cell r="G98">
            <v>1</v>
          </cell>
          <cell r="H98">
            <v>0</v>
          </cell>
          <cell r="I98">
            <v>75.010000000000005</v>
          </cell>
          <cell r="J98">
            <v>2.5</v>
          </cell>
          <cell r="K98">
            <v>0</v>
          </cell>
          <cell r="L98">
            <v>0</v>
          </cell>
        </row>
        <row r="99">
          <cell r="A99" t="str">
            <v>4_5_7_2</v>
          </cell>
          <cell r="B99">
            <v>11</v>
          </cell>
          <cell r="C99">
            <v>4</v>
          </cell>
          <cell r="D99">
            <v>75</v>
          </cell>
          <cell r="E99" t="str">
            <v>5</v>
          </cell>
          <cell r="F99">
            <v>7</v>
          </cell>
          <cell r="G99">
            <v>2</v>
          </cell>
          <cell r="H99">
            <v>0</v>
          </cell>
          <cell r="I99">
            <v>75.02</v>
          </cell>
          <cell r="J99">
            <v>5</v>
          </cell>
          <cell r="K99">
            <v>0</v>
          </cell>
          <cell r="L99">
            <v>0</v>
          </cell>
          <cell r="M99"/>
        </row>
        <row r="100">
          <cell r="A100" t="str">
            <v>4_5_7_3</v>
          </cell>
          <cell r="B100">
            <v>11</v>
          </cell>
          <cell r="C100">
            <v>4</v>
          </cell>
          <cell r="D100">
            <v>75</v>
          </cell>
          <cell r="E100" t="str">
            <v>5</v>
          </cell>
          <cell r="F100">
            <v>7</v>
          </cell>
          <cell r="G100">
            <v>3</v>
          </cell>
          <cell r="H100">
            <v>0</v>
          </cell>
          <cell r="I100">
            <v>75.03</v>
          </cell>
          <cell r="J100">
            <v>10</v>
          </cell>
          <cell r="K100">
            <v>0</v>
          </cell>
          <cell r="L100">
            <v>0</v>
          </cell>
          <cell r="M100"/>
        </row>
        <row r="101">
          <cell r="A101" t="str">
            <v>4_5_7_4</v>
          </cell>
          <cell r="B101">
            <v>11</v>
          </cell>
          <cell r="C101">
            <v>4</v>
          </cell>
          <cell r="D101">
            <v>75</v>
          </cell>
          <cell r="E101" t="str">
            <v>5</v>
          </cell>
          <cell r="F101">
            <v>7</v>
          </cell>
          <cell r="G101">
            <v>4</v>
          </cell>
          <cell r="H101">
            <v>0</v>
          </cell>
          <cell r="I101">
            <v>75.040000000000006</v>
          </cell>
          <cell r="J101">
            <v>15</v>
          </cell>
          <cell r="K101">
            <v>0</v>
          </cell>
          <cell r="L101">
            <v>0</v>
          </cell>
          <cell r="M101"/>
        </row>
        <row r="102">
          <cell r="A102" t="str">
            <v>4_5_7_5</v>
          </cell>
          <cell r="B102">
            <v>11</v>
          </cell>
          <cell r="C102">
            <v>4</v>
          </cell>
          <cell r="D102">
            <v>75</v>
          </cell>
          <cell r="E102" t="str">
            <v>5</v>
          </cell>
          <cell r="F102">
            <v>7</v>
          </cell>
          <cell r="G102">
            <v>5</v>
          </cell>
          <cell r="H102">
            <v>0</v>
          </cell>
          <cell r="I102">
            <v>75.05</v>
          </cell>
          <cell r="J102">
            <v>20</v>
          </cell>
          <cell r="K102">
            <v>0</v>
          </cell>
          <cell r="L102">
            <v>0</v>
          </cell>
          <cell r="M102"/>
        </row>
        <row r="103">
          <cell r="A103" t="str">
            <v>4_5_7_6</v>
          </cell>
          <cell r="B103">
            <v>11</v>
          </cell>
          <cell r="C103">
            <v>4</v>
          </cell>
          <cell r="D103">
            <v>75</v>
          </cell>
          <cell r="E103" t="str">
            <v>5</v>
          </cell>
          <cell r="F103">
            <v>7</v>
          </cell>
          <cell r="G103">
            <v>6</v>
          </cell>
          <cell r="H103">
            <v>0</v>
          </cell>
          <cell r="I103">
            <v>75.06</v>
          </cell>
          <cell r="J103">
            <v>25</v>
          </cell>
          <cell r="K103">
            <v>0</v>
          </cell>
          <cell r="L103">
            <v>0</v>
          </cell>
          <cell r="M103"/>
        </row>
        <row r="104">
          <cell r="A104" t="str">
            <v>4_5_7_7</v>
          </cell>
          <cell r="B104">
            <v>11</v>
          </cell>
          <cell r="C104">
            <v>4</v>
          </cell>
          <cell r="D104">
            <v>75</v>
          </cell>
          <cell r="E104" t="str">
            <v>5</v>
          </cell>
          <cell r="F104">
            <v>7</v>
          </cell>
          <cell r="G104">
            <v>7</v>
          </cell>
          <cell r="H104">
            <v>0</v>
          </cell>
          <cell r="I104">
            <v>75.069999999999993</v>
          </cell>
          <cell r="J104">
            <v>30</v>
          </cell>
          <cell r="K104">
            <v>0</v>
          </cell>
          <cell r="L104">
            <v>0</v>
          </cell>
          <cell r="M104"/>
        </row>
        <row r="105">
          <cell r="A105" t="str">
            <v>4_5_7_8</v>
          </cell>
          <cell r="B105">
            <v>11</v>
          </cell>
          <cell r="C105">
            <v>4</v>
          </cell>
          <cell r="D105">
            <v>75</v>
          </cell>
          <cell r="E105" t="str">
            <v>5</v>
          </cell>
          <cell r="F105">
            <v>7</v>
          </cell>
          <cell r="G105">
            <v>8</v>
          </cell>
          <cell r="H105">
            <v>3.6400000000000002E-2</v>
          </cell>
          <cell r="I105">
            <v>75.08</v>
          </cell>
          <cell r="J105">
            <v>35</v>
          </cell>
          <cell r="K105">
            <v>1.274</v>
          </cell>
          <cell r="L105">
            <v>2.1419864654701359E-2</v>
          </cell>
          <cell r="M105"/>
        </row>
        <row r="106">
          <cell r="A106" t="str">
            <v>4_5_7_9</v>
          </cell>
          <cell r="B106">
            <v>11</v>
          </cell>
          <cell r="C106">
            <v>4</v>
          </cell>
          <cell r="D106">
            <v>75</v>
          </cell>
          <cell r="E106" t="str">
            <v>5</v>
          </cell>
          <cell r="F106">
            <v>7</v>
          </cell>
          <cell r="G106">
            <v>9</v>
          </cell>
          <cell r="H106">
            <v>4.2999999999999997E-2</v>
          </cell>
          <cell r="I106">
            <v>75.09</v>
          </cell>
          <cell r="J106">
            <v>40</v>
          </cell>
          <cell r="K106">
            <v>1.7199999999999998</v>
          </cell>
          <cell r="L106">
            <v>2.8918498591904502E-2</v>
          </cell>
          <cell r="M106"/>
        </row>
        <row r="107">
          <cell r="A107" t="str">
            <v>4_5_7_10</v>
          </cell>
          <cell r="B107">
            <v>11</v>
          </cell>
          <cell r="C107">
            <v>4</v>
          </cell>
          <cell r="D107">
            <v>75</v>
          </cell>
          <cell r="E107" t="str">
            <v>5</v>
          </cell>
          <cell r="F107">
            <v>7</v>
          </cell>
          <cell r="G107">
            <v>10</v>
          </cell>
          <cell r="H107">
            <v>3.2599999999999997E-2</v>
          </cell>
          <cell r="I107">
            <v>75.099999999999994</v>
          </cell>
          <cell r="J107">
            <v>45</v>
          </cell>
          <cell r="K107">
            <v>1.4669999999999999</v>
          </cell>
          <cell r="L107">
            <v>2.466478920600227E-2</v>
          </cell>
          <cell r="M107"/>
        </row>
        <row r="108">
          <cell r="A108" t="str">
            <v>4_5_7_11</v>
          </cell>
          <cell r="B108">
            <v>11</v>
          </cell>
          <cell r="C108">
            <v>4</v>
          </cell>
          <cell r="D108">
            <v>75</v>
          </cell>
          <cell r="E108" t="str">
            <v>5</v>
          </cell>
          <cell r="F108">
            <v>7</v>
          </cell>
          <cell r="G108">
            <v>11</v>
          </cell>
          <cell r="H108">
            <v>9.5799999999999996E-2</v>
          </cell>
          <cell r="I108">
            <v>75.11</v>
          </cell>
          <cell r="J108">
            <v>50</v>
          </cell>
          <cell r="K108">
            <v>4.79</v>
          </cell>
          <cell r="L108">
            <v>8.0534655962338705E-2</v>
          </cell>
          <cell r="M108"/>
        </row>
        <row r="109">
          <cell r="A109" t="str">
            <v>4_5_7_12</v>
          </cell>
          <cell r="B109">
            <v>11</v>
          </cell>
          <cell r="C109">
            <v>4</v>
          </cell>
          <cell r="D109">
            <v>75</v>
          </cell>
          <cell r="E109" t="str">
            <v>5</v>
          </cell>
          <cell r="F109">
            <v>7</v>
          </cell>
          <cell r="G109">
            <v>12</v>
          </cell>
          <cell r="H109">
            <v>0.1305</v>
          </cell>
          <cell r="I109">
            <v>75.12</v>
          </cell>
          <cell r="J109">
            <v>55</v>
          </cell>
          <cell r="K109">
            <v>7.1775000000000002</v>
          </cell>
          <cell r="L109">
            <v>0.1206758858391829</v>
          </cell>
          <cell r="M109"/>
        </row>
        <row r="110">
          <cell r="A110" t="str">
            <v>4_5_7_13</v>
          </cell>
          <cell r="B110">
            <v>11</v>
          </cell>
          <cell r="C110">
            <v>4</v>
          </cell>
          <cell r="D110">
            <v>75</v>
          </cell>
          <cell r="E110" t="str">
            <v>5</v>
          </cell>
          <cell r="F110">
            <v>7</v>
          </cell>
          <cell r="G110">
            <v>13</v>
          </cell>
          <cell r="H110">
            <v>6.0299999999999999E-2</v>
          </cell>
          <cell r="I110">
            <v>75.13</v>
          </cell>
          <cell r="J110">
            <v>60</v>
          </cell>
          <cell r="K110">
            <v>3.6179999999999999</v>
          </cell>
          <cell r="L110">
            <v>6.0829725526459592E-2</v>
          </cell>
          <cell r="M110"/>
        </row>
        <row r="111">
          <cell r="A111" t="str">
            <v>4_5_7_14</v>
          </cell>
          <cell r="B111">
            <v>11</v>
          </cell>
          <cell r="C111">
            <v>4</v>
          </cell>
          <cell r="D111">
            <v>75</v>
          </cell>
          <cell r="E111" t="str">
            <v>5</v>
          </cell>
          <cell r="F111">
            <v>7</v>
          </cell>
          <cell r="G111">
            <v>14</v>
          </cell>
          <cell r="H111">
            <v>0.55269999999999997</v>
          </cell>
          <cell r="I111">
            <v>75.14</v>
          </cell>
          <cell r="J111">
            <v>65</v>
          </cell>
          <cell r="K111">
            <v>35.9255</v>
          </cell>
          <cell r="L111">
            <v>0.6040183262578287</v>
          </cell>
          <cell r="M111"/>
        </row>
        <row r="112">
          <cell r="A112" t="str">
            <v>4_5_7_15</v>
          </cell>
          <cell r="B112">
            <v>11</v>
          </cell>
          <cell r="C112">
            <v>4</v>
          </cell>
          <cell r="D112">
            <v>75</v>
          </cell>
          <cell r="E112" t="str">
            <v>5</v>
          </cell>
          <cell r="F112">
            <v>7</v>
          </cell>
          <cell r="G112">
            <v>15</v>
          </cell>
          <cell r="H112">
            <v>2.9399999999999999E-2</v>
          </cell>
          <cell r="I112">
            <v>75.150000000000006</v>
          </cell>
          <cell r="J112">
            <v>70</v>
          </cell>
          <cell r="K112">
            <v>2.0579999999999998</v>
          </cell>
          <cell r="L112">
            <v>3.4601319826825273E-2</v>
          </cell>
          <cell r="M112"/>
        </row>
        <row r="113">
          <cell r="A113" t="str">
            <v>4_5_7_16</v>
          </cell>
          <cell r="B113">
            <v>11</v>
          </cell>
          <cell r="C113">
            <v>4</v>
          </cell>
          <cell r="D113">
            <v>75</v>
          </cell>
          <cell r="E113" t="str">
            <v>5</v>
          </cell>
          <cell r="F113">
            <v>7</v>
          </cell>
          <cell r="G113">
            <v>16</v>
          </cell>
          <cell r="H113">
            <v>1.9300000000000001E-2</v>
          </cell>
          <cell r="I113">
            <v>75.16</v>
          </cell>
          <cell r="J113">
            <v>75</v>
          </cell>
          <cell r="K113">
            <v>1.4475</v>
          </cell>
          <cell r="L113">
            <v>2.4336934134756846E-2</v>
          </cell>
          <cell r="M113">
            <v>1.0000000000000002</v>
          </cell>
        </row>
        <row r="114">
          <cell r="A114" t="str">
            <v>4_5_8_1</v>
          </cell>
          <cell r="B114">
            <v>11</v>
          </cell>
          <cell r="C114">
            <v>4</v>
          </cell>
          <cell r="D114">
            <v>85</v>
          </cell>
          <cell r="E114" t="str">
            <v>5</v>
          </cell>
          <cell r="F114">
            <v>8</v>
          </cell>
          <cell r="G114">
            <v>1</v>
          </cell>
          <cell r="H114">
            <v>0</v>
          </cell>
          <cell r="I114">
            <v>85.01</v>
          </cell>
          <cell r="J114">
            <v>2.5</v>
          </cell>
          <cell r="K114">
            <v>0</v>
          </cell>
          <cell r="L114">
            <v>0</v>
          </cell>
        </row>
        <row r="115">
          <cell r="A115" t="str">
            <v>4_5_8_2</v>
          </cell>
          <cell r="B115">
            <v>11</v>
          </cell>
          <cell r="C115">
            <v>4</v>
          </cell>
          <cell r="D115">
            <v>85</v>
          </cell>
          <cell r="E115" t="str">
            <v>5</v>
          </cell>
          <cell r="F115">
            <v>8</v>
          </cell>
          <cell r="G115">
            <v>2</v>
          </cell>
          <cell r="H115">
            <v>0</v>
          </cell>
          <cell r="I115">
            <v>85.02</v>
          </cell>
          <cell r="J115">
            <v>5</v>
          </cell>
          <cell r="K115">
            <v>0</v>
          </cell>
          <cell r="L115">
            <v>0</v>
          </cell>
          <cell r="M115"/>
        </row>
        <row r="116">
          <cell r="A116" t="str">
            <v>4_5_8_3</v>
          </cell>
          <cell r="B116">
            <v>11</v>
          </cell>
          <cell r="C116">
            <v>4</v>
          </cell>
          <cell r="D116">
            <v>85</v>
          </cell>
          <cell r="E116" t="str">
            <v>5</v>
          </cell>
          <cell r="F116">
            <v>8</v>
          </cell>
          <cell r="G116">
            <v>3</v>
          </cell>
          <cell r="H116">
            <v>0</v>
          </cell>
          <cell r="I116">
            <v>85.03</v>
          </cell>
          <cell r="J116">
            <v>10</v>
          </cell>
          <cell r="K116">
            <v>0</v>
          </cell>
          <cell r="L116">
            <v>0</v>
          </cell>
          <cell r="M116"/>
        </row>
        <row r="117">
          <cell r="A117" t="str">
            <v>4_5_8_4</v>
          </cell>
          <cell r="B117">
            <v>11</v>
          </cell>
          <cell r="C117">
            <v>4</v>
          </cell>
          <cell r="D117">
            <v>85</v>
          </cell>
          <cell r="E117" t="str">
            <v>5</v>
          </cell>
          <cell r="F117">
            <v>8</v>
          </cell>
          <cell r="G117">
            <v>4</v>
          </cell>
          <cell r="H117">
            <v>0</v>
          </cell>
          <cell r="I117">
            <v>85.04</v>
          </cell>
          <cell r="J117">
            <v>15</v>
          </cell>
          <cell r="K117">
            <v>0</v>
          </cell>
          <cell r="L117">
            <v>0</v>
          </cell>
          <cell r="M117"/>
        </row>
        <row r="118">
          <cell r="A118" t="str">
            <v>4_5_8_5</v>
          </cell>
          <cell r="B118">
            <v>11</v>
          </cell>
          <cell r="C118">
            <v>4</v>
          </cell>
          <cell r="D118">
            <v>85</v>
          </cell>
          <cell r="E118" t="str">
            <v>5</v>
          </cell>
          <cell r="F118">
            <v>8</v>
          </cell>
          <cell r="G118">
            <v>5</v>
          </cell>
          <cell r="H118">
            <v>0</v>
          </cell>
          <cell r="I118">
            <v>85.05</v>
          </cell>
          <cell r="J118">
            <v>20</v>
          </cell>
          <cell r="K118">
            <v>0</v>
          </cell>
          <cell r="L118">
            <v>0</v>
          </cell>
          <cell r="M118"/>
        </row>
        <row r="119">
          <cell r="A119" t="str">
            <v>4_5_8_6</v>
          </cell>
          <cell r="B119">
            <v>11</v>
          </cell>
          <cell r="C119">
            <v>4</v>
          </cell>
          <cell r="D119">
            <v>85</v>
          </cell>
          <cell r="E119" t="str">
            <v>5</v>
          </cell>
          <cell r="F119">
            <v>8</v>
          </cell>
          <cell r="G119">
            <v>6</v>
          </cell>
          <cell r="H119">
            <v>0</v>
          </cell>
          <cell r="I119">
            <v>85.06</v>
          </cell>
          <cell r="J119">
            <v>25</v>
          </cell>
          <cell r="K119">
            <v>0</v>
          </cell>
          <cell r="L119">
            <v>0</v>
          </cell>
          <cell r="M119"/>
        </row>
        <row r="120">
          <cell r="A120" t="str">
            <v>4_5_8_7</v>
          </cell>
          <cell r="B120">
            <v>11</v>
          </cell>
          <cell r="C120">
            <v>4</v>
          </cell>
          <cell r="D120">
            <v>85</v>
          </cell>
          <cell r="E120" t="str">
            <v>5</v>
          </cell>
          <cell r="F120">
            <v>8</v>
          </cell>
          <cell r="G120">
            <v>7</v>
          </cell>
          <cell r="H120">
            <v>0</v>
          </cell>
          <cell r="I120">
            <v>85.07</v>
          </cell>
          <cell r="J120">
            <v>30</v>
          </cell>
          <cell r="K120">
            <v>0</v>
          </cell>
          <cell r="L120">
            <v>0</v>
          </cell>
          <cell r="M120"/>
        </row>
        <row r="121">
          <cell r="A121" t="str">
            <v>4_5_8_8</v>
          </cell>
          <cell r="B121">
            <v>11</v>
          </cell>
          <cell r="C121">
            <v>4</v>
          </cell>
          <cell r="D121">
            <v>85</v>
          </cell>
          <cell r="E121" t="str">
            <v>5</v>
          </cell>
          <cell r="F121">
            <v>8</v>
          </cell>
          <cell r="G121">
            <v>8</v>
          </cell>
          <cell r="H121">
            <v>3.6400000000000002E-2</v>
          </cell>
          <cell r="I121">
            <v>85.08</v>
          </cell>
          <cell r="J121">
            <v>35</v>
          </cell>
          <cell r="K121">
            <v>1.274</v>
          </cell>
          <cell r="L121">
            <v>2.1419864654701359E-2</v>
          </cell>
          <cell r="M121"/>
        </row>
        <row r="122">
          <cell r="A122" t="str">
            <v>4_5_8_9</v>
          </cell>
          <cell r="B122">
            <v>11</v>
          </cell>
          <cell r="C122">
            <v>4</v>
          </cell>
          <cell r="D122">
            <v>85</v>
          </cell>
          <cell r="E122" t="str">
            <v>5</v>
          </cell>
          <cell r="F122">
            <v>8</v>
          </cell>
          <cell r="G122">
            <v>9</v>
          </cell>
          <cell r="H122">
            <v>4.2999999999999997E-2</v>
          </cell>
          <cell r="I122">
            <v>85.09</v>
          </cell>
          <cell r="J122">
            <v>40</v>
          </cell>
          <cell r="K122">
            <v>1.7199999999999998</v>
          </cell>
          <cell r="L122">
            <v>2.8918498591904502E-2</v>
          </cell>
          <cell r="M122"/>
        </row>
        <row r="123">
          <cell r="A123" t="str">
            <v>4_5_8_10</v>
          </cell>
          <cell r="B123">
            <v>11</v>
          </cell>
          <cell r="C123">
            <v>4</v>
          </cell>
          <cell r="D123">
            <v>85</v>
          </cell>
          <cell r="E123" t="str">
            <v>5</v>
          </cell>
          <cell r="F123">
            <v>8</v>
          </cell>
          <cell r="G123">
            <v>10</v>
          </cell>
          <cell r="H123">
            <v>3.2599999999999997E-2</v>
          </cell>
          <cell r="I123">
            <v>85.1</v>
          </cell>
          <cell r="J123">
            <v>45</v>
          </cell>
          <cell r="K123">
            <v>1.4669999999999999</v>
          </cell>
          <cell r="L123">
            <v>2.466478920600227E-2</v>
          </cell>
          <cell r="M123"/>
        </row>
        <row r="124">
          <cell r="A124" t="str">
            <v>4_5_8_11</v>
          </cell>
          <cell r="B124">
            <v>11</v>
          </cell>
          <cell r="C124">
            <v>4</v>
          </cell>
          <cell r="D124">
            <v>85</v>
          </cell>
          <cell r="E124" t="str">
            <v>5</v>
          </cell>
          <cell r="F124">
            <v>8</v>
          </cell>
          <cell r="G124">
            <v>11</v>
          </cell>
          <cell r="H124">
            <v>9.5799999999999996E-2</v>
          </cell>
          <cell r="I124">
            <v>85.11</v>
          </cell>
          <cell r="J124">
            <v>50</v>
          </cell>
          <cell r="K124">
            <v>4.79</v>
          </cell>
          <cell r="L124">
            <v>8.0534655962338705E-2</v>
          </cell>
          <cell r="M124"/>
        </row>
        <row r="125">
          <cell r="A125" t="str">
            <v>4_5_8_12</v>
          </cell>
          <cell r="B125">
            <v>11</v>
          </cell>
          <cell r="C125">
            <v>4</v>
          </cell>
          <cell r="D125">
            <v>85</v>
          </cell>
          <cell r="E125" t="str">
            <v>5</v>
          </cell>
          <cell r="F125">
            <v>8</v>
          </cell>
          <cell r="G125">
            <v>12</v>
          </cell>
          <cell r="H125">
            <v>0.1305</v>
          </cell>
          <cell r="I125">
            <v>85.12</v>
          </cell>
          <cell r="J125">
            <v>55</v>
          </cell>
          <cell r="K125">
            <v>7.1775000000000002</v>
          </cell>
          <cell r="L125">
            <v>0.1206758858391829</v>
          </cell>
          <cell r="M125"/>
        </row>
        <row r="126">
          <cell r="A126" t="str">
            <v>4_5_8_13</v>
          </cell>
          <cell r="B126">
            <v>11</v>
          </cell>
          <cell r="C126">
            <v>4</v>
          </cell>
          <cell r="D126">
            <v>85</v>
          </cell>
          <cell r="E126" t="str">
            <v>5</v>
          </cell>
          <cell r="F126">
            <v>8</v>
          </cell>
          <cell r="G126">
            <v>13</v>
          </cell>
          <cell r="H126">
            <v>6.0299999999999999E-2</v>
          </cell>
          <cell r="I126">
            <v>85.13</v>
          </cell>
          <cell r="J126">
            <v>60</v>
          </cell>
          <cell r="K126">
            <v>3.6179999999999999</v>
          </cell>
          <cell r="L126">
            <v>6.0829725526459592E-2</v>
          </cell>
          <cell r="M126"/>
        </row>
        <row r="127">
          <cell r="A127" t="str">
            <v>4_5_8_14</v>
          </cell>
          <cell r="B127">
            <v>11</v>
          </cell>
          <cell r="C127">
            <v>4</v>
          </cell>
          <cell r="D127">
            <v>85</v>
          </cell>
          <cell r="E127" t="str">
            <v>5</v>
          </cell>
          <cell r="F127">
            <v>8</v>
          </cell>
          <cell r="G127">
            <v>14</v>
          </cell>
          <cell r="H127">
            <v>0.55269999999999997</v>
          </cell>
          <cell r="I127">
            <v>85.14</v>
          </cell>
          <cell r="J127">
            <v>65</v>
          </cell>
          <cell r="K127">
            <v>35.9255</v>
          </cell>
          <cell r="L127">
            <v>0.6040183262578287</v>
          </cell>
          <cell r="M127"/>
        </row>
        <row r="128">
          <cell r="A128" t="str">
            <v>4_5_8_15</v>
          </cell>
          <cell r="B128">
            <v>11</v>
          </cell>
          <cell r="C128">
            <v>4</v>
          </cell>
          <cell r="D128">
            <v>85</v>
          </cell>
          <cell r="E128" t="str">
            <v>5</v>
          </cell>
          <cell r="F128">
            <v>8</v>
          </cell>
          <cell r="G128">
            <v>15</v>
          </cell>
          <cell r="H128">
            <v>2.9399999999999999E-2</v>
          </cell>
          <cell r="I128">
            <v>85.15</v>
          </cell>
          <cell r="J128">
            <v>70</v>
          </cell>
          <cell r="K128">
            <v>2.0579999999999998</v>
          </cell>
          <cell r="L128">
            <v>3.4601319826825273E-2</v>
          </cell>
          <cell r="M128"/>
        </row>
        <row r="129">
          <cell r="A129" t="str">
            <v>4_5_8_16</v>
          </cell>
          <cell r="B129">
            <v>11</v>
          </cell>
          <cell r="C129">
            <v>4</v>
          </cell>
          <cell r="D129">
            <v>85</v>
          </cell>
          <cell r="E129" t="str">
            <v>5</v>
          </cell>
          <cell r="F129">
            <v>8</v>
          </cell>
          <cell r="G129">
            <v>16</v>
          </cell>
          <cell r="H129">
            <v>1.9300000000000001E-2</v>
          </cell>
          <cell r="I129">
            <v>85.16</v>
          </cell>
          <cell r="J129">
            <v>75</v>
          </cell>
          <cell r="K129">
            <v>1.4475</v>
          </cell>
          <cell r="L129">
            <v>2.4336934134756846E-2</v>
          </cell>
          <cell r="M129">
            <v>1.0000000000000002</v>
          </cell>
        </row>
        <row r="130">
          <cell r="A130" t="str">
            <v>4_5_9_1</v>
          </cell>
          <cell r="B130">
            <v>11</v>
          </cell>
          <cell r="C130">
            <v>4</v>
          </cell>
          <cell r="D130">
            <v>95</v>
          </cell>
          <cell r="E130" t="str">
            <v>5</v>
          </cell>
          <cell r="F130">
            <v>9</v>
          </cell>
          <cell r="G130">
            <v>1</v>
          </cell>
          <cell r="H130">
            <v>0</v>
          </cell>
          <cell r="I130">
            <v>95.01</v>
          </cell>
          <cell r="J130">
            <v>2.5</v>
          </cell>
          <cell r="K130">
            <v>0</v>
          </cell>
          <cell r="L130">
            <v>0</v>
          </cell>
        </row>
        <row r="131">
          <cell r="A131" t="str">
            <v>4_5_9_2</v>
          </cell>
          <cell r="B131">
            <v>11</v>
          </cell>
          <cell r="C131">
            <v>4</v>
          </cell>
          <cell r="D131">
            <v>95</v>
          </cell>
          <cell r="E131" t="str">
            <v>5</v>
          </cell>
          <cell r="F131">
            <v>9</v>
          </cell>
          <cell r="G131">
            <v>2</v>
          </cell>
          <cell r="H131">
            <v>0</v>
          </cell>
          <cell r="I131">
            <v>95.02</v>
          </cell>
          <cell r="J131">
            <v>5</v>
          </cell>
          <cell r="K131">
            <v>0</v>
          </cell>
          <cell r="L131">
            <v>0</v>
          </cell>
          <cell r="M131"/>
        </row>
        <row r="132">
          <cell r="A132" t="str">
            <v>4_5_9_3</v>
          </cell>
          <cell r="B132">
            <v>11</v>
          </cell>
          <cell r="C132">
            <v>4</v>
          </cell>
          <cell r="D132">
            <v>95</v>
          </cell>
          <cell r="E132" t="str">
            <v>5</v>
          </cell>
          <cell r="F132">
            <v>9</v>
          </cell>
          <cell r="G132">
            <v>3</v>
          </cell>
          <cell r="H132">
            <v>0</v>
          </cell>
          <cell r="I132">
            <v>95.03</v>
          </cell>
          <cell r="J132">
            <v>10</v>
          </cell>
          <cell r="K132">
            <v>0</v>
          </cell>
          <cell r="L132">
            <v>0</v>
          </cell>
          <cell r="M132"/>
        </row>
        <row r="133">
          <cell r="A133" t="str">
            <v>4_5_9_4</v>
          </cell>
          <cell r="B133">
            <v>11</v>
          </cell>
          <cell r="C133">
            <v>4</v>
          </cell>
          <cell r="D133">
            <v>95</v>
          </cell>
          <cell r="E133" t="str">
            <v>5</v>
          </cell>
          <cell r="F133">
            <v>9</v>
          </cell>
          <cell r="G133">
            <v>4</v>
          </cell>
          <cell r="H133">
            <v>0</v>
          </cell>
          <cell r="I133">
            <v>95.04</v>
          </cell>
          <cell r="J133">
            <v>15</v>
          </cell>
          <cell r="K133">
            <v>0</v>
          </cell>
          <cell r="L133">
            <v>0</v>
          </cell>
          <cell r="M133"/>
        </row>
        <row r="134">
          <cell r="A134" t="str">
            <v>4_5_9_5</v>
          </cell>
          <cell r="B134">
            <v>11</v>
          </cell>
          <cell r="C134">
            <v>4</v>
          </cell>
          <cell r="D134">
            <v>95</v>
          </cell>
          <cell r="E134" t="str">
            <v>5</v>
          </cell>
          <cell r="F134">
            <v>9</v>
          </cell>
          <cell r="G134">
            <v>5</v>
          </cell>
          <cell r="H134">
            <v>0</v>
          </cell>
          <cell r="I134">
            <v>95.05</v>
          </cell>
          <cell r="J134">
            <v>20</v>
          </cell>
          <cell r="K134">
            <v>0</v>
          </cell>
          <cell r="L134">
            <v>0</v>
          </cell>
          <cell r="M134"/>
        </row>
        <row r="135">
          <cell r="A135" t="str">
            <v>4_5_9_6</v>
          </cell>
          <cell r="B135">
            <v>11</v>
          </cell>
          <cell r="C135">
            <v>4</v>
          </cell>
          <cell r="D135">
            <v>95</v>
          </cell>
          <cell r="E135" t="str">
            <v>5</v>
          </cell>
          <cell r="F135">
            <v>9</v>
          </cell>
          <cell r="G135">
            <v>6</v>
          </cell>
          <cell r="H135">
            <v>0</v>
          </cell>
          <cell r="I135">
            <v>95.06</v>
          </cell>
          <cell r="J135">
            <v>25</v>
          </cell>
          <cell r="K135">
            <v>0</v>
          </cell>
          <cell r="L135">
            <v>0</v>
          </cell>
          <cell r="M135"/>
        </row>
        <row r="136">
          <cell r="A136" t="str">
            <v>4_5_9_7</v>
          </cell>
          <cell r="B136">
            <v>11</v>
          </cell>
          <cell r="C136">
            <v>4</v>
          </cell>
          <cell r="D136">
            <v>95</v>
          </cell>
          <cell r="E136" t="str">
            <v>5</v>
          </cell>
          <cell r="F136">
            <v>9</v>
          </cell>
          <cell r="G136">
            <v>7</v>
          </cell>
          <cell r="H136">
            <v>0</v>
          </cell>
          <cell r="I136">
            <v>95.07</v>
          </cell>
          <cell r="J136">
            <v>30</v>
          </cell>
          <cell r="K136">
            <v>0</v>
          </cell>
          <cell r="L136">
            <v>0</v>
          </cell>
          <cell r="M136"/>
        </row>
        <row r="137">
          <cell r="A137" t="str">
            <v>4_5_9_8</v>
          </cell>
          <cell r="B137">
            <v>11</v>
          </cell>
          <cell r="C137">
            <v>4</v>
          </cell>
          <cell r="D137">
            <v>95</v>
          </cell>
          <cell r="E137" t="str">
            <v>5</v>
          </cell>
          <cell r="F137">
            <v>9</v>
          </cell>
          <cell r="G137">
            <v>8</v>
          </cell>
          <cell r="H137">
            <v>0</v>
          </cell>
          <cell r="I137">
            <v>95.08</v>
          </cell>
          <cell r="J137">
            <v>35</v>
          </cell>
          <cell r="K137">
            <v>0</v>
          </cell>
          <cell r="L137">
            <v>0</v>
          </cell>
          <cell r="M137"/>
        </row>
        <row r="138">
          <cell r="A138" t="str">
            <v>4_5_9_9</v>
          </cell>
          <cell r="B138">
            <v>11</v>
          </cell>
          <cell r="C138">
            <v>4</v>
          </cell>
          <cell r="D138">
            <v>95</v>
          </cell>
          <cell r="E138" t="str">
            <v>5</v>
          </cell>
          <cell r="F138">
            <v>9</v>
          </cell>
          <cell r="G138">
            <v>9</v>
          </cell>
          <cell r="H138">
            <v>0</v>
          </cell>
          <cell r="I138">
            <v>95.09</v>
          </cell>
          <cell r="J138">
            <v>40</v>
          </cell>
          <cell r="K138">
            <v>0</v>
          </cell>
          <cell r="L138">
            <v>0</v>
          </cell>
          <cell r="M138"/>
        </row>
        <row r="139">
          <cell r="A139" t="str">
            <v>4_5_9_10</v>
          </cell>
          <cell r="B139">
            <v>11</v>
          </cell>
          <cell r="C139">
            <v>4</v>
          </cell>
          <cell r="D139">
            <v>95</v>
          </cell>
          <cell r="E139" t="str">
            <v>5</v>
          </cell>
          <cell r="F139">
            <v>9</v>
          </cell>
          <cell r="G139">
            <v>10</v>
          </cell>
          <cell r="H139">
            <v>3.5999999999999999E-3</v>
          </cell>
          <cell r="I139">
            <v>95.1</v>
          </cell>
          <cell r="J139">
            <v>45</v>
          </cell>
          <cell r="K139">
            <v>0.16200000000000001</v>
          </cell>
          <cell r="L139">
            <v>2.5275376790339188E-3</v>
          </cell>
          <cell r="M139"/>
        </row>
        <row r="140">
          <cell r="A140" t="str">
            <v>4_5_9_11</v>
          </cell>
          <cell r="B140">
            <v>11</v>
          </cell>
          <cell r="C140">
            <v>4</v>
          </cell>
          <cell r="D140">
            <v>95</v>
          </cell>
          <cell r="E140" t="str">
            <v>5</v>
          </cell>
          <cell r="F140">
            <v>9</v>
          </cell>
          <cell r="G140">
            <v>11</v>
          </cell>
          <cell r="H140">
            <v>7.0000000000000001E-3</v>
          </cell>
          <cell r="I140">
            <v>95.11</v>
          </cell>
          <cell r="J140">
            <v>50</v>
          </cell>
          <cell r="K140">
            <v>0.35000000000000003</v>
          </cell>
          <cell r="L140">
            <v>5.4607295534683433E-3</v>
          </cell>
          <cell r="M140"/>
        </row>
        <row r="141">
          <cell r="A141" t="str">
            <v>4_5_9_12</v>
          </cell>
          <cell r="B141">
            <v>11</v>
          </cell>
          <cell r="C141">
            <v>4</v>
          </cell>
          <cell r="D141">
            <v>95</v>
          </cell>
          <cell r="E141" t="str">
            <v>5</v>
          </cell>
          <cell r="F141">
            <v>9</v>
          </cell>
          <cell r="G141">
            <v>12</v>
          </cell>
          <cell r="H141">
            <v>0.10879999999999999</v>
          </cell>
          <cell r="I141">
            <v>95.12</v>
          </cell>
          <cell r="J141">
            <v>55</v>
          </cell>
          <cell r="K141">
            <v>5.984</v>
          </cell>
          <cell r="L141">
            <v>9.3362873279870182E-2</v>
          </cell>
          <cell r="M141"/>
        </row>
        <row r="142">
          <cell r="A142" t="str">
            <v>4_5_9_13</v>
          </cell>
          <cell r="B142">
            <v>11</v>
          </cell>
          <cell r="C142">
            <v>4</v>
          </cell>
          <cell r="D142">
            <v>95</v>
          </cell>
          <cell r="E142" t="str">
            <v>5</v>
          </cell>
          <cell r="F142">
            <v>9</v>
          </cell>
          <cell r="G142">
            <v>13</v>
          </cell>
          <cell r="H142">
            <v>0</v>
          </cell>
          <cell r="I142">
            <v>95.13</v>
          </cell>
          <cell r="J142">
            <v>60</v>
          </cell>
          <cell r="K142">
            <v>0</v>
          </cell>
          <cell r="L142">
            <v>0</v>
          </cell>
          <cell r="M142"/>
        </row>
        <row r="143">
          <cell r="A143" t="str">
            <v>4_5_9_14</v>
          </cell>
          <cell r="B143">
            <v>11</v>
          </cell>
          <cell r="C143">
            <v>4</v>
          </cell>
          <cell r="D143">
            <v>95</v>
          </cell>
          <cell r="E143" t="str">
            <v>5</v>
          </cell>
          <cell r="F143">
            <v>9</v>
          </cell>
          <cell r="G143">
            <v>14</v>
          </cell>
          <cell r="H143">
            <v>0.8266</v>
          </cell>
          <cell r="I143">
            <v>95.14</v>
          </cell>
          <cell r="J143">
            <v>65</v>
          </cell>
          <cell r="K143">
            <v>53.728999999999999</v>
          </cell>
          <cell r="L143">
            <v>0.83828439479514449</v>
          </cell>
          <cell r="M143"/>
        </row>
        <row r="144">
          <cell r="A144" t="str">
            <v>4_5_9_15</v>
          </cell>
          <cell r="B144">
            <v>11</v>
          </cell>
          <cell r="C144">
            <v>4</v>
          </cell>
          <cell r="D144">
            <v>95</v>
          </cell>
          <cell r="E144" t="str">
            <v>5</v>
          </cell>
          <cell r="F144">
            <v>9</v>
          </cell>
          <cell r="G144">
            <v>15</v>
          </cell>
          <cell r="H144">
            <v>3.4700000000000002E-2</v>
          </cell>
          <cell r="I144">
            <v>95.15</v>
          </cell>
          <cell r="J144">
            <v>70</v>
          </cell>
          <cell r="K144">
            <v>2.4290000000000003</v>
          </cell>
          <cell r="L144">
            <v>3.7897463101070304E-2</v>
          </cell>
          <cell r="M144"/>
        </row>
        <row r="145">
          <cell r="A145" t="str">
            <v>4_5_9_16</v>
          </cell>
          <cell r="B145">
            <v>11</v>
          </cell>
          <cell r="C145">
            <v>4</v>
          </cell>
          <cell r="D145">
            <v>95</v>
          </cell>
          <cell r="E145" t="str">
            <v>5</v>
          </cell>
          <cell r="F145">
            <v>9</v>
          </cell>
          <cell r="G145">
            <v>16</v>
          </cell>
          <cell r="H145">
            <v>1.9199999999999998E-2</v>
          </cell>
          <cell r="I145">
            <v>95.16</v>
          </cell>
          <cell r="J145">
            <v>75</v>
          </cell>
          <cell r="K145">
            <v>1.44</v>
          </cell>
          <cell r="L145">
            <v>2.246700159141261E-2</v>
          </cell>
          <cell r="M145">
            <v>0.99999999999999989</v>
          </cell>
        </row>
        <row r="146">
          <cell r="A146" t="str">
            <v>4_5_10_1</v>
          </cell>
          <cell r="B146">
            <v>11</v>
          </cell>
          <cell r="C146">
            <v>4</v>
          </cell>
          <cell r="D146">
            <v>105</v>
          </cell>
          <cell r="E146" t="str">
            <v>5</v>
          </cell>
          <cell r="F146">
            <v>10</v>
          </cell>
          <cell r="G146">
            <v>1</v>
          </cell>
          <cell r="H146">
            <v>0</v>
          </cell>
          <cell r="I146">
            <v>105.01</v>
          </cell>
          <cell r="J146">
            <v>2.5</v>
          </cell>
          <cell r="K146">
            <v>0</v>
          </cell>
          <cell r="L146">
            <v>0</v>
          </cell>
        </row>
        <row r="147">
          <cell r="A147" t="str">
            <v>4_5_10_2</v>
          </cell>
          <cell r="B147">
            <v>11</v>
          </cell>
          <cell r="C147">
            <v>4</v>
          </cell>
          <cell r="D147">
            <v>105</v>
          </cell>
          <cell r="E147" t="str">
            <v>5</v>
          </cell>
          <cell r="F147">
            <v>10</v>
          </cell>
          <cell r="G147">
            <v>2</v>
          </cell>
          <cell r="H147">
            <v>0</v>
          </cell>
          <cell r="I147">
            <v>105.02</v>
          </cell>
          <cell r="J147">
            <v>5</v>
          </cell>
          <cell r="K147">
            <v>0</v>
          </cell>
          <cell r="L147">
            <v>0</v>
          </cell>
          <cell r="M147"/>
        </row>
        <row r="148">
          <cell r="A148" t="str">
            <v>4_5_10_3</v>
          </cell>
          <cell r="B148">
            <v>11</v>
          </cell>
          <cell r="C148">
            <v>4</v>
          </cell>
          <cell r="D148">
            <v>105</v>
          </cell>
          <cell r="E148" t="str">
            <v>5</v>
          </cell>
          <cell r="F148">
            <v>10</v>
          </cell>
          <cell r="G148">
            <v>3</v>
          </cell>
          <cell r="H148">
            <v>0</v>
          </cell>
          <cell r="I148">
            <v>105.03</v>
          </cell>
          <cell r="J148">
            <v>10</v>
          </cell>
          <cell r="K148">
            <v>0</v>
          </cell>
          <cell r="L148">
            <v>0</v>
          </cell>
          <cell r="M148"/>
        </row>
        <row r="149">
          <cell r="A149" t="str">
            <v>4_5_10_4</v>
          </cell>
          <cell r="B149">
            <v>11</v>
          </cell>
          <cell r="C149">
            <v>4</v>
          </cell>
          <cell r="D149">
            <v>105</v>
          </cell>
          <cell r="E149" t="str">
            <v>5</v>
          </cell>
          <cell r="F149">
            <v>10</v>
          </cell>
          <cell r="G149">
            <v>4</v>
          </cell>
          <cell r="H149">
            <v>0</v>
          </cell>
          <cell r="I149">
            <v>105.04</v>
          </cell>
          <cell r="J149">
            <v>15</v>
          </cell>
          <cell r="K149">
            <v>0</v>
          </cell>
          <cell r="L149">
            <v>0</v>
          </cell>
          <cell r="M149"/>
        </row>
        <row r="150">
          <cell r="A150" t="str">
            <v>4_5_10_5</v>
          </cell>
          <cell r="B150">
            <v>11</v>
          </cell>
          <cell r="C150">
            <v>4</v>
          </cell>
          <cell r="D150">
            <v>105</v>
          </cell>
          <cell r="E150" t="str">
            <v>5</v>
          </cell>
          <cell r="F150">
            <v>10</v>
          </cell>
          <cell r="G150">
            <v>5</v>
          </cell>
          <cell r="H150">
            <v>0</v>
          </cell>
          <cell r="I150">
            <v>105.05</v>
          </cell>
          <cell r="J150">
            <v>20</v>
          </cell>
          <cell r="K150">
            <v>0</v>
          </cell>
          <cell r="L150">
            <v>0</v>
          </cell>
          <cell r="M150"/>
        </row>
        <row r="151">
          <cell r="A151" t="str">
            <v>4_5_10_6</v>
          </cell>
          <cell r="B151">
            <v>11</v>
          </cell>
          <cell r="C151">
            <v>4</v>
          </cell>
          <cell r="D151">
            <v>105</v>
          </cell>
          <cell r="E151" t="str">
            <v>5</v>
          </cell>
          <cell r="F151">
            <v>10</v>
          </cell>
          <cell r="G151">
            <v>6</v>
          </cell>
          <cell r="H151">
            <v>0</v>
          </cell>
          <cell r="I151">
            <v>105.06</v>
          </cell>
          <cell r="J151">
            <v>25</v>
          </cell>
          <cell r="K151">
            <v>0</v>
          </cell>
          <cell r="L151">
            <v>0</v>
          </cell>
          <cell r="M151"/>
        </row>
        <row r="152">
          <cell r="A152" t="str">
            <v>4_5_10_7</v>
          </cell>
          <cell r="B152">
            <v>11</v>
          </cell>
          <cell r="C152">
            <v>4</v>
          </cell>
          <cell r="D152">
            <v>105</v>
          </cell>
          <cell r="E152" t="str">
            <v>5</v>
          </cell>
          <cell r="F152">
            <v>10</v>
          </cell>
          <cell r="G152">
            <v>7</v>
          </cell>
          <cell r="H152">
            <v>0</v>
          </cell>
          <cell r="I152">
            <v>105.07</v>
          </cell>
          <cell r="J152">
            <v>30</v>
          </cell>
          <cell r="K152">
            <v>0</v>
          </cell>
          <cell r="L152">
            <v>0</v>
          </cell>
          <cell r="M152"/>
        </row>
        <row r="153">
          <cell r="A153" t="str">
            <v>4_5_10_8</v>
          </cell>
          <cell r="B153">
            <v>11</v>
          </cell>
          <cell r="C153">
            <v>4</v>
          </cell>
          <cell r="D153">
            <v>105</v>
          </cell>
          <cell r="E153" t="str">
            <v>5</v>
          </cell>
          <cell r="F153">
            <v>10</v>
          </cell>
          <cell r="G153">
            <v>8</v>
          </cell>
          <cell r="H153">
            <v>0</v>
          </cell>
          <cell r="I153">
            <v>105.08</v>
          </cell>
          <cell r="J153">
            <v>35</v>
          </cell>
          <cell r="K153">
            <v>0</v>
          </cell>
          <cell r="L153">
            <v>0</v>
          </cell>
          <cell r="M153"/>
        </row>
        <row r="154">
          <cell r="A154" t="str">
            <v>4_5_10_9</v>
          </cell>
          <cell r="B154">
            <v>11</v>
          </cell>
          <cell r="C154">
            <v>4</v>
          </cell>
          <cell r="D154">
            <v>105</v>
          </cell>
          <cell r="E154" t="str">
            <v>5</v>
          </cell>
          <cell r="F154">
            <v>10</v>
          </cell>
          <cell r="G154">
            <v>9</v>
          </cell>
          <cell r="H154">
            <v>0</v>
          </cell>
          <cell r="I154">
            <v>105.09</v>
          </cell>
          <cell r="J154">
            <v>40</v>
          </cell>
          <cell r="K154">
            <v>0</v>
          </cell>
          <cell r="L154">
            <v>0</v>
          </cell>
          <cell r="M154"/>
        </row>
        <row r="155">
          <cell r="A155" t="str">
            <v>4_5_10_10</v>
          </cell>
          <cell r="B155">
            <v>11</v>
          </cell>
          <cell r="C155">
            <v>4</v>
          </cell>
          <cell r="D155">
            <v>105</v>
          </cell>
          <cell r="E155" t="str">
            <v>5</v>
          </cell>
          <cell r="F155">
            <v>10</v>
          </cell>
          <cell r="G155">
            <v>10</v>
          </cell>
          <cell r="H155">
            <v>3.5999999999999999E-3</v>
          </cell>
          <cell r="I155">
            <v>105.1</v>
          </cell>
          <cell r="J155">
            <v>45</v>
          </cell>
          <cell r="K155">
            <v>0.16200000000000001</v>
          </cell>
          <cell r="L155">
            <v>2.5275376790339188E-3</v>
          </cell>
          <cell r="M155"/>
        </row>
        <row r="156">
          <cell r="A156" t="str">
            <v>4_5_10_11</v>
          </cell>
          <cell r="B156">
            <v>11</v>
          </cell>
          <cell r="C156">
            <v>4</v>
          </cell>
          <cell r="D156">
            <v>105</v>
          </cell>
          <cell r="E156" t="str">
            <v>5</v>
          </cell>
          <cell r="F156">
            <v>10</v>
          </cell>
          <cell r="G156">
            <v>11</v>
          </cell>
          <cell r="H156">
            <v>7.0000000000000001E-3</v>
          </cell>
          <cell r="I156">
            <v>105.11</v>
          </cell>
          <cell r="J156">
            <v>50</v>
          </cell>
          <cell r="K156">
            <v>0.35000000000000003</v>
          </cell>
          <cell r="L156">
            <v>5.4607295534683433E-3</v>
          </cell>
          <cell r="M156"/>
        </row>
        <row r="157">
          <cell r="A157" t="str">
            <v>4_5_10_12</v>
          </cell>
          <cell r="B157">
            <v>11</v>
          </cell>
          <cell r="C157">
            <v>4</v>
          </cell>
          <cell r="D157">
            <v>105</v>
          </cell>
          <cell r="E157" t="str">
            <v>5</v>
          </cell>
          <cell r="F157">
            <v>10</v>
          </cell>
          <cell r="G157">
            <v>12</v>
          </cell>
          <cell r="H157">
            <v>0.10879999999999999</v>
          </cell>
          <cell r="I157">
            <v>105.12</v>
          </cell>
          <cell r="J157">
            <v>55</v>
          </cell>
          <cell r="K157">
            <v>5.984</v>
          </cell>
          <cell r="L157">
            <v>9.3362873279870182E-2</v>
          </cell>
          <cell r="M157"/>
        </row>
        <row r="158">
          <cell r="A158" t="str">
            <v>4_5_10_13</v>
          </cell>
          <cell r="B158">
            <v>11</v>
          </cell>
          <cell r="C158">
            <v>4</v>
          </cell>
          <cell r="D158">
            <v>105</v>
          </cell>
          <cell r="E158" t="str">
            <v>5</v>
          </cell>
          <cell r="F158">
            <v>10</v>
          </cell>
          <cell r="G158">
            <v>13</v>
          </cell>
          <cell r="H158">
            <v>0</v>
          </cell>
          <cell r="I158">
            <v>105.13</v>
          </cell>
          <cell r="J158">
            <v>60</v>
          </cell>
          <cell r="K158">
            <v>0</v>
          </cell>
          <cell r="L158">
            <v>0</v>
          </cell>
          <cell r="M158"/>
        </row>
        <row r="159">
          <cell r="A159" t="str">
            <v>4_5_10_14</v>
          </cell>
          <cell r="B159">
            <v>11</v>
          </cell>
          <cell r="C159">
            <v>4</v>
          </cell>
          <cell r="D159">
            <v>105</v>
          </cell>
          <cell r="E159" t="str">
            <v>5</v>
          </cell>
          <cell r="F159">
            <v>10</v>
          </cell>
          <cell r="G159">
            <v>14</v>
          </cell>
          <cell r="H159">
            <v>0.8266</v>
          </cell>
          <cell r="I159">
            <v>105.14</v>
          </cell>
          <cell r="J159">
            <v>65</v>
          </cell>
          <cell r="K159">
            <v>53.728999999999999</v>
          </cell>
          <cell r="L159">
            <v>0.83828439479514449</v>
          </cell>
          <cell r="M159"/>
        </row>
        <row r="160">
          <cell r="A160" t="str">
            <v>4_5_10_15</v>
          </cell>
          <cell r="B160">
            <v>11</v>
          </cell>
          <cell r="C160">
            <v>4</v>
          </cell>
          <cell r="D160">
            <v>105</v>
          </cell>
          <cell r="E160" t="str">
            <v>5</v>
          </cell>
          <cell r="F160">
            <v>10</v>
          </cell>
          <cell r="G160">
            <v>15</v>
          </cell>
          <cell r="H160">
            <v>3.4700000000000002E-2</v>
          </cell>
          <cell r="I160">
            <v>105.15</v>
          </cell>
          <cell r="J160">
            <v>70</v>
          </cell>
          <cell r="K160">
            <v>2.4290000000000003</v>
          </cell>
          <cell r="L160">
            <v>3.7897463101070304E-2</v>
          </cell>
          <cell r="M160"/>
        </row>
        <row r="161">
          <cell r="A161" t="str">
            <v>4_5_10_16</v>
          </cell>
          <cell r="B161">
            <v>11</v>
          </cell>
          <cell r="C161">
            <v>4</v>
          </cell>
          <cell r="D161">
            <v>105</v>
          </cell>
          <cell r="E161" t="str">
            <v>5</v>
          </cell>
          <cell r="F161">
            <v>10</v>
          </cell>
          <cell r="G161">
            <v>16</v>
          </cell>
          <cell r="H161">
            <v>1.9199999999999998E-2</v>
          </cell>
          <cell r="I161">
            <v>105.16</v>
          </cell>
          <cell r="J161">
            <v>75</v>
          </cell>
          <cell r="K161">
            <v>1.44</v>
          </cell>
          <cell r="L161">
            <v>2.246700159141261E-2</v>
          </cell>
          <cell r="M161">
            <v>0.99999999999999989</v>
          </cell>
        </row>
        <row r="162">
          <cell r="A162" t="str">
            <v>4_5_11_1</v>
          </cell>
          <cell r="B162">
            <v>11</v>
          </cell>
          <cell r="C162">
            <v>4</v>
          </cell>
          <cell r="D162">
            <v>115</v>
          </cell>
          <cell r="E162" t="str">
            <v>5</v>
          </cell>
          <cell r="F162">
            <v>11</v>
          </cell>
          <cell r="G162">
            <v>1</v>
          </cell>
          <cell r="H162">
            <v>0</v>
          </cell>
          <cell r="I162">
            <v>115.01</v>
          </cell>
          <cell r="J162">
            <v>2.5</v>
          </cell>
          <cell r="K162">
            <v>0</v>
          </cell>
          <cell r="L162">
            <v>0</v>
          </cell>
        </row>
        <row r="163">
          <cell r="A163" t="str">
            <v>4_5_11_2</v>
          </cell>
          <cell r="B163">
            <v>11</v>
          </cell>
          <cell r="C163">
            <v>4</v>
          </cell>
          <cell r="D163">
            <v>115</v>
          </cell>
          <cell r="E163" t="str">
            <v>5</v>
          </cell>
          <cell r="F163">
            <v>11</v>
          </cell>
          <cell r="G163">
            <v>2</v>
          </cell>
          <cell r="H163">
            <v>0</v>
          </cell>
          <cell r="I163">
            <v>115.02</v>
          </cell>
          <cell r="J163">
            <v>5</v>
          </cell>
          <cell r="K163">
            <v>0</v>
          </cell>
          <cell r="L163">
            <v>0</v>
          </cell>
          <cell r="M163"/>
        </row>
        <row r="164">
          <cell r="A164" t="str">
            <v>4_5_11_3</v>
          </cell>
          <cell r="B164">
            <v>11</v>
          </cell>
          <cell r="C164">
            <v>4</v>
          </cell>
          <cell r="D164">
            <v>115</v>
          </cell>
          <cell r="E164" t="str">
            <v>5</v>
          </cell>
          <cell r="F164">
            <v>11</v>
          </cell>
          <cell r="G164">
            <v>3</v>
          </cell>
          <cell r="H164">
            <v>0</v>
          </cell>
          <cell r="I164">
            <v>115.03</v>
          </cell>
          <cell r="J164">
            <v>10</v>
          </cell>
          <cell r="K164">
            <v>0</v>
          </cell>
          <cell r="L164">
            <v>0</v>
          </cell>
          <cell r="M164"/>
        </row>
        <row r="165">
          <cell r="A165" t="str">
            <v>4_5_11_4</v>
          </cell>
          <cell r="B165">
            <v>11</v>
          </cell>
          <cell r="C165">
            <v>4</v>
          </cell>
          <cell r="D165">
            <v>115</v>
          </cell>
          <cell r="E165" t="str">
            <v>5</v>
          </cell>
          <cell r="F165">
            <v>11</v>
          </cell>
          <cell r="G165">
            <v>4</v>
          </cell>
          <cell r="H165">
            <v>0</v>
          </cell>
          <cell r="I165">
            <v>115.04</v>
          </cell>
          <cell r="J165">
            <v>15</v>
          </cell>
          <cell r="K165">
            <v>0</v>
          </cell>
          <cell r="L165">
            <v>0</v>
          </cell>
          <cell r="M165"/>
        </row>
        <row r="166">
          <cell r="A166" t="str">
            <v>4_5_11_5</v>
          </cell>
          <cell r="B166">
            <v>11</v>
          </cell>
          <cell r="C166">
            <v>4</v>
          </cell>
          <cell r="D166">
            <v>115</v>
          </cell>
          <cell r="E166" t="str">
            <v>5</v>
          </cell>
          <cell r="F166">
            <v>11</v>
          </cell>
          <cell r="G166">
            <v>5</v>
          </cell>
          <cell r="H166">
            <v>0</v>
          </cell>
          <cell r="I166">
            <v>115.05</v>
          </cell>
          <cell r="J166">
            <v>20</v>
          </cell>
          <cell r="K166">
            <v>0</v>
          </cell>
          <cell r="L166">
            <v>0</v>
          </cell>
          <cell r="M166"/>
        </row>
        <row r="167">
          <cell r="A167" t="str">
            <v>4_5_11_6</v>
          </cell>
          <cell r="B167">
            <v>11</v>
          </cell>
          <cell r="C167">
            <v>4</v>
          </cell>
          <cell r="D167">
            <v>115</v>
          </cell>
          <cell r="E167" t="str">
            <v>5</v>
          </cell>
          <cell r="F167">
            <v>11</v>
          </cell>
          <cell r="G167">
            <v>6</v>
          </cell>
          <cell r="H167">
            <v>0</v>
          </cell>
          <cell r="I167">
            <v>115.06</v>
          </cell>
          <cell r="J167">
            <v>25</v>
          </cell>
          <cell r="K167">
            <v>0</v>
          </cell>
          <cell r="L167">
            <v>0</v>
          </cell>
          <cell r="M167"/>
        </row>
        <row r="168">
          <cell r="A168" t="str">
            <v>4_5_11_7</v>
          </cell>
          <cell r="B168">
            <v>11</v>
          </cell>
          <cell r="C168">
            <v>4</v>
          </cell>
          <cell r="D168">
            <v>115</v>
          </cell>
          <cell r="E168" t="str">
            <v>5</v>
          </cell>
          <cell r="F168">
            <v>11</v>
          </cell>
          <cell r="G168">
            <v>7</v>
          </cell>
          <cell r="H168">
            <v>0</v>
          </cell>
          <cell r="I168">
            <v>115.07</v>
          </cell>
          <cell r="J168">
            <v>30</v>
          </cell>
          <cell r="K168">
            <v>0</v>
          </cell>
          <cell r="L168">
            <v>0</v>
          </cell>
          <cell r="M168"/>
        </row>
        <row r="169">
          <cell r="A169" t="str">
            <v>4_5_11_8</v>
          </cell>
          <cell r="B169">
            <v>11</v>
          </cell>
          <cell r="C169">
            <v>4</v>
          </cell>
          <cell r="D169">
            <v>115</v>
          </cell>
          <cell r="E169" t="str">
            <v>5</v>
          </cell>
          <cell r="F169">
            <v>11</v>
          </cell>
          <cell r="G169">
            <v>8</v>
          </cell>
          <cell r="H169">
            <v>0</v>
          </cell>
          <cell r="I169">
            <v>115.08</v>
          </cell>
          <cell r="J169">
            <v>35</v>
          </cell>
          <cell r="K169">
            <v>0</v>
          </cell>
          <cell r="L169">
            <v>0</v>
          </cell>
          <cell r="M169"/>
        </row>
        <row r="170">
          <cell r="A170" t="str">
            <v>4_5_11_9</v>
          </cell>
          <cell r="B170">
            <v>11</v>
          </cell>
          <cell r="C170">
            <v>4</v>
          </cell>
          <cell r="D170">
            <v>115</v>
          </cell>
          <cell r="E170" t="str">
            <v>5</v>
          </cell>
          <cell r="F170">
            <v>11</v>
          </cell>
          <cell r="G170">
            <v>9</v>
          </cell>
          <cell r="H170">
            <v>0</v>
          </cell>
          <cell r="I170">
            <v>115.09</v>
          </cell>
          <cell r="J170">
            <v>40</v>
          </cell>
          <cell r="K170">
            <v>0</v>
          </cell>
          <cell r="L170">
            <v>0</v>
          </cell>
          <cell r="M170"/>
        </row>
        <row r="171">
          <cell r="A171" t="str">
            <v>4_5_11_10</v>
          </cell>
          <cell r="B171">
            <v>11</v>
          </cell>
          <cell r="C171">
            <v>4</v>
          </cell>
          <cell r="D171">
            <v>115</v>
          </cell>
          <cell r="E171" t="str">
            <v>5</v>
          </cell>
          <cell r="F171">
            <v>11</v>
          </cell>
          <cell r="G171">
            <v>10</v>
          </cell>
          <cell r="H171">
            <v>3.5999999999999999E-3</v>
          </cell>
          <cell r="I171">
            <v>115.1</v>
          </cell>
          <cell r="J171">
            <v>45</v>
          </cell>
          <cell r="K171">
            <v>0.16200000000000001</v>
          </cell>
          <cell r="L171">
            <v>2.5275376790339188E-3</v>
          </cell>
          <cell r="M171"/>
        </row>
        <row r="172">
          <cell r="A172" t="str">
            <v>4_5_11_11</v>
          </cell>
          <cell r="B172">
            <v>11</v>
          </cell>
          <cell r="C172">
            <v>4</v>
          </cell>
          <cell r="D172">
            <v>115</v>
          </cell>
          <cell r="E172" t="str">
            <v>5</v>
          </cell>
          <cell r="F172">
            <v>11</v>
          </cell>
          <cell r="G172">
            <v>11</v>
          </cell>
          <cell r="H172">
            <v>7.0000000000000001E-3</v>
          </cell>
          <cell r="I172">
            <v>115.11</v>
          </cell>
          <cell r="J172">
            <v>50</v>
          </cell>
          <cell r="K172">
            <v>0.35000000000000003</v>
          </cell>
          <cell r="L172">
            <v>5.4607295534683433E-3</v>
          </cell>
          <cell r="M172"/>
        </row>
        <row r="173">
          <cell r="A173" t="str">
            <v>4_5_11_12</v>
          </cell>
          <cell r="B173">
            <v>11</v>
          </cell>
          <cell r="C173">
            <v>4</v>
          </cell>
          <cell r="D173">
            <v>115</v>
          </cell>
          <cell r="E173" t="str">
            <v>5</v>
          </cell>
          <cell r="F173">
            <v>11</v>
          </cell>
          <cell r="G173">
            <v>12</v>
          </cell>
          <cell r="H173">
            <v>0.10879999999999999</v>
          </cell>
          <cell r="I173">
            <v>115.12</v>
          </cell>
          <cell r="J173">
            <v>55</v>
          </cell>
          <cell r="K173">
            <v>5.984</v>
          </cell>
          <cell r="L173">
            <v>9.3362873279870182E-2</v>
          </cell>
          <cell r="M173"/>
        </row>
        <row r="174">
          <cell r="A174" t="str">
            <v>4_5_11_13</v>
          </cell>
          <cell r="B174">
            <v>11</v>
          </cell>
          <cell r="C174">
            <v>4</v>
          </cell>
          <cell r="D174">
            <v>115</v>
          </cell>
          <cell r="E174" t="str">
            <v>5</v>
          </cell>
          <cell r="F174">
            <v>11</v>
          </cell>
          <cell r="G174">
            <v>13</v>
          </cell>
          <cell r="H174">
            <v>0</v>
          </cell>
          <cell r="I174">
            <v>115.13</v>
          </cell>
          <cell r="J174">
            <v>60</v>
          </cell>
          <cell r="K174">
            <v>0</v>
          </cell>
          <cell r="L174">
            <v>0</v>
          </cell>
          <cell r="M174"/>
        </row>
        <row r="175">
          <cell r="A175" t="str">
            <v>4_5_11_14</v>
          </cell>
          <cell r="B175">
            <v>11</v>
          </cell>
          <cell r="C175">
            <v>4</v>
          </cell>
          <cell r="D175">
            <v>115</v>
          </cell>
          <cell r="E175" t="str">
            <v>5</v>
          </cell>
          <cell r="F175">
            <v>11</v>
          </cell>
          <cell r="G175">
            <v>14</v>
          </cell>
          <cell r="H175">
            <v>0.8266</v>
          </cell>
          <cell r="I175">
            <v>115.14</v>
          </cell>
          <cell r="J175">
            <v>65</v>
          </cell>
          <cell r="K175">
            <v>53.728999999999999</v>
          </cell>
          <cell r="L175">
            <v>0.83828439479514449</v>
          </cell>
          <cell r="M175"/>
        </row>
        <row r="176">
          <cell r="A176" t="str">
            <v>4_5_11_15</v>
          </cell>
          <cell r="B176">
            <v>11</v>
          </cell>
          <cell r="C176">
            <v>4</v>
          </cell>
          <cell r="D176">
            <v>115</v>
          </cell>
          <cell r="E176" t="str">
            <v>5</v>
          </cell>
          <cell r="F176">
            <v>11</v>
          </cell>
          <cell r="G176">
            <v>15</v>
          </cell>
          <cell r="H176">
            <v>3.4700000000000002E-2</v>
          </cell>
          <cell r="I176">
            <v>115.15</v>
          </cell>
          <cell r="J176">
            <v>70</v>
          </cell>
          <cell r="K176">
            <v>2.4290000000000003</v>
          </cell>
          <cell r="L176">
            <v>3.7897463101070304E-2</v>
          </cell>
          <cell r="M176"/>
        </row>
        <row r="177">
          <cell r="A177" t="str">
            <v>4_5_11_16</v>
          </cell>
          <cell r="B177">
            <v>11</v>
          </cell>
          <cell r="C177">
            <v>4</v>
          </cell>
          <cell r="D177">
            <v>115</v>
          </cell>
          <cell r="E177" t="str">
            <v>5</v>
          </cell>
          <cell r="F177">
            <v>11</v>
          </cell>
          <cell r="G177">
            <v>16</v>
          </cell>
          <cell r="H177">
            <v>1.9199999999999998E-2</v>
          </cell>
          <cell r="I177">
            <v>115.16</v>
          </cell>
          <cell r="J177">
            <v>75</v>
          </cell>
          <cell r="K177">
            <v>1.44</v>
          </cell>
          <cell r="L177">
            <v>2.246700159141261E-2</v>
          </cell>
          <cell r="M177">
            <v>0.99999999999999989</v>
          </cell>
        </row>
        <row r="178">
          <cell r="A178" t="str">
            <v>4_5_12_1</v>
          </cell>
          <cell r="B178">
            <v>11</v>
          </cell>
          <cell r="C178">
            <v>4</v>
          </cell>
          <cell r="D178">
            <v>125</v>
          </cell>
          <cell r="E178" t="str">
            <v>5</v>
          </cell>
          <cell r="F178">
            <v>12</v>
          </cell>
          <cell r="G178">
            <v>1</v>
          </cell>
          <cell r="H178">
            <v>0</v>
          </cell>
          <cell r="I178">
            <v>125.01</v>
          </cell>
          <cell r="J178">
            <v>2.5</v>
          </cell>
          <cell r="K178">
            <v>0</v>
          </cell>
          <cell r="L178">
            <v>0</v>
          </cell>
        </row>
        <row r="179">
          <cell r="A179" t="str">
            <v>4_5_12_2</v>
          </cell>
          <cell r="B179">
            <v>11</v>
          </cell>
          <cell r="C179">
            <v>4</v>
          </cell>
          <cell r="D179">
            <v>125</v>
          </cell>
          <cell r="E179" t="str">
            <v>5</v>
          </cell>
          <cell r="F179">
            <v>12</v>
          </cell>
          <cell r="G179">
            <v>2</v>
          </cell>
          <cell r="H179">
            <v>0</v>
          </cell>
          <cell r="I179">
            <v>125.02</v>
          </cell>
          <cell r="J179">
            <v>5</v>
          </cell>
          <cell r="K179">
            <v>0</v>
          </cell>
          <cell r="L179">
            <v>0</v>
          </cell>
          <cell r="M179"/>
        </row>
        <row r="180">
          <cell r="A180" t="str">
            <v>4_5_12_3</v>
          </cell>
          <cell r="B180">
            <v>11</v>
          </cell>
          <cell r="C180">
            <v>4</v>
          </cell>
          <cell r="D180">
            <v>125</v>
          </cell>
          <cell r="E180" t="str">
            <v>5</v>
          </cell>
          <cell r="F180">
            <v>12</v>
          </cell>
          <cell r="G180">
            <v>3</v>
          </cell>
          <cell r="H180">
            <v>0</v>
          </cell>
          <cell r="I180">
            <v>125.03</v>
          </cell>
          <cell r="J180">
            <v>10</v>
          </cell>
          <cell r="K180">
            <v>0</v>
          </cell>
          <cell r="L180">
            <v>0</v>
          </cell>
          <cell r="M180"/>
        </row>
        <row r="181">
          <cell r="A181" t="str">
            <v>4_5_12_4</v>
          </cell>
          <cell r="B181">
            <v>11</v>
          </cell>
          <cell r="C181">
            <v>4</v>
          </cell>
          <cell r="D181">
            <v>125</v>
          </cell>
          <cell r="E181" t="str">
            <v>5</v>
          </cell>
          <cell r="F181">
            <v>12</v>
          </cell>
          <cell r="G181">
            <v>4</v>
          </cell>
          <cell r="H181">
            <v>0</v>
          </cell>
          <cell r="I181">
            <v>125.04</v>
          </cell>
          <cell r="J181">
            <v>15</v>
          </cell>
          <cell r="K181">
            <v>0</v>
          </cell>
          <cell r="L181">
            <v>0</v>
          </cell>
          <cell r="M181"/>
        </row>
        <row r="182">
          <cell r="A182" t="str">
            <v>4_5_12_5</v>
          </cell>
          <cell r="B182">
            <v>11</v>
          </cell>
          <cell r="C182">
            <v>4</v>
          </cell>
          <cell r="D182">
            <v>125</v>
          </cell>
          <cell r="E182" t="str">
            <v>5</v>
          </cell>
          <cell r="F182">
            <v>12</v>
          </cell>
          <cell r="G182">
            <v>5</v>
          </cell>
          <cell r="H182">
            <v>0</v>
          </cell>
          <cell r="I182">
            <v>125.05</v>
          </cell>
          <cell r="J182">
            <v>20</v>
          </cell>
          <cell r="K182">
            <v>0</v>
          </cell>
          <cell r="L182">
            <v>0</v>
          </cell>
          <cell r="M182"/>
        </row>
        <row r="183">
          <cell r="A183" t="str">
            <v>4_5_12_6</v>
          </cell>
          <cell r="B183">
            <v>11</v>
          </cell>
          <cell r="C183">
            <v>4</v>
          </cell>
          <cell r="D183">
            <v>125</v>
          </cell>
          <cell r="E183" t="str">
            <v>5</v>
          </cell>
          <cell r="F183">
            <v>12</v>
          </cell>
          <cell r="G183">
            <v>6</v>
          </cell>
          <cell r="H183">
            <v>0</v>
          </cell>
          <cell r="I183">
            <v>125.06</v>
          </cell>
          <cell r="J183">
            <v>25</v>
          </cell>
          <cell r="K183">
            <v>0</v>
          </cell>
          <cell r="L183">
            <v>0</v>
          </cell>
          <cell r="M183"/>
        </row>
        <row r="184">
          <cell r="A184" t="str">
            <v>4_5_12_7</v>
          </cell>
          <cell r="B184">
            <v>11</v>
          </cell>
          <cell r="C184">
            <v>4</v>
          </cell>
          <cell r="D184">
            <v>125</v>
          </cell>
          <cell r="E184" t="str">
            <v>5</v>
          </cell>
          <cell r="F184">
            <v>12</v>
          </cell>
          <cell r="G184">
            <v>7</v>
          </cell>
          <cell r="H184">
            <v>0</v>
          </cell>
          <cell r="I184">
            <v>125.07</v>
          </cell>
          <cell r="J184">
            <v>30</v>
          </cell>
          <cell r="K184">
            <v>0</v>
          </cell>
          <cell r="L184">
            <v>0</v>
          </cell>
          <cell r="M184"/>
        </row>
        <row r="185">
          <cell r="A185" t="str">
            <v>4_5_12_8</v>
          </cell>
          <cell r="B185">
            <v>11</v>
          </cell>
          <cell r="C185">
            <v>4</v>
          </cell>
          <cell r="D185">
            <v>125</v>
          </cell>
          <cell r="E185" t="str">
            <v>5</v>
          </cell>
          <cell r="F185">
            <v>12</v>
          </cell>
          <cell r="G185">
            <v>8</v>
          </cell>
          <cell r="H185">
            <v>0</v>
          </cell>
          <cell r="I185">
            <v>125.08</v>
          </cell>
          <cell r="J185">
            <v>35</v>
          </cell>
          <cell r="K185">
            <v>0</v>
          </cell>
          <cell r="L185">
            <v>0</v>
          </cell>
          <cell r="M185"/>
        </row>
        <row r="186">
          <cell r="A186" t="str">
            <v>4_5_12_9</v>
          </cell>
          <cell r="B186">
            <v>11</v>
          </cell>
          <cell r="C186">
            <v>4</v>
          </cell>
          <cell r="D186">
            <v>125</v>
          </cell>
          <cell r="E186" t="str">
            <v>5</v>
          </cell>
          <cell r="F186">
            <v>12</v>
          </cell>
          <cell r="G186">
            <v>9</v>
          </cell>
          <cell r="H186">
            <v>0</v>
          </cell>
          <cell r="I186">
            <v>125.09</v>
          </cell>
          <cell r="J186">
            <v>40</v>
          </cell>
          <cell r="K186">
            <v>0</v>
          </cell>
          <cell r="L186">
            <v>0</v>
          </cell>
          <cell r="M186"/>
        </row>
        <row r="187">
          <cell r="A187" t="str">
            <v>4_5_12_10</v>
          </cell>
          <cell r="B187">
            <v>11</v>
          </cell>
          <cell r="C187">
            <v>4</v>
          </cell>
          <cell r="D187">
            <v>125</v>
          </cell>
          <cell r="E187" t="str">
            <v>5</v>
          </cell>
          <cell r="F187">
            <v>12</v>
          </cell>
          <cell r="G187">
            <v>10</v>
          </cell>
          <cell r="H187">
            <v>3.5999999999999999E-3</v>
          </cell>
          <cell r="I187">
            <v>125.1</v>
          </cell>
          <cell r="J187">
            <v>45</v>
          </cell>
          <cell r="K187">
            <v>0.16200000000000001</v>
          </cell>
          <cell r="L187">
            <v>2.5275376790339188E-3</v>
          </cell>
          <cell r="M187"/>
        </row>
        <row r="188">
          <cell r="A188" t="str">
            <v>4_5_12_11</v>
          </cell>
          <cell r="B188">
            <v>11</v>
          </cell>
          <cell r="C188">
            <v>4</v>
          </cell>
          <cell r="D188">
            <v>125</v>
          </cell>
          <cell r="E188" t="str">
            <v>5</v>
          </cell>
          <cell r="F188">
            <v>12</v>
          </cell>
          <cell r="G188">
            <v>11</v>
          </cell>
          <cell r="H188">
            <v>7.0000000000000001E-3</v>
          </cell>
          <cell r="I188">
            <v>125.11</v>
          </cell>
          <cell r="J188">
            <v>50</v>
          </cell>
          <cell r="K188">
            <v>0.35000000000000003</v>
          </cell>
          <cell r="L188">
            <v>5.4607295534683433E-3</v>
          </cell>
          <cell r="M188"/>
        </row>
        <row r="189">
          <cell r="A189" t="str">
            <v>4_5_12_12</v>
          </cell>
          <cell r="B189">
            <v>11</v>
          </cell>
          <cell r="C189">
            <v>4</v>
          </cell>
          <cell r="D189">
            <v>125</v>
          </cell>
          <cell r="E189" t="str">
            <v>5</v>
          </cell>
          <cell r="F189">
            <v>12</v>
          </cell>
          <cell r="G189">
            <v>12</v>
          </cell>
          <cell r="H189">
            <v>0.10879999999999999</v>
          </cell>
          <cell r="I189">
            <v>125.12</v>
          </cell>
          <cell r="J189">
            <v>55</v>
          </cell>
          <cell r="K189">
            <v>5.984</v>
          </cell>
          <cell r="L189">
            <v>9.3362873279870182E-2</v>
          </cell>
          <cell r="M189"/>
        </row>
        <row r="190">
          <cell r="A190" t="str">
            <v>4_5_12_13</v>
          </cell>
          <cell r="B190">
            <v>11</v>
          </cell>
          <cell r="C190">
            <v>4</v>
          </cell>
          <cell r="D190">
            <v>125</v>
          </cell>
          <cell r="E190" t="str">
            <v>5</v>
          </cell>
          <cell r="F190">
            <v>12</v>
          </cell>
          <cell r="G190">
            <v>13</v>
          </cell>
          <cell r="H190">
            <v>0</v>
          </cell>
          <cell r="I190">
            <v>125.13</v>
          </cell>
          <cell r="J190">
            <v>60</v>
          </cell>
          <cell r="K190">
            <v>0</v>
          </cell>
          <cell r="L190">
            <v>0</v>
          </cell>
          <cell r="M190"/>
        </row>
        <row r="191">
          <cell r="A191" t="str">
            <v>4_5_12_14</v>
          </cell>
          <cell r="B191">
            <v>11</v>
          </cell>
          <cell r="C191">
            <v>4</v>
          </cell>
          <cell r="D191">
            <v>125</v>
          </cell>
          <cell r="E191" t="str">
            <v>5</v>
          </cell>
          <cell r="F191">
            <v>12</v>
          </cell>
          <cell r="G191">
            <v>14</v>
          </cell>
          <cell r="H191">
            <v>0.8266</v>
          </cell>
          <cell r="I191">
            <v>125.14</v>
          </cell>
          <cell r="J191">
            <v>65</v>
          </cell>
          <cell r="K191">
            <v>53.728999999999999</v>
          </cell>
          <cell r="L191">
            <v>0.83828439479514449</v>
          </cell>
          <cell r="M191"/>
        </row>
        <row r="192">
          <cell r="A192" t="str">
            <v>4_5_12_15</v>
          </cell>
          <cell r="B192">
            <v>11</v>
          </cell>
          <cell r="C192">
            <v>4</v>
          </cell>
          <cell r="D192">
            <v>125</v>
          </cell>
          <cell r="E192" t="str">
            <v>5</v>
          </cell>
          <cell r="F192">
            <v>12</v>
          </cell>
          <cell r="G192">
            <v>15</v>
          </cell>
          <cell r="H192">
            <v>3.4700000000000002E-2</v>
          </cell>
          <cell r="I192">
            <v>125.15</v>
          </cell>
          <cell r="J192">
            <v>70</v>
          </cell>
          <cell r="K192">
            <v>2.4290000000000003</v>
          </cell>
          <cell r="L192">
            <v>3.7897463101070304E-2</v>
          </cell>
          <cell r="M192"/>
        </row>
        <row r="193">
          <cell r="A193" t="str">
            <v>4_5_12_16</v>
          </cell>
          <cell r="B193">
            <v>11</v>
          </cell>
          <cell r="C193">
            <v>4</v>
          </cell>
          <cell r="D193">
            <v>125</v>
          </cell>
          <cell r="E193" t="str">
            <v>5</v>
          </cell>
          <cell r="F193">
            <v>12</v>
          </cell>
          <cell r="G193">
            <v>16</v>
          </cell>
          <cell r="H193">
            <v>1.9199999999999998E-2</v>
          </cell>
          <cell r="I193">
            <v>125.16</v>
          </cell>
          <cell r="J193">
            <v>75</v>
          </cell>
          <cell r="K193">
            <v>1.44</v>
          </cell>
          <cell r="L193">
            <v>2.246700159141261E-2</v>
          </cell>
          <cell r="M193">
            <v>0.99999999999999989</v>
          </cell>
        </row>
        <row r="194">
          <cell r="A194" t="str">
            <v>4_5_13_1</v>
          </cell>
          <cell r="B194">
            <v>11</v>
          </cell>
          <cell r="C194">
            <v>4</v>
          </cell>
          <cell r="D194">
            <v>135</v>
          </cell>
          <cell r="E194" t="str">
            <v>5</v>
          </cell>
          <cell r="F194">
            <v>13</v>
          </cell>
          <cell r="G194">
            <v>1</v>
          </cell>
          <cell r="H194">
            <v>0</v>
          </cell>
          <cell r="I194">
            <v>135.01</v>
          </cell>
          <cell r="J194">
            <v>2.5</v>
          </cell>
          <cell r="K194">
            <v>0</v>
          </cell>
          <cell r="L194">
            <v>0</v>
          </cell>
        </row>
        <row r="195">
          <cell r="A195" t="str">
            <v>4_5_13_2</v>
          </cell>
          <cell r="B195">
            <v>11</v>
          </cell>
          <cell r="C195">
            <v>4</v>
          </cell>
          <cell r="D195">
            <v>135</v>
          </cell>
          <cell r="E195" t="str">
            <v>5</v>
          </cell>
          <cell r="F195">
            <v>13</v>
          </cell>
          <cell r="G195">
            <v>2</v>
          </cell>
          <cell r="H195">
            <v>0</v>
          </cell>
          <cell r="I195">
            <v>135.02000000000001</v>
          </cell>
          <cell r="J195">
            <v>5</v>
          </cell>
          <cell r="K195">
            <v>0</v>
          </cell>
          <cell r="L195">
            <v>0</v>
          </cell>
          <cell r="M195"/>
        </row>
        <row r="196">
          <cell r="A196" t="str">
            <v>4_5_13_3</v>
          </cell>
          <cell r="B196">
            <v>11</v>
          </cell>
          <cell r="C196">
            <v>4</v>
          </cell>
          <cell r="D196">
            <v>135</v>
          </cell>
          <cell r="E196" t="str">
            <v>5</v>
          </cell>
          <cell r="F196">
            <v>13</v>
          </cell>
          <cell r="G196">
            <v>3</v>
          </cell>
          <cell r="H196">
            <v>0</v>
          </cell>
          <cell r="I196">
            <v>135.03</v>
          </cell>
          <cell r="J196">
            <v>10</v>
          </cell>
          <cell r="K196">
            <v>0</v>
          </cell>
          <cell r="L196">
            <v>0</v>
          </cell>
          <cell r="M196"/>
        </row>
        <row r="197">
          <cell r="A197" t="str">
            <v>4_5_13_4</v>
          </cell>
          <cell r="B197">
            <v>11</v>
          </cell>
          <cell r="C197">
            <v>4</v>
          </cell>
          <cell r="D197">
            <v>135</v>
          </cell>
          <cell r="E197" t="str">
            <v>5</v>
          </cell>
          <cell r="F197">
            <v>13</v>
          </cell>
          <cell r="G197">
            <v>4</v>
          </cell>
          <cell r="H197">
            <v>0</v>
          </cell>
          <cell r="I197">
            <v>135.04</v>
          </cell>
          <cell r="J197">
            <v>15</v>
          </cell>
          <cell r="K197">
            <v>0</v>
          </cell>
          <cell r="L197">
            <v>0</v>
          </cell>
          <cell r="M197"/>
        </row>
        <row r="198">
          <cell r="A198" t="str">
            <v>4_5_13_5</v>
          </cell>
          <cell r="B198">
            <v>11</v>
          </cell>
          <cell r="C198">
            <v>4</v>
          </cell>
          <cell r="D198">
            <v>135</v>
          </cell>
          <cell r="E198" t="str">
            <v>5</v>
          </cell>
          <cell r="F198">
            <v>13</v>
          </cell>
          <cell r="G198">
            <v>5</v>
          </cell>
          <cell r="H198">
            <v>0</v>
          </cell>
          <cell r="I198">
            <v>135.05000000000001</v>
          </cell>
          <cell r="J198">
            <v>20</v>
          </cell>
          <cell r="K198">
            <v>0</v>
          </cell>
          <cell r="L198">
            <v>0</v>
          </cell>
          <cell r="M198"/>
        </row>
        <row r="199">
          <cell r="A199" t="str">
            <v>4_5_13_6</v>
          </cell>
          <cell r="B199">
            <v>11</v>
          </cell>
          <cell r="C199">
            <v>4</v>
          </cell>
          <cell r="D199">
            <v>135</v>
          </cell>
          <cell r="E199" t="str">
            <v>5</v>
          </cell>
          <cell r="F199">
            <v>13</v>
          </cell>
          <cell r="G199">
            <v>6</v>
          </cell>
          <cell r="H199">
            <v>0</v>
          </cell>
          <cell r="I199">
            <v>135.06</v>
          </cell>
          <cell r="J199">
            <v>25</v>
          </cell>
          <cell r="K199">
            <v>0</v>
          </cell>
          <cell r="L199">
            <v>0</v>
          </cell>
          <cell r="M199"/>
        </row>
        <row r="200">
          <cell r="A200" t="str">
            <v>4_5_13_7</v>
          </cell>
          <cell r="B200">
            <v>11</v>
          </cell>
          <cell r="C200">
            <v>4</v>
          </cell>
          <cell r="D200">
            <v>135</v>
          </cell>
          <cell r="E200" t="str">
            <v>5</v>
          </cell>
          <cell r="F200">
            <v>13</v>
          </cell>
          <cell r="G200">
            <v>7</v>
          </cell>
          <cell r="H200">
            <v>0</v>
          </cell>
          <cell r="I200">
            <v>135.07</v>
          </cell>
          <cell r="J200">
            <v>30</v>
          </cell>
          <cell r="K200">
            <v>0</v>
          </cell>
          <cell r="L200">
            <v>0</v>
          </cell>
          <cell r="M200"/>
        </row>
        <row r="201">
          <cell r="A201" t="str">
            <v>4_5_13_8</v>
          </cell>
          <cell r="B201">
            <v>11</v>
          </cell>
          <cell r="C201">
            <v>4</v>
          </cell>
          <cell r="D201">
            <v>135</v>
          </cell>
          <cell r="E201" t="str">
            <v>5</v>
          </cell>
          <cell r="F201">
            <v>13</v>
          </cell>
          <cell r="G201">
            <v>8</v>
          </cell>
          <cell r="H201">
            <v>0</v>
          </cell>
          <cell r="I201">
            <v>135.08000000000001</v>
          </cell>
          <cell r="J201">
            <v>35</v>
          </cell>
          <cell r="K201">
            <v>0</v>
          </cell>
          <cell r="L201">
            <v>0</v>
          </cell>
          <cell r="M201"/>
        </row>
        <row r="202">
          <cell r="A202" t="str">
            <v>4_5_13_9</v>
          </cell>
          <cell r="B202">
            <v>11</v>
          </cell>
          <cell r="C202">
            <v>4</v>
          </cell>
          <cell r="D202">
            <v>135</v>
          </cell>
          <cell r="E202" t="str">
            <v>5</v>
          </cell>
          <cell r="F202">
            <v>13</v>
          </cell>
          <cell r="G202">
            <v>9</v>
          </cell>
          <cell r="H202">
            <v>0</v>
          </cell>
          <cell r="I202">
            <v>135.09</v>
          </cell>
          <cell r="J202">
            <v>40</v>
          </cell>
          <cell r="K202">
            <v>0</v>
          </cell>
          <cell r="L202">
            <v>0</v>
          </cell>
          <cell r="M202"/>
        </row>
        <row r="203">
          <cell r="A203" t="str">
            <v>4_5_13_10</v>
          </cell>
          <cell r="B203">
            <v>11</v>
          </cell>
          <cell r="C203">
            <v>4</v>
          </cell>
          <cell r="D203">
            <v>135</v>
          </cell>
          <cell r="E203" t="str">
            <v>5</v>
          </cell>
          <cell r="F203">
            <v>13</v>
          </cell>
          <cell r="G203">
            <v>10</v>
          </cell>
          <cell r="H203">
            <v>3.5999999999999999E-3</v>
          </cell>
          <cell r="I203">
            <v>135.1</v>
          </cell>
          <cell r="J203">
            <v>45</v>
          </cell>
          <cell r="K203">
            <v>0.16200000000000001</v>
          </cell>
          <cell r="L203">
            <v>2.5275376790339188E-3</v>
          </cell>
          <cell r="M203"/>
        </row>
        <row r="204">
          <cell r="A204" t="str">
            <v>4_5_13_11</v>
          </cell>
          <cell r="B204">
            <v>11</v>
          </cell>
          <cell r="C204">
            <v>4</v>
          </cell>
          <cell r="D204">
            <v>135</v>
          </cell>
          <cell r="E204" t="str">
            <v>5</v>
          </cell>
          <cell r="F204">
            <v>13</v>
          </cell>
          <cell r="G204">
            <v>11</v>
          </cell>
          <cell r="H204">
            <v>7.0000000000000001E-3</v>
          </cell>
          <cell r="I204">
            <v>135.11000000000001</v>
          </cell>
          <cell r="J204">
            <v>50</v>
          </cell>
          <cell r="K204">
            <v>0.35000000000000003</v>
          </cell>
          <cell r="L204">
            <v>5.4607295534683433E-3</v>
          </cell>
          <cell r="M204"/>
        </row>
        <row r="205">
          <cell r="A205" t="str">
            <v>4_5_13_12</v>
          </cell>
          <cell r="B205">
            <v>11</v>
          </cell>
          <cell r="C205">
            <v>4</v>
          </cell>
          <cell r="D205">
            <v>135</v>
          </cell>
          <cell r="E205" t="str">
            <v>5</v>
          </cell>
          <cell r="F205">
            <v>13</v>
          </cell>
          <cell r="G205">
            <v>12</v>
          </cell>
          <cell r="H205">
            <v>0.10879999999999999</v>
          </cell>
          <cell r="I205">
            <v>135.12</v>
          </cell>
          <cell r="J205">
            <v>55</v>
          </cell>
          <cell r="K205">
            <v>5.984</v>
          </cell>
          <cell r="L205">
            <v>9.3362873279870182E-2</v>
          </cell>
          <cell r="M205"/>
        </row>
        <row r="206">
          <cell r="A206" t="str">
            <v>4_5_13_13</v>
          </cell>
          <cell r="B206">
            <v>11</v>
          </cell>
          <cell r="C206">
            <v>4</v>
          </cell>
          <cell r="D206">
            <v>135</v>
          </cell>
          <cell r="E206" t="str">
            <v>5</v>
          </cell>
          <cell r="F206">
            <v>13</v>
          </cell>
          <cell r="G206">
            <v>13</v>
          </cell>
          <cell r="H206">
            <v>0</v>
          </cell>
          <cell r="I206">
            <v>135.13</v>
          </cell>
          <cell r="J206">
            <v>60</v>
          </cell>
          <cell r="K206">
            <v>0</v>
          </cell>
          <cell r="L206">
            <v>0</v>
          </cell>
          <cell r="M206"/>
        </row>
        <row r="207">
          <cell r="A207" t="str">
            <v>4_5_13_14</v>
          </cell>
          <cell r="B207">
            <v>11</v>
          </cell>
          <cell r="C207">
            <v>4</v>
          </cell>
          <cell r="D207">
            <v>135</v>
          </cell>
          <cell r="E207" t="str">
            <v>5</v>
          </cell>
          <cell r="F207">
            <v>13</v>
          </cell>
          <cell r="G207">
            <v>14</v>
          </cell>
          <cell r="H207">
            <v>0.8266</v>
          </cell>
          <cell r="I207">
            <v>135.13999999999999</v>
          </cell>
          <cell r="J207">
            <v>65</v>
          </cell>
          <cell r="K207">
            <v>53.728999999999999</v>
          </cell>
          <cell r="L207">
            <v>0.83828439479514449</v>
          </cell>
          <cell r="M207"/>
        </row>
        <row r="208">
          <cell r="A208" t="str">
            <v>4_5_13_15</v>
          </cell>
          <cell r="B208">
            <v>11</v>
          </cell>
          <cell r="C208">
            <v>4</v>
          </cell>
          <cell r="D208">
            <v>135</v>
          </cell>
          <cell r="E208" t="str">
            <v>5</v>
          </cell>
          <cell r="F208">
            <v>13</v>
          </cell>
          <cell r="G208">
            <v>15</v>
          </cell>
          <cell r="H208">
            <v>3.4700000000000002E-2</v>
          </cell>
          <cell r="I208">
            <v>135.15</v>
          </cell>
          <cell r="J208">
            <v>70</v>
          </cell>
          <cell r="K208">
            <v>2.4290000000000003</v>
          </cell>
          <cell r="L208">
            <v>3.7897463101070304E-2</v>
          </cell>
          <cell r="M208"/>
        </row>
        <row r="209">
          <cell r="A209" t="str">
            <v>4_5_13_16</v>
          </cell>
          <cell r="B209">
            <v>11</v>
          </cell>
          <cell r="C209">
            <v>4</v>
          </cell>
          <cell r="D209">
            <v>135</v>
          </cell>
          <cell r="E209" t="str">
            <v>5</v>
          </cell>
          <cell r="F209">
            <v>13</v>
          </cell>
          <cell r="G209">
            <v>16</v>
          </cell>
          <cell r="H209">
            <v>1.9199999999999998E-2</v>
          </cell>
          <cell r="I209">
            <v>135.16</v>
          </cell>
          <cell r="J209">
            <v>75</v>
          </cell>
          <cell r="K209">
            <v>1.44</v>
          </cell>
          <cell r="L209">
            <v>2.246700159141261E-2</v>
          </cell>
          <cell r="M209">
            <v>0.99999999999999989</v>
          </cell>
        </row>
        <row r="210">
          <cell r="A210" t="str">
            <v>4_5_14_1</v>
          </cell>
          <cell r="B210">
            <v>11</v>
          </cell>
          <cell r="C210">
            <v>4</v>
          </cell>
          <cell r="D210">
            <v>145</v>
          </cell>
          <cell r="E210" t="str">
            <v>5</v>
          </cell>
          <cell r="F210">
            <v>14</v>
          </cell>
          <cell r="G210">
            <v>1</v>
          </cell>
          <cell r="H210">
            <v>0</v>
          </cell>
          <cell r="I210">
            <v>145.01</v>
          </cell>
          <cell r="J210">
            <v>2.5</v>
          </cell>
          <cell r="K210">
            <v>0</v>
          </cell>
          <cell r="L210">
            <v>0</v>
          </cell>
        </row>
        <row r="211">
          <cell r="A211" t="str">
            <v>4_5_14_2</v>
          </cell>
          <cell r="B211">
            <v>11</v>
          </cell>
          <cell r="C211">
            <v>4</v>
          </cell>
          <cell r="D211">
            <v>145</v>
          </cell>
          <cell r="E211" t="str">
            <v>5</v>
          </cell>
          <cell r="F211">
            <v>14</v>
          </cell>
          <cell r="G211">
            <v>2</v>
          </cell>
          <cell r="H211">
            <v>0</v>
          </cell>
          <cell r="I211">
            <v>145.02000000000001</v>
          </cell>
          <cell r="J211">
            <v>5</v>
          </cell>
          <cell r="K211">
            <v>0</v>
          </cell>
          <cell r="L211">
            <v>0</v>
          </cell>
          <cell r="M211"/>
        </row>
        <row r="212">
          <cell r="A212" t="str">
            <v>4_5_14_3</v>
          </cell>
          <cell r="B212">
            <v>11</v>
          </cell>
          <cell r="C212">
            <v>4</v>
          </cell>
          <cell r="D212">
            <v>145</v>
          </cell>
          <cell r="E212" t="str">
            <v>5</v>
          </cell>
          <cell r="F212">
            <v>14</v>
          </cell>
          <cell r="G212">
            <v>3</v>
          </cell>
          <cell r="H212">
            <v>0</v>
          </cell>
          <cell r="I212">
            <v>145.03</v>
          </cell>
          <cell r="J212">
            <v>10</v>
          </cell>
          <cell r="K212">
            <v>0</v>
          </cell>
          <cell r="L212">
            <v>0</v>
          </cell>
          <cell r="M212"/>
        </row>
        <row r="213">
          <cell r="A213" t="str">
            <v>4_5_14_4</v>
          </cell>
          <cell r="B213">
            <v>11</v>
          </cell>
          <cell r="C213">
            <v>4</v>
          </cell>
          <cell r="D213">
            <v>145</v>
          </cell>
          <cell r="E213" t="str">
            <v>5</v>
          </cell>
          <cell r="F213">
            <v>14</v>
          </cell>
          <cell r="G213">
            <v>4</v>
          </cell>
          <cell r="H213">
            <v>0</v>
          </cell>
          <cell r="I213">
            <v>145.04</v>
          </cell>
          <cell r="J213">
            <v>15</v>
          </cell>
          <cell r="K213">
            <v>0</v>
          </cell>
          <cell r="L213">
            <v>0</v>
          </cell>
          <cell r="M213"/>
        </row>
        <row r="214">
          <cell r="A214" t="str">
            <v>4_5_14_5</v>
          </cell>
          <cell r="B214">
            <v>11</v>
          </cell>
          <cell r="C214">
            <v>4</v>
          </cell>
          <cell r="D214">
            <v>145</v>
          </cell>
          <cell r="E214" t="str">
            <v>5</v>
          </cell>
          <cell r="F214">
            <v>14</v>
          </cell>
          <cell r="G214">
            <v>5</v>
          </cell>
          <cell r="H214">
            <v>0</v>
          </cell>
          <cell r="I214">
            <v>145.05000000000001</v>
          </cell>
          <cell r="J214">
            <v>20</v>
          </cell>
          <cell r="K214">
            <v>0</v>
          </cell>
          <cell r="L214">
            <v>0</v>
          </cell>
          <cell r="M214"/>
        </row>
        <row r="215">
          <cell r="A215" t="str">
            <v>4_5_14_6</v>
          </cell>
          <cell r="B215">
            <v>11</v>
          </cell>
          <cell r="C215">
            <v>4</v>
          </cell>
          <cell r="D215">
            <v>145</v>
          </cell>
          <cell r="E215" t="str">
            <v>5</v>
          </cell>
          <cell r="F215">
            <v>14</v>
          </cell>
          <cell r="G215">
            <v>6</v>
          </cell>
          <cell r="H215">
            <v>0</v>
          </cell>
          <cell r="I215">
            <v>145.06</v>
          </cell>
          <cell r="J215">
            <v>25</v>
          </cell>
          <cell r="K215">
            <v>0</v>
          </cell>
          <cell r="L215">
            <v>0</v>
          </cell>
          <cell r="M215"/>
        </row>
        <row r="216">
          <cell r="A216" t="str">
            <v>4_5_14_7</v>
          </cell>
          <cell r="B216">
            <v>11</v>
          </cell>
          <cell r="C216">
            <v>4</v>
          </cell>
          <cell r="D216">
            <v>145</v>
          </cell>
          <cell r="E216" t="str">
            <v>5</v>
          </cell>
          <cell r="F216">
            <v>14</v>
          </cell>
          <cell r="G216">
            <v>7</v>
          </cell>
          <cell r="H216">
            <v>0</v>
          </cell>
          <cell r="I216">
            <v>145.07</v>
          </cell>
          <cell r="J216">
            <v>30</v>
          </cell>
          <cell r="K216">
            <v>0</v>
          </cell>
          <cell r="L216">
            <v>0</v>
          </cell>
          <cell r="M216"/>
        </row>
        <row r="217">
          <cell r="A217" t="str">
            <v>4_5_14_8</v>
          </cell>
          <cell r="B217">
            <v>11</v>
          </cell>
          <cell r="C217">
            <v>4</v>
          </cell>
          <cell r="D217">
            <v>145</v>
          </cell>
          <cell r="E217" t="str">
            <v>5</v>
          </cell>
          <cell r="F217">
            <v>14</v>
          </cell>
          <cell r="G217">
            <v>8</v>
          </cell>
          <cell r="H217">
            <v>0</v>
          </cell>
          <cell r="I217">
            <v>145.08000000000001</v>
          </cell>
          <cell r="J217">
            <v>35</v>
          </cell>
          <cell r="K217">
            <v>0</v>
          </cell>
          <cell r="L217">
            <v>0</v>
          </cell>
          <cell r="M217"/>
        </row>
        <row r="218">
          <cell r="A218" t="str">
            <v>4_5_14_9</v>
          </cell>
          <cell r="B218">
            <v>11</v>
          </cell>
          <cell r="C218">
            <v>4</v>
          </cell>
          <cell r="D218">
            <v>145</v>
          </cell>
          <cell r="E218" t="str">
            <v>5</v>
          </cell>
          <cell r="F218">
            <v>14</v>
          </cell>
          <cell r="G218">
            <v>9</v>
          </cell>
          <cell r="H218">
            <v>0</v>
          </cell>
          <cell r="I218">
            <v>145.09</v>
          </cell>
          <cell r="J218">
            <v>40</v>
          </cell>
          <cell r="K218">
            <v>0</v>
          </cell>
          <cell r="L218">
            <v>0</v>
          </cell>
          <cell r="M218"/>
        </row>
        <row r="219">
          <cell r="A219" t="str">
            <v>4_5_14_10</v>
          </cell>
          <cell r="B219">
            <v>11</v>
          </cell>
          <cell r="C219">
            <v>4</v>
          </cell>
          <cell r="D219">
            <v>145</v>
          </cell>
          <cell r="E219" t="str">
            <v>5</v>
          </cell>
          <cell r="F219">
            <v>14</v>
          </cell>
          <cell r="G219">
            <v>10</v>
          </cell>
          <cell r="H219">
            <v>3.5999999999999999E-3</v>
          </cell>
          <cell r="I219">
            <v>145.1</v>
          </cell>
          <cell r="J219">
            <v>45</v>
          </cell>
          <cell r="K219">
            <v>0.16200000000000001</v>
          </cell>
          <cell r="L219">
            <v>2.5275376790339188E-3</v>
          </cell>
          <cell r="M219"/>
        </row>
        <row r="220">
          <cell r="A220" t="str">
            <v>4_5_14_11</v>
          </cell>
          <cell r="B220">
            <v>11</v>
          </cell>
          <cell r="C220">
            <v>4</v>
          </cell>
          <cell r="D220">
            <v>145</v>
          </cell>
          <cell r="E220" t="str">
            <v>5</v>
          </cell>
          <cell r="F220">
            <v>14</v>
          </cell>
          <cell r="G220">
            <v>11</v>
          </cell>
          <cell r="H220">
            <v>7.0000000000000001E-3</v>
          </cell>
          <cell r="I220">
            <v>145.11000000000001</v>
          </cell>
          <cell r="J220">
            <v>50</v>
          </cell>
          <cell r="K220">
            <v>0.35000000000000003</v>
          </cell>
          <cell r="L220">
            <v>5.4607295534683433E-3</v>
          </cell>
          <cell r="M220"/>
        </row>
        <row r="221">
          <cell r="A221" t="str">
            <v>4_5_14_12</v>
          </cell>
          <cell r="B221">
            <v>11</v>
          </cell>
          <cell r="C221">
            <v>4</v>
          </cell>
          <cell r="D221">
            <v>145</v>
          </cell>
          <cell r="E221" t="str">
            <v>5</v>
          </cell>
          <cell r="F221">
            <v>14</v>
          </cell>
          <cell r="G221">
            <v>12</v>
          </cell>
          <cell r="H221">
            <v>0.10879999999999999</v>
          </cell>
          <cell r="I221">
            <v>145.12</v>
          </cell>
          <cell r="J221">
            <v>55</v>
          </cell>
          <cell r="K221">
            <v>5.984</v>
          </cell>
          <cell r="L221">
            <v>9.3362873279870182E-2</v>
          </cell>
          <cell r="M221"/>
        </row>
        <row r="222">
          <cell r="A222" t="str">
            <v>4_5_14_13</v>
          </cell>
          <cell r="B222">
            <v>11</v>
          </cell>
          <cell r="C222">
            <v>4</v>
          </cell>
          <cell r="D222">
            <v>145</v>
          </cell>
          <cell r="E222" t="str">
            <v>5</v>
          </cell>
          <cell r="F222">
            <v>14</v>
          </cell>
          <cell r="G222">
            <v>13</v>
          </cell>
          <cell r="H222">
            <v>0</v>
          </cell>
          <cell r="I222">
            <v>145.13</v>
          </cell>
          <cell r="J222">
            <v>60</v>
          </cell>
          <cell r="K222">
            <v>0</v>
          </cell>
          <cell r="L222">
            <v>0</v>
          </cell>
          <cell r="M222"/>
        </row>
        <row r="223">
          <cell r="A223" t="str">
            <v>4_5_14_14</v>
          </cell>
          <cell r="B223">
            <v>11</v>
          </cell>
          <cell r="C223">
            <v>4</v>
          </cell>
          <cell r="D223">
            <v>145</v>
          </cell>
          <cell r="E223" t="str">
            <v>5</v>
          </cell>
          <cell r="F223">
            <v>14</v>
          </cell>
          <cell r="G223">
            <v>14</v>
          </cell>
          <cell r="H223">
            <v>0.8266</v>
          </cell>
          <cell r="I223">
            <v>145.13999999999999</v>
          </cell>
          <cell r="J223">
            <v>65</v>
          </cell>
          <cell r="K223">
            <v>53.728999999999999</v>
          </cell>
          <cell r="L223">
            <v>0.83828439479514449</v>
          </cell>
          <cell r="M223"/>
        </row>
        <row r="224">
          <cell r="A224" t="str">
            <v>4_5_14_15</v>
          </cell>
          <cell r="B224">
            <v>11</v>
          </cell>
          <cell r="C224">
            <v>4</v>
          </cell>
          <cell r="D224">
            <v>145</v>
          </cell>
          <cell r="E224" t="str">
            <v>5</v>
          </cell>
          <cell r="F224">
            <v>14</v>
          </cell>
          <cell r="G224">
            <v>15</v>
          </cell>
          <cell r="H224">
            <v>3.4700000000000002E-2</v>
          </cell>
          <cell r="I224">
            <v>145.15</v>
          </cell>
          <cell r="J224">
            <v>70</v>
          </cell>
          <cell r="K224">
            <v>2.4290000000000003</v>
          </cell>
          <cell r="L224">
            <v>3.7897463101070304E-2</v>
          </cell>
          <cell r="M224"/>
        </row>
        <row r="225">
          <cell r="A225" t="str">
            <v>4_5_14_16</v>
          </cell>
          <cell r="B225">
            <v>11</v>
          </cell>
          <cell r="C225">
            <v>4</v>
          </cell>
          <cell r="D225">
            <v>145</v>
          </cell>
          <cell r="E225" t="str">
            <v>5</v>
          </cell>
          <cell r="F225">
            <v>14</v>
          </cell>
          <cell r="G225">
            <v>16</v>
          </cell>
          <cell r="H225">
            <v>1.9199999999999998E-2</v>
          </cell>
          <cell r="I225">
            <v>145.16</v>
          </cell>
          <cell r="J225">
            <v>75</v>
          </cell>
          <cell r="K225">
            <v>1.44</v>
          </cell>
          <cell r="L225">
            <v>2.246700159141261E-2</v>
          </cell>
          <cell r="M225">
            <v>0.99999999999999989</v>
          </cell>
        </row>
        <row r="226">
          <cell r="A226" t="str">
            <v>4_5_15_1</v>
          </cell>
          <cell r="B226">
            <v>11</v>
          </cell>
          <cell r="C226">
            <v>4</v>
          </cell>
          <cell r="D226">
            <v>155</v>
          </cell>
          <cell r="E226" t="str">
            <v>5</v>
          </cell>
          <cell r="F226">
            <v>15</v>
          </cell>
          <cell r="G226">
            <v>1</v>
          </cell>
          <cell r="H226">
            <v>0</v>
          </cell>
          <cell r="I226">
            <v>155.01</v>
          </cell>
          <cell r="J226">
            <v>2.5</v>
          </cell>
          <cell r="K226">
            <v>0</v>
          </cell>
          <cell r="L226">
            <v>0</v>
          </cell>
        </row>
        <row r="227">
          <cell r="A227" t="str">
            <v>4_5_15_2</v>
          </cell>
          <cell r="B227">
            <v>11</v>
          </cell>
          <cell r="C227">
            <v>4</v>
          </cell>
          <cell r="D227">
            <v>155</v>
          </cell>
          <cell r="E227" t="str">
            <v>5</v>
          </cell>
          <cell r="F227">
            <v>15</v>
          </cell>
          <cell r="G227">
            <v>2</v>
          </cell>
          <cell r="H227">
            <v>0</v>
          </cell>
          <cell r="I227">
            <v>155.02000000000001</v>
          </cell>
          <cell r="J227">
            <v>5</v>
          </cell>
          <cell r="K227">
            <v>0</v>
          </cell>
          <cell r="L227">
            <v>0</v>
          </cell>
          <cell r="M227"/>
        </row>
        <row r="228">
          <cell r="A228" t="str">
            <v>4_5_15_3</v>
          </cell>
          <cell r="B228">
            <v>11</v>
          </cell>
          <cell r="C228">
            <v>4</v>
          </cell>
          <cell r="D228">
            <v>155</v>
          </cell>
          <cell r="E228" t="str">
            <v>5</v>
          </cell>
          <cell r="F228">
            <v>15</v>
          </cell>
          <cell r="G228">
            <v>3</v>
          </cell>
          <cell r="H228">
            <v>0</v>
          </cell>
          <cell r="I228">
            <v>155.03</v>
          </cell>
          <cell r="J228">
            <v>10</v>
          </cell>
          <cell r="K228">
            <v>0</v>
          </cell>
          <cell r="L228">
            <v>0</v>
          </cell>
          <cell r="M228"/>
        </row>
        <row r="229">
          <cell r="A229" t="str">
            <v>4_5_15_4</v>
          </cell>
          <cell r="B229">
            <v>11</v>
          </cell>
          <cell r="C229">
            <v>4</v>
          </cell>
          <cell r="D229">
            <v>155</v>
          </cell>
          <cell r="E229" t="str">
            <v>5</v>
          </cell>
          <cell r="F229">
            <v>15</v>
          </cell>
          <cell r="G229">
            <v>4</v>
          </cell>
          <cell r="H229">
            <v>0</v>
          </cell>
          <cell r="I229">
            <v>155.04</v>
          </cell>
          <cell r="J229">
            <v>15</v>
          </cell>
          <cell r="K229">
            <v>0</v>
          </cell>
          <cell r="L229">
            <v>0</v>
          </cell>
          <cell r="M229"/>
        </row>
        <row r="230">
          <cell r="A230" t="str">
            <v>4_5_15_5</v>
          </cell>
          <cell r="B230">
            <v>11</v>
          </cell>
          <cell r="C230">
            <v>4</v>
          </cell>
          <cell r="D230">
            <v>155</v>
          </cell>
          <cell r="E230" t="str">
            <v>5</v>
          </cell>
          <cell r="F230">
            <v>15</v>
          </cell>
          <cell r="G230">
            <v>5</v>
          </cell>
          <cell r="H230">
            <v>5.7999999999999996E-3</v>
          </cell>
          <cell r="I230">
            <v>155.05000000000001</v>
          </cell>
          <cell r="J230">
            <v>20</v>
          </cell>
          <cell r="K230">
            <v>0.11599999999999999</v>
          </cell>
          <cell r="L230">
            <v>1.9745184983446383E-3</v>
          </cell>
          <cell r="M230"/>
        </row>
        <row r="231">
          <cell r="A231" t="str">
            <v>4_5_15_6</v>
          </cell>
          <cell r="B231">
            <v>11</v>
          </cell>
          <cell r="C231">
            <v>4</v>
          </cell>
          <cell r="D231">
            <v>155</v>
          </cell>
          <cell r="E231" t="str">
            <v>5</v>
          </cell>
          <cell r="F231">
            <v>15</v>
          </cell>
          <cell r="G231">
            <v>6</v>
          </cell>
          <cell r="H231">
            <v>2.3E-3</v>
          </cell>
          <cell r="I231">
            <v>155.06</v>
          </cell>
          <cell r="J231">
            <v>25</v>
          </cell>
          <cell r="K231">
            <v>5.7499999999999996E-2</v>
          </cell>
          <cell r="L231">
            <v>9.7874839357600598E-4</v>
          </cell>
          <cell r="M231"/>
        </row>
        <row r="232">
          <cell r="A232" t="str">
            <v>4_5_15_7</v>
          </cell>
          <cell r="B232">
            <v>11</v>
          </cell>
          <cell r="C232">
            <v>4</v>
          </cell>
          <cell r="D232">
            <v>155</v>
          </cell>
          <cell r="E232" t="str">
            <v>5</v>
          </cell>
          <cell r="F232">
            <v>15</v>
          </cell>
          <cell r="G232">
            <v>7</v>
          </cell>
          <cell r="H232">
            <v>4.0399999999999998E-2</v>
          </cell>
          <cell r="I232">
            <v>155.07</v>
          </cell>
          <cell r="J232">
            <v>30</v>
          </cell>
          <cell r="K232">
            <v>1.212</v>
          </cell>
          <cell r="L232">
            <v>2.0630313965462947E-2</v>
          </cell>
          <cell r="M232"/>
        </row>
        <row r="233">
          <cell r="A233" t="str">
            <v>4_5_15_8</v>
          </cell>
          <cell r="B233">
            <v>11</v>
          </cell>
          <cell r="C233">
            <v>4</v>
          </cell>
          <cell r="D233">
            <v>155</v>
          </cell>
          <cell r="E233" t="str">
            <v>5</v>
          </cell>
          <cell r="F233">
            <v>15</v>
          </cell>
          <cell r="G233">
            <v>8</v>
          </cell>
          <cell r="H233">
            <v>3.8800000000000001E-2</v>
          </cell>
          <cell r="I233">
            <v>155.08000000000001</v>
          </cell>
          <cell r="J233">
            <v>35</v>
          </cell>
          <cell r="K233">
            <v>1.3580000000000001</v>
          </cell>
          <cell r="L233">
            <v>2.3115483799586372E-2</v>
          </cell>
          <cell r="M233"/>
        </row>
        <row r="234">
          <cell r="A234" t="str">
            <v>4_5_15_9</v>
          </cell>
          <cell r="B234">
            <v>11</v>
          </cell>
          <cell r="C234">
            <v>4</v>
          </cell>
          <cell r="D234">
            <v>155</v>
          </cell>
          <cell r="E234" t="str">
            <v>5</v>
          </cell>
          <cell r="F234">
            <v>15</v>
          </cell>
          <cell r="G234">
            <v>9</v>
          </cell>
          <cell r="H234">
            <v>1.6E-2</v>
          </cell>
          <cell r="I234">
            <v>155.09</v>
          </cell>
          <cell r="J234">
            <v>40</v>
          </cell>
          <cell r="K234">
            <v>0.64</v>
          </cell>
          <cell r="L234">
            <v>1.0893895163280763E-2</v>
          </cell>
          <cell r="M234"/>
        </row>
        <row r="235">
          <cell r="A235" t="str">
            <v>4_5_15_10</v>
          </cell>
          <cell r="B235">
            <v>11</v>
          </cell>
          <cell r="C235">
            <v>4</v>
          </cell>
          <cell r="D235">
            <v>155</v>
          </cell>
          <cell r="E235" t="str">
            <v>5</v>
          </cell>
          <cell r="F235">
            <v>15</v>
          </cell>
          <cell r="G235">
            <v>10</v>
          </cell>
          <cell r="H235">
            <v>7.1999999999999995E-2</v>
          </cell>
          <cell r="I235">
            <v>155.1</v>
          </cell>
          <cell r="J235">
            <v>45</v>
          </cell>
          <cell r="K235">
            <v>3.2399999999999998</v>
          </cell>
          <cell r="L235">
            <v>5.5150344264108864E-2</v>
          </cell>
          <cell r="M235"/>
        </row>
        <row r="236">
          <cell r="A236" t="str">
            <v>4_5_15_11</v>
          </cell>
          <cell r="B236">
            <v>11</v>
          </cell>
          <cell r="C236">
            <v>4</v>
          </cell>
          <cell r="D236">
            <v>155</v>
          </cell>
          <cell r="E236" t="str">
            <v>5</v>
          </cell>
          <cell r="F236">
            <v>15</v>
          </cell>
          <cell r="G236">
            <v>11</v>
          </cell>
          <cell r="H236">
            <v>3.7400000000000003E-2</v>
          </cell>
          <cell r="I236">
            <v>155.11000000000001</v>
          </cell>
          <cell r="J236">
            <v>50</v>
          </cell>
          <cell r="K236">
            <v>1.87</v>
          </cell>
          <cell r="L236">
            <v>3.1830599930210979E-2</v>
          </cell>
          <cell r="M236"/>
        </row>
        <row r="237">
          <cell r="A237" t="str">
            <v>4_5_15_12</v>
          </cell>
          <cell r="B237">
            <v>11</v>
          </cell>
          <cell r="C237">
            <v>4</v>
          </cell>
          <cell r="D237">
            <v>155</v>
          </cell>
          <cell r="E237" t="str">
            <v>5</v>
          </cell>
          <cell r="F237">
            <v>15</v>
          </cell>
          <cell r="G237">
            <v>12</v>
          </cell>
          <cell r="H237">
            <v>0.10780000000000001</v>
          </cell>
          <cell r="I237">
            <v>155.12</v>
          </cell>
          <cell r="J237">
            <v>55</v>
          </cell>
          <cell r="K237">
            <v>5.9290000000000003</v>
          </cell>
          <cell r="L237">
            <v>0.10092172566108071</v>
          </cell>
          <cell r="M237"/>
        </row>
        <row r="238">
          <cell r="A238" t="str">
            <v>4_5_15_13</v>
          </cell>
          <cell r="B238">
            <v>11</v>
          </cell>
          <cell r="C238">
            <v>4</v>
          </cell>
          <cell r="D238">
            <v>155</v>
          </cell>
          <cell r="E238" t="str">
            <v>5</v>
          </cell>
          <cell r="F238">
            <v>15</v>
          </cell>
          <cell r="G238">
            <v>13</v>
          </cell>
          <cell r="H238">
            <v>5.21E-2</v>
          </cell>
          <cell r="I238">
            <v>155.13</v>
          </cell>
          <cell r="J238">
            <v>60</v>
          </cell>
          <cell r="K238">
            <v>3.1259999999999999</v>
          </cell>
          <cell r="L238">
            <v>5.3209869188149475E-2</v>
          </cell>
          <cell r="M238"/>
        </row>
        <row r="239">
          <cell r="A239" t="str">
            <v>4_5_15_14</v>
          </cell>
          <cell r="B239">
            <v>11</v>
          </cell>
          <cell r="C239">
            <v>4</v>
          </cell>
          <cell r="D239">
            <v>155</v>
          </cell>
          <cell r="E239" t="str">
            <v>5</v>
          </cell>
          <cell r="F239">
            <v>15</v>
          </cell>
          <cell r="G239">
            <v>14</v>
          </cell>
          <cell r="H239">
            <v>0.56420000000000003</v>
          </cell>
          <cell r="I239">
            <v>155.13999999999999</v>
          </cell>
          <cell r="J239">
            <v>65</v>
          </cell>
          <cell r="K239">
            <v>36.673000000000002</v>
          </cell>
          <cell r="L239">
            <v>0.6242372145671804</v>
          </cell>
          <cell r="M239"/>
        </row>
        <row r="240">
          <cell r="A240" t="str">
            <v>4_5_15_15</v>
          </cell>
          <cell r="B240">
            <v>11</v>
          </cell>
          <cell r="C240">
            <v>4</v>
          </cell>
          <cell r="D240">
            <v>155</v>
          </cell>
          <cell r="E240" t="str">
            <v>5</v>
          </cell>
          <cell r="F240">
            <v>15</v>
          </cell>
          <cell r="G240">
            <v>15</v>
          </cell>
          <cell r="H240">
            <v>4.41E-2</v>
          </cell>
          <cell r="I240">
            <v>155.15</v>
          </cell>
          <cell r="J240">
            <v>70</v>
          </cell>
          <cell r="K240">
            <v>3.0870000000000002</v>
          </cell>
          <cell r="L240">
            <v>5.2546022451637059E-2</v>
          </cell>
          <cell r="M240"/>
        </row>
        <row r="241">
          <cell r="A241" t="str">
            <v>4_5_15_16</v>
          </cell>
          <cell r="B241">
            <v>11</v>
          </cell>
          <cell r="C241">
            <v>4</v>
          </cell>
          <cell r="D241">
            <v>155</v>
          </cell>
          <cell r="E241" t="str">
            <v>5</v>
          </cell>
          <cell r="F241">
            <v>15</v>
          </cell>
          <cell r="G241">
            <v>16</v>
          </cell>
          <cell r="H241">
            <v>1.9199999999999998E-2</v>
          </cell>
          <cell r="I241">
            <v>155.16</v>
          </cell>
          <cell r="J241">
            <v>75</v>
          </cell>
          <cell r="K241">
            <v>1.44</v>
          </cell>
          <cell r="L241">
            <v>2.4511264117381717E-2</v>
          </cell>
          <cell r="M241">
            <v>0.99999999999999989</v>
          </cell>
        </row>
        <row r="242">
          <cell r="A242" t="str">
            <v>4_5_16_1</v>
          </cell>
          <cell r="B242">
            <v>11</v>
          </cell>
          <cell r="C242">
            <v>4</v>
          </cell>
          <cell r="D242">
            <v>165</v>
          </cell>
          <cell r="E242" t="str">
            <v>5</v>
          </cell>
          <cell r="F242">
            <v>16</v>
          </cell>
          <cell r="G242">
            <v>1</v>
          </cell>
          <cell r="H242">
            <v>0</v>
          </cell>
          <cell r="I242">
            <v>165.01</v>
          </cell>
          <cell r="J242">
            <v>2.5</v>
          </cell>
          <cell r="K242">
            <v>0</v>
          </cell>
          <cell r="L242">
            <v>0</v>
          </cell>
        </row>
        <row r="243">
          <cell r="A243" t="str">
            <v>4_5_16_2</v>
          </cell>
          <cell r="B243">
            <v>11</v>
          </cell>
          <cell r="C243">
            <v>4</v>
          </cell>
          <cell r="D243">
            <v>165</v>
          </cell>
          <cell r="E243" t="str">
            <v>5</v>
          </cell>
          <cell r="F243">
            <v>16</v>
          </cell>
          <cell r="G243">
            <v>2</v>
          </cell>
          <cell r="H243">
            <v>0</v>
          </cell>
          <cell r="I243">
            <v>165.02</v>
          </cell>
          <cell r="J243">
            <v>5</v>
          </cell>
          <cell r="K243">
            <v>0</v>
          </cell>
          <cell r="L243">
            <v>0</v>
          </cell>
          <cell r="M243"/>
        </row>
        <row r="244">
          <cell r="A244" t="str">
            <v>4_5_16_3</v>
          </cell>
          <cell r="B244">
            <v>11</v>
          </cell>
          <cell r="C244">
            <v>4</v>
          </cell>
          <cell r="D244">
            <v>165</v>
          </cell>
          <cell r="E244" t="str">
            <v>5</v>
          </cell>
          <cell r="F244">
            <v>16</v>
          </cell>
          <cell r="G244">
            <v>3</v>
          </cell>
          <cell r="H244">
            <v>0</v>
          </cell>
          <cell r="I244">
            <v>165.03</v>
          </cell>
          <cell r="J244">
            <v>10</v>
          </cell>
          <cell r="K244">
            <v>0</v>
          </cell>
          <cell r="L244">
            <v>0</v>
          </cell>
          <cell r="M244"/>
        </row>
        <row r="245">
          <cell r="A245" t="str">
            <v>4_5_16_4</v>
          </cell>
          <cell r="B245">
            <v>11</v>
          </cell>
          <cell r="C245">
            <v>4</v>
          </cell>
          <cell r="D245">
            <v>165</v>
          </cell>
          <cell r="E245" t="str">
            <v>5</v>
          </cell>
          <cell r="F245">
            <v>16</v>
          </cell>
          <cell r="G245">
            <v>4</v>
          </cell>
          <cell r="H245">
            <v>0</v>
          </cell>
          <cell r="I245">
            <v>165.04</v>
          </cell>
          <cell r="J245">
            <v>15</v>
          </cell>
          <cell r="K245">
            <v>0</v>
          </cell>
          <cell r="L245">
            <v>0</v>
          </cell>
          <cell r="M245"/>
        </row>
        <row r="246">
          <cell r="A246" t="str">
            <v>4_5_16_5</v>
          </cell>
          <cell r="B246">
            <v>11</v>
          </cell>
          <cell r="C246">
            <v>4</v>
          </cell>
          <cell r="D246">
            <v>165</v>
          </cell>
          <cell r="E246" t="str">
            <v>5</v>
          </cell>
          <cell r="F246">
            <v>16</v>
          </cell>
          <cell r="G246">
            <v>5</v>
          </cell>
          <cell r="H246">
            <v>5.7999999999999996E-3</v>
          </cell>
          <cell r="I246">
            <v>165.05</v>
          </cell>
          <cell r="J246">
            <v>20</v>
          </cell>
          <cell r="K246">
            <v>0.11599999999999999</v>
          </cell>
          <cell r="L246">
            <v>1.9745184983446383E-3</v>
          </cell>
          <cell r="M246"/>
        </row>
        <row r="247">
          <cell r="A247" t="str">
            <v>4_5_16_6</v>
          </cell>
          <cell r="B247">
            <v>11</v>
          </cell>
          <cell r="C247">
            <v>4</v>
          </cell>
          <cell r="D247">
            <v>165</v>
          </cell>
          <cell r="E247" t="str">
            <v>5</v>
          </cell>
          <cell r="F247">
            <v>16</v>
          </cell>
          <cell r="G247">
            <v>6</v>
          </cell>
          <cell r="H247">
            <v>2.3E-3</v>
          </cell>
          <cell r="I247">
            <v>165.06</v>
          </cell>
          <cell r="J247">
            <v>25</v>
          </cell>
          <cell r="K247">
            <v>5.7499999999999996E-2</v>
          </cell>
          <cell r="L247">
            <v>9.7874839357600598E-4</v>
          </cell>
          <cell r="M247"/>
        </row>
        <row r="248">
          <cell r="A248" t="str">
            <v>4_5_16_7</v>
          </cell>
          <cell r="B248">
            <v>11</v>
          </cell>
          <cell r="C248">
            <v>4</v>
          </cell>
          <cell r="D248">
            <v>165</v>
          </cell>
          <cell r="E248" t="str">
            <v>5</v>
          </cell>
          <cell r="F248">
            <v>16</v>
          </cell>
          <cell r="G248">
            <v>7</v>
          </cell>
          <cell r="H248">
            <v>4.0399999999999998E-2</v>
          </cell>
          <cell r="I248">
            <v>165.07</v>
          </cell>
          <cell r="J248">
            <v>30</v>
          </cell>
          <cell r="K248">
            <v>1.212</v>
          </cell>
          <cell r="L248">
            <v>2.0630313965462947E-2</v>
          </cell>
          <cell r="M248"/>
        </row>
        <row r="249">
          <cell r="A249" t="str">
            <v>4_5_16_8</v>
          </cell>
          <cell r="B249">
            <v>11</v>
          </cell>
          <cell r="C249">
            <v>4</v>
          </cell>
          <cell r="D249">
            <v>165</v>
          </cell>
          <cell r="E249" t="str">
            <v>5</v>
          </cell>
          <cell r="F249">
            <v>16</v>
          </cell>
          <cell r="G249">
            <v>8</v>
          </cell>
          <cell r="H249">
            <v>3.8800000000000001E-2</v>
          </cell>
          <cell r="I249">
            <v>165.08</v>
          </cell>
          <cell r="J249">
            <v>35</v>
          </cell>
          <cell r="K249">
            <v>1.3580000000000001</v>
          </cell>
          <cell r="L249">
            <v>2.3115483799586372E-2</v>
          </cell>
          <cell r="M249"/>
        </row>
        <row r="250">
          <cell r="A250" t="str">
            <v>4_5_16_9</v>
          </cell>
          <cell r="B250">
            <v>11</v>
          </cell>
          <cell r="C250">
            <v>4</v>
          </cell>
          <cell r="D250">
            <v>165</v>
          </cell>
          <cell r="E250" t="str">
            <v>5</v>
          </cell>
          <cell r="F250">
            <v>16</v>
          </cell>
          <cell r="G250">
            <v>9</v>
          </cell>
          <cell r="H250">
            <v>1.6E-2</v>
          </cell>
          <cell r="I250">
            <v>165.09</v>
          </cell>
          <cell r="J250">
            <v>40</v>
          </cell>
          <cell r="K250">
            <v>0.64</v>
          </cell>
          <cell r="L250">
            <v>1.0893895163280763E-2</v>
          </cell>
          <cell r="M250"/>
        </row>
        <row r="251">
          <cell r="A251" t="str">
            <v>4_5_16_10</v>
          </cell>
          <cell r="B251">
            <v>11</v>
          </cell>
          <cell r="C251">
            <v>4</v>
          </cell>
          <cell r="D251">
            <v>165</v>
          </cell>
          <cell r="E251" t="str">
            <v>5</v>
          </cell>
          <cell r="F251">
            <v>16</v>
          </cell>
          <cell r="G251">
            <v>10</v>
          </cell>
          <cell r="H251">
            <v>7.1999999999999995E-2</v>
          </cell>
          <cell r="I251">
            <v>165.1</v>
          </cell>
          <cell r="J251">
            <v>45</v>
          </cell>
          <cell r="K251">
            <v>3.2399999999999998</v>
          </cell>
          <cell r="L251">
            <v>5.5150344264108864E-2</v>
          </cell>
          <cell r="M251"/>
        </row>
        <row r="252">
          <cell r="A252" t="str">
            <v>4_5_16_11</v>
          </cell>
          <cell r="B252">
            <v>11</v>
          </cell>
          <cell r="C252">
            <v>4</v>
          </cell>
          <cell r="D252">
            <v>165</v>
          </cell>
          <cell r="E252" t="str">
            <v>5</v>
          </cell>
          <cell r="F252">
            <v>16</v>
          </cell>
          <cell r="G252">
            <v>11</v>
          </cell>
          <cell r="H252">
            <v>3.7400000000000003E-2</v>
          </cell>
          <cell r="I252">
            <v>165.11</v>
          </cell>
          <cell r="J252">
            <v>50</v>
          </cell>
          <cell r="K252">
            <v>1.87</v>
          </cell>
          <cell r="L252">
            <v>3.1830599930210979E-2</v>
          </cell>
          <cell r="M252"/>
        </row>
        <row r="253">
          <cell r="A253" t="str">
            <v>4_5_16_12</v>
          </cell>
          <cell r="B253">
            <v>11</v>
          </cell>
          <cell r="C253">
            <v>4</v>
          </cell>
          <cell r="D253">
            <v>165</v>
          </cell>
          <cell r="E253" t="str">
            <v>5</v>
          </cell>
          <cell r="F253">
            <v>16</v>
          </cell>
          <cell r="G253">
            <v>12</v>
          </cell>
          <cell r="H253">
            <v>0.10780000000000001</v>
          </cell>
          <cell r="I253">
            <v>165.12</v>
          </cell>
          <cell r="J253">
            <v>55</v>
          </cell>
          <cell r="K253">
            <v>5.9290000000000003</v>
          </cell>
          <cell r="L253">
            <v>0.10092172566108071</v>
          </cell>
          <cell r="M253"/>
        </row>
        <row r="254">
          <cell r="A254" t="str">
            <v>4_5_16_13</v>
          </cell>
          <cell r="B254">
            <v>11</v>
          </cell>
          <cell r="C254">
            <v>4</v>
          </cell>
          <cell r="D254">
            <v>165</v>
          </cell>
          <cell r="E254" t="str">
            <v>5</v>
          </cell>
          <cell r="F254">
            <v>16</v>
          </cell>
          <cell r="G254">
            <v>13</v>
          </cell>
          <cell r="H254">
            <v>5.21E-2</v>
          </cell>
          <cell r="I254">
            <v>165.13</v>
          </cell>
          <cell r="J254">
            <v>60</v>
          </cell>
          <cell r="K254">
            <v>3.1259999999999999</v>
          </cell>
          <cell r="L254">
            <v>5.3209869188149475E-2</v>
          </cell>
          <cell r="M254"/>
        </row>
        <row r="255">
          <cell r="A255" t="str">
            <v>4_5_16_14</v>
          </cell>
          <cell r="B255">
            <v>11</v>
          </cell>
          <cell r="C255">
            <v>4</v>
          </cell>
          <cell r="D255">
            <v>165</v>
          </cell>
          <cell r="E255" t="str">
            <v>5</v>
          </cell>
          <cell r="F255">
            <v>16</v>
          </cell>
          <cell r="G255">
            <v>14</v>
          </cell>
          <cell r="H255">
            <v>0.56420000000000003</v>
          </cell>
          <cell r="I255">
            <v>165.14</v>
          </cell>
          <cell r="J255">
            <v>65</v>
          </cell>
          <cell r="K255">
            <v>36.673000000000002</v>
          </cell>
          <cell r="L255">
            <v>0.6242372145671804</v>
          </cell>
          <cell r="M255"/>
        </row>
        <row r="256">
          <cell r="A256" t="str">
            <v>4_5_16_15</v>
          </cell>
          <cell r="B256">
            <v>11</v>
          </cell>
          <cell r="C256">
            <v>4</v>
          </cell>
          <cell r="D256">
            <v>165</v>
          </cell>
          <cell r="E256" t="str">
            <v>5</v>
          </cell>
          <cell r="F256">
            <v>16</v>
          </cell>
          <cell r="G256">
            <v>15</v>
          </cell>
          <cell r="H256">
            <v>4.41E-2</v>
          </cell>
          <cell r="I256">
            <v>165.15</v>
          </cell>
          <cell r="J256">
            <v>70</v>
          </cell>
          <cell r="K256">
            <v>3.0870000000000002</v>
          </cell>
          <cell r="L256">
            <v>5.2546022451637059E-2</v>
          </cell>
          <cell r="M256"/>
        </row>
        <row r="257">
          <cell r="A257" t="str">
            <v>4_5_16_16</v>
          </cell>
          <cell r="B257">
            <v>11</v>
          </cell>
          <cell r="C257">
            <v>4</v>
          </cell>
          <cell r="D257">
            <v>165</v>
          </cell>
          <cell r="E257" t="str">
            <v>5</v>
          </cell>
          <cell r="F257">
            <v>16</v>
          </cell>
          <cell r="G257">
            <v>16</v>
          </cell>
          <cell r="H257">
            <v>1.9199999999999998E-2</v>
          </cell>
          <cell r="I257">
            <v>165.16</v>
          </cell>
          <cell r="J257">
            <v>75</v>
          </cell>
          <cell r="K257">
            <v>1.44</v>
          </cell>
          <cell r="L257">
            <v>2.4511264117381717E-2</v>
          </cell>
          <cell r="M257">
            <v>0.99999999999999989</v>
          </cell>
        </row>
        <row r="258">
          <cell r="A258" t="str">
            <v>4_5_17_1</v>
          </cell>
          <cell r="B258">
            <v>11</v>
          </cell>
          <cell r="C258">
            <v>4</v>
          </cell>
          <cell r="D258">
            <v>175</v>
          </cell>
          <cell r="E258" t="str">
            <v>5</v>
          </cell>
          <cell r="F258">
            <v>17</v>
          </cell>
          <cell r="G258">
            <v>1</v>
          </cell>
          <cell r="H258">
            <v>0</v>
          </cell>
          <cell r="I258">
            <v>175.01</v>
          </cell>
          <cell r="J258">
            <v>2.5</v>
          </cell>
          <cell r="K258">
            <v>0</v>
          </cell>
          <cell r="L258">
            <v>0</v>
          </cell>
        </row>
        <row r="259">
          <cell r="A259" t="str">
            <v>4_5_17_2</v>
          </cell>
          <cell r="B259">
            <v>11</v>
          </cell>
          <cell r="C259">
            <v>4</v>
          </cell>
          <cell r="D259">
            <v>175</v>
          </cell>
          <cell r="E259" t="str">
            <v>5</v>
          </cell>
          <cell r="F259">
            <v>17</v>
          </cell>
          <cell r="G259">
            <v>2</v>
          </cell>
          <cell r="H259">
            <v>0</v>
          </cell>
          <cell r="I259">
            <v>175.02</v>
          </cell>
          <cell r="J259">
            <v>5</v>
          </cell>
          <cell r="K259">
            <v>0</v>
          </cell>
          <cell r="L259">
            <v>0</v>
          </cell>
          <cell r="M259"/>
        </row>
        <row r="260">
          <cell r="A260" t="str">
            <v>4_5_17_3</v>
          </cell>
          <cell r="B260">
            <v>11</v>
          </cell>
          <cell r="C260">
            <v>4</v>
          </cell>
          <cell r="D260">
            <v>175</v>
          </cell>
          <cell r="E260" t="str">
            <v>5</v>
          </cell>
          <cell r="F260">
            <v>17</v>
          </cell>
          <cell r="G260">
            <v>3</v>
          </cell>
          <cell r="H260">
            <v>0</v>
          </cell>
          <cell r="I260">
            <v>175.03</v>
          </cell>
          <cell r="J260">
            <v>10</v>
          </cell>
          <cell r="K260">
            <v>0</v>
          </cell>
          <cell r="L260">
            <v>0</v>
          </cell>
          <cell r="M260"/>
        </row>
        <row r="261">
          <cell r="A261" t="str">
            <v>4_5_17_4</v>
          </cell>
          <cell r="B261">
            <v>11</v>
          </cell>
          <cell r="C261">
            <v>4</v>
          </cell>
          <cell r="D261">
            <v>175</v>
          </cell>
          <cell r="E261" t="str">
            <v>5</v>
          </cell>
          <cell r="F261">
            <v>17</v>
          </cell>
          <cell r="G261">
            <v>4</v>
          </cell>
          <cell r="H261">
            <v>0</v>
          </cell>
          <cell r="I261">
            <v>175.04</v>
          </cell>
          <cell r="J261">
            <v>15</v>
          </cell>
          <cell r="K261">
            <v>0</v>
          </cell>
          <cell r="L261">
            <v>0</v>
          </cell>
          <cell r="M261"/>
        </row>
        <row r="262">
          <cell r="A262" t="str">
            <v>4_5_17_5</v>
          </cell>
          <cell r="B262">
            <v>11</v>
          </cell>
          <cell r="C262">
            <v>4</v>
          </cell>
          <cell r="D262">
            <v>175</v>
          </cell>
          <cell r="E262" t="str">
            <v>5</v>
          </cell>
          <cell r="F262">
            <v>17</v>
          </cell>
          <cell r="G262">
            <v>5</v>
          </cell>
          <cell r="H262">
            <v>5.7999999999999996E-3</v>
          </cell>
          <cell r="I262">
            <v>175.05</v>
          </cell>
          <cell r="J262">
            <v>20</v>
          </cell>
          <cell r="K262">
            <v>0.11599999999999999</v>
          </cell>
          <cell r="L262">
            <v>1.9745184983446383E-3</v>
          </cell>
          <cell r="M262"/>
        </row>
        <row r="263">
          <cell r="A263" t="str">
            <v>4_5_17_6</v>
          </cell>
          <cell r="B263">
            <v>11</v>
          </cell>
          <cell r="C263">
            <v>4</v>
          </cell>
          <cell r="D263">
            <v>175</v>
          </cell>
          <cell r="E263" t="str">
            <v>5</v>
          </cell>
          <cell r="F263">
            <v>17</v>
          </cell>
          <cell r="G263">
            <v>6</v>
          </cell>
          <cell r="H263">
            <v>2.3E-3</v>
          </cell>
          <cell r="I263">
            <v>175.06</v>
          </cell>
          <cell r="J263">
            <v>25</v>
          </cell>
          <cell r="K263">
            <v>5.7499999999999996E-2</v>
          </cell>
          <cell r="L263">
            <v>9.7874839357600598E-4</v>
          </cell>
          <cell r="M263"/>
        </row>
        <row r="264">
          <cell r="A264" t="str">
            <v>4_5_17_7</v>
          </cell>
          <cell r="B264">
            <v>11</v>
          </cell>
          <cell r="C264">
            <v>4</v>
          </cell>
          <cell r="D264">
            <v>175</v>
          </cell>
          <cell r="E264" t="str">
            <v>5</v>
          </cell>
          <cell r="F264">
            <v>17</v>
          </cell>
          <cell r="G264">
            <v>7</v>
          </cell>
          <cell r="H264">
            <v>4.0399999999999998E-2</v>
          </cell>
          <cell r="I264">
            <v>175.07</v>
          </cell>
          <cell r="J264">
            <v>30</v>
          </cell>
          <cell r="K264">
            <v>1.212</v>
          </cell>
          <cell r="L264">
            <v>2.0630313965462947E-2</v>
          </cell>
          <cell r="M264"/>
        </row>
        <row r="265">
          <cell r="A265" t="str">
            <v>4_5_17_8</v>
          </cell>
          <cell r="B265">
            <v>11</v>
          </cell>
          <cell r="C265">
            <v>4</v>
          </cell>
          <cell r="D265">
            <v>175</v>
          </cell>
          <cell r="E265" t="str">
            <v>5</v>
          </cell>
          <cell r="F265">
            <v>17</v>
          </cell>
          <cell r="G265">
            <v>8</v>
          </cell>
          <cell r="H265">
            <v>3.8800000000000001E-2</v>
          </cell>
          <cell r="I265">
            <v>175.08</v>
          </cell>
          <cell r="J265">
            <v>35</v>
          </cell>
          <cell r="K265">
            <v>1.3580000000000001</v>
          </cell>
          <cell r="L265">
            <v>2.3115483799586372E-2</v>
          </cell>
          <cell r="M265"/>
        </row>
        <row r="266">
          <cell r="A266" t="str">
            <v>4_5_17_9</v>
          </cell>
          <cell r="B266">
            <v>11</v>
          </cell>
          <cell r="C266">
            <v>4</v>
          </cell>
          <cell r="D266">
            <v>175</v>
          </cell>
          <cell r="E266" t="str">
            <v>5</v>
          </cell>
          <cell r="F266">
            <v>17</v>
          </cell>
          <cell r="G266">
            <v>9</v>
          </cell>
          <cell r="H266">
            <v>1.6E-2</v>
          </cell>
          <cell r="I266">
            <v>175.09</v>
          </cell>
          <cell r="J266">
            <v>40</v>
          </cell>
          <cell r="K266">
            <v>0.64</v>
          </cell>
          <cell r="L266">
            <v>1.0893895163280763E-2</v>
          </cell>
          <cell r="M266"/>
        </row>
        <row r="267">
          <cell r="A267" t="str">
            <v>4_5_17_10</v>
          </cell>
          <cell r="B267">
            <v>11</v>
          </cell>
          <cell r="C267">
            <v>4</v>
          </cell>
          <cell r="D267">
            <v>175</v>
          </cell>
          <cell r="E267" t="str">
            <v>5</v>
          </cell>
          <cell r="F267">
            <v>17</v>
          </cell>
          <cell r="G267">
            <v>10</v>
          </cell>
          <cell r="H267">
            <v>7.1999999999999995E-2</v>
          </cell>
          <cell r="I267">
            <v>175.1</v>
          </cell>
          <cell r="J267">
            <v>45</v>
          </cell>
          <cell r="K267">
            <v>3.2399999999999998</v>
          </cell>
          <cell r="L267">
            <v>5.5150344264108864E-2</v>
          </cell>
          <cell r="M267"/>
        </row>
        <row r="268">
          <cell r="A268" t="str">
            <v>4_5_17_11</v>
          </cell>
          <cell r="B268">
            <v>11</v>
          </cell>
          <cell r="C268">
            <v>4</v>
          </cell>
          <cell r="D268">
            <v>175</v>
          </cell>
          <cell r="E268" t="str">
            <v>5</v>
          </cell>
          <cell r="F268">
            <v>17</v>
          </cell>
          <cell r="G268">
            <v>11</v>
          </cell>
          <cell r="H268">
            <v>3.7400000000000003E-2</v>
          </cell>
          <cell r="I268">
            <v>175.11</v>
          </cell>
          <cell r="J268">
            <v>50</v>
          </cell>
          <cell r="K268">
            <v>1.87</v>
          </cell>
          <cell r="L268">
            <v>3.1830599930210979E-2</v>
          </cell>
          <cell r="M268"/>
        </row>
        <row r="269">
          <cell r="A269" t="str">
            <v>4_5_17_12</v>
          </cell>
          <cell r="B269">
            <v>11</v>
          </cell>
          <cell r="C269">
            <v>4</v>
          </cell>
          <cell r="D269">
            <v>175</v>
          </cell>
          <cell r="E269" t="str">
            <v>5</v>
          </cell>
          <cell r="F269">
            <v>17</v>
          </cell>
          <cell r="G269">
            <v>12</v>
          </cell>
          <cell r="H269">
            <v>0.10780000000000001</v>
          </cell>
          <cell r="I269">
            <v>175.12</v>
          </cell>
          <cell r="J269">
            <v>55</v>
          </cell>
          <cell r="K269">
            <v>5.9290000000000003</v>
          </cell>
          <cell r="L269">
            <v>0.10092172566108071</v>
          </cell>
          <cell r="M269"/>
        </row>
        <row r="270">
          <cell r="A270" t="str">
            <v>4_5_17_13</v>
          </cell>
          <cell r="B270">
            <v>11</v>
          </cell>
          <cell r="C270">
            <v>4</v>
          </cell>
          <cell r="D270">
            <v>175</v>
          </cell>
          <cell r="E270" t="str">
            <v>5</v>
          </cell>
          <cell r="F270">
            <v>17</v>
          </cell>
          <cell r="G270">
            <v>13</v>
          </cell>
          <cell r="H270">
            <v>5.21E-2</v>
          </cell>
          <cell r="I270">
            <v>175.13</v>
          </cell>
          <cell r="J270">
            <v>60</v>
          </cell>
          <cell r="K270">
            <v>3.1259999999999999</v>
          </cell>
          <cell r="L270">
            <v>5.3209869188149475E-2</v>
          </cell>
          <cell r="M270"/>
        </row>
        <row r="271">
          <cell r="A271" t="str">
            <v>4_5_17_14</v>
          </cell>
          <cell r="B271">
            <v>11</v>
          </cell>
          <cell r="C271">
            <v>4</v>
          </cell>
          <cell r="D271">
            <v>175</v>
          </cell>
          <cell r="E271" t="str">
            <v>5</v>
          </cell>
          <cell r="F271">
            <v>17</v>
          </cell>
          <cell r="G271">
            <v>14</v>
          </cell>
          <cell r="H271">
            <v>0.56420000000000003</v>
          </cell>
          <cell r="I271">
            <v>175.14</v>
          </cell>
          <cell r="J271">
            <v>65</v>
          </cell>
          <cell r="K271">
            <v>36.673000000000002</v>
          </cell>
          <cell r="L271">
            <v>0.6242372145671804</v>
          </cell>
          <cell r="M271"/>
        </row>
        <row r="272">
          <cell r="A272" t="str">
            <v>4_5_17_15</v>
          </cell>
          <cell r="B272">
            <v>11</v>
          </cell>
          <cell r="C272">
            <v>4</v>
          </cell>
          <cell r="D272">
            <v>175</v>
          </cell>
          <cell r="E272" t="str">
            <v>5</v>
          </cell>
          <cell r="F272">
            <v>17</v>
          </cell>
          <cell r="G272">
            <v>15</v>
          </cell>
          <cell r="H272">
            <v>4.41E-2</v>
          </cell>
          <cell r="I272">
            <v>175.15</v>
          </cell>
          <cell r="J272">
            <v>70</v>
          </cell>
          <cell r="K272">
            <v>3.0870000000000002</v>
          </cell>
          <cell r="L272">
            <v>5.2546022451637059E-2</v>
          </cell>
          <cell r="M272"/>
        </row>
        <row r="273">
          <cell r="A273" t="str">
            <v>4_5_17_16</v>
          </cell>
          <cell r="B273">
            <v>11</v>
          </cell>
          <cell r="C273">
            <v>4</v>
          </cell>
          <cell r="D273">
            <v>175</v>
          </cell>
          <cell r="E273" t="str">
            <v>5</v>
          </cell>
          <cell r="F273">
            <v>17</v>
          </cell>
          <cell r="G273">
            <v>16</v>
          </cell>
          <cell r="H273">
            <v>1.9199999999999998E-2</v>
          </cell>
          <cell r="I273">
            <v>175.16</v>
          </cell>
          <cell r="J273">
            <v>75</v>
          </cell>
          <cell r="K273">
            <v>1.44</v>
          </cell>
          <cell r="L273">
            <v>2.4511264117381717E-2</v>
          </cell>
          <cell r="M273">
            <v>0.99999999999999989</v>
          </cell>
        </row>
        <row r="274">
          <cell r="A274" t="str">
            <v>4_5_18_1</v>
          </cell>
          <cell r="B274">
            <v>11</v>
          </cell>
          <cell r="C274">
            <v>4</v>
          </cell>
          <cell r="D274">
            <v>185</v>
          </cell>
          <cell r="E274" t="str">
            <v>5</v>
          </cell>
          <cell r="F274">
            <v>18</v>
          </cell>
          <cell r="G274">
            <v>1</v>
          </cell>
          <cell r="H274">
            <v>0</v>
          </cell>
          <cell r="I274">
            <v>185.01</v>
          </cell>
          <cell r="J274">
            <v>2.5</v>
          </cell>
          <cell r="K274">
            <v>0</v>
          </cell>
          <cell r="L274">
            <v>0</v>
          </cell>
        </row>
        <row r="275">
          <cell r="A275" t="str">
            <v>4_5_18_2</v>
          </cell>
          <cell r="B275">
            <v>11</v>
          </cell>
          <cell r="C275">
            <v>4</v>
          </cell>
          <cell r="D275">
            <v>185</v>
          </cell>
          <cell r="E275" t="str">
            <v>5</v>
          </cell>
          <cell r="F275">
            <v>18</v>
          </cell>
          <cell r="G275">
            <v>2</v>
          </cell>
          <cell r="H275">
            <v>0</v>
          </cell>
          <cell r="I275">
            <v>185.02</v>
          </cell>
          <cell r="J275">
            <v>5</v>
          </cell>
          <cell r="K275">
            <v>0</v>
          </cell>
          <cell r="L275">
            <v>0</v>
          </cell>
          <cell r="M275"/>
        </row>
        <row r="276">
          <cell r="A276" t="str">
            <v>4_5_18_3</v>
          </cell>
          <cell r="B276">
            <v>11</v>
          </cell>
          <cell r="C276">
            <v>4</v>
          </cell>
          <cell r="D276">
            <v>185</v>
          </cell>
          <cell r="E276" t="str">
            <v>5</v>
          </cell>
          <cell r="F276">
            <v>18</v>
          </cell>
          <cell r="G276">
            <v>3</v>
          </cell>
          <cell r="H276">
            <v>0</v>
          </cell>
          <cell r="I276">
            <v>185.03</v>
          </cell>
          <cell r="J276">
            <v>10</v>
          </cell>
          <cell r="K276">
            <v>0</v>
          </cell>
          <cell r="L276">
            <v>0</v>
          </cell>
          <cell r="M276"/>
        </row>
        <row r="277">
          <cell r="A277" t="str">
            <v>4_5_18_4</v>
          </cell>
          <cell r="B277">
            <v>11</v>
          </cell>
          <cell r="C277">
            <v>4</v>
          </cell>
          <cell r="D277">
            <v>185</v>
          </cell>
          <cell r="E277" t="str">
            <v>5</v>
          </cell>
          <cell r="F277">
            <v>18</v>
          </cell>
          <cell r="G277">
            <v>4</v>
          </cell>
          <cell r="H277">
            <v>0</v>
          </cell>
          <cell r="I277">
            <v>185.04</v>
          </cell>
          <cell r="J277">
            <v>15</v>
          </cell>
          <cell r="K277">
            <v>0</v>
          </cell>
          <cell r="L277">
            <v>0</v>
          </cell>
          <cell r="M277"/>
        </row>
        <row r="278">
          <cell r="A278" t="str">
            <v>4_5_18_5</v>
          </cell>
          <cell r="B278">
            <v>11</v>
          </cell>
          <cell r="C278">
            <v>4</v>
          </cell>
          <cell r="D278">
            <v>185</v>
          </cell>
          <cell r="E278" t="str">
            <v>5</v>
          </cell>
          <cell r="F278">
            <v>18</v>
          </cell>
          <cell r="G278">
            <v>5</v>
          </cell>
          <cell r="H278">
            <v>0</v>
          </cell>
          <cell r="I278">
            <v>185.05</v>
          </cell>
          <cell r="J278">
            <v>20</v>
          </cell>
          <cell r="K278">
            <v>0</v>
          </cell>
          <cell r="L278">
            <v>0</v>
          </cell>
          <cell r="M278"/>
        </row>
        <row r="279">
          <cell r="A279" t="str">
            <v>4_5_18_6</v>
          </cell>
          <cell r="B279">
            <v>11</v>
          </cell>
          <cell r="C279">
            <v>4</v>
          </cell>
          <cell r="D279">
            <v>185</v>
          </cell>
          <cell r="E279" t="str">
            <v>5</v>
          </cell>
          <cell r="F279">
            <v>18</v>
          </cell>
          <cell r="G279">
            <v>6</v>
          </cell>
          <cell r="H279">
            <v>0</v>
          </cell>
          <cell r="I279">
            <v>185.06</v>
          </cell>
          <cell r="J279">
            <v>25</v>
          </cell>
          <cell r="K279">
            <v>0</v>
          </cell>
          <cell r="L279">
            <v>0</v>
          </cell>
          <cell r="M279"/>
        </row>
        <row r="280">
          <cell r="A280" t="str">
            <v>4_5_18_7</v>
          </cell>
          <cell r="B280">
            <v>11</v>
          </cell>
          <cell r="C280">
            <v>4</v>
          </cell>
          <cell r="D280">
            <v>185</v>
          </cell>
          <cell r="E280" t="str">
            <v>5</v>
          </cell>
          <cell r="F280">
            <v>18</v>
          </cell>
          <cell r="G280">
            <v>7</v>
          </cell>
          <cell r="H280">
            <v>0</v>
          </cell>
          <cell r="I280">
            <v>185.07</v>
          </cell>
          <cell r="J280">
            <v>30</v>
          </cell>
          <cell r="K280">
            <v>0</v>
          </cell>
          <cell r="L280">
            <v>0</v>
          </cell>
          <cell r="M280"/>
        </row>
        <row r="281">
          <cell r="A281" t="str">
            <v>4_5_18_8</v>
          </cell>
          <cell r="B281">
            <v>11</v>
          </cell>
          <cell r="C281">
            <v>4</v>
          </cell>
          <cell r="D281">
            <v>185</v>
          </cell>
          <cell r="E281" t="str">
            <v>5</v>
          </cell>
          <cell r="F281">
            <v>18</v>
          </cell>
          <cell r="G281">
            <v>8</v>
          </cell>
          <cell r="H281">
            <v>0</v>
          </cell>
          <cell r="I281">
            <v>185.08</v>
          </cell>
          <cell r="J281">
            <v>35</v>
          </cell>
          <cell r="K281">
            <v>0</v>
          </cell>
          <cell r="L281">
            <v>0</v>
          </cell>
          <cell r="M281"/>
        </row>
        <row r="282">
          <cell r="A282" t="str">
            <v>4_5_18_9</v>
          </cell>
          <cell r="B282">
            <v>11</v>
          </cell>
          <cell r="C282">
            <v>4</v>
          </cell>
          <cell r="D282">
            <v>185</v>
          </cell>
          <cell r="E282" t="str">
            <v>5</v>
          </cell>
          <cell r="F282">
            <v>18</v>
          </cell>
          <cell r="G282">
            <v>9</v>
          </cell>
          <cell r="H282">
            <v>0</v>
          </cell>
          <cell r="I282">
            <v>185.09</v>
          </cell>
          <cell r="J282">
            <v>40</v>
          </cell>
          <cell r="K282">
            <v>0</v>
          </cell>
          <cell r="L282">
            <v>0</v>
          </cell>
          <cell r="M282"/>
        </row>
        <row r="283">
          <cell r="A283" t="str">
            <v>4_5_18_10</v>
          </cell>
          <cell r="B283">
            <v>11</v>
          </cell>
          <cell r="C283">
            <v>4</v>
          </cell>
          <cell r="D283">
            <v>185</v>
          </cell>
          <cell r="E283" t="str">
            <v>5</v>
          </cell>
          <cell r="F283">
            <v>18</v>
          </cell>
          <cell r="G283">
            <v>10</v>
          </cell>
          <cell r="H283">
            <v>0</v>
          </cell>
          <cell r="I283">
            <v>185.1</v>
          </cell>
          <cell r="J283">
            <v>45</v>
          </cell>
          <cell r="K283">
            <v>0</v>
          </cell>
          <cell r="L283">
            <v>0</v>
          </cell>
          <cell r="M283"/>
        </row>
        <row r="284">
          <cell r="A284" t="str">
            <v>4_5_18_11</v>
          </cell>
          <cell r="B284">
            <v>11</v>
          </cell>
          <cell r="C284">
            <v>4</v>
          </cell>
          <cell r="D284">
            <v>185</v>
          </cell>
          <cell r="E284" t="str">
            <v>5</v>
          </cell>
          <cell r="F284">
            <v>18</v>
          </cell>
          <cell r="G284">
            <v>11</v>
          </cell>
          <cell r="H284">
            <v>0</v>
          </cell>
          <cell r="I284">
            <v>185.11</v>
          </cell>
          <cell r="J284">
            <v>50</v>
          </cell>
          <cell r="K284">
            <v>0</v>
          </cell>
          <cell r="L284">
            <v>0</v>
          </cell>
          <cell r="M284"/>
        </row>
        <row r="285">
          <cell r="A285" t="str">
            <v>4_5_18_12</v>
          </cell>
          <cell r="B285">
            <v>11</v>
          </cell>
          <cell r="C285">
            <v>4</v>
          </cell>
          <cell r="D285">
            <v>185</v>
          </cell>
          <cell r="E285" t="str">
            <v>5</v>
          </cell>
          <cell r="F285">
            <v>18</v>
          </cell>
          <cell r="G285">
            <v>12</v>
          </cell>
          <cell r="H285">
            <v>0.1198</v>
          </cell>
          <cell r="I285">
            <v>185.12</v>
          </cell>
          <cell r="J285">
            <v>55</v>
          </cell>
          <cell r="K285">
            <v>6.5890000000000004</v>
          </cell>
          <cell r="L285">
            <v>0.10272920743067845</v>
          </cell>
          <cell r="M285"/>
        </row>
        <row r="286">
          <cell r="A286" t="str">
            <v>4_5_18_13</v>
          </cell>
          <cell r="B286">
            <v>11</v>
          </cell>
          <cell r="C286">
            <v>4</v>
          </cell>
          <cell r="D286">
            <v>185</v>
          </cell>
          <cell r="E286" t="str">
            <v>5</v>
          </cell>
          <cell r="F286">
            <v>18</v>
          </cell>
          <cell r="G286">
            <v>13</v>
          </cell>
          <cell r="H286">
            <v>0</v>
          </cell>
          <cell r="I286">
            <v>185.13</v>
          </cell>
          <cell r="J286">
            <v>60</v>
          </cell>
          <cell r="K286">
            <v>0</v>
          </cell>
          <cell r="L286">
            <v>0</v>
          </cell>
          <cell r="M286"/>
        </row>
        <row r="287">
          <cell r="A287" t="str">
            <v>4_5_18_14</v>
          </cell>
          <cell r="B287">
            <v>11</v>
          </cell>
          <cell r="C287">
            <v>4</v>
          </cell>
          <cell r="D287">
            <v>185</v>
          </cell>
          <cell r="E287" t="str">
            <v>5</v>
          </cell>
          <cell r="F287">
            <v>18</v>
          </cell>
          <cell r="G287">
            <v>14</v>
          </cell>
          <cell r="H287">
            <v>0.82750000000000001</v>
          </cell>
          <cell r="I287">
            <v>185.14</v>
          </cell>
          <cell r="J287">
            <v>65</v>
          </cell>
          <cell r="K287">
            <v>53.787500000000001</v>
          </cell>
          <cell r="L287">
            <v>0.83860179764419751</v>
          </cell>
          <cell r="M287"/>
        </row>
        <row r="288">
          <cell r="A288" t="str">
            <v>4_5_18_15</v>
          </cell>
          <cell r="B288">
            <v>11</v>
          </cell>
          <cell r="C288">
            <v>4</v>
          </cell>
          <cell r="D288">
            <v>185</v>
          </cell>
          <cell r="E288" t="str">
            <v>5</v>
          </cell>
          <cell r="F288">
            <v>18</v>
          </cell>
          <cell r="G288">
            <v>15</v>
          </cell>
          <cell r="H288">
            <v>3.7900000000000003E-2</v>
          </cell>
          <cell r="I288">
            <v>185.15</v>
          </cell>
          <cell r="J288">
            <v>70</v>
          </cell>
          <cell r="K288">
            <v>2.653</v>
          </cell>
          <cell r="L288">
            <v>4.1362966658611312E-2</v>
          </cell>
          <cell r="M288"/>
        </row>
        <row r="289">
          <cell r="A289" t="str">
            <v>4_5_18_16</v>
          </cell>
          <cell r="B289">
            <v>11</v>
          </cell>
          <cell r="C289">
            <v>4</v>
          </cell>
          <cell r="D289">
            <v>185</v>
          </cell>
          <cell r="E289" t="str">
            <v>5</v>
          </cell>
          <cell r="F289">
            <v>18</v>
          </cell>
          <cell r="G289">
            <v>16</v>
          </cell>
          <cell r="H289">
            <v>1.4800000000000001E-2</v>
          </cell>
          <cell r="I289">
            <v>185.16</v>
          </cell>
          <cell r="J289">
            <v>75</v>
          </cell>
          <cell r="K289">
            <v>1.1100000000000001</v>
          </cell>
          <cell r="L289">
            <v>1.7306028266512837E-2</v>
          </cell>
          <cell r="M289">
            <v>1</v>
          </cell>
        </row>
        <row r="290">
          <cell r="A290" t="str">
            <v>4_5_19_1</v>
          </cell>
          <cell r="B290">
            <v>11</v>
          </cell>
          <cell r="C290">
            <v>4</v>
          </cell>
          <cell r="D290">
            <v>195</v>
          </cell>
          <cell r="E290" t="str">
            <v>5</v>
          </cell>
          <cell r="F290">
            <v>19</v>
          </cell>
          <cell r="G290">
            <v>1</v>
          </cell>
          <cell r="H290">
            <v>0</v>
          </cell>
          <cell r="I290">
            <v>195.01</v>
          </cell>
          <cell r="J290">
            <v>2.5</v>
          </cell>
          <cell r="K290">
            <v>0</v>
          </cell>
          <cell r="L290">
            <v>0</v>
          </cell>
        </row>
        <row r="291">
          <cell r="A291" t="str">
            <v>4_5_19_2</v>
          </cell>
          <cell r="B291">
            <v>11</v>
          </cell>
          <cell r="C291">
            <v>4</v>
          </cell>
          <cell r="D291">
            <v>195</v>
          </cell>
          <cell r="E291" t="str">
            <v>5</v>
          </cell>
          <cell r="F291">
            <v>19</v>
          </cell>
          <cell r="G291">
            <v>2</v>
          </cell>
          <cell r="H291">
            <v>0</v>
          </cell>
          <cell r="I291">
            <v>195.02</v>
          </cell>
          <cell r="J291">
            <v>5</v>
          </cell>
          <cell r="K291">
            <v>0</v>
          </cell>
          <cell r="L291">
            <v>0</v>
          </cell>
          <cell r="M291"/>
        </row>
        <row r="292">
          <cell r="A292" t="str">
            <v>4_5_19_3</v>
          </cell>
          <cell r="B292">
            <v>11</v>
          </cell>
          <cell r="C292">
            <v>4</v>
          </cell>
          <cell r="D292">
            <v>195</v>
          </cell>
          <cell r="E292" t="str">
            <v>5</v>
          </cell>
          <cell r="F292">
            <v>19</v>
          </cell>
          <cell r="G292">
            <v>3</v>
          </cell>
          <cell r="H292">
            <v>0</v>
          </cell>
          <cell r="I292">
            <v>195.03</v>
          </cell>
          <cell r="J292">
            <v>10</v>
          </cell>
          <cell r="K292">
            <v>0</v>
          </cell>
          <cell r="L292">
            <v>0</v>
          </cell>
          <cell r="M292"/>
        </row>
        <row r="293">
          <cell r="A293" t="str">
            <v>4_5_19_4</v>
          </cell>
          <cell r="B293">
            <v>11</v>
          </cell>
          <cell r="C293">
            <v>4</v>
          </cell>
          <cell r="D293">
            <v>195</v>
          </cell>
          <cell r="E293" t="str">
            <v>5</v>
          </cell>
          <cell r="F293">
            <v>19</v>
          </cell>
          <cell r="G293">
            <v>4</v>
          </cell>
          <cell r="H293">
            <v>0</v>
          </cell>
          <cell r="I293">
            <v>195.04</v>
          </cell>
          <cell r="J293">
            <v>15</v>
          </cell>
          <cell r="K293">
            <v>0</v>
          </cell>
          <cell r="L293">
            <v>0</v>
          </cell>
          <cell r="M293"/>
        </row>
        <row r="294">
          <cell r="A294" t="str">
            <v>4_5_19_5</v>
          </cell>
          <cell r="B294">
            <v>11</v>
          </cell>
          <cell r="C294">
            <v>4</v>
          </cell>
          <cell r="D294">
            <v>195</v>
          </cell>
          <cell r="E294" t="str">
            <v>5</v>
          </cell>
          <cell r="F294">
            <v>19</v>
          </cell>
          <cell r="G294">
            <v>5</v>
          </cell>
          <cell r="H294">
            <v>0</v>
          </cell>
          <cell r="I294">
            <v>195.05</v>
          </cell>
          <cell r="J294">
            <v>20</v>
          </cell>
          <cell r="K294">
            <v>0</v>
          </cell>
          <cell r="L294">
            <v>0</v>
          </cell>
          <cell r="M294"/>
        </row>
        <row r="295">
          <cell r="A295" t="str">
            <v>4_5_19_6</v>
          </cell>
          <cell r="B295">
            <v>11</v>
          </cell>
          <cell r="C295">
            <v>4</v>
          </cell>
          <cell r="D295">
            <v>195</v>
          </cell>
          <cell r="E295" t="str">
            <v>5</v>
          </cell>
          <cell r="F295">
            <v>19</v>
          </cell>
          <cell r="G295">
            <v>6</v>
          </cell>
          <cell r="H295">
            <v>0</v>
          </cell>
          <cell r="I295">
            <v>195.06</v>
          </cell>
          <cell r="J295">
            <v>25</v>
          </cell>
          <cell r="K295">
            <v>0</v>
          </cell>
          <cell r="L295">
            <v>0</v>
          </cell>
          <cell r="M295"/>
        </row>
        <row r="296">
          <cell r="A296" t="str">
            <v>4_5_19_7</v>
          </cell>
          <cell r="B296">
            <v>11</v>
          </cell>
          <cell r="C296">
            <v>4</v>
          </cell>
          <cell r="D296">
            <v>195</v>
          </cell>
          <cell r="E296" t="str">
            <v>5</v>
          </cell>
          <cell r="F296">
            <v>19</v>
          </cell>
          <cell r="G296">
            <v>7</v>
          </cell>
          <cell r="H296">
            <v>0</v>
          </cell>
          <cell r="I296">
            <v>195.07</v>
          </cell>
          <cell r="J296">
            <v>30</v>
          </cell>
          <cell r="K296">
            <v>0</v>
          </cell>
          <cell r="L296">
            <v>0</v>
          </cell>
          <cell r="M296"/>
        </row>
        <row r="297">
          <cell r="A297" t="str">
            <v>4_5_19_8</v>
          </cell>
          <cell r="B297">
            <v>11</v>
          </cell>
          <cell r="C297">
            <v>4</v>
          </cell>
          <cell r="D297">
            <v>195</v>
          </cell>
          <cell r="E297" t="str">
            <v>5</v>
          </cell>
          <cell r="F297">
            <v>19</v>
          </cell>
          <cell r="G297">
            <v>8</v>
          </cell>
          <cell r="H297">
            <v>0</v>
          </cell>
          <cell r="I297">
            <v>195.08</v>
          </cell>
          <cell r="J297">
            <v>35</v>
          </cell>
          <cell r="K297">
            <v>0</v>
          </cell>
          <cell r="L297">
            <v>0</v>
          </cell>
          <cell r="M297"/>
        </row>
        <row r="298">
          <cell r="A298" t="str">
            <v>4_5_19_9</v>
          </cell>
          <cell r="B298">
            <v>11</v>
          </cell>
          <cell r="C298">
            <v>4</v>
          </cell>
          <cell r="D298">
            <v>195</v>
          </cell>
          <cell r="E298" t="str">
            <v>5</v>
          </cell>
          <cell r="F298">
            <v>19</v>
          </cell>
          <cell r="G298">
            <v>9</v>
          </cell>
          <cell r="H298">
            <v>0</v>
          </cell>
          <cell r="I298">
            <v>195.09</v>
          </cell>
          <cell r="J298">
            <v>40</v>
          </cell>
          <cell r="K298">
            <v>0</v>
          </cell>
          <cell r="L298">
            <v>0</v>
          </cell>
          <cell r="M298"/>
        </row>
        <row r="299">
          <cell r="A299" t="str">
            <v>4_5_19_10</v>
          </cell>
          <cell r="B299">
            <v>11</v>
          </cell>
          <cell r="C299">
            <v>4</v>
          </cell>
          <cell r="D299">
            <v>195</v>
          </cell>
          <cell r="E299" t="str">
            <v>5</v>
          </cell>
          <cell r="F299">
            <v>19</v>
          </cell>
          <cell r="G299">
            <v>10</v>
          </cell>
          <cell r="H299">
            <v>0</v>
          </cell>
          <cell r="I299">
            <v>195.1</v>
          </cell>
          <cell r="J299">
            <v>45</v>
          </cell>
          <cell r="K299">
            <v>0</v>
          </cell>
          <cell r="L299">
            <v>0</v>
          </cell>
          <cell r="M299"/>
        </row>
        <row r="300">
          <cell r="A300" t="str">
            <v>4_5_19_11</v>
          </cell>
          <cell r="B300">
            <v>11</v>
          </cell>
          <cell r="C300">
            <v>4</v>
          </cell>
          <cell r="D300">
            <v>195</v>
          </cell>
          <cell r="E300" t="str">
            <v>5</v>
          </cell>
          <cell r="F300">
            <v>19</v>
          </cell>
          <cell r="G300">
            <v>11</v>
          </cell>
          <cell r="H300">
            <v>0</v>
          </cell>
          <cell r="I300">
            <v>195.11</v>
          </cell>
          <cell r="J300">
            <v>50</v>
          </cell>
          <cell r="K300">
            <v>0</v>
          </cell>
          <cell r="L300">
            <v>0</v>
          </cell>
          <cell r="M300"/>
        </row>
        <row r="301">
          <cell r="A301" t="str">
            <v>4_5_19_12</v>
          </cell>
          <cell r="B301">
            <v>11</v>
          </cell>
          <cell r="C301">
            <v>4</v>
          </cell>
          <cell r="D301">
            <v>195</v>
          </cell>
          <cell r="E301" t="str">
            <v>5</v>
          </cell>
          <cell r="F301">
            <v>19</v>
          </cell>
          <cell r="G301">
            <v>12</v>
          </cell>
          <cell r="H301">
            <v>0.1198</v>
          </cell>
          <cell r="I301">
            <v>195.12</v>
          </cell>
          <cell r="J301">
            <v>55</v>
          </cell>
          <cell r="K301">
            <v>6.5890000000000004</v>
          </cell>
          <cell r="L301">
            <v>0.10272920743067845</v>
          </cell>
          <cell r="M301"/>
        </row>
        <row r="302">
          <cell r="A302" t="str">
            <v>4_5_19_13</v>
          </cell>
          <cell r="B302">
            <v>11</v>
          </cell>
          <cell r="C302">
            <v>4</v>
          </cell>
          <cell r="D302">
            <v>195</v>
          </cell>
          <cell r="E302" t="str">
            <v>5</v>
          </cell>
          <cell r="F302">
            <v>19</v>
          </cell>
          <cell r="G302">
            <v>13</v>
          </cell>
          <cell r="H302">
            <v>0</v>
          </cell>
          <cell r="I302">
            <v>195.13</v>
          </cell>
          <cell r="J302">
            <v>60</v>
          </cell>
          <cell r="K302">
            <v>0</v>
          </cell>
          <cell r="L302">
            <v>0</v>
          </cell>
          <cell r="M302"/>
        </row>
        <row r="303">
          <cell r="A303" t="str">
            <v>4_5_19_14</v>
          </cell>
          <cell r="B303">
            <v>11</v>
          </cell>
          <cell r="C303">
            <v>4</v>
          </cell>
          <cell r="D303">
            <v>195</v>
          </cell>
          <cell r="E303" t="str">
            <v>5</v>
          </cell>
          <cell r="F303">
            <v>19</v>
          </cell>
          <cell r="G303">
            <v>14</v>
          </cell>
          <cell r="H303">
            <v>0.82750000000000001</v>
          </cell>
          <cell r="I303">
            <v>195.14</v>
          </cell>
          <cell r="J303">
            <v>65</v>
          </cell>
          <cell r="K303">
            <v>53.787500000000001</v>
          </cell>
          <cell r="L303">
            <v>0.83860179764419751</v>
          </cell>
          <cell r="M303"/>
        </row>
        <row r="304">
          <cell r="A304" t="str">
            <v>4_5_19_15</v>
          </cell>
          <cell r="B304">
            <v>11</v>
          </cell>
          <cell r="C304">
            <v>4</v>
          </cell>
          <cell r="D304">
            <v>195</v>
          </cell>
          <cell r="E304" t="str">
            <v>5</v>
          </cell>
          <cell r="F304">
            <v>19</v>
          </cell>
          <cell r="G304">
            <v>15</v>
          </cell>
          <cell r="H304">
            <v>3.7900000000000003E-2</v>
          </cell>
          <cell r="I304">
            <v>195.15</v>
          </cell>
          <cell r="J304">
            <v>70</v>
          </cell>
          <cell r="K304">
            <v>2.653</v>
          </cell>
          <cell r="L304">
            <v>4.1362966658611312E-2</v>
          </cell>
          <cell r="M304"/>
        </row>
        <row r="305">
          <cell r="A305" t="str">
            <v>4_5_19_16</v>
          </cell>
          <cell r="B305">
            <v>11</v>
          </cell>
          <cell r="C305">
            <v>4</v>
          </cell>
          <cell r="D305">
            <v>195</v>
          </cell>
          <cell r="E305" t="str">
            <v>5</v>
          </cell>
          <cell r="F305">
            <v>19</v>
          </cell>
          <cell r="G305">
            <v>16</v>
          </cell>
          <cell r="H305">
            <v>1.4800000000000001E-2</v>
          </cell>
          <cell r="I305">
            <v>195.16</v>
          </cell>
          <cell r="J305">
            <v>75</v>
          </cell>
          <cell r="K305">
            <v>1.1100000000000001</v>
          </cell>
          <cell r="L305">
            <v>1.7306028266512837E-2</v>
          </cell>
          <cell r="M305">
            <v>1</v>
          </cell>
        </row>
        <row r="306">
          <cell r="A306" t="str">
            <v>4_5_20_1</v>
          </cell>
          <cell r="B306">
            <v>11</v>
          </cell>
          <cell r="C306">
            <v>4</v>
          </cell>
          <cell r="D306">
            <v>205</v>
          </cell>
          <cell r="E306" t="str">
            <v>5</v>
          </cell>
          <cell r="F306">
            <v>20</v>
          </cell>
          <cell r="G306">
            <v>1</v>
          </cell>
          <cell r="H306">
            <v>0</v>
          </cell>
          <cell r="I306">
            <v>205.01</v>
          </cell>
          <cell r="J306">
            <v>2.5</v>
          </cell>
          <cell r="K306">
            <v>0</v>
          </cell>
          <cell r="L306">
            <v>0</v>
          </cell>
        </row>
        <row r="307">
          <cell r="A307" t="str">
            <v>4_5_20_2</v>
          </cell>
          <cell r="B307">
            <v>11</v>
          </cell>
          <cell r="C307">
            <v>4</v>
          </cell>
          <cell r="D307">
            <v>205</v>
          </cell>
          <cell r="E307" t="str">
            <v>5</v>
          </cell>
          <cell r="F307">
            <v>20</v>
          </cell>
          <cell r="G307">
            <v>2</v>
          </cell>
          <cell r="H307">
            <v>0</v>
          </cell>
          <cell r="I307">
            <v>205.02</v>
          </cell>
          <cell r="J307">
            <v>5</v>
          </cell>
          <cell r="K307">
            <v>0</v>
          </cell>
          <cell r="L307">
            <v>0</v>
          </cell>
          <cell r="M307"/>
        </row>
        <row r="308">
          <cell r="A308" t="str">
            <v>4_5_20_3</v>
          </cell>
          <cell r="B308">
            <v>11</v>
          </cell>
          <cell r="C308">
            <v>4</v>
          </cell>
          <cell r="D308">
            <v>205</v>
          </cell>
          <cell r="E308" t="str">
            <v>5</v>
          </cell>
          <cell r="F308">
            <v>20</v>
          </cell>
          <cell r="G308">
            <v>3</v>
          </cell>
          <cell r="H308">
            <v>0</v>
          </cell>
          <cell r="I308">
            <v>205.03</v>
          </cell>
          <cell r="J308">
            <v>10</v>
          </cell>
          <cell r="K308">
            <v>0</v>
          </cell>
          <cell r="L308">
            <v>0</v>
          </cell>
          <cell r="M308"/>
        </row>
        <row r="309">
          <cell r="A309" t="str">
            <v>4_5_20_4</v>
          </cell>
          <cell r="B309">
            <v>11</v>
          </cell>
          <cell r="C309">
            <v>4</v>
          </cell>
          <cell r="D309">
            <v>205</v>
          </cell>
          <cell r="E309" t="str">
            <v>5</v>
          </cell>
          <cell r="F309">
            <v>20</v>
          </cell>
          <cell r="G309">
            <v>4</v>
          </cell>
          <cell r="H309">
            <v>0</v>
          </cell>
          <cell r="I309">
            <v>205.04</v>
          </cell>
          <cell r="J309">
            <v>15</v>
          </cell>
          <cell r="K309">
            <v>0</v>
          </cell>
          <cell r="L309">
            <v>0</v>
          </cell>
          <cell r="M309"/>
        </row>
        <row r="310">
          <cell r="A310" t="str">
            <v>4_5_20_5</v>
          </cell>
          <cell r="B310">
            <v>11</v>
          </cell>
          <cell r="C310">
            <v>4</v>
          </cell>
          <cell r="D310">
            <v>205</v>
          </cell>
          <cell r="E310" t="str">
            <v>5</v>
          </cell>
          <cell r="F310">
            <v>20</v>
          </cell>
          <cell r="G310">
            <v>5</v>
          </cell>
          <cell r="H310">
            <v>0</v>
          </cell>
          <cell r="I310">
            <v>205.05</v>
          </cell>
          <cell r="J310">
            <v>20</v>
          </cell>
          <cell r="K310">
            <v>0</v>
          </cell>
          <cell r="L310">
            <v>0</v>
          </cell>
          <cell r="M310"/>
        </row>
        <row r="311">
          <cell r="A311" t="str">
            <v>4_5_20_6</v>
          </cell>
          <cell r="B311">
            <v>11</v>
          </cell>
          <cell r="C311">
            <v>4</v>
          </cell>
          <cell r="D311">
            <v>205</v>
          </cell>
          <cell r="E311" t="str">
            <v>5</v>
          </cell>
          <cell r="F311">
            <v>20</v>
          </cell>
          <cell r="G311">
            <v>6</v>
          </cell>
          <cell r="H311">
            <v>0</v>
          </cell>
          <cell r="I311">
            <v>205.06</v>
          </cell>
          <cell r="J311">
            <v>25</v>
          </cell>
          <cell r="K311">
            <v>0</v>
          </cell>
          <cell r="L311">
            <v>0</v>
          </cell>
          <cell r="M311"/>
        </row>
        <row r="312">
          <cell r="A312" t="str">
            <v>4_5_20_7</v>
          </cell>
          <cell r="B312">
            <v>11</v>
          </cell>
          <cell r="C312">
            <v>4</v>
          </cell>
          <cell r="D312">
            <v>205</v>
          </cell>
          <cell r="E312" t="str">
            <v>5</v>
          </cell>
          <cell r="F312">
            <v>20</v>
          </cell>
          <cell r="G312">
            <v>7</v>
          </cell>
          <cell r="H312">
            <v>0</v>
          </cell>
          <cell r="I312">
            <v>205.07</v>
          </cell>
          <cell r="J312">
            <v>30</v>
          </cell>
          <cell r="K312">
            <v>0</v>
          </cell>
          <cell r="L312">
            <v>0</v>
          </cell>
          <cell r="M312"/>
        </row>
        <row r="313">
          <cell r="A313" t="str">
            <v>4_5_20_8</v>
          </cell>
          <cell r="B313">
            <v>11</v>
          </cell>
          <cell r="C313">
            <v>4</v>
          </cell>
          <cell r="D313">
            <v>205</v>
          </cell>
          <cell r="E313" t="str">
            <v>5</v>
          </cell>
          <cell r="F313">
            <v>20</v>
          </cell>
          <cell r="G313">
            <v>8</v>
          </cell>
          <cell r="H313">
            <v>0</v>
          </cell>
          <cell r="I313">
            <v>205.08</v>
          </cell>
          <cell r="J313">
            <v>35</v>
          </cell>
          <cell r="K313">
            <v>0</v>
          </cell>
          <cell r="L313">
            <v>0</v>
          </cell>
          <cell r="M313"/>
        </row>
        <row r="314">
          <cell r="A314" t="str">
            <v>4_5_20_9</v>
          </cell>
          <cell r="B314">
            <v>11</v>
          </cell>
          <cell r="C314">
            <v>4</v>
          </cell>
          <cell r="D314">
            <v>205</v>
          </cell>
          <cell r="E314" t="str">
            <v>5</v>
          </cell>
          <cell r="F314">
            <v>20</v>
          </cell>
          <cell r="G314">
            <v>9</v>
          </cell>
          <cell r="H314">
            <v>0</v>
          </cell>
          <cell r="I314">
            <v>205.09</v>
          </cell>
          <cell r="J314">
            <v>40</v>
          </cell>
          <cell r="K314">
            <v>0</v>
          </cell>
          <cell r="L314">
            <v>0</v>
          </cell>
          <cell r="M314"/>
        </row>
        <row r="315">
          <cell r="A315" t="str">
            <v>4_5_20_10</v>
          </cell>
          <cell r="B315">
            <v>11</v>
          </cell>
          <cell r="C315">
            <v>4</v>
          </cell>
          <cell r="D315">
            <v>205</v>
          </cell>
          <cell r="E315" t="str">
            <v>5</v>
          </cell>
          <cell r="F315">
            <v>20</v>
          </cell>
          <cell r="G315">
            <v>10</v>
          </cell>
          <cell r="H315">
            <v>0</v>
          </cell>
          <cell r="I315">
            <v>205.1</v>
          </cell>
          <cell r="J315">
            <v>45</v>
          </cell>
          <cell r="K315">
            <v>0</v>
          </cell>
          <cell r="L315">
            <v>0</v>
          </cell>
          <cell r="M315"/>
        </row>
        <row r="316">
          <cell r="A316" t="str">
            <v>4_5_20_11</v>
          </cell>
          <cell r="B316">
            <v>11</v>
          </cell>
          <cell r="C316">
            <v>4</v>
          </cell>
          <cell r="D316">
            <v>205</v>
          </cell>
          <cell r="E316" t="str">
            <v>5</v>
          </cell>
          <cell r="F316">
            <v>20</v>
          </cell>
          <cell r="G316">
            <v>11</v>
          </cell>
          <cell r="H316">
            <v>0</v>
          </cell>
          <cell r="I316">
            <v>205.11</v>
          </cell>
          <cell r="J316">
            <v>50</v>
          </cell>
          <cell r="K316">
            <v>0</v>
          </cell>
          <cell r="L316">
            <v>0</v>
          </cell>
          <cell r="M316"/>
        </row>
        <row r="317">
          <cell r="A317" t="str">
            <v>4_5_20_12</v>
          </cell>
          <cell r="B317">
            <v>11</v>
          </cell>
          <cell r="C317">
            <v>4</v>
          </cell>
          <cell r="D317">
            <v>205</v>
          </cell>
          <cell r="E317" t="str">
            <v>5</v>
          </cell>
          <cell r="F317">
            <v>20</v>
          </cell>
          <cell r="G317">
            <v>12</v>
          </cell>
          <cell r="H317">
            <v>0.1198</v>
          </cell>
          <cell r="I317">
            <v>205.12</v>
          </cell>
          <cell r="J317">
            <v>55</v>
          </cell>
          <cell r="K317">
            <v>6.5890000000000004</v>
          </cell>
          <cell r="L317">
            <v>0.10272920743067845</v>
          </cell>
          <cell r="M317"/>
        </row>
        <row r="318">
          <cell r="A318" t="str">
            <v>4_5_20_13</v>
          </cell>
          <cell r="B318">
            <v>11</v>
          </cell>
          <cell r="C318">
            <v>4</v>
          </cell>
          <cell r="D318">
            <v>205</v>
          </cell>
          <cell r="E318" t="str">
            <v>5</v>
          </cell>
          <cell r="F318">
            <v>20</v>
          </cell>
          <cell r="G318">
            <v>13</v>
          </cell>
          <cell r="H318">
            <v>0</v>
          </cell>
          <cell r="I318">
            <v>205.13</v>
          </cell>
          <cell r="J318">
            <v>60</v>
          </cell>
          <cell r="K318">
            <v>0</v>
          </cell>
          <cell r="L318">
            <v>0</v>
          </cell>
          <cell r="M318"/>
        </row>
        <row r="319">
          <cell r="A319" t="str">
            <v>4_5_20_14</v>
          </cell>
          <cell r="B319">
            <v>11</v>
          </cell>
          <cell r="C319">
            <v>4</v>
          </cell>
          <cell r="D319">
            <v>205</v>
          </cell>
          <cell r="E319" t="str">
            <v>5</v>
          </cell>
          <cell r="F319">
            <v>20</v>
          </cell>
          <cell r="G319">
            <v>14</v>
          </cell>
          <cell r="H319">
            <v>0.82750000000000001</v>
          </cell>
          <cell r="I319">
            <v>205.14</v>
          </cell>
          <cell r="J319">
            <v>65</v>
          </cell>
          <cell r="K319">
            <v>53.787500000000001</v>
          </cell>
          <cell r="L319">
            <v>0.83860179764419751</v>
          </cell>
          <cell r="M319"/>
        </row>
        <row r="320">
          <cell r="A320" t="str">
            <v>4_5_20_15</v>
          </cell>
          <cell r="B320">
            <v>11</v>
          </cell>
          <cell r="C320">
            <v>4</v>
          </cell>
          <cell r="D320">
            <v>205</v>
          </cell>
          <cell r="E320" t="str">
            <v>5</v>
          </cell>
          <cell r="F320">
            <v>20</v>
          </cell>
          <cell r="G320">
            <v>15</v>
          </cell>
          <cell r="H320">
            <v>3.7900000000000003E-2</v>
          </cell>
          <cell r="I320">
            <v>205.15</v>
          </cell>
          <cell r="J320">
            <v>70</v>
          </cell>
          <cell r="K320">
            <v>2.653</v>
          </cell>
          <cell r="L320">
            <v>4.1362966658611312E-2</v>
          </cell>
          <cell r="M320"/>
        </row>
        <row r="321">
          <cell r="A321" t="str">
            <v>4_5_20_16</v>
          </cell>
          <cell r="B321">
            <v>11</v>
          </cell>
          <cell r="C321">
            <v>4</v>
          </cell>
          <cell r="D321">
            <v>205</v>
          </cell>
          <cell r="E321" t="str">
            <v>5</v>
          </cell>
          <cell r="F321">
            <v>20</v>
          </cell>
          <cell r="G321">
            <v>16</v>
          </cell>
          <cell r="H321">
            <v>1.4800000000000001E-2</v>
          </cell>
          <cell r="I321">
            <v>205.16</v>
          </cell>
          <cell r="J321">
            <v>75</v>
          </cell>
          <cell r="K321">
            <v>1.1100000000000001</v>
          </cell>
          <cell r="L321">
            <v>1.7306028266512837E-2</v>
          </cell>
          <cell r="M321">
            <v>1</v>
          </cell>
        </row>
        <row r="322">
          <cell r="A322" t="str">
            <v>4_5_21_1</v>
          </cell>
          <cell r="B322">
            <v>11</v>
          </cell>
          <cell r="C322">
            <v>4</v>
          </cell>
          <cell r="D322">
            <v>215</v>
          </cell>
          <cell r="E322" t="str">
            <v>5</v>
          </cell>
          <cell r="F322">
            <v>21</v>
          </cell>
          <cell r="G322">
            <v>1</v>
          </cell>
          <cell r="H322">
            <v>0</v>
          </cell>
          <cell r="I322">
            <v>215.01</v>
          </cell>
          <cell r="J322">
            <v>2.5</v>
          </cell>
          <cell r="K322">
            <v>0</v>
          </cell>
          <cell r="L322">
            <v>0</v>
          </cell>
        </row>
        <row r="323">
          <cell r="A323" t="str">
            <v>4_5_21_2</v>
          </cell>
          <cell r="B323">
            <v>11</v>
          </cell>
          <cell r="C323">
            <v>4</v>
          </cell>
          <cell r="D323">
            <v>215</v>
          </cell>
          <cell r="E323" t="str">
            <v>5</v>
          </cell>
          <cell r="F323">
            <v>21</v>
          </cell>
          <cell r="G323">
            <v>2</v>
          </cell>
          <cell r="H323">
            <v>0</v>
          </cell>
          <cell r="I323">
            <v>215.02</v>
          </cell>
          <cell r="J323">
            <v>5</v>
          </cell>
          <cell r="K323">
            <v>0</v>
          </cell>
          <cell r="L323">
            <v>0</v>
          </cell>
          <cell r="M323"/>
        </row>
        <row r="324">
          <cell r="A324" t="str">
            <v>4_5_21_3</v>
          </cell>
          <cell r="B324">
            <v>11</v>
          </cell>
          <cell r="C324">
            <v>4</v>
          </cell>
          <cell r="D324">
            <v>215</v>
          </cell>
          <cell r="E324" t="str">
            <v>5</v>
          </cell>
          <cell r="F324">
            <v>21</v>
          </cell>
          <cell r="G324">
            <v>3</v>
          </cell>
          <cell r="H324">
            <v>0</v>
          </cell>
          <cell r="I324">
            <v>215.03</v>
          </cell>
          <cell r="J324">
            <v>10</v>
          </cell>
          <cell r="K324">
            <v>0</v>
          </cell>
          <cell r="L324">
            <v>0</v>
          </cell>
          <cell r="M324"/>
        </row>
        <row r="325">
          <cell r="A325" t="str">
            <v>4_5_21_4</v>
          </cell>
          <cell r="B325">
            <v>11</v>
          </cell>
          <cell r="C325">
            <v>4</v>
          </cell>
          <cell r="D325">
            <v>215</v>
          </cell>
          <cell r="E325" t="str">
            <v>5</v>
          </cell>
          <cell r="F325">
            <v>21</v>
          </cell>
          <cell r="G325">
            <v>4</v>
          </cell>
          <cell r="H325">
            <v>0</v>
          </cell>
          <cell r="I325">
            <v>215.04</v>
          </cell>
          <cell r="J325">
            <v>15</v>
          </cell>
          <cell r="K325">
            <v>0</v>
          </cell>
          <cell r="L325">
            <v>0</v>
          </cell>
          <cell r="M325"/>
        </row>
        <row r="326">
          <cell r="A326" t="str">
            <v>4_5_21_5</v>
          </cell>
          <cell r="B326">
            <v>11</v>
          </cell>
          <cell r="C326">
            <v>4</v>
          </cell>
          <cell r="D326">
            <v>215</v>
          </cell>
          <cell r="E326" t="str">
            <v>5</v>
          </cell>
          <cell r="F326">
            <v>21</v>
          </cell>
          <cell r="G326">
            <v>5</v>
          </cell>
          <cell r="H326">
            <v>0</v>
          </cell>
          <cell r="I326">
            <v>215.05</v>
          </cell>
          <cell r="J326">
            <v>20</v>
          </cell>
          <cell r="K326">
            <v>0</v>
          </cell>
          <cell r="L326">
            <v>0</v>
          </cell>
          <cell r="M326"/>
        </row>
        <row r="327">
          <cell r="A327" t="str">
            <v>4_5_21_6</v>
          </cell>
          <cell r="B327">
            <v>11</v>
          </cell>
          <cell r="C327">
            <v>4</v>
          </cell>
          <cell r="D327">
            <v>215</v>
          </cell>
          <cell r="E327" t="str">
            <v>5</v>
          </cell>
          <cell r="F327">
            <v>21</v>
          </cell>
          <cell r="G327">
            <v>6</v>
          </cell>
          <cell r="H327">
            <v>0</v>
          </cell>
          <cell r="I327">
            <v>215.06</v>
          </cell>
          <cell r="J327">
            <v>25</v>
          </cell>
          <cell r="K327">
            <v>0</v>
          </cell>
          <cell r="L327">
            <v>0</v>
          </cell>
          <cell r="M327"/>
        </row>
        <row r="328">
          <cell r="A328" t="str">
            <v>4_5_21_7</v>
          </cell>
          <cell r="B328">
            <v>11</v>
          </cell>
          <cell r="C328">
            <v>4</v>
          </cell>
          <cell r="D328">
            <v>215</v>
          </cell>
          <cell r="E328" t="str">
            <v>5</v>
          </cell>
          <cell r="F328">
            <v>21</v>
          </cell>
          <cell r="G328">
            <v>7</v>
          </cell>
          <cell r="H328">
            <v>0</v>
          </cell>
          <cell r="I328">
            <v>215.07</v>
          </cell>
          <cell r="J328">
            <v>30</v>
          </cell>
          <cell r="K328">
            <v>0</v>
          </cell>
          <cell r="L328">
            <v>0</v>
          </cell>
          <cell r="M328"/>
        </row>
        <row r="329">
          <cell r="A329" t="str">
            <v>4_5_21_8</v>
          </cell>
          <cell r="B329">
            <v>11</v>
          </cell>
          <cell r="C329">
            <v>4</v>
          </cell>
          <cell r="D329">
            <v>215</v>
          </cell>
          <cell r="E329" t="str">
            <v>5</v>
          </cell>
          <cell r="F329">
            <v>21</v>
          </cell>
          <cell r="G329">
            <v>8</v>
          </cell>
          <cell r="H329">
            <v>0</v>
          </cell>
          <cell r="I329">
            <v>215.08</v>
          </cell>
          <cell r="J329">
            <v>35</v>
          </cell>
          <cell r="K329">
            <v>0</v>
          </cell>
          <cell r="L329">
            <v>0</v>
          </cell>
          <cell r="M329"/>
        </row>
        <row r="330">
          <cell r="A330" t="str">
            <v>4_5_21_9</v>
          </cell>
          <cell r="B330">
            <v>11</v>
          </cell>
          <cell r="C330">
            <v>4</v>
          </cell>
          <cell r="D330">
            <v>215</v>
          </cell>
          <cell r="E330" t="str">
            <v>5</v>
          </cell>
          <cell r="F330">
            <v>21</v>
          </cell>
          <cell r="G330">
            <v>9</v>
          </cell>
          <cell r="H330">
            <v>0</v>
          </cell>
          <cell r="I330">
            <v>215.09</v>
          </cell>
          <cell r="J330">
            <v>40</v>
          </cell>
          <cell r="K330">
            <v>0</v>
          </cell>
          <cell r="L330">
            <v>0</v>
          </cell>
          <cell r="M330"/>
        </row>
        <row r="331">
          <cell r="A331" t="str">
            <v>4_5_21_10</v>
          </cell>
          <cell r="B331">
            <v>11</v>
          </cell>
          <cell r="C331">
            <v>4</v>
          </cell>
          <cell r="D331">
            <v>215</v>
          </cell>
          <cell r="E331" t="str">
            <v>5</v>
          </cell>
          <cell r="F331">
            <v>21</v>
          </cell>
          <cell r="G331">
            <v>10</v>
          </cell>
          <cell r="H331">
            <v>0</v>
          </cell>
          <cell r="I331">
            <v>215.1</v>
          </cell>
          <cell r="J331">
            <v>45</v>
          </cell>
          <cell r="K331">
            <v>0</v>
          </cell>
          <cell r="L331">
            <v>0</v>
          </cell>
          <cell r="M331"/>
        </row>
        <row r="332">
          <cell r="A332" t="str">
            <v>4_5_21_11</v>
          </cell>
          <cell r="B332">
            <v>11</v>
          </cell>
          <cell r="C332">
            <v>4</v>
          </cell>
          <cell r="D332">
            <v>215</v>
          </cell>
          <cell r="E332" t="str">
            <v>5</v>
          </cell>
          <cell r="F332">
            <v>21</v>
          </cell>
          <cell r="G332">
            <v>11</v>
          </cell>
          <cell r="H332">
            <v>0</v>
          </cell>
          <cell r="I332">
            <v>215.11</v>
          </cell>
          <cell r="J332">
            <v>50</v>
          </cell>
          <cell r="K332">
            <v>0</v>
          </cell>
          <cell r="L332">
            <v>0</v>
          </cell>
          <cell r="M332"/>
        </row>
        <row r="333">
          <cell r="A333" t="str">
            <v>4_5_21_12</v>
          </cell>
          <cell r="B333">
            <v>11</v>
          </cell>
          <cell r="C333">
            <v>4</v>
          </cell>
          <cell r="D333">
            <v>215</v>
          </cell>
          <cell r="E333" t="str">
            <v>5</v>
          </cell>
          <cell r="F333">
            <v>21</v>
          </cell>
          <cell r="G333">
            <v>12</v>
          </cell>
          <cell r="H333">
            <v>0.1198</v>
          </cell>
          <cell r="I333">
            <v>215.12</v>
          </cell>
          <cell r="J333">
            <v>55</v>
          </cell>
          <cell r="K333">
            <v>6.5890000000000004</v>
          </cell>
          <cell r="L333">
            <v>0.10272920743067845</v>
          </cell>
          <cell r="M333"/>
        </row>
        <row r="334">
          <cell r="A334" t="str">
            <v>4_5_21_13</v>
          </cell>
          <cell r="B334">
            <v>11</v>
          </cell>
          <cell r="C334">
            <v>4</v>
          </cell>
          <cell r="D334">
            <v>215</v>
          </cell>
          <cell r="E334" t="str">
            <v>5</v>
          </cell>
          <cell r="F334">
            <v>21</v>
          </cell>
          <cell r="G334">
            <v>13</v>
          </cell>
          <cell r="H334">
            <v>0</v>
          </cell>
          <cell r="I334">
            <v>215.13</v>
          </cell>
          <cell r="J334">
            <v>60</v>
          </cell>
          <cell r="K334">
            <v>0</v>
          </cell>
          <cell r="L334">
            <v>0</v>
          </cell>
          <cell r="M334"/>
        </row>
        <row r="335">
          <cell r="A335" t="str">
            <v>4_5_21_14</v>
          </cell>
          <cell r="B335">
            <v>11</v>
          </cell>
          <cell r="C335">
            <v>4</v>
          </cell>
          <cell r="D335">
            <v>215</v>
          </cell>
          <cell r="E335" t="str">
            <v>5</v>
          </cell>
          <cell r="F335">
            <v>21</v>
          </cell>
          <cell r="G335">
            <v>14</v>
          </cell>
          <cell r="H335">
            <v>0.82750000000000001</v>
          </cell>
          <cell r="I335">
            <v>215.14</v>
          </cell>
          <cell r="J335">
            <v>65</v>
          </cell>
          <cell r="K335">
            <v>53.787500000000001</v>
          </cell>
          <cell r="L335">
            <v>0.83860179764419751</v>
          </cell>
          <cell r="M335"/>
        </row>
        <row r="336">
          <cell r="A336" t="str">
            <v>4_5_21_15</v>
          </cell>
          <cell r="B336">
            <v>11</v>
          </cell>
          <cell r="C336">
            <v>4</v>
          </cell>
          <cell r="D336">
            <v>215</v>
          </cell>
          <cell r="E336" t="str">
            <v>5</v>
          </cell>
          <cell r="F336">
            <v>21</v>
          </cell>
          <cell r="G336">
            <v>15</v>
          </cell>
          <cell r="H336">
            <v>3.7900000000000003E-2</v>
          </cell>
          <cell r="I336">
            <v>215.15</v>
          </cell>
          <cell r="J336">
            <v>70</v>
          </cell>
          <cell r="K336">
            <v>2.653</v>
          </cell>
          <cell r="L336">
            <v>4.1362966658611312E-2</v>
          </cell>
          <cell r="M336"/>
        </row>
        <row r="337">
          <cell r="A337" t="str">
            <v>4_5_21_16</v>
          </cell>
          <cell r="B337">
            <v>11</v>
          </cell>
          <cell r="C337">
            <v>4</v>
          </cell>
          <cell r="D337">
            <v>215</v>
          </cell>
          <cell r="E337" t="str">
            <v>5</v>
          </cell>
          <cell r="F337">
            <v>21</v>
          </cell>
          <cell r="G337">
            <v>16</v>
          </cell>
          <cell r="H337">
            <v>1.4800000000000001E-2</v>
          </cell>
          <cell r="I337">
            <v>215.16</v>
          </cell>
          <cell r="J337">
            <v>75</v>
          </cell>
          <cell r="K337">
            <v>1.1100000000000001</v>
          </cell>
          <cell r="L337">
            <v>1.7306028266512837E-2</v>
          </cell>
          <cell r="M337">
            <v>1</v>
          </cell>
        </row>
        <row r="338">
          <cell r="A338" t="str">
            <v>4_5_22_1</v>
          </cell>
          <cell r="B338">
            <v>11</v>
          </cell>
          <cell r="C338">
            <v>4</v>
          </cell>
          <cell r="D338">
            <v>225</v>
          </cell>
          <cell r="E338" t="str">
            <v>5</v>
          </cell>
          <cell r="F338">
            <v>22</v>
          </cell>
          <cell r="G338">
            <v>1</v>
          </cell>
          <cell r="H338">
            <v>0</v>
          </cell>
          <cell r="I338">
            <v>225.01</v>
          </cell>
          <cell r="J338">
            <v>2.5</v>
          </cell>
          <cell r="K338">
            <v>0</v>
          </cell>
          <cell r="L338">
            <v>0</v>
          </cell>
        </row>
        <row r="339">
          <cell r="A339" t="str">
            <v>4_5_22_2</v>
          </cell>
          <cell r="B339">
            <v>11</v>
          </cell>
          <cell r="C339">
            <v>4</v>
          </cell>
          <cell r="D339">
            <v>225</v>
          </cell>
          <cell r="E339" t="str">
            <v>5</v>
          </cell>
          <cell r="F339">
            <v>22</v>
          </cell>
          <cell r="G339">
            <v>2</v>
          </cell>
          <cell r="H339">
            <v>0</v>
          </cell>
          <cell r="I339">
            <v>225.02</v>
          </cell>
          <cell r="J339">
            <v>5</v>
          </cell>
          <cell r="K339">
            <v>0</v>
          </cell>
          <cell r="L339">
            <v>0</v>
          </cell>
          <cell r="M339"/>
        </row>
        <row r="340">
          <cell r="A340" t="str">
            <v>4_5_22_3</v>
          </cell>
          <cell r="B340">
            <v>11</v>
          </cell>
          <cell r="C340">
            <v>4</v>
          </cell>
          <cell r="D340">
            <v>225</v>
          </cell>
          <cell r="E340" t="str">
            <v>5</v>
          </cell>
          <cell r="F340">
            <v>22</v>
          </cell>
          <cell r="G340">
            <v>3</v>
          </cell>
          <cell r="H340">
            <v>0</v>
          </cell>
          <cell r="I340">
            <v>225.03</v>
          </cell>
          <cell r="J340">
            <v>10</v>
          </cell>
          <cell r="K340">
            <v>0</v>
          </cell>
          <cell r="L340">
            <v>0</v>
          </cell>
          <cell r="M340"/>
        </row>
        <row r="341">
          <cell r="A341" t="str">
            <v>4_5_22_4</v>
          </cell>
          <cell r="B341">
            <v>11</v>
          </cell>
          <cell r="C341">
            <v>4</v>
          </cell>
          <cell r="D341">
            <v>225</v>
          </cell>
          <cell r="E341" t="str">
            <v>5</v>
          </cell>
          <cell r="F341">
            <v>22</v>
          </cell>
          <cell r="G341">
            <v>4</v>
          </cell>
          <cell r="H341">
            <v>0</v>
          </cell>
          <cell r="I341">
            <v>225.04</v>
          </cell>
          <cell r="J341">
            <v>15</v>
          </cell>
          <cell r="K341">
            <v>0</v>
          </cell>
          <cell r="L341">
            <v>0</v>
          </cell>
          <cell r="M341"/>
        </row>
        <row r="342">
          <cell r="A342" t="str">
            <v>4_5_22_5</v>
          </cell>
          <cell r="B342">
            <v>11</v>
          </cell>
          <cell r="C342">
            <v>4</v>
          </cell>
          <cell r="D342">
            <v>225</v>
          </cell>
          <cell r="E342" t="str">
            <v>5</v>
          </cell>
          <cell r="F342">
            <v>22</v>
          </cell>
          <cell r="G342">
            <v>5</v>
          </cell>
          <cell r="H342">
            <v>0</v>
          </cell>
          <cell r="I342">
            <v>225.05</v>
          </cell>
          <cell r="J342">
            <v>20</v>
          </cell>
          <cell r="K342">
            <v>0</v>
          </cell>
          <cell r="L342">
            <v>0</v>
          </cell>
          <cell r="M342"/>
        </row>
        <row r="343">
          <cell r="A343" t="str">
            <v>4_5_22_6</v>
          </cell>
          <cell r="B343">
            <v>11</v>
          </cell>
          <cell r="C343">
            <v>4</v>
          </cell>
          <cell r="D343">
            <v>225</v>
          </cell>
          <cell r="E343" t="str">
            <v>5</v>
          </cell>
          <cell r="F343">
            <v>22</v>
          </cell>
          <cell r="G343">
            <v>6</v>
          </cell>
          <cell r="H343">
            <v>0</v>
          </cell>
          <cell r="I343">
            <v>225.06</v>
          </cell>
          <cell r="J343">
            <v>25</v>
          </cell>
          <cell r="K343">
            <v>0</v>
          </cell>
          <cell r="L343">
            <v>0</v>
          </cell>
          <cell r="M343"/>
        </row>
        <row r="344">
          <cell r="A344" t="str">
            <v>4_5_22_7</v>
          </cell>
          <cell r="B344">
            <v>11</v>
          </cell>
          <cell r="C344">
            <v>4</v>
          </cell>
          <cell r="D344">
            <v>225</v>
          </cell>
          <cell r="E344" t="str">
            <v>5</v>
          </cell>
          <cell r="F344">
            <v>22</v>
          </cell>
          <cell r="G344">
            <v>7</v>
          </cell>
          <cell r="H344">
            <v>0</v>
          </cell>
          <cell r="I344">
            <v>225.07</v>
          </cell>
          <cell r="J344">
            <v>30</v>
          </cell>
          <cell r="K344">
            <v>0</v>
          </cell>
          <cell r="L344">
            <v>0</v>
          </cell>
          <cell r="M344"/>
        </row>
        <row r="345">
          <cell r="A345" t="str">
            <v>4_5_22_8</v>
          </cell>
          <cell r="B345">
            <v>11</v>
          </cell>
          <cell r="C345">
            <v>4</v>
          </cell>
          <cell r="D345">
            <v>225</v>
          </cell>
          <cell r="E345" t="str">
            <v>5</v>
          </cell>
          <cell r="F345">
            <v>22</v>
          </cell>
          <cell r="G345">
            <v>8</v>
          </cell>
          <cell r="H345">
            <v>0</v>
          </cell>
          <cell r="I345">
            <v>225.08</v>
          </cell>
          <cell r="J345">
            <v>35</v>
          </cell>
          <cell r="K345">
            <v>0</v>
          </cell>
          <cell r="L345">
            <v>0</v>
          </cell>
          <cell r="M345"/>
        </row>
        <row r="346">
          <cell r="A346" t="str">
            <v>4_5_22_9</v>
          </cell>
          <cell r="B346">
            <v>11</v>
          </cell>
          <cell r="C346">
            <v>4</v>
          </cell>
          <cell r="D346">
            <v>225</v>
          </cell>
          <cell r="E346" t="str">
            <v>5</v>
          </cell>
          <cell r="F346">
            <v>22</v>
          </cell>
          <cell r="G346">
            <v>9</v>
          </cell>
          <cell r="H346">
            <v>0</v>
          </cell>
          <cell r="I346">
            <v>225.09</v>
          </cell>
          <cell r="J346">
            <v>40</v>
          </cell>
          <cell r="K346">
            <v>0</v>
          </cell>
          <cell r="L346">
            <v>0</v>
          </cell>
          <cell r="M346"/>
        </row>
        <row r="347">
          <cell r="A347" t="str">
            <v>4_5_22_10</v>
          </cell>
          <cell r="B347">
            <v>11</v>
          </cell>
          <cell r="C347">
            <v>4</v>
          </cell>
          <cell r="D347">
            <v>225</v>
          </cell>
          <cell r="E347" t="str">
            <v>5</v>
          </cell>
          <cell r="F347">
            <v>22</v>
          </cell>
          <cell r="G347">
            <v>10</v>
          </cell>
          <cell r="H347">
            <v>0</v>
          </cell>
          <cell r="I347">
            <v>225.1</v>
          </cell>
          <cell r="J347">
            <v>45</v>
          </cell>
          <cell r="K347">
            <v>0</v>
          </cell>
          <cell r="L347">
            <v>0</v>
          </cell>
          <cell r="M347"/>
        </row>
        <row r="348">
          <cell r="A348" t="str">
            <v>4_5_22_11</v>
          </cell>
          <cell r="B348">
            <v>11</v>
          </cell>
          <cell r="C348">
            <v>4</v>
          </cell>
          <cell r="D348">
            <v>225</v>
          </cell>
          <cell r="E348" t="str">
            <v>5</v>
          </cell>
          <cell r="F348">
            <v>22</v>
          </cell>
          <cell r="G348">
            <v>11</v>
          </cell>
          <cell r="H348">
            <v>0</v>
          </cell>
          <cell r="I348">
            <v>225.11</v>
          </cell>
          <cell r="J348">
            <v>50</v>
          </cell>
          <cell r="K348">
            <v>0</v>
          </cell>
          <cell r="L348">
            <v>0</v>
          </cell>
          <cell r="M348"/>
        </row>
        <row r="349">
          <cell r="A349" t="str">
            <v>4_5_22_12</v>
          </cell>
          <cell r="B349">
            <v>11</v>
          </cell>
          <cell r="C349">
            <v>4</v>
          </cell>
          <cell r="D349">
            <v>225</v>
          </cell>
          <cell r="E349" t="str">
            <v>5</v>
          </cell>
          <cell r="F349">
            <v>22</v>
          </cell>
          <cell r="G349">
            <v>12</v>
          </cell>
          <cell r="H349">
            <v>0.1198</v>
          </cell>
          <cell r="I349">
            <v>225.12</v>
          </cell>
          <cell r="J349">
            <v>55</v>
          </cell>
          <cell r="K349">
            <v>6.5890000000000004</v>
          </cell>
          <cell r="L349">
            <v>0.10272920743067845</v>
          </cell>
          <cell r="M349"/>
        </row>
        <row r="350">
          <cell r="A350" t="str">
            <v>4_5_22_13</v>
          </cell>
          <cell r="B350">
            <v>11</v>
          </cell>
          <cell r="C350">
            <v>4</v>
          </cell>
          <cell r="D350">
            <v>225</v>
          </cell>
          <cell r="E350" t="str">
            <v>5</v>
          </cell>
          <cell r="F350">
            <v>22</v>
          </cell>
          <cell r="G350">
            <v>13</v>
          </cell>
          <cell r="H350">
            <v>0</v>
          </cell>
          <cell r="I350">
            <v>225.13</v>
          </cell>
          <cell r="J350">
            <v>60</v>
          </cell>
          <cell r="K350">
            <v>0</v>
          </cell>
          <cell r="L350">
            <v>0</v>
          </cell>
          <cell r="M350"/>
        </row>
        <row r="351">
          <cell r="A351" t="str">
            <v>4_5_22_14</v>
          </cell>
          <cell r="B351">
            <v>11</v>
          </cell>
          <cell r="C351">
            <v>4</v>
          </cell>
          <cell r="D351">
            <v>225</v>
          </cell>
          <cell r="E351" t="str">
            <v>5</v>
          </cell>
          <cell r="F351">
            <v>22</v>
          </cell>
          <cell r="G351">
            <v>14</v>
          </cell>
          <cell r="H351">
            <v>0.82750000000000001</v>
          </cell>
          <cell r="I351">
            <v>225.14</v>
          </cell>
          <cell r="J351">
            <v>65</v>
          </cell>
          <cell r="K351">
            <v>53.787500000000001</v>
          </cell>
          <cell r="L351">
            <v>0.83860179764419751</v>
          </cell>
          <cell r="M351"/>
        </row>
        <row r="352">
          <cell r="A352" t="str">
            <v>4_5_22_15</v>
          </cell>
          <cell r="B352">
            <v>11</v>
          </cell>
          <cell r="C352">
            <v>4</v>
          </cell>
          <cell r="D352">
            <v>225</v>
          </cell>
          <cell r="E352" t="str">
            <v>5</v>
          </cell>
          <cell r="F352">
            <v>22</v>
          </cell>
          <cell r="G352">
            <v>15</v>
          </cell>
          <cell r="H352">
            <v>3.7900000000000003E-2</v>
          </cell>
          <cell r="I352">
            <v>225.15</v>
          </cell>
          <cell r="J352">
            <v>70</v>
          </cell>
          <cell r="K352">
            <v>2.653</v>
          </cell>
          <cell r="L352">
            <v>4.1362966658611312E-2</v>
          </cell>
          <cell r="M352"/>
        </row>
        <row r="353">
          <cell r="A353" t="str">
            <v>4_5_22_16</v>
          </cell>
          <cell r="B353">
            <v>11</v>
          </cell>
          <cell r="C353">
            <v>4</v>
          </cell>
          <cell r="D353">
            <v>225</v>
          </cell>
          <cell r="E353" t="str">
            <v>5</v>
          </cell>
          <cell r="F353">
            <v>22</v>
          </cell>
          <cell r="G353">
            <v>16</v>
          </cell>
          <cell r="H353">
            <v>1.4800000000000001E-2</v>
          </cell>
          <cell r="I353">
            <v>225.16</v>
          </cell>
          <cell r="J353">
            <v>75</v>
          </cell>
          <cell r="K353">
            <v>1.1100000000000001</v>
          </cell>
          <cell r="L353">
            <v>1.7306028266512837E-2</v>
          </cell>
          <cell r="M353">
            <v>1</v>
          </cell>
        </row>
        <row r="354">
          <cell r="A354" t="str">
            <v>4_5_23_1</v>
          </cell>
          <cell r="B354">
            <v>11</v>
          </cell>
          <cell r="C354">
            <v>4</v>
          </cell>
          <cell r="D354">
            <v>235</v>
          </cell>
          <cell r="E354" t="str">
            <v>5</v>
          </cell>
          <cell r="F354">
            <v>23</v>
          </cell>
          <cell r="G354">
            <v>1</v>
          </cell>
          <cell r="H354">
            <v>0</v>
          </cell>
          <cell r="I354">
            <v>235.01</v>
          </cell>
          <cell r="J354">
            <v>2.5</v>
          </cell>
          <cell r="K354">
            <v>0</v>
          </cell>
          <cell r="L354">
            <v>0</v>
          </cell>
        </row>
        <row r="355">
          <cell r="A355" t="str">
            <v>4_5_23_2</v>
          </cell>
          <cell r="B355">
            <v>11</v>
          </cell>
          <cell r="C355">
            <v>4</v>
          </cell>
          <cell r="D355">
            <v>235</v>
          </cell>
          <cell r="E355" t="str">
            <v>5</v>
          </cell>
          <cell r="F355">
            <v>23</v>
          </cell>
          <cell r="G355">
            <v>2</v>
          </cell>
          <cell r="H355">
            <v>0</v>
          </cell>
          <cell r="I355">
            <v>235.02</v>
          </cell>
          <cell r="J355">
            <v>5</v>
          </cell>
          <cell r="K355">
            <v>0</v>
          </cell>
          <cell r="L355">
            <v>0</v>
          </cell>
          <cell r="M355"/>
        </row>
        <row r="356">
          <cell r="A356" t="str">
            <v>4_5_23_3</v>
          </cell>
          <cell r="B356">
            <v>11</v>
          </cell>
          <cell r="C356">
            <v>4</v>
          </cell>
          <cell r="D356">
            <v>235</v>
          </cell>
          <cell r="E356" t="str">
            <v>5</v>
          </cell>
          <cell r="F356">
            <v>23</v>
          </cell>
          <cell r="G356">
            <v>3</v>
          </cell>
          <cell r="H356">
            <v>0</v>
          </cell>
          <cell r="I356">
            <v>235.03</v>
          </cell>
          <cell r="J356">
            <v>10</v>
          </cell>
          <cell r="K356">
            <v>0</v>
          </cell>
          <cell r="L356">
            <v>0</v>
          </cell>
          <cell r="M356"/>
        </row>
        <row r="357">
          <cell r="A357" t="str">
            <v>4_5_23_4</v>
          </cell>
          <cell r="B357">
            <v>11</v>
          </cell>
          <cell r="C357">
            <v>4</v>
          </cell>
          <cell r="D357">
            <v>235</v>
          </cell>
          <cell r="E357" t="str">
            <v>5</v>
          </cell>
          <cell r="F357">
            <v>23</v>
          </cell>
          <cell r="G357">
            <v>4</v>
          </cell>
          <cell r="H357">
            <v>0</v>
          </cell>
          <cell r="I357">
            <v>235.04</v>
          </cell>
          <cell r="J357">
            <v>15</v>
          </cell>
          <cell r="K357">
            <v>0</v>
          </cell>
          <cell r="L357">
            <v>0</v>
          </cell>
          <cell r="M357"/>
        </row>
        <row r="358">
          <cell r="A358" t="str">
            <v>4_5_23_5</v>
          </cell>
          <cell r="B358">
            <v>11</v>
          </cell>
          <cell r="C358">
            <v>4</v>
          </cell>
          <cell r="D358">
            <v>235</v>
          </cell>
          <cell r="E358" t="str">
            <v>5</v>
          </cell>
          <cell r="F358">
            <v>23</v>
          </cell>
          <cell r="G358">
            <v>5</v>
          </cell>
          <cell r="H358">
            <v>0</v>
          </cell>
          <cell r="I358">
            <v>235.05</v>
          </cell>
          <cell r="J358">
            <v>20</v>
          </cell>
          <cell r="K358">
            <v>0</v>
          </cell>
          <cell r="L358">
            <v>0</v>
          </cell>
          <cell r="M358"/>
        </row>
        <row r="359">
          <cell r="A359" t="str">
            <v>4_5_23_6</v>
          </cell>
          <cell r="B359">
            <v>11</v>
          </cell>
          <cell r="C359">
            <v>4</v>
          </cell>
          <cell r="D359">
            <v>235</v>
          </cell>
          <cell r="E359" t="str">
            <v>5</v>
          </cell>
          <cell r="F359">
            <v>23</v>
          </cell>
          <cell r="G359">
            <v>6</v>
          </cell>
          <cell r="H359">
            <v>0</v>
          </cell>
          <cell r="I359">
            <v>235.06</v>
          </cell>
          <cell r="J359">
            <v>25</v>
          </cell>
          <cell r="K359">
            <v>0</v>
          </cell>
          <cell r="L359">
            <v>0</v>
          </cell>
          <cell r="M359"/>
        </row>
        <row r="360">
          <cell r="A360" t="str">
            <v>4_5_23_7</v>
          </cell>
          <cell r="B360">
            <v>11</v>
          </cell>
          <cell r="C360">
            <v>4</v>
          </cell>
          <cell r="D360">
            <v>235</v>
          </cell>
          <cell r="E360" t="str">
            <v>5</v>
          </cell>
          <cell r="F360">
            <v>23</v>
          </cell>
          <cell r="G360">
            <v>7</v>
          </cell>
          <cell r="H360">
            <v>0</v>
          </cell>
          <cell r="I360">
            <v>235.07</v>
          </cell>
          <cell r="J360">
            <v>30</v>
          </cell>
          <cell r="K360">
            <v>0</v>
          </cell>
          <cell r="L360">
            <v>0</v>
          </cell>
          <cell r="M360"/>
        </row>
        <row r="361">
          <cell r="A361" t="str">
            <v>4_5_23_8</v>
          </cell>
          <cell r="B361">
            <v>11</v>
          </cell>
          <cell r="C361">
            <v>4</v>
          </cell>
          <cell r="D361">
            <v>235</v>
          </cell>
          <cell r="E361" t="str">
            <v>5</v>
          </cell>
          <cell r="F361">
            <v>23</v>
          </cell>
          <cell r="G361">
            <v>8</v>
          </cell>
          <cell r="H361">
            <v>0</v>
          </cell>
          <cell r="I361">
            <v>235.08</v>
          </cell>
          <cell r="J361">
            <v>35</v>
          </cell>
          <cell r="K361">
            <v>0</v>
          </cell>
          <cell r="L361">
            <v>0</v>
          </cell>
          <cell r="M361"/>
        </row>
        <row r="362">
          <cell r="A362" t="str">
            <v>4_5_23_9</v>
          </cell>
          <cell r="B362">
            <v>11</v>
          </cell>
          <cell r="C362">
            <v>4</v>
          </cell>
          <cell r="D362">
            <v>235</v>
          </cell>
          <cell r="E362" t="str">
            <v>5</v>
          </cell>
          <cell r="F362">
            <v>23</v>
          </cell>
          <cell r="G362">
            <v>9</v>
          </cell>
          <cell r="H362">
            <v>0</v>
          </cell>
          <cell r="I362">
            <v>235.09</v>
          </cell>
          <cell r="J362">
            <v>40</v>
          </cell>
          <cell r="K362">
            <v>0</v>
          </cell>
          <cell r="L362">
            <v>0</v>
          </cell>
          <cell r="M362"/>
        </row>
        <row r="363">
          <cell r="A363" t="str">
            <v>4_5_23_10</v>
          </cell>
          <cell r="B363">
            <v>11</v>
          </cell>
          <cell r="C363">
            <v>4</v>
          </cell>
          <cell r="D363">
            <v>235</v>
          </cell>
          <cell r="E363" t="str">
            <v>5</v>
          </cell>
          <cell r="F363">
            <v>23</v>
          </cell>
          <cell r="G363">
            <v>10</v>
          </cell>
          <cell r="H363">
            <v>0</v>
          </cell>
          <cell r="I363">
            <v>235.1</v>
          </cell>
          <cell r="J363">
            <v>45</v>
          </cell>
          <cell r="K363">
            <v>0</v>
          </cell>
          <cell r="L363">
            <v>0</v>
          </cell>
          <cell r="M363"/>
        </row>
        <row r="364">
          <cell r="A364" t="str">
            <v>4_5_23_11</v>
          </cell>
          <cell r="B364">
            <v>11</v>
          </cell>
          <cell r="C364">
            <v>4</v>
          </cell>
          <cell r="D364">
            <v>235</v>
          </cell>
          <cell r="E364" t="str">
            <v>5</v>
          </cell>
          <cell r="F364">
            <v>23</v>
          </cell>
          <cell r="G364">
            <v>11</v>
          </cell>
          <cell r="H364">
            <v>0</v>
          </cell>
          <cell r="I364">
            <v>235.11</v>
          </cell>
          <cell r="J364">
            <v>50</v>
          </cell>
          <cell r="K364">
            <v>0</v>
          </cell>
          <cell r="L364">
            <v>0</v>
          </cell>
          <cell r="M364"/>
        </row>
        <row r="365">
          <cell r="A365" t="str">
            <v>4_5_23_12</v>
          </cell>
          <cell r="B365">
            <v>11</v>
          </cell>
          <cell r="C365">
            <v>4</v>
          </cell>
          <cell r="D365">
            <v>235</v>
          </cell>
          <cell r="E365" t="str">
            <v>5</v>
          </cell>
          <cell r="F365">
            <v>23</v>
          </cell>
          <cell r="G365">
            <v>12</v>
          </cell>
          <cell r="H365">
            <v>0.1198</v>
          </cell>
          <cell r="I365">
            <v>235.12</v>
          </cell>
          <cell r="J365">
            <v>55</v>
          </cell>
          <cell r="K365">
            <v>6.5890000000000004</v>
          </cell>
          <cell r="L365">
            <v>0.10272920743067845</v>
          </cell>
          <cell r="M365"/>
        </row>
        <row r="366">
          <cell r="A366" t="str">
            <v>4_5_23_13</v>
          </cell>
          <cell r="B366">
            <v>11</v>
          </cell>
          <cell r="C366">
            <v>4</v>
          </cell>
          <cell r="D366">
            <v>235</v>
          </cell>
          <cell r="E366" t="str">
            <v>5</v>
          </cell>
          <cell r="F366">
            <v>23</v>
          </cell>
          <cell r="G366">
            <v>13</v>
          </cell>
          <cell r="H366">
            <v>0</v>
          </cell>
          <cell r="I366">
            <v>235.13</v>
          </cell>
          <cell r="J366">
            <v>60</v>
          </cell>
          <cell r="K366">
            <v>0</v>
          </cell>
          <cell r="L366">
            <v>0</v>
          </cell>
          <cell r="M366"/>
        </row>
        <row r="367">
          <cell r="A367" t="str">
            <v>4_5_23_14</v>
          </cell>
          <cell r="B367">
            <v>11</v>
          </cell>
          <cell r="C367">
            <v>4</v>
          </cell>
          <cell r="D367">
            <v>235</v>
          </cell>
          <cell r="E367" t="str">
            <v>5</v>
          </cell>
          <cell r="F367">
            <v>23</v>
          </cell>
          <cell r="G367">
            <v>14</v>
          </cell>
          <cell r="H367">
            <v>0.82750000000000001</v>
          </cell>
          <cell r="I367">
            <v>235.14</v>
          </cell>
          <cell r="J367">
            <v>65</v>
          </cell>
          <cell r="K367">
            <v>53.787500000000001</v>
          </cell>
          <cell r="L367">
            <v>0.83860179764419751</v>
          </cell>
          <cell r="M367"/>
        </row>
        <row r="368">
          <cell r="A368" t="str">
            <v>4_5_23_15</v>
          </cell>
          <cell r="B368">
            <v>11</v>
          </cell>
          <cell r="C368">
            <v>4</v>
          </cell>
          <cell r="D368">
            <v>235</v>
          </cell>
          <cell r="E368" t="str">
            <v>5</v>
          </cell>
          <cell r="F368">
            <v>23</v>
          </cell>
          <cell r="G368">
            <v>15</v>
          </cell>
          <cell r="H368">
            <v>3.7900000000000003E-2</v>
          </cell>
          <cell r="I368">
            <v>235.15</v>
          </cell>
          <cell r="J368">
            <v>70</v>
          </cell>
          <cell r="K368">
            <v>2.653</v>
          </cell>
          <cell r="L368">
            <v>4.1362966658611312E-2</v>
          </cell>
          <cell r="M368"/>
        </row>
        <row r="369">
          <cell r="A369" t="str">
            <v>4_5_23_16</v>
          </cell>
          <cell r="B369">
            <v>11</v>
          </cell>
          <cell r="C369">
            <v>4</v>
          </cell>
          <cell r="D369">
            <v>235</v>
          </cell>
          <cell r="E369" t="str">
            <v>5</v>
          </cell>
          <cell r="F369">
            <v>23</v>
          </cell>
          <cell r="G369">
            <v>16</v>
          </cell>
          <cell r="H369">
            <v>1.4800000000000001E-2</v>
          </cell>
          <cell r="I369">
            <v>235.16</v>
          </cell>
          <cell r="J369">
            <v>75</v>
          </cell>
          <cell r="K369">
            <v>1.1100000000000001</v>
          </cell>
          <cell r="L369">
            <v>1.7306028266512837E-2</v>
          </cell>
          <cell r="M369">
            <v>1</v>
          </cell>
        </row>
        <row r="370">
          <cell r="A370" t="str">
            <v>4_5_24_1</v>
          </cell>
          <cell r="B370">
            <v>11</v>
          </cell>
          <cell r="C370">
            <v>4</v>
          </cell>
          <cell r="D370">
            <v>245</v>
          </cell>
          <cell r="E370" t="str">
            <v>5</v>
          </cell>
          <cell r="F370">
            <v>24</v>
          </cell>
          <cell r="G370">
            <v>1</v>
          </cell>
          <cell r="H370">
            <v>0</v>
          </cell>
          <cell r="I370">
            <v>245.01</v>
          </cell>
          <cell r="J370">
            <v>2.5</v>
          </cell>
          <cell r="K370">
            <v>0</v>
          </cell>
          <cell r="L370">
            <v>0</v>
          </cell>
        </row>
        <row r="371">
          <cell r="A371" t="str">
            <v>4_5_24_2</v>
          </cell>
          <cell r="B371">
            <v>11</v>
          </cell>
          <cell r="C371">
            <v>4</v>
          </cell>
          <cell r="D371">
            <v>245</v>
          </cell>
          <cell r="E371" t="str">
            <v>5</v>
          </cell>
          <cell r="F371">
            <v>24</v>
          </cell>
          <cell r="G371">
            <v>2</v>
          </cell>
          <cell r="H371">
            <v>0</v>
          </cell>
          <cell r="I371">
            <v>245.02</v>
          </cell>
          <cell r="J371">
            <v>5</v>
          </cell>
          <cell r="K371">
            <v>0</v>
          </cell>
          <cell r="L371">
            <v>0</v>
          </cell>
          <cell r="M371"/>
        </row>
        <row r="372">
          <cell r="A372" t="str">
            <v>4_5_24_3</v>
          </cell>
          <cell r="B372">
            <v>11</v>
          </cell>
          <cell r="C372">
            <v>4</v>
          </cell>
          <cell r="D372">
            <v>245</v>
          </cell>
          <cell r="E372" t="str">
            <v>5</v>
          </cell>
          <cell r="F372">
            <v>24</v>
          </cell>
          <cell r="G372">
            <v>3</v>
          </cell>
          <cell r="H372">
            <v>0</v>
          </cell>
          <cell r="I372">
            <v>245.03</v>
          </cell>
          <cell r="J372">
            <v>10</v>
          </cell>
          <cell r="K372">
            <v>0</v>
          </cell>
          <cell r="L372">
            <v>0</v>
          </cell>
          <cell r="M372"/>
        </row>
        <row r="373">
          <cell r="A373" t="str">
            <v>4_5_24_4</v>
          </cell>
          <cell r="B373">
            <v>11</v>
          </cell>
          <cell r="C373">
            <v>4</v>
          </cell>
          <cell r="D373">
            <v>245</v>
          </cell>
          <cell r="E373" t="str">
            <v>5</v>
          </cell>
          <cell r="F373">
            <v>24</v>
          </cell>
          <cell r="G373">
            <v>4</v>
          </cell>
          <cell r="H373">
            <v>0</v>
          </cell>
          <cell r="I373">
            <v>245.04</v>
          </cell>
          <cell r="J373">
            <v>15</v>
          </cell>
          <cell r="K373">
            <v>0</v>
          </cell>
          <cell r="L373">
            <v>0</v>
          </cell>
          <cell r="M373"/>
        </row>
        <row r="374">
          <cell r="A374" t="str">
            <v>4_5_24_5</v>
          </cell>
          <cell r="B374">
            <v>11</v>
          </cell>
          <cell r="C374">
            <v>4</v>
          </cell>
          <cell r="D374">
            <v>245</v>
          </cell>
          <cell r="E374" t="str">
            <v>5</v>
          </cell>
          <cell r="F374">
            <v>24</v>
          </cell>
          <cell r="G374">
            <v>5</v>
          </cell>
          <cell r="H374">
            <v>0</v>
          </cell>
          <cell r="I374">
            <v>245.05</v>
          </cell>
          <cell r="J374">
            <v>20</v>
          </cell>
          <cell r="K374">
            <v>0</v>
          </cell>
          <cell r="L374">
            <v>0</v>
          </cell>
          <cell r="M374"/>
        </row>
        <row r="375">
          <cell r="A375" t="str">
            <v>4_5_24_6</v>
          </cell>
          <cell r="B375">
            <v>11</v>
          </cell>
          <cell r="C375">
            <v>4</v>
          </cell>
          <cell r="D375">
            <v>245</v>
          </cell>
          <cell r="E375" t="str">
            <v>5</v>
          </cell>
          <cell r="F375">
            <v>24</v>
          </cell>
          <cell r="G375">
            <v>6</v>
          </cell>
          <cell r="H375">
            <v>0</v>
          </cell>
          <cell r="I375">
            <v>245.06</v>
          </cell>
          <cell r="J375">
            <v>25</v>
          </cell>
          <cell r="K375">
            <v>0</v>
          </cell>
          <cell r="L375">
            <v>0</v>
          </cell>
          <cell r="M375"/>
        </row>
        <row r="376">
          <cell r="A376" t="str">
            <v>4_5_24_7</v>
          </cell>
          <cell r="B376">
            <v>11</v>
          </cell>
          <cell r="C376">
            <v>4</v>
          </cell>
          <cell r="D376">
            <v>245</v>
          </cell>
          <cell r="E376" t="str">
            <v>5</v>
          </cell>
          <cell r="F376">
            <v>24</v>
          </cell>
          <cell r="G376">
            <v>7</v>
          </cell>
          <cell r="H376">
            <v>0</v>
          </cell>
          <cell r="I376">
            <v>245.07</v>
          </cell>
          <cell r="J376">
            <v>30</v>
          </cell>
          <cell r="K376">
            <v>0</v>
          </cell>
          <cell r="L376">
            <v>0</v>
          </cell>
          <cell r="M376"/>
        </row>
        <row r="377">
          <cell r="A377" t="str">
            <v>4_5_24_8</v>
          </cell>
          <cell r="B377">
            <v>11</v>
          </cell>
          <cell r="C377">
            <v>4</v>
          </cell>
          <cell r="D377">
            <v>245</v>
          </cell>
          <cell r="E377" t="str">
            <v>5</v>
          </cell>
          <cell r="F377">
            <v>24</v>
          </cell>
          <cell r="G377">
            <v>8</v>
          </cell>
          <cell r="H377">
            <v>0</v>
          </cell>
          <cell r="I377">
            <v>245.08</v>
          </cell>
          <cell r="J377">
            <v>35</v>
          </cell>
          <cell r="K377">
            <v>0</v>
          </cell>
          <cell r="L377">
            <v>0</v>
          </cell>
          <cell r="M377"/>
        </row>
        <row r="378">
          <cell r="A378" t="str">
            <v>4_5_24_9</v>
          </cell>
          <cell r="B378">
            <v>11</v>
          </cell>
          <cell r="C378">
            <v>4</v>
          </cell>
          <cell r="D378">
            <v>245</v>
          </cell>
          <cell r="E378" t="str">
            <v>5</v>
          </cell>
          <cell r="F378">
            <v>24</v>
          </cell>
          <cell r="G378">
            <v>9</v>
          </cell>
          <cell r="H378">
            <v>0</v>
          </cell>
          <cell r="I378">
            <v>245.09</v>
          </cell>
          <cell r="J378">
            <v>40</v>
          </cell>
          <cell r="K378">
            <v>0</v>
          </cell>
          <cell r="L378">
            <v>0</v>
          </cell>
          <cell r="M378"/>
        </row>
        <row r="379">
          <cell r="A379" t="str">
            <v>4_5_24_10</v>
          </cell>
          <cell r="B379">
            <v>11</v>
          </cell>
          <cell r="C379">
            <v>4</v>
          </cell>
          <cell r="D379">
            <v>245</v>
          </cell>
          <cell r="E379" t="str">
            <v>5</v>
          </cell>
          <cell r="F379">
            <v>24</v>
          </cell>
          <cell r="G379">
            <v>10</v>
          </cell>
          <cell r="H379">
            <v>0</v>
          </cell>
          <cell r="I379">
            <v>245.1</v>
          </cell>
          <cell r="J379">
            <v>45</v>
          </cell>
          <cell r="K379">
            <v>0</v>
          </cell>
          <cell r="L379">
            <v>0</v>
          </cell>
          <cell r="M379"/>
        </row>
        <row r="380">
          <cell r="A380" t="str">
            <v>4_5_24_11</v>
          </cell>
          <cell r="B380">
            <v>11</v>
          </cell>
          <cell r="C380">
            <v>4</v>
          </cell>
          <cell r="D380">
            <v>245</v>
          </cell>
          <cell r="E380" t="str">
            <v>5</v>
          </cell>
          <cell r="F380">
            <v>24</v>
          </cell>
          <cell r="G380">
            <v>11</v>
          </cell>
          <cell r="H380">
            <v>0</v>
          </cell>
          <cell r="I380">
            <v>245.11</v>
          </cell>
          <cell r="J380">
            <v>50</v>
          </cell>
          <cell r="K380">
            <v>0</v>
          </cell>
          <cell r="L380">
            <v>0</v>
          </cell>
          <cell r="M380"/>
        </row>
        <row r="381">
          <cell r="A381" t="str">
            <v>4_5_24_12</v>
          </cell>
          <cell r="B381">
            <v>11</v>
          </cell>
          <cell r="C381">
            <v>4</v>
          </cell>
          <cell r="D381">
            <v>245</v>
          </cell>
          <cell r="E381" t="str">
            <v>5</v>
          </cell>
          <cell r="F381">
            <v>24</v>
          </cell>
          <cell r="G381">
            <v>12</v>
          </cell>
          <cell r="H381">
            <v>0.1198</v>
          </cell>
          <cell r="I381">
            <v>245.12</v>
          </cell>
          <cell r="J381">
            <v>55</v>
          </cell>
          <cell r="K381">
            <v>6.5890000000000004</v>
          </cell>
          <cell r="L381">
            <v>0.10272920743067845</v>
          </cell>
          <cell r="M381"/>
        </row>
        <row r="382">
          <cell r="A382" t="str">
            <v>4_5_24_13</v>
          </cell>
          <cell r="B382">
            <v>11</v>
          </cell>
          <cell r="C382">
            <v>4</v>
          </cell>
          <cell r="D382">
            <v>245</v>
          </cell>
          <cell r="E382" t="str">
            <v>5</v>
          </cell>
          <cell r="F382">
            <v>24</v>
          </cell>
          <cell r="G382">
            <v>13</v>
          </cell>
          <cell r="H382">
            <v>0</v>
          </cell>
          <cell r="I382">
            <v>245.13</v>
          </cell>
          <cell r="J382">
            <v>60</v>
          </cell>
          <cell r="K382">
            <v>0</v>
          </cell>
          <cell r="L382">
            <v>0</v>
          </cell>
          <cell r="M382"/>
        </row>
        <row r="383">
          <cell r="A383" t="str">
            <v>4_5_24_14</v>
          </cell>
          <cell r="B383">
            <v>11</v>
          </cell>
          <cell r="C383">
            <v>4</v>
          </cell>
          <cell r="D383">
            <v>245</v>
          </cell>
          <cell r="E383" t="str">
            <v>5</v>
          </cell>
          <cell r="F383">
            <v>24</v>
          </cell>
          <cell r="G383">
            <v>14</v>
          </cell>
          <cell r="H383">
            <v>0.82750000000000001</v>
          </cell>
          <cell r="I383">
            <v>245.14</v>
          </cell>
          <cell r="J383">
            <v>65</v>
          </cell>
          <cell r="K383">
            <v>53.787500000000001</v>
          </cell>
          <cell r="L383">
            <v>0.83860179764419751</v>
          </cell>
          <cell r="M383"/>
        </row>
        <row r="384">
          <cell r="A384" t="str">
            <v>4_5_24_15</v>
          </cell>
          <cell r="B384">
            <v>11</v>
          </cell>
          <cell r="C384">
            <v>4</v>
          </cell>
          <cell r="D384">
            <v>245</v>
          </cell>
          <cell r="E384" t="str">
            <v>5</v>
          </cell>
          <cell r="F384">
            <v>24</v>
          </cell>
          <cell r="G384">
            <v>15</v>
          </cell>
          <cell r="H384">
            <v>3.7900000000000003E-2</v>
          </cell>
          <cell r="I384">
            <v>245.15</v>
          </cell>
          <cell r="J384">
            <v>70</v>
          </cell>
          <cell r="K384">
            <v>2.653</v>
          </cell>
          <cell r="L384">
            <v>4.1362966658611312E-2</v>
          </cell>
          <cell r="M384"/>
        </row>
        <row r="385">
          <cell r="A385" t="str">
            <v>4_5_24_16</v>
          </cell>
          <cell r="B385">
            <v>11</v>
          </cell>
          <cell r="C385">
            <v>4</v>
          </cell>
          <cell r="D385">
            <v>245</v>
          </cell>
          <cell r="E385" t="str">
            <v>5</v>
          </cell>
          <cell r="F385">
            <v>24</v>
          </cell>
          <cell r="G385">
            <v>16</v>
          </cell>
          <cell r="H385">
            <v>1.4800000000000001E-2</v>
          </cell>
          <cell r="I385">
            <v>245.16</v>
          </cell>
          <cell r="J385">
            <v>75</v>
          </cell>
          <cell r="K385">
            <v>1.1100000000000001</v>
          </cell>
          <cell r="L385">
            <v>1.7306028266512837E-2</v>
          </cell>
          <cell r="M385">
            <v>1</v>
          </cell>
        </row>
        <row r="386">
          <cell r="A386" t="str">
            <v>5_5_1_1</v>
          </cell>
          <cell r="B386">
            <v>11</v>
          </cell>
          <cell r="C386">
            <v>5</v>
          </cell>
          <cell r="D386">
            <v>15</v>
          </cell>
          <cell r="E386" t="str">
            <v>5</v>
          </cell>
          <cell r="F386">
            <v>1</v>
          </cell>
          <cell r="G386">
            <v>1</v>
          </cell>
          <cell r="H386">
            <v>0</v>
          </cell>
          <cell r="I386">
            <v>15.01</v>
          </cell>
          <cell r="J386">
            <v>2.5</v>
          </cell>
          <cell r="K386">
            <v>0</v>
          </cell>
          <cell r="L386">
            <v>0</v>
          </cell>
        </row>
        <row r="387">
          <cell r="A387" t="str">
            <v>5_5_1_2</v>
          </cell>
          <cell r="B387">
            <v>11</v>
          </cell>
          <cell r="C387">
            <v>5</v>
          </cell>
          <cell r="D387">
            <v>15</v>
          </cell>
          <cell r="E387" t="str">
            <v>5</v>
          </cell>
          <cell r="F387">
            <v>1</v>
          </cell>
          <cell r="G387">
            <v>2</v>
          </cell>
          <cell r="H387">
            <v>0</v>
          </cell>
          <cell r="I387">
            <v>15.02</v>
          </cell>
          <cell r="J387">
            <v>5</v>
          </cell>
          <cell r="K387">
            <v>0</v>
          </cell>
          <cell r="L387">
            <v>0</v>
          </cell>
          <cell r="M387"/>
        </row>
        <row r="388">
          <cell r="A388" t="str">
            <v>5_5_1_3</v>
          </cell>
          <cell r="B388">
            <v>11</v>
          </cell>
          <cell r="C388">
            <v>5</v>
          </cell>
          <cell r="D388">
            <v>15</v>
          </cell>
          <cell r="E388" t="str">
            <v>5</v>
          </cell>
          <cell r="F388">
            <v>1</v>
          </cell>
          <cell r="G388">
            <v>3</v>
          </cell>
          <cell r="H388">
            <v>0</v>
          </cell>
          <cell r="I388">
            <v>15.03</v>
          </cell>
          <cell r="J388">
            <v>10</v>
          </cell>
          <cell r="K388">
            <v>0</v>
          </cell>
          <cell r="L388">
            <v>0</v>
          </cell>
          <cell r="M388"/>
        </row>
        <row r="389">
          <cell r="A389" t="str">
            <v>5_5_1_4</v>
          </cell>
          <cell r="B389">
            <v>11</v>
          </cell>
          <cell r="C389">
            <v>5</v>
          </cell>
          <cell r="D389">
            <v>15</v>
          </cell>
          <cell r="E389" t="str">
            <v>5</v>
          </cell>
          <cell r="F389">
            <v>1</v>
          </cell>
          <cell r="G389">
            <v>4</v>
          </cell>
          <cell r="H389">
            <v>4.7999999999999996E-3</v>
          </cell>
          <cell r="I389">
            <v>15.04</v>
          </cell>
          <cell r="J389">
            <v>15</v>
          </cell>
          <cell r="K389">
            <v>7.1999999999999995E-2</v>
          </cell>
          <cell r="L389">
            <v>2.1765088193951114E-3</v>
          </cell>
          <cell r="M389"/>
        </row>
        <row r="390">
          <cell r="A390" t="str">
            <v>5_5_1_5</v>
          </cell>
          <cell r="B390">
            <v>11</v>
          </cell>
          <cell r="C390">
            <v>5</v>
          </cell>
          <cell r="D390">
            <v>15</v>
          </cell>
          <cell r="E390" t="str">
            <v>5</v>
          </cell>
          <cell r="F390">
            <v>1</v>
          </cell>
          <cell r="G390">
            <v>5</v>
          </cell>
          <cell r="H390">
            <v>6.4699999999999994E-2</v>
          </cell>
          <cell r="I390">
            <v>15.05</v>
          </cell>
          <cell r="J390">
            <v>20</v>
          </cell>
          <cell r="K390">
            <v>1.2939999999999998</v>
          </cell>
          <cell r="L390">
            <v>3.9116700170795472E-2</v>
          </cell>
          <cell r="M390"/>
        </row>
        <row r="391">
          <cell r="A391" t="str">
            <v>5_5_1_6</v>
          </cell>
          <cell r="B391">
            <v>11</v>
          </cell>
          <cell r="C391">
            <v>5</v>
          </cell>
          <cell r="D391">
            <v>15</v>
          </cell>
          <cell r="E391" t="str">
            <v>5</v>
          </cell>
          <cell r="F391">
            <v>1</v>
          </cell>
          <cell r="G391">
            <v>6</v>
          </cell>
          <cell r="H391">
            <v>0.1142</v>
          </cell>
          <cell r="I391">
            <v>15.06</v>
          </cell>
          <cell r="J391">
            <v>25</v>
          </cell>
          <cell r="K391">
            <v>2.855</v>
          </cell>
          <cell r="L391">
            <v>8.6304620546847816E-2</v>
          </cell>
          <cell r="M391"/>
        </row>
        <row r="392">
          <cell r="A392" t="str">
            <v>5_5_1_7</v>
          </cell>
          <cell r="B392">
            <v>11</v>
          </cell>
          <cell r="C392">
            <v>5</v>
          </cell>
          <cell r="D392">
            <v>15</v>
          </cell>
          <cell r="E392" t="str">
            <v>5</v>
          </cell>
          <cell r="F392">
            <v>1</v>
          </cell>
          <cell r="G392">
            <v>7</v>
          </cell>
          <cell r="H392">
            <v>0.33660000000000001</v>
          </cell>
          <cell r="I392">
            <v>15.07</v>
          </cell>
          <cell r="J392">
            <v>30</v>
          </cell>
          <cell r="K392">
            <v>10.098000000000001</v>
          </cell>
          <cell r="L392">
            <v>0.30525536192016439</v>
          </cell>
          <cell r="M392"/>
        </row>
        <row r="393">
          <cell r="A393" t="str">
            <v>5_5_1_8</v>
          </cell>
          <cell r="B393">
            <v>11</v>
          </cell>
          <cell r="C393">
            <v>5</v>
          </cell>
          <cell r="D393">
            <v>15</v>
          </cell>
          <cell r="E393" t="str">
            <v>5</v>
          </cell>
          <cell r="F393">
            <v>1</v>
          </cell>
          <cell r="G393">
            <v>8</v>
          </cell>
          <cell r="H393">
            <v>0.26390000000000002</v>
          </cell>
          <cell r="I393">
            <v>15.08</v>
          </cell>
          <cell r="J393">
            <v>35</v>
          </cell>
          <cell r="K393">
            <v>9.2365000000000013</v>
          </cell>
          <cell r="L393">
            <v>0.27921282931031877</v>
          </cell>
          <cell r="M393"/>
        </row>
        <row r="394">
          <cell r="A394" t="str">
            <v>5_5_1_9</v>
          </cell>
          <cell r="B394">
            <v>11</v>
          </cell>
          <cell r="C394">
            <v>5</v>
          </cell>
          <cell r="D394">
            <v>15</v>
          </cell>
          <cell r="E394" t="str">
            <v>5</v>
          </cell>
          <cell r="F394">
            <v>1</v>
          </cell>
          <cell r="G394">
            <v>9</v>
          </cell>
          <cell r="H394">
            <v>0.1116</v>
          </cell>
          <cell r="I394">
            <v>15.09</v>
          </cell>
          <cell r="J394">
            <v>40</v>
          </cell>
          <cell r="K394">
            <v>4.4640000000000004</v>
          </cell>
          <cell r="L394">
            <v>0.13494354680249693</v>
          </cell>
          <cell r="M394"/>
        </row>
        <row r="395">
          <cell r="A395" t="str">
            <v>5_5_1_10</v>
          </cell>
          <cell r="B395">
            <v>11</v>
          </cell>
          <cell r="C395">
            <v>5</v>
          </cell>
          <cell r="D395">
            <v>15</v>
          </cell>
          <cell r="E395" t="str">
            <v>5</v>
          </cell>
          <cell r="F395">
            <v>1</v>
          </cell>
          <cell r="G395">
            <v>10</v>
          </cell>
          <cell r="H395">
            <v>4.4499999999999998E-2</v>
          </cell>
          <cell r="I395">
            <v>15.1</v>
          </cell>
          <cell r="J395">
            <v>45</v>
          </cell>
          <cell r="K395">
            <v>2.0024999999999999</v>
          </cell>
          <cell r="L395">
            <v>6.0534151539426533E-2</v>
          </cell>
          <cell r="M395"/>
        </row>
        <row r="396">
          <cell r="A396" t="str">
            <v>5_5_1_11</v>
          </cell>
          <cell r="B396">
            <v>11</v>
          </cell>
          <cell r="C396">
            <v>5</v>
          </cell>
          <cell r="D396">
            <v>15</v>
          </cell>
          <cell r="E396" t="str">
            <v>5</v>
          </cell>
          <cell r="F396">
            <v>1</v>
          </cell>
          <cell r="G396">
            <v>11</v>
          </cell>
          <cell r="H396">
            <v>4.6100000000000002E-2</v>
          </cell>
          <cell r="I396">
            <v>15.11</v>
          </cell>
          <cell r="J396">
            <v>50</v>
          </cell>
          <cell r="K396">
            <v>2.3050000000000002</v>
          </cell>
          <cell r="L396">
            <v>6.9678511509801838E-2</v>
          </cell>
          <cell r="M396"/>
        </row>
        <row r="397">
          <cell r="A397" t="str">
            <v>5_5_1_12</v>
          </cell>
          <cell r="B397">
            <v>11</v>
          </cell>
          <cell r="C397">
            <v>5</v>
          </cell>
          <cell r="D397">
            <v>15</v>
          </cell>
          <cell r="E397" t="str">
            <v>5</v>
          </cell>
          <cell r="F397">
            <v>1</v>
          </cell>
          <cell r="G397">
            <v>12</v>
          </cell>
          <cell r="H397">
            <v>1.37E-2</v>
          </cell>
          <cell r="I397">
            <v>15.12</v>
          </cell>
          <cell r="J397">
            <v>55</v>
          </cell>
          <cell r="K397">
            <v>0.75350000000000006</v>
          </cell>
          <cell r="L397">
            <v>2.2777769380753009E-2</v>
          </cell>
          <cell r="M397"/>
        </row>
        <row r="398">
          <cell r="A398" t="str">
            <v>5_5_1_13</v>
          </cell>
          <cell r="B398">
            <v>11</v>
          </cell>
          <cell r="C398">
            <v>5</v>
          </cell>
          <cell r="D398">
            <v>15</v>
          </cell>
          <cell r="E398" t="str">
            <v>5</v>
          </cell>
          <cell r="F398">
            <v>1</v>
          </cell>
          <cell r="G398">
            <v>13</v>
          </cell>
          <cell r="H398">
            <v>0</v>
          </cell>
          <cell r="I398">
            <v>15.13</v>
          </cell>
          <cell r="J398">
            <v>60</v>
          </cell>
          <cell r="K398">
            <v>0</v>
          </cell>
          <cell r="L398">
            <v>0</v>
          </cell>
          <cell r="M398"/>
        </row>
        <row r="399">
          <cell r="A399" t="str">
            <v>5_5_1_14</v>
          </cell>
          <cell r="B399">
            <v>11</v>
          </cell>
          <cell r="C399">
            <v>5</v>
          </cell>
          <cell r="D399">
            <v>15</v>
          </cell>
          <cell r="E399" t="str">
            <v>5</v>
          </cell>
          <cell r="F399">
            <v>1</v>
          </cell>
          <cell r="G399">
            <v>14</v>
          </cell>
          <cell r="H399">
            <v>0</v>
          </cell>
          <cell r="I399">
            <v>15.14</v>
          </cell>
          <cell r="J399">
            <v>65</v>
          </cell>
          <cell r="K399">
            <v>0</v>
          </cell>
          <cell r="L399">
            <v>0</v>
          </cell>
          <cell r="M399"/>
        </row>
        <row r="400">
          <cell r="A400" t="str">
            <v>5_5_1_15</v>
          </cell>
          <cell r="B400">
            <v>11</v>
          </cell>
          <cell r="C400">
            <v>5</v>
          </cell>
          <cell r="D400">
            <v>15</v>
          </cell>
          <cell r="E400" t="str">
            <v>5</v>
          </cell>
          <cell r="F400">
            <v>1</v>
          </cell>
          <cell r="G400">
            <v>15</v>
          </cell>
          <cell r="H400">
            <v>0</v>
          </cell>
          <cell r="I400">
            <v>15.15</v>
          </cell>
          <cell r="J400">
            <v>70</v>
          </cell>
          <cell r="K400">
            <v>0</v>
          </cell>
          <cell r="L400">
            <v>0</v>
          </cell>
          <cell r="M400"/>
        </row>
        <row r="401">
          <cell r="A401" t="str">
            <v>5_5_1_16</v>
          </cell>
          <cell r="B401">
            <v>11</v>
          </cell>
          <cell r="C401">
            <v>5</v>
          </cell>
          <cell r="D401">
            <v>15</v>
          </cell>
          <cell r="E401" t="str">
            <v>5</v>
          </cell>
          <cell r="F401">
            <v>1</v>
          </cell>
          <cell r="G401">
            <v>16</v>
          </cell>
          <cell r="H401">
            <v>0</v>
          </cell>
          <cell r="I401">
            <v>15.16</v>
          </cell>
          <cell r="J401">
            <v>75</v>
          </cell>
          <cell r="K401">
            <v>0</v>
          </cell>
          <cell r="L401">
            <v>0</v>
          </cell>
          <cell r="M401">
            <v>0.99999999999999989</v>
          </cell>
        </row>
        <row r="402">
          <cell r="A402" t="str">
            <v>5_5_2_1</v>
          </cell>
          <cell r="B402">
            <v>11</v>
          </cell>
          <cell r="C402">
            <v>5</v>
          </cell>
          <cell r="D402">
            <v>25</v>
          </cell>
          <cell r="E402" t="str">
            <v>5</v>
          </cell>
          <cell r="F402">
            <v>2</v>
          </cell>
          <cell r="G402">
            <v>1</v>
          </cell>
          <cell r="H402">
            <v>0</v>
          </cell>
          <cell r="I402">
            <v>25.01</v>
          </cell>
          <cell r="J402">
            <v>2.5</v>
          </cell>
          <cell r="K402">
            <v>0</v>
          </cell>
          <cell r="L402">
            <v>0</v>
          </cell>
        </row>
        <row r="403">
          <cell r="A403" t="str">
            <v>5_5_2_2</v>
          </cell>
          <cell r="B403">
            <v>11</v>
          </cell>
          <cell r="C403">
            <v>5</v>
          </cell>
          <cell r="D403">
            <v>25</v>
          </cell>
          <cell r="E403" t="str">
            <v>5</v>
          </cell>
          <cell r="F403">
            <v>2</v>
          </cell>
          <cell r="G403">
            <v>2</v>
          </cell>
          <cell r="H403">
            <v>0</v>
          </cell>
          <cell r="I403">
            <v>25.02</v>
          </cell>
          <cell r="J403">
            <v>5</v>
          </cell>
          <cell r="K403">
            <v>0</v>
          </cell>
          <cell r="L403">
            <v>0</v>
          </cell>
          <cell r="M403"/>
        </row>
        <row r="404">
          <cell r="A404" t="str">
            <v>5_5_2_3</v>
          </cell>
          <cell r="B404">
            <v>11</v>
          </cell>
          <cell r="C404">
            <v>5</v>
          </cell>
          <cell r="D404">
            <v>25</v>
          </cell>
          <cell r="E404" t="str">
            <v>5</v>
          </cell>
          <cell r="F404">
            <v>2</v>
          </cell>
          <cell r="G404">
            <v>3</v>
          </cell>
          <cell r="H404">
            <v>0</v>
          </cell>
          <cell r="I404">
            <v>25.03</v>
          </cell>
          <cell r="J404">
            <v>10</v>
          </cell>
          <cell r="K404">
            <v>0</v>
          </cell>
          <cell r="L404">
            <v>0</v>
          </cell>
          <cell r="M404"/>
        </row>
        <row r="405">
          <cell r="A405" t="str">
            <v>5_5_2_4</v>
          </cell>
          <cell r="B405">
            <v>11</v>
          </cell>
          <cell r="C405">
            <v>5</v>
          </cell>
          <cell r="D405">
            <v>25</v>
          </cell>
          <cell r="E405" t="str">
            <v>5</v>
          </cell>
          <cell r="F405">
            <v>2</v>
          </cell>
          <cell r="G405">
            <v>4</v>
          </cell>
          <cell r="H405">
            <v>4.7999999999999996E-3</v>
          </cell>
          <cell r="I405">
            <v>25.04</v>
          </cell>
          <cell r="J405">
            <v>15</v>
          </cell>
          <cell r="K405">
            <v>7.1999999999999995E-2</v>
          </cell>
          <cell r="L405">
            <v>2.1765088193951114E-3</v>
          </cell>
          <cell r="M405"/>
        </row>
        <row r="406">
          <cell r="A406" t="str">
            <v>5_5_2_5</v>
          </cell>
          <cell r="B406">
            <v>11</v>
          </cell>
          <cell r="C406">
            <v>5</v>
          </cell>
          <cell r="D406">
            <v>25</v>
          </cell>
          <cell r="E406" t="str">
            <v>5</v>
          </cell>
          <cell r="F406">
            <v>2</v>
          </cell>
          <cell r="G406">
            <v>5</v>
          </cell>
          <cell r="H406">
            <v>6.4699999999999994E-2</v>
          </cell>
          <cell r="I406">
            <v>25.05</v>
          </cell>
          <cell r="J406">
            <v>20</v>
          </cell>
          <cell r="K406">
            <v>1.2939999999999998</v>
          </cell>
          <cell r="L406">
            <v>3.9116700170795472E-2</v>
          </cell>
          <cell r="M406"/>
        </row>
        <row r="407">
          <cell r="A407" t="str">
            <v>5_5_2_6</v>
          </cell>
          <cell r="B407">
            <v>11</v>
          </cell>
          <cell r="C407">
            <v>5</v>
          </cell>
          <cell r="D407">
            <v>25</v>
          </cell>
          <cell r="E407" t="str">
            <v>5</v>
          </cell>
          <cell r="F407">
            <v>2</v>
          </cell>
          <cell r="G407">
            <v>6</v>
          </cell>
          <cell r="H407">
            <v>0.1142</v>
          </cell>
          <cell r="I407">
            <v>25.06</v>
          </cell>
          <cell r="J407">
            <v>25</v>
          </cell>
          <cell r="K407">
            <v>2.855</v>
          </cell>
          <cell r="L407">
            <v>8.6304620546847816E-2</v>
          </cell>
          <cell r="M407"/>
        </row>
        <row r="408">
          <cell r="A408" t="str">
            <v>5_5_2_7</v>
          </cell>
          <cell r="B408">
            <v>11</v>
          </cell>
          <cell r="C408">
            <v>5</v>
          </cell>
          <cell r="D408">
            <v>25</v>
          </cell>
          <cell r="E408" t="str">
            <v>5</v>
          </cell>
          <cell r="F408">
            <v>2</v>
          </cell>
          <cell r="G408">
            <v>7</v>
          </cell>
          <cell r="H408">
            <v>0.33660000000000001</v>
          </cell>
          <cell r="I408">
            <v>25.07</v>
          </cell>
          <cell r="J408">
            <v>30</v>
          </cell>
          <cell r="K408">
            <v>10.098000000000001</v>
          </cell>
          <cell r="L408">
            <v>0.30525536192016439</v>
          </cell>
          <cell r="M408"/>
        </row>
        <row r="409">
          <cell r="A409" t="str">
            <v>5_5_2_8</v>
          </cell>
          <cell r="B409">
            <v>11</v>
          </cell>
          <cell r="C409">
            <v>5</v>
          </cell>
          <cell r="D409">
            <v>25</v>
          </cell>
          <cell r="E409" t="str">
            <v>5</v>
          </cell>
          <cell r="F409">
            <v>2</v>
          </cell>
          <cell r="G409">
            <v>8</v>
          </cell>
          <cell r="H409">
            <v>0.26390000000000002</v>
          </cell>
          <cell r="I409">
            <v>25.08</v>
          </cell>
          <cell r="J409">
            <v>35</v>
          </cell>
          <cell r="K409">
            <v>9.2365000000000013</v>
          </cell>
          <cell r="L409">
            <v>0.27921282931031877</v>
          </cell>
          <cell r="M409"/>
        </row>
        <row r="410">
          <cell r="A410" t="str">
            <v>5_5_2_9</v>
          </cell>
          <cell r="B410">
            <v>11</v>
          </cell>
          <cell r="C410">
            <v>5</v>
          </cell>
          <cell r="D410">
            <v>25</v>
          </cell>
          <cell r="E410" t="str">
            <v>5</v>
          </cell>
          <cell r="F410">
            <v>2</v>
          </cell>
          <cell r="G410">
            <v>9</v>
          </cell>
          <cell r="H410">
            <v>0.1116</v>
          </cell>
          <cell r="I410">
            <v>25.09</v>
          </cell>
          <cell r="J410">
            <v>40</v>
          </cell>
          <cell r="K410">
            <v>4.4640000000000004</v>
          </cell>
          <cell r="L410">
            <v>0.13494354680249693</v>
          </cell>
          <cell r="M410"/>
        </row>
        <row r="411">
          <cell r="A411" t="str">
            <v>5_5_2_10</v>
          </cell>
          <cell r="B411">
            <v>11</v>
          </cell>
          <cell r="C411">
            <v>5</v>
          </cell>
          <cell r="D411">
            <v>25</v>
          </cell>
          <cell r="E411" t="str">
            <v>5</v>
          </cell>
          <cell r="F411">
            <v>2</v>
          </cell>
          <cell r="G411">
            <v>10</v>
          </cell>
          <cell r="H411">
            <v>4.4499999999999998E-2</v>
          </cell>
          <cell r="I411">
            <v>25.1</v>
          </cell>
          <cell r="J411">
            <v>45</v>
          </cell>
          <cell r="K411">
            <v>2.0024999999999999</v>
          </cell>
          <cell r="L411">
            <v>6.0534151539426533E-2</v>
          </cell>
          <cell r="M411"/>
        </row>
        <row r="412">
          <cell r="A412" t="str">
            <v>5_5_2_11</v>
          </cell>
          <cell r="B412">
            <v>11</v>
          </cell>
          <cell r="C412">
            <v>5</v>
          </cell>
          <cell r="D412">
            <v>25</v>
          </cell>
          <cell r="E412" t="str">
            <v>5</v>
          </cell>
          <cell r="F412">
            <v>2</v>
          </cell>
          <cell r="G412">
            <v>11</v>
          </cell>
          <cell r="H412">
            <v>4.6100000000000002E-2</v>
          </cell>
          <cell r="I412">
            <v>25.11</v>
          </cell>
          <cell r="J412">
            <v>50</v>
          </cell>
          <cell r="K412">
            <v>2.3050000000000002</v>
          </cell>
          <cell r="L412">
            <v>6.9678511509801838E-2</v>
          </cell>
          <cell r="M412"/>
        </row>
        <row r="413">
          <cell r="A413" t="str">
            <v>5_5_2_12</v>
          </cell>
          <cell r="B413">
            <v>11</v>
          </cell>
          <cell r="C413">
            <v>5</v>
          </cell>
          <cell r="D413">
            <v>25</v>
          </cell>
          <cell r="E413" t="str">
            <v>5</v>
          </cell>
          <cell r="F413">
            <v>2</v>
          </cell>
          <cell r="G413">
            <v>12</v>
          </cell>
          <cell r="H413">
            <v>1.37E-2</v>
          </cell>
          <cell r="I413">
            <v>25.12</v>
          </cell>
          <cell r="J413">
            <v>55</v>
          </cell>
          <cell r="K413">
            <v>0.75350000000000006</v>
          </cell>
          <cell r="L413">
            <v>2.2777769380753009E-2</v>
          </cell>
          <cell r="M413"/>
        </row>
        <row r="414">
          <cell r="A414" t="str">
            <v>5_5_2_13</v>
          </cell>
          <cell r="B414">
            <v>11</v>
          </cell>
          <cell r="C414">
            <v>5</v>
          </cell>
          <cell r="D414">
            <v>25</v>
          </cell>
          <cell r="E414" t="str">
            <v>5</v>
          </cell>
          <cell r="F414">
            <v>2</v>
          </cell>
          <cell r="G414">
            <v>13</v>
          </cell>
          <cell r="H414">
            <v>0</v>
          </cell>
          <cell r="I414">
            <v>25.13</v>
          </cell>
          <cell r="J414">
            <v>60</v>
          </cell>
          <cell r="K414">
            <v>0</v>
          </cell>
          <cell r="L414">
            <v>0</v>
          </cell>
          <cell r="M414"/>
        </row>
        <row r="415">
          <cell r="A415" t="str">
            <v>5_5_2_14</v>
          </cell>
          <cell r="B415">
            <v>11</v>
          </cell>
          <cell r="C415">
            <v>5</v>
          </cell>
          <cell r="D415">
            <v>25</v>
          </cell>
          <cell r="E415" t="str">
            <v>5</v>
          </cell>
          <cell r="F415">
            <v>2</v>
          </cell>
          <cell r="G415">
            <v>14</v>
          </cell>
          <cell r="H415">
            <v>0</v>
          </cell>
          <cell r="I415">
            <v>25.14</v>
          </cell>
          <cell r="J415">
            <v>65</v>
          </cell>
          <cell r="K415">
            <v>0</v>
          </cell>
          <cell r="L415">
            <v>0</v>
          </cell>
          <cell r="M415"/>
        </row>
        <row r="416">
          <cell r="A416" t="str">
            <v>5_5_2_15</v>
          </cell>
          <cell r="B416">
            <v>11</v>
          </cell>
          <cell r="C416">
            <v>5</v>
          </cell>
          <cell r="D416">
            <v>25</v>
          </cell>
          <cell r="E416" t="str">
            <v>5</v>
          </cell>
          <cell r="F416">
            <v>2</v>
          </cell>
          <cell r="G416">
            <v>15</v>
          </cell>
          <cell r="H416">
            <v>0</v>
          </cell>
          <cell r="I416">
            <v>25.15</v>
          </cell>
          <cell r="J416">
            <v>70</v>
          </cell>
          <cell r="K416">
            <v>0</v>
          </cell>
          <cell r="L416">
            <v>0</v>
          </cell>
          <cell r="M416"/>
        </row>
        <row r="417">
          <cell r="A417" t="str">
            <v>5_5_2_16</v>
          </cell>
          <cell r="B417">
            <v>11</v>
          </cell>
          <cell r="C417">
            <v>5</v>
          </cell>
          <cell r="D417">
            <v>25</v>
          </cell>
          <cell r="E417" t="str">
            <v>5</v>
          </cell>
          <cell r="F417">
            <v>2</v>
          </cell>
          <cell r="G417">
            <v>16</v>
          </cell>
          <cell r="H417">
            <v>0</v>
          </cell>
          <cell r="I417">
            <v>25.16</v>
          </cell>
          <cell r="J417">
            <v>75</v>
          </cell>
          <cell r="K417">
            <v>0</v>
          </cell>
          <cell r="L417">
            <v>0</v>
          </cell>
          <cell r="M417">
            <v>0.99999999999999989</v>
          </cell>
        </row>
        <row r="418">
          <cell r="A418" t="str">
            <v>5_5_3_1</v>
          </cell>
          <cell r="B418">
            <v>11</v>
          </cell>
          <cell r="C418">
            <v>5</v>
          </cell>
          <cell r="D418">
            <v>35</v>
          </cell>
          <cell r="E418" t="str">
            <v>5</v>
          </cell>
          <cell r="F418">
            <v>3</v>
          </cell>
          <cell r="G418">
            <v>1</v>
          </cell>
          <cell r="H418">
            <v>0</v>
          </cell>
          <cell r="I418">
            <v>35.01</v>
          </cell>
          <cell r="J418">
            <v>2.5</v>
          </cell>
          <cell r="K418">
            <v>0</v>
          </cell>
          <cell r="L418">
            <v>0</v>
          </cell>
        </row>
        <row r="419">
          <cell r="A419" t="str">
            <v>5_5_3_2</v>
          </cell>
          <cell r="B419">
            <v>11</v>
          </cell>
          <cell r="C419">
            <v>5</v>
          </cell>
          <cell r="D419">
            <v>35</v>
          </cell>
          <cell r="E419" t="str">
            <v>5</v>
          </cell>
          <cell r="F419">
            <v>3</v>
          </cell>
          <cell r="G419">
            <v>2</v>
          </cell>
          <cell r="H419">
            <v>0</v>
          </cell>
          <cell r="I419">
            <v>35.020000000000003</v>
          </cell>
          <cell r="J419">
            <v>5</v>
          </cell>
          <cell r="K419">
            <v>0</v>
          </cell>
          <cell r="L419">
            <v>0</v>
          </cell>
          <cell r="M419"/>
        </row>
        <row r="420">
          <cell r="A420" t="str">
            <v>5_5_3_3</v>
          </cell>
          <cell r="B420">
            <v>11</v>
          </cell>
          <cell r="C420">
            <v>5</v>
          </cell>
          <cell r="D420">
            <v>35</v>
          </cell>
          <cell r="E420" t="str">
            <v>5</v>
          </cell>
          <cell r="F420">
            <v>3</v>
          </cell>
          <cell r="G420">
            <v>3</v>
          </cell>
          <cell r="H420">
            <v>0</v>
          </cell>
          <cell r="I420">
            <v>35.03</v>
          </cell>
          <cell r="J420">
            <v>10</v>
          </cell>
          <cell r="K420">
            <v>0</v>
          </cell>
          <cell r="L420">
            <v>0</v>
          </cell>
          <cell r="M420"/>
        </row>
        <row r="421">
          <cell r="A421" t="str">
            <v>5_5_3_4</v>
          </cell>
          <cell r="B421">
            <v>11</v>
          </cell>
          <cell r="C421">
            <v>5</v>
          </cell>
          <cell r="D421">
            <v>35</v>
          </cell>
          <cell r="E421" t="str">
            <v>5</v>
          </cell>
          <cell r="F421">
            <v>3</v>
          </cell>
          <cell r="G421">
            <v>4</v>
          </cell>
          <cell r="H421">
            <v>4.7999999999999996E-3</v>
          </cell>
          <cell r="I421">
            <v>35.04</v>
          </cell>
          <cell r="J421">
            <v>15</v>
          </cell>
          <cell r="K421">
            <v>7.1999999999999995E-2</v>
          </cell>
          <cell r="L421">
            <v>2.1765088193951114E-3</v>
          </cell>
          <cell r="M421"/>
        </row>
        <row r="422">
          <cell r="A422" t="str">
            <v>5_5_3_5</v>
          </cell>
          <cell r="B422">
            <v>11</v>
          </cell>
          <cell r="C422">
            <v>5</v>
          </cell>
          <cell r="D422">
            <v>35</v>
          </cell>
          <cell r="E422" t="str">
            <v>5</v>
          </cell>
          <cell r="F422">
            <v>3</v>
          </cell>
          <cell r="G422">
            <v>5</v>
          </cell>
          <cell r="H422">
            <v>6.4699999999999994E-2</v>
          </cell>
          <cell r="I422">
            <v>35.049999999999997</v>
          </cell>
          <cell r="J422">
            <v>20</v>
          </cell>
          <cell r="K422">
            <v>1.2939999999999998</v>
          </cell>
          <cell r="L422">
            <v>3.9116700170795472E-2</v>
          </cell>
          <cell r="M422"/>
        </row>
        <row r="423">
          <cell r="A423" t="str">
            <v>5_5_3_6</v>
          </cell>
          <cell r="B423">
            <v>11</v>
          </cell>
          <cell r="C423">
            <v>5</v>
          </cell>
          <cell r="D423">
            <v>35</v>
          </cell>
          <cell r="E423" t="str">
            <v>5</v>
          </cell>
          <cell r="F423">
            <v>3</v>
          </cell>
          <cell r="G423">
            <v>6</v>
          </cell>
          <cell r="H423">
            <v>0.1142</v>
          </cell>
          <cell r="I423">
            <v>35.06</v>
          </cell>
          <cell r="J423">
            <v>25</v>
          </cell>
          <cell r="K423">
            <v>2.855</v>
          </cell>
          <cell r="L423">
            <v>8.6304620546847816E-2</v>
          </cell>
          <cell r="M423"/>
        </row>
        <row r="424">
          <cell r="A424" t="str">
            <v>5_5_3_7</v>
          </cell>
          <cell r="B424">
            <v>11</v>
          </cell>
          <cell r="C424">
            <v>5</v>
          </cell>
          <cell r="D424">
            <v>35</v>
          </cell>
          <cell r="E424" t="str">
            <v>5</v>
          </cell>
          <cell r="F424">
            <v>3</v>
          </cell>
          <cell r="G424">
            <v>7</v>
          </cell>
          <cell r="H424">
            <v>0.33660000000000001</v>
          </cell>
          <cell r="I424">
            <v>35.07</v>
          </cell>
          <cell r="J424">
            <v>30</v>
          </cell>
          <cell r="K424">
            <v>10.098000000000001</v>
          </cell>
          <cell r="L424">
            <v>0.30525536192016439</v>
          </cell>
          <cell r="M424"/>
        </row>
        <row r="425">
          <cell r="A425" t="str">
            <v>5_5_3_8</v>
          </cell>
          <cell r="B425">
            <v>11</v>
          </cell>
          <cell r="C425">
            <v>5</v>
          </cell>
          <cell r="D425">
            <v>35</v>
          </cell>
          <cell r="E425" t="str">
            <v>5</v>
          </cell>
          <cell r="F425">
            <v>3</v>
          </cell>
          <cell r="G425">
            <v>8</v>
          </cell>
          <cell r="H425">
            <v>0.26390000000000002</v>
          </cell>
          <cell r="I425">
            <v>35.08</v>
          </cell>
          <cell r="J425">
            <v>35</v>
          </cell>
          <cell r="K425">
            <v>9.2365000000000013</v>
          </cell>
          <cell r="L425">
            <v>0.27921282931031877</v>
          </cell>
          <cell r="M425"/>
        </row>
        <row r="426">
          <cell r="A426" t="str">
            <v>5_5_3_9</v>
          </cell>
          <cell r="B426">
            <v>11</v>
          </cell>
          <cell r="C426">
            <v>5</v>
          </cell>
          <cell r="D426">
            <v>35</v>
          </cell>
          <cell r="E426" t="str">
            <v>5</v>
          </cell>
          <cell r="F426">
            <v>3</v>
          </cell>
          <cell r="G426">
            <v>9</v>
          </cell>
          <cell r="H426">
            <v>0.1116</v>
          </cell>
          <cell r="I426">
            <v>35.090000000000003</v>
          </cell>
          <cell r="J426">
            <v>40</v>
          </cell>
          <cell r="K426">
            <v>4.4640000000000004</v>
          </cell>
          <cell r="L426">
            <v>0.13494354680249693</v>
          </cell>
          <cell r="M426"/>
        </row>
        <row r="427">
          <cell r="A427" t="str">
            <v>5_5_3_10</v>
          </cell>
          <cell r="B427">
            <v>11</v>
          </cell>
          <cell r="C427">
            <v>5</v>
          </cell>
          <cell r="D427">
            <v>35</v>
          </cell>
          <cell r="E427" t="str">
            <v>5</v>
          </cell>
          <cell r="F427">
            <v>3</v>
          </cell>
          <cell r="G427">
            <v>10</v>
          </cell>
          <cell r="H427">
            <v>4.4499999999999998E-2</v>
          </cell>
          <cell r="I427">
            <v>35.1</v>
          </cell>
          <cell r="J427">
            <v>45</v>
          </cell>
          <cell r="K427">
            <v>2.0024999999999999</v>
          </cell>
          <cell r="L427">
            <v>6.0534151539426533E-2</v>
          </cell>
          <cell r="M427"/>
        </row>
        <row r="428">
          <cell r="A428" t="str">
            <v>5_5_3_11</v>
          </cell>
          <cell r="B428">
            <v>11</v>
          </cell>
          <cell r="C428">
            <v>5</v>
          </cell>
          <cell r="D428">
            <v>35</v>
          </cell>
          <cell r="E428" t="str">
            <v>5</v>
          </cell>
          <cell r="F428">
            <v>3</v>
          </cell>
          <cell r="G428">
            <v>11</v>
          </cell>
          <cell r="H428">
            <v>4.6100000000000002E-2</v>
          </cell>
          <cell r="I428">
            <v>35.11</v>
          </cell>
          <cell r="J428">
            <v>50</v>
          </cell>
          <cell r="K428">
            <v>2.3050000000000002</v>
          </cell>
          <cell r="L428">
            <v>6.9678511509801838E-2</v>
          </cell>
          <cell r="M428"/>
        </row>
        <row r="429">
          <cell r="A429" t="str">
            <v>5_5_3_12</v>
          </cell>
          <cell r="B429">
            <v>11</v>
          </cell>
          <cell r="C429">
            <v>5</v>
          </cell>
          <cell r="D429">
            <v>35</v>
          </cell>
          <cell r="E429" t="str">
            <v>5</v>
          </cell>
          <cell r="F429">
            <v>3</v>
          </cell>
          <cell r="G429">
            <v>12</v>
          </cell>
          <cell r="H429">
            <v>1.37E-2</v>
          </cell>
          <cell r="I429">
            <v>35.119999999999997</v>
          </cell>
          <cell r="J429">
            <v>55</v>
          </cell>
          <cell r="K429">
            <v>0.75350000000000006</v>
          </cell>
          <cell r="L429">
            <v>2.2777769380753009E-2</v>
          </cell>
          <cell r="M429"/>
        </row>
        <row r="430">
          <cell r="A430" t="str">
            <v>5_5_3_13</v>
          </cell>
          <cell r="B430">
            <v>11</v>
          </cell>
          <cell r="C430">
            <v>5</v>
          </cell>
          <cell r="D430">
            <v>35</v>
          </cell>
          <cell r="E430" t="str">
            <v>5</v>
          </cell>
          <cell r="F430">
            <v>3</v>
          </cell>
          <cell r="G430">
            <v>13</v>
          </cell>
          <cell r="H430">
            <v>0</v>
          </cell>
          <cell r="I430">
            <v>35.130000000000003</v>
          </cell>
          <cell r="J430">
            <v>60</v>
          </cell>
          <cell r="K430">
            <v>0</v>
          </cell>
          <cell r="L430">
            <v>0</v>
          </cell>
          <cell r="M430"/>
        </row>
        <row r="431">
          <cell r="A431" t="str">
            <v>5_5_3_14</v>
          </cell>
          <cell r="B431">
            <v>11</v>
          </cell>
          <cell r="C431">
            <v>5</v>
          </cell>
          <cell r="D431">
            <v>35</v>
          </cell>
          <cell r="E431" t="str">
            <v>5</v>
          </cell>
          <cell r="F431">
            <v>3</v>
          </cell>
          <cell r="G431">
            <v>14</v>
          </cell>
          <cell r="H431">
            <v>0</v>
          </cell>
          <cell r="I431">
            <v>35.14</v>
          </cell>
          <cell r="J431">
            <v>65</v>
          </cell>
          <cell r="K431">
            <v>0</v>
          </cell>
          <cell r="L431">
            <v>0</v>
          </cell>
          <cell r="M431"/>
        </row>
        <row r="432">
          <cell r="A432" t="str">
            <v>5_5_3_15</v>
          </cell>
          <cell r="B432">
            <v>11</v>
          </cell>
          <cell r="C432">
            <v>5</v>
          </cell>
          <cell r="D432">
            <v>35</v>
          </cell>
          <cell r="E432" t="str">
            <v>5</v>
          </cell>
          <cell r="F432">
            <v>3</v>
          </cell>
          <cell r="G432">
            <v>15</v>
          </cell>
          <cell r="H432">
            <v>0</v>
          </cell>
          <cell r="I432">
            <v>35.15</v>
          </cell>
          <cell r="J432">
            <v>70</v>
          </cell>
          <cell r="K432">
            <v>0</v>
          </cell>
          <cell r="L432">
            <v>0</v>
          </cell>
          <cell r="M432"/>
        </row>
        <row r="433">
          <cell r="A433" t="str">
            <v>5_5_3_16</v>
          </cell>
          <cell r="B433">
            <v>11</v>
          </cell>
          <cell r="C433">
            <v>5</v>
          </cell>
          <cell r="D433">
            <v>35</v>
          </cell>
          <cell r="E433" t="str">
            <v>5</v>
          </cell>
          <cell r="F433">
            <v>3</v>
          </cell>
          <cell r="G433">
            <v>16</v>
          </cell>
          <cell r="H433">
            <v>0</v>
          </cell>
          <cell r="I433">
            <v>35.159999999999997</v>
          </cell>
          <cell r="J433">
            <v>75</v>
          </cell>
          <cell r="K433">
            <v>0</v>
          </cell>
          <cell r="L433">
            <v>0</v>
          </cell>
          <cell r="M433">
            <v>0.99999999999999989</v>
          </cell>
        </row>
        <row r="434">
          <cell r="A434" t="str">
            <v>5_5_4_1</v>
          </cell>
          <cell r="B434">
            <v>11</v>
          </cell>
          <cell r="C434">
            <v>5</v>
          </cell>
          <cell r="D434">
            <v>45</v>
          </cell>
          <cell r="E434" t="str">
            <v>5</v>
          </cell>
          <cell r="F434">
            <v>4</v>
          </cell>
          <cell r="G434">
            <v>1</v>
          </cell>
          <cell r="H434">
            <v>0</v>
          </cell>
          <cell r="I434">
            <v>45.01</v>
          </cell>
          <cell r="J434">
            <v>2.5</v>
          </cell>
          <cell r="K434">
            <v>0</v>
          </cell>
          <cell r="L434">
            <v>0</v>
          </cell>
        </row>
        <row r="435">
          <cell r="A435" t="str">
            <v>5_5_4_2</v>
          </cell>
          <cell r="B435">
            <v>11</v>
          </cell>
          <cell r="C435">
            <v>5</v>
          </cell>
          <cell r="D435">
            <v>45</v>
          </cell>
          <cell r="E435" t="str">
            <v>5</v>
          </cell>
          <cell r="F435">
            <v>4</v>
          </cell>
          <cell r="G435">
            <v>2</v>
          </cell>
          <cell r="H435">
            <v>0</v>
          </cell>
          <cell r="I435">
            <v>45.02</v>
          </cell>
          <cell r="J435">
            <v>5</v>
          </cell>
          <cell r="K435">
            <v>0</v>
          </cell>
          <cell r="L435">
            <v>0</v>
          </cell>
          <cell r="M435"/>
        </row>
        <row r="436">
          <cell r="A436" t="str">
            <v>5_5_4_3</v>
          </cell>
          <cell r="B436">
            <v>11</v>
          </cell>
          <cell r="C436">
            <v>5</v>
          </cell>
          <cell r="D436">
            <v>45</v>
          </cell>
          <cell r="E436" t="str">
            <v>5</v>
          </cell>
          <cell r="F436">
            <v>4</v>
          </cell>
          <cell r="G436">
            <v>3</v>
          </cell>
          <cell r="H436">
            <v>0</v>
          </cell>
          <cell r="I436">
            <v>45.03</v>
          </cell>
          <cell r="J436">
            <v>10</v>
          </cell>
          <cell r="K436">
            <v>0</v>
          </cell>
          <cell r="L436">
            <v>0</v>
          </cell>
          <cell r="M436"/>
        </row>
        <row r="437">
          <cell r="A437" t="str">
            <v>5_5_4_4</v>
          </cell>
          <cell r="B437">
            <v>11</v>
          </cell>
          <cell r="C437">
            <v>5</v>
          </cell>
          <cell r="D437">
            <v>45</v>
          </cell>
          <cell r="E437" t="str">
            <v>5</v>
          </cell>
          <cell r="F437">
            <v>4</v>
          </cell>
          <cell r="G437">
            <v>4</v>
          </cell>
          <cell r="H437">
            <v>4.7999999999999996E-3</v>
          </cell>
          <cell r="I437">
            <v>45.04</v>
          </cell>
          <cell r="J437">
            <v>15</v>
          </cell>
          <cell r="K437">
            <v>7.1999999999999995E-2</v>
          </cell>
          <cell r="L437">
            <v>2.1765088193951114E-3</v>
          </cell>
          <cell r="M437"/>
        </row>
        <row r="438">
          <cell r="A438" t="str">
            <v>5_5_4_5</v>
          </cell>
          <cell r="B438">
            <v>11</v>
          </cell>
          <cell r="C438">
            <v>5</v>
          </cell>
          <cell r="D438">
            <v>45</v>
          </cell>
          <cell r="E438" t="str">
            <v>5</v>
          </cell>
          <cell r="F438">
            <v>4</v>
          </cell>
          <cell r="G438">
            <v>5</v>
          </cell>
          <cell r="H438">
            <v>6.4699999999999994E-2</v>
          </cell>
          <cell r="I438">
            <v>45.05</v>
          </cell>
          <cell r="J438">
            <v>20</v>
          </cell>
          <cell r="K438">
            <v>1.2939999999999998</v>
          </cell>
          <cell r="L438">
            <v>3.9116700170795472E-2</v>
          </cell>
          <cell r="M438"/>
        </row>
        <row r="439">
          <cell r="A439" t="str">
            <v>5_5_4_6</v>
          </cell>
          <cell r="B439">
            <v>11</v>
          </cell>
          <cell r="C439">
            <v>5</v>
          </cell>
          <cell r="D439">
            <v>45</v>
          </cell>
          <cell r="E439" t="str">
            <v>5</v>
          </cell>
          <cell r="F439">
            <v>4</v>
          </cell>
          <cell r="G439">
            <v>6</v>
          </cell>
          <cell r="H439">
            <v>0.1142</v>
          </cell>
          <cell r="I439">
            <v>45.06</v>
          </cell>
          <cell r="J439">
            <v>25</v>
          </cell>
          <cell r="K439">
            <v>2.855</v>
          </cell>
          <cell r="L439">
            <v>8.6304620546847816E-2</v>
          </cell>
          <cell r="M439"/>
        </row>
        <row r="440">
          <cell r="A440" t="str">
            <v>5_5_4_7</v>
          </cell>
          <cell r="B440">
            <v>11</v>
          </cell>
          <cell r="C440">
            <v>5</v>
          </cell>
          <cell r="D440">
            <v>45</v>
          </cell>
          <cell r="E440" t="str">
            <v>5</v>
          </cell>
          <cell r="F440">
            <v>4</v>
          </cell>
          <cell r="G440">
            <v>7</v>
          </cell>
          <cell r="H440">
            <v>0.33660000000000001</v>
          </cell>
          <cell r="I440">
            <v>45.07</v>
          </cell>
          <cell r="J440">
            <v>30</v>
          </cell>
          <cell r="K440">
            <v>10.098000000000001</v>
          </cell>
          <cell r="L440">
            <v>0.30525536192016439</v>
          </cell>
          <cell r="M440"/>
        </row>
        <row r="441">
          <cell r="A441" t="str">
            <v>5_5_4_8</v>
          </cell>
          <cell r="B441">
            <v>11</v>
          </cell>
          <cell r="C441">
            <v>5</v>
          </cell>
          <cell r="D441">
            <v>45</v>
          </cell>
          <cell r="E441" t="str">
            <v>5</v>
          </cell>
          <cell r="F441">
            <v>4</v>
          </cell>
          <cell r="G441">
            <v>8</v>
          </cell>
          <cell r="H441">
            <v>0.26390000000000002</v>
          </cell>
          <cell r="I441">
            <v>45.08</v>
          </cell>
          <cell r="J441">
            <v>35</v>
          </cell>
          <cell r="K441">
            <v>9.2365000000000013</v>
          </cell>
          <cell r="L441">
            <v>0.27921282931031877</v>
          </cell>
          <cell r="M441"/>
        </row>
        <row r="442">
          <cell r="A442" t="str">
            <v>5_5_4_9</v>
          </cell>
          <cell r="B442">
            <v>11</v>
          </cell>
          <cell r="C442">
            <v>5</v>
          </cell>
          <cell r="D442">
            <v>45</v>
          </cell>
          <cell r="E442" t="str">
            <v>5</v>
          </cell>
          <cell r="F442">
            <v>4</v>
          </cell>
          <cell r="G442">
            <v>9</v>
          </cell>
          <cell r="H442">
            <v>0.1116</v>
          </cell>
          <cell r="I442">
            <v>45.09</v>
          </cell>
          <cell r="J442">
            <v>40</v>
          </cell>
          <cell r="K442">
            <v>4.4640000000000004</v>
          </cell>
          <cell r="L442">
            <v>0.13494354680249693</v>
          </cell>
          <cell r="M442"/>
        </row>
        <row r="443">
          <cell r="A443" t="str">
            <v>5_5_4_10</v>
          </cell>
          <cell r="B443">
            <v>11</v>
          </cell>
          <cell r="C443">
            <v>5</v>
          </cell>
          <cell r="D443">
            <v>45</v>
          </cell>
          <cell r="E443" t="str">
            <v>5</v>
          </cell>
          <cell r="F443">
            <v>4</v>
          </cell>
          <cell r="G443">
            <v>10</v>
          </cell>
          <cell r="H443">
            <v>4.4499999999999998E-2</v>
          </cell>
          <cell r="I443">
            <v>45.1</v>
          </cell>
          <cell r="J443">
            <v>45</v>
          </cell>
          <cell r="K443">
            <v>2.0024999999999999</v>
          </cell>
          <cell r="L443">
            <v>6.0534151539426533E-2</v>
          </cell>
          <cell r="M443"/>
        </row>
        <row r="444">
          <cell r="A444" t="str">
            <v>5_5_4_11</v>
          </cell>
          <cell r="B444">
            <v>11</v>
          </cell>
          <cell r="C444">
            <v>5</v>
          </cell>
          <cell r="D444">
            <v>45</v>
          </cell>
          <cell r="E444" t="str">
            <v>5</v>
          </cell>
          <cell r="F444">
            <v>4</v>
          </cell>
          <cell r="G444">
            <v>11</v>
          </cell>
          <cell r="H444">
            <v>4.6100000000000002E-2</v>
          </cell>
          <cell r="I444">
            <v>45.11</v>
          </cell>
          <cell r="J444">
            <v>50</v>
          </cell>
          <cell r="K444">
            <v>2.3050000000000002</v>
          </cell>
          <cell r="L444">
            <v>6.9678511509801838E-2</v>
          </cell>
          <cell r="M444"/>
        </row>
        <row r="445">
          <cell r="A445" t="str">
            <v>5_5_4_12</v>
          </cell>
          <cell r="B445">
            <v>11</v>
          </cell>
          <cell r="C445">
            <v>5</v>
          </cell>
          <cell r="D445">
            <v>45</v>
          </cell>
          <cell r="E445" t="str">
            <v>5</v>
          </cell>
          <cell r="F445">
            <v>4</v>
          </cell>
          <cell r="G445">
            <v>12</v>
          </cell>
          <cell r="H445">
            <v>1.37E-2</v>
          </cell>
          <cell r="I445">
            <v>45.12</v>
          </cell>
          <cell r="J445">
            <v>55</v>
          </cell>
          <cell r="K445">
            <v>0.75350000000000006</v>
          </cell>
          <cell r="L445">
            <v>2.2777769380753009E-2</v>
          </cell>
          <cell r="M445"/>
        </row>
        <row r="446">
          <cell r="A446" t="str">
            <v>5_5_4_13</v>
          </cell>
          <cell r="B446">
            <v>11</v>
          </cell>
          <cell r="C446">
            <v>5</v>
          </cell>
          <cell r="D446">
            <v>45</v>
          </cell>
          <cell r="E446" t="str">
            <v>5</v>
          </cell>
          <cell r="F446">
            <v>4</v>
          </cell>
          <cell r="G446">
            <v>13</v>
          </cell>
          <cell r="H446">
            <v>0</v>
          </cell>
          <cell r="I446">
            <v>45.13</v>
          </cell>
          <cell r="J446">
            <v>60</v>
          </cell>
          <cell r="K446">
            <v>0</v>
          </cell>
          <cell r="L446">
            <v>0</v>
          </cell>
          <cell r="M446"/>
        </row>
        <row r="447">
          <cell r="A447" t="str">
            <v>5_5_4_14</v>
          </cell>
          <cell r="B447">
            <v>11</v>
          </cell>
          <cell r="C447">
            <v>5</v>
          </cell>
          <cell r="D447">
            <v>45</v>
          </cell>
          <cell r="E447" t="str">
            <v>5</v>
          </cell>
          <cell r="F447">
            <v>4</v>
          </cell>
          <cell r="G447">
            <v>14</v>
          </cell>
          <cell r="H447">
            <v>0</v>
          </cell>
          <cell r="I447">
            <v>45.14</v>
          </cell>
          <cell r="J447">
            <v>65</v>
          </cell>
          <cell r="K447">
            <v>0</v>
          </cell>
          <cell r="L447">
            <v>0</v>
          </cell>
          <cell r="M447"/>
        </row>
        <row r="448">
          <cell r="A448" t="str">
            <v>5_5_4_15</v>
          </cell>
          <cell r="B448">
            <v>11</v>
          </cell>
          <cell r="C448">
            <v>5</v>
          </cell>
          <cell r="D448">
            <v>45</v>
          </cell>
          <cell r="E448" t="str">
            <v>5</v>
          </cell>
          <cell r="F448">
            <v>4</v>
          </cell>
          <cell r="G448">
            <v>15</v>
          </cell>
          <cell r="H448">
            <v>0</v>
          </cell>
          <cell r="I448">
            <v>45.15</v>
          </cell>
          <cell r="J448">
            <v>70</v>
          </cell>
          <cell r="K448">
            <v>0</v>
          </cell>
          <cell r="L448">
            <v>0</v>
          </cell>
          <cell r="M448"/>
        </row>
        <row r="449">
          <cell r="A449" t="str">
            <v>5_5_4_16</v>
          </cell>
          <cell r="B449">
            <v>11</v>
          </cell>
          <cell r="C449">
            <v>5</v>
          </cell>
          <cell r="D449">
            <v>45</v>
          </cell>
          <cell r="E449" t="str">
            <v>5</v>
          </cell>
          <cell r="F449">
            <v>4</v>
          </cell>
          <cell r="G449">
            <v>16</v>
          </cell>
          <cell r="H449">
            <v>0</v>
          </cell>
          <cell r="I449">
            <v>45.16</v>
          </cell>
          <cell r="J449">
            <v>75</v>
          </cell>
          <cell r="K449">
            <v>0</v>
          </cell>
          <cell r="L449">
            <v>0</v>
          </cell>
          <cell r="M449">
            <v>0.99999999999999989</v>
          </cell>
        </row>
        <row r="450">
          <cell r="A450" t="str">
            <v>5_5_5_1</v>
          </cell>
          <cell r="B450">
            <v>11</v>
          </cell>
          <cell r="C450">
            <v>5</v>
          </cell>
          <cell r="D450">
            <v>55</v>
          </cell>
          <cell r="E450" t="str">
            <v>5</v>
          </cell>
          <cell r="F450">
            <v>5</v>
          </cell>
          <cell r="G450">
            <v>1</v>
          </cell>
          <cell r="H450">
            <v>0</v>
          </cell>
          <cell r="I450">
            <v>55.01</v>
          </cell>
          <cell r="J450">
            <v>2.5</v>
          </cell>
          <cell r="K450">
            <v>0</v>
          </cell>
          <cell r="L450">
            <v>0</v>
          </cell>
        </row>
        <row r="451">
          <cell r="A451" t="str">
            <v>5_5_5_2</v>
          </cell>
          <cell r="B451">
            <v>11</v>
          </cell>
          <cell r="C451">
            <v>5</v>
          </cell>
          <cell r="D451">
            <v>55</v>
          </cell>
          <cell r="E451" t="str">
            <v>5</v>
          </cell>
          <cell r="F451">
            <v>5</v>
          </cell>
          <cell r="G451">
            <v>2</v>
          </cell>
          <cell r="H451">
            <v>0</v>
          </cell>
          <cell r="I451">
            <v>55.02</v>
          </cell>
          <cell r="J451">
            <v>5</v>
          </cell>
          <cell r="K451">
            <v>0</v>
          </cell>
          <cell r="L451">
            <v>0</v>
          </cell>
          <cell r="M451"/>
        </row>
        <row r="452">
          <cell r="A452" t="str">
            <v>5_5_5_3</v>
          </cell>
          <cell r="B452">
            <v>11</v>
          </cell>
          <cell r="C452">
            <v>5</v>
          </cell>
          <cell r="D452">
            <v>55</v>
          </cell>
          <cell r="E452" t="str">
            <v>5</v>
          </cell>
          <cell r="F452">
            <v>5</v>
          </cell>
          <cell r="G452">
            <v>3</v>
          </cell>
          <cell r="H452">
            <v>0</v>
          </cell>
          <cell r="I452">
            <v>55.03</v>
          </cell>
          <cell r="J452">
            <v>10</v>
          </cell>
          <cell r="K452">
            <v>0</v>
          </cell>
          <cell r="L452">
            <v>0</v>
          </cell>
          <cell r="M452"/>
        </row>
        <row r="453">
          <cell r="A453" t="str">
            <v>5_5_5_4</v>
          </cell>
          <cell r="B453">
            <v>11</v>
          </cell>
          <cell r="C453">
            <v>5</v>
          </cell>
          <cell r="D453">
            <v>55</v>
          </cell>
          <cell r="E453" t="str">
            <v>5</v>
          </cell>
          <cell r="F453">
            <v>5</v>
          </cell>
          <cell r="G453">
            <v>4</v>
          </cell>
          <cell r="H453">
            <v>4.7999999999999996E-3</v>
          </cell>
          <cell r="I453">
            <v>55.04</v>
          </cell>
          <cell r="J453">
            <v>15</v>
          </cell>
          <cell r="K453">
            <v>7.1999999999999995E-2</v>
          </cell>
          <cell r="L453">
            <v>2.1765088193951114E-3</v>
          </cell>
          <cell r="M453"/>
        </row>
        <row r="454">
          <cell r="A454" t="str">
            <v>5_5_5_5</v>
          </cell>
          <cell r="B454">
            <v>11</v>
          </cell>
          <cell r="C454">
            <v>5</v>
          </cell>
          <cell r="D454">
            <v>55</v>
          </cell>
          <cell r="E454" t="str">
            <v>5</v>
          </cell>
          <cell r="F454">
            <v>5</v>
          </cell>
          <cell r="G454">
            <v>5</v>
          </cell>
          <cell r="H454">
            <v>6.4699999999999994E-2</v>
          </cell>
          <cell r="I454">
            <v>55.05</v>
          </cell>
          <cell r="J454">
            <v>20</v>
          </cell>
          <cell r="K454">
            <v>1.2939999999999998</v>
          </cell>
          <cell r="L454">
            <v>3.9116700170795472E-2</v>
          </cell>
          <cell r="M454"/>
        </row>
        <row r="455">
          <cell r="A455" t="str">
            <v>5_5_5_6</v>
          </cell>
          <cell r="B455">
            <v>11</v>
          </cell>
          <cell r="C455">
            <v>5</v>
          </cell>
          <cell r="D455">
            <v>55</v>
          </cell>
          <cell r="E455" t="str">
            <v>5</v>
          </cell>
          <cell r="F455">
            <v>5</v>
          </cell>
          <cell r="G455">
            <v>6</v>
          </cell>
          <cell r="H455">
            <v>0.1142</v>
          </cell>
          <cell r="I455">
            <v>55.06</v>
          </cell>
          <cell r="J455">
            <v>25</v>
          </cell>
          <cell r="K455">
            <v>2.855</v>
          </cell>
          <cell r="L455">
            <v>8.6304620546847816E-2</v>
          </cell>
          <cell r="M455"/>
        </row>
        <row r="456">
          <cell r="A456" t="str">
            <v>5_5_5_7</v>
          </cell>
          <cell r="B456">
            <v>11</v>
          </cell>
          <cell r="C456">
            <v>5</v>
          </cell>
          <cell r="D456">
            <v>55</v>
          </cell>
          <cell r="E456" t="str">
            <v>5</v>
          </cell>
          <cell r="F456">
            <v>5</v>
          </cell>
          <cell r="G456">
            <v>7</v>
          </cell>
          <cell r="H456">
            <v>0.33660000000000001</v>
          </cell>
          <cell r="I456">
            <v>55.07</v>
          </cell>
          <cell r="J456">
            <v>30</v>
          </cell>
          <cell r="K456">
            <v>10.098000000000001</v>
          </cell>
          <cell r="L456">
            <v>0.30525536192016439</v>
          </cell>
          <cell r="M456"/>
        </row>
        <row r="457">
          <cell r="A457" t="str">
            <v>5_5_5_8</v>
          </cell>
          <cell r="B457">
            <v>11</v>
          </cell>
          <cell r="C457">
            <v>5</v>
          </cell>
          <cell r="D457">
            <v>55</v>
          </cell>
          <cell r="E457" t="str">
            <v>5</v>
          </cell>
          <cell r="F457">
            <v>5</v>
          </cell>
          <cell r="G457">
            <v>8</v>
          </cell>
          <cell r="H457">
            <v>0.26390000000000002</v>
          </cell>
          <cell r="I457">
            <v>55.08</v>
          </cell>
          <cell r="J457">
            <v>35</v>
          </cell>
          <cell r="K457">
            <v>9.2365000000000013</v>
          </cell>
          <cell r="L457">
            <v>0.27921282931031877</v>
          </cell>
          <cell r="M457"/>
        </row>
        <row r="458">
          <cell r="A458" t="str">
            <v>5_5_5_9</v>
          </cell>
          <cell r="B458">
            <v>11</v>
          </cell>
          <cell r="C458">
            <v>5</v>
          </cell>
          <cell r="D458">
            <v>55</v>
          </cell>
          <cell r="E458" t="str">
            <v>5</v>
          </cell>
          <cell r="F458">
            <v>5</v>
          </cell>
          <cell r="G458">
            <v>9</v>
          </cell>
          <cell r="H458">
            <v>0.1116</v>
          </cell>
          <cell r="I458">
            <v>55.09</v>
          </cell>
          <cell r="J458">
            <v>40</v>
          </cell>
          <cell r="K458">
            <v>4.4640000000000004</v>
          </cell>
          <cell r="L458">
            <v>0.13494354680249693</v>
          </cell>
          <cell r="M458"/>
        </row>
        <row r="459">
          <cell r="A459" t="str">
            <v>5_5_5_10</v>
          </cell>
          <cell r="B459">
            <v>11</v>
          </cell>
          <cell r="C459">
            <v>5</v>
          </cell>
          <cell r="D459">
            <v>55</v>
          </cell>
          <cell r="E459" t="str">
            <v>5</v>
          </cell>
          <cell r="F459">
            <v>5</v>
          </cell>
          <cell r="G459">
            <v>10</v>
          </cell>
          <cell r="H459">
            <v>4.4499999999999998E-2</v>
          </cell>
          <cell r="I459">
            <v>55.1</v>
          </cell>
          <cell r="J459">
            <v>45</v>
          </cell>
          <cell r="K459">
            <v>2.0024999999999999</v>
          </cell>
          <cell r="L459">
            <v>6.0534151539426533E-2</v>
          </cell>
          <cell r="M459"/>
        </row>
        <row r="460">
          <cell r="A460" t="str">
            <v>5_5_5_11</v>
          </cell>
          <cell r="B460">
            <v>11</v>
          </cell>
          <cell r="C460">
            <v>5</v>
          </cell>
          <cell r="D460">
            <v>55</v>
          </cell>
          <cell r="E460" t="str">
            <v>5</v>
          </cell>
          <cell r="F460">
            <v>5</v>
          </cell>
          <cell r="G460">
            <v>11</v>
          </cell>
          <cell r="H460">
            <v>4.6100000000000002E-2</v>
          </cell>
          <cell r="I460">
            <v>55.11</v>
          </cell>
          <cell r="J460">
            <v>50</v>
          </cell>
          <cell r="K460">
            <v>2.3050000000000002</v>
          </cell>
          <cell r="L460">
            <v>6.9678511509801838E-2</v>
          </cell>
          <cell r="M460"/>
        </row>
        <row r="461">
          <cell r="A461" t="str">
            <v>5_5_5_12</v>
          </cell>
          <cell r="B461">
            <v>11</v>
          </cell>
          <cell r="C461">
            <v>5</v>
          </cell>
          <cell r="D461">
            <v>55</v>
          </cell>
          <cell r="E461" t="str">
            <v>5</v>
          </cell>
          <cell r="F461">
            <v>5</v>
          </cell>
          <cell r="G461">
            <v>12</v>
          </cell>
          <cell r="H461">
            <v>1.37E-2</v>
          </cell>
          <cell r="I461">
            <v>55.12</v>
          </cell>
          <cell r="J461">
            <v>55</v>
          </cell>
          <cell r="K461">
            <v>0.75350000000000006</v>
          </cell>
          <cell r="L461">
            <v>2.2777769380753009E-2</v>
          </cell>
          <cell r="M461"/>
        </row>
        <row r="462">
          <cell r="A462" t="str">
            <v>5_5_5_13</v>
          </cell>
          <cell r="B462">
            <v>11</v>
          </cell>
          <cell r="C462">
            <v>5</v>
          </cell>
          <cell r="D462">
            <v>55</v>
          </cell>
          <cell r="E462" t="str">
            <v>5</v>
          </cell>
          <cell r="F462">
            <v>5</v>
          </cell>
          <cell r="G462">
            <v>13</v>
          </cell>
          <cell r="H462">
            <v>0</v>
          </cell>
          <cell r="I462">
            <v>55.13</v>
          </cell>
          <cell r="J462">
            <v>60</v>
          </cell>
          <cell r="K462">
            <v>0</v>
          </cell>
          <cell r="L462">
            <v>0</v>
          </cell>
          <cell r="M462"/>
        </row>
        <row r="463">
          <cell r="A463" t="str">
            <v>5_5_5_14</v>
          </cell>
          <cell r="B463">
            <v>11</v>
          </cell>
          <cell r="C463">
            <v>5</v>
          </cell>
          <cell r="D463">
            <v>55</v>
          </cell>
          <cell r="E463" t="str">
            <v>5</v>
          </cell>
          <cell r="F463">
            <v>5</v>
          </cell>
          <cell r="G463">
            <v>14</v>
          </cell>
          <cell r="H463">
            <v>0</v>
          </cell>
          <cell r="I463">
            <v>55.14</v>
          </cell>
          <cell r="J463">
            <v>65</v>
          </cell>
          <cell r="K463">
            <v>0</v>
          </cell>
          <cell r="L463">
            <v>0</v>
          </cell>
          <cell r="M463"/>
        </row>
        <row r="464">
          <cell r="A464" t="str">
            <v>5_5_5_15</v>
          </cell>
          <cell r="B464">
            <v>11</v>
          </cell>
          <cell r="C464">
            <v>5</v>
          </cell>
          <cell r="D464">
            <v>55</v>
          </cell>
          <cell r="E464" t="str">
            <v>5</v>
          </cell>
          <cell r="F464">
            <v>5</v>
          </cell>
          <cell r="G464">
            <v>15</v>
          </cell>
          <cell r="H464">
            <v>0</v>
          </cell>
          <cell r="I464">
            <v>55.15</v>
          </cell>
          <cell r="J464">
            <v>70</v>
          </cell>
          <cell r="K464">
            <v>0</v>
          </cell>
          <cell r="L464">
            <v>0</v>
          </cell>
          <cell r="M464"/>
        </row>
        <row r="465">
          <cell r="A465" t="str">
            <v>5_5_5_16</v>
          </cell>
          <cell r="B465">
            <v>11</v>
          </cell>
          <cell r="C465">
            <v>5</v>
          </cell>
          <cell r="D465">
            <v>55</v>
          </cell>
          <cell r="E465" t="str">
            <v>5</v>
          </cell>
          <cell r="F465">
            <v>5</v>
          </cell>
          <cell r="G465">
            <v>16</v>
          </cell>
          <cell r="H465">
            <v>0</v>
          </cell>
          <cell r="I465">
            <v>55.16</v>
          </cell>
          <cell r="J465">
            <v>75</v>
          </cell>
          <cell r="K465">
            <v>0</v>
          </cell>
          <cell r="L465">
            <v>0</v>
          </cell>
          <cell r="M465">
            <v>0.99999999999999989</v>
          </cell>
        </row>
        <row r="466">
          <cell r="A466" t="str">
            <v>5_5_6_1</v>
          </cell>
          <cell r="B466">
            <v>11</v>
          </cell>
          <cell r="C466">
            <v>5</v>
          </cell>
          <cell r="D466">
            <v>65</v>
          </cell>
          <cell r="E466" t="str">
            <v>5</v>
          </cell>
          <cell r="F466">
            <v>6</v>
          </cell>
          <cell r="G466">
            <v>1</v>
          </cell>
          <cell r="H466">
            <v>0</v>
          </cell>
          <cell r="I466">
            <v>65.010000000000005</v>
          </cell>
          <cell r="J466">
            <v>2.5</v>
          </cell>
          <cell r="K466">
            <v>0</v>
          </cell>
          <cell r="L466">
            <v>0</v>
          </cell>
        </row>
        <row r="467">
          <cell r="A467" t="str">
            <v>5_5_6_2</v>
          </cell>
          <cell r="B467">
            <v>11</v>
          </cell>
          <cell r="C467">
            <v>5</v>
          </cell>
          <cell r="D467">
            <v>65</v>
          </cell>
          <cell r="E467" t="str">
            <v>5</v>
          </cell>
          <cell r="F467">
            <v>6</v>
          </cell>
          <cell r="G467">
            <v>2</v>
          </cell>
          <cell r="H467">
            <v>7.1999999999999998E-3</v>
          </cell>
          <cell r="I467">
            <v>65.02</v>
          </cell>
          <cell r="J467">
            <v>5</v>
          </cell>
          <cell r="K467">
            <v>3.5999999999999997E-2</v>
          </cell>
          <cell r="L467">
            <v>1.2111832587558455E-3</v>
          </cell>
          <cell r="M467"/>
        </row>
        <row r="468">
          <cell r="A468" t="str">
            <v>5_5_6_3</v>
          </cell>
          <cell r="B468">
            <v>11</v>
          </cell>
          <cell r="C468">
            <v>5</v>
          </cell>
          <cell r="D468">
            <v>65</v>
          </cell>
          <cell r="E468" t="str">
            <v>5</v>
          </cell>
          <cell r="F468">
            <v>6</v>
          </cell>
          <cell r="G468">
            <v>3</v>
          </cell>
          <cell r="H468">
            <v>7.0000000000000001E-3</v>
          </cell>
          <cell r="I468">
            <v>65.03</v>
          </cell>
          <cell r="J468">
            <v>10</v>
          </cell>
          <cell r="K468">
            <v>7.0000000000000007E-2</v>
          </cell>
          <cell r="L468">
            <v>2.3550785586919222E-3</v>
          </cell>
          <cell r="M468"/>
        </row>
        <row r="469">
          <cell r="A469" t="str">
            <v>5_5_6_4</v>
          </cell>
          <cell r="B469">
            <v>11</v>
          </cell>
          <cell r="C469">
            <v>5</v>
          </cell>
          <cell r="D469">
            <v>65</v>
          </cell>
          <cell r="E469" t="str">
            <v>5</v>
          </cell>
          <cell r="F469">
            <v>6</v>
          </cell>
          <cell r="G469">
            <v>4</v>
          </cell>
          <cell r="H469">
            <v>2.52E-2</v>
          </cell>
          <cell r="I469">
            <v>65.040000000000006</v>
          </cell>
          <cell r="J469">
            <v>15</v>
          </cell>
          <cell r="K469">
            <v>0.378</v>
          </cell>
          <cell r="L469">
            <v>1.2717424216936378E-2</v>
          </cell>
          <cell r="M469"/>
        </row>
        <row r="470">
          <cell r="A470" t="str">
            <v>5_5_6_5</v>
          </cell>
          <cell r="B470">
            <v>11</v>
          </cell>
          <cell r="C470">
            <v>5</v>
          </cell>
          <cell r="D470">
            <v>65</v>
          </cell>
          <cell r="E470" t="str">
            <v>5</v>
          </cell>
          <cell r="F470">
            <v>6</v>
          </cell>
          <cell r="G470">
            <v>5</v>
          </cell>
          <cell r="H470">
            <v>9.5299999999999996E-2</v>
          </cell>
          <cell r="I470">
            <v>65.05</v>
          </cell>
          <cell r="J470">
            <v>20</v>
          </cell>
          <cell r="K470">
            <v>1.9059999999999999</v>
          </cell>
          <cell r="L470">
            <v>6.4125424755240037E-2</v>
          </cell>
          <cell r="M470"/>
        </row>
        <row r="471">
          <cell r="A471" t="str">
            <v>5_5_6_6</v>
          </cell>
          <cell r="B471">
            <v>11</v>
          </cell>
          <cell r="C471">
            <v>5</v>
          </cell>
          <cell r="D471">
            <v>65</v>
          </cell>
          <cell r="E471" t="str">
            <v>5</v>
          </cell>
          <cell r="F471">
            <v>6</v>
          </cell>
          <cell r="G471">
            <v>6</v>
          </cell>
          <cell r="H471">
            <v>0.21149999999999999</v>
          </cell>
          <cell r="I471">
            <v>65.06</v>
          </cell>
          <cell r="J471">
            <v>25</v>
          </cell>
          <cell r="K471">
            <v>5.2874999999999996</v>
          </cell>
          <cell r="L471">
            <v>0.1778925411297648</v>
          </cell>
          <cell r="M471"/>
        </row>
        <row r="472">
          <cell r="A472" t="str">
            <v>5_5_6_7</v>
          </cell>
          <cell r="B472">
            <v>11</v>
          </cell>
          <cell r="C472">
            <v>5</v>
          </cell>
          <cell r="D472">
            <v>65</v>
          </cell>
          <cell r="E472" t="str">
            <v>5</v>
          </cell>
          <cell r="F472">
            <v>6</v>
          </cell>
          <cell r="G472">
            <v>7</v>
          </cell>
          <cell r="H472">
            <v>0.37890000000000001</v>
          </cell>
          <cell r="I472">
            <v>65.069999999999993</v>
          </cell>
          <cell r="J472">
            <v>30</v>
          </cell>
          <cell r="K472">
            <v>11.367000000000001</v>
          </cell>
          <cell r="L472">
            <v>0.38243111395215829</v>
          </cell>
          <cell r="M472"/>
        </row>
        <row r="473">
          <cell r="A473" t="str">
            <v>5_5_6_8</v>
          </cell>
          <cell r="B473">
            <v>11</v>
          </cell>
          <cell r="C473">
            <v>5</v>
          </cell>
          <cell r="D473">
            <v>65</v>
          </cell>
          <cell r="E473" t="str">
            <v>5</v>
          </cell>
          <cell r="F473">
            <v>6</v>
          </cell>
          <cell r="G473">
            <v>8</v>
          </cell>
          <cell r="H473">
            <v>0.1623</v>
          </cell>
          <cell r="I473">
            <v>65.08</v>
          </cell>
          <cell r="J473">
            <v>35</v>
          </cell>
          <cell r="K473">
            <v>5.6805000000000003</v>
          </cell>
          <cell r="L473">
            <v>0.19111462503784948</v>
          </cell>
          <cell r="M473"/>
        </row>
        <row r="474">
          <cell r="A474" t="str">
            <v>5_5_6_9</v>
          </cell>
          <cell r="B474">
            <v>11</v>
          </cell>
          <cell r="C474">
            <v>5</v>
          </cell>
          <cell r="D474">
            <v>65</v>
          </cell>
          <cell r="E474" t="str">
            <v>5</v>
          </cell>
          <cell r="F474">
            <v>6</v>
          </cell>
          <cell r="G474">
            <v>9</v>
          </cell>
          <cell r="H474">
            <v>5.7099999999999998E-2</v>
          </cell>
          <cell r="I474">
            <v>65.09</v>
          </cell>
          <cell r="J474">
            <v>40</v>
          </cell>
          <cell r="K474">
            <v>2.2839999999999998</v>
          </cell>
          <cell r="L474">
            <v>7.6842848972176414E-2</v>
          </cell>
          <cell r="M474"/>
        </row>
        <row r="475">
          <cell r="A475" t="str">
            <v>5_5_6_10</v>
          </cell>
          <cell r="B475">
            <v>11</v>
          </cell>
          <cell r="C475">
            <v>5</v>
          </cell>
          <cell r="D475">
            <v>65</v>
          </cell>
          <cell r="E475" t="str">
            <v>5</v>
          </cell>
          <cell r="F475">
            <v>6</v>
          </cell>
          <cell r="G475">
            <v>10</v>
          </cell>
          <cell r="H475">
            <v>2.12E-2</v>
          </cell>
          <cell r="I475">
            <v>65.099999999999994</v>
          </cell>
          <cell r="J475">
            <v>45</v>
          </cell>
          <cell r="K475">
            <v>0.95399999999999996</v>
          </cell>
          <cell r="L475">
            <v>3.2096356357029905E-2</v>
          </cell>
          <cell r="M475"/>
        </row>
        <row r="476">
          <cell r="A476" t="str">
            <v>5_5_6_11</v>
          </cell>
          <cell r="B476">
            <v>11</v>
          </cell>
          <cell r="C476">
            <v>5</v>
          </cell>
          <cell r="D476">
            <v>65</v>
          </cell>
          <cell r="E476" t="str">
            <v>5</v>
          </cell>
          <cell r="F476">
            <v>6</v>
          </cell>
          <cell r="G476">
            <v>11</v>
          </cell>
          <cell r="H476">
            <v>2.53E-2</v>
          </cell>
          <cell r="I476">
            <v>65.11</v>
          </cell>
          <cell r="J476">
            <v>50</v>
          </cell>
          <cell r="K476">
            <v>1.2649999999999999</v>
          </cell>
          <cell r="L476">
            <v>4.2559633953504011E-2</v>
          </cell>
          <cell r="M476"/>
        </row>
        <row r="477">
          <cell r="A477" t="str">
            <v>5_5_6_12</v>
          </cell>
          <cell r="B477">
            <v>11</v>
          </cell>
          <cell r="C477">
            <v>5</v>
          </cell>
          <cell r="D477">
            <v>65</v>
          </cell>
          <cell r="E477" t="str">
            <v>5</v>
          </cell>
          <cell r="F477">
            <v>6</v>
          </cell>
          <cell r="G477">
            <v>12</v>
          </cell>
          <cell r="H477">
            <v>8.9999999999999993E-3</v>
          </cell>
          <cell r="I477">
            <v>65.12</v>
          </cell>
          <cell r="J477">
            <v>55</v>
          </cell>
          <cell r="K477">
            <v>0.49499999999999994</v>
          </cell>
          <cell r="L477">
            <v>1.6653769807892873E-2</v>
          </cell>
          <cell r="M477"/>
        </row>
        <row r="478">
          <cell r="A478" t="str">
            <v>5_5_6_13</v>
          </cell>
          <cell r="B478">
            <v>11</v>
          </cell>
          <cell r="C478">
            <v>5</v>
          </cell>
          <cell r="D478">
            <v>65</v>
          </cell>
          <cell r="E478" t="str">
            <v>5</v>
          </cell>
          <cell r="F478">
            <v>6</v>
          </cell>
          <cell r="G478">
            <v>13</v>
          </cell>
          <cell r="H478">
            <v>0</v>
          </cell>
          <cell r="I478">
            <v>65.13</v>
          </cell>
          <cell r="J478">
            <v>60</v>
          </cell>
          <cell r="K478">
            <v>0</v>
          </cell>
          <cell r="L478">
            <v>0</v>
          </cell>
          <cell r="M478"/>
        </row>
        <row r="479">
          <cell r="A479" t="str">
            <v>5_5_6_14</v>
          </cell>
          <cell r="B479">
            <v>11</v>
          </cell>
          <cell r="C479">
            <v>5</v>
          </cell>
          <cell r="D479">
            <v>65</v>
          </cell>
          <cell r="E479" t="str">
            <v>5</v>
          </cell>
          <cell r="F479">
            <v>6</v>
          </cell>
          <cell r="G479">
            <v>14</v>
          </cell>
          <cell r="H479">
            <v>0</v>
          </cell>
          <cell r="I479">
            <v>65.14</v>
          </cell>
          <cell r="J479">
            <v>65</v>
          </cell>
          <cell r="K479">
            <v>0</v>
          </cell>
          <cell r="L479">
            <v>0</v>
          </cell>
          <cell r="M479"/>
        </row>
        <row r="480">
          <cell r="A480" t="str">
            <v>5_5_6_15</v>
          </cell>
          <cell r="B480">
            <v>11</v>
          </cell>
          <cell r="C480">
            <v>5</v>
          </cell>
          <cell r="D480">
            <v>65</v>
          </cell>
          <cell r="E480" t="str">
            <v>5</v>
          </cell>
          <cell r="F480">
            <v>6</v>
          </cell>
          <cell r="G480">
            <v>15</v>
          </cell>
          <cell r="H480">
            <v>0</v>
          </cell>
          <cell r="I480">
            <v>65.150000000000006</v>
          </cell>
          <cell r="J480">
            <v>70</v>
          </cell>
          <cell r="K480">
            <v>0</v>
          </cell>
          <cell r="L480">
            <v>0</v>
          </cell>
          <cell r="M480"/>
        </row>
        <row r="481">
          <cell r="A481" t="str">
            <v>5_5_6_16</v>
          </cell>
          <cell r="B481">
            <v>11</v>
          </cell>
          <cell r="C481">
            <v>5</v>
          </cell>
          <cell r="D481">
            <v>65</v>
          </cell>
          <cell r="E481" t="str">
            <v>5</v>
          </cell>
          <cell r="F481">
            <v>6</v>
          </cell>
          <cell r="G481">
            <v>16</v>
          </cell>
          <cell r="H481">
            <v>0</v>
          </cell>
          <cell r="I481">
            <v>65.16</v>
          </cell>
          <cell r="J481">
            <v>75</v>
          </cell>
          <cell r="K481">
            <v>0</v>
          </cell>
          <cell r="L481">
            <v>0</v>
          </cell>
          <cell r="M481">
            <v>1</v>
          </cell>
        </row>
        <row r="482">
          <cell r="A482" t="str">
            <v>5_5_7_1</v>
          </cell>
          <cell r="B482">
            <v>11</v>
          </cell>
          <cell r="C482">
            <v>5</v>
          </cell>
          <cell r="D482">
            <v>75</v>
          </cell>
          <cell r="E482" t="str">
            <v>5</v>
          </cell>
          <cell r="F482">
            <v>7</v>
          </cell>
          <cell r="G482">
            <v>1</v>
          </cell>
          <cell r="H482">
            <v>0</v>
          </cell>
          <cell r="I482">
            <v>75.010000000000005</v>
          </cell>
          <cell r="J482">
            <v>2.5</v>
          </cell>
          <cell r="K482">
            <v>0</v>
          </cell>
          <cell r="L482">
            <v>0</v>
          </cell>
        </row>
        <row r="483">
          <cell r="A483" t="str">
            <v>5_5_7_2</v>
          </cell>
          <cell r="B483">
            <v>11</v>
          </cell>
          <cell r="C483">
            <v>5</v>
          </cell>
          <cell r="D483">
            <v>75</v>
          </cell>
          <cell r="E483" t="str">
            <v>5</v>
          </cell>
          <cell r="F483">
            <v>7</v>
          </cell>
          <cell r="G483">
            <v>2</v>
          </cell>
          <cell r="H483">
            <v>7.1999999999999998E-3</v>
          </cell>
          <cell r="I483">
            <v>75.02</v>
          </cell>
          <cell r="J483">
            <v>5</v>
          </cell>
          <cell r="K483">
            <v>3.5999999999999997E-2</v>
          </cell>
          <cell r="L483">
            <v>1.2111832587558455E-3</v>
          </cell>
          <cell r="M483"/>
        </row>
        <row r="484">
          <cell r="A484" t="str">
            <v>5_5_7_3</v>
          </cell>
          <cell r="B484">
            <v>11</v>
          </cell>
          <cell r="C484">
            <v>5</v>
          </cell>
          <cell r="D484">
            <v>75</v>
          </cell>
          <cell r="E484" t="str">
            <v>5</v>
          </cell>
          <cell r="F484">
            <v>7</v>
          </cell>
          <cell r="G484">
            <v>3</v>
          </cell>
          <cell r="H484">
            <v>7.0000000000000001E-3</v>
          </cell>
          <cell r="I484">
            <v>75.03</v>
          </cell>
          <cell r="J484">
            <v>10</v>
          </cell>
          <cell r="K484">
            <v>7.0000000000000007E-2</v>
          </cell>
          <cell r="L484">
            <v>2.3550785586919222E-3</v>
          </cell>
          <cell r="M484"/>
        </row>
        <row r="485">
          <cell r="A485" t="str">
            <v>5_5_7_4</v>
          </cell>
          <cell r="B485">
            <v>11</v>
          </cell>
          <cell r="C485">
            <v>5</v>
          </cell>
          <cell r="D485">
            <v>75</v>
          </cell>
          <cell r="E485" t="str">
            <v>5</v>
          </cell>
          <cell r="F485">
            <v>7</v>
          </cell>
          <cell r="G485">
            <v>4</v>
          </cell>
          <cell r="H485">
            <v>2.52E-2</v>
          </cell>
          <cell r="I485">
            <v>75.040000000000006</v>
          </cell>
          <cell r="J485">
            <v>15</v>
          </cell>
          <cell r="K485">
            <v>0.378</v>
          </cell>
          <cell r="L485">
            <v>1.2717424216936378E-2</v>
          </cell>
          <cell r="M485"/>
        </row>
        <row r="486">
          <cell r="A486" t="str">
            <v>5_5_7_5</v>
          </cell>
          <cell r="B486">
            <v>11</v>
          </cell>
          <cell r="C486">
            <v>5</v>
          </cell>
          <cell r="D486">
            <v>75</v>
          </cell>
          <cell r="E486" t="str">
            <v>5</v>
          </cell>
          <cell r="F486">
            <v>7</v>
          </cell>
          <cell r="G486">
            <v>5</v>
          </cell>
          <cell r="H486">
            <v>9.5299999999999996E-2</v>
          </cell>
          <cell r="I486">
            <v>75.05</v>
          </cell>
          <cell r="J486">
            <v>20</v>
          </cell>
          <cell r="K486">
            <v>1.9059999999999999</v>
          </cell>
          <cell r="L486">
            <v>6.4125424755240037E-2</v>
          </cell>
          <cell r="M486"/>
        </row>
        <row r="487">
          <cell r="A487" t="str">
            <v>5_5_7_6</v>
          </cell>
          <cell r="B487">
            <v>11</v>
          </cell>
          <cell r="C487">
            <v>5</v>
          </cell>
          <cell r="D487">
            <v>75</v>
          </cell>
          <cell r="E487" t="str">
            <v>5</v>
          </cell>
          <cell r="F487">
            <v>7</v>
          </cell>
          <cell r="G487">
            <v>6</v>
          </cell>
          <cell r="H487">
            <v>0.21149999999999999</v>
          </cell>
          <cell r="I487">
            <v>75.06</v>
          </cell>
          <cell r="J487">
            <v>25</v>
          </cell>
          <cell r="K487">
            <v>5.2874999999999996</v>
          </cell>
          <cell r="L487">
            <v>0.1778925411297648</v>
          </cell>
          <cell r="M487"/>
        </row>
        <row r="488">
          <cell r="A488" t="str">
            <v>5_5_7_7</v>
          </cell>
          <cell r="B488">
            <v>11</v>
          </cell>
          <cell r="C488">
            <v>5</v>
          </cell>
          <cell r="D488">
            <v>75</v>
          </cell>
          <cell r="E488" t="str">
            <v>5</v>
          </cell>
          <cell r="F488">
            <v>7</v>
          </cell>
          <cell r="G488">
            <v>7</v>
          </cell>
          <cell r="H488">
            <v>0.37890000000000001</v>
          </cell>
          <cell r="I488">
            <v>75.069999999999993</v>
          </cell>
          <cell r="J488">
            <v>30</v>
          </cell>
          <cell r="K488">
            <v>11.367000000000001</v>
          </cell>
          <cell r="L488">
            <v>0.38243111395215829</v>
          </cell>
          <cell r="M488"/>
        </row>
        <row r="489">
          <cell r="A489" t="str">
            <v>5_5_7_8</v>
          </cell>
          <cell r="B489">
            <v>11</v>
          </cell>
          <cell r="C489">
            <v>5</v>
          </cell>
          <cell r="D489">
            <v>75</v>
          </cell>
          <cell r="E489" t="str">
            <v>5</v>
          </cell>
          <cell r="F489">
            <v>7</v>
          </cell>
          <cell r="G489">
            <v>8</v>
          </cell>
          <cell r="H489">
            <v>0.1623</v>
          </cell>
          <cell r="I489">
            <v>75.08</v>
          </cell>
          <cell r="J489">
            <v>35</v>
          </cell>
          <cell r="K489">
            <v>5.6805000000000003</v>
          </cell>
          <cell r="L489">
            <v>0.19111462503784948</v>
          </cell>
          <cell r="M489"/>
        </row>
        <row r="490">
          <cell r="A490" t="str">
            <v>5_5_7_9</v>
          </cell>
          <cell r="B490">
            <v>11</v>
          </cell>
          <cell r="C490">
            <v>5</v>
          </cell>
          <cell r="D490">
            <v>75</v>
          </cell>
          <cell r="E490" t="str">
            <v>5</v>
          </cell>
          <cell r="F490">
            <v>7</v>
          </cell>
          <cell r="G490">
            <v>9</v>
          </cell>
          <cell r="H490">
            <v>5.7099999999999998E-2</v>
          </cell>
          <cell r="I490">
            <v>75.09</v>
          </cell>
          <cell r="J490">
            <v>40</v>
          </cell>
          <cell r="K490">
            <v>2.2839999999999998</v>
          </cell>
          <cell r="L490">
            <v>7.6842848972176414E-2</v>
          </cell>
          <cell r="M490"/>
        </row>
        <row r="491">
          <cell r="A491" t="str">
            <v>5_5_7_10</v>
          </cell>
          <cell r="B491">
            <v>11</v>
          </cell>
          <cell r="C491">
            <v>5</v>
          </cell>
          <cell r="D491">
            <v>75</v>
          </cell>
          <cell r="E491" t="str">
            <v>5</v>
          </cell>
          <cell r="F491">
            <v>7</v>
          </cell>
          <cell r="G491">
            <v>10</v>
          </cell>
          <cell r="H491">
            <v>2.12E-2</v>
          </cell>
          <cell r="I491">
            <v>75.099999999999994</v>
          </cell>
          <cell r="J491">
            <v>45</v>
          </cell>
          <cell r="K491">
            <v>0.95399999999999996</v>
          </cell>
          <cell r="L491">
            <v>3.2096356357029905E-2</v>
          </cell>
          <cell r="M491"/>
        </row>
        <row r="492">
          <cell r="A492" t="str">
            <v>5_5_7_11</v>
          </cell>
          <cell r="B492">
            <v>11</v>
          </cell>
          <cell r="C492">
            <v>5</v>
          </cell>
          <cell r="D492">
            <v>75</v>
          </cell>
          <cell r="E492" t="str">
            <v>5</v>
          </cell>
          <cell r="F492">
            <v>7</v>
          </cell>
          <cell r="G492">
            <v>11</v>
          </cell>
          <cell r="H492">
            <v>2.53E-2</v>
          </cell>
          <cell r="I492">
            <v>75.11</v>
          </cell>
          <cell r="J492">
            <v>50</v>
          </cell>
          <cell r="K492">
            <v>1.2649999999999999</v>
          </cell>
          <cell r="L492">
            <v>4.2559633953504011E-2</v>
          </cell>
          <cell r="M492"/>
        </row>
        <row r="493">
          <cell r="A493" t="str">
            <v>5_5_7_12</v>
          </cell>
          <cell r="B493">
            <v>11</v>
          </cell>
          <cell r="C493">
            <v>5</v>
          </cell>
          <cell r="D493">
            <v>75</v>
          </cell>
          <cell r="E493" t="str">
            <v>5</v>
          </cell>
          <cell r="F493">
            <v>7</v>
          </cell>
          <cell r="G493">
            <v>12</v>
          </cell>
          <cell r="H493">
            <v>8.9999999999999993E-3</v>
          </cell>
          <cell r="I493">
            <v>75.12</v>
          </cell>
          <cell r="J493">
            <v>55</v>
          </cell>
          <cell r="K493">
            <v>0.49499999999999994</v>
          </cell>
          <cell r="L493">
            <v>1.6653769807892873E-2</v>
          </cell>
          <cell r="M493"/>
        </row>
        <row r="494">
          <cell r="A494" t="str">
            <v>5_5_7_13</v>
          </cell>
          <cell r="B494">
            <v>11</v>
          </cell>
          <cell r="C494">
            <v>5</v>
          </cell>
          <cell r="D494">
            <v>75</v>
          </cell>
          <cell r="E494" t="str">
            <v>5</v>
          </cell>
          <cell r="F494">
            <v>7</v>
          </cell>
          <cell r="G494">
            <v>13</v>
          </cell>
          <cell r="H494">
            <v>0</v>
          </cell>
          <cell r="I494">
            <v>75.13</v>
          </cell>
          <cell r="J494">
            <v>60</v>
          </cell>
          <cell r="K494">
            <v>0</v>
          </cell>
          <cell r="L494">
            <v>0</v>
          </cell>
          <cell r="M494"/>
        </row>
        <row r="495">
          <cell r="A495" t="str">
            <v>5_5_7_14</v>
          </cell>
          <cell r="B495">
            <v>11</v>
          </cell>
          <cell r="C495">
            <v>5</v>
          </cell>
          <cell r="D495">
            <v>75</v>
          </cell>
          <cell r="E495" t="str">
            <v>5</v>
          </cell>
          <cell r="F495">
            <v>7</v>
          </cell>
          <cell r="G495">
            <v>14</v>
          </cell>
          <cell r="H495">
            <v>0</v>
          </cell>
          <cell r="I495">
            <v>75.14</v>
          </cell>
          <cell r="J495">
            <v>65</v>
          </cell>
          <cell r="K495">
            <v>0</v>
          </cell>
          <cell r="L495">
            <v>0</v>
          </cell>
          <cell r="M495"/>
        </row>
        <row r="496">
          <cell r="A496" t="str">
            <v>5_5_7_15</v>
          </cell>
          <cell r="B496">
            <v>11</v>
          </cell>
          <cell r="C496">
            <v>5</v>
          </cell>
          <cell r="D496">
            <v>75</v>
          </cell>
          <cell r="E496" t="str">
            <v>5</v>
          </cell>
          <cell r="F496">
            <v>7</v>
          </cell>
          <cell r="G496">
            <v>15</v>
          </cell>
          <cell r="H496">
            <v>0</v>
          </cell>
          <cell r="I496">
            <v>75.150000000000006</v>
          </cell>
          <cell r="J496">
            <v>70</v>
          </cell>
          <cell r="K496">
            <v>0</v>
          </cell>
          <cell r="L496">
            <v>0</v>
          </cell>
          <cell r="M496"/>
        </row>
        <row r="497">
          <cell r="A497" t="str">
            <v>5_5_7_16</v>
          </cell>
          <cell r="B497">
            <v>11</v>
          </cell>
          <cell r="C497">
            <v>5</v>
          </cell>
          <cell r="D497">
            <v>75</v>
          </cell>
          <cell r="E497" t="str">
            <v>5</v>
          </cell>
          <cell r="F497">
            <v>7</v>
          </cell>
          <cell r="G497">
            <v>16</v>
          </cell>
          <cell r="H497">
            <v>0</v>
          </cell>
          <cell r="I497">
            <v>75.16</v>
          </cell>
          <cell r="J497">
            <v>75</v>
          </cell>
          <cell r="K497">
            <v>0</v>
          </cell>
          <cell r="L497">
            <v>0</v>
          </cell>
          <cell r="M497">
            <v>1</v>
          </cell>
        </row>
        <row r="498">
          <cell r="A498" t="str">
            <v>5_5_8_1</v>
          </cell>
          <cell r="B498">
            <v>11</v>
          </cell>
          <cell r="C498">
            <v>5</v>
          </cell>
          <cell r="D498">
            <v>85</v>
          </cell>
          <cell r="E498" t="str">
            <v>5</v>
          </cell>
          <cell r="F498">
            <v>8</v>
          </cell>
          <cell r="G498">
            <v>1</v>
          </cell>
          <cell r="H498">
            <v>0</v>
          </cell>
          <cell r="I498">
            <v>85.01</v>
          </cell>
          <cell r="J498">
            <v>2.5</v>
          </cell>
          <cell r="K498">
            <v>0</v>
          </cell>
          <cell r="L498">
            <v>0</v>
          </cell>
        </row>
        <row r="499">
          <cell r="A499" t="str">
            <v>5_5_8_2</v>
          </cell>
          <cell r="B499">
            <v>11</v>
          </cell>
          <cell r="C499">
            <v>5</v>
          </cell>
          <cell r="D499">
            <v>85</v>
          </cell>
          <cell r="E499" t="str">
            <v>5</v>
          </cell>
          <cell r="F499">
            <v>8</v>
          </cell>
          <cell r="G499">
            <v>2</v>
          </cell>
          <cell r="H499">
            <v>7.1999999999999998E-3</v>
          </cell>
          <cell r="I499">
            <v>85.02</v>
          </cell>
          <cell r="J499">
            <v>5</v>
          </cell>
          <cell r="K499">
            <v>3.5999999999999997E-2</v>
          </cell>
          <cell r="L499">
            <v>1.2111832587558455E-3</v>
          </cell>
          <cell r="M499"/>
        </row>
        <row r="500">
          <cell r="A500" t="str">
            <v>5_5_8_3</v>
          </cell>
          <cell r="B500">
            <v>11</v>
          </cell>
          <cell r="C500">
            <v>5</v>
          </cell>
          <cell r="D500">
            <v>85</v>
          </cell>
          <cell r="E500" t="str">
            <v>5</v>
          </cell>
          <cell r="F500">
            <v>8</v>
          </cell>
          <cell r="G500">
            <v>3</v>
          </cell>
          <cell r="H500">
            <v>7.0000000000000001E-3</v>
          </cell>
          <cell r="I500">
            <v>85.03</v>
          </cell>
          <cell r="J500">
            <v>10</v>
          </cell>
          <cell r="K500">
            <v>7.0000000000000007E-2</v>
          </cell>
          <cell r="L500">
            <v>2.3550785586919222E-3</v>
          </cell>
          <cell r="M500"/>
        </row>
        <row r="501">
          <cell r="A501" t="str">
            <v>5_5_8_4</v>
          </cell>
          <cell r="B501">
            <v>11</v>
          </cell>
          <cell r="C501">
            <v>5</v>
          </cell>
          <cell r="D501">
            <v>85</v>
          </cell>
          <cell r="E501" t="str">
            <v>5</v>
          </cell>
          <cell r="F501">
            <v>8</v>
          </cell>
          <cell r="G501">
            <v>4</v>
          </cell>
          <cell r="H501">
            <v>2.52E-2</v>
          </cell>
          <cell r="I501">
            <v>85.04</v>
          </cell>
          <cell r="J501">
            <v>15</v>
          </cell>
          <cell r="K501">
            <v>0.378</v>
          </cell>
          <cell r="L501">
            <v>1.2717424216936378E-2</v>
          </cell>
          <cell r="M501"/>
        </row>
        <row r="502">
          <cell r="A502" t="str">
            <v>5_5_8_5</v>
          </cell>
          <cell r="B502">
            <v>11</v>
          </cell>
          <cell r="C502">
            <v>5</v>
          </cell>
          <cell r="D502">
            <v>85</v>
          </cell>
          <cell r="E502" t="str">
            <v>5</v>
          </cell>
          <cell r="F502">
            <v>8</v>
          </cell>
          <cell r="G502">
            <v>5</v>
          </cell>
          <cell r="H502">
            <v>9.5299999999999996E-2</v>
          </cell>
          <cell r="I502">
            <v>85.05</v>
          </cell>
          <cell r="J502">
            <v>20</v>
          </cell>
          <cell r="K502">
            <v>1.9059999999999999</v>
          </cell>
          <cell r="L502">
            <v>6.4125424755240037E-2</v>
          </cell>
          <cell r="M502"/>
        </row>
        <row r="503">
          <cell r="A503" t="str">
            <v>5_5_8_6</v>
          </cell>
          <cell r="B503">
            <v>11</v>
          </cell>
          <cell r="C503">
            <v>5</v>
          </cell>
          <cell r="D503">
            <v>85</v>
          </cell>
          <cell r="E503" t="str">
            <v>5</v>
          </cell>
          <cell r="F503">
            <v>8</v>
          </cell>
          <cell r="G503">
            <v>6</v>
          </cell>
          <cell r="H503">
            <v>0.21149999999999999</v>
          </cell>
          <cell r="I503">
            <v>85.06</v>
          </cell>
          <cell r="J503">
            <v>25</v>
          </cell>
          <cell r="K503">
            <v>5.2874999999999996</v>
          </cell>
          <cell r="L503">
            <v>0.1778925411297648</v>
          </cell>
          <cell r="M503"/>
        </row>
        <row r="504">
          <cell r="A504" t="str">
            <v>5_5_8_7</v>
          </cell>
          <cell r="B504">
            <v>11</v>
          </cell>
          <cell r="C504">
            <v>5</v>
          </cell>
          <cell r="D504">
            <v>85</v>
          </cell>
          <cell r="E504" t="str">
            <v>5</v>
          </cell>
          <cell r="F504">
            <v>8</v>
          </cell>
          <cell r="G504">
            <v>7</v>
          </cell>
          <cell r="H504">
            <v>0.37890000000000001</v>
          </cell>
          <cell r="I504">
            <v>85.07</v>
          </cell>
          <cell r="J504">
            <v>30</v>
          </cell>
          <cell r="K504">
            <v>11.367000000000001</v>
          </cell>
          <cell r="L504">
            <v>0.38243111395215829</v>
          </cell>
          <cell r="M504"/>
        </row>
        <row r="505">
          <cell r="A505" t="str">
            <v>5_5_8_8</v>
          </cell>
          <cell r="B505">
            <v>11</v>
          </cell>
          <cell r="C505">
            <v>5</v>
          </cell>
          <cell r="D505">
            <v>85</v>
          </cell>
          <cell r="E505" t="str">
            <v>5</v>
          </cell>
          <cell r="F505">
            <v>8</v>
          </cell>
          <cell r="G505">
            <v>8</v>
          </cell>
          <cell r="H505">
            <v>0.1623</v>
          </cell>
          <cell r="I505">
            <v>85.08</v>
          </cell>
          <cell r="J505">
            <v>35</v>
          </cell>
          <cell r="K505">
            <v>5.6805000000000003</v>
          </cell>
          <cell r="L505">
            <v>0.19111462503784948</v>
          </cell>
          <cell r="M505"/>
        </row>
        <row r="506">
          <cell r="A506" t="str">
            <v>5_5_8_9</v>
          </cell>
          <cell r="B506">
            <v>11</v>
          </cell>
          <cell r="C506">
            <v>5</v>
          </cell>
          <cell r="D506">
            <v>85</v>
          </cell>
          <cell r="E506" t="str">
            <v>5</v>
          </cell>
          <cell r="F506">
            <v>8</v>
          </cell>
          <cell r="G506">
            <v>9</v>
          </cell>
          <cell r="H506">
            <v>5.7099999999999998E-2</v>
          </cell>
          <cell r="I506">
            <v>85.09</v>
          </cell>
          <cell r="J506">
            <v>40</v>
          </cell>
          <cell r="K506">
            <v>2.2839999999999998</v>
          </cell>
          <cell r="L506">
            <v>7.6842848972176414E-2</v>
          </cell>
          <cell r="M506"/>
        </row>
        <row r="507">
          <cell r="A507" t="str">
            <v>5_5_8_10</v>
          </cell>
          <cell r="B507">
            <v>11</v>
          </cell>
          <cell r="C507">
            <v>5</v>
          </cell>
          <cell r="D507">
            <v>85</v>
          </cell>
          <cell r="E507" t="str">
            <v>5</v>
          </cell>
          <cell r="F507">
            <v>8</v>
          </cell>
          <cell r="G507">
            <v>10</v>
          </cell>
          <cell r="H507">
            <v>2.12E-2</v>
          </cell>
          <cell r="I507">
            <v>85.1</v>
          </cell>
          <cell r="J507">
            <v>45</v>
          </cell>
          <cell r="K507">
            <v>0.95399999999999996</v>
          </cell>
          <cell r="L507">
            <v>3.2096356357029905E-2</v>
          </cell>
          <cell r="M507"/>
        </row>
        <row r="508">
          <cell r="A508" t="str">
            <v>5_5_8_11</v>
          </cell>
          <cell r="B508">
            <v>11</v>
          </cell>
          <cell r="C508">
            <v>5</v>
          </cell>
          <cell r="D508">
            <v>85</v>
          </cell>
          <cell r="E508" t="str">
            <v>5</v>
          </cell>
          <cell r="F508">
            <v>8</v>
          </cell>
          <cell r="G508">
            <v>11</v>
          </cell>
          <cell r="H508">
            <v>2.53E-2</v>
          </cell>
          <cell r="I508">
            <v>85.11</v>
          </cell>
          <cell r="J508">
            <v>50</v>
          </cell>
          <cell r="K508">
            <v>1.2649999999999999</v>
          </cell>
          <cell r="L508">
            <v>4.2559633953504011E-2</v>
          </cell>
          <cell r="M508"/>
        </row>
        <row r="509">
          <cell r="A509" t="str">
            <v>5_5_8_12</v>
          </cell>
          <cell r="B509">
            <v>11</v>
          </cell>
          <cell r="C509">
            <v>5</v>
          </cell>
          <cell r="D509">
            <v>85</v>
          </cell>
          <cell r="E509" t="str">
            <v>5</v>
          </cell>
          <cell r="F509">
            <v>8</v>
          </cell>
          <cell r="G509">
            <v>12</v>
          </cell>
          <cell r="H509">
            <v>8.9999999999999993E-3</v>
          </cell>
          <cell r="I509">
            <v>85.12</v>
          </cell>
          <cell r="J509">
            <v>55</v>
          </cell>
          <cell r="K509">
            <v>0.49499999999999994</v>
          </cell>
          <cell r="L509">
            <v>1.6653769807892873E-2</v>
          </cell>
          <cell r="M509"/>
        </row>
        <row r="510">
          <cell r="A510" t="str">
            <v>5_5_8_13</v>
          </cell>
          <cell r="B510">
            <v>11</v>
          </cell>
          <cell r="C510">
            <v>5</v>
          </cell>
          <cell r="D510">
            <v>85</v>
          </cell>
          <cell r="E510" t="str">
            <v>5</v>
          </cell>
          <cell r="F510">
            <v>8</v>
          </cell>
          <cell r="G510">
            <v>13</v>
          </cell>
          <cell r="H510">
            <v>0</v>
          </cell>
          <cell r="I510">
            <v>85.13</v>
          </cell>
          <cell r="J510">
            <v>60</v>
          </cell>
          <cell r="K510">
            <v>0</v>
          </cell>
          <cell r="L510">
            <v>0</v>
          </cell>
          <cell r="M510"/>
        </row>
        <row r="511">
          <cell r="A511" t="str">
            <v>5_5_8_14</v>
          </cell>
          <cell r="B511">
            <v>11</v>
          </cell>
          <cell r="C511">
            <v>5</v>
          </cell>
          <cell r="D511">
            <v>85</v>
          </cell>
          <cell r="E511" t="str">
            <v>5</v>
          </cell>
          <cell r="F511">
            <v>8</v>
          </cell>
          <cell r="G511">
            <v>14</v>
          </cell>
          <cell r="H511">
            <v>0</v>
          </cell>
          <cell r="I511">
            <v>85.14</v>
          </cell>
          <cell r="J511">
            <v>65</v>
          </cell>
          <cell r="K511">
            <v>0</v>
          </cell>
          <cell r="L511">
            <v>0</v>
          </cell>
          <cell r="M511"/>
        </row>
        <row r="512">
          <cell r="A512" t="str">
            <v>5_5_8_15</v>
          </cell>
          <cell r="B512">
            <v>11</v>
          </cell>
          <cell r="C512">
            <v>5</v>
          </cell>
          <cell r="D512">
            <v>85</v>
          </cell>
          <cell r="E512" t="str">
            <v>5</v>
          </cell>
          <cell r="F512">
            <v>8</v>
          </cell>
          <cell r="G512">
            <v>15</v>
          </cell>
          <cell r="H512">
            <v>0</v>
          </cell>
          <cell r="I512">
            <v>85.15</v>
          </cell>
          <cell r="J512">
            <v>70</v>
          </cell>
          <cell r="K512">
            <v>0</v>
          </cell>
          <cell r="L512">
            <v>0</v>
          </cell>
          <cell r="M512"/>
        </row>
        <row r="513">
          <cell r="A513" t="str">
            <v>5_5_8_16</v>
          </cell>
          <cell r="B513">
            <v>11</v>
          </cell>
          <cell r="C513">
            <v>5</v>
          </cell>
          <cell r="D513">
            <v>85</v>
          </cell>
          <cell r="E513" t="str">
            <v>5</v>
          </cell>
          <cell r="F513">
            <v>8</v>
          </cell>
          <cell r="G513">
            <v>16</v>
          </cell>
          <cell r="H513">
            <v>0</v>
          </cell>
          <cell r="I513">
            <v>85.16</v>
          </cell>
          <cell r="J513">
            <v>75</v>
          </cell>
          <cell r="K513">
            <v>0</v>
          </cell>
          <cell r="L513">
            <v>0</v>
          </cell>
          <cell r="M513">
            <v>1</v>
          </cell>
        </row>
        <row r="514">
          <cell r="A514" t="str">
            <v>5_5_9_1</v>
          </cell>
          <cell r="B514">
            <v>11</v>
          </cell>
          <cell r="C514">
            <v>5</v>
          </cell>
          <cell r="D514">
            <v>95</v>
          </cell>
          <cell r="E514" t="str">
            <v>5</v>
          </cell>
          <cell r="F514">
            <v>9</v>
          </cell>
          <cell r="G514">
            <v>1</v>
          </cell>
          <cell r="H514">
            <v>0</v>
          </cell>
          <cell r="I514">
            <v>95.01</v>
          </cell>
          <cell r="J514">
            <v>2.5</v>
          </cell>
          <cell r="K514">
            <v>0</v>
          </cell>
          <cell r="L514">
            <v>0</v>
          </cell>
        </row>
        <row r="515">
          <cell r="A515" t="str">
            <v>5_5_9_2</v>
          </cell>
          <cell r="B515">
            <v>11</v>
          </cell>
          <cell r="C515">
            <v>5</v>
          </cell>
          <cell r="D515">
            <v>95</v>
          </cell>
          <cell r="E515" t="str">
            <v>5</v>
          </cell>
          <cell r="F515">
            <v>9</v>
          </cell>
          <cell r="G515">
            <v>2</v>
          </cell>
          <cell r="H515">
            <v>0</v>
          </cell>
          <cell r="I515">
            <v>95.02</v>
          </cell>
          <cell r="J515">
            <v>5</v>
          </cell>
          <cell r="K515">
            <v>0</v>
          </cell>
          <cell r="L515">
            <v>0</v>
          </cell>
          <cell r="M515"/>
        </row>
        <row r="516">
          <cell r="A516" t="str">
            <v>5_5_9_3</v>
          </cell>
          <cell r="B516">
            <v>11</v>
          </cell>
          <cell r="C516">
            <v>5</v>
          </cell>
          <cell r="D516">
            <v>95</v>
          </cell>
          <cell r="E516" t="str">
            <v>5</v>
          </cell>
          <cell r="F516">
            <v>9</v>
          </cell>
          <cell r="G516">
            <v>3</v>
          </cell>
          <cell r="H516">
            <v>0</v>
          </cell>
          <cell r="I516">
            <v>95.03</v>
          </cell>
          <cell r="J516">
            <v>10</v>
          </cell>
          <cell r="K516">
            <v>0</v>
          </cell>
          <cell r="L516">
            <v>0</v>
          </cell>
          <cell r="M516"/>
        </row>
        <row r="517">
          <cell r="A517" t="str">
            <v>5_5_9_4</v>
          </cell>
          <cell r="B517">
            <v>11</v>
          </cell>
          <cell r="C517">
            <v>5</v>
          </cell>
          <cell r="D517">
            <v>95</v>
          </cell>
          <cell r="E517" t="str">
            <v>5</v>
          </cell>
          <cell r="F517">
            <v>9</v>
          </cell>
          <cell r="G517">
            <v>4</v>
          </cell>
          <cell r="H517">
            <v>1.0699999999999999E-2</v>
          </cell>
          <cell r="I517">
            <v>95.04</v>
          </cell>
          <cell r="J517">
            <v>15</v>
          </cell>
          <cell r="K517">
            <v>0.1605</v>
          </cell>
          <cell r="L517">
            <v>5.1214959235445223E-3</v>
          </cell>
          <cell r="M517"/>
        </row>
        <row r="518">
          <cell r="A518" t="str">
            <v>5_5_9_5</v>
          </cell>
          <cell r="B518">
            <v>11</v>
          </cell>
          <cell r="C518">
            <v>5</v>
          </cell>
          <cell r="D518">
            <v>95</v>
          </cell>
          <cell r="E518" t="str">
            <v>5</v>
          </cell>
          <cell r="F518">
            <v>9</v>
          </cell>
          <cell r="G518">
            <v>5</v>
          </cell>
          <cell r="H518">
            <v>7.4999999999999997E-2</v>
          </cell>
          <cell r="I518">
            <v>95.05</v>
          </cell>
          <cell r="J518">
            <v>20</v>
          </cell>
          <cell r="K518">
            <v>1.5</v>
          </cell>
          <cell r="L518">
            <v>4.7864447883593661E-2</v>
          </cell>
          <cell r="M518"/>
        </row>
        <row r="519">
          <cell r="A519" t="str">
            <v>5_5_9_6</v>
          </cell>
          <cell r="B519">
            <v>11</v>
          </cell>
          <cell r="C519">
            <v>5</v>
          </cell>
          <cell r="D519">
            <v>95</v>
          </cell>
          <cell r="E519" t="str">
            <v>5</v>
          </cell>
          <cell r="F519">
            <v>9</v>
          </cell>
          <cell r="G519">
            <v>6</v>
          </cell>
          <cell r="H519">
            <v>0.16839999999999999</v>
          </cell>
          <cell r="I519">
            <v>95.06</v>
          </cell>
          <cell r="J519">
            <v>25</v>
          </cell>
          <cell r="K519">
            <v>4.21</v>
          </cell>
          <cell r="L519">
            <v>0.13433955039328621</v>
          </cell>
          <cell r="M519"/>
        </row>
        <row r="520">
          <cell r="A520" t="str">
            <v>5_5_9_7</v>
          </cell>
          <cell r="B520">
            <v>11</v>
          </cell>
          <cell r="C520">
            <v>5</v>
          </cell>
          <cell r="D520">
            <v>95</v>
          </cell>
          <cell r="E520" t="str">
            <v>5</v>
          </cell>
          <cell r="F520">
            <v>9</v>
          </cell>
          <cell r="G520">
            <v>7</v>
          </cell>
          <cell r="H520">
            <v>0.40720000000000001</v>
          </cell>
          <cell r="I520">
            <v>95.07</v>
          </cell>
          <cell r="J520">
            <v>30</v>
          </cell>
          <cell r="K520">
            <v>12.216000000000001</v>
          </cell>
          <cell r="L520">
            <v>0.38980806356398684</v>
          </cell>
          <cell r="M520"/>
        </row>
        <row r="521">
          <cell r="A521" t="str">
            <v>5_5_9_8</v>
          </cell>
          <cell r="B521">
            <v>11</v>
          </cell>
          <cell r="C521">
            <v>5</v>
          </cell>
          <cell r="D521">
            <v>95</v>
          </cell>
          <cell r="E521" t="str">
            <v>5</v>
          </cell>
          <cell r="F521">
            <v>9</v>
          </cell>
          <cell r="G521">
            <v>8</v>
          </cell>
          <cell r="H521">
            <v>0.18529999999999999</v>
          </cell>
          <cell r="I521">
            <v>95.08</v>
          </cell>
          <cell r="J521">
            <v>35</v>
          </cell>
          <cell r="K521">
            <v>6.4855</v>
          </cell>
          <cell r="L521">
            <v>0.20694991783269781</v>
          </cell>
          <cell r="M521"/>
        </row>
        <row r="522">
          <cell r="A522" t="str">
            <v>5_5_9_9</v>
          </cell>
          <cell r="B522">
            <v>11</v>
          </cell>
          <cell r="C522">
            <v>5</v>
          </cell>
          <cell r="D522">
            <v>95</v>
          </cell>
          <cell r="E522" t="str">
            <v>5</v>
          </cell>
          <cell r="F522">
            <v>9</v>
          </cell>
          <cell r="G522">
            <v>9</v>
          </cell>
          <cell r="H522">
            <v>8.6599999999999996E-2</v>
          </cell>
          <cell r="I522">
            <v>95.09</v>
          </cell>
          <cell r="J522">
            <v>40</v>
          </cell>
          <cell r="K522">
            <v>3.464</v>
          </cell>
          <cell r="L522">
            <v>0.11053496497917896</v>
          </cell>
          <cell r="M522"/>
        </row>
        <row r="523">
          <cell r="A523" t="str">
            <v>5_5_9_10</v>
          </cell>
          <cell r="B523">
            <v>11</v>
          </cell>
          <cell r="C523">
            <v>5</v>
          </cell>
          <cell r="D523">
            <v>95</v>
          </cell>
          <cell r="E523" t="str">
            <v>5</v>
          </cell>
          <cell r="F523">
            <v>9</v>
          </cell>
          <cell r="G523">
            <v>10</v>
          </cell>
          <cell r="H523">
            <v>1.9900000000000001E-2</v>
          </cell>
          <cell r="I523">
            <v>95.1</v>
          </cell>
          <cell r="J523">
            <v>45</v>
          </cell>
          <cell r="K523">
            <v>0.89550000000000007</v>
          </cell>
          <cell r="L523">
            <v>2.857507538650542E-2</v>
          </cell>
          <cell r="M523"/>
        </row>
        <row r="524">
          <cell r="A524" t="str">
            <v>5_5_9_11</v>
          </cell>
          <cell r="B524">
            <v>11</v>
          </cell>
          <cell r="C524">
            <v>5</v>
          </cell>
          <cell r="D524">
            <v>95</v>
          </cell>
          <cell r="E524" t="str">
            <v>5</v>
          </cell>
          <cell r="F524">
            <v>9</v>
          </cell>
          <cell r="G524">
            <v>11</v>
          </cell>
          <cell r="H524">
            <v>3.6700000000000003E-2</v>
          </cell>
          <cell r="I524">
            <v>95.11</v>
          </cell>
          <cell r="J524">
            <v>50</v>
          </cell>
          <cell r="K524">
            <v>1.8350000000000002</v>
          </cell>
          <cell r="L524">
            <v>5.8554174577596256E-2</v>
          </cell>
          <cell r="M524"/>
        </row>
        <row r="525">
          <cell r="A525" t="str">
            <v>5_5_9_12</v>
          </cell>
          <cell r="B525">
            <v>11</v>
          </cell>
          <cell r="C525">
            <v>5</v>
          </cell>
          <cell r="D525">
            <v>95</v>
          </cell>
          <cell r="E525" t="str">
            <v>5</v>
          </cell>
          <cell r="F525">
            <v>9</v>
          </cell>
          <cell r="G525">
            <v>12</v>
          </cell>
          <cell r="H525">
            <v>1.04E-2</v>
          </cell>
          <cell r="I525">
            <v>95.12</v>
          </cell>
          <cell r="J525">
            <v>55</v>
          </cell>
          <cell r="K525">
            <v>0.57199999999999995</v>
          </cell>
          <cell r="L525">
            <v>1.8252309459610382E-2</v>
          </cell>
          <cell r="M525"/>
        </row>
        <row r="526">
          <cell r="A526" t="str">
            <v>5_5_9_13</v>
          </cell>
          <cell r="B526">
            <v>11</v>
          </cell>
          <cell r="C526">
            <v>5</v>
          </cell>
          <cell r="D526">
            <v>95</v>
          </cell>
          <cell r="E526" t="str">
            <v>5</v>
          </cell>
          <cell r="F526">
            <v>9</v>
          </cell>
          <cell r="G526">
            <v>13</v>
          </cell>
          <cell r="H526">
            <v>0</v>
          </cell>
          <cell r="I526">
            <v>95.13</v>
          </cell>
          <cell r="J526">
            <v>60</v>
          </cell>
          <cell r="K526">
            <v>0</v>
          </cell>
          <cell r="L526">
            <v>0</v>
          </cell>
          <cell r="M526"/>
        </row>
        <row r="527">
          <cell r="A527" t="str">
            <v>5_5_9_14</v>
          </cell>
          <cell r="B527">
            <v>11</v>
          </cell>
          <cell r="C527">
            <v>5</v>
          </cell>
          <cell r="D527">
            <v>95</v>
          </cell>
          <cell r="E527" t="str">
            <v>5</v>
          </cell>
          <cell r="F527">
            <v>9</v>
          </cell>
          <cell r="G527">
            <v>14</v>
          </cell>
          <cell r="H527">
            <v>0</v>
          </cell>
          <cell r="I527">
            <v>95.14</v>
          </cell>
          <cell r="J527">
            <v>65</v>
          </cell>
          <cell r="K527">
            <v>0</v>
          </cell>
          <cell r="L527">
            <v>0</v>
          </cell>
          <cell r="M527"/>
        </row>
        <row r="528">
          <cell r="A528" t="str">
            <v>5_5_9_15</v>
          </cell>
          <cell r="B528">
            <v>11</v>
          </cell>
          <cell r="C528">
            <v>5</v>
          </cell>
          <cell r="D528">
            <v>95</v>
          </cell>
          <cell r="E528" t="str">
            <v>5</v>
          </cell>
          <cell r="F528">
            <v>9</v>
          </cell>
          <cell r="G528">
            <v>15</v>
          </cell>
          <cell r="H528">
            <v>0</v>
          </cell>
          <cell r="I528">
            <v>95.15</v>
          </cell>
          <cell r="J528">
            <v>70</v>
          </cell>
          <cell r="K528">
            <v>0</v>
          </cell>
          <cell r="L528">
            <v>0</v>
          </cell>
          <cell r="M528"/>
        </row>
        <row r="529">
          <cell r="A529" t="str">
            <v>5_5_9_16</v>
          </cell>
          <cell r="B529">
            <v>11</v>
          </cell>
          <cell r="C529">
            <v>5</v>
          </cell>
          <cell r="D529">
            <v>95</v>
          </cell>
          <cell r="E529" t="str">
            <v>5</v>
          </cell>
          <cell r="F529">
            <v>9</v>
          </cell>
          <cell r="G529">
            <v>16</v>
          </cell>
          <cell r="H529">
            <v>0</v>
          </cell>
          <cell r="I529">
            <v>95.16</v>
          </cell>
          <cell r="J529">
            <v>75</v>
          </cell>
          <cell r="K529">
            <v>0</v>
          </cell>
          <cell r="L529">
            <v>0</v>
          </cell>
          <cell r="M529">
            <v>1</v>
          </cell>
        </row>
        <row r="530">
          <cell r="A530" t="str">
            <v>5_5_10_1</v>
          </cell>
          <cell r="B530">
            <v>11</v>
          </cell>
          <cell r="C530">
            <v>5</v>
          </cell>
          <cell r="D530">
            <v>105</v>
          </cell>
          <cell r="E530" t="str">
            <v>5</v>
          </cell>
          <cell r="F530">
            <v>10</v>
          </cell>
          <cell r="G530">
            <v>1</v>
          </cell>
          <cell r="H530">
            <v>0</v>
          </cell>
          <cell r="I530">
            <v>105.01</v>
          </cell>
          <cell r="J530">
            <v>2.5</v>
          </cell>
          <cell r="K530">
            <v>0</v>
          </cell>
          <cell r="L530">
            <v>0</v>
          </cell>
        </row>
        <row r="531">
          <cell r="A531" t="str">
            <v>5_5_10_2</v>
          </cell>
          <cell r="B531">
            <v>11</v>
          </cell>
          <cell r="C531">
            <v>5</v>
          </cell>
          <cell r="D531">
            <v>105</v>
          </cell>
          <cell r="E531" t="str">
            <v>5</v>
          </cell>
          <cell r="F531">
            <v>10</v>
          </cell>
          <cell r="G531">
            <v>2</v>
          </cell>
          <cell r="H531">
            <v>0</v>
          </cell>
          <cell r="I531">
            <v>105.02</v>
          </cell>
          <cell r="J531">
            <v>5</v>
          </cell>
          <cell r="K531">
            <v>0</v>
          </cell>
          <cell r="L531">
            <v>0</v>
          </cell>
          <cell r="M531"/>
        </row>
        <row r="532">
          <cell r="A532" t="str">
            <v>5_5_10_3</v>
          </cell>
          <cell r="B532">
            <v>11</v>
          </cell>
          <cell r="C532">
            <v>5</v>
          </cell>
          <cell r="D532">
            <v>105</v>
          </cell>
          <cell r="E532" t="str">
            <v>5</v>
          </cell>
          <cell r="F532">
            <v>10</v>
          </cell>
          <cell r="G532">
            <v>3</v>
          </cell>
          <cell r="H532">
            <v>0</v>
          </cell>
          <cell r="I532">
            <v>105.03</v>
          </cell>
          <cell r="J532">
            <v>10</v>
          </cell>
          <cell r="K532">
            <v>0</v>
          </cell>
          <cell r="L532">
            <v>0</v>
          </cell>
          <cell r="M532"/>
        </row>
        <row r="533">
          <cell r="A533" t="str">
            <v>5_5_10_4</v>
          </cell>
          <cell r="B533">
            <v>11</v>
          </cell>
          <cell r="C533">
            <v>5</v>
          </cell>
          <cell r="D533">
            <v>105</v>
          </cell>
          <cell r="E533" t="str">
            <v>5</v>
          </cell>
          <cell r="F533">
            <v>10</v>
          </cell>
          <cell r="G533">
            <v>4</v>
          </cell>
          <cell r="H533">
            <v>1.0699999999999999E-2</v>
          </cell>
          <cell r="I533">
            <v>105.04</v>
          </cell>
          <cell r="J533">
            <v>15</v>
          </cell>
          <cell r="K533">
            <v>0.1605</v>
          </cell>
          <cell r="L533">
            <v>5.1214959235445223E-3</v>
          </cell>
          <cell r="M533"/>
        </row>
        <row r="534">
          <cell r="A534" t="str">
            <v>5_5_10_5</v>
          </cell>
          <cell r="B534">
            <v>11</v>
          </cell>
          <cell r="C534">
            <v>5</v>
          </cell>
          <cell r="D534">
            <v>105</v>
          </cell>
          <cell r="E534" t="str">
            <v>5</v>
          </cell>
          <cell r="F534">
            <v>10</v>
          </cell>
          <cell r="G534">
            <v>5</v>
          </cell>
          <cell r="H534">
            <v>7.4999999999999997E-2</v>
          </cell>
          <cell r="I534">
            <v>105.05</v>
          </cell>
          <cell r="J534">
            <v>20</v>
          </cell>
          <cell r="K534">
            <v>1.5</v>
          </cell>
          <cell r="L534">
            <v>4.7864447883593661E-2</v>
          </cell>
          <cell r="M534"/>
        </row>
        <row r="535">
          <cell r="A535" t="str">
            <v>5_5_10_6</v>
          </cell>
          <cell r="B535">
            <v>11</v>
          </cell>
          <cell r="C535">
            <v>5</v>
          </cell>
          <cell r="D535">
            <v>105</v>
          </cell>
          <cell r="E535" t="str">
            <v>5</v>
          </cell>
          <cell r="F535">
            <v>10</v>
          </cell>
          <cell r="G535">
            <v>6</v>
          </cell>
          <cell r="H535">
            <v>0.16839999999999999</v>
          </cell>
          <cell r="I535">
            <v>105.06</v>
          </cell>
          <cell r="J535">
            <v>25</v>
          </cell>
          <cell r="K535">
            <v>4.21</v>
          </cell>
          <cell r="L535">
            <v>0.13433955039328621</v>
          </cell>
          <cell r="M535"/>
        </row>
        <row r="536">
          <cell r="A536" t="str">
            <v>5_5_10_7</v>
          </cell>
          <cell r="B536">
            <v>11</v>
          </cell>
          <cell r="C536">
            <v>5</v>
          </cell>
          <cell r="D536">
            <v>105</v>
          </cell>
          <cell r="E536" t="str">
            <v>5</v>
          </cell>
          <cell r="F536">
            <v>10</v>
          </cell>
          <cell r="G536">
            <v>7</v>
          </cell>
          <cell r="H536">
            <v>0.40720000000000001</v>
          </cell>
          <cell r="I536">
            <v>105.07</v>
          </cell>
          <cell r="J536">
            <v>30</v>
          </cell>
          <cell r="K536">
            <v>12.216000000000001</v>
          </cell>
          <cell r="L536">
            <v>0.38980806356398684</v>
          </cell>
          <cell r="M536"/>
        </row>
        <row r="537">
          <cell r="A537" t="str">
            <v>5_5_10_8</v>
          </cell>
          <cell r="B537">
            <v>11</v>
          </cell>
          <cell r="C537">
            <v>5</v>
          </cell>
          <cell r="D537">
            <v>105</v>
          </cell>
          <cell r="E537" t="str">
            <v>5</v>
          </cell>
          <cell r="F537">
            <v>10</v>
          </cell>
          <cell r="G537">
            <v>8</v>
          </cell>
          <cell r="H537">
            <v>0.18529999999999999</v>
          </cell>
          <cell r="I537">
            <v>105.08</v>
          </cell>
          <cell r="J537">
            <v>35</v>
          </cell>
          <cell r="K537">
            <v>6.4855</v>
          </cell>
          <cell r="L537">
            <v>0.20694991783269781</v>
          </cell>
          <cell r="M537"/>
        </row>
        <row r="538">
          <cell r="A538" t="str">
            <v>5_5_10_9</v>
          </cell>
          <cell r="B538">
            <v>11</v>
          </cell>
          <cell r="C538">
            <v>5</v>
          </cell>
          <cell r="D538">
            <v>105</v>
          </cell>
          <cell r="E538" t="str">
            <v>5</v>
          </cell>
          <cell r="F538">
            <v>10</v>
          </cell>
          <cell r="G538">
            <v>9</v>
          </cell>
          <cell r="H538">
            <v>8.6599999999999996E-2</v>
          </cell>
          <cell r="I538">
            <v>105.09</v>
          </cell>
          <cell r="J538">
            <v>40</v>
          </cell>
          <cell r="K538">
            <v>3.464</v>
          </cell>
          <cell r="L538">
            <v>0.11053496497917896</v>
          </cell>
          <cell r="M538"/>
        </row>
        <row r="539">
          <cell r="A539" t="str">
            <v>5_5_10_10</v>
          </cell>
          <cell r="B539">
            <v>11</v>
          </cell>
          <cell r="C539">
            <v>5</v>
          </cell>
          <cell r="D539">
            <v>105</v>
          </cell>
          <cell r="E539" t="str">
            <v>5</v>
          </cell>
          <cell r="F539">
            <v>10</v>
          </cell>
          <cell r="G539">
            <v>10</v>
          </cell>
          <cell r="H539">
            <v>1.9900000000000001E-2</v>
          </cell>
          <cell r="I539">
            <v>105.1</v>
          </cell>
          <cell r="J539">
            <v>45</v>
          </cell>
          <cell r="K539">
            <v>0.89550000000000007</v>
          </cell>
          <cell r="L539">
            <v>2.857507538650542E-2</v>
          </cell>
          <cell r="M539"/>
        </row>
        <row r="540">
          <cell r="A540" t="str">
            <v>5_5_10_11</v>
          </cell>
          <cell r="B540">
            <v>11</v>
          </cell>
          <cell r="C540">
            <v>5</v>
          </cell>
          <cell r="D540">
            <v>105</v>
          </cell>
          <cell r="E540" t="str">
            <v>5</v>
          </cell>
          <cell r="F540">
            <v>10</v>
          </cell>
          <cell r="G540">
            <v>11</v>
          </cell>
          <cell r="H540">
            <v>3.6700000000000003E-2</v>
          </cell>
          <cell r="I540">
            <v>105.11</v>
          </cell>
          <cell r="J540">
            <v>50</v>
          </cell>
          <cell r="K540">
            <v>1.8350000000000002</v>
          </cell>
          <cell r="L540">
            <v>5.8554174577596256E-2</v>
          </cell>
          <cell r="M540"/>
        </row>
        <row r="541">
          <cell r="A541" t="str">
            <v>5_5_10_12</v>
          </cell>
          <cell r="B541">
            <v>11</v>
          </cell>
          <cell r="C541">
            <v>5</v>
          </cell>
          <cell r="D541">
            <v>105</v>
          </cell>
          <cell r="E541" t="str">
            <v>5</v>
          </cell>
          <cell r="F541">
            <v>10</v>
          </cell>
          <cell r="G541">
            <v>12</v>
          </cell>
          <cell r="H541">
            <v>1.04E-2</v>
          </cell>
          <cell r="I541">
            <v>105.12</v>
          </cell>
          <cell r="J541">
            <v>55</v>
          </cell>
          <cell r="K541">
            <v>0.57199999999999995</v>
          </cell>
          <cell r="L541">
            <v>1.8252309459610382E-2</v>
          </cell>
          <cell r="M541"/>
        </row>
        <row r="542">
          <cell r="A542" t="str">
            <v>5_5_10_13</v>
          </cell>
          <cell r="B542">
            <v>11</v>
          </cell>
          <cell r="C542">
            <v>5</v>
          </cell>
          <cell r="D542">
            <v>105</v>
          </cell>
          <cell r="E542" t="str">
            <v>5</v>
          </cell>
          <cell r="F542">
            <v>10</v>
          </cell>
          <cell r="G542">
            <v>13</v>
          </cell>
          <cell r="H542">
            <v>0</v>
          </cell>
          <cell r="I542">
            <v>105.13</v>
          </cell>
          <cell r="J542">
            <v>60</v>
          </cell>
          <cell r="K542">
            <v>0</v>
          </cell>
          <cell r="L542">
            <v>0</v>
          </cell>
          <cell r="M542"/>
        </row>
        <row r="543">
          <cell r="A543" t="str">
            <v>5_5_10_14</v>
          </cell>
          <cell r="B543">
            <v>11</v>
          </cell>
          <cell r="C543">
            <v>5</v>
          </cell>
          <cell r="D543">
            <v>105</v>
          </cell>
          <cell r="E543" t="str">
            <v>5</v>
          </cell>
          <cell r="F543">
            <v>10</v>
          </cell>
          <cell r="G543">
            <v>14</v>
          </cell>
          <cell r="H543">
            <v>0</v>
          </cell>
          <cell r="I543">
            <v>105.14</v>
          </cell>
          <cell r="J543">
            <v>65</v>
          </cell>
          <cell r="K543">
            <v>0</v>
          </cell>
          <cell r="L543">
            <v>0</v>
          </cell>
          <cell r="M543"/>
        </row>
        <row r="544">
          <cell r="A544" t="str">
            <v>5_5_10_15</v>
          </cell>
          <cell r="B544">
            <v>11</v>
          </cell>
          <cell r="C544">
            <v>5</v>
          </cell>
          <cell r="D544">
            <v>105</v>
          </cell>
          <cell r="E544" t="str">
            <v>5</v>
          </cell>
          <cell r="F544">
            <v>10</v>
          </cell>
          <cell r="G544">
            <v>15</v>
          </cell>
          <cell r="H544">
            <v>0</v>
          </cell>
          <cell r="I544">
            <v>105.15</v>
          </cell>
          <cell r="J544">
            <v>70</v>
          </cell>
          <cell r="K544">
            <v>0</v>
          </cell>
          <cell r="L544">
            <v>0</v>
          </cell>
          <cell r="M544"/>
        </row>
        <row r="545">
          <cell r="A545" t="str">
            <v>5_5_10_16</v>
          </cell>
          <cell r="B545">
            <v>11</v>
          </cell>
          <cell r="C545">
            <v>5</v>
          </cell>
          <cell r="D545">
            <v>105</v>
          </cell>
          <cell r="E545" t="str">
            <v>5</v>
          </cell>
          <cell r="F545">
            <v>10</v>
          </cell>
          <cell r="G545">
            <v>16</v>
          </cell>
          <cell r="H545">
            <v>0</v>
          </cell>
          <cell r="I545">
            <v>105.16</v>
          </cell>
          <cell r="J545">
            <v>75</v>
          </cell>
          <cell r="K545">
            <v>0</v>
          </cell>
          <cell r="L545">
            <v>0</v>
          </cell>
          <cell r="M545">
            <v>1</v>
          </cell>
        </row>
        <row r="546">
          <cell r="A546" t="str">
            <v>5_5_11_1</v>
          </cell>
          <cell r="B546">
            <v>11</v>
          </cell>
          <cell r="C546">
            <v>5</v>
          </cell>
          <cell r="D546">
            <v>115</v>
          </cell>
          <cell r="E546" t="str">
            <v>5</v>
          </cell>
          <cell r="F546">
            <v>11</v>
          </cell>
          <cell r="G546">
            <v>1</v>
          </cell>
          <cell r="H546">
            <v>0</v>
          </cell>
          <cell r="I546">
            <v>115.01</v>
          </cell>
          <cell r="J546">
            <v>2.5</v>
          </cell>
          <cell r="K546">
            <v>0</v>
          </cell>
          <cell r="L546">
            <v>0</v>
          </cell>
        </row>
        <row r="547">
          <cell r="A547" t="str">
            <v>5_5_11_2</v>
          </cell>
          <cell r="B547">
            <v>11</v>
          </cell>
          <cell r="C547">
            <v>5</v>
          </cell>
          <cell r="D547">
            <v>115</v>
          </cell>
          <cell r="E547" t="str">
            <v>5</v>
          </cell>
          <cell r="F547">
            <v>11</v>
          </cell>
          <cell r="G547">
            <v>2</v>
          </cell>
          <cell r="H547">
            <v>0</v>
          </cell>
          <cell r="I547">
            <v>115.02</v>
          </cell>
          <cell r="J547">
            <v>5</v>
          </cell>
          <cell r="K547">
            <v>0</v>
          </cell>
          <cell r="L547">
            <v>0</v>
          </cell>
          <cell r="M547"/>
        </row>
        <row r="548">
          <cell r="A548" t="str">
            <v>5_5_11_3</v>
          </cell>
          <cell r="B548">
            <v>11</v>
          </cell>
          <cell r="C548">
            <v>5</v>
          </cell>
          <cell r="D548">
            <v>115</v>
          </cell>
          <cell r="E548" t="str">
            <v>5</v>
          </cell>
          <cell r="F548">
            <v>11</v>
          </cell>
          <cell r="G548">
            <v>3</v>
          </cell>
          <cell r="H548">
            <v>0</v>
          </cell>
          <cell r="I548">
            <v>115.03</v>
          </cell>
          <cell r="J548">
            <v>10</v>
          </cell>
          <cell r="K548">
            <v>0</v>
          </cell>
          <cell r="L548">
            <v>0</v>
          </cell>
          <cell r="M548"/>
        </row>
        <row r="549">
          <cell r="A549" t="str">
            <v>5_5_11_4</v>
          </cell>
          <cell r="B549">
            <v>11</v>
          </cell>
          <cell r="C549">
            <v>5</v>
          </cell>
          <cell r="D549">
            <v>115</v>
          </cell>
          <cell r="E549" t="str">
            <v>5</v>
          </cell>
          <cell r="F549">
            <v>11</v>
          </cell>
          <cell r="G549">
            <v>4</v>
          </cell>
          <cell r="H549">
            <v>1.0699999999999999E-2</v>
          </cell>
          <cell r="I549">
            <v>115.04</v>
          </cell>
          <cell r="J549">
            <v>15</v>
          </cell>
          <cell r="K549">
            <v>0.1605</v>
          </cell>
          <cell r="L549">
            <v>5.1214959235445223E-3</v>
          </cell>
          <cell r="M549"/>
        </row>
        <row r="550">
          <cell r="A550" t="str">
            <v>5_5_11_5</v>
          </cell>
          <cell r="B550">
            <v>11</v>
          </cell>
          <cell r="C550">
            <v>5</v>
          </cell>
          <cell r="D550">
            <v>115</v>
          </cell>
          <cell r="E550" t="str">
            <v>5</v>
          </cell>
          <cell r="F550">
            <v>11</v>
          </cell>
          <cell r="G550">
            <v>5</v>
          </cell>
          <cell r="H550">
            <v>7.4999999999999997E-2</v>
          </cell>
          <cell r="I550">
            <v>115.05</v>
          </cell>
          <cell r="J550">
            <v>20</v>
          </cell>
          <cell r="K550">
            <v>1.5</v>
          </cell>
          <cell r="L550">
            <v>4.7864447883593661E-2</v>
          </cell>
          <cell r="M550"/>
        </row>
        <row r="551">
          <cell r="A551" t="str">
            <v>5_5_11_6</v>
          </cell>
          <cell r="B551">
            <v>11</v>
          </cell>
          <cell r="C551">
            <v>5</v>
          </cell>
          <cell r="D551">
            <v>115</v>
          </cell>
          <cell r="E551" t="str">
            <v>5</v>
          </cell>
          <cell r="F551">
            <v>11</v>
          </cell>
          <cell r="G551">
            <v>6</v>
          </cell>
          <cell r="H551">
            <v>0.16839999999999999</v>
          </cell>
          <cell r="I551">
            <v>115.06</v>
          </cell>
          <cell r="J551">
            <v>25</v>
          </cell>
          <cell r="K551">
            <v>4.21</v>
          </cell>
          <cell r="L551">
            <v>0.13433955039328621</v>
          </cell>
          <cell r="M551"/>
        </row>
        <row r="552">
          <cell r="A552" t="str">
            <v>5_5_11_7</v>
          </cell>
          <cell r="B552">
            <v>11</v>
          </cell>
          <cell r="C552">
            <v>5</v>
          </cell>
          <cell r="D552">
            <v>115</v>
          </cell>
          <cell r="E552" t="str">
            <v>5</v>
          </cell>
          <cell r="F552">
            <v>11</v>
          </cell>
          <cell r="G552">
            <v>7</v>
          </cell>
          <cell r="H552">
            <v>0.40720000000000001</v>
          </cell>
          <cell r="I552">
            <v>115.07</v>
          </cell>
          <cell r="J552">
            <v>30</v>
          </cell>
          <cell r="K552">
            <v>12.216000000000001</v>
          </cell>
          <cell r="L552">
            <v>0.38980806356398684</v>
          </cell>
          <cell r="M552"/>
        </row>
        <row r="553">
          <cell r="A553" t="str">
            <v>5_5_11_8</v>
          </cell>
          <cell r="B553">
            <v>11</v>
          </cell>
          <cell r="C553">
            <v>5</v>
          </cell>
          <cell r="D553">
            <v>115</v>
          </cell>
          <cell r="E553" t="str">
            <v>5</v>
          </cell>
          <cell r="F553">
            <v>11</v>
          </cell>
          <cell r="G553">
            <v>8</v>
          </cell>
          <cell r="H553">
            <v>0.18529999999999999</v>
          </cell>
          <cell r="I553">
            <v>115.08</v>
          </cell>
          <cell r="J553">
            <v>35</v>
          </cell>
          <cell r="K553">
            <v>6.4855</v>
          </cell>
          <cell r="L553">
            <v>0.20694991783269781</v>
          </cell>
          <cell r="M553"/>
        </row>
        <row r="554">
          <cell r="A554" t="str">
            <v>5_5_11_9</v>
          </cell>
          <cell r="B554">
            <v>11</v>
          </cell>
          <cell r="C554">
            <v>5</v>
          </cell>
          <cell r="D554">
            <v>115</v>
          </cell>
          <cell r="E554" t="str">
            <v>5</v>
          </cell>
          <cell r="F554">
            <v>11</v>
          </cell>
          <cell r="G554">
            <v>9</v>
          </cell>
          <cell r="H554">
            <v>8.6599999999999996E-2</v>
          </cell>
          <cell r="I554">
            <v>115.09</v>
          </cell>
          <cell r="J554">
            <v>40</v>
          </cell>
          <cell r="K554">
            <v>3.464</v>
          </cell>
          <cell r="L554">
            <v>0.11053496497917896</v>
          </cell>
          <cell r="M554"/>
        </row>
        <row r="555">
          <cell r="A555" t="str">
            <v>5_5_11_10</v>
          </cell>
          <cell r="B555">
            <v>11</v>
          </cell>
          <cell r="C555">
            <v>5</v>
          </cell>
          <cell r="D555">
            <v>115</v>
          </cell>
          <cell r="E555" t="str">
            <v>5</v>
          </cell>
          <cell r="F555">
            <v>11</v>
          </cell>
          <cell r="G555">
            <v>10</v>
          </cell>
          <cell r="H555">
            <v>1.9900000000000001E-2</v>
          </cell>
          <cell r="I555">
            <v>115.1</v>
          </cell>
          <cell r="J555">
            <v>45</v>
          </cell>
          <cell r="K555">
            <v>0.89550000000000007</v>
          </cell>
          <cell r="L555">
            <v>2.857507538650542E-2</v>
          </cell>
          <cell r="M555"/>
        </row>
        <row r="556">
          <cell r="A556" t="str">
            <v>5_5_11_11</v>
          </cell>
          <cell r="B556">
            <v>11</v>
          </cell>
          <cell r="C556">
            <v>5</v>
          </cell>
          <cell r="D556">
            <v>115</v>
          </cell>
          <cell r="E556" t="str">
            <v>5</v>
          </cell>
          <cell r="F556">
            <v>11</v>
          </cell>
          <cell r="G556">
            <v>11</v>
          </cell>
          <cell r="H556">
            <v>3.6700000000000003E-2</v>
          </cell>
          <cell r="I556">
            <v>115.11</v>
          </cell>
          <cell r="J556">
            <v>50</v>
          </cell>
          <cell r="K556">
            <v>1.8350000000000002</v>
          </cell>
          <cell r="L556">
            <v>5.8554174577596256E-2</v>
          </cell>
          <cell r="M556"/>
        </row>
        <row r="557">
          <cell r="A557" t="str">
            <v>5_5_11_12</v>
          </cell>
          <cell r="B557">
            <v>11</v>
          </cell>
          <cell r="C557">
            <v>5</v>
          </cell>
          <cell r="D557">
            <v>115</v>
          </cell>
          <cell r="E557" t="str">
            <v>5</v>
          </cell>
          <cell r="F557">
            <v>11</v>
          </cell>
          <cell r="G557">
            <v>12</v>
          </cell>
          <cell r="H557">
            <v>1.04E-2</v>
          </cell>
          <cell r="I557">
            <v>115.12</v>
          </cell>
          <cell r="J557">
            <v>55</v>
          </cell>
          <cell r="K557">
            <v>0.57199999999999995</v>
          </cell>
          <cell r="L557">
            <v>1.8252309459610382E-2</v>
          </cell>
          <cell r="M557"/>
        </row>
        <row r="558">
          <cell r="A558" t="str">
            <v>5_5_11_13</v>
          </cell>
          <cell r="B558">
            <v>11</v>
          </cell>
          <cell r="C558">
            <v>5</v>
          </cell>
          <cell r="D558">
            <v>115</v>
          </cell>
          <cell r="E558" t="str">
            <v>5</v>
          </cell>
          <cell r="F558">
            <v>11</v>
          </cell>
          <cell r="G558">
            <v>13</v>
          </cell>
          <cell r="H558">
            <v>0</v>
          </cell>
          <cell r="I558">
            <v>115.13</v>
          </cell>
          <cell r="J558">
            <v>60</v>
          </cell>
          <cell r="K558">
            <v>0</v>
          </cell>
          <cell r="L558">
            <v>0</v>
          </cell>
          <cell r="M558"/>
        </row>
        <row r="559">
          <cell r="A559" t="str">
            <v>5_5_11_14</v>
          </cell>
          <cell r="B559">
            <v>11</v>
          </cell>
          <cell r="C559">
            <v>5</v>
          </cell>
          <cell r="D559">
            <v>115</v>
          </cell>
          <cell r="E559" t="str">
            <v>5</v>
          </cell>
          <cell r="F559">
            <v>11</v>
          </cell>
          <cell r="G559">
            <v>14</v>
          </cell>
          <cell r="H559">
            <v>0</v>
          </cell>
          <cell r="I559">
            <v>115.14</v>
          </cell>
          <cell r="J559">
            <v>65</v>
          </cell>
          <cell r="K559">
            <v>0</v>
          </cell>
          <cell r="L559">
            <v>0</v>
          </cell>
          <cell r="M559"/>
        </row>
        <row r="560">
          <cell r="A560" t="str">
            <v>5_5_11_15</v>
          </cell>
          <cell r="B560">
            <v>11</v>
          </cell>
          <cell r="C560">
            <v>5</v>
          </cell>
          <cell r="D560">
            <v>115</v>
          </cell>
          <cell r="E560" t="str">
            <v>5</v>
          </cell>
          <cell r="F560">
            <v>11</v>
          </cell>
          <cell r="G560">
            <v>15</v>
          </cell>
          <cell r="H560">
            <v>0</v>
          </cell>
          <cell r="I560">
            <v>115.15</v>
          </cell>
          <cell r="J560">
            <v>70</v>
          </cell>
          <cell r="K560">
            <v>0</v>
          </cell>
          <cell r="L560">
            <v>0</v>
          </cell>
          <cell r="M560"/>
        </row>
        <row r="561">
          <cell r="A561" t="str">
            <v>5_5_11_16</v>
          </cell>
          <cell r="B561">
            <v>11</v>
          </cell>
          <cell r="C561">
            <v>5</v>
          </cell>
          <cell r="D561">
            <v>115</v>
          </cell>
          <cell r="E561" t="str">
            <v>5</v>
          </cell>
          <cell r="F561">
            <v>11</v>
          </cell>
          <cell r="G561">
            <v>16</v>
          </cell>
          <cell r="H561">
            <v>0</v>
          </cell>
          <cell r="I561">
            <v>115.16</v>
          </cell>
          <cell r="J561">
            <v>75</v>
          </cell>
          <cell r="K561">
            <v>0</v>
          </cell>
          <cell r="L561">
            <v>0</v>
          </cell>
          <cell r="M561">
            <v>1</v>
          </cell>
        </row>
        <row r="562">
          <cell r="A562" t="str">
            <v>5_5_12_1</v>
          </cell>
          <cell r="B562">
            <v>11</v>
          </cell>
          <cell r="C562">
            <v>5</v>
          </cell>
          <cell r="D562">
            <v>125</v>
          </cell>
          <cell r="E562" t="str">
            <v>5</v>
          </cell>
          <cell r="F562">
            <v>12</v>
          </cell>
          <cell r="G562">
            <v>1</v>
          </cell>
          <cell r="H562">
            <v>0</v>
          </cell>
          <cell r="I562">
            <v>125.01</v>
          </cell>
          <cell r="J562">
            <v>2.5</v>
          </cell>
          <cell r="K562">
            <v>0</v>
          </cell>
          <cell r="L562">
            <v>0</v>
          </cell>
        </row>
        <row r="563">
          <cell r="A563" t="str">
            <v>5_5_12_2</v>
          </cell>
          <cell r="B563">
            <v>11</v>
          </cell>
          <cell r="C563">
            <v>5</v>
          </cell>
          <cell r="D563">
            <v>125</v>
          </cell>
          <cell r="E563" t="str">
            <v>5</v>
          </cell>
          <cell r="F563">
            <v>12</v>
          </cell>
          <cell r="G563">
            <v>2</v>
          </cell>
          <cell r="H563">
            <v>0</v>
          </cell>
          <cell r="I563">
            <v>125.02</v>
          </cell>
          <cell r="J563">
            <v>5</v>
          </cell>
          <cell r="K563">
            <v>0</v>
          </cell>
          <cell r="L563">
            <v>0</v>
          </cell>
          <cell r="M563"/>
        </row>
        <row r="564">
          <cell r="A564" t="str">
            <v>5_5_12_3</v>
          </cell>
          <cell r="B564">
            <v>11</v>
          </cell>
          <cell r="C564">
            <v>5</v>
          </cell>
          <cell r="D564">
            <v>125</v>
          </cell>
          <cell r="E564" t="str">
            <v>5</v>
          </cell>
          <cell r="F564">
            <v>12</v>
          </cell>
          <cell r="G564">
            <v>3</v>
          </cell>
          <cell r="H564">
            <v>0</v>
          </cell>
          <cell r="I564">
            <v>125.03</v>
          </cell>
          <cell r="J564">
            <v>10</v>
          </cell>
          <cell r="K564">
            <v>0</v>
          </cell>
          <cell r="L564">
            <v>0</v>
          </cell>
          <cell r="M564"/>
        </row>
        <row r="565">
          <cell r="A565" t="str">
            <v>5_5_12_4</v>
          </cell>
          <cell r="B565">
            <v>11</v>
          </cell>
          <cell r="C565">
            <v>5</v>
          </cell>
          <cell r="D565">
            <v>125</v>
          </cell>
          <cell r="E565" t="str">
            <v>5</v>
          </cell>
          <cell r="F565">
            <v>12</v>
          </cell>
          <cell r="G565">
            <v>4</v>
          </cell>
          <cell r="H565">
            <v>1.0699999999999999E-2</v>
          </cell>
          <cell r="I565">
            <v>125.04</v>
          </cell>
          <cell r="J565">
            <v>15</v>
          </cell>
          <cell r="K565">
            <v>0.1605</v>
          </cell>
          <cell r="L565">
            <v>5.1214959235445223E-3</v>
          </cell>
          <cell r="M565"/>
        </row>
        <row r="566">
          <cell r="A566" t="str">
            <v>5_5_12_5</v>
          </cell>
          <cell r="B566">
            <v>11</v>
          </cell>
          <cell r="C566">
            <v>5</v>
          </cell>
          <cell r="D566">
            <v>125</v>
          </cell>
          <cell r="E566" t="str">
            <v>5</v>
          </cell>
          <cell r="F566">
            <v>12</v>
          </cell>
          <cell r="G566">
            <v>5</v>
          </cell>
          <cell r="H566">
            <v>7.4999999999999997E-2</v>
          </cell>
          <cell r="I566">
            <v>125.05</v>
          </cell>
          <cell r="J566">
            <v>20</v>
          </cell>
          <cell r="K566">
            <v>1.5</v>
          </cell>
          <cell r="L566">
            <v>4.7864447883593661E-2</v>
          </cell>
          <cell r="M566"/>
        </row>
        <row r="567">
          <cell r="A567" t="str">
            <v>5_5_12_6</v>
          </cell>
          <cell r="B567">
            <v>11</v>
          </cell>
          <cell r="C567">
            <v>5</v>
          </cell>
          <cell r="D567">
            <v>125</v>
          </cell>
          <cell r="E567" t="str">
            <v>5</v>
          </cell>
          <cell r="F567">
            <v>12</v>
          </cell>
          <cell r="G567">
            <v>6</v>
          </cell>
          <cell r="H567">
            <v>0.16839999999999999</v>
          </cell>
          <cell r="I567">
            <v>125.06</v>
          </cell>
          <cell r="J567">
            <v>25</v>
          </cell>
          <cell r="K567">
            <v>4.21</v>
          </cell>
          <cell r="L567">
            <v>0.13433955039328621</v>
          </cell>
          <cell r="M567"/>
        </row>
        <row r="568">
          <cell r="A568" t="str">
            <v>5_5_12_7</v>
          </cell>
          <cell r="B568">
            <v>11</v>
          </cell>
          <cell r="C568">
            <v>5</v>
          </cell>
          <cell r="D568">
            <v>125</v>
          </cell>
          <cell r="E568" t="str">
            <v>5</v>
          </cell>
          <cell r="F568">
            <v>12</v>
          </cell>
          <cell r="G568">
            <v>7</v>
          </cell>
          <cell r="H568">
            <v>0.40720000000000001</v>
          </cell>
          <cell r="I568">
            <v>125.07</v>
          </cell>
          <cell r="J568">
            <v>30</v>
          </cell>
          <cell r="K568">
            <v>12.216000000000001</v>
          </cell>
          <cell r="L568">
            <v>0.38980806356398684</v>
          </cell>
          <cell r="M568"/>
        </row>
        <row r="569">
          <cell r="A569" t="str">
            <v>5_5_12_8</v>
          </cell>
          <cell r="B569">
            <v>11</v>
          </cell>
          <cell r="C569">
            <v>5</v>
          </cell>
          <cell r="D569">
            <v>125</v>
          </cell>
          <cell r="E569" t="str">
            <v>5</v>
          </cell>
          <cell r="F569">
            <v>12</v>
          </cell>
          <cell r="G569">
            <v>8</v>
          </cell>
          <cell r="H569">
            <v>0.18529999999999999</v>
          </cell>
          <cell r="I569">
            <v>125.08</v>
          </cell>
          <cell r="J569">
            <v>35</v>
          </cell>
          <cell r="K569">
            <v>6.4855</v>
          </cell>
          <cell r="L569">
            <v>0.20694991783269781</v>
          </cell>
          <cell r="M569"/>
        </row>
        <row r="570">
          <cell r="A570" t="str">
            <v>5_5_12_9</v>
          </cell>
          <cell r="B570">
            <v>11</v>
          </cell>
          <cell r="C570">
            <v>5</v>
          </cell>
          <cell r="D570">
            <v>125</v>
          </cell>
          <cell r="E570" t="str">
            <v>5</v>
          </cell>
          <cell r="F570">
            <v>12</v>
          </cell>
          <cell r="G570">
            <v>9</v>
          </cell>
          <cell r="H570">
            <v>8.6599999999999996E-2</v>
          </cell>
          <cell r="I570">
            <v>125.09</v>
          </cell>
          <cell r="J570">
            <v>40</v>
          </cell>
          <cell r="K570">
            <v>3.464</v>
          </cell>
          <cell r="L570">
            <v>0.11053496497917896</v>
          </cell>
          <cell r="M570"/>
        </row>
        <row r="571">
          <cell r="A571" t="str">
            <v>5_5_12_10</v>
          </cell>
          <cell r="B571">
            <v>11</v>
          </cell>
          <cell r="C571">
            <v>5</v>
          </cell>
          <cell r="D571">
            <v>125</v>
          </cell>
          <cell r="E571" t="str">
            <v>5</v>
          </cell>
          <cell r="F571">
            <v>12</v>
          </cell>
          <cell r="G571">
            <v>10</v>
          </cell>
          <cell r="H571">
            <v>1.9900000000000001E-2</v>
          </cell>
          <cell r="I571">
            <v>125.1</v>
          </cell>
          <cell r="J571">
            <v>45</v>
          </cell>
          <cell r="K571">
            <v>0.89550000000000007</v>
          </cell>
          <cell r="L571">
            <v>2.857507538650542E-2</v>
          </cell>
          <cell r="M571"/>
        </row>
        <row r="572">
          <cell r="A572" t="str">
            <v>5_5_12_11</v>
          </cell>
          <cell r="B572">
            <v>11</v>
          </cell>
          <cell r="C572">
            <v>5</v>
          </cell>
          <cell r="D572">
            <v>125</v>
          </cell>
          <cell r="E572" t="str">
            <v>5</v>
          </cell>
          <cell r="F572">
            <v>12</v>
          </cell>
          <cell r="G572">
            <v>11</v>
          </cell>
          <cell r="H572">
            <v>3.6700000000000003E-2</v>
          </cell>
          <cell r="I572">
            <v>125.11</v>
          </cell>
          <cell r="J572">
            <v>50</v>
          </cell>
          <cell r="K572">
            <v>1.8350000000000002</v>
          </cell>
          <cell r="L572">
            <v>5.8554174577596256E-2</v>
          </cell>
          <cell r="M572"/>
        </row>
        <row r="573">
          <cell r="A573" t="str">
            <v>5_5_12_12</v>
          </cell>
          <cell r="B573">
            <v>11</v>
          </cell>
          <cell r="C573">
            <v>5</v>
          </cell>
          <cell r="D573">
            <v>125</v>
          </cell>
          <cell r="E573" t="str">
            <v>5</v>
          </cell>
          <cell r="F573">
            <v>12</v>
          </cell>
          <cell r="G573">
            <v>12</v>
          </cell>
          <cell r="H573">
            <v>1.04E-2</v>
          </cell>
          <cell r="I573">
            <v>125.12</v>
          </cell>
          <cell r="J573">
            <v>55</v>
          </cell>
          <cell r="K573">
            <v>0.57199999999999995</v>
          </cell>
          <cell r="L573">
            <v>1.8252309459610382E-2</v>
          </cell>
          <cell r="M573"/>
        </row>
        <row r="574">
          <cell r="A574" t="str">
            <v>5_5_12_13</v>
          </cell>
          <cell r="B574">
            <v>11</v>
          </cell>
          <cell r="C574">
            <v>5</v>
          </cell>
          <cell r="D574">
            <v>125</v>
          </cell>
          <cell r="E574" t="str">
            <v>5</v>
          </cell>
          <cell r="F574">
            <v>12</v>
          </cell>
          <cell r="G574">
            <v>13</v>
          </cell>
          <cell r="H574">
            <v>0</v>
          </cell>
          <cell r="I574">
            <v>125.13</v>
          </cell>
          <cell r="J574">
            <v>60</v>
          </cell>
          <cell r="K574">
            <v>0</v>
          </cell>
          <cell r="L574">
            <v>0</v>
          </cell>
          <cell r="M574"/>
        </row>
        <row r="575">
          <cell r="A575" t="str">
            <v>5_5_12_14</v>
          </cell>
          <cell r="B575">
            <v>11</v>
          </cell>
          <cell r="C575">
            <v>5</v>
          </cell>
          <cell r="D575">
            <v>125</v>
          </cell>
          <cell r="E575" t="str">
            <v>5</v>
          </cell>
          <cell r="F575">
            <v>12</v>
          </cell>
          <cell r="G575">
            <v>14</v>
          </cell>
          <cell r="H575">
            <v>0</v>
          </cell>
          <cell r="I575">
            <v>125.14</v>
          </cell>
          <cell r="J575">
            <v>65</v>
          </cell>
          <cell r="K575">
            <v>0</v>
          </cell>
          <cell r="L575">
            <v>0</v>
          </cell>
          <cell r="M575"/>
        </row>
        <row r="576">
          <cell r="A576" t="str">
            <v>5_5_12_15</v>
          </cell>
          <cell r="B576">
            <v>11</v>
          </cell>
          <cell r="C576">
            <v>5</v>
          </cell>
          <cell r="D576">
            <v>125</v>
          </cell>
          <cell r="E576" t="str">
            <v>5</v>
          </cell>
          <cell r="F576">
            <v>12</v>
          </cell>
          <cell r="G576">
            <v>15</v>
          </cell>
          <cell r="H576">
            <v>0</v>
          </cell>
          <cell r="I576">
            <v>125.15</v>
          </cell>
          <cell r="J576">
            <v>70</v>
          </cell>
          <cell r="K576">
            <v>0</v>
          </cell>
          <cell r="L576">
            <v>0</v>
          </cell>
          <cell r="M576"/>
        </row>
        <row r="577">
          <cell r="A577" t="str">
            <v>5_5_12_16</v>
          </cell>
          <cell r="B577">
            <v>11</v>
          </cell>
          <cell r="C577">
            <v>5</v>
          </cell>
          <cell r="D577">
            <v>125</v>
          </cell>
          <cell r="E577" t="str">
            <v>5</v>
          </cell>
          <cell r="F577">
            <v>12</v>
          </cell>
          <cell r="G577">
            <v>16</v>
          </cell>
          <cell r="H577">
            <v>0</v>
          </cell>
          <cell r="I577">
            <v>125.16</v>
          </cell>
          <cell r="J577">
            <v>75</v>
          </cell>
          <cell r="K577">
            <v>0</v>
          </cell>
          <cell r="L577">
            <v>0</v>
          </cell>
          <cell r="M577">
            <v>1</v>
          </cell>
        </row>
        <row r="578">
          <cell r="A578" t="str">
            <v>5_5_13_1</v>
          </cell>
          <cell r="B578">
            <v>11</v>
          </cell>
          <cell r="C578">
            <v>5</v>
          </cell>
          <cell r="D578">
            <v>135</v>
          </cell>
          <cell r="E578" t="str">
            <v>5</v>
          </cell>
          <cell r="F578">
            <v>13</v>
          </cell>
          <cell r="G578">
            <v>1</v>
          </cell>
          <cell r="H578">
            <v>0</v>
          </cell>
          <cell r="I578">
            <v>135.01</v>
          </cell>
          <cell r="J578">
            <v>2.5</v>
          </cell>
          <cell r="K578">
            <v>0</v>
          </cell>
          <cell r="L578">
            <v>0</v>
          </cell>
        </row>
        <row r="579">
          <cell r="A579" t="str">
            <v>5_5_13_2</v>
          </cell>
          <cell r="B579">
            <v>11</v>
          </cell>
          <cell r="C579">
            <v>5</v>
          </cell>
          <cell r="D579">
            <v>135</v>
          </cell>
          <cell r="E579" t="str">
            <v>5</v>
          </cell>
          <cell r="F579">
            <v>13</v>
          </cell>
          <cell r="G579">
            <v>2</v>
          </cell>
          <cell r="H579">
            <v>0</v>
          </cell>
          <cell r="I579">
            <v>135.02000000000001</v>
          </cell>
          <cell r="J579">
            <v>5</v>
          </cell>
          <cell r="K579">
            <v>0</v>
          </cell>
          <cell r="L579">
            <v>0</v>
          </cell>
          <cell r="M579"/>
        </row>
        <row r="580">
          <cell r="A580" t="str">
            <v>5_5_13_3</v>
          </cell>
          <cell r="B580">
            <v>11</v>
          </cell>
          <cell r="C580">
            <v>5</v>
          </cell>
          <cell r="D580">
            <v>135</v>
          </cell>
          <cell r="E580" t="str">
            <v>5</v>
          </cell>
          <cell r="F580">
            <v>13</v>
          </cell>
          <cell r="G580">
            <v>3</v>
          </cell>
          <cell r="H580">
            <v>0</v>
          </cell>
          <cell r="I580">
            <v>135.03</v>
          </cell>
          <cell r="J580">
            <v>10</v>
          </cell>
          <cell r="K580">
            <v>0</v>
          </cell>
          <cell r="L580">
            <v>0</v>
          </cell>
          <cell r="M580"/>
        </row>
        <row r="581">
          <cell r="A581" t="str">
            <v>5_5_13_4</v>
          </cell>
          <cell r="B581">
            <v>11</v>
          </cell>
          <cell r="C581">
            <v>5</v>
          </cell>
          <cell r="D581">
            <v>135</v>
          </cell>
          <cell r="E581" t="str">
            <v>5</v>
          </cell>
          <cell r="F581">
            <v>13</v>
          </cell>
          <cell r="G581">
            <v>4</v>
          </cell>
          <cell r="H581">
            <v>1.0699999999999999E-2</v>
          </cell>
          <cell r="I581">
            <v>135.04</v>
          </cell>
          <cell r="J581">
            <v>15</v>
          </cell>
          <cell r="K581">
            <v>0.1605</v>
          </cell>
          <cell r="L581">
            <v>5.1214959235445223E-3</v>
          </cell>
          <cell r="M581"/>
        </row>
        <row r="582">
          <cell r="A582" t="str">
            <v>5_5_13_5</v>
          </cell>
          <cell r="B582">
            <v>11</v>
          </cell>
          <cell r="C582">
            <v>5</v>
          </cell>
          <cell r="D582">
            <v>135</v>
          </cell>
          <cell r="E582" t="str">
            <v>5</v>
          </cell>
          <cell r="F582">
            <v>13</v>
          </cell>
          <cell r="G582">
            <v>5</v>
          </cell>
          <cell r="H582">
            <v>7.4999999999999997E-2</v>
          </cell>
          <cell r="I582">
            <v>135.05000000000001</v>
          </cell>
          <cell r="J582">
            <v>20</v>
          </cell>
          <cell r="K582">
            <v>1.5</v>
          </cell>
          <cell r="L582">
            <v>4.7864447883593661E-2</v>
          </cell>
          <cell r="M582"/>
        </row>
        <row r="583">
          <cell r="A583" t="str">
            <v>5_5_13_6</v>
          </cell>
          <cell r="B583">
            <v>11</v>
          </cell>
          <cell r="C583">
            <v>5</v>
          </cell>
          <cell r="D583">
            <v>135</v>
          </cell>
          <cell r="E583" t="str">
            <v>5</v>
          </cell>
          <cell r="F583">
            <v>13</v>
          </cell>
          <cell r="G583">
            <v>6</v>
          </cell>
          <cell r="H583">
            <v>0.16839999999999999</v>
          </cell>
          <cell r="I583">
            <v>135.06</v>
          </cell>
          <cell r="J583">
            <v>25</v>
          </cell>
          <cell r="K583">
            <v>4.21</v>
          </cell>
          <cell r="L583">
            <v>0.13433955039328621</v>
          </cell>
          <cell r="M583"/>
        </row>
        <row r="584">
          <cell r="A584" t="str">
            <v>5_5_13_7</v>
          </cell>
          <cell r="B584">
            <v>11</v>
          </cell>
          <cell r="C584">
            <v>5</v>
          </cell>
          <cell r="D584">
            <v>135</v>
          </cell>
          <cell r="E584" t="str">
            <v>5</v>
          </cell>
          <cell r="F584">
            <v>13</v>
          </cell>
          <cell r="G584">
            <v>7</v>
          </cell>
          <cell r="H584">
            <v>0.40720000000000001</v>
          </cell>
          <cell r="I584">
            <v>135.07</v>
          </cell>
          <cell r="J584">
            <v>30</v>
          </cell>
          <cell r="K584">
            <v>12.216000000000001</v>
          </cell>
          <cell r="L584">
            <v>0.38980806356398684</v>
          </cell>
          <cell r="M584"/>
        </row>
        <row r="585">
          <cell r="A585" t="str">
            <v>5_5_13_8</v>
          </cell>
          <cell r="B585">
            <v>11</v>
          </cell>
          <cell r="C585">
            <v>5</v>
          </cell>
          <cell r="D585">
            <v>135</v>
          </cell>
          <cell r="E585" t="str">
            <v>5</v>
          </cell>
          <cell r="F585">
            <v>13</v>
          </cell>
          <cell r="G585">
            <v>8</v>
          </cell>
          <cell r="H585">
            <v>0.18529999999999999</v>
          </cell>
          <cell r="I585">
            <v>135.08000000000001</v>
          </cell>
          <cell r="J585">
            <v>35</v>
          </cell>
          <cell r="K585">
            <v>6.4855</v>
          </cell>
          <cell r="L585">
            <v>0.20694991783269781</v>
          </cell>
          <cell r="M585"/>
        </row>
        <row r="586">
          <cell r="A586" t="str">
            <v>5_5_13_9</v>
          </cell>
          <cell r="B586">
            <v>11</v>
          </cell>
          <cell r="C586">
            <v>5</v>
          </cell>
          <cell r="D586">
            <v>135</v>
          </cell>
          <cell r="E586" t="str">
            <v>5</v>
          </cell>
          <cell r="F586">
            <v>13</v>
          </cell>
          <cell r="G586">
            <v>9</v>
          </cell>
          <cell r="H586">
            <v>8.6599999999999996E-2</v>
          </cell>
          <cell r="I586">
            <v>135.09</v>
          </cell>
          <cell r="J586">
            <v>40</v>
          </cell>
          <cell r="K586">
            <v>3.464</v>
          </cell>
          <cell r="L586">
            <v>0.11053496497917896</v>
          </cell>
          <cell r="M586"/>
        </row>
        <row r="587">
          <cell r="A587" t="str">
            <v>5_5_13_10</v>
          </cell>
          <cell r="B587">
            <v>11</v>
          </cell>
          <cell r="C587">
            <v>5</v>
          </cell>
          <cell r="D587">
            <v>135</v>
          </cell>
          <cell r="E587" t="str">
            <v>5</v>
          </cell>
          <cell r="F587">
            <v>13</v>
          </cell>
          <cell r="G587">
            <v>10</v>
          </cell>
          <cell r="H587">
            <v>1.9900000000000001E-2</v>
          </cell>
          <cell r="I587">
            <v>135.1</v>
          </cell>
          <cell r="J587">
            <v>45</v>
          </cell>
          <cell r="K587">
            <v>0.89550000000000007</v>
          </cell>
          <cell r="L587">
            <v>2.857507538650542E-2</v>
          </cell>
          <cell r="M587"/>
        </row>
        <row r="588">
          <cell r="A588" t="str">
            <v>5_5_13_11</v>
          </cell>
          <cell r="B588">
            <v>11</v>
          </cell>
          <cell r="C588">
            <v>5</v>
          </cell>
          <cell r="D588">
            <v>135</v>
          </cell>
          <cell r="E588" t="str">
            <v>5</v>
          </cell>
          <cell r="F588">
            <v>13</v>
          </cell>
          <cell r="G588">
            <v>11</v>
          </cell>
          <cell r="H588">
            <v>3.6700000000000003E-2</v>
          </cell>
          <cell r="I588">
            <v>135.11000000000001</v>
          </cell>
          <cell r="J588">
            <v>50</v>
          </cell>
          <cell r="K588">
            <v>1.8350000000000002</v>
          </cell>
          <cell r="L588">
            <v>5.8554174577596256E-2</v>
          </cell>
          <cell r="M588"/>
        </row>
        <row r="589">
          <cell r="A589" t="str">
            <v>5_5_13_12</v>
          </cell>
          <cell r="B589">
            <v>11</v>
          </cell>
          <cell r="C589">
            <v>5</v>
          </cell>
          <cell r="D589">
            <v>135</v>
          </cell>
          <cell r="E589" t="str">
            <v>5</v>
          </cell>
          <cell r="F589">
            <v>13</v>
          </cell>
          <cell r="G589">
            <v>12</v>
          </cell>
          <cell r="H589">
            <v>1.04E-2</v>
          </cell>
          <cell r="I589">
            <v>135.12</v>
          </cell>
          <cell r="J589">
            <v>55</v>
          </cell>
          <cell r="K589">
            <v>0.57199999999999995</v>
          </cell>
          <cell r="L589">
            <v>1.8252309459610382E-2</v>
          </cell>
          <cell r="M589"/>
        </row>
        <row r="590">
          <cell r="A590" t="str">
            <v>5_5_13_13</v>
          </cell>
          <cell r="B590">
            <v>11</v>
          </cell>
          <cell r="C590">
            <v>5</v>
          </cell>
          <cell r="D590">
            <v>135</v>
          </cell>
          <cell r="E590" t="str">
            <v>5</v>
          </cell>
          <cell r="F590">
            <v>13</v>
          </cell>
          <cell r="G590">
            <v>13</v>
          </cell>
          <cell r="H590">
            <v>0</v>
          </cell>
          <cell r="I590">
            <v>135.13</v>
          </cell>
          <cell r="J590">
            <v>60</v>
          </cell>
          <cell r="K590">
            <v>0</v>
          </cell>
          <cell r="L590">
            <v>0</v>
          </cell>
          <cell r="M590"/>
        </row>
        <row r="591">
          <cell r="A591" t="str">
            <v>5_5_13_14</v>
          </cell>
          <cell r="B591">
            <v>11</v>
          </cell>
          <cell r="C591">
            <v>5</v>
          </cell>
          <cell r="D591">
            <v>135</v>
          </cell>
          <cell r="E591" t="str">
            <v>5</v>
          </cell>
          <cell r="F591">
            <v>13</v>
          </cell>
          <cell r="G591">
            <v>14</v>
          </cell>
          <cell r="H591">
            <v>0</v>
          </cell>
          <cell r="I591">
            <v>135.13999999999999</v>
          </cell>
          <cell r="J591">
            <v>65</v>
          </cell>
          <cell r="K591">
            <v>0</v>
          </cell>
          <cell r="L591">
            <v>0</v>
          </cell>
          <cell r="M591"/>
        </row>
        <row r="592">
          <cell r="A592" t="str">
            <v>5_5_13_15</v>
          </cell>
          <cell r="B592">
            <v>11</v>
          </cell>
          <cell r="C592">
            <v>5</v>
          </cell>
          <cell r="D592">
            <v>135</v>
          </cell>
          <cell r="E592" t="str">
            <v>5</v>
          </cell>
          <cell r="F592">
            <v>13</v>
          </cell>
          <cell r="G592">
            <v>15</v>
          </cell>
          <cell r="H592">
            <v>0</v>
          </cell>
          <cell r="I592">
            <v>135.15</v>
          </cell>
          <cell r="J592">
            <v>70</v>
          </cell>
          <cell r="K592">
            <v>0</v>
          </cell>
          <cell r="L592">
            <v>0</v>
          </cell>
          <cell r="M592"/>
        </row>
        <row r="593">
          <cell r="A593" t="str">
            <v>5_5_13_16</v>
          </cell>
          <cell r="B593">
            <v>11</v>
          </cell>
          <cell r="C593">
            <v>5</v>
          </cell>
          <cell r="D593">
            <v>135</v>
          </cell>
          <cell r="E593" t="str">
            <v>5</v>
          </cell>
          <cell r="F593">
            <v>13</v>
          </cell>
          <cell r="G593">
            <v>16</v>
          </cell>
          <cell r="H593">
            <v>0</v>
          </cell>
          <cell r="I593">
            <v>135.16</v>
          </cell>
          <cell r="J593">
            <v>75</v>
          </cell>
          <cell r="K593">
            <v>0</v>
          </cell>
          <cell r="L593">
            <v>0</v>
          </cell>
          <cell r="M593">
            <v>1</v>
          </cell>
        </row>
        <row r="594">
          <cell r="A594" t="str">
            <v>5_5_14_1</v>
          </cell>
          <cell r="B594">
            <v>11</v>
          </cell>
          <cell r="C594">
            <v>5</v>
          </cell>
          <cell r="D594">
            <v>145</v>
          </cell>
          <cell r="E594" t="str">
            <v>5</v>
          </cell>
          <cell r="F594">
            <v>14</v>
          </cell>
          <cell r="G594">
            <v>1</v>
          </cell>
          <cell r="H594">
            <v>0</v>
          </cell>
          <cell r="I594">
            <v>145.01</v>
          </cell>
          <cell r="J594">
            <v>2.5</v>
          </cell>
          <cell r="K594">
            <v>0</v>
          </cell>
          <cell r="L594">
            <v>0</v>
          </cell>
        </row>
        <row r="595">
          <cell r="A595" t="str">
            <v>5_5_14_2</v>
          </cell>
          <cell r="B595">
            <v>11</v>
          </cell>
          <cell r="C595">
            <v>5</v>
          </cell>
          <cell r="D595">
            <v>145</v>
          </cell>
          <cell r="E595" t="str">
            <v>5</v>
          </cell>
          <cell r="F595">
            <v>14</v>
          </cell>
          <cell r="G595">
            <v>2</v>
          </cell>
          <cell r="H595">
            <v>0</v>
          </cell>
          <cell r="I595">
            <v>145.02000000000001</v>
          </cell>
          <cell r="J595">
            <v>5</v>
          </cell>
          <cell r="K595">
            <v>0</v>
          </cell>
          <cell r="L595">
            <v>0</v>
          </cell>
          <cell r="M595"/>
        </row>
        <row r="596">
          <cell r="A596" t="str">
            <v>5_5_14_3</v>
          </cell>
          <cell r="B596">
            <v>11</v>
          </cell>
          <cell r="C596">
            <v>5</v>
          </cell>
          <cell r="D596">
            <v>145</v>
          </cell>
          <cell r="E596" t="str">
            <v>5</v>
          </cell>
          <cell r="F596">
            <v>14</v>
          </cell>
          <cell r="G596">
            <v>3</v>
          </cell>
          <cell r="H596">
            <v>0</v>
          </cell>
          <cell r="I596">
            <v>145.03</v>
          </cell>
          <cell r="J596">
            <v>10</v>
          </cell>
          <cell r="K596">
            <v>0</v>
          </cell>
          <cell r="L596">
            <v>0</v>
          </cell>
          <cell r="M596"/>
        </row>
        <row r="597">
          <cell r="A597" t="str">
            <v>5_5_14_4</v>
          </cell>
          <cell r="B597">
            <v>11</v>
          </cell>
          <cell r="C597">
            <v>5</v>
          </cell>
          <cell r="D597">
            <v>145</v>
          </cell>
          <cell r="E597" t="str">
            <v>5</v>
          </cell>
          <cell r="F597">
            <v>14</v>
          </cell>
          <cell r="G597">
            <v>4</v>
          </cell>
          <cell r="H597">
            <v>1.0699999999999999E-2</v>
          </cell>
          <cell r="I597">
            <v>145.04</v>
          </cell>
          <cell r="J597">
            <v>15</v>
          </cell>
          <cell r="K597">
            <v>0.1605</v>
          </cell>
          <cell r="L597">
            <v>5.1214959235445223E-3</v>
          </cell>
          <cell r="M597"/>
        </row>
        <row r="598">
          <cell r="A598" t="str">
            <v>5_5_14_5</v>
          </cell>
          <cell r="B598">
            <v>11</v>
          </cell>
          <cell r="C598">
            <v>5</v>
          </cell>
          <cell r="D598">
            <v>145</v>
          </cell>
          <cell r="E598" t="str">
            <v>5</v>
          </cell>
          <cell r="F598">
            <v>14</v>
          </cell>
          <cell r="G598">
            <v>5</v>
          </cell>
          <cell r="H598">
            <v>7.4999999999999997E-2</v>
          </cell>
          <cell r="I598">
            <v>145.05000000000001</v>
          </cell>
          <cell r="J598">
            <v>20</v>
          </cell>
          <cell r="K598">
            <v>1.5</v>
          </cell>
          <cell r="L598">
            <v>4.7864447883593661E-2</v>
          </cell>
          <cell r="M598"/>
        </row>
        <row r="599">
          <cell r="A599" t="str">
            <v>5_5_14_6</v>
          </cell>
          <cell r="B599">
            <v>11</v>
          </cell>
          <cell r="C599">
            <v>5</v>
          </cell>
          <cell r="D599">
            <v>145</v>
          </cell>
          <cell r="E599" t="str">
            <v>5</v>
          </cell>
          <cell r="F599">
            <v>14</v>
          </cell>
          <cell r="G599">
            <v>6</v>
          </cell>
          <cell r="H599">
            <v>0.16839999999999999</v>
          </cell>
          <cell r="I599">
            <v>145.06</v>
          </cell>
          <cell r="J599">
            <v>25</v>
          </cell>
          <cell r="K599">
            <v>4.21</v>
          </cell>
          <cell r="L599">
            <v>0.13433955039328621</v>
          </cell>
          <cell r="M599"/>
        </row>
        <row r="600">
          <cell r="A600" t="str">
            <v>5_5_14_7</v>
          </cell>
          <cell r="B600">
            <v>11</v>
          </cell>
          <cell r="C600">
            <v>5</v>
          </cell>
          <cell r="D600">
            <v>145</v>
          </cell>
          <cell r="E600" t="str">
            <v>5</v>
          </cell>
          <cell r="F600">
            <v>14</v>
          </cell>
          <cell r="G600">
            <v>7</v>
          </cell>
          <cell r="H600">
            <v>0.40720000000000001</v>
          </cell>
          <cell r="I600">
            <v>145.07</v>
          </cell>
          <cell r="J600">
            <v>30</v>
          </cell>
          <cell r="K600">
            <v>12.216000000000001</v>
          </cell>
          <cell r="L600">
            <v>0.38980806356398684</v>
          </cell>
          <cell r="M600"/>
        </row>
        <row r="601">
          <cell r="A601" t="str">
            <v>5_5_14_8</v>
          </cell>
          <cell r="B601">
            <v>11</v>
          </cell>
          <cell r="C601">
            <v>5</v>
          </cell>
          <cell r="D601">
            <v>145</v>
          </cell>
          <cell r="E601" t="str">
            <v>5</v>
          </cell>
          <cell r="F601">
            <v>14</v>
          </cell>
          <cell r="G601">
            <v>8</v>
          </cell>
          <cell r="H601">
            <v>0.18529999999999999</v>
          </cell>
          <cell r="I601">
            <v>145.08000000000001</v>
          </cell>
          <cell r="J601">
            <v>35</v>
          </cell>
          <cell r="K601">
            <v>6.4855</v>
          </cell>
          <cell r="L601">
            <v>0.20694991783269781</v>
          </cell>
          <cell r="M601"/>
        </row>
        <row r="602">
          <cell r="A602" t="str">
            <v>5_5_14_9</v>
          </cell>
          <cell r="B602">
            <v>11</v>
          </cell>
          <cell r="C602">
            <v>5</v>
          </cell>
          <cell r="D602">
            <v>145</v>
          </cell>
          <cell r="E602" t="str">
            <v>5</v>
          </cell>
          <cell r="F602">
            <v>14</v>
          </cell>
          <cell r="G602">
            <v>9</v>
          </cell>
          <cell r="H602">
            <v>8.6599999999999996E-2</v>
          </cell>
          <cell r="I602">
            <v>145.09</v>
          </cell>
          <cell r="J602">
            <v>40</v>
          </cell>
          <cell r="K602">
            <v>3.464</v>
          </cell>
          <cell r="L602">
            <v>0.11053496497917896</v>
          </cell>
          <cell r="M602"/>
        </row>
        <row r="603">
          <cell r="A603" t="str">
            <v>5_5_14_10</v>
          </cell>
          <cell r="B603">
            <v>11</v>
          </cell>
          <cell r="C603">
            <v>5</v>
          </cell>
          <cell r="D603">
            <v>145</v>
          </cell>
          <cell r="E603" t="str">
            <v>5</v>
          </cell>
          <cell r="F603">
            <v>14</v>
          </cell>
          <cell r="G603">
            <v>10</v>
          </cell>
          <cell r="H603">
            <v>1.9900000000000001E-2</v>
          </cell>
          <cell r="I603">
            <v>145.1</v>
          </cell>
          <cell r="J603">
            <v>45</v>
          </cell>
          <cell r="K603">
            <v>0.89550000000000007</v>
          </cell>
          <cell r="L603">
            <v>2.857507538650542E-2</v>
          </cell>
          <cell r="M603"/>
        </row>
        <row r="604">
          <cell r="A604" t="str">
            <v>5_5_14_11</v>
          </cell>
          <cell r="B604">
            <v>11</v>
          </cell>
          <cell r="C604">
            <v>5</v>
          </cell>
          <cell r="D604">
            <v>145</v>
          </cell>
          <cell r="E604" t="str">
            <v>5</v>
          </cell>
          <cell r="F604">
            <v>14</v>
          </cell>
          <cell r="G604">
            <v>11</v>
          </cell>
          <cell r="H604">
            <v>3.6700000000000003E-2</v>
          </cell>
          <cell r="I604">
            <v>145.11000000000001</v>
          </cell>
          <cell r="J604">
            <v>50</v>
          </cell>
          <cell r="K604">
            <v>1.8350000000000002</v>
          </cell>
          <cell r="L604">
            <v>5.8554174577596256E-2</v>
          </cell>
          <cell r="M604"/>
        </row>
        <row r="605">
          <cell r="A605" t="str">
            <v>5_5_14_12</v>
          </cell>
          <cell r="B605">
            <v>11</v>
          </cell>
          <cell r="C605">
            <v>5</v>
          </cell>
          <cell r="D605">
            <v>145</v>
          </cell>
          <cell r="E605" t="str">
            <v>5</v>
          </cell>
          <cell r="F605">
            <v>14</v>
          </cell>
          <cell r="G605">
            <v>12</v>
          </cell>
          <cell r="H605">
            <v>1.04E-2</v>
          </cell>
          <cell r="I605">
            <v>145.12</v>
          </cell>
          <cell r="J605">
            <v>55</v>
          </cell>
          <cell r="K605">
            <v>0.57199999999999995</v>
          </cell>
          <cell r="L605">
            <v>1.8252309459610382E-2</v>
          </cell>
          <cell r="M605"/>
        </row>
        <row r="606">
          <cell r="A606" t="str">
            <v>5_5_14_13</v>
          </cell>
          <cell r="B606">
            <v>11</v>
          </cell>
          <cell r="C606">
            <v>5</v>
          </cell>
          <cell r="D606">
            <v>145</v>
          </cell>
          <cell r="E606" t="str">
            <v>5</v>
          </cell>
          <cell r="F606">
            <v>14</v>
          </cell>
          <cell r="G606">
            <v>13</v>
          </cell>
          <cell r="H606">
            <v>0</v>
          </cell>
          <cell r="I606">
            <v>145.13</v>
          </cell>
          <cell r="J606">
            <v>60</v>
          </cell>
          <cell r="K606">
            <v>0</v>
          </cell>
          <cell r="L606">
            <v>0</v>
          </cell>
          <cell r="M606"/>
        </row>
        <row r="607">
          <cell r="A607" t="str">
            <v>5_5_14_14</v>
          </cell>
          <cell r="B607">
            <v>11</v>
          </cell>
          <cell r="C607">
            <v>5</v>
          </cell>
          <cell r="D607">
            <v>145</v>
          </cell>
          <cell r="E607" t="str">
            <v>5</v>
          </cell>
          <cell r="F607">
            <v>14</v>
          </cell>
          <cell r="G607">
            <v>14</v>
          </cell>
          <cell r="H607">
            <v>0</v>
          </cell>
          <cell r="I607">
            <v>145.13999999999999</v>
          </cell>
          <cell r="J607">
            <v>65</v>
          </cell>
          <cell r="K607">
            <v>0</v>
          </cell>
          <cell r="L607">
            <v>0</v>
          </cell>
          <cell r="M607"/>
        </row>
        <row r="608">
          <cell r="A608" t="str">
            <v>5_5_14_15</v>
          </cell>
          <cell r="B608">
            <v>11</v>
          </cell>
          <cell r="C608">
            <v>5</v>
          </cell>
          <cell r="D608">
            <v>145</v>
          </cell>
          <cell r="E608" t="str">
            <v>5</v>
          </cell>
          <cell r="F608">
            <v>14</v>
          </cell>
          <cell r="G608">
            <v>15</v>
          </cell>
          <cell r="H608">
            <v>0</v>
          </cell>
          <cell r="I608">
            <v>145.15</v>
          </cell>
          <cell r="J608">
            <v>70</v>
          </cell>
          <cell r="K608">
            <v>0</v>
          </cell>
          <cell r="L608">
            <v>0</v>
          </cell>
          <cell r="M608"/>
        </row>
        <row r="609">
          <cell r="A609" t="str">
            <v>5_5_14_16</v>
          </cell>
          <cell r="B609">
            <v>11</v>
          </cell>
          <cell r="C609">
            <v>5</v>
          </cell>
          <cell r="D609">
            <v>145</v>
          </cell>
          <cell r="E609" t="str">
            <v>5</v>
          </cell>
          <cell r="F609">
            <v>14</v>
          </cell>
          <cell r="G609">
            <v>16</v>
          </cell>
          <cell r="H609">
            <v>0</v>
          </cell>
          <cell r="I609">
            <v>145.16</v>
          </cell>
          <cell r="J609">
            <v>75</v>
          </cell>
          <cell r="K609">
            <v>0</v>
          </cell>
          <cell r="L609">
            <v>0</v>
          </cell>
          <cell r="M609">
            <v>1</v>
          </cell>
        </row>
        <row r="610">
          <cell r="A610" t="str">
            <v>5_5_15_1</v>
          </cell>
          <cell r="B610">
            <v>11</v>
          </cell>
          <cell r="C610">
            <v>5</v>
          </cell>
          <cell r="D610">
            <v>155</v>
          </cell>
          <cell r="E610" t="str">
            <v>5</v>
          </cell>
          <cell r="F610">
            <v>15</v>
          </cell>
          <cell r="G610">
            <v>1</v>
          </cell>
          <cell r="H610">
            <v>0</v>
          </cell>
          <cell r="I610">
            <v>155.01</v>
          </cell>
          <cell r="J610">
            <v>2.5</v>
          </cell>
          <cell r="K610">
            <v>0</v>
          </cell>
          <cell r="L610">
            <v>0</v>
          </cell>
        </row>
        <row r="611">
          <cell r="A611" t="str">
            <v>5_5_15_2</v>
          </cell>
          <cell r="B611">
            <v>11</v>
          </cell>
          <cell r="C611">
            <v>5</v>
          </cell>
          <cell r="D611">
            <v>155</v>
          </cell>
          <cell r="E611" t="str">
            <v>5</v>
          </cell>
          <cell r="F611">
            <v>15</v>
          </cell>
          <cell r="G611">
            <v>2</v>
          </cell>
          <cell r="H611">
            <v>1.9E-3</v>
          </cell>
          <cell r="I611">
            <v>155.02000000000001</v>
          </cell>
          <cell r="J611">
            <v>5</v>
          </cell>
          <cell r="K611">
            <v>9.4999999999999998E-3</v>
          </cell>
          <cell r="L611">
            <v>3.3548751633294486E-4</v>
          </cell>
          <cell r="M611"/>
        </row>
        <row r="612">
          <cell r="A612" t="str">
            <v>5_5_15_3</v>
          </cell>
          <cell r="B612">
            <v>11</v>
          </cell>
          <cell r="C612">
            <v>5</v>
          </cell>
          <cell r="D612">
            <v>155</v>
          </cell>
          <cell r="E612" t="str">
            <v>5</v>
          </cell>
          <cell r="F612">
            <v>15</v>
          </cell>
          <cell r="G612">
            <v>3</v>
          </cell>
          <cell r="H612">
            <v>1.0800000000000001E-2</v>
          </cell>
          <cell r="I612">
            <v>155.03</v>
          </cell>
          <cell r="J612">
            <v>10</v>
          </cell>
          <cell r="K612">
            <v>0.10800000000000001</v>
          </cell>
          <cell r="L612">
            <v>3.8139633435745317E-3</v>
          </cell>
          <cell r="M612"/>
        </row>
        <row r="613">
          <cell r="A613" t="str">
            <v>5_5_15_4</v>
          </cell>
          <cell r="B613">
            <v>11</v>
          </cell>
          <cell r="C613">
            <v>5</v>
          </cell>
          <cell r="D613">
            <v>155</v>
          </cell>
          <cell r="E613" t="str">
            <v>5</v>
          </cell>
          <cell r="F613">
            <v>15</v>
          </cell>
          <cell r="G613">
            <v>4</v>
          </cell>
          <cell r="H613">
            <v>3.6900000000000002E-2</v>
          </cell>
          <cell r="I613">
            <v>155.04</v>
          </cell>
          <cell r="J613">
            <v>15</v>
          </cell>
          <cell r="K613">
            <v>0.55349999999999999</v>
          </cell>
          <cell r="L613">
            <v>1.9546562135819474E-2</v>
          </cell>
          <cell r="M613"/>
        </row>
        <row r="614">
          <cell r="A614" t="str">
            <v>5_5_15_5</v>
          </cell>
          <cell r="B614">
            <v>11</v>
          </cell>
          <cell r="C614">
            <v>5</v>
          </cell>
          <cell r="D614">
            <v>155</v>
          </cell>
          <cell r="E614" t="str">
            <v>5</v>
          </cell>
          <cell r="F614">
            <v>15</v>
          </cell>
          <cell r="G614">
            <v>5</v>
          </cell>
          <cell r="H614">
            <v>0.1232</v>
          </cell>
          <cell r="I614">
            <v>155.05000000000001</v>
          </cell>
          <cell r="J614">
            <v>20</v>
          </cell>
          <cell r="K614">
            <v>2.464</v>
          </cell>
          <cell r="L614">
            <v>8.7014867394144851E-2</v>
          </cell>
          <cell r="M614"/>
        </row>
        <row r="615">
          <cell r="A615" t="str">
            <v>5_5_15_6</v>
          </cell>
          <cell r="B615">
            <v>11</v>
          </cell>
          <cell r="C615">
            <v>5</v>
          </cell>
          <cell r="D615">
            <v>155</v>
          </cell>
          <cell r="E615" t="str">
            <v>5</v>
          </cell>
          <cell r="F615">
            <v>15</v>
          </cell>
          <cell r="G615">
            <v>6</v>
          </cell>
          <cell r="H615">
            <v>0.29370000000000002</v>
          </cell>
          <cell r="I615">
            <v>155.06</v>
          </cell>
          <cell r="J615">
            <v>25</v>
          </cell>
          <cell r="K615">
            <v>7.3425000000000002</v>
          </cell>
          <cell r="L615">
            <v>0.25929653564996291</v>
          </cell>
          <cell r="M615"/>
        </row>
        <row r="616">
          <cell r="A616" t="str">
            <v>5_5_15_7</v>
          </cell>
          <cell r="B616">
            <v>11</v>
          </cell>
          <cell r="C616">
            <v>5</v>
          </cell>
          <cell r="D616">
            <v>155</v>
          </cell>
          <cell r="E616" t="str">
            <v>5</v>
          </cell>
          <cell r="F616">
            <v>15</v>
          </cell>
          <cell r="G616">
            <v>7</v>
          </cell>
          <cell r="H616">
            <v>0.31569999999999998</v>
          </cell>
          <cell r="I616">
            <v>155.07</v>
          </cell>
          <cell r="J616">
            <v>30</v>
          </cell>
          <cell r="K616">
            <v>9.4710000000000001</v>
          </cell>
          <cell r="L616">
            <v>0.3344633965462443</v>
          </cell>
          <cell r="M616"/>
        </row>
        <row r="617">
          <cell r="A617" t="str">
            <v>5_5_15_8</v>
          </cell>
          <cell r="B617">
            <v>11</v>
          </cell>
          <cell r="C617">
            <v>5</v>
          </cell>
          <cell r="D617">
            <v>155</v>
          </cell>
          <cell r="E617" t="str">
            <v>5</v>
          </cell>
          <cell r="F617">
            <v>15</v>
          </cell>
          <cell r="G617">
            <v>8</v>
          </cell>
          <cell r="H617">
            <v>0.14119999999999999</v>
          </cell>
          <cell r="I617">
            <v>155.08000000000001</v>
          </cell>
          <cell r="J617">
            <v>35</v>
          </cell>
          <cell r="K617">
            <v>4.9420000000000002</v>
          </cell>
          <cell r="L617">
            <v>0.17452413744393827</v>
          </cell>
          <cell r="M617"/>
        </row>
        <row r="618">
          <cell r="A618" t="str">
            <v>5_5_15_9</v>
          </cell>
          <cell r="B618">
            <v>11</v>
          </cell>
          <cell r="C618">
            <v>5</v>
          </cell>
          <cell r="D618">
            <v>155</v>
          </cell>
          <cell r="E618" t="str">
            <v>5</v>
          </cell>
          <cell r="F618">
            <v>15</v>
          </cell>
          <cell r="G618">
            <v>9</v>
          </cell>
          <cell r="H618">
            <v>3.9100000000000003E-2</v>
          </cell>
          <cell r="I618">
            <v>155.09</v>
          </cell>
          <cell r="J618">
            <v>40</v>
          </cell>
          <cell r="K618">
            <v>1.5640000000000001</v>
          </cell>
          <cell r="L618">
            <v>5.5231839531023771E-2</v>
          </cell>
          <cell r="M618"/>
        </row>
        <row r="619">
          <cell r="A619" t="str">
            <v>5_5_15_10</v>
          </cell>
          <cell r="B619">
            <v>11</v>
          </cell>
          <cell r="C619">
            <v>5</v>
          </cell>
          <cell r="D619">
            <v>155</v>
          </cell>
          <cell r="E619" t="str">
            <v>5</v>
          </cell>
          <cell r="F619">
            <v>15</v>
          </cell>
          <cell r="G619">
            <v>10</v>
          </cell>
          <cell r="H619">
            <v>8.6999999999999994E-3</v>
          </cell>
          <cell r="I619">
            <v>155.1</v>
          </cell>
          <cell r="J619">
            <v>45</v>
          </cell>
          <cell r="K619">
            <v>0.39149999999999996</v>
          </cell>
          <cell r="L619">
            <v>1.3825617120457673E-2</v>
          </cell>
          <cell r="M619"/>
        </row>
        <row r="620">
          <cell r="A620" t="str">
            <v>5_5_15_11</v>
          </cell>
          <cell r="B620">
            <v>11</v>
          </cell>
          <cell r="C620">
            <v>5</v>
          </cell>
          <cell r="D620">
            <v>155</v>
          </cell>
          <cell r="E620" t="str">
            <v>5</v>
          </cell>
          <cell r="F620">
            <v>15</v>
          </cell>
          <cell r="G620">
            <v>11</v>
          </cell>
          <cell r="H620">
            <v>2.1499999999999998E-2</v>
          </cell>
          <cell r="I620">
            <v>155.11000000000001</v>
          </cell>
          <cell r="J620">
            <v>50</v>
          </cell>
          <cell r="K620">
            <v>1.075</v>
          </cell>
          <cell r="L620">
            <v>3.7963061058727973E-2</v>
          </cell>
          <cell r="M620"/>
        </row>
        <row r="621">
          <cell r="A621" t="str">
            <v>5_5_15_12</v>
          </cell>
          <cell r="B621">
            <v>11</v>
          </cell>
          <cell r="C621">
            <v>5</v>
          </cell>
          <cell r="D621">
            <v>155</v>
          </cell>
          <cell r="E621" t="str">
            <v>5</v>
          </cell>
          <cell r="F621">
            <v>15</v>
          </cell>
          <cell r="G621">
            <v>12</v>
          </cell>
          <cell r="H621">
            <v>7.1999999999999998E-3</v>
          </cell>
          <cell r="I621">
            <v>155.12</v>
          </cell>
          <cell r="J621">
            <v>55</v>
          </cell>
          <cell r="K621">
            <v>0.39599999999999996</v>
          </cell>
          <cell r="L621">
            <v>1.398453225977328E-2</v>
          </cell>
          <cell r="M621"/>
        </row>
        <row r="622">
          <cell r="A622" t="str">
            <v>5_5_15_13</v>
          </cell>
          <cell r="B622">
            <v>11</v>
          </cell>
          <cell r="C622">
            <v>5</v>
          </cell>
          <cell r="D622">
            <v>155</v>
          </cell>
          <cell r="E622" t="str">
            <v>5</v>
          </cell>
          <cell r="F622">
            <v>15</v>
          </cell>
          <cell r="G622">
            <v>13</v>
          </cell>
          <cell r="H622">
            <v>0</v>
          </cell>
          <cell r="I622">
            <v>155.13</v>
          </cell>
          <cell r="J622">
            <v>60</v>
          </cell>
          <cell r="K622">
            <v>0</v>
          </cell>
          <cell r="L622">
            <v>0</v>
          </cell>
          <cell r="M622"/>
        </row>
        <row r="623">
          <cell r="A623" t="str">
            <v>5_5_15_14</v>
          </cell>
          <cell r="B623">
            <v>11</v>
          </cell>
          <cell r="C623">
            <v>5</v>
          </cell>
          <cell r="D623">
            <v>155</v>
          </cell>
          <cell r="E623" t="str">
            <v>5</v>
          </cell>
          <cell r="F623">
            <v>15</v>
          </cell>
          <cell r="G623">
            <v>14</v>
          </cell>
          <cell r="H623">
            <v>0</v>
          </cell>
          <cell r="I623">
            <v>155.13999999999999</v>
          </cell>
          <cell r="J623">
            <v>65</v>
          </cell>
          <cell r="K623">
            <v>0</v>
          </cell>
          <cell r="L623">
            <v>0</v>
          </cell>
          <cell r="M623"/>
        </row>
        <row r="624">
          <cell r="A624" t="str">
            <v>5_5_15_15</v>
          </cell>
          <cell r="B624">
            <v>11</v>
          </cell>
          <cell r="C624">
            <v>5</v>
          </cell>
          <cell r="D624">
            <v>155</v>
          </cell>
          <cell r="E624" t="str">
            <v>5</v>
          </cell>
          <cell r="F624">
            <v>15</v>
          </cell>
          <cell r="G624">
            <v>15</v>
          </cell>
          <cell r="H624">
            <v>0</v>
          </cell>
          <cell r="I624">
            <v>155.15</v>
          </cell>
          <cell r="J624">
            <v>70</v>
          </cell>
          <cell r="K624">
            <v>0</v>
          </cell>
          <cell r="L624">
            <v>0</v>
          </cell>
          <cell r="M624"/>
        </row>
        <row r="625">
          <cell r="A625" t="str">
            <v>5_5_15_16</v>
          </cell>
          <cell r="B625">
            <v>11</v>
          </cell>
          <cell r="C625">
            <v>5</v>
          </cell>
          <cell r="D625">
            <v>155</v>
          </cell>
          <cell r="E625" t="str">
            <v>5</v>
          </cell>
          <cell r="F625">
            <v>15</v>
          </cell>
          <cell r="G625">
            <v>16</v>
          </cell>
          <cell r="H625">
            <v>0</v>
          </cell>
          <cell r="I625">
            <v>155.16</v>
          </cell>
          <cell r="J625">
            <v>75</v>
          </cell>
          <cell r="K625">
            <v>0</v>
          </cell>
          <cell r="L625">
            <v>0</v>
          </cell>
          <cell r="M625">
            <v>0.99999999999999989</v>
          </cell>
        </row>
        <row r="626">
          <cell r="A626" t="str">
            <v>5_5_16_1</v>
          </cell>
          <cell r="B626">
            <v>11</v>
          </cell>
          <cell r="C626">
            <v>5</v>
          </cell>
          <cell r="D626">
            <v>165</v>
          </cell>
          <cell r="E626" t="str">
            <v>5</v>
          </cell>
          <cell r="F626">
            <v>16</v>
          </cell>
          <cell r="G626">
            <v>1</v>
          </cell>
          <cell r="H626">
            <v>0</v>
          </cell>
          <cell r="I626">
            <v>165.01</v>
          </cell>
          <cell r="J626">
            <v>2.5</v>
          </cell>
          <cell r="K626">
            <v>0</v>
          </cell>
          <cell r="L626">
            <v>0</v>
          </cell>
        </row>
        <row r="627">
          <cell r="A627" t="str">
            <v>5_5_16_2</v>
          </cell>
          <cell r="B627">
            <v>11</v>
          </cell>
          <cell r="C627">
            <v>5</v>
          </cell>
          <cell r="D627">
            <v>165</v>
          </cell>
          <cell r="E627" t="str">
            <v>5</v>
          </cell>
          <cell r="F627">
            <v>16</v>
          </cell>
          <cell r="G627">
            <v>2</v>
          </cell>
          <cell r="H627">
            <v>1.9E-3</v>
          </cell>
          <cell r="I627">
            <v>165.02</v>
          </cell>
          <cell r="J627">
            <v>5</v>
          </cell>
          <cell r="K627">
            <v>9.4999999999999998E-3</v>
          </cell>
          <cell r="L627">
            <v>3.3548751633294486E-4</v>
          </cell>
          <cell r="M627"/>
        </row>
        <row r="628">
          <cell r="A628" t="str">
            <v>5_5_16_3</v>
          </cell>
          <cell r="B628">
            <v>11</v>
          </cell>
          <cell r="C628">
            <v>5</v>
          </cell>
          <cell r="D628">
            <v>165</v>
          </cell>
          <cell r="E628" t="str">
            <v>5</v>
          </cell>
          <cell r="F628">
            <v>16</v>
          </cell>
          <cell r="G628">
            <v>3</v>
          </cell>
          <cell r="H628">
            <v>1.0800000000000001E-2</v>
          </cell>
          <cell r="I628">
            <v>165.03</v>
          </cell>
          <cell r="J628">
            <v>10</v>
          </cell>
          <cell r="K628">
            <v>0.10800000000000001</v>
          </cell>
          <cell r="L628">
            <v>3.8139633435745317E-3</v>
          </cell>
          <cell r="M628"/>
        </row>
        <row r="629">
          <cell r="A629" t="str">
            <v>5_5_16_4</v>
          </cell>
          <cell r="B629">
            <v>11</v>
          </cell>
          <cell r="C629">
            <v>5</v>
          </cell>
          <cell r="D629">
            <v>165</v>
          </cell>
          <cell r="E629" t="str">
            <v>5</v>
          </cell>
          <cell r="F629">
            <v>16</v>
          </cell>
          <cell r="G629">
            <v>4</v>
          </cell>
          <cell r="H629">
            <v>3.6900000000000002E-2</v>
          </cell>
          <cell r="I629">
            <v>165.04</v>
          </cell>
          <cell r="J629">
            <v>15</v>
          </cell>
          <cell r="K629">
            <v>0.55349999999999999</v>
          </cell>
          <cell r="L629">
            <v>1.9546562135819474E-2</v>
          </cell>
          <cell r="M629"/>
        </row>
        <row r="630">
          <cell r="A630" t="str">
            <v>5_5_16_5</v>
          </cell>
          <cell r="B630">
            <v>11</v>
          </cell>
          <cell r="C630">
            <v>5</v>
          </cell>
          <cell r="D630">
            <v>165</v>
          </cell>
          <cell r="E630" t="str">
            <v>5</v>
          </cell>
          <cell r="F630">
            <v>16</v>
          </cell>
          <cell r="G630">
            <v>5</v>
          </cell>
          <cell r="H630">
            <v>0.1232</v>
          </cell>
          <cell r="I630">
            <v>165.05</v>
          </cell>
          <cell r="J630">
            <v>20</v>
          </cell>
          <cell r="K630">
            <v>2.464</v>
          </cell>
          <cell r="L630">
            <v>8.7014867394144851E-2</v>
          </cell>
          <cell r="M630"/>
        </row>
        <row r="631">
          <cell r="A631" t="str">
            <v>5_5_16_6</v>
          </cell>
          <cell r="B631">
            <v>11</v>
          </cell>
          <cell r="C631">
            <v>5</v>
          </cell>
          <cell r="D631">
            <v>165</v>
          </cell>
          <cell r="E631" t="str">
            <v>5</v>
          </cell>
          <cell r="F631">
            <v>16</v>
          </cell>
          <cell r="G631">
            <v>6</v>
          </cell>
          <cell r="H631">
            <v>0.29370000000000002</v>
          </cell>
          <cell r="I631">
            <v>165.06</v>
          </cell>
          <cell r="J631">
            <v>25</v>
          </cell>
          <cell r="K631">
            <v>7.3425000000000002</v>
          </cell>
          <cell r="L631">
            <v>0.25929653564996291</v>
          </cell>
          <cell r="M631"/>
        </row>
        <row r="632">
          <cell r="A632" t="str">
            <v>5_5_16_7</v>
          </cell>
          <cell r="B632">
            <v>11</v>
          </cell>
          <cell r="C632">
            <v>5</v>
          </cell>
          <cell r="D632">
            <v>165</v>
          </cell>
          <cell r="E632" t="str">
            <v>5</v>
          </cell>
          <cell r="F632">
            <v>16</v>
          </cell>
          <cell r="G632">
            <v>7</v>
          </cell>
          <cell r="H632">
            <v>0.31569999999999998</v>
          </cell>
          <cell r="I632">
            <v>165.07</v>
          </cell>
          <cell r="J632">
            <v>30</v>
          </cell>
          <cell r="K632">
            <v>9.4710000000000001</v>
          </cell>
          <cell r="L632">
            <v>0.3344633965462443</v>
          </cell>
          <cell r="M632"/>
        </row>
        <row r="633">
          <cell r="A633" t="str">
            <v>5_5_16_8</v>
          </cell>
          <cell r="B633">
            <v>11</v>
          </cell>
          <cell r="C633">
            <v>5</v>
          </cell>
          <cell r="D633">
            <v>165</v>
          </cell>
          <cell r="E633" t="str">
            <v>5</v>
          </cell>
          <cell r="F633">
            <v>16</v>
          </cell>
          <cell r="G633">
            <v>8</v>
          </cell>
          <cell r="H633">
            <v>0.14119999999999999</v>
          </cell>
          <cell r="I633">
            <v>165.08</v>
          </cell>
          <cell r="J633">
            <v>35</v>
          </cell>
          <cell r="K633">
            <v>4.9420000000000002</v>
          </cell>
          <cell r="L633">
            <v>0.17452413744393827</v>
          </cell>
          <cell r="M633"/>
        </row>
        <row r="634">
          <cell r="A634" t="str">
            <v>5_5_16_9</v>
          </cell>
          <cell r="B634">
            <v>11</v>
          </cell>
          <cell r="C634">
            <v>5</v>
          </cell>
          <cell r="D634">
            <v>165</v>
          </cell>
          <cell r="E634" t="str">
            <v>5</v>
          </cell>
          <cell r="F634">
            <v>16</v>
          </cell>
          <cell r="G634">
            <v>9</v>
          </cell>
          <cell r="H634">
            <v>3.9100000000000003E-2</v>
          </cell>
          <cell r="I634">
            <v>165.09</v>
          </cell>
          <cell r="J634">
            <v>40</v>
          </cell>
          <cell r="K634">
            <v>1.5640000000000001</v>
          </cell>
          <cell r="L634">
            <v>5.5231839531023771E-2</v>
          </cell>
          <cell r="M634"/>
        </row>
        <row r="635">
          <cell r="A635" t="str">
            <v>5_5_16_10</v>
          </cell>
          <cell r="B635">
            <v>11</v>
          </cell>
          <cell r="C635">
            <v>5</v>
          </cell>
          <cell r="D635">
            <v>165</v>
          </cell>
          <cell r="E635" t="str">
            <v>5</v>
          </cell>
          <cell r="F635">
            <v>16</v>
          </cell>
          <cell r="G635">
            <v>10</v>
          </cell>
          <cell r="H635">
            <v>8.6999999999999994E-3</v>
          </cell>
          <cell r="I635">
            <v>165.1</v>
          </cell>
          <cell r="J635">
            <v>45</v>
          </cell>
          <cell r="K635">
            <v>0.39149999999999996</v>
          </cell>
          <cell r="L635">
            <v>1.3825617120457673E-2</v>
          </cell>
          <cell r="M635"/>
        </row>
        <row r="636">
          <cell r="A636" t="str">
            <v>5_5_16_11</v>
          </cell>
          <cell r="B636">
            <v>11</v>
          </cell>
          <cell r="C636">
            <v>5</v>
          </cell>
          <cell r="D636">
            <v>165</v>
          </cell>
          <cell r="E636" t="str">
            <v>5</v>
          </cell>
          <cell r="F636">
            <v>16</v>
          </cell>
          <cell r="G636">
            <v>11</v>
          </cell>
          <cell r="H636">
            <v>2.1499999999999998E-2</v>
          </cell>
          <cell r="I636">
            <v>165.11</v>
          </cell>
          <cell r="J636">
            <v>50</v>
          </cell>
          <cell r="K636">
            <v>1.075</v>
          </cell>
          <cell r="L636">
            <v>3.7963061058727973E-2</v>
          </cell>
          <cell r="M636"/>
        </row>
        <row r="637">
          <cell r="A637" t="str">
            <v>5_5_16_12</v>
          </cell>
          <cell r="B637">
            <v>11</v>
          </cell>
          <cell r="C637">
            <v>5</v>
          </cell>
          <cell r="D637">
            <v>165</v>
          </cell>
          <cell r="E637" t="str">
            <v>5</v>
          </cell>
          <cell r="F637">
            <v>16</v>
          </cell>
          <cell r="G637">
            <v>12</v>
          </cell>
          <cell r="H637">
            <v>7.1999999999999998E-3</v>
          </cell>
          <cell r="I637">
            <v>165.12</v>
          </cell>
          <cell r="J637">
            <v>55</v>
          </cell>
          <cell r="K637">
            <v>0.39599999999999996</v>
          </cell>
          <cell r="L637">
            <v>1.398453225977328E-2</v>
          </cell>
          <cell r="M637"/>
        </row>
        <row r="638">
          <cell r="A638" t="str">
            <v>5_5_16_13</v>
          </cell>
          <cell r="B638">
            <v>11</v>
          </cell>
          <cell r="C638">
            <v>5</v>
          </cell>
          <cell r="D638">
            <v>165</v>
          </cell>
          <cell r="E638" t="str">
            <v>5</v>
          </cell>
          <cell r="F638">
            <v>16</v>
          </cell>
          <cell r="G638">
            <v>13</v>
          </cell>
          <cell r="H638">
            <v>0</v>
          </cell>
          <cell r="I638">
            <v>165.13</v>
          </cell>
          <cell r="J638">
            <v>60</v>
          </cell>
          <cell r="K638">
            <v>0</v>
          </cell>
          <cell r="L638">
            <v>0</v>
          </cell>
          <cell r="M638"/>
        </row>
        <row r="639">
          <cell r="A639" t="str">
            <v>5_5_16_14</v>
          </cell>
          <cell r="B639">
            <v>11</v>
          </cell>
          <cell r="C639">
            <v>5</v>
          </cell>
          <cell r="D639">
            <v>165</v>
          </cell>
          <cell r="E639" t="str">
            <v>5</v>
          </cell>
          <cell r="F639">
            <v>16</v>
          </cell>
          <cell r="G639">
            <v>14</v>
          </cell>
          <cell r="H639">
            <v>0</v>
          </cell>
          <cell r="I639">
            <v>165.14</v>
          </cell>
          <cell r="J639">
            <v>65</v>
          </cell>
          <cell r="K639">
            <v>0</v>
          </cell>
          <cell r="L639">
            <v>0</v>
          </cell>
          <cell r="M639"/>
        </row>
        <row r="640">
          <cell r="A640" t="str">
            <v>5_5_16_15</v>
          </cell>
          <cell r="B640">
            <v>11</v>
          </cell>
          <cell r="C640">
            <v>5</v>
          </cell>
          <cell r="D640">
            <v>165</v>
          </cell>
          <cell r="E640" t="str">
            <v>5</v>
          </cell>
          <cell r="F640">
            <v>16</v>
          </cell>
          <cell r="G640">
            <v>15</v>
          </cell>
          <cell r="H640">
            <v>0</v>
          </cell>
          <cell r="I640">
            <v>165.15</v>
          </cell>
          <cell r="J640">
            <v>70</v>
          </cell>
          <cell r="K640">
            <v>0</v>
          </cell>
          <cell r="L640">
            <v>0</v>
          </cell>
          <cell r="M640"/>
        </row>
        <row r="641">
          <cell r="A641" t="str">
            <v>5_5_16_16</v>
          </cell>
          <cell r="B641">
            <v>11</v>
          </cell>
          <cell r="C641">
            <v>5</v>
          </cell>
          <cell r="D641">
            <v>165</v>
          </cell>
          <cell r="E641" t="str">
            <v>5</v>
          </cell>
          <cell r="F641">
            <v>16</v>
          </cell>
          <cell r="G641">
            <v>16</v>
          </cell>
          <cell r="H641">
            <v>0</v>
          </cell>
          <cell r="I641">
            <v>165.16</v>
          </cell>
          <cell r="J641">
            <v>75</v>
          </cell>
          <cell r="K641">
            <v>0</v>
          </cell>
          <cell r="L641">
            <v>0</v>
          </cell>
          <cell r="M641">
            <v>0.99999999999999989</v>
          </cell>
        </row>
        <row r="642">
          <cell r="A642" t="str">
            <v>5_5_17_1</v>
          </cell>
          <cell r="B642">
            <v>11</v>
          </cell>
          <cell r="C642">
            <v>5</v>
          </cell>
          <cell r="D642">
            <v>175</v>
          </cell>
          <cell r="E642" t="str">
            <v>5</v>
          </cell>
          <cell r="F642">
            <v>17</v>
          </cell>
          <cell r="G642">
            <v>1</v>
          </cell>
          <cell r="H642">
            <v>0</v>
          </cell>
          <cell r="I642">
            <v>175.01</v>
          </cell>
          <cell r="J642">
            <v>2.5</v>
          </cell>
          <cell r="K642">
            <v>0</v>
          </cell>
          <cell r="L642">
            <v>0</v>
          </cell>
        </row>
        <row r="643">
          <cell r="A643" t="str">
            <v>5_5_17_2</v>
          </cell>
          <cell r="B643">
            <v>11</v>
          </cell>
          <cell r="C643">
            <v>5</v>
          </cell>
          <cell r="D643">
            <v>175</v>
          </cell>
          <cell r="E643" t="str">
            <v>5</v>
          </cell>
          <cell r="F643">
            <v>17</v>
          </cell>
          <cell r="G643">
            <v>2</v>
          </cell>
          <cell r="H643">
            <v>1.9E-3</v>
          </cell>
          <cell r="I643">
            <v>175.02</v>
          </cell>
          <cell r="J643">
            <v>5</v>
          </cell>
          <cell r="K643">
            <v>9.4999999999999998E-3</v>
          </cell>
          <cell r="L643">
            <v>3.3548751633294486E-4</v>
          </cell>
          <cell r="M643"/>
        </row>
        <row r="644">
          <cell r="A644" t="str">
            <v>5_5_17_3</v>
          </cell>
          <cell r="B644">
            <v>11</v>
          </cell>
          <cell r="C644">
            <v>5</v>
          </cell>
          <cell r="D644">
            <v>175</v>
          </cell>
          <cell r="E644" t="str">
            <v>5</v>
          </cell>
          <cell r="F644">
            <v>17</v>
          </cell>
          <cell r="G644">
            <v>3</v>
          </cell>
          <cell r="H644">
            <v>1.0800000000000001E-2</v>
          </cell>
          <cell r="I644">
            <v>175.03</v>
          </cell>
          <cell r="J644">
            <v>10</v>
          </cell>
          <cell r="K644">
            <v>0.10800000000000001</v>
          </cell>
          <cell r="L644">
            <v>3.8139633435745317E-3</v>
          </cell>
          <cell r="M644"/>
        </row>
        <row r="645">
          <cell r="A645" t="str">
            <v>5_5_17_4</v>
          </cell>
          <cell r="B645">
            <v>11</v>
          </cell>
          <cell r="C645">
            <v>5</v>
          </cell>
          <cell r="D645">
            <v>175</v>
          </cell>
          <cell r="E645" t="str">
            <v>5</v>
          </cell>
          <cell r="F645">
            <v>17</v>
          </cell>
          <cell r="G645">
            <v>4</v>
          </cell>
          <cell r="H645">
            <v>3.6900000000000002E-2</v>
          </cell>
          <cell r="I645">
            <v>175.04</v>
          </cell>
          <cell r="J645">
            <v>15</v>
          </cell>
          <cell r="K645">
            <v>0.55349999999999999</v>
          </cell>
          <cell r="L645">
            <v>1.9546562135819474E-2</v>
          </cell>
          <cell r="M645"/>
        </row>
        <row r="646">
          <cell r="A646" t="str">
            <v>5_5_17_5</v>
          </cell>
          <cell r="B646">
            <v>11</v>
          </cell>
          <cell r="C646">
            <v>5</v>
          </cell>
          <cell r="D646">
            <v>175</v>
          </cell>
          <cell r="E646" t="str">
            <v>5</v>
          </cell>
          <cell r="F646">
            <v>17</v>
          </cell>
          <cell r="G646">
            <v>5</v>
          </cell>
          <cell r="H646">
            <v>0.1232</v>
          </cell>
          <cell r="I646">
            <v>175.05</v>
          </cell>
          <cell r="J646">
            <v>20</v>
          </cell>
          <cell r="K646">
            <v>2.464</v>
          </cell>
          <cell r="L646">
            <v>8.7014867394144851E-2</v>
          </cell>
          <cell r="M646"/>
        </row>
        <row r="647">
          <cell r="A647" t="str">
            <v>5_5_17_6</v>
          </cell>
          <cell r="B647">
            <v>11</v>
          </cell>
          <cell r="C647">
            <v>5</v>
          </cell>
          <cell r="D647">
            <v>175</v>
          </cell>
          <cell r="E647" t="str">
            <v>5</v>
          </cell>
          <cell r="F647">
            <v>17</v>
          </cell>
          <cell r="G647">
            <v>6</v>
          </cell>
          <cell r="H647">
            <v>0.29370000000000002</v>
          </cell>
          <cell r="I647">
            <v>175.06</v>
          </cell>
          <cell r="J647">
            <v>25</v>
          </cell>
          <cell r="K647">
            <v>7.3425000000000002</v>
          </cell>
          <cell r="L647">
            <v>0.25929653564996291</v>
          </cell>
          <cell r="M647"/>
        </row>
        <row r="648">
          <cell r="A648" t="str">
            <v>5_5_17_7</v>
          </cell>
          <cell r="B648">
            <v>11</v>
          </cell>
          <cell r="C648">
            <v>5</v>
          </cell>
          <cell r="D648">
            <v>175</v>
          </cell>
          <cell r="E648" t="str">
            <v>5</v>
          </cell>
          <cell r="F648">
            <v>17</v>
          </cell>
          <cell r="G648">
            <v>7</v>
          </cell>
          <cell r="H648">
            <v>0.31569999999999998</v>
          </cell>
          <cell r="I648">
            <v>175.07</v>
          </cell>
          <cell r="J648">
            <v>30</v>
          </cell>
          <cell r="K648">
            <v>9.4710000000000001</v>
          </cell>
          <cell r="L648">
            <v>0.3344633965462443</v>
          </cell>
          <cell r="M648"/>
        </row>
        <row r="649">
          <cell r="A649" t="str">
            <v>5_5_17_8</v>
          </cell>
          <cell r="B649">
            <v>11</v>
          </cell>
          <cell r="C649">
            <v>5</v>
          </cell>
          <cell r="D649">
            <v>175</v>
          </cell>
          <cell r="E649" t="str">
            <v>5</v>
          </cell>
          <cell r="F649">
            <v>17</v>
          </cell>
          <cell r="G649">
            <v>8</v>
          </cell>
          <cell r="H649">
            <v>0.14119999999999999</v>
          </cell>
          <cell r="I649">
            <v>175.08</v>
          </cell>
          <cell r="J649">
            <v>35</v>
          </cell>
          <cell r="K649">
            <v>4.9420000000000002</v>
          </cell>
          <cell r="L649">
            <v>0.17452413744393827</v>
          </cell>
          <cell r="M649"/>
        </row>
        <row r="650">
          <cell r="A650" t="str">
            <v>5_5_17_9</v>
          </cell>
          <cell r="B650">
            <v>11</v>
          </cell>
          <cell r="C650">
            <v>5</v>
          </cell>
          <cell r="D650">
            <v>175</v>
          </cell>
          <cell r="E650" t="str">
            <v>5</v>
          </cell>
          <cell r="F650">
            <v>17</v>
          </cell>
          <cell r="G650">
            <v>9</v>
          </cell>
          <cell r="H650">
            <v>3.9100000000000003E-2</v>
          </cell>
          <cell r="I650">
            <v>175.09</v>
          </cell>
          <cell r="J650">
            <v>40</v>
          </cell>
          <cell r="K650">
            <v>1.5640000000000001</v>
          </cell>
          <cell r="L650">
            <v>5.5231839531023771E-2</v>
          </cell>
          <cell r="M650"/>
        </row>
        <row r="651">
          <cell r="A651" t="str">
            <v>5_5_17_10</v>
          </cell>
          <cell r="B651">
            <v>11</v>
          </cell>
          <cell r="C651">
            <v>5</v>
          </cell>
          <cell r="D651">
            <v>175</v>
          </cell>
          <cell r="E651" t="str">
            <v>5</v>
          </cell>
          <cell r="F651">
            <v>17</v>
          </cell>
          <cell r="G651">
            <v>10</v>
          </cell>
          <cell r="H651">
            <v>8.6999999999999994E-3</v>
          </cell>
          <cell r="I651">
            <v>175.1</v>
          </cell>
          <cell r="J651">
            <v>45</v>
          </cell>
          <cell r="K651">
            <v>0.39149999999999996</v>
          </cell>
          <cell r="L651">
            <v>1.3825617120457673E-2</v>
          </cell>
          <cell r="M651"/>
        </row>
        <row r="652">
          <cell r="A652" t="str">
            <v>5_5_17_11</v>
          </cell>
          <cell r="B652">
            <v>11</v>
          </cell>
          <cell r="C652">
            <v>5</v>
          </cell>
          <cell r="D652">
            <v>175</v>
          </cell>
          <cell r="E652" t="str">
            <v>5</v>
          </cell>
          <cell r="F652">
            <v>17</v>
          </cell>
          <cell r="G652">
            <v>11</v>
          </cell>
          <cell r="H652">
            <v>2.1499999999999998E-2</v>
          </cell>
          <cell r="I652">
            <v>175.11</v>
          </cell>
          <cell r="J652">
            <v>50</v>
          </cell>
          <cell r="K652">
            <v>1.075</v>
          </cell>
          <cell r="L652">
            <v>3.7963061058727973E-2</v>
          </cell>
          <cell r="M652"/>
        </row>
        <row r="653">
          <cell r="A653" t="str">
            <v>5_5_17_12</v>
          </cell>
          <cell r="B653">
            <v>11</v>
          </cell>
          <cell r="C653">
            <v>5</v>
          </cell>
          <cell r="D653">
            <v>175</v>
          </cell>
          <cell r="E653" t="str">
            <v>5</v>
          </cell>
          <cell r="F653">
            <v>17</v>
          </cell>
          <cell r="G653">
            <v>12</v>
          </cell>
          <cell r="H653">
            <v>7.1999999999999998E-3</v>
          </cell>
          <cell r="I653">
            <v>175.12</v>
          </cell>
          <cell r="J653">
            <v>55</v>
          </cell>
          <cell r="K653">
            <v>0.39599999999999996</v>
          </cell>
          <cell r="L653">
            <v>1.398453225977328E-2</v>
          </cell>
          <cell r="M653"/>
        </row>
        <row r="654">
          <cell r="A654" t="str">
            <v>5_5_17_13</v>
          </cell>
          <cell r="B654">
            <v>11</v>
          </cell>
          <cell r="C654">
            <v>5</v>
          </cell>
          <cell r="D654">
            <v>175</v>
          </cell>
          <cell r="E654" t="str">
            <v>5</v>
          </cell>
          <cell r="F654">
            <v>17</v>
          </cell>
          <cell r="G654">
            <v>13</v>
          </cell>
          <cell r="H654">
            <v>0</v>
          </cell>
          <cell r="I654">
            <v>175.13</v>
          </cell>
          <cell r="J654">
            <v>60</v>
          </cell>
          <cell r="K654">
            <v>0</v>
          </cell>
          <cell r="L654">
            <v>0</v>
          </cell>
          <cell r="M654"/>
        </row>
        <row r="655">
          <cell r="A655" t="str">
            <v>5_5_17_14</v>
          </cell>
          <cell r="B655">
            <v>11</v>
          </cell>
          <cell r="C655">
            <v>5</v>
          </cell>
          <cell r="D655">
            <v>175</v>
          </cell>
          <cell r="E655" t="str">
            <v>5</v>
          </cell>
          <cell r="F655">
            <v>17</v>
          </cell>
          <cell r="G655">
            <v>14</v>
          </cell>
          <cell r="H655">
            <v>0</v>
          </cell>
          <cell r="I655">
            <v>175.14</v>
          </cell>
          <cell r="J655">
            <v>65</v>
          </cell>
          <cell r="K655">
            <v>0</v>
          </cell>
          <cell r="L655">
            <v>0</v>
          </cell>
          <cell r="M655"/>
        </row>
        <row r="656">
          <cell r="A656" t="str">
            <v>5_5_17_15</v>
          </cell>
          <cell r="B656">
            <v>11</v>
          </cell>
          <cell r="C656">
            <v>5</v>
          </cell>
          <cell r="D656">
            <v>175</v>
          </cell>
          <cell r="E656" t="str">
            <v>5</v>
          </cell>
          <cell r="F656">
            <v>17</v>
          </cell>
          <cell r="G656">
            <v>15</v>
          </cell>
          <cell r="H656">
            <v>0</v>
          </cell>
          <cell r="I656">
            <v>175.15</v>
          </cell>
          <cell r="J656">
            <v>70</v>
          </cell>
          <cell r="K656">
            <v>0</v>
          </cell>
          <cell r="L656">
            <v>0</v>
          </cell>
          <cell r="M656"/>
        </row>
        <row r="657">
          <cell r="A657" t="str">
            <v>5_5_17_16</v>
          </cell>
          <cell r="B657">
            <v>11</v>
          </cell>
          <cell r="C657">
            <v>5</v>
          </cell>
          <cell r="D657">
            <v>175</v>
          </cell>
          <cell r="E657" t="str">
            <v>5</v>
          </cell>
          <cell r="F657">
            <v>17</v>
          </cell>
          <cell r="G657">
            <v>16</v>
          </cell>
          <cell r="H657">
            <v>0</v>
          </cell>
          <cell r="I657">
            <v>175.16</v>
          </cell>
          <cell r="J657">
            <v>75</v>
          </cell>
          <cell r="K657">
            <v>0</v>
          </cell>
          <cell r="L657">
            <v>0</v>
          </cell>
          <cell r="M657">
            <v>0.99999999999999989</v>
          </cell>
        </row>
        <row r="658">
          <cell r="A658" t="str">
            <v>5_5_18_1</v>
          </cell>
          <cell r="B658">
            <v>11</v>
          </cell>
          <cell r="C658">
            <v>5</v>
          </cell>
          <cell r="D658">
            <v>185</v>
          </cell>
          <cell r="E658" t="str">
            <v>5</v>
          </cell>
          <cell r="F658">
            <v>18</v>
          </cell>
          <cell r="G658">
            <v>1</v>
          </cell>
          <cell r="H658">
            <v>0</v>
          </cell>
          <cell r="I658">
            <v>185.01</v>
          </cell>
          <cell r="J658">
            <v>2.5</v>
          </cell>
          <cell r="K658">
            <v>0</v>
          </cell>
          <cell r="L658">
            <v>0</v>
          </cell>
        </row>
        <row r="659">
          <cell r="A659" t="str">
            <v>5_5_18_2</v>
          </cell>
          <cell r="B659">
            <v>11</v>
          </cell>
          <cell r="C659">
            <v>5</v>
          </cell>
          <cell r="D659">
            <v>185</v>
          </cell>
          <cell r="E659" t="str">
            <v>5</v>
          </cell>
          <cell r="F659">
            <v>18</v>
          </cell>
          <cell r="G659">
            <v>2</v>
          </cell>
          <cell r="H659">
            <v>0</v>
          </cell>
          <cell r="I659">
            <v>185.02</v>
          </cell>
          <cell r="J659">
            <v>5</v>
          </cell>
          <cell r="K659">
            <v>0</v>
          </cell>
          <cell r="L659">
            <v>0</v>
          </cell>
          <cell r="M659"/>
        </row>
        <row r="660">
          <cell r="A660" t="str">
            <v>5_5_18_3</v>
          </cell>
          <cell r="B660">
            <v>11</v>
          </cell>
          <cell r="C660">
            <v>5</v>
          </cell>
          <cell r="D660">
            <v>185</v>
          </cell>
          <cell r="E660" t="str">
            <v>5</v>
          </cell>
          <cell r="F660">
            <v>18</v>
          </cell>
          <cell r="G660">
            <v>3</v>
          </cell>
          <cell r="H660">
            <v>0</v>
          </cell>
          <cell r="I660">
            <v>185.03</v>
          </cell>
          <cell r="J660">
            <v>10</v>
          </cell>
          <cell r="K660">
            <v>0</v>
          </cell>
          <cell r="L660">
            <v>0</v>
          </cell>
          <cell r="M660"/>
        </row>
        <row r="661">
          <cell r="A661" t="str">
            <v>5_5_18_4</v>
          </cell>
          <cell r="B661">
            <v>11</v>
          </cell>
          <cell r="C661">
            <v>5</v>
          </cell>
          <cell r="D661">
            <v>185</v>
          </cell>
          <cell r="E661" t="str">
            <v>5</v>
          </cell>
          <cell r="F661">
            <v>18</v>
          </cell>
          <cell r="G661">
            <v>4</v>
          </cell>
          <cell r="H661">
            <v>4.7999999999999996E-3</v>
          </cell>
          <cell r="I661">
            <v>185.04</v>
          </cell>
          <cell r="J661">
            <v>15</v>
          </cell>
          <cell r="K661">
            <v>7.1999999999999995E-2</v>
          </cell>
          <cell r="L661">
            <v>2.1765088193951114E-3</v>
          </cell>
          <cell r="M661"/>
        </row>
        <row r="662">
          <cell r="A662" t="str">
            <v>5_5_18_5</v>
          </cell>
          <cell r="B662">
            <v>11</v>
          </cell>
          <cell r="C662">
            <v>5</v>
          </cell>
          <cell r="D662">
            <v>185</v>
          </cell>
          <cell r="E662" t="str">
            <v>5</v>
          </cell>
          <cell r="F662">
            <v>18</v>
          </cell>
          <cell r="G662">
            <v>5</v>
          </cell>
          <cell r="H662">
            <v>6.4699999999999994E-2</v>
          </cell>
          <cell r="I662">
            <v>185.05</v>
          </cell>
          <cell r="J662">
            <v>20</v>
          </cell>
          <cell r="K662">
            <v>1.2939999999999998</v>
          </cell>
          <cell r="L662">
            <v>3.9116700170795472E-2</v>
          </cell>
          <cell r="M662"/>
        </row>
        <row r="663">
          <cell r="A663" t="str">
            <v>5_5_18_6</v>
          </cell>
          <cell r="B663">
            <v>11</v>
          </cell>
          <cell r="C663">
            <v>5</v>
          </cell>
          <cell r="D663">
            <v>185</v>
          </cell>
          <cell r="E663" t="str">
            <v>5</v>
          </cell>
          <cell r="F663">
            <v>18</v>
          </cell>
          <cell r="G663">
            <v>6</v>
          </cell>
          <cell r="H663">
            <v>0.1142</v>
          </cell>
          <cell r="I663">
            <v>185.06</v>
          </cell>
          <cell r="J663">
            <v>25</v>
          </cell>
          <cell r="K663">
            <v>2.855</v>
          </cell>
          <cell r="L663">
            <v>8.6304620546847816E-2</v>
          </cell>
          <cell r="M663"/>
        </row>
        <row r="664">
          <cell r="A664" t="str">
            <v>5_5_18_7</v>
          </cell>
          <cell r="B664">
            <v>11</v>
          </cell>
          <cell r="C664">
            <v>5</v>
          </cell>
          <cell r="D664">
            <v>185</v>
          </cell>
          <cell r="E664" t="str">
            <v>5</v>
          </cell>
          <cell r="F664">
            <v>18</v>
          </cell>
          <cell r="G664">
            <v>7</v>
          </cell>
          <cell r="H664">
            <v>0.33660000000000001</v>
          </cell>
          <cell r="I664">
            <v>185.07</v>
          </cell>
          <cell r="J664">
            <v>30</v>
          </cell>
          <cell r="K664">
            <v>10.098000000000001</v>
          </cell>
          <cell r="L664">
            <v>0.30525536192016439</v>
          </cell>
          <cell r="M664"/>
        </row>
        <row r="665">
          <cell r="A665" t="str">
            <v>5_5_18_8</v>
          </cell>
          <cell r="B665">
            <v>11</v>
          </cell>
          <cell r="C665">
            <v>5</v>
          </cell>
          <cell r="D665">
            <v>185</v>
          </cell>
          <cell r="E665" t="str">
            <v>5</v>
          </cell>
          <cell r="F665">
            <v>18</v>
          </cell>
          <cell r="G665">
            <v>8</v>
          </cell>
          <cell r="H665">
            <v>0.26390000000000002</v>
          </cell>
          <cell r="I665">
            <v>185.08</v>
          </cell>
          <cell r="J665">
            <v>35</v>
          </cell>
          <cell r="K665">
            <v>9.2365000000000013</v>
          </cell>
          <cell r="L665">
            <v>0.27921282931031877</v>
          </cell>
          <cell r="M665"/>
        </row>
        <row r="666">
          <cell r="A666" t="str">
            <v>5_5_18_9</v>
          </cell>
          <cell r="B666">
            <v>11</v>
          </cell>
          <cell r="C666">
            <v>5</v>
          </cell>
          <cell r="D666">
            <v>185</v>
          </cell>
          <cell r="E666" t="str">
            <v>5</v>
          </cell>
          <cell r="F666">
            <v>18</v>
          </cell>
          <cell r="G666">
            <v>9</v>
          </cell>
          <cell r="H666">
            <v>0.1116</v>
          </cell>
          <cell r="I666">
            <v>185.09</v>
          </cell>
          <cell r="J666">
            <v>40</v>
          </cell>
          <cell r="K666">
            <v>4.4640000000000004</v>
          </cell>
          <cell r="L666">
            <v>0.13494354680249693</v>
          </cell>
          <cell r="M666"/>
        </row>
        <row r="667">
          <cell r="A667" t="str">
            <v>5_5_18_10</v>
          </cell>
          <cell r="B667">
            <v>11</v>
          </cell>
          <cell r="C667">
            <v>5</v>
          </cell>
          <cell r="D667">
            <v>185</v>
          </cell>
          <cell r="E667" t="str">
            <v>5</v>
          </cell>
          <cell r="F667">
            <v>18</v>
          </cell>
          <cell r="G667">
            <v>10</v>
          </cell>
          <cell r="H667">
            <v>4.4499999999999998E-2</v>
          </cell>
          <cell r="I667">
            <v>185.1</v>
          </cell>
          <cell r="J667">
            <v>45</v>
          </cell>
          <cell r="K667">
            <v>2.0024999999999999</v>
          </cell>
          <cell r="L667">
            <v>6.0534151539426533E-2</v>
          </cell>
          <cell r="M667"/>
        </row>
        <row r="668">
          <cell r="A668" t="str">
            <v>5_5_18_11</v>
          </cell>
          <cell r="B668">
            <v>11</v>
          </cell>
          <cell r="C668">
            <v>5</v>
          </cell>
          <cell r="D668">
            <v>185</v>
          </cell>
          <cell r="E668" t="str">
            <v>5</v>
          </cell>
          <cell r="F668">
            <v>18</v>
          </cell>
          <cell r="G668">
            <v>11</v>
          </cell>
          <cell r="H668">
            <v>4.6100000000000002E-2</v>
          </cell>
          <cell r="I668">
            <v>185.11</v>
          </cell>
          <cell r="J668">
            <v>50</v>
          </cell>
          <cell r="K668">
            <v>2.3050000000000002</v>
          </cell>
          <cell r="L668">
            <v>6.9678511509801838E-2</v>
          </cell>
          <cell r="M668"/>
        </row>
        <row r="669">
          <cell r="A669" t="str">
            <v>5_5_18_12</v>
          </cell>
          <cell r="B669">
            <v>11</v>
          </cell>
          <cell r="C669">
            <v>5</v>
          </cell>
          <cell r="D669">
            <v>185</v>
          </cell>
          <cell r="E669" t="str">
            <v>5</v>
          </cell>
          <cell r="F669">
            <v>18</v>
          </cell>
          <cell r="G669">
            <v>12</v>
          </cell>
          <cell r="H669">
            <v>1.37E-2</v>
          </cell>
          <cell r="I669">
            <v>185.12</v>
          </cell>
          <cell r="J669">
            <v>55</v>
          </cell>
          <cell r="K669">
            <v>0.75350000000000006</v>
          </cell>
          <cell r="L669">
            <v>2.2777769380753009E-2</v>
          </cell>
          <cell r="M669"/>
        </row>
        <row r="670">
          <cell r="A670" t="str">
            <v>5_5_18_13</v>
          </cell>
          <cell r="B670">
            <v>11</v>
          </cell>
          <cell r="C670">
            <v>5</v>
          </cell>
          <cell r="D670">
            <v>185</v>
          </cell>
          <cell r="E670" t="str">
            <v>5</v>
          </cell>
          <cell r="F670">
            <v>18</v>
          </cell>
          <cell r="G670">
            <v>13</v>
          </cell>
          <cell r="H670">
            <v>0</v>
          </cell>
          <cell r="I670">
            <v>185.13</v>
          </cell>
          <cell r="J670">
            <v>60</v>
          </cell>
          <cell r="K670">
            <v>0</v>
          </cell>
          <cell r="L670">
            <v>0</v>
          </cell>
          <cell r="M670"/>
        </row>
        <row r="671">
          <cell r="A671" t="str">
            <v>5_5_18_14</v>
          </cell>
          <cell r="B671">
            <v>11</v>
          </cell>
          <cell r="C671">
            <v>5</v>
          </cell>
          <cell r="D671">
            <v>185</v>
          </cell>
          <cell r="E671" t="str">
            <v>5</v>
          </cell>
          <cell r="F671">
            <v>18</v>
          </cell>
          <cell r="G671">
            <v>14</v>
          </cell>
          <cell r="H671">
            <v>0</v>
          </cell>
          <cell r="I671">
            <v>185.14</v>
          </cell>
          <cell r="J671">
            <v>65</v>
          </cell>
          <cell r="K671">
            <v>0</v>
          </cell>
          <cell r="L671">
            <v>0</v>
          </cell>
          <cell r="M671"/>
        </row>
        <row r="672">
          <cell r="A672" t="str">
            <v>5_5_18_15</v>
          </cell>
          <cell r="B672">
            <v>11</v>
          </cell>
          <cell r="C672">
            <v>5</v>
          </cell>
          <cell r="D672">
            <v>185</v>
          </cell>
          <cell r="E672" t="str">
            <v>5</v>
          </cell>
          <cell r="F672">
            <v>18</v>
          </cell>
          <cell r="G672">
            <v>15</v>
          </cell>
          <cell r="H672">
            <v>0</v>
          </cell>
          <cell r="I672">
            <v>185.15</v>
          </cell>
          <cell r="J672">
            <v>70</v>
          </cell>
          <cell r="K672">
            <v>0</v>
          </cell>
          <cell r="L672">
            <v>0</v>
          </cell>
          <cell r="M672"/>
        </row>
        <row r="673">
          <cell r="A673" t="str">
            <v>5_5_18_16</v>
          </cell>
          <cell r="B673">
            <v>11</v>
          </cell>
          <cell r="C673">
            <v>5</v>
          </cell>
          <cell r="D673">
            <v>185</v>
          </cell>
          <cell r="E673" t="str">
            <v>5</v>
          </cell>
          <cell r="F673">
            <v>18</v>
          </cell>
          <cell r="G673">
            <v>16</v>
          </cell>
          <cell r="H673">
            <v>0</v>
          </cell>
          <cell r="I673">
            <v>185.16</v>
          </cell>
          <cell r="J673">
            <v>75</v>
          </cell>
          <cell r="K673">
            <v>0</v>
          </cell>
          <cell r="L673">
            <v>0</v>
          </cell>
          <cell r="M673">
            <v>0.99999999999999989</v>
          </cell>
        </row>
        <row r="674">
          <cell r="A674" t="str">
            <v>5_5_19_1</v>
          </cell>
          <cell r="B674">
            <v>11</v>
          </cell>
          <cell r="C674">
            <v>5</v>
          </cell>
          <cell r="D674">
            <v>195</v>
          </cell>
          <cell r="E674" t="str">
            <v>5</v>
          </cell>
          <cell r="F674">
            <v>19</v>
          </cell>
          <cell r="G674">
            <v>1</v>
          </cell>
          <cell r="H674">
            <v>0</v>
          </cell>
          <cell r="I674">
            <v>195.01</v>
          </cell>
          <cell r="J674">
            <v>2.5</v>
          </cell>
          <cell r="K674">
            <v>0</v>
          </cell>
          <cell r="L674">
            <v>0</v>
          </cell>
        </row>
        <row r="675">
          <cell r="A675" t="str">
            <v>5_5_19_2</v>
          </cell>
          <cell r="B675">
            <v>11</v>
          </cell>
          <cell r="C675">
            <v>5</v>
          </cell>
          <cell r="D675">
            <v>195</v>
          </cell>
          <cell r="E675" t="str">
            <v>5</v>
          </cell>
          <cell r="F675">
            <v>19</v>
          </cell>
          <cell r="G675">
            <v>2</v>
          </cell>
          <cell r="H675">
            <v>0</v>
          </cell>
          <cell r="I675">
            <v>195.02</v>
          </cell>
          <cell r="J675">
            <v>5</v>
          </cell>
          <cell r="K675">
            <v>0</v>
          </cell>
          <cell r="L675">
            <v>0</v>
          </cell>
          <cell r="M675"/>
        </row>
        <row r="676">
          <cell r="A676" t="str">
            <v>5_5_19_3</v>
          </cell>
          <cell r="B676">
            <v>11</v>
          </cell>
          <cell r="C676">
            <v>5</v>
          </cell>
          <cell r="D676">
            <v>195</v>
          </cell>
          <cell r="E676" t="str">
            <v>5</v>
          </cell>
          <cell r="F676">
            <v>19</v>
          </cell>
          <cell r="G676">
            <v>3</v>
          </cell>
          <cell r="H676">
            <v>0</v>
          </cell>
          <cell r="I676">
            <v>195.03</v>
          </cell>
          <cell r="J676">
            <v>10</v>
          </cell>
          <cell r="K676">
            <v>0</v>
          </cell>
          <cell r="L676">
            <v>0</v>
          </cell>
          <cell r="M676"/>
        </row>
        <row r="677">
          <cell r="A677" t="str">
            <v>5_5_19_4</v>
          </cell>
          <cell r="B677">
            <v>11</v>
          </cell>
          <cell r="C677">
            <v>5</v>
          </cell>
          <cell r="D677">
            <v>195</v>
          </cell>
          <cell r="E677" t="str">
            <v>5</v>
          </cell>
          <cell r="F677">
            <v>19</v>
          </cell>
          <cell r="G677">
            <v>4</v>
          </cell>
          <cell r="H677">
            <v>4.7999999999999996E-3</v>
          </cell>
          <cell r="I677">
            <v>195.04</v>
          </cell>
          <cell r="J677">
            <v>15</v>
          </cell>
          <cell r="K677">
            <v>7.1999999999999995E-2</v>
          </cell>
          <cell r="L677">
            <v>2.1765088193951114E-3</v>
          </cell>
          <cell r="M677"/>
        </row>
        <row r="678">
          <cell r="A678" t="str">
            <v>5_5_19_5</v>
          </cell>
          <cell r="B678">
            <v>11</v>
          </cell>
          <cell r="C678">
            <v>5</v>
          </cell>
          <cell r="D678">
            <v>195</v>
          </cell>
          <cell r="E678" t="str">
            <v>5</v>
          </cell>
          <cell r="F678">
            <v>19</v>
          </cell>
          <cell r="G678">
            <v>5</v>
          </cell>
          <cell r="H678">
            <v>6.4699999999999994E-2</v>
          </cell>
          <cell r="I678">
            <v>195.05</v>
          </cell>
          <cell r="J678">
            <v>20</v>
          </cell>
          <cell r="K678">
            <v>1.2939999999999998</v>
          </cell>
          <cell r="L678">
            <v>3.9116700170795472E-2</v>
          </cell>
          <cell r="M678"/>
        </row>
        <row r="679">
          <cell r="A679" t="str">
            <v>5_5_19_6</v>
          </cell>
          <cell r="B679">
            <v>11</v>
          </cell>
          <cell r="C679">
            <v>5</v>
          </cell>
          <cell r="D679">
            <v>195</v>
          </cell>
          <cell r="E679" t="str">
            <v>5</v>
          </cell>
          <cell r="F679">
            <v>19</v>
          </cell>
          <cell r="G679">
            <v>6</v>
          </cell>
          <cell r="H679">
            <v>0.1142</v>
          </cell>
          <cell r="I679">
            <v>195.06</v>
          </cell>
          <cell r="J679">
            <v>25</v>
          </cell>
          <cell r="K679">
            <v>2.855</v>
          </cell>
          <cell r="L679">
            <v>8.6304620546847816E-2</v>
          </cell>
          <cell r="M679"/>
        </row>
        <row r="680">
          <cell r="A680" t="str">
            <v>5_5_19_7</v>
          </cell>
          <cell r="B680">
            <v>11</v>
          </cell>
          <cell r="C680">
            <v>5</v>
          </cell>
          <cell r="D680">
            <v>195</v>
          </cell>
          <cell r="E680" t="str">
            <v>5</v>
          </cell>
          <cell r="F680">
            <v>19</v>
          </cell>
          <cell r="G680">
            <v>7</v>
          </cell>
          <cell r="H680">
            <v>0.33660000000000001</v>
          </cell>
          <cell r="I680">
            <v>195.07</v>
          </cell>
          <cell r="J680">
            <v>30</v>
          </cell>
          <cell r="K680">
            <v>10.098000000000001</v>
          </cell>
          <cell r="L680">
            <v>0.30525536192016439</v>
          </cell>
          <cell r="M680"/>
        </row>
        <row r="681">
          <cell r="A681" t="str">
            <v>5_5_19_8</v>
          </cell>
          <cell r="B681">
            <v>11</v>
          </cell>
          <cell r="C681">
            <v>5</v>
          </cell>
          <cell r="D681">
            <v>195</v>
          </cell>
          <cell r="E681" t="str">
            <v>5</v>
          </cell>
          <cell r="F681">
            <v>19</v>
          </cell>
          <cell r="G681">
            <v>8</v>
          </cell>
          <cell r="H681">
            <v>0.26390000000000002</v>
          </cell>
          <cell r="I681">
            <v>195.08</v>
          </cell>
          <cell r="J681">
            <v>35</v>
          </cell>
          <cell r="K681">
            <v>9.2365000000000013</v>
          </cell>
          <cell r="L681">
            <v>0.27921282931031877</v>
          </cell>
          <cell r="M681"/>
        </row>
        <row r="682">
          <cell r="A682" t="str">
            <v>5_5_19_9</v>
          </cell>
          <cell r="B682">
            <v>11</v>
          </cell>
          <cell r="C682">
            <v>5</v>
          </cell>
          <cell r="D682">
            <v>195</v>
          </cell>
          <cell r="E682" t="str">
            <v>5</v>
          </cell>
          <cell r="F682">
            <v>19</v>
          </cell>
          <cell r="G682">
            <v>9</v>
          </cell>
          <cell r="H682">
            <v>0.1116</v>
          </cell>
          <cell r="I682">
            <v>195.09</v>
          </cell>
          <cell r="J682">
            <v>40</v>
          </cell>
          <cell r="K682">
            <v>4.4640000000000004</v>
          </cell>
          <cell r="L682">
            <v>0.13494354680249693</v>
          </cell>
          <cell r="M682"/>
        </row>
        <row r="683">
          <cell r="A683" t="str">
            <v>5_5_19_10</v>
          </cell>
          <cell r="B683">
            <v>11</v>
          </cell>
          <cell r="C683">
            <v>5</v>
          </cell>
          <cell r="D683">
            <v>195</v>
          </cell>
          <cell r="E683" t="str">
            <v>5</v>
          </cell>
          <cell r="F683">
            <v>19</v>
          </cell>
          <cell r="G683">
            <v>10</v>
          </cell>
          <cell r="H683">
            <v>4.4499999999999998E-2</v>
          </cell>
          <cell r="I683">
            <v>195.1</v>
          </cell>
          <cell r="J683">
            <v>45</v>
          </cell>
          <cell r="K683">
            <v>2.0024999999999999</v>
          </cell>
          <cell r="L683">
            <v>6.0534151539426533E-2</v>
          </cell>
          <cell r="M683"/>
        </row>
        <row r="684">
          <cell r="A684" t="str">
            <v>5_5_19_11</v>
          </cell>
          <cell r="B684">
            <v>11</v>
          </cell>
          <cell r="C684">
            <v>5</v>
          </cell>
          <cell r="D684">
            <v>195</v>
          </cell>
          <cell r="E684" t="str">
            <v>5</v>
          </cell>
          <cell r="F684">
            <v>19</v>
          </cell>
          <cell r="G684">
            <v>11</v>
          </cell>
          <cell r="H684">
            <v>4.6100000000000002E-2</v>
          </cell>
          <cell r="I684">
            <v>195.11</v>
          </cell>
          <cell r="J684">
            <v>50</v>
          </cell>
          <cell r="K684">
            <v>2.3050000000000002</v>
          </cell>
          <cell r="L684">
            <v>6.9678511509801838E-2</v>
          </cell>
          <cell r="M684"/>
        </row>
        <row r="685">
          <cell r="A685" t="str">
            <v>5_5_19_12</v>
          </cell>
          <cell r="B685">
            <v>11</v>
          </cell>
          <cell r="C685">
            <v>5</v>
          </cell>
          <cell r="D685">
            <v>195</v>
          </cell>
          <cell r="E685" t="str">
            <v>5</v>
          </cell>
          <cell r="F685">
            <v>19</v>
          </cell>
          <cell r="G685">
            <v>12</v>
          </cell>
          <cell r="H685">
            <v>1.37E-2</v>
          </cell>
          <cell r="I685">
            <v>195.12</v>
          </cell>
          <cell r="J685">
            <v>55</v>
          </cell>
          <cell r="K685">
            <v>0.75350000000000006</v>
          </cell>
          <cell r="L685">
            <v>2.2777769380753009E-2</v>
          </cell>
          <cell r="M685"/>
        </row>
        <row r="686">
          <cell r="A686" t="str">
            <v>5_5_19_13</v>
          </cell>
          <cell r="B686">
            <v>11</v>
          </cell>
          <cell r="C686">
            <v>5</v>
          </cell>
          <cell r="D686">
            <v>195</v>
          </cell>
          <cell r="E686" t="str">
            <v>5</v>
          </cell>
          <cell r="F686">
            <v>19</v>
          </cell>
          <cell r="G686">
            <v>13</v>
          </cell>
          <cell r="H686">
            <v>0</v>
          </cell>
          <cell r="I686">
            <v>195.13</v>
          </cell>
          <cell r="J686">
            <v>60</v>
          </cell>
          <cell r="K686">
            <v>0</v>
          </cell>
          <cell r="L686">
            <v>0</v>
          </cell>
          <cell r="M686"/>
        </row>
        <row r="687">
          <cell r="A687" t="str">
            <v>5_5_19_14</v>
          </cell>
          <cell r="B687">
            <v>11</v>
          </cell>
          <cell r="C687">
            <v>5</v>
          </cell>
          <cell r="D687">
            <v>195</v>
          </cell>
          <cell r="E687" t="str">
            <v>5</v>
          </cell>
          <cell r="F687">
            <v>19</v>
          </cell>
          <cell r="G687">
            <v>14</v>
          </cell>
          <cell r="H687">
            <v>0</v>
          </cell>
          <cell r="I687">
            <v>195.14</v>
          </cell>
          <cell r="J687">
            <v>65</v>
          </cell>
          <cell r="K687">
            <v>0</v>
          </cell>
          <cell r="L687">
            <v>0</v>
          </cell>
          <cell r="M687"/>
        </row>
        <row r="688">
          <cell r="A688" t="str">
            <v>5_5_19_15</v>
          </cell>
          <cell r="B688">
            <v>11</v>
          </cell>
          <cell r="C688">
            <v>5</v>
          </cell>
          <cell r="D688">
            <v>195</v>
          </cell>
          <cell r="E688" t="str">
            <v>5</v>
          </cell>
          <cell r="F688">
            <v>19</v>
          </cell>
          <cell r="G688">
            <v>15</v>
          </cell>
          <cell r="H688">
            <v>0</v>
          </cell>
          <cell r="I688">
            <v>195.15</v>
          </cell>
          <cell r="J688">
            <v>70</v>
          </cell>
          <cell r="K688">
            <v>0</v>
          </cell>
          <cell r="L688">
            <v>0</v>
          </cell>
          <cell r="M688"/>
        </row>
        <row r="689">
          <cell r="A689" t="str">
            <v>5_5_19_16</v>
          </cell>
          <cell r="B689">
            <v>11</v>
          </cell>
          <cell r="C689">
            <v>5</v>
          </cell>
          <cell r="D689">
            <v>195</v>
          </cell>
          <cell r="E689" t="str">
            <v>5</v>
          </cell>
          <cell r="F689">
            <v>19</v>
          </cell>
          <cell r="G689">
            <v>16</v>
          </cell>
          <cell r="H689">
            <v>0</v>
          </cell>
          <cell r="I689">
            <v>195.16</v>
          </cell>
          <cell r="J689">
            <v>75</v>
          </cell>
          <cell r="K689">
            <v>0</v>
          </cell>
          <cell r="L689">
            <v>0</v>
          </cell>
          <cell r="M689">
            <v>0.99999999999999989</v>
          </cell>
        </row>
        <row r="690">
          <cell r="A690" t="str">
            <v>5_5_20_1</v>
          </cell>
          <cell r="B690">
            <v>11</v>
          </cell>
          <cell r="C690">
            <v>5</v>
          </cell>
          <cell r="D690">
            <v>205</v>
          </cell>
          <cell r="E690" t="str">
            <v>5</v>
          </cell>
          <cell r="F690">
            <v>20</v>
          </cell>
          <cell r="G690">
            <v>1</v>
          </cell>
          <cell r="H690">
            <v>0</v>
          </cell>
          <cell r="I690">
            <v>205.01</v>
          </cell>
          <cell r="J690">
            <v>2.5</v>
          </cell>
          <cell r="K690">
            <v>0</v>
          </cell>
          <cell r="L690">
            <v>0</v>
          </cell>
        </row>
        <row r="691">
          <cell r="A691" t="str">
            <v>5_5_20_2</v>
          </cell>
          <cell r="B691">
            <v>11</v>
          </cell>
          <cell r="C691">
            <v>5</v>
          </cell>
          <cell r="D691">
            <v>205</v>
          </cell>
          <cell r="E691" t="str">
            <v>5</v>
          </cell>
          <cell r="F691">
            <v>20</v>
          </cell>
          <cell r="G691">
            <v>2</v>
          </cell>
          <cell r="H691">
            <v>0</v>
          </cell>
          <cell r="I691">
            <v>205.02</v>
          </cell>
          <cell r="J691">
            <v>5</v>
          </cell>
          <cell r="K691">
            <v>0</v>
          </cell>
          <cell r="L691">
            <v>0</v>
          </cell>
          <cell r="M691"/>
        </row>
        <row r="692">
          <cell r="A692" t="str">
            <v>5_5_20_3</v>
          </cell>
          <cell r="B692">
            <v>11</v>
          </cell>
          <cell r="C692">
            <v>5</v>
          </cell>
          <cell r="D692">
            <v>205</v>
          </cell>
          <cell r="E692" t="str">
            <v>5</v>
          </cell>
          <cell r="F692">
            <v>20</v>
          </cell>
          <cell r="G692">
            <v>3</v>
          </cell>
          <cell r="H692">
            <v>0</v>
          </cell>
          <cell r="I692">
            <v>205.03</v>
          </cell>
          <cell r="J692">
            <v>10</v>
          </cell>
          <cell r="K692">
            <v>0</v>
          </cell>
          <cell r="L692">
            <v>0</v>
          </cell>
          <cell r="M692"/>
        </row>
        <row r="693">
          <cell r="A693" t="str">
            <v>5_5_20_4</v>
          </cell>
          <cell r="B693">
            <v>11</v>
          </cell>
          <cell r="C693">
            <v>5</v>
          </cell>
          <cell r="D693">
            <v>205</v>
          </cell>
          <cell r="E693" t="str">
            <v>5</v>
          </cell>
          <cell r="F693">
            <v>20</v>
          </cell>
          <cell r="G693">
            <v>4</v>
          </cell>
          <cell r="H693">
            <v>4.7999999999999996E-3</v>
          </cell>
          <cell r="I693">
            <v>205.04</v>
          </cell>
          <cell r="J693">
            <v>15</v>
          </cell>
          <cell r="K693">
            <v>7.1999999999999995E-2</v>
          </cell>
          <cell r="L693">
            <v>2.1765088193951114E-3</v>
          </cell>
          <cell r="M693"/>
        </row>
        <row r="694">
          <cell r="A694" t="str">
            <v>5_5_20_5</v>
          </cell>
          <cell r="B694">
            <v>11</v>
          </cell>
          <cell r="C694">
            <v>5</v>
          </cell>
          <cell r="D694">
            <v>205</v>
          </cell>
          <cell r="E694" t="str">
            <v>5</v>
          </cell>
          <cell r="F694">
            <v>20</v>
          </cell>
          <cell r="G694">
            <v>5</v>
          </cell>
          <cell r="H694">
            <v>6.4699999999999994E-2</v>
          </cell>
          <cell r="I694">
            <v>205.05</v>
          </cell>
          <cell r="J694">
            <v>20</v>
          </cell>
          <cell r="K694">
            <v>1.2939999999999998</v>
          </cell>
          <cell r="L694">
            <v>3.9116700170795472E-2</v>
          </cell>
          <cell r="M694"/>
        </row>
        <row r="695">
          <cell r="A695" t="str">
            <v>5_5_20_6</v>
          </cell>
          <cell r="B695">
            <v>11</v>
          </cell>
          <cell r="C695">
            <v>5</v>
          </cell>
          <cell r="D695">
            <v>205</v>
          </cell>
          <cell r="E695" t="str">
            <v>5</v>
          </cell>
          <cell r="F695">
            <v>20</v>
          </cell>
          <cell r="G695">
            <v>6</v>
          </cell>
          <cell r="H695">
            <v>0.1142</v>
          </cell>
          <cell r="I695">
            <v>205.06</v>
          </cell>
          <cell r="J695">
            <v>25</v>
          </cell>
          <cell r="K695">
            <v>2.855</v>
          </cell>
          <cell r="L695">
            <v>8.6304620546847816E-2</v>
          </cell>
          <cell r="M695"/>
        </row>
        <row r="696">
          <cell r="A696" t="str">
            <v>5_5_20_7</v>
          </cell>
          <cell r="B696">
            <v>11</v>
          </cell>
          <cell r="C696">
            <v>5</v>
          </cell>
          <cell r="D696">
            <v>205</v>
          </cell>
          <cell r="E696" t="str">
            <v>5</v>
          </cell>
          <cell r="F696">
            <v>20</v>
          </cell>
          <cell r="G696">
            <v>7</v>
          </cell>
          <cell r="H696">
            <v>0.33660000000000001</v>
          </cell>
          <cell r="I696">
            <v>205.07</v>
          </cell>
          <cell r="J696">
            <v>30</v>
          </cell>
          <cell r="K696">
            <v>10.098000000000001</v>
          </cell>
          <cell r="L696">
            <v>0.30525536192016439</v>
          </cell>
          <cell r="M696"/>
        </row>
        <row r="697">
          <cell r="A697" t="str">
            <v>5_5_20_8</v>
          </cell>
          <cell r="B697">
            <v>11</v>
          </cell>
          <cell r="C697">
            <v>5</v>
          </cell>
          <cell r="D697">
            <v>205</v>
          </cell>
          <cell r="E697" t="str">
            <v>5</v>
          </cell>
          <cell r="F697">
            <v>20</v>
          </cell>
          <cell r="G697">
            <v>8</v>
          </cell>
          <cell r="H697">
            <v>0.26390000000000002</v>
          </cell>
          <cell r="I697">
            <v>205.08</v>
          </cell>
          <cell r="J697">
            <v>35</v>
          </cell>
          <cell r="K697">
            <v>9.2365000000000013</v>
          </cell>
          <cell r="L697">
            <v>0.27921282931031877</v>
          </cell>
          <cell r="M697"/>
        </row>
        <row r="698">
          <cell r="A698" t="str">
            <v>5_5_20_9</v>
          </cell>
          <cell r="B698">
            <v>11</v>
          </cell>
          <cell r="C698">
            <v>5</v>
          </cell>
          <cell r="D698">
            <v>205</v>
          </cell>
          <cell r="E698" t="str">
            <v>5</v>
          </cell>
          <cell r="F698">
            <v>20</v>
          </cell>
          <cell r="G698">
            <v>9</v>
          </cell>
          <cell r="H698">
            <v>0.1116</v>
          </cell>
          <cell r="I698">
            <v>205.09</v>
          </cell>
          <cell r="J698">
            <v>40</v>
          </cell>
          <cell r="K698">
            <v>4.4640000000000004</v>
          </cell>
          <cell r="L698">
            <v>0.13494354680249693</v>
          </cell>
          <cell r="M698"/>
        </row>
        <row r="699">
          <cell r="A699" t="str">
            <v>5_5_20_10</v>
          </cell>
          <cell r="B699">
            <v>11</v>
          </cell>
          <cell r="C699">
            <v>5</v>
          </cell>
          <cell r="D699">
            <v>205</v>
          </cell>
          <cell r="E699" t="str">
            <v>5</v>
          </cell>
          <cell r="F699">
            <v>20</v>
          </cell>
          <cell r="G699">
            <v>10</v>
          </cell>
          <cell r="H699">
            <v>4.4499999999999998E-2</v>
          </cell>
          <cell r="I699">
            <v>205.1</v>
          </cell>
          <cell r="J699">
            <v>45</v>
          </cell>
          <cell r="K699">
            <v>2.0024999999999999</v>
          </cell>
          <cell r="L699">
            <v>6.0534151539426533E-2</v>
          </cell>
          <cell r="M699"/>
        </row>
        <row r="700">
          <cell r="A700" t="str">
            <v>5_5_20_11</v>
          </cell>
          <cell r="B700">
            <v>11</v>
          </cell>
          <cell r="C700">
            <v>5</v>
          </cell>
          <cell r="D700">
            <v>205</v>
          </cell>
          <cell r="E700" t="str">
            <v>5</v>
          </cell>
          <cell r="F700">
            <v>20</v>
          </cell>
          <cell r="G700">
            <v>11</v>
          </cell>
          <cell r="H700">
            <v>4.6100000000000002E-2</v>
          </cell>
          <cell r="I700">
            <v>205.11</v>
          </cell>
          <cell r="J700">
            <v>50</v>
          </cell>
          <cell r="K700">
            <v>2.3050000000000002</v>
          </cell>
          <cell r="L700">
            <v>6.9678511509801838E-2</v>
          </cell>
          <cell r="M700"/>
        </row>
        <row r="701">
          <cell r="A701" t="str">
            <v>5_5_20_12</v>
          </cell>
          <cell r="B701">
            <v>11</v>
          </cell>
          <cell r="C701">
            <v>5</v>
          </cell>
          <cell r="D701">
            <v>205</v>
          </cell>
          <cell r="E701" t="str">
            <v>5</v>
          </cell>
          <cell r="F701">
            <v>20</v>
          </cell>
          <cell r="G701">
            <v>12</v>
          </cell>
          <cell r="H701">
            <v>1.37E-2</v>
          </cell>
          <cell r="I701">
            <v>205.12</v>
          </cell>
          <cell r="J701">
            <v>55</v>
          </cell>
          <cell r="K701">
            <v>0.75350000000000006</v>
          </cell>
          <cell r="L701">
            <v>2.2777769380753009E-2</v>
          </cell>
          <cell r="M701"/>
        </row>
        <row r="702">
          <cell r="A702" t="str">
            <v>5_5_20_13</v>
          </cell>
          <cell r="B702">
            <v>11</v>
          </cell>
          <cell r="C702">
            <v>5</v>
          </cell>
          <cell r="D702">
            <v>205</v>
          </cell>
          <cell r="E702" t="str">
            <v>5</v>
          </cell>
          <cell r="F702">
            <v>20</v>
          </cell>
          <cell r="G702">
            <v>13</v>
          </cell>
          <cell r="H702">
            <v>0</v>
          </cell>
          <cell r="I702">
            <v>205.13</v>
          </cell>
          <cell r="J702">
            <v>60</v>
          </cell>
          <cell r="K702">
            <v>0</v>
          </cell>
          <cell r="L702">
            <v>0</v>
          </cell>
          <cell r="M702"/>
        </row>
        <row r="703">
          <cell r="A703" t="str">
            <v>5_5_20_14</v>
          </cell>
          <cell r="B703">
            <v>11</v>
          </cell>
          <cell r="C703">
            <v>5</v>
          </cell>
          <cell r="D703">
            <v>205</v>
          </cell>
          <cell r="E703" t="str">
            <v>5</v>
          </cell>
          <cell r="F703">
            <v>20</v>
          </cell>
          <cell r="G703">
            <v>14</v>
          </cell>
          <cell r="H703">
            <v>0</v>
          </cell>
          <cell r="I703">
            <v>205.14</v>
          </cell>
          <cell r="J703">
            <v>65</v>
          </cell>
          <cell r="K703">
            <v>0</v>
          </cell>
          <cell r="L703">
            <v>0</v>
          </cell>
          <cell r="M703"/>
        </row>
        <row r="704">
          <cell r="A704" t="str">
            <v>5_5_20_15</v>
          </cell>
          <cell r="B704">
            <v>11</v>
          </cell>
          <cell r="C704">
            <v>5</v>
          </cell>
          <cell r="D704">
            <v>205</v>
          </cell>
          <cell r="E704" t="str">
            <v>5</v>
          </cell>
          <cell r="F704">
            <v>20</v>
          </cell>
          <cell r="G704">
            <v>15</v>
          </cell>
          <cell r="H704">
            <v>0</v>
          </cell>
          <cell r="I704">
            <v>205.15</v>
          </cell>
          <cell r="J704">
            <v>70</v>
          </cell>
          <cell r="K704">
            <v>0</v>
          </cell>
          <cell r="L704">
            <v>0</v>
          </cell>
          <cell r="M704"/>
        </row>
        <row r="705">
          <cell r="A705" t="str">
            <v>5_5_20_16</v>
          </cell>
          <cell r="B705">
            <v>11</v>
          </cell>
          <cell r="C705">
            <v>5</v>
          </cell>
          <cell r="D705">
            <v>205</v>
          </cell>
          <cell r="E705" t="str">
            <v>5</v>
          </cell>
          <cell r="F705">
            <v>20</v>
          </cell>
          <cell r="G705">
            <v>16</v>
          </cell>
          <cell r="H705">
            <v>0</v>
          </cell>
          <cell r="I705">
            <v>205.16</v>
          </cell>
          <cell r="J705">
            <v>75</v>
          </cell>
          <cell r="K705">
            <v>0</v>
          </cell>
          <cell r="L705">
            <v>0</v>
          </cell>
          <cell r="M705">
            <v>0.99999999999999989</v>
          </cell>
        </row>
        <row r="706">
          <cell r="A706" t="str">
            <v>5_5_21_1</v>
          </cell>
          <cell r="B706">
            <v>11</v>
          </cell>
          <cell r="C706">
            <v>5</v>
          </cell>
          <cell r="D706">
            <v>215</v>
          </cell>
          <cell r="E706" t="str">
            <v>5</v>
          </cell>
          <cell r="F706">
            <v>21</v>
          </cell>
          <cell r="G706">
            <v>1</v>
          </cell>
          <cell r="H706">
            <v>0</v>
          </cell>
          <cell r="I706">
            <v>215.01</v>
          </cell>
          <cell r="J706">
            <v>2.5</v>
          </cell>
          <cell r="K706">
            <v>0</v>
          </cell>
          <cell r="L706">
            <v>0</v>
          </cell>
        </row>
        <row r="707">
          <cell r="A707" t="str">
            <v>5_5_21_2</v>
          </cell>
          <cell r="B707">
            <v>11</v>
          </cell>
          <cell r="C707">
            <v>5</v>
          </cell>
          <cell r="D707">
            <v>215</v>
          </cell>
          <cell r="E707" t="str">
            <v>5</v>
          </cell>
          <cell r="F707">
            <v>21</v>
          </cell>
          <cell r="G707">
            <v>2</v>
          </cell>
          <cell r="H707">
            <v>0</v>
          </cell>
          <cell r="I707">
            <v>215.02</v>
          </cell>
          <cell r="J707">
            <v>5</v>
          </cell>
          <cell r="K707">
            <v>0</v>
          </cell>
          <cell r="L707">
            <v>0</v>
          </cell>
          <cell r="M707"/>
        </row>
        <row r="708">
          <cell r="A708" t="str">
            <v>5_5_21_3</v>
          </cell>
          <cell r="B708">
            <v>11</v>
          </cell>
          <cell r="C708">
            <v>5</v>
          </cell>
          <cell r="D708">
            <v>215</v>
          </cell>
          <cell r="E708" t="str">
            <v>5</v>
          </cell>
          <cell r="F708">
            <v>21</v>
          </cell>
          <cell r="G708">
            <v>3</v>
          </cell>
          <cell r="H708">
            <v>0</v>
          </cell>
          <cell r="I708">
            <v>215.03</v>
          </cell>
          <cell r="J708">
            <v>10</v>
          </cell>
          <cell r="K708">
            <v>0</v>
          </cell>
          <cell r="L708">
            <v>0</v>
          </cell>
          <cell r="M708"/>
        </row>
        <row r="709">
          <cell r="A709" t="str">
            <v>5_5_21_4</v>
          </cell>
          <cell r="B709">
            <v>11</v>
          </cell>
          <cell r="C709">
            <v>5</v>
          </cell>
          <cell r="D709">
            <v>215</v>
          </cell>
          <cell r="E709" t="str">
            <v>5</v>
          </cell>
          <cell r="F709">
            <v>21</v>
          </cell>
          <cell r="G709">
            <v>4</v>
          </cell>
          <cell r="H709">
            <v>4.7999999999999996E-3</v>
          </cell>
          <cell r="I709">
            <v>215.04</v>
          </cell>
          <cell r="J709">
            <v>15</v>
          </cell>
          <cell r="K709">
            <v>7.1999999999999995E-2</v>
          </cell>
          <cell r="L709">
            <v>2.1765088193951114E-3</v>
          </cell>
          <cell r="M709"/>
        </row>
        <row r="710">
          <cell r="A710" t="str">
            <v>5_5_21_5</v>
          </cell>
          <cell r="B710">
            <v>11</v>
          </cell>
          <cell r="C710">
            <v>5</v>
          </cell>
          <cell r="D710">
            <v>215</v>
          </cell>
          <cell r="E710" t="str">
            <v>5</v>
          </cell>
          <cell r="F710">
            <v>21</v>
          </cell>
          <cell r="G710">
            <v>5</v>
          </cell>
          <cell r="H710">
            <v>6.4699999999999994E-2</v>
          </cell>
          <cell r="I710">
            <v>215.05</v>
          </cell>
          <cell r="J710">
            <v>20</v>
          </cell>
          <cell r="K710">
            <v>1.2939999999999998</v>
          </cell>
          <cell r="L710">
            <v>3.9116700170795472E-2</v>
          </cell>
          <cell r="M710"/>
        </row>
        <row r="711">
          <cell r="A711" t="str">
            <v>5_5_21_6</v>
          </cell>
          <cell r="B711">
            <v>11</v>
          </cell>
          <cell r="C711">
            <v>5</v>
          </cell>
          <cell r="D711">
            <v>215</v>
          </cell>
          <cell r="E711" t="str">
            <v>5</v>
          </cell>
          <cell r="F711">
            <v>21</v>
          </cell>
          <cell r="G711">
            <v>6</v>
          </cell>
          <cell r="H711">
            <v>0.1142</v>
          </cell>
          <cell r="I711">
            <v>215.06</v>
          </cell>
          <cell r="J711">
            <v>25</v>
          </cell>
          <cell r="K711">
            <v>2.855</v>
          </cell>
          <cell r="L711">
            <v>8.6304620546847816E-2</v>
          </cell>
          <cell r="M711"/>
        </row>
        <row r="712">
          <cell r="A712" t="str">
            <v>5_5_21_7</v>
          </cell>
          <cell r="B712">
            <v>11</v>
          </cell>
          <cell r="C712">
            <v>5</v>
          </cell>
          <cell r="D712">
            <v>215</v>
          </cell>
          <cell r="E712" t="str">
            <v>5</v>
          </cell>
          <cell r="F712">
            <v>21</v>
          </cell>
          <cell r="G712">
            <v>7</v>
          </cell>
          <cell r="H712">
            <v>0.33660000000000001</v>
          </cell>
          <cell r="I712">
            <v>215.07</v>
          </cell>
          <cell r="J712">
            <v>30</v>
          </cell>
          <cell r="K712">
            <v>10.098000000000001</v>
          </cell>
          <cell r="L712">
            <v>0.30525536192016439</v>
          </cell>
          <cell r="M712"/>
        </row>
        <row r="713">
          <cell r="A713" t="str">
            <v>5_5_21_8</v>
          </cell>
          <cell r="B713">
            <v>11</v>
          </cell>
          <cell r="C713">
            <v>5</v>
          </cell>
          <cell r="D713">
            <v>215</v>
          </cell>
          <cell r="E713" t="str">
            <v>5</v>
          </cell>
          <cell r="F713">
            <v>21</v>
          </cell>
          <cell r="G713">
            <v>8</v>
          </cell>
          <cell r="H713">
            <v>0.26390000000000002</v>
          </cell>
          <cell r="I713">
            <v>215.08</v>
          </cell>
          <cell r="J713">
            <v>35</v>
          </cell>
          <cell r="K713">
            <v>9.2365000000000013</v>
          </cell>
          <cell r="L713">
            <v>0.27921282931031877</v>
          </cell>
          <cell r="M713"/>
        </row>
        <row r="714">
          <cell r="A714" t="str">
            <v>5_5_21_9</v>
          </cell>
          <cell r="B714">
            <v>11</v>
          </cell>
          <cell r="C714">
            <v>5</v>
          </cell>
          <cell r="D714">
            <v>215</v>
          </cell>
          <cell r="E714" t="str">
            <v>5</v>
          </cell>
          <cell r="F714">
            <v>21</v>
          </cell>
          <cell r="G714">
            <v>9</v>
          </cell>
          <cell r="H714">
            <v>0.1116</v>
          </cell>
          <cell r="I714">
            <v>215.09</v>
          </cell>
          <cell r="J714">
            <v>40</v>
          </cell>
          <cell r="K714">
            <v>4.4640000000000004</v>
          </cell>
          <cell r="L714">
            <v>0.13494354680249693</v>
          </cell>
          <cell r="M714"/>
        </row>
        <row r="715">
          <cell r="A715" t="str">
            <v>5_5_21_10</v>
          </cell>
          <cell r="B715">
            <v>11</v>
          </cell>
          <cell r="C715">
            <v>5</v>
          </cell>
          <cell r="D715">
            <v>215</v>
          </cell>
          <cell r="E715" t="str">
            <v>5</v>
          </cell>
          <cell r="F715">
            <v>21</v>
          </cell>
          <cell r="G715">
            <v>10</v>
          </cell>
          <cell r="H715">
            <v>4.4499999999999998E-2</v>
          </cell>
          <cell r="I715">
            <v>215.1</v>
          </cell>
          <cell r="J715">
            <v>45</v>
          </cell>
          <cell r="K715">
            <v>2.0024999999999999</v>
          </cell>
          <cell r="L715">
            <v>6.0534151539426533E-2</v>
          </cell>
          <cell r="M715"/>
        </row>
        <row r="716">
          <cell r="A716" t="str">
            <v>5_5_21_11</v>
          </cell>
          <cell r="B716">
            <v>11</v>
          </cell>
          <cell r="C716">
            <v>5</v>
          </cell>
          <cell r="D716">
            <v>215</v>
          </cell>
          <cell r="E716" t="str">
            <v>5</v>
          </cell>
          <cell r="F716">
            <v>21</v>
          </cell>
          <cell r="G716">
            <v>11</v>
          </cell>
          <cell r="H716">
            <v>4.6100000000000002E-2</v>
          </cell>
          <cell r="I716">
            <v>215.11</v>
          </cell>
          <cell r="J716">
            <v>50</v>
          </cell>
          <cell r="K716">
            <v>2.3050000000000002</v>
          </cell>
          <cell r="L716">
            <v>6.9678511509801838E-2</v>
          </cell>
          <cell r="M716"/>
        </row>
        <row r="717">
          <cell r="A717" t="str">
            <v>5_5_21_12</v>
          </cell>
          <cell r="B717">
            <v>11</v>
          </cell>
          <cell r="C717">
            <v>5</v>
          </cell>
          <cell r="D717">
            <v>215</v>
          </cell>
          <cell r="E717" t="str">
            <v>5</v>
          </cell>
          <cell r="F717">
            <v>21</v>
          </cell>
          <cell r="G717">
            <v>12</v>
          </cell>
          <cell r="H717">
            <v>1.37E-2</v>
          </cell>
          <cell r="I717">
            <v>215.12</v>
          </cell>
          <cell r="J717">
            <v>55</v>
          </cell>
          <cell r="K717">
            <v>0.75350000000000006</v>
          </cell>
          <cell r="L717">
            <v>2.2777769380753009E-2</v>
          </cell>
          <cell r="M717"/>
        </row>
        <row r="718">
          <cell r="A718" t="str">
            <v>5_5_21_13</v>
          </cell>
          <cell r="B718">
            <v>11</v>
          </cell>
          <cell r="C718">
            <v>5</v>
          </cell>
          <cell r="D718">
            <v>215</v>
          </cell>
          <cell r="E718" t="str">
            <v>5</v>
          </cell>
          <cell r="F718">
            <v>21</v>
          </cell>
          <cell r="G718">
            <v>13</v>
          </cell>
          <cell r="H718">
            <v>0</v>
          </cell>
          <cell r="I718">
            <v>215.13</v>
          </cell>
          <cell r="J718">
            <v>60</v>
          </cell>
          <cell r="K718">
            <v>0</v>
          </cell>
          <cell r="L718">
            <v>0</v>
          </cell>
          <cell r="M718"/>
        </row>
        <row r="719">
          <cell r="A719" t="str">
            <v>5_5_21_14</v>
          </cell>
          <cell r="B719">
            <v>11</v>
          </cell>
          <cell r="C719">
            <v>5</v>
          </cell>
          <cell r="D719">
            <v>215</v>
          </cell>
          <cell r="E719" t="str">
            <v>5</v>
          </cell>
          <cell r="F719">
            <v>21</v>
          </cell>
          <cell r="G719">
            <v>14</v>
          </cell>
          <cell r="H719">
            <v>0</v>
          </cell>
          <cell r="I719">
            <v>215.14</v>
          </cell>
          <cell r="J719">
            <v>65</v>
          </cell>
          <cell r="K719">
            <v>0</v>
          </cell>
          <cell r="L719">
            <v>0</v>
          </cell>
          <cell r="M719"/>
        </row>
        <row r="720">
          <cell r="A720" t="str">
            <v>5_5_21_15</v>
          </cell>
          <cell r="B720">
            <v>11</v>
          </cell>
          <cell r="C720">
            <v>5</v>
          </cell>
          <cell r="D720">
            <v>215</v>
          </cell>
          <cell r="E720" t="str">
            <v>5</v>
          </cell>
          <cell r="F720">
            <v>21</v>
          </cell>
          <cell r="G720">
            <v>15</v>
          </cell>
          <cell r="H720">
            <v>0</v>
          </cell>
          <cell r="I720">
            <v>215.15</v>
          </cell>
          <cell r="J720">
            <v>70</v>
          </cell>
          <cell r="K720">
            <v>0</v>
          </cell>
          <cell r="L720">
            <v>0</v>
          </cell>
          <cell r="M720"/>
        </row>
        <row r="721">
          <cell r="A721" t="str">
            <v>5_5_21_16</v>
          </cell>
          <cell r="B721">
            <v>11</v>
          </cell>
          <cell r="C721">
            <v>5</v>
          </cell>
          <cell r="D721">
            <v>215</v>
          </cell>
          <cell r="E721" t="str">
            <v>5</v>
          </cell>
          <cell r="F721">
            <v>21</v>
          </cell>
          <cell r="G721">
            <v>16</v>
          </cell>
          <cell r="H721">
            <v>0</v>
          </cell>
          <cell r="I721">
            <v>215.16</v>
          </cell>
          <cell r="J721">
            <v>75</v>
          </cell>
          <cell r="K721">
            <v>0</v>
          </cell>
          <cell r="L721">
            <v>0</v>
          </cell>
          <cell r="M721">
            <v>0.99999999999999989</v>
          </cell>
        </row>
        <row r="722">
          <cell r="A722" t="str">
            <v>5_5_22_1</v>
          </cell>
          <cell r="B722">
            <v>11</v>
          </cell>
          <cell r="C722">
            <v>5</v>
          </cell>
          <cell r="D722">
            <v>225</v>
          </cell>
          <cell r="E722" t="str">
            <v>5</v>
          </cell>
          <cell r="F722">
            <v>22</v>
          </cell>
          <cell r="G722">
            <v>1</v>
          </cell>
          <cell r="H722">
            <v>0</v>
          </cell>
          <cell r="I722">
            <v>225.01</v>
          </cell>
          <cell r="J722">
            <v>2.5</v>
          </cell>
          <cell r="K722">
            <v>0</v>
          </cell>
          <cell r="L722">
            <v>0</v>
          </cell>
        </row>
        <row r="723">
          <cell r="A723" t="str">
            <v>5_5_22_2</v>
          </cell>
          <cell r="B723">
            <v>11</v>
          </cell>
          <cell r="C723">
            <v>5</v>
          </cell>
          <cell r="D723">
            <v>225</v>
          </cell>
          <cell r="E723" t="str">
            <v>5</v>
          </cell>
          <cell r="F723">
            <v>22</v>
          </cell>
          <cell r="G723">
            <v>2</v>
          </cell>
          <cell r="H723">
            <v>0</v>
          </cell>
          <cell r="I723">
            <v>225.02</v>
          </cell>
          <cell r="J723">
            <v>5</v>
          </cell>
          <cell r="K723">
            <v>0</v>
          </cell>
          <cell r="L723">
            <v>0</v>
          </cell>
          <cell r="M723"/>
        </row>
        <row r="724">
          <cell r="A724" t="str">
            <v>5_5_22_3</v>
          </cell>
          <cell r="B724">
            <v>11</v>
          </cell>
          <cell r="C724">
            <v>5</v>
          </cell>
          <cell r="D724">
            <v>225</v>
          </cell>
          <cell r="E724" t="str">
            <v>5</v>
          </cell>
          <cell r="F724">
            <v>22</v>
          </cell>
          <cell r="G724">
            <v>3</v>
          </cell>
          <cell r="H724">
            <v>0</v>
          </cell>
          <cell r="I724">
            <v>225.03</v>
          </cell>
          <cell r="J724">
            <v>10</v>
          </cell>
          <cell r="K724">
            <v>0</v>
          </cell>
          <cell r="L724">
            <v>0</v>
          </cell>
          <cell r="M724"/>
        </row>
        <row r="725">
          <cell r="A725" t="str">
            <v>5_5_22_4</v>
          </cell>
          <cell r="B725">
            <v>11</v>
          </cell>
          <cell r="C725">
            <v>5</v>
          </cell>
          <cell r="D725">
            <v>225</v>
          </cell>
          <cell r="E725" t="str">
            <v>5</v>
          </cell>
          <cell r="F725">
            <v>22</v>
          </cell>
          <cell r="G725">
            <v>4</v>
          </cell>
          <cell r="H725">
            <v>4.7999999999999996E-3</v>
          </cell>
          <cell r="I725">
            <v>225.04</v>
          </cell>
          <cell r="J725">
            <v>15</v>
          </cell>
          <cell r="K725">
            <v>7.1999999999999995E-2</v>
          </cell>
          <cell r="L725">
            <v>2.1765088193951114E-3</v>
          </cell>
          <cell r="M725"/>
        </row>
        <row r="726">
          <cell r="A726" t="str">
            <v>5_5_22_5</v>
          </cell>
          <cell r="B726">
            <v>11</v>
          </cell>
          <cell r="C726">
            <v>5</v>
          </cell>
          <cell r="D726">
            <v>225</v>
          </cell>
          <cell r="E726" t="str">
            <v>5</v>
          </cell>
          <cell r="F726">
            <v>22</v>
          </cell>
          <cell r="G726">
            <v>5</v>
          </cell>
          <cell r="H726">
            <v>6.4699999999999994E-2</v>
          </cell>
          <cell r="I726">
            <v>225.05</v>
          </cell>
          <cell r="J726">
            <v>20</v>
          </cell>
          <cell r="K726">
            <v>1.2939999999999998</v>
          </cell>
          <cell r="L726">
            <v>3.9116700170795472E-2</v>
          </cell>
          <cell r="M726"/>
        </row>
        <row r="727">
          <cell r="A727" t="str">
            <v>5_5_22_6</v>
          </cell>
          <cell r="B727">
            <v>11</v>
          </cell>
          <cell r="C727">
            <v>5</v>
          </cell>
          <cell r="D727">
            <v>225</v>
          </cell>
          <cell r="E727" t="str">
            <v>5</v>
          </cell>
          <cell r="F727">
            <v>22</v>
          </cell>
          <cell r="G727">
            <v>6</v>
          </cell>
          <cell r="H727">
            <v>0.1142</v>
          </cell>
          <cell r="I727">
            <v>225.06</v>
          </cell>
          <cell r="J727">
            <v>25</v>
          </cell>
          <cell r="K727">
            <v>2.855</v>
          </cell>
          <cell r="L727">
            <v>8.6304620546847816E-2</v>
          </cell>
          <cell r="M727"/>
        </row>
        <row r="728">
          <cell r="A728" t="str">
            <v>5_5_22_7</v>
          </cell>
          <cell r="B728">
            <v>11</v>
          </cell>
          <cell r="C728">
            <v>5</v>
          </cell>
          <cell r="D728">
            <v>225</v>
          </cell>
          <cell r="E728" t="str">
            <v>5</v>
          </cell>
          <cell r="F728">
            <v>22</v>
          </cell>
          <cell r="G728">
            <v>7</v>
          </cell>
          <cell r="H728">
            <v>0.33660000000000001</v>
          </cell>
          <cell r="I728">
            <v>225.07</v>
          </cell>
          <cell r="J728">
            <v>30</v>
          </cell>
          <cell r="K728">
            <v>10.098000000000001</v>
          </cell>
          <cell r="L728">
            <v>0.30525536192016439</v>
          </cell>
          <cell r="M728"/>
        </row>
        <row r="729">
          <cell r="A729" t="str">
            <v>5_5_22_8</v>
          </cell>
          <cell r="B729">
            <v>11</v>
          </cell>
          <cell r="C729">
            <v>5</v>
          </cell>
          <cell r="D729">
            <v>225</v>
          </cell>
          <cell r="E729" t="str">
            <v>5</v>
          </cell>
          <cell r="F729">
            <v>22</v>
          </cell>
          <cell r="G729">
            <v>8</v>
          </cell>
          <cell r="H729">
            <v>0.26390000000000002</v>
          </cell>
          <cell r="I729">
            <v>225.08</v>
          </cell>
          <cell r="J729">
            <v>35</v>
          </cell>
          <cell r="K729">
            <v>9.2365000000000013</v>
          </cell>
          <cell r="L729">
            <v>0.27921282931031877</v>
          </cell>
          <cell r="M729"/>
        </row>
        <row r="730">
          <cell r="A730" t="str">
            <v>5_5_22_9</v>
          </cell>
          <cell r="B730">
            <v>11</v>
          </cell>
          <cell r="C730">
            <v>5</v>
          </cell>
          <cell r="D730">
            <v>225</v>
          </cell>
          <cell r="E730" t="str">
            <v>5</v>
          </cell>
          <cell r="F730">
            <v>22</v>
          </cell>
          <cell r="G730">
            <v>9</v>
          </cell>
          <cell r="H730">
            <v>0.1116</v>
          </cell>
          <cell r="I730">
            <v>225.09</v>
          </cell>
          <cell r="J730">
            <v>40</v>
          </cell>
          <cell r="K730">
            <v>4.4640000000000004</v>
          </cell>
          <cell r="L730">
            <v>0.13494354680249693</v>
          </cell>
          <cell r="M730"/>
        </row>
        <row r="731">
          <cell r="A731" t="str">
            <v>5_5_22_10</v>
          </cell>
          <cell r="B731">
            <v>11</v>
          </cell>
          <cell r="C731">
            <v>5</v>
          </cell>
          <cell r="D731">
            <v>225</v>
          </cell>
          <cell r="E731" t="str">
            <v>5</v>
          </cell>
          <cell r="F731">
            <v>22</v>
          </cell>
          <cell r="G731">
            <v>10</v>
          </cell>
          <cell r="H731">
            <v>4.4499999999999998E-2</v>
          </cell>
          <cell r="I731">
            <v>225.1</v>
          </cell>
          <cell r="J731">
            <v>45</v>
          </cell>
          <cell r="K731">
            <v>2.0024999999999999</v>
          </cell>
          <cell r="L731">
            <v>6.0534151539426533E-2</v>
          </cell>
          <cell r="M731"/>
        </row>
        <row r="732">
          <cell r="A732" t="str">
            <v>5_5_22_11</v>
          </cell>
          <cell r="B732">
            <v>11</v>
          </cell>
          <cell r="C732">
            <v>5</v>
          </cell>
          <cell r="D732">
            <v>225</v>
          </cell>
          <cell r="E732" t="str">
            <v>5</v>
          </cell>
          <cell r="F732">
            <v>22</v>
          </cell>
          <cell r="G732">
            <v>11</v>
          </cell>
          <cell r="H732">
            <v>4.6100000000000002E-2</v>
          </cell>
          <cell r="I732">
            <v>225.11</v>
          </cell>
          <cell r="J732">
            <v>50</v>
          </cell>
          <cell r="K732">
            <v>2.3050000000000002</v>
          </cell>
          <cell r="L732">
            <v>6.9678511509801838E-2</v>
          </cell>
          <cell r="M732"/>
        </row>
        <row r="733">
          <cell r="A733" t="str">
            <v>5_5_22_12</v>
          </cell>
          <cell r="B733">
            <v>11</v>
          </cell>
          <cell r="C733">
            <v>5</v>
          </cell>
          <cell r="D733">
            <v>225</v>
          </cell>
          <cell r="E733" t="str">
            <v>5</v>
          </cell>
          <cell r="F733">
            <v>22</v>
          </cell>
          <cell r="G733">
            <v>12</v>
          </cell>
          <cell r="H733">
            <v>1.37E-2</v>
          </cell>
          <cell r="I733">
            <v>225.12</v>
          </cell>
          <cell r="J733">
            <v>55</v>
          </cell>
          <cell r="K733">
            <v>0.75350000000000006</v>
          </cell>
          <cell r="L733">
            <v>2.2777769380753009E-2</v>
          </cell>
          <cell r="M733"/>
        </row>
        <row r="734">
          <cell r="A734" t="str">
            <v>5_5_22_13</v>
          </cell>
          <cell r="B734">
            <v>11</v>
          </cell>
          <cell r="C734">
            <v>5</v>
          </cell>
          <cell r="D734">
            <v>225</v>
          </cell>
          <cell r="E734" t="str">
            <v>5</v>
          </cell>
          <cell r="F734">
            <v>22</v>
          </cell>
          <cell r="G734">
            <v>13</v>
          </cell>
          <cell r="H734">
            <v>0</v>
          </cell>
          <cell r="I734">
            <v>225.13</v>
          </cell>
          <cell r="J734">
            <v>60</v>
          </cell>
          <cell r="K734">
            <v>0</v>
          </cell>
          <cell r="L734">
            <v>0</v>
          </cell>
          <cell r="M734"/>
        </row>
        <row r="735">
          <cell r="A735" t="str">
            <v>5_5_22_14</v>
          </cell>
          <cell r="B735">
            <v>11</v>
          </cell>
          <cell r="C735">
            <v>5</v>
          </cell>
          <cell r="D735">
            <v>225</v>
          </cell>
          <cell r="E735" t="str">
            <v>5</v>
          </cell>
          <cell r="F735">
            <v>22</v>
          </cell>
          <cell r="G735">
            <v>14</v>
          </cell>
          <cell r="H735">
            <v>0</v>
          </cell>
          <cell r="I735">
            <v>225.14</v>
          </cell>
          <cell r="J735">
            <v>65</v>
          </cell>
          <cell r="K735">
            <v>0</v>
          </cell>
          <cell r="L735">
            <v>0</v>
          </cell>
          <cell r="M735"/>
        </row>
        <row r="736">
          <cell r="A736" t="str">
            <v>5_5_22_15</v>
          </cell>
          <cell r="B736">
            <v>11</v>
          </cell>
          <cell r="C736">
            <v>5</v>
          </cell>
          <cell r="D736">
            <v>225</v>
          </cell>
          <cell r="E736" t="str">
            <v>5</v>
          </cell>
          <cell r="F736">
            <v>22</v>
          </cell>
          <cell r="G736">
            <v>15</v>
          </cell>
          <cell r="H736">
            <v>0</v>
          </cell>
          <cell r="I736">
            <v>225.15</v>
          </cell>
          <cell r="J736">
            <v>70</v>
          </cell>
          <cell r="K736">
            <v>0</v>
          </cell>
          <cell r="L736">
            <v>0</v>
          </cell>
          <cell r="M736"/>
        </row>
        <row r="737">
          <cell r="A737" t="str">
            <v>5_5_22_16</v>
          </cell>
          <cell r="B737">
            <v>11</v>
          </cell>
          <cell r="C737">
            <v>5</v>
          </cell>
          <cell r="D737">
            <v>225</v>
          </cell>
          <cell r="E737" t="str">
            <v>5</v>
          </cell>
          <cell r="F737">
            <v>22</v>
          </cell>
          <cell r="G737">
            <v>16</v>
          </cell>
          <cell r="H737">
            <v>0</v>
          </cell>
          <cell r="I737">
            <v>225.16</v>
          </cell>
          <cell r="J737">
            <v>75</v>
          </cell>
          <cell r="K737">
            <v>0</v>
          </cell>
          <cell r="L737">
            <v>0</v>
          </cell>
          <cell r="M737">
            <v>0.99999999999999989</v>
          </cell>
        </row>
        <row r="738">
          <cell r="A738" t="str">
            <v>5_5_23_1</v>
          </cell>
          <cell r="B738">
            <v>11</v>
          </cell>
          <cell r="C738">
            <v>5</v>
          </cell>
          <cell r="D738">
            <v>235</v>
          </cell>
          <cell r="E738" t="str">
            <v>5</v>
          </cell>
          <cell r="F738">
            <v>23</v>
          </cell>
          <cell r="G738">
            <v>1</v>
          </cell>
          <cell r="H738">
            <v>0</v>
          </cell>
          <cell r="I738">
            <v>235.01</v>
          </cell>
          <cell r="J738">
            <v>2.5</v>
          </cell>
          <cell r="K738">
            <v>0</v>
          </cell>
          <cell r="L738">
            <v>0</v>
          </cell>
        </row>
        <row r="739">
          <cell r="A739" t="str">
            <v>5_5_23_2</v>
          </cell>
          <cell r="B739">
            <v>11</v>
          </cell>
          <cell r="C739">
            <v>5</v>
          </cell>
          <cell r="D739">
            <v>235</v>
          </cell>
          <cell r="E739" t="str">
            <v>5</v>
          </cell>
          <cell r="F739">
            <v>23</v>
          </cell>
          <cell r="G739">
            <v>2</v>
          </cell>
          <cell r="H739">
            <v>0</v>
          </cell>
          <cell r="I739">
            <v>235.02</v>
          </cell>
          <cell r="J739">
            <v>5</v>
          </cell>
          <cell r="K739">
            <v>0</v>
          </cell>
          <cell r="L739">
            <v>0</v>
          </cell>
          <cell r="M739"/>
        </row>
        <row r="740">
          <cell r="A740" t="str">
            <v>5_5_23_3</v>
          </cell>
          <cell r="B740">
            <v>11</v>
          </cell>
          <cell r="C740">
            <v>5</v>
          </cell>
          <cell r="D740">
            <v>235</v>
          </cell>
          <cell r="E740" t="str">
            <v>5</v>
          </cell>
          <cell r="F740">
            <v>23</v>
          </cell>
          <cell r="G740">
            <v>3</v>
          </cell>
          <cell r="H740">
            <v>0</v>
          </cell>
          <cell r="I740">
            <v>235.03</v>
          </cell>
          <cell r="J740">
            <v>10</v>
          </cell>
          <cell r="K740">
            <v>0</v>
          </cell>
          <cell r="L740">
            <v>0</v>
          </cell>
          <cell r="M740"/>
        </row>
        <row r="741">
          <cell r="A741" t="str">
            <v>5_5_23_4</v>
          </cell>
          <cell r="B741">
            <v>11</v>
          </cell>
          <cell r="C741">
            <v>5</v>
          </cell>
          <cell r="D741">
            <v>235</v>
          </cell>
          <cell r="E741" t="str">
            <v>5</v>
          </cell>
          <cell r="F741">
            <v>23</v>
          </cell>
          <cell r="G741">
            <v>4</v>
          </cell>
          <cell r="H741">
            <v>4.7999999999999996E-3</v>
          </cell>
          <cell r="I741">
            <v>235.04</v>
          </cell>
          <cell r="J741">
            <v>15</v>
          </cell>
          <cell r="K741">
            <v>7.1999999999999995E-2</v>
          </cell>
          <cell r="L741">
            <v>2.1765088193951114E-3</v>
          </cell>
          <cell r="M741"/>
        </row>
        <row r="742">
          <cell r="A742" t="str">
            <v>5_5_23_5</v>
          </cell>
          <cell r="B742">
            <v>11</v>
          </cell>
          <cell r="C742">
            <v>5</v>
          </cell>
          <cell r="D742">
            <v>235</v>
          </cell>
          <cell r="E742" t="str">
            <v>5</v>
          </cell>
          <cell r="F742">
            <v>23</v>
          </cell>
          <cell r="G742">
            <v>5</v>
          </cell>
          <cell r="H742">
            <v>6.4699999999999994E-2</v>
          </cell>
          <cell r="I742">
            <v>235.05</v>
          </cell>
          <cell r="J742">
            <v>20</v>
          </cell>
          <cell r="K742">
            <v>1.2939999999999998</v>
          </cell>
          <cell r="L742">
            <v>3.9116700170795472E-2</v>
          </cell>
          <cell r="M742"/>
        </row>
        <row r="743">
          <cell r="A743" t="str">
            <v>5_5_23_6</v>
          </cell>
          <cell r="B743">
            <v>11</v>
          </cell>
          <cell r="C743">
            <v>5</v>
          </cell>
          <cell r="D743">
            <v>235</v>
          </cell>
          <cell r="E743" t="str">
            <v>5</v>
          </cell>
          <cell r="F743">
            <v>23</v>
          </cell>
          <cell r="G743">
            <v>6</v>
          </cell>
          <cell r="H743">
            <v>0.1142</v>
          </cell>
          <cell r="I743">
            <v>235.06</v>
          </cell>
          <cell r="J743">
            <v>25</v>
          </cell>
          <cell r="K743">
            <v>2.855</v>
          </cell>
          <cell r="L743">
            <v>8.6304620546847816E-2</v>
          </cell>
          <cell r="M743"/>
        </row>
        <row r="744">
          <cell r="A744" t="str">
            <v>5_5_23_7</v>
          </cell>
          <cell r="B744">
            <v>11</v>
          </cell>
          <cell r="C744">
            <v>5</v>
          </cell>
          <cell r="D744">
            <v>235</v>
          </cell>
          <cell r="E744" t="str">
            <v>5</v>
          </cell>
          <cell r="F744">
            <v>23</v>
          </cell>
          <cell r="G744">
            <v>7</v>
          </cell>
          <cell r="H744">
            <v>0.33660000000000001</v>
          </cell>
          <cell r="I744">
            <v>235.07</v>
          </cell>
          <cell r="J744">
            <v>30</v>
          </cell>
          <cell r="K744">
            <v>10.098000000000001</v>
          </cell>
          <cell r="L744">
            <v>0.30525536192016439</v>
          </cell>
          <cell r="M744"/>
        </row>
        <row r="745">
          <cell r="A745" t="str">
            <v>5_5_23_8</v>
          </cell>
          <cell r="B745">
            <v>11</v>
          </cell>
          <cell r="C745">
            <v>5</v>
          </cell>
          <cell r="D745">
            <v>235</v>
          </cell>
          <cell r="E745" t="str">
            <v>5</v>
          </cell>
          <cell r="F745">
            <v>23</v>
          </cell>
          <cell r="G745">
            <v>8</v>
          </cell>
          <cell r="H745">
            <v>0.26390000000000002</v>
          </cell>
          <cell r="I745">
            <v>235.08</v>
          </cell>
          <cell r="J745">
            <v>35</v>
          </cell>
          <cell r="K745">
            <v>9.2365000000000013</v>
          </cell>
          <cell r="L745">
            <v>0.27921282931031877</v>
          </cell>
          <cell r="M745"/>
        </row>
        <row r="746">
          <cell r="A746" t="str">
            <v>5_5_23_9</v>
          </cell>
          <cell r="B746">
            <v>11</v>
          </cell>
          <cell r="C746">
            <v>5</v>
          </cell>
          <cell r="D746">
            <v>235</v>
          </cell>
          <cell r="E746" t="str">
            <v>5</v>
          </cell>
          <cell r="F746">
            <v>23</v>
          </cell>
          <cell r="G746">
            <v>9</v>
          </cell>
          <cell r="H746">
            <v>0.1116</v>
          </cell>
          <cell r="I746">
            <v>235.09</v>
          </cell>
          <cell r="J746">
            <v>40</v>
          </cell>
          <cell r="K746">
            <v>4.4640000000000004</v>
          </cell>
          <cell r="L746">
            <v>0.13494354680249693</v>
          </cell>
          <cell r="M746"/>
        </row>
        <row r="747">
          <cell r="A747" t="str">
            <v>5_5_23_10</v>
          </cell>
          <cell r="B747">
            <v>11</v>
          </cell>
          <cell r="C747">
            <v>5</v>
          </cell>
          <cell r="D747">
            <v>235</v>
          </cell>
          <cell r="E747" t="str">
            <v>5</v>
          </cell>
          <cell r="F747">
            <v>23</v>
          </cell>
          <cell r="G747">
            <v>10</v>
          </cell>
          <cell r="H747">
            <v>4.4499999999999998E-2</v>
          </cell>
          <cell r="I747">
            <v>235.1</v>
          </cell>
          <cell r="J747">
            <v>45</v>
          </cell>
          <cell r="K747">
            <v>2.0024999999999999</v>
          </cell>
          <cell r="L747">
            <v>6.0534151539426533E-2</v>
          </cell>
          <cell r="M747"/>
        </row>
        <row r="748">
          <cell r="A748" t="str">
            <v>5_5_23_11</v>
          </cell>
          <cell r="B748">
            <v>11</v>
          </cell>
          <cell r="C748">
            <v>5</v>
          </cell>
          <cell r="D748">
            <v>235</v>
          </cell>
          <cell r="E748" t="str">
            <v>5</v>
          </cell>
          <cell r="F748">
            <v>23</v>
          </cell>
          <cell r="G748">
            <v>11</v>
          </cell>
          <cell r="H748">
            <v>4.6100000000000002E-2</v>
          </cell>
          <cell r="I748">
            <v>235.11</v>
          </cell>
          <cell r="J748">
            <v>50</v>
          </cell>
          <cell r="K748">
            <v>2.3050000000000002</v>
          </cell>
          <cell r="L748">
            <v>6.9678511509801838E-2</v>
          </cell>
          <cell r="M748"/>
        </row>
        <row r="749">
          <cell r="A749" t="str">
            <v>5_5_23_12</v>
          </cell>
          <cell r="B749">
            <v>11</v>
          </cell>
          <cell r="C749">
            <v>5</v>
          </cell>
          <cell r="D749">
            <v>235</v>
          </cell>
          <cell r="E749" t="str">
            <v>5</v>
          </cell>
          <cell r="F749">
            <v>23</v>
          </cell>
          <cell r="G749">
            <v>12</v>
          </cell>
          <cell r="H749">
            <v>1.37E-2</v>
          </cell>
          <cell r="I749">
            <v>235.12</v>
          </cell>
          <cell r="J749">
            <v>55</v>
          </cell>
          <cell r="K749">
            <v>0.75350000000000006</v>
          </cell>
          <cell r="L749">
            <v>2.2777769380753009E-2</v>
          </cell>
          <cell r="M749"/>
        </row>
        <row r="750">
          <cell r="A750" t="str">
            <v>5_5_23_13</v>
          </cell>
          <cell r="B750">
            <v>11</v>
          </cell>
          <cell r="C750">
            <v>5</v>
          </cell>
          <cell r="D750">
            <v>235</v>
          </cell>
          <cell r="E750" t="str">
            <v>5</v>
          </cell>
          <cell r="F750">
            <v>23</v>
          </cell>
          <cell r="G750">
            <v>13</v>
          </cell>
          <cell r="H750">
            <v>0</v>
          </cell>
          <cell r="I750">
            <v>235.13</v>
          </cell>
          <cell r="J750">
            <v>60</v>
          </cell>
          <cell r="K750">
            <v>0</v>
          </cell>
          <cell r="L750">
            <v>0</v>
          </cell>
          <cell r="M750"/>
        </row>
        <row r="751">
          <cell r="A751" t="str">
            <v>5_5_23_14</v>
          </cell>
          <cell r="B751">
            <v>11</v>
          </cell>
          <cell r="C751">
            <v>5</v>
          </cell>
          <cell r="D751">
            <v>235</v>
          </cell>
          <cell r="E751" t="str">
            <v>5</v>
          </cell>
          <cell r="F751">
            <v>23</v>
          </cell>
          <cell r="G751">
            <v>14</v>
          </cell>
          <cell r="H751">
            <v>0</v>
          </cell>
          <cell r="I751">
            <v>235.14</v>
          </cell>
          <cell r="J751">
            <v>65</v>
          </cell>
          <cell r="K751">
            <v>0</v>
          </cell>
          <cell r="L751">
            <v>0</v>
          </cell>
          <cell r="M751"/>
        </row>
        <row r="752">
          <cell r="A752" t="str">
            <v>5_5_23_15</v>
          </cell>
          <cell r="B752">
            <v>11</v>
          </cell>
          <cell r="C752">
            <v>5</v>
          </cell>
          <cell r="D752">
            <v>235</v>
          </cell>
          <cell r="E752" t="str">
            <v>5</v>
          </cell>
          <cell r="F752">
            <v>23</v>
          </cell>
          <cell r="G752">
            <v>15</v>
          </cell>
          <cell r="H752">
            <v>0</v>
          </cell>
          <cell r="I752">
            <v>235.15</v>
          </cell>
          <cell r="J752">
            <v>70</v>
          </cell>
          <cell r="K752">
            <v>0</v>
          </cell>
          <cell r="L752">
            <v>0</v>
          </cell>
          <cell r="M752"/>
        </row>
        <row r="753">
          <cell r="A753" t="str">
            <v>5_5_23_16</v>
          </cell>
          <cell r="B753">
            <v>11</v>
          </cell>
          <cell r="C753">
            <v>5</v>
          </cell>
          <cell r="D753">
            <v>235</v>
          </cell>
          <cell r="E753" t="str">
            <v>5</v>
          </cell>
          <cell r="F753">
            <v>23</v>
          </cell>
          <cell r="G753">
            <v>16</v>
          </cell>
          <cell r="H753">
            <v>0</v>
          </cell>
          <cell r="I753">
            <v>235.16</v>
          </cell>
          <cell r="J753">
            <v>75</v>
          </cell>
          <cell r="K753">
            <v>0</v>
          </cell>
          <cell r="L753">
            <v>0</v>
          </cell>
          <cell r="M753">
            <v>0.99999999999999989</v>
          </cell>
        </row>
        <row r="754">
          <cell r="A754" t="str">
            <v>5_5_24_1</v>
          </cell>
          <cell r="B754">
            <v>11</v>
          </cell>
          <cell r="C754">
            <v>5</v>
          </cell>
          <cell r="D754">
            <v>245</v>
          </cell>
          <cell r="E754" t="str">
            <v>5</v>
          </cell>
          <cell r="F754">
            <v>24</v>
          </cell>
          <cell r="G754">
            <v>1</v>
          </cell>
          <cell r="H754">
            <v>0</v>
          </cell>
          <cell r="I754">
            <v>245.01</v>
          </cell>
          <cell r="J754">
            <v>2.5</v>
          </cell>
          <cell r="K754">
            <v>0</v>
          </cell>
          <cell r="L754">
            <v>0</v>
          </cell>
        </row>
        <row r="755">
          <cell r="A755" t="str">
            <v>5_5_24_2</v>
          </cell>
          <cell r="B755">
            <v>11</v>
          </cell>
          <cell r="C755">
            <v>5</v>
          </cell>
          <cell r="D755">
            <v>245</v>
          </cell>
          <cell r="E755" t="str">
            <v>5</v>
          </cell>
          <cell r="F755">
            <v>24</v>
          </cell>
          <cell r="G755">
            <v>2</v>
          </cell>
          <cell r="H755">
            <v>0</v>
          </cell>
          <cell r="I755">
            <v>245.02</v>
          </cell>
          <cell r="J755">
            <v>5</v>
          </cell>
          <cell r="K755">
            <v>0</v>
          </cell>
          <cell r="L755">
            <v>0</v>
          </cell>
          <cell r="M755"/>
        </row>
        <row r="756">
          <cell r="A756" t="str">
            <v>5_5_24_3</v>
          </cell>
          <cell r="B756">
            <v>11</v>
          </cell>
          <cell r="C756">
            <v>5</v>
          </cell>
          <cell r="D756">
            <v>245</v>
          </cell>
          <cell r="E756" t="str">
            <v>5</v>
          </cell>
          <cell r="F756">
            <v>24</v>
          </cell>
          <cell r="G756">
            <v>3</v>
          </cell>
          <cell r="H756">
            <v>0</v>
          </cell>
          <cell r="I756">
            <v>245.03</v>
          </cell>
          <cell r="J756">
            <v>10</v>
          </cell>
          <cell r="K756">
            <v>0</v>
          </cell>
          <cell r="L756">
            <v>0</v>
          </cell>
          <cell r="M756"/>
        </row>
        <row r="757">
          <cell r="A757" t="str">
            <v>5_5_24_4</v>
          </cell>
          <cell r="B757">
            <v>11</v>
          </cell>
          <cell r="C757">
            <v>5</v>
          </cell>
          <cell r="D757">
            <v>245</v>
          </cell>
          <cell r="E757" t="str">
            <v>5</v>
          </cell>
          <cell r="F757">
            <v>24</v>
          </cell>
          <cell r="G757">
            <v>4</v>
          </cell>
          <cell r="H757">
            <v>4.7999999999999996E-3</v>
          </cell>
          <cell r="I757">
            <v>245.04</v>
          </cell>
          <cell r="J757">
            <v>15</v>
          </cell>
          <cell r="K757">
            <v>7.1999999999999995E-2</v>
          </cell>
          <cell r="L757">
            <v>2.1765088193951114E-3</v>
          </cell>
          <cell r="M757"/>
        </row>
        <row r="758">
          <cell r="A758" t="str">
            <v>5_5_24_5</v>
          </cell>
          <cell r="B758">
            <v>11</v>
          </cell>
          <cell r="C758">
            <v>5</v>
          </cell>
          <cell r="D758">
            <v>245</v>
          </cell>
          <cell r="E758" t="str">
            <v>5</v>
          </cell>
          <cell r="F758">
            <v>24</v>
          </cell>
          <cell r="G758">
            <v>5</v>
          </cell>
          <cell r="H758">
            <v>6.4699999999999994E-2</v>
          </cell>
          <cell r="I758">
            <v>245.05</v>
          </cell>
          <cell r="J758">
            <v>20</v>
          </cell>
          <cell r="K758">
            <v>1.2939999999999998</v>
          </cell>
          <cell r="L758">
            <v>3.9116700170795472E-2</v>
          </cell>
          <cell r="M758"/>
        </row>
        <row r="759">
          <cell r="A759" t="str">
            <v>5_5_24_6</v>
          </cell>
          <cell r="B759">
            <v>11</v>
          </cell>
          <cell r="C759">
            <v>5</v>
          </cell>
          <cell r="D759">
            <v>245</v>
          </cell>
          <cell r="E759" t="str">
            <v>5</v>
          </cell>
          <cell r="F759">
            <v>24</v>
          </cell>
          <cell r="G759">
            <v>6</v>
          </cell>
          <cell r="H759">
            <v>0.1142</v>
          </cell>
          <cell r="I759">
            <v>245.06</v>
          </cell>
          <cell r="J759">
            <v>25</v>
          </cell>
          <cell r="K759">
            <v>2.855</v>
          </cell>
          <cell r="L759">
            <v>8.6304620546847816E-2</v>
          </cell>
          <cell r="M759"/>
        </row>
        <row r="760">
          <cell r="A760" t="str">
            <v>5_5_24_7</v>
          </cell>
          <cell r="B760">
            <v>11</v>
          </cell>
          <cell r="C760">
            <v>5</v>
          </cell>
          <cell r="D760">
            <v>245</v>
          </cell>
          <cell r="E760" t="str">
            <v>5</v>
          </cell>
          <cell r="F760">
            <v>24</v>
          </cell>
          <cell r="G760">
            <v>7</v>
          </cell>
          <cell r="H760">
            <v>0.33660000000000001</v>
          </cell>
          <cell r="I760">
            <v>245.07</v>
          </cell>
          <cell r="J760">
            <v>30</v>
          </cell>
          <cell r="K760">
            <v>10.098000000000001</v>
          </cell>
          <cell r="L760">
            <v>0.30525536192016439</v>
          </cell>
          <cell r="M760"/>
        </row>
        <row r="761">
          <cell r="A761" t="str">
            <v>5_5_24_8</v>
          </cell>
          <cell r="B761">
            <v>11</v>
          </cell>
          <cell r="C761">
            <v>5</v>
          </cell>
          <cell r="D761">
            <v>245</v>
          </cell>
          <cell r="E761" t="str">
            <v>5</v>
          </cell>
          <cell r="F761">
            <v>24</v>
          </cell>
          <cell r="G761">
            <v>8</v>
          </cell>
          <cell r="H761">
            <v>0.26390000000000002</v>
          </cell>
          <cell r="I761">
            <v>245.08</v>
          </cell>
          <cell r="J761">
            <v>35</v>
          </cell>
          <cell r="K761">
            <v>9.2365000000000013</v>
          </cell>
          <cell r="L761">
            <v>0.27921282931031877</v>
          </cell>
          <cell r="M761"/>
        </row>
        <row r="762">
          <cell r="A762" t="str">
            <v>5_5_24_9</v>
          </cell>
          <cell r="B762">
            <v>11</v>
          </cell>
          <cell r="C762">
            <v>5</v>
          </cell>
          <cell r="D762">
            <v>245</v>
          </cell>
          <cell r="E762" t="str">
            <v>5</v>
          </cell>
          <cell r="F762">
            <v>24</v>
          </cell>
          <cell r="G762">
            <v>9</v>
          </cell>
          <cell r="H762">
            <v>0.1116</v>
          </cell>
          <cell r="I762">
            <v>245.09</v>
          </cell>
          <cell r="J762">
            <v>40</v>
          </cell>
          <cell r="K762">
            <v>4.4640000000000004</v>
          </cell>
          <cell r="L762">
            <v>0.13494354680249693</v>
          </cell>
          <cell r="M762"/>
        </row>
        <row r="763">
          <cell r="A763" t="str">
            <v>5_5_24_10</v>
          </cell>
          <cell r="B763">
            <v>11</v>
          </cell>
          <cell r="C763">
            <v>5</v>
          </cell>
          <cell r="D763">
            <v>245</v>
          </cell>
          <cell r="E763" t="str">
            <v>5</v>
          </cell>
          <cell r="F763">
            <v>24</v>
          </cell>
          <cell r="G763">
            <v>10</v>
          </cell>
          <cell r="H763">
            <v>4.4499999999999998E-2</v>
          </cell>
          <cell r="I763">
            <v>245.1</v>
          </cell>
          <cell r="J763">
            <v>45</v>
          </cell>
          <cell r="K763">
            <v>2.0024999999999999</v>
          </cell>
          <cell r="L763">
            <v>6.0534151539426533E-2</v>
          </cell>
          <cell r="M763"/>
        </row>
        <row r="764">
          <cell r="A764" t="str">
            <v>5_5_24_11</v>
          </cell>
          <cell r="B764">
            <v>11</v>
          </cell>
          <cell r="C764">
            <v>5</v>
          </cell>
          <cell r="D764">
            <v>245</v>
          </cell>
          <cell r="E764" t="str">
            <v>5</v>
          </cell>
          <cell r="F764">
            <v>24</v>
          </cell>
          <cell r="G764">
            <v>11</v>
          </cell>
          <cell r="H764">
            <v>4.6100000000000002E-2</v>
          </cell>
          <cell r="I764">
            <v>245.11</v>
          </cell>
          <cell r="J764">
            <v>50</v>
          </cell>
          <cell r="K764">
            <v>2.3050000000000002</v>
          </cell>
          <cell r="L764">
            <v>6.9678511509801838E-2</v>
          </cell>
          <cell r="M764"/>
        </row>
        <row r="765">
          <cell r="A765" t="str">
            <v>5_5_24_12</v>
          </cell>
          <cell r="B765">
            <v>11</v>
          </cell>
          <cell r="C765">
            <v>5</v>
          </cell>
          <cell r="D765">
            <v>245</v>
          </cell>
          <cell r="E765" t="str">
            <v>5</v>
          </cell>
          <cell r="F765">
            <v>24</v>
          </cell>
          <cell r="G765">
            <v>12</v>
          </cell>
          <cell r="H765">
            <v>1.37E-2</v>
          </cell>
          <cell r="I765">
            <v>245.12</v>
          </cell>
          <cell r="J765">
            <v>55</v>
          </cell>
          <cell r="K765">
            <v>0.75350000000000006</v>
          </cell>
          <cell r="L765">
            <v>2.2777769380753009E-2</v>
          </cell>
          <cell r="M765"/>
        </row>
        <row r="766">
          <cell r="A766" t="str">
            <v>5_5_24_13</v>
          </cell>
          <cell r="B766">
            <v>11</v>
          </cell>
          <cell r="C766">
            <v>5</v>
          </cell>
          <cell r="D766">
            <v>245</v>
          </cell>
          <cell r="E766" t="str">
            <v>5</v>
          </cell>
          <cell r="F766">
            <v>24</v>
          </cell>
          <cell r="G766">
            <v>13</v>
          </cell>
          <cell r="H766">
            <v>0</v>
          </cell>
          <cell r="I766">
            <v>245.13</v>
          </cell>
          <cell r="J766">
            <v>60</v>
          </cell>
          <cell r="K766">
            <v>0</v>
          </cell>
          <cell r="L766">
            <v>0</v>
          </cell>
          <cell r="M766"/>
        </row>
        <row r="767">
          <cell r="A767" t="str">
            <v>5_5_24_14</v>
          </cell>
          <cell r="B767">
            <v>11</v>
          </cell>
          <cell r="C767">
            <v>5</v>
          </cell>
          <cell r="D767">
            <v>245</v>
          </cell>
          <cell r="E767" t="str">
            <v>5</v>
          </cell>
          <cell r="F767">
            <v>24</v>
          </cell>
          <cell r="G767">
            <v>14</v>
          </cell>
          <cell r="H767">
            <v>0</v>
          </cell>
          <cell r="I767">
            <v>245.14</v>
          </cell>
          <cell r="J767">
            <v>65</v>
          </cell>
          <cell r="K767">
            <v>0</v>
          </cell>
          <cell r="L767">
            <v>0</v>
          </cell>
          <cell r="M767"/>
        </row>
        <row r="768">
          <cell r="A768" t="str">
            <v>5_5_24_15</v>
          </cell>
          <cell r="B768">
            <v>11</v>
          </cell>
          <cell r="C768">
            <v>5</v>
          </cell>
          <cell r="D768">
            <v>245</v>
          </cell>
          <cell r="E768" t="str">
            <v>5</v>
          </cell>
          <cell r="F768">
            <v>24</v>
          </cell>
          <cell r="G768">
            <v>15</v>
          </cell>
          <cell r="H768">
            <v>0</v>
          </cell>
          <cell r="I768">
            <v>245.15</v>
          </cell>
          <cell r="J768">
            <v>70</v>
          </cell>
          <cell r="K768">
            <v>0</v>
          </cell>
          <cell r="L768">
            <v>0</v>
          </cell>
          <cell r="M768"/>
        </row>
        <row r="769">
          <cell r="A769" t="str">
            <v>5_5_24_16</v>
          </cell>
          <cell r="B769">
            <v>11</v>
          </cell>
          <cell r="C769">
            <v>5</v>
          </cell>
          <cell r="D769">
            <v>245</v>
          </cell>
          <cell r="E769" t="str">
            <v>5</v>
          </cell>
          <cell r="F769">
            <v>24</v>
          </cell>
          <cell r="G769">
            <v>16</v>
          </cell>
          <cell r="H769">
            <v>0</v>
          </cell>
          <cell r="I769">
            <v>245.16</v>
          </cell>
          <cell r="J769">
            <v>75</v>
          </cell>
          <cell r="K769">
            <v>0</v>
          </cell>
          <cell r="L769">
            <v>0</v>
          </cell>
          <cell r="M769">
            <v>0.99999999999999989</v>
          </cell>
        </row>
        <row r="770">
          <cell r="A770" t="str">
            <v>52_5_1_1</v>
          </cell>
          <cell r="B770">
            <v>11</v>
          </cell>
          <cell r="C770">
            <v>52</v>
          </cell>
          <cell r="D770">
            <v>15</v>
          </cell>
          <cell r="E770" t="str">
            <v>5</v>
          </cell>
          <cell r="F770">
            <v>1</v>
          </cell>
          <cell r="G770">
            <v>1</v>
          </cell>
          <cell r="H770">
            <v>0</v>
          </cell>
          <cell r="I770">
            <v>15.01</v>
          </cell>
          <cell r="J770">
            <v>2.5</v>
          </cell>
          <cell r="K770">
            <v>0</v>
          </cell>
          <cell r="L770">
            <v>0</v>
          </cell>
        </row>
        <row r="771">
          <cell r="A771" t="str">
            <v>52_5_1_2</v>
          </cell>
          <cell r="B771">
            <v>11</v>
          </cell>
          <cell r="C771">
            <v>52</v>
          </cell>
          <cell r="D771">
            <v>15</v>
          </cell>
          <cell r="E771" t="str">
            <v>5</v>
          </cell>
          <cell r="F771">
            <v>1</v>
          </cell>
          <cell r="G771">
            <v>2</v>
          </cell>
          <cell r="H771">
            <v>0</v>
          </cell>
          <cell r="I771">
            <v>15.02</v>
          </cell>
          <cell r="J771">
            <v>5</v>
          </cell>
          <cell r="K771">
            <v>0</v>
          </cell>
          <cell r="L771">
            <v>0</v>
          </cell>
          <cell r="M771"/>
        </row>
        <row r="772">
          <cell r="A772" t="str">
            <v>52_5_1_3</v>
          </cell>
          <cell r="B772">
            <v>11</v>
          </cell>
          <cell r="C772">
            <v>52</v>
          </cell>
          <cell r="D772">
            <v>15</v>
          </cell>
          <cell r="E772" t="str">
            <v>5</v>
          </cell>
          <cell r="F772">
            <v>1</v>
          </cell>
          <cell r="G772">
            <v>3</v>
          </cell>
          <cell r="H772">
            <v>0.42</v>
          </cell>
          <cell r="I772">
            <v>15.03</v>
          </cell>
          <cell r="J772">
            <v>10</v>
          </cell>
          <cell r="K772">
            <v>4.2</v>
          </cell>
          <cell r="L772">
            <v>0.32558139534883723</v>
          </cell>
          <cell r="M772"/>
        </row>
        <row r="773">
          <cell r="A773" t="str">
            <v>52_5_1_4</v>
          </cell>
          <cell r="B773">
            <v>11</v>
          </cell>
          <cell r="C773">
            <v>52</v>
          </cell>
          <cell r="D773">
            <v>15</v>
          </cell>
          <cell r="E773" t="str">
            <v>5</v>
          </cell>
          <cell r="F773">
            <v>1</v>
          </cell>
          <cell r="G773">
            <v>4</v>
          </cell>
          <cell r="H773">
            <v>0.57999999999999996</v>
          </cell>
          <cell r="I773">
            <v>15.04</v>
          </cell>
          <cell r="J773">
            <v>15</v>
          </cell>
          <cell r="K773">
            <v>8.6999999999999993</v>
          </cell>
          <cell r="L773">
            <v>0.67441860465116277</v>
          </cell>
          <cell r="M773"/>
        </row>
        <row r="774">
          <cell r="A774" t="str">
            <v>52_5_1_5</v>
          </cell>
          <cell r="B774">
            <v>11</v>
          </cell>
          <cell r="C774">
            <v>52</v>
          </cell>
          <cell r="D774">
            <v>15</v>
          </cell>
          <cell r="E774" t="str">
            <v>5</v>
          </cell>
          <cell r="F774">
            <v>1</v>
          </cell>
          <cell r="G774">
            <v>5</v>
          </cell>
          <cell r="H774">
            <v>0</v>
          </cell>
          <cell r="I774">
            <v>15.05</v>
          </cell>
          <cell r="J774">
            <v>20</v>
          </cell>
          <cell r="K774">
            <v>0</v>
          </cell>
          <cell r="L774">
            <v>0</v>
          </cell>
          <cell r="M774"/>
        </row>
        <row r="775">
          <cell r="A775" t="str">
            <v>52_5_1_6</v>
          </cell>
          <cell r="B775">
            <v>11</v>
          </cell>
          <cell r="C775">
            <v>52</v>
          </cell>
          <cell r="D775">
            <v>15</v>
          </cell>
          <cell r="E775" t="str">
            <v>5</v>
          </cell>
          <cell r="F775">
            <v>1</v>
          </cell>
          <cell r="G775">
            <v>6</v>
          </cell>
          <cell r="H775">
            <v>0</v>
          </cell>
          <cell r="I775">
            <v>15.06</v>
          </cell>
          <cell r="J775">
            <v>25</v>
          </cell>
          <cell r="K775">
            <v>0</v>
          </cell>
          <cell r="L775">
            <v>0</v>
          </cell>
          <cell r="M775"/>
        </row>
        <row r="776">
          <cell r="A776" t="str">
            <v>52_5_1_7</v>
          </cell>
          <cell r="B776">
            <v>11</v>
          </cell>
          <cell r="C776">
            <v>52</v>
          </cell>
          <cell r="D776">
            <v>15</v>
          </cell>
          <cell r="E776" t="str">
            <v>5</v>
          </cell>
          <cell r="F776">
            <v>1</v>
          </cell>
          <cell r="G776">
            <v>7</v>
          </cell>
          <cell r="H776">
            <v>0</v>
          </cell>
          <cell r="I776">
            <v>15.07</v>
          </cell>
          <cell r="J776">
            <v>30</v>
          </cell>
          <cell r="K776">
            <v>0</v>
          </cell>
          <cell r="L776">
            <v>0</v>
          </cell>
          <cell r="M776"/>
        </row>
        <row r="777">
          <cell r="A777" t="str">
            <v>52_5_1_8</v>
          </cell>
          <cell r="B777">
            <v>11</v>
          </cell>
          <cell r="C777">
            <v>52</v>
          </cell>
          <cell r="D777">
            <v>15</v>
          </cell>
          <cell r="E777" t="str">
            <v>5</v>
          </cell>
          <cell r="F777">
            <v>1</v>
          </cell>
          <cell r="G777">
            <v>8</v>
          </cell>
          <cell r="H777">
            <v>0</v>
          </cell>
          <cell r="I777">
            <v>15.08</v>
          </cell>
          <cell r="J777">
            <v>35</v>
          </cell>
          <cell r="K777">
            <v>0</v>
          </cell>
          <cell r="L777">
            <v>0</v>
          </cell>
          <cell r="M777"/>
        </row>
        <row r="778">
          <cell r="A778" t="str">
            <v>52_5_1_9</v>
          </cell>
          <cell r="B778">
            <v>11</v>
          </cell>
          <cell r="C778">
            <v>52</v>
          </cell>
          <cell r="D778">
            <v>15</v>
          </cell>
          <cell r="E778" t="str">
            <v>5</v>
          </cell>
          <cell r="F778">
            <v>1</v>
          </cell>
          <cell r="G778">
            <v>9</v>
          </cell>
          <cell r="H778">
            <v>0</v>
          </cell>
          <cell r="I778">
            <v>15.09</v>
          </cell>
          <cell r="J778">
            <v>40</v>
          </cell>
          <cell r="K778">
            <v>0</v>
          </cell>
          <cell r="L778">
            <v>0</v>
          </cell>
          <cell r="M778"/>
        </row>
        <row r="779">
          <cell r="A779" t="str">
            <v>52_5_1_10</v>
          </cell>
          <cell r="B779">
            <v>11</v>
          </cell>
          <cell r="C779">
            <v>52</v>
          </cell>
          <cell r="D779">
            <v>15</v>
          </cell>
          <cell r="E779" t="str">
            <v>5</v>
          </cell>
          <cell r="F779">
            <v>1</v>
          </cell>
          <cell r="G779">
            <v>10</v>
          </cell>
          <cell r="H779">
            <v>0</v>
          </cell>
          <cell r="I779">
            <v>15.1</v>
          </cell>
          <cell r="J779">
            <v>45</v>
          </cell>
          <cell r="K779">
            <v>0</v>
          </cell>
          <cell r="L779">
            <v>0</v>
          </cell>
          <cell r="M779"/>
        </row>
        <row r="780">
          <cell r="A780" t="str">
            <v>52_5_1_11</v>
          </cell>
          <cell r="B780">
            <v>11</v>
          </cell>
          <cell r="C780">
            <v>52</v>
          </cell>
          <cell r="D780">
            <v>15</v>
          </cell>
          <cell r="E780" t="str">
            <v>5</v>
          </cell>
          <cell r="F780">
            <v>1</v>
          </cell>
          <cell r="G780">
            <v>11</v>
          </cell>
          <cell r="H780">
            <v>0</v>
          </cell>
          <cell r="I780">
            <v>15.11</v>
          </cell>
          <cell r="J780">
            <v>50</v>
          </cell>
          <cell r="K780">
            <v>0</v>
          </cell>
          <cell r="L780">
            <v>0</v>
          </cell>
          <cell r="M780"/>
        </row>
        <row r="781">
          <cell r="A781" t="str">
            <v>52_5_1_12</v>
          </cell>
          <cell r="B781">
            <v>11</v>
          </cell>
          <cell r="C781">
            <v>52</v>
          </cell>
          <cell r="D781">
            <v>15</v>
          </cell>
          <cell r="E781" t="str">
            <v>5</v>
          </cell>
          <cell r="F781">
            <v>1</v>
          </cell>
          <cell r="G781">
            <v>12</v>
          </cell>
          <cell r="H781">
            <v>0</v>
          </cell>
          <cell r="I781">
            <v>15.12</v>
          </cell>
          <cell r="J781">
            <v>55</v>
          </cell>
          <cell r="K781">
            <v>0</v>
          </cell>
          <cell r="L781">
            <v>0</v>
          </cell>
          <cell r="M781"/>
        </row>
        <row r="782">
          <cell r="A782" t="str">
            <v>52_5_1_13</v>
          </cell>
          <cell r="B782">
            <v>11</v>
          </cell>
          <cell r="C782">
            <v>52</v>
          </cell>
          <cell r="D782">
            <v>15</v>
          </cell>
          <cell r="E782" t="str">
            <v>5</v>
          </cell>
          <cell r="F782">
            <v>1</v>
          </cell>
          <cell r="G782">
            <v>13</v>
          </cell>
          <cell r="H782">
            <v>0</v>
          </cell>
          <cell r="I782">
            <v>15.13</v>
          </cell>
          <cell r="J782">
            <v>60</v>
          </cell>
          <cell r="K782">
            <v>0</v>
          </cell>
          <cell r="L782">
            <v>0</v>
          </cell>
          <cell r="M782"/>
        </row>
        <row r="783">
          <cell r="A783" t="str">
            <v>52_5_1_14</v>
          </cell>
          <cell r="B783">
            <v>11</v>
          </cell>
          <cell r="C783">
            <v>52</v>
          </cell>
          <cell r="D783">
            <v>15</v>
          </cell>
          <cell r="E783" t="str">
            <v>5</v>
          </cell>
          <cell r="F783">
            <v>1</v>
          </cell>
          <cell r="G783">
            <v>14</v>
          </cell>
          <cell r="H783">
            <v>0</v>
          </cell>
          <cell r="I783">
            <v>15.14</v>
          </cell>
          <cell r="J783">
            <v>65</v>
          </cell>
          <cell r="K783">
            <v>0</v>
          </cell>
          <cell r="L783">
            <v>0</v>
          </cell>
          <cell r="M783"/>
        </row>
        <row r="784">
          <cell r="A784" t="str">
            <v>52_5_1_15</v>
          </cell>
          <cell r="B784">
            <v>11</v>
          </cell>
          <cell r="C784">
            <v>52</v>
          </cell>
          <cell r="D784">
            <v>15</v>
          </cell>
          <cell r="E784" t="str">
            <v>5</v>
          </cell>
          <cell r="F784">
            <v>1</v>
          </cell>
          <cell r="G784">
            <v>15</v>
          </cell>
          <cell r="H784">
            <v>0</v>
          </cell>
          <cell r="I784">
            <v>15.15</v>
          </cell>
          <cell r="J784">
            <v>70</v>
          </cell>
          <cell r="K784">
            <v>0</v>
          </cell>
          <cell r="L784">
            <v>0</v>
          </cell>
          <cell r="M784"/>
        </row>
        <row r="785">
          <cell r="A785" t="str">
            <v>52_5_1_16</v>
          </cell>
          <cell r="B785">
            <v>11</v>
          </cell>
          <cell r="C785">
            <v>52</v>
          </cell>
          <cell r="D785">
            <v>15</v>
          </cell>
          <cell r="E785" t="str">
            <v>5</v>
          </cell>
          <cell r="F785">
            <v>1</v>
          </cell>
          <cell r="G785">
            <v>16</v>
          </cell>
          <cell r="H785">
            <v>0</v>
          </cell>
          <cell r="I785">
            <v>15.16</v>
          </cell>
          <cell r="J785">
            <v>75</v>
          </cell>
          <cell r="K785">
            <v>0</v>
          </cell>
          <cell r="L785">
            <v>0</v>
          </cell>
          <cell r="M785">
            <v>1</v>
          </cell>
        </row>
        <row r="786">
          <cell r="A786" t="str">
            <v>52_5_2_1</v>
          </cell>
          <cell r="B786">
            <v>11</v>
          </cell>
          <cell r="C786">
            <v>52</v>
          </cell>
          <cell r="D786">
            <v>25</v>
          </cell>
          <cell r="E786" t="str">
            <v>5</v>
          </cell>
          <cell r="F786">
            <v>2</v>
          </cell>
          <cell r="G786">
            <v>1</v>
          </cell>
          <cell r="H786">
            <v>0</v>
          </cell>
          <cell r="I786">
            <v>25.01</v>
          </cell>
          <cell r="J786">
            <v>2.5</v>
          </cell>
          <cell r="K786">
            <v>0</v>
          </cell>
          <cell r="L786">
            <v>0</v>
          </cell>
        </row>
        <row r="787">
          <cell r="A787" t="str">
            <v>52_5_2_2</v>
          </cell>
          <cell r="B787">
            <v>11</v>
          </cell>
          <cell r="C787">
            <v>52</v>
          </cell>
          <cell r="D787">
            <v>25</v>
          </cell>
          <cell r="E787" t="str">
            <v>5</v>
          </cell>
          <cell r="F787">
            <v>2</v>
          </cell>
          <cell r="G787">
            <v>2</v>
          </cell>
          <cell r="H787">
            <v>0</v>
          </cell>
          <cell r="I787">
            <v>25.02</v>
          </cell>
          <cell r="J787">
            <v>5</v>
          </cell>
          <cell r="K787">
            <v>0</v>
          </cell>
          <cell r="L787">
            <v>0</v>
          </cell>
          <cell r="M787"/>
        </row>
        <row r="788">
          <cell r="A788" t="str">
            <v>52_5_2_3</v>
          </cell>
          <cell r="B788">
            <v>11</v>
          </cell>
          <cell r="C788">
            <v>52</v>
          </cell>
          <cell r="D788">
            <v>25</v>
          </cell>
          <cell r="E788" t="str">
            <v>5</v>
          </cell>
          <cell r="F788">
            <v>2</v>
          </cell>
          <cell r="G788">
            <v>3</v>
          </cell>
          <cell r="H788">
            <v>0.42</v>
          </cell>
          <cell r="I788">
            <v>25.03</v>
          </cell>
          <cell r="J788">
            <v>10</v>
          </cell>
          <cell r="K788">
            <v>4.2</v>
          </cell>
          <cell r="L788">
            <v>0.32558139534883723</v>
          </cell>
          <cell r="M788"/>
        </row>
        <row r="789">
          <cell r="A789" t="str">
            <v>52_5_2_4</v>
          </cell>
          <cell r="B789">
            <v>11</v>
          </cell>
          <cell r="C789">
            <v>52</v>
          </cell>
          <cell r="D789">
            <v>25</v>
          </cell>
          <cell r="E789" t="str">
            <v>5</v>
          </cell>
          <cell r="F789">
            <v>2</v>
          </cell>
          <cell r="G789">
            <v>4</v>
          </cell>
          <cell r="H789">
            <v>0.57999999999999996</v>
          </cell>
          <cell r="I789">
            <v>25.04</v>
          </cell>
          <cell r="J789">
            <v>15</v>
          </cell>
          <cell r="K789">
            <v>8.6999999999999993</v>
          </cell>
          <cell r="L789">
            <v>0.67441860465116277</v>
          </cell>
          <cell r="M789"/>
        </row>
        <row r="790">
          <cell r="A790" t="str">
            <v>52_5_2_5</v>
          </cell>
          <cell r="B790">
            <v>11</v>
          </cell>
          <cell r="C790">
            <v>52</v>
          </cell>
          <cell r="D790">
            <v>25</v>
          </cell>
          <cell r="E790" t="str">
            <v>5</v>
          </cell>
          <cell r="F790">
            <v>2</v>
          </cell>
          <cell r="G790">
            <v>5</v>
          </cell>
          <cell r="H790">
            <v>0</v>
          </cell>
          <cell r="I790">
            <v>25.05</v>
          </cell>
          <cell r="J790">
            <v>20</v>
          </cell>
          <cell r="K790">
            <v>0</v>
          </cell>
          <cell r="L790">
            <v>0</v>
          </cell>
          <cell r="M790"/>
        </row>
        <row r="791">
          <cell r="A791" t="str">
            <v>52_5_2_6</v>
          </cell>
          <cell r="B791">
            <v>11</v>
          </cell>
          <cell r="C791">
            <v>52</v>
          </cell>
          <cell r="D791">
            <v>25</v>
          </cell>
          <cell r="E791" t="str">
            <v>5</v>
          </cell>
          <cell r="F791">
            <v>2</v>
          </cell>
          <cell r="G791">
            <v>6</v>
          </cell>
          <cell r="H791">
            <v>0</v>
          </cell>
          <cell r="I791">
            <v>25.06</v>
          </cell>
          <cell r="J791">
            <v>25</v>
          </cell>
          <cell r="K791">
            <v>0</v>
          </cell>
          <cell r="L791">
            <v>0</v>
          </cell>
          <cell r="M791"/>
        </row>
        <row r="792">
          <cell r="A792" t="str">
            <v>52_5_2_7</v>
          </cell>
          <cell r="B792">
            <v>11</v>
          </cell>
          <cell r="C792">
            <v>52</v>
          </cell>
          <cell r="D792">
            <v>25</v>
          </cell>
          <cell r="E792" t="str">
            <v>5</v>
          </cell>
          <cell r="F792">
            <v>2</v>
          </cell>
          <cell r="G792">
            <v>7</v>
          </cell>
          <cell r="H792">
            <v>0</v>
          </cell>
          <cell r="I792">
            <v>25.07</v>
          </cell>
          <cell r="J792">
            <v>30</v>
          </cell>
          <cell r="K792">
            <v>0</v>
          </cell>
          <cell r="L792">
            <v>0</v>
          </cell>
          <cell r="M792"/>
        </row>
        <row r="793">
          <cell r="A793" t="str">
            <v>52_5_2_8</v>
          </cell>
          <cell r="B793">
            <v>11</v>
          </cell>
          <cell r="C793">
            <v>52</v>
          </cell>
          <cell r="D793">
            <v>25</v>
          </cell>
          <cell r="E793" t="str">
            <v>5</v>
          </cell>
          <cell r="F793">
            <v>2</v>
          </cell>
          <cell r="G793">
            <v>8</v>
          </cell>
          <cell r="H793">
            <v>0</v>
          </cell>
          <cell r="I793">
            <v>25.08</v>
          </cell>
          <cell r="J793">
            <v>35</v>
          </cell>
          <cell r="K793">
            <v>0</v>
          </cell>
          <cell r="L793">
            <v>0</v>
          </cell>
          <cell r="M793"/>
        </row>
        <row r="794">
          <cell r="A794" t="str">
            <v>52_5_2_9</v>
          </cell>
          <cell r="B794">
            <v>11</v>
          </cell>
          <cell r="C794">
            <v>52</v>
          </cell>
          <cell r="D794">
            <v>25</v>
          </cell>
          <cell r="E794" t="str">
            <v>5</v>
          </cell>
          <cell r="F794">
            <v>2</v>
          </cell>
          <cell r="G794">
            <v>9</v>
          </cell>
          <cell r="H794">
            <v>0</v>
          </cell>
          <cell r="I794">
            <v>25.09</v>
          </cell>
          <cell r="J794">
            <v>40</v>
          </cell>
          <cell r="K794">
            <v>0</v>
          </cell>
          <cell r="L794">
            <v>0</v>
          </cell>
          <cell r="M794"/>
        </row>
        <row r="795">
          <cell r="A795" t="str">
            <v>52_5_2_10</v>
          </cell>
          <cell r="B795">
            <v>11</v>
          </cell>
          <cell r="C795">
            <v>52</v>
          </cell>
          <cell r="D795">
            <v>25</v>
          </cell>
          <cell r="E795" t="str">
            <v>5</v>
          </cell>
          <cell r="F795">
            <v>2</v>
          </cell>
          <cell r="G795">
            <v>10</v>
          </cell>
          <cell r="H795">
            <v>0</v>
          </cell>
          <cell r="I795">
            <v>25.1</v>
          </cell>
          <cell r="J795">
            <v>45</v>
          </cell>
          <cell r="K795">
            <v>0</v>
          </cell>
          <cell r="L795">
            <v>0</v>
          </cell>
          <cell r="M795"/>
        </row>
        <row r="796">
          <cell r="A796" t="str">
            <v>52_5_2_11</v>
          </cell>
          <cell r="B796">
            <v>11</v>
          </cell>
          <cell r="C796">
            <v>52</v>
          </cell>
          <cell r="D796">
            <v>25</v>
          </cell>
          <cell r="E796" t="str">
            <v>5</v>
          </cell>
          <cell r="F796">
            <v>2</v>
          </cell>
          <cell r="G796">
            <v>11</v>
          </cell>
          <cell r="H796">
            <v>0</v>
          </cell>
          <cell r="I796">
            <v>25.11</v>
          </cell>
          <cell r="J796">
            <v>50</v>
          </cell>
          <cell r="K796">
            <v>0</v>
          </cell>
          <cell r="L796">
            <v>0</v>
          </cell>
          <cell r="M796"/>
        </row>
        <row r="797">
          <cell r="A797" t="str">
            <v>52_5_2_12</v>
          </cell>
          <cell r="B797">
            <v>11</v>
          </cell>
          <cell r="C797">
            <v>52</v>
          </cell>
          <cell r="D797">
            <v>25</v>
          </cell>
          <cell r="E797" t="str">
            <v>5</v>
          </cell>
          <cell r="F797">
            <v>2</v>
          </cell>
          <cell r="G797">
            <v>12</v>
          </cell>
          <cell r="H797">
            <v>0</v>
          </cell>
          <cell r="I797">
            <v>25.12</v>
          </cell>
          <cell r="J797">
            <v>55</v>
          </cell>
          <cell r="K797">
            <v>0</v>
          </cell>
          <cell r="L797">
            <v>0</v>
          </cell>
          <cell r="M797"/>
        </row>
        <row r="798">
          <cell r="A798" t="str">
            <v>52_5_2_13</v>
          </cell>
          <cell r="B798">
            <v>11</v>
          </cell>
          <cell r="C798">
            <v>52</v>
          </cell>
          <cell r="D798">
            <v>25</v>
          </cell>
          <cell r="E798" t="str">
            <v>5</v>
          </cell>
          <cell r="F798">
            <v>2</v>
          </cell>
          <cell r="G798">
            <v>13</v>
          </cell>
          <cell r="H798">
            <v>0</v>
          </cell>
          <cell r="I798">
            <v>25.13</v>
          </cell>
          <cell r="J798">
            <v>60</v>
          </cell>
          <cell r="K798">
            <v>0</v>
          </cell>
          <cell r="L798">
            <v>0</v>
          </cell>
          <cell r="M798"/>
        </row>
        <row r="799">
          <cell r="A799" t="str">
            <v>52_5_2_14</v>
          </cell>
          <cell r="B799">
            <v>11</v>
          </cell>
          <cell r="C799">
            <v>52</v>
          </cell>
          <cell r="D799">
            <v>25</v>
          </cell>
          <cell r="E799" t="str">
            <v>5</v>
          </cell>
          <cell r="F799">
            <v>2</v>
          </cell>
          <cell r="G799">
            <v>14</v>
          </cell>
          <cell r="H799">
            <v>0</v>
          </cell>
          <cell r="I799">
            <v>25.14</v>
          </cell>
          <cell r="J799">
            <v>65</v>
          </cell>
          <cell r="K799">
            <v>0</v>
          </cell>
          <cell r="L799">
            <v>0</v>
          </cell>
          <cell r="M799"/>
        </row>
        <row r="800">
          <cell r="A800" t="str">
            <v>52_5_2_15</v>
          </cell>
          <cell r="B800">
            <v>11</v>
          </cell>
          <cell r="C800">
            <v>52</v>
          </cell>
          <cell r="D800">
            <v>25</v>
          </cell>
          <cell r="E800" t="str">
            <v>5</v>
          </cell>
          <cell r="F800">
            <v>2</v>
          </cell>
          <cell r="G800">
            <v>15</v>
          </cell>
          <cell r="H800">
            <v>0</v>
          </cell>
          <cell r="I800">
            <v>25.15</v>
          </cell>
          <cell r="J800">
            <v>70</v>
          </cell>
          <cell r="K800">
            <v>0</v>
          </cell>
          <cell r="L800">
            <v>0</v>
          </cell>
          <cell r="M800"/>
        </row>
        <row r="801">
          <cell r="A801" t="str">
            <v>52_5_2_16</v>
          </cell>
          <cell r="B801">
            <v>11</v>
          </cell>
          <cell r="C801">
            <v>52</v>
          </cell>
          <cell r="D801">
            <v>25</v>
          </cell>
          <cell r="E801" t="str">
            <v>5</v>
          </cell>
          <cell r="F801">
            <v>2</v>
          </cell>
          <cell r="G801">
            <v>16</v>
          </cell>
          <cell r="H801">
            <v>0</v>
          </cell>
          <cell r="I801">
            <v>25.16</v>
          </cell>
          <cell r="J801">
            <v>75</v>
          </cell>
          <cell r="K801">
            <v>0</v>
          </cell>
          <cell r="L801">
            <v>0</v>
          </cell>
          <cell r="M801">
            <v>1</v>
          </cell>
        </row>
        <row r="802">
          <cell r="A802" t="str">
            <v>52_5_3_1</v>
          </cell>
          <cell r="B802">
            <v>11</v>
          </cell>
          <cell r="C802">
            <v>52</v>
          </cell>
          <cell r="D802">
            <v>35</v>
          </cell>
          <cell r="E802" t="str">
            <v>5</v>
          </cell>
          <cell r="F802">
            <v>3</v>
          </cell>
          <cell r="G802">
            <v>1</v>
          </cell>
          <cell r="H802">
            <v>0</v>
          </cell>
          <cell r="I802">
            <v>35.01</v>
          </cell>
          <cell r="J802">
            <v>2.5</v>
          </cell>
          <cell r="K802">
            <v>0</v>
          </cell>
          <cell r="L802">
            <v>0</v>
          </cell>
        </row>
        <row r="803">
          <cell r="A803" t="str">
            <v>52_5_3_2</v>
          </cell>
          <cell r="B803">
            <v>11</v>
          </cell>
          <cell r="C803">
            <v>52</v>
          </cell>
          <cell r="D803">
            <v>35</v>
          </cell>
          <cell r="E803" t="str">
            <v>5</v>
          </cell>
          <cell r="F803">
            <v>3</v>
          </cell>
          <cell r="G803">
            <v>2</v>
          </cell>
          <cell r="H803">
            <v>0</v>
          </cell>
          <cell r="I803">
            <v>35.020000000000003</v>
          </cell>
          <cell r="J803">
            <v>5</v>
          </cell>
          <cell r="K803">
            <v>0</v>
          </cell>
          <cell r="L803">
            <v>0</v>
          </cell>
          <cell r="M803"/>
        </row>
        <row r="804">
          <cell r="A804" t="str">
            <v>52_5_3_3</v>
          </cell>
          <cell r="B804">
            <v>11</v>
          </cell>
          <cell r="C804">
            <v>52</v>
          </cell>
          <cell r="D804">
            <v>35</v>
          </cell>
          <cell r="E804" t="str">
            <v>5</v>
          </cell>
          <cell r="F804">
            <v>3</v>
          </cell>
          <cell r="G804">
            <v>3</v>
          </cell>
          <cell r="H804">
            <v>0.42</v>
          </cell>
          <cell r="I804">
            <v>35.03</v>
          </cell>
          <cell r="J804">
            <v>10</v>
          </cell>
          <cell r="K804">
            <v>4.2</v>
          </cell>
          <cell r="L804">
            <v>0.32558139534883723</v>
          </cell>
          <cell r="M804"/>
        </row>
        <row r="805">
          <cell r="A805" t="str">
            <v>52_5_3_4</v>
          </cell>
          <cell r="B805">
            <v>11</v>
          </cell>
          <cell r="C805">
            <v>52</v>
          </cell>
          <cell r="D805">
            <v>35</v>
          </cell>
          <cell r="E805" t="str">
            <v>5</v>
          </cell>
          <cell r="F805">
            <v>3</v>
          </cell>
          <cell r="G805">
            <v>4</v>
          </cell>
          <cell r="H805">
            <v>0.57999999999999996</v>
          </cell>
          <cell r="I805">
            <v>35.04</v>
          </cell>
          <cell r="J805">
            <v>15</v>
          </cell>
          <cell r="K805">
            <v>8.6999999999999993</v>
          </cell>
          <cell r="L805">
            <v>0.67441860465116277</v>
          </cell>
          <cell r="M805"/>
        </row>
        <row r="806">
          <cell r="A806" t="str">
            <v>52_5_3_5</v>
          </cell>
          <cell r="B806">
            <v>11</v>
          </cell>
          <cell r="C806">
            <v>52</v>
          </cell>
          <cell r="D806">
            <v>35</v>
          </cell>
          <cell r="E806" t="str">
            <v>5</v>
          </cell>
          <cell r="F806">
            <v>3</v>
          </cell>
          <cell r="G806">
            <v>5</v>
          </cell>
          <cell r="H806">
            <v>0</v>
          </cell>
          <cell r="I806">
            <v>35.049999999999997</v>
          </cell>
          <cell r="J806">
            <v>20</v>
          </cell>
          <cell r="K806">
            <v>0</v>
          </cell>
          <cell r="L806">
            <v>0</v>
          </cell>
          <cell r="M806"/>
        </row>
        <row r="807">
          <cell r="A807" t="str">
            <v>52_5_3_6</v>
          </cell>
          <cell r="B807">
            <v>11</v>
          </cell>
          <cell r="C807">
            <v>52</v>
          </cell>
          <cell r="D807">
            <v>35</v>
          </cell>
          <cell r="E807" t="str">
            <v>5</v>
          </cell>
          <cell r="F807">
            <v>3</v>
          </cell>
          <cell r="G807">
            <v>6</v>
          </cell>
          <cell r="H807">
            <v>0</v>
          </cell>
          <cell r="I807">
            <v>35.06</v>
          </cell>
          <cell r="J807">
            <v>25</v>
          </cell>
          <cell r="K807">
            <v>0</v>
          </cell>
          <cell r="L807">
            <v>0</v>
          </cell>
          <cell r="M807"/>
        </row>
        <row r="808">
          <cell r="A808" t="str">
            <v>52_5_3_7</v>
          </cell>
          <cell r="B808">
            <v>11</v>
          </cell>
          <cell r="C808">
            <v>52</v>
          </cell>
          <cell r="D808">
            <v>35</v>
          </cell>
          <cell r="E808" t="str">
            <v>5</v>
          </cell>
          <cell r="F808">
            <v>3</v>
          </cell>
          <cell r="G808">
            <v>7</v>
          </cell>
          <cell r="H808">
            <v>0</v>
          </cell>
          <cell r="I808">
            <v>35.07</v>
          </cell>
          <cell r="J808">
            <v>30</v>
          </cell>
          <cell r="K808">
            <v>0</v>
          </cell>
          <cell r="L808">
            <v>0</v>
          </cell>
          <cell r="M808"/>
        </row>
        <row r="809">
          <cell r="A809" t="str">
            <v>52_5_3_8</v>
          </cell>
          <cell r="B809">
            <v>11</v>
          </cell>
          <cell r="C809">
            <v>52</v>
          </cell>
          <cell r="D809">
            <v>35</v>
          </cell>
          <cell r="E809" t="str">
            <v>5</v>
          </cell>
          <cell r="F809">
            <v>3</v>
          </cell>
          <cell r="G809">
            <v>8</v>
          </cell>
          <cell r="H809">
            <v>0</v>
          </cell>
          <cell r="I809">
            <v>35.08</v>
          </cell>
          <cell r="J809">
            <v>35</v>
          </cell>
          <cell r="K809">
            <v>0</v>
          </cell>
          <cell r="L809">
            <v>0</v>
          </cell>
          <cell r="M809"/>
        </row>
        <row r="810">
          <cell r="A810" t="str">
            <v>52_5_3_9</v>
          </cell>
          <cell r="B810">
            <v>11</v>
          </cell>
          <cell r="C810">
            <v>52</v>
          </cell>
          <cell r="D810">
            <v>35</v>
          </cell>
          <cell r="E810" t="str">
            <v>5</v>
          </cell>
          <cell r="F810">
            <v>3</v>
          </cell>
          <cell r="G810">
            <v>9</v>
          </cell>
          <cell r="H810">
            <v>0</v>
          </cell>
          <cell r="I810">
            <v>35.090000000000003</v>
          </cell>
          <cell r="J810">
            <v>40</v>
          </cell>
          <cell r="K810">
            <v>0</v>
          </cell>
          <cell r="L810">
            <v>0</v>
          </cell>
          <cell r="M810"/>
        </row>
        <row r="811">
          <cell r="A811" t="str">
            <v>52_5_3_10</v>
          </cell>
          <cell r="B811">
            <v>11</v>
          </cell>
          <cell r="C811">
            <v>52</v>
          </cell>
          <cell r="D811">
            <v>35</v>
          </cell>
          <cell r="E811" t="str">
            <v>5</v>
          </cell>
          <cell r="F811">
            <v>3</v>
          </cell>
          <cell r="G811">
            <v>10</v>
          </cell>
          <cell r="H811">
            <v>0</v>
          </cell>
          <cell r="I811">
            <v>35.1</v>
          </cell>
          <cell r="J811">
            <v>45</v>
          </cell>
          <cell r="K811">
            <v>0</v>
          </cell>
          <cell r="L811">
            <v>0</v>
          </cell>
          <cell r="M811"/>
        </row>
        <row r="812">
          <cell r="A812" t="str">
            <v>52_5_3_11</v>
          </cell>
          <cell r="B812">
            <v>11</v>
          </cell>
          <cell r="C812">
            <v>52</v>
          </cell>
          <cell r="D812">
            <v>35</v>
          </cell>
          <cell r="E812" t="str">
            <v>5</v>
          </cell>
          <cell r="F812">
            <v>3</v>
          </cell>
          <cell r="G812">
            <v>11</v>
          </cell>
          <cell r="H812">
            <v>0</v>
          </cell>
          <cell r="I812">
            <v>35.11</v>
          </cell>
          <cell r="J812">
            <v>50</v>
          </cell>
          <cell r="K812">
            <v>0</v>
          </cell>
          <cell r="L812">
            <v>0</v>
          </cell>
          <cell r="M812"/>
        </row>
        <row r="813">
          <cell r="A813" t="str">
            <v>52_5_3_12</v>
          </cell>
          <cell r="B813">
            <v>11</v>
          </cell>
          <cell r="C813">
            <v>52</v>
          </cell>
          <cell r="D813">
            <v>35</v>
          </cell>
          <cell r="E813" t="str">
            <v>5</v>
          </cell>
          <cell r="F813">
            <v>3</v>
          </cell>
          <cell r="G813">
            <v>12</v>
          </cell>
          <cell r="H813">
            <v>0</v>
          </cell>
          <cell r="I813">
            <v>35.119999999999997</v>
          </cell>
          <cell r="J813">
            <v>55</v>
          </cell>
          <cell r="K813">
            <v>0</v>
          </cell>
          <cell r="L813">
            <v>0</v>
          </cell>
          <cell r="M813"/>
        </row>
        <row r="814">
          <cell r="A814" t="str">
            <v>52_5_3_13</v>
          </cell>
          <cell r="B814">
            <v>11</v>
          </cell>
          <cell r="C814">
            <v>52</v>
          </cell>
          <cell r="D814">
            <v>35</v>
          </cell>
          <cell r="E814" t="str">
            <v>5</v>
          </cell>
          <cell r="F814">
            <v>3</v>
          </cell>
          <cell r="G814">
            <v>13</v>
          </cell>
          <cell r="H814">
            <v>0</v>
          </cell>
          <cell r="I814">
            <v>35.130000000000003</v>
          </cell>
          <cell r="J814">
            <v>60</v>
          </cell>
          <cell r="K814">
            <v>0</v>
          </cell>
          <cell r="L814">
            <v>0</v>
          </cell>
          <cell r="M814"/>
        </row>
        <row r="815">
          <cell r="A815" t="str">
            <v>52_5_3_14</v>
          </cell>
          <cell r="B815">
            <v>11</v>
          </cell>
          <cell r="C815">
            <v>52</v>
          </cell>
          <cell r="D815">
            <v>35</v>
          </cell>
          <cell r="E815" t="str">
            <v>5</v>
          </cell>
          <cell r="F815">
            <v>3</v>
          </cell>
          <cell r="G815">
            <v>14</v>
          </cell>
          <cell r="H815">
            <v>0</v>
          </cell>
          <cell r="I815">
            <v>35.14</v>
          </cell>
          <cell r="J815">
            <v>65</v>
          </cell>
          <cell r="K815">
            <v>0</v>
          </cell>
          <cell r="L815">
            <v>0</v>
          </cell>
          <cell r="M815"/>
        </row>
        <row r="816">
          <cell r="A816" t="str">
            <v>52_5_3_15</v>
          </cell>
          <cell r="B816">
            <v>11</v>
          </cell>
          <cell r="C816">
            <v>52</v>
          </cell>
          <cell r="D816">
            <v>35</v>
          </cell>
          <cell r="E816" t="str">
            <v>5</v>
          </cell>
          <cell r="F816">
            <v>3</v>
          </cell>
          <cell r="G816">
            <v>15</v>
          </cell>
          <cell r="H816">
            <v>0</v>
          </cell>
          <cell r="I816">
            <v>35.15</v>
          </cell>
          <cell r="J816">
            <v>70</v>
          </cell>
          <cell r="K816">
            <v>0</v>
          </cell>
          <cell r="L816">
            <v>0</v>
          </cell>
          <cell r="M816"/>
        </row>
        <row r="817">
          <cell r="A817" t="str">
            <v>52_5_3_16</v>
          </cell>
          <cell r="B817">
            <v>11</v>
          </cell>
          <cell r="C817">
            <v>52</v>
          </cell>
          <cell r="D817">
            <v>35</v>
          </cell>
          <cell r="E817" t="str">
            <v>5</v>
          </cell>
          <cell r="F817">
            <v>3</v>
          </cell>
          <cell r="G817">
            <v>16</v>
          </cell>
          <cell r="H817">
            <v>0</v>
          </cell>
          <cell r="I817">
            <v>35.159999999999997</v>
          </cell>
          <cell r="J817">
            <v>75</v>
          </cell>
          <cell r="K817">
            <v>0</v>
          </cell>
          <cell r="L817">
            <v>0</v>
          </cell>
          <cell r="M817">
            <v>1</v>
          </cell>
        </row>
        <row r="818">
          <cell r="A818" t="str">
            <v>52_5_4_1</v>
          </cell>
          <cell r="B818">
            <v>11</v>
          </cell>
          <cell r="C818">
            <v>52</v>
          </cell>
          <cell r="D818">
            <v>45</v>
          </cell>
          <cell r="E818" t="str">
            <v>5</v>
          </cell>
          <cell r="F818">
            <v>4</v>
          </cell>
          <cell r="G818">
            <v>1</v>
          </cell>
          <cell r="H818">
            <v>0</v>
          </cell>
          <cell r="I818">
            <v>45.01</v>
          </cell>
          <cell r="J818">
            <v>2.5</v>
          </cell>
          <cell r="K818">
            <v>0</v>
          </cell>
          <cell r="L818">
            <v>0</v>
          </cell>
        </row>
        <row r="819">
          <cell r="A819" t="str">
            <v>52_5_4_2</v>
          </cell>
          <cell r="B819">
            <v>11</v>
          </cell>
          <cell r="C819">
            <v>52</v>
          </cell>
          <cell r="D819">
            <v>45</v>
          </cell>
          <cell r="E819" t="str">
            <v>5</v>
          </cell>
          <cell r="F819">
            <v>4</v>
          </cell>
          <cell r="G819">
            <v>2</v>
          </cell>
          <cell r="H819">
            <v>0</v>
          </cell>
          <cell r="I819">
            <v>45.02</v>
          </cell>
          <cell r="J819">
            <v>5</v>
          </cell>
          <cell r="K819">
            <v>0</v>
          </cell>
          <cell r="L819">
            <v>0</v>
          </cell>
          <cell r="M819"/>
        </row>
        <row r="820">
          <cell r="A820" t="str">
            <v>52_5_4_3</v>
          </cell>
          <cell r="B820">
            <v>11</v>
          </cell>
          <cell r="C820">
            <v>52</v>
          </cell>
          <cell r="D820">
            <v>45</v>
          </cell>
          <cell r="E820" t="str">
            <v>5</v>
          </cell>
          <cell r="F820">
            <v>4</v>
          </cell>
          <cell r="G820">
            <v>3</v>
          </cell>
          <cell r="H820">
            <v>0.42</v>
          </cell>
          <cell r="I820">
            <v>45.03</v>
          </cell>
          <cell r="J820">
            <v>10</v>
          </cell>
          <cell r="K820">
            <v>4.2</v>
          </cell>
          <cell r="L820">
            <v>0.32558139534883723</v>
          </cell>
          <cell r="M820"/>
        </row>
        <row r="821">
          <cell r="A821" t="str">
            <v>52_5_4_4</v>
          </cell>
          <cell r="B821">
            <v>11</v>
          </cell>
          <cell r="C821">
            <v>52</v>
          </cell>
          <cell r="D821">
            <v>45</v>
          </cell>
          <cell r="E821" t="str">
            <v>5</v>
          </cell>
          <cell r="F821">
            <v>4</v>
          </cell>
          <cell r="G821">
            <v>4</v>
          </cell>
          <cell r="H821">
            <v>0.57999999999999996</v>
          </cell>
          <cell r="I821">
            <v>45.04</v>
          </cell>
          <cell r="J821">
            <v>15</v>
          </cell>
          <cell r="K821">
            <v>8.6999999999999993</v>
          </cell>
          <cell r="L821">
            <v>0.67441860465116277</v>
          </cell>
          <cell r="M821"/>
        </row>
        <row r="822">
          <cell r="A822" t="str">
            <v>52_5_4_5</v>
          </cell>
          <cell r="B822">
            <v>11</v>
          </cell>
          <cell r="C822">
            <v>52</v>
          </cell>
          <cell r="D822">
            <v>45</v>
          </cell>
          <cell r="E822" t="str">
            <v>5</v>
          </cell>
          <cell r="F822">
            <v>4</v>
          </cell>
          <cell r="G822">
            <v>5</v>
          </cell>
          <cell r="H822">
            <v>0</v>
          </cell>
          <cell r="I822">
            <v>45.05</v>
          </cell>
          <cell r="J822">
            <v>20</v>
          </cell>
          <cell r="K822">
            <v>0</v>
          </cell>
          <cell r="L822">
            <v>0</v>
          </cell>
          <cell r="M822"/>
        </row>
        <row r="823">
          <cell r="A823" t="str">
            <v>52_5_4_6</v>
          </cell>
          <cell r="B823">
            <v>11</v>
          </cell>
          <cell r="C823">
            <v>52</v>
          </cell>
          <cell r="D823">
            <v>45</v>
          </cell>
          <cell r="E823" t="str">
            <v>5</v>
          </cell>
          <cell r="F823">
            <v>4</v>
          </cell>
          <cell r="G823">
            <v>6</v>
          </cell>
          <cell r="H823">
            <v>0</v>
          </cell>
          <cell r="I823">
            <v>45.06</v>
          </cell>
          <cell r="J823">
            <v>25</v>
          </cell>
          <cell r="K823">
            <v>0</v>
          </cell>
          <cell r="L823">
            <v>0</v>
          </cell>
          <cell r="M823"/>
        </row>
        <row r="824">
          <cell r="A824" t="str">
            <v>52_5_4_7</v>
          </cell>
          <cell r="B824">
            <v>11</v>
          </cell>
          <cell r="C824">
            <v>52</v>
          </cell>
          <cell r="D824">
            <v>45</v>
          </cell>
          <cell r="E824" t="str">
            <v>5</v>
          </cell>
          <cell r="F824">
            <v>4</v>
          </cell>
          <cell r="G824">
            <v>7</v>
          </cell>
          <cell r="H824">
            <v>0</v>
          </cell>
          <cell r="I824">
            <v>45.07</v>
          </cell>
          <cell r="J824">
            <v>30</v>
          </cell>
          <cell r="K824">
            <v>0</v>
          </cell>
          <cell r="L824">
            <v>0</v>
          </cell>
          <cell r="M824"/>
        </row>
        <row r="825">
          <cell r="A825" t="str">
            <v>52_5_4_8</v>
          </cell>
          <cell r="B825">
            <v>11</v>
          </cell>
          <cell r="C825">
            <v>52</v>
          </cell>
          <cell r="D825">
            <v>45</v>
          </cell>
          <cell r="E825" t="str">
            <v>5</v>
          </cell>
          <cell r="F825">
            <v>4</v>
          </cell>
          <cell r="G825">
            <v>8</v>
          </cell>
          <cell r="H825">
            <v>0</v>
          </cell>
          <cell r="I825">
            <v>45.08</v>
          </cell>
          <cell r="J825">
            <v>35</v>
          </cell>
          <cell r="K825">
            <v>0</v>
          </cell>
          <cell r="L825">
            <v>0</v>
          </cell>
          <cell r="M825"/>
        </row>
        <row r="826">
          <cell r="A826" t="str">
            <v>52_5_4_9</v>
          </cell>
          <cell r="B826">
            <v>11</v>
          </cell>
          <cell r="C826">
            <v>52</v>
          </cell>
          <cell r="D826">
            <v>45</v>
          </cell>
          <cell r="E826" t="str">
            <v>5</v>
          </cell>
          <cell r="F826">
            <v>4</v>
          </cell>
          <cell r="G826">
            <v>9</v>
          </cell>
          <cell r="H826">
            <v>0</v>
          </cell>
          <cell r="I826">
            <v>45.09</v>
          </cell>
          <cell r="J826">
            <v>40</v>
          </cell>
          <cell r="K826">
            <v>0</v>
          </cell>
          <cell r="L826">
            <v>0</v>
          </cell>
          <cell r="M826"/>
        </row>
        <row r="827">
          <cell r="A827" t="str">
            <v>52_5_4_10</v>
          </cell>
          <cell r="B827">
            <v>11</v>
          </cell>
          <cell r="C827">
            <v>52</v>
          </cell>
          <cell r="D827">
            <v>45</v>
          </cell>
          <cell r="E827" t="str">
            <v>5</v>
          </cell>
          <cell r="F827">
            <v>4</v>
          </cell>
          <cell r="G827">
            <v>10</v>
          </cell>
          <cell r="H827">
            <v>0</v>
          </cell>
          <cell r="I827">
            <v>45.1</v>
          </cell>
          <cell r="J827">
            <v>45</v>
          </cell>
          <cell r="K827">
            <v>0</v>
          </cell>
          <cell r="L827">
            <v>0</v>
          </cell>
          <cell r="M827"/>
        </row>
        <row r="828">
          <cell r="A828" t="str">
            <v>52_5_4_11</v>
          </cell>
          <cell r="B828">
            <v>11</v>
          </cell>
          <cell r="C828">
            <v>52</v>
          </cell>
          <cell r="D828">
            <v>45</v>
          </cell>
          <cell r="E828" t="str">
            <v>5</v>
          </cell>
          <cell r="F828">
            <v>4</v>
          </cell>
          <cell r="G828">
            <v>11</v>
          </cell>
          <cell r="H828">
            <v>0</v>
          </cell>
          <cell r="I828">
            <v>45.11</v>
          </cell>
          <cell r="J828">
            <v>50</v>
          </cell>
          <cell r="K828">
            <v>0</v>
          </cell>
          <cell r="L828">
            <v>0</v>
          </cell>
          <cell r="M828"/>
        </row>
        <row r="829">
          <cell r="A829" t="str">
            <v>52_5_4_12</v>
          </cell>
          <cell r="B829">
            <v>11</v>
          </cell>
          <cell r="C829">
            <v>52</v>
          </cell>
          <cell r="D829">
            <v>45</v>
          </cell>
          <cell r="E829" t="str">
            <v>5</v>
          </cell>
          <cell r="F829">
            <v>4</v>
          </cell>
          <cell r="G829">
            <v>12</v>
          </cell>
          <cell r="H829">
            <v>0</v>
          </cell>
          <cell r="I829">
            <v>45.12</v>
          </cell>
          <cell r="J829">
            <v>55</v>
          </cell>
          <cell r="K829">
            <v>0</v>
          </cell>
          <cell r="L829">
            <v>0</v>
          </cell>
          <cell r="M829"/>
        </row>
        <row r="830">
          <cell r="A830" t="str">
            <v>52_5_4_13</v>
          </cell>
          <cell r="B830">
            <v>11</v>
          </cell>
          <cell r="C830">
            <v>52</v>
          </cell>
          <cell r="D830">
            <v>45</v>
          </cell>
          <cell r="E830" t="str">
            <v>5</v>
          </cell>
          <cell r="F830">
            <v>4</v>
          </cell>
          <cell r="G830">
            <v>13</v>
          </cell>
          <cell r="H830">
            <v>0</v>
          </cell>
          <cell r="I830">
            <v>45.13</v>
          </cell>
          <cell r="J830">
            <v>60</v>
          </cell>
          <cell r="K830">
            <v>0</v>
          </cell>
          <cell r="L830">
            <v>0</v>
          </cell>
          <cell r="M830"/>
        </row>
        <row r="831">
          <cell r="A831" t="str">
            <v>52_5_4_14</v>
          </cell>
          <cell r="B831">
            <v>11</v>
          </cell>
          <cell r="C831">
            <v>52</v>
          </cell>
          <cell r="D831">
            <v>45</v>
          </cell>
          <cell r="E831" t="str">
            <v>5</v>
          </cell>
          <cell r="F831">
            <v>4</v>
          </cell>
          <cell r="G831">
            <v>14</v>
          </cell>
          <cell r="H831">
            <v>0</v>
          </cell>
          <cell r="I831">
            <v>45.14</v>
          </cell>
          <cell r="J831">
            <v>65</v>
          </cell>
          <cell r="K831">
            <v>0</v>
          </cell>
          <cell r="L831">
            <v>0</v>
          </cell>
          <cell r="M831"/>
        </row>
        <row r="832">
          <cell r="A832" t="str">
            <v>52_5_4_15</v>
          </cell>
          <cell r="B832">
            <v>11</v>
          </cell>
          <cell r="C832">
            <v>52</v>
          </cell>
          <cell r="D832">
            <v>45</v>
          </cell>
          <cell r="E832" t="str">
            <v>5</v>
          </cell>
          <cell r="F832">
            <v>4</v>
          </cell>
          <cell r="G832">
            <v>15</v>
          </cell>
          <cell r="H832">
            <v>0</v>
          </cell>
          <cell r="I832">
            <v>45.15</v>
          </cell>
          <cell r="J832">
            <v>70</v>
          </cell>
          <cell r="K832">
            <v>0</v>
          </cell>
          <cell r="L832">
            <v>0</v>
          </cell>
          <cell r="M832"/>
        </row>
        <row r="833">
          <cell r="A833" t="str">
            <v>52_5_4_16</v>
          </cell>
          <cell r="B833">
            <v>11</v>
          </cell>
          <cell r="C833">
            <v>52</v>
          </cell>
          <cell r="D833">
            <v>45</v>
          </cell>
          <cell r="E833" t="str">
            <v>5</v>
          </cell>
          <cell r="F833">
            <v>4</v>
          </cell>
          <cell r="G833">
            <v>16</v>
          </cell>
          <cell r="H833">
            <v>0</v>
          </cell>
          <cell r="I833">
            <v>45.16</v>
          </cell>
          <cell r="J833">
            <v>75</v>
          </cell>
          <cell r="K833">
            <v>0</v>
          </cell>
          <cell r="L833">
            <v>0</v>
          </cell>
          <cell r="M833">
            <v>1</v>
          </cell>
        </row>
        <row r="834">
          <cell r="A834" t="str">
            <v>52_5_5_1</v>
          </cell>
          <cell r="B834">
            <v>11</v>
          </cell>
          <cell r="C834">
            <v>52</v>
          </cell>
          <cell r="D834">
            <v>55</v>
          </cell>
          <cell r="E834" t="str">
            <v>5</v>
          </cell>
          <cell r="F834">
            <v>5</v>
          </cell>
          <cell r="G834">
            <v>1</v>
          </cell>
          <cell r="H834">
            <v>0</v>
          </cell>
          <cell r="I834">
            <v>55.01</v>
          </cell>
          <cell r="J834">
            <v>2.5</v>
          </cell>
          <cell r="K834">
            <v>0</v>
          </cell>
          <cell r="L834">
            <v>0</v>
          </cell>
        </row>
        <row r="835">
          <cell r="A835" t="str">
            <v>52_5_5_2</v>
          </cell>
          <cell r="B835">
            <v>11</v>
          </cell>
          <cell r="C835">
            <v>52</v>
          </cell>
          <cell r="D835">
            <v>55</v>
          </cell>
          <cell r="E835" t="str">
            <v>5</v>
          </cell>
          <cell r="F835">
            <v>5</v>
          </cell>
          <cell r="G835">
            <v>2</v>
          </cell>
          <cell r="H835">
            <v>0</v>
          </cell>
          <cell r="I835">
            <v>55.02</v>
          </cell>
          <cell r="J835">
            <v>5</v>
          </cell>
          <cell r="K835">
            <v>0</v>
          </cell>
          <cell r="L835">
            <v>0</v>
          </cell>
          <cell r="M835"/>
        </row>
        <row r="836">
          <cell r="A836" t="str">
            <v>52_5_5_3</v>
          </cell>
          <cell r="B836">
            <v>11</v>
          </cell>
          <cell r="C836">
            <v>52</v>
          </cell>
          <cell r="D836">
            <v>55</v>
          </cell>
          <cell r="E836" t="str">
            <v>5</v>
          </cell>
          <cell r="F836">
            <v>5</v>
          </cell>
          <cell r="G836">
            <v>3</v>
          </cell>
          <cell r="H836">
            <v>0.42</v>
          </cell>
          <cell r="I836">
            <v>55.03</v>
          </cell>
          <cell r="J836">
            <v>10</v>
          </cell>
          <cell r="K836">
            <v>4.2</v>
          </cell>
          <cell r="L836">
            <v>0.32558139534883723</v>
          </cell>
          <cell r="M836"/>
        </row>
        <row r="837">
          <cell r="A837" t="str">
            <v>52_5_5_4</v>
          </cell>
          <cell r="B837">
            <v>11</v>
          </cell>
          <cell r="C837">
            <v>52</v>
          </cell>
          <cell r="D837">
            <v>55</v>
          </cell>
          <cell r="E837" t="str">
            <v>5</v>
          </cell>
          <cell r="F837">
            <v>5</v>
          </cell>
          <cell r="G837">
            <v>4</v>
          </cell>
          <cell r="H837">
            <v>0.57999999999999996</v>
          </cell>
          <cell r="I837">
            <v>55.04</v>
          </cell>
          <cell r="J837">
            <v>15</v>
          </cell>
          <cell r="K837">
            <v>8.6999999999999993</v>
          </cell>
          <cell r="L837">
            <v>0.67441860465116277</v>
          </cell>
          <cell r="M837"/>
        </row>
        <row r="838">
          <cell r="A838" t="str">
            <v>52_5_5_5</v>
          </cell>
          <cell r="B838">
            <v>11</v>
          </cell>
          <cell r="C838">
            <v>52</v>
          </cell>
          <cell r="D838">
            <v>55</v>
          </cell>
          <cell r="E838" t="str">
            <v>5</v>
          </cell>
          <cell r="F838">
            <v>5</v>
          </cell>
          <cell r="G838">
            <v>5</v>
          </cell>
          <cell r="H838">
            <v>0</v>
          </cell>
          <cell r="I838">
            <v>55.05</v>
          </cell>
          <cell r="J838">
            <v>20</v>
          </cell>
          <cell r="K838">
            <v>0</v>
          </cell>
          <cell r="L838">
            <v>0</v>
          </cell>
          <cell r="M838"/>
        </row>
        <row r="839">
          <cell r="A839" t="str">
            <v>52_5_5_6</v>
          </cell>
          <cell r="B839">
            <v>11</v>
          </cell>
          <cell r="C839">
            <v>52</v>
          </cell>
          <cell r="D839">
            <v>55</v>
          </cell>
          <cell r="E839" t="str">
            <v>5</v>
          </cell>
          <cell r="F839">
            <v>5</v>
          </cell>
          <cell r="G839">
            <v>6</v>
          </cell>
          <cell r="H839">
            <v>0</v>
          </cell>
          <cell r="I839">
            <v>55.06</v>
          </cell>
          <cell r="J839">
            <v>25</v>
          </cell>
          <cell r="K839">
            <v>0</v>
          </cell>
          <cell r="L839">
            <v>0</v>
          </cell>
          <cell r="M839"/>
        </row>
        <row r="840">
          <cell r="A840" t="str">
            <v>52_5_5_7</v>
          </cell>
          <cell r="B840">
            <v>11</v>
          </cell>
          <cell r="C840">
            <v>52</v>
          </cell>
          <cell r="D840">
            <v>55</v>
          </cell>
          <cell r="E840" t="str">
            <v>5</v>
          </cell>
          <cell r="F840">
            <v>5</v>
          </cell>
          <cell r="G840">
            <v>7</v>
          </cell>
          <cell r="H840">
            <v>0</v>
          </cell>
          <cell r="I840">
            <v>55.07</v>
          </cell>
          <cell r="J840">
            <v>30</v>
          </cell>
          <cell r="K840">
            <v>0</v>
          </cell>
          <cell r="L840">
            <v>0</v>
          </cell>
          <cell r="M840"/>
        </row>
        <row r="841">
          <cell r="A841" t="str">
            <v>52_5_5_8</v>
          </cell>
          <cell r="B841">
            <v>11</v>
          </cell>
          <cell r="C841">
            <v>52</v>
          </cell>
          <cell r="D841">
            <v>55</v>
          </cell>
          <cell r="E841" t="str">
            <v>5</v>
          </cell>
          <cell r="F841">
            <v>5</v>
          </cell>
          <cell r="G841">
            <v>8</v>
          </cell>
          <cell r="H841">
            <v>0</v>
          </cell>
          <cell r="I841">
            <v>55.08</v>
          </cell>
          <cell r="J841">
            <v>35</v>
          </cell>
          <cell r="K841">
            <v>0</v>
          </cell>
          <cell r="L841">
            <v>0</v>
          </cell>
          <cell r="M841"/>
        </row>
        <row r="842">
          <cell r="A842" t="str">
            <v>52_5_5_9</v>
          </cell>
          <cell r="B842">
            <v>11</v>
          </cell>
          <cell r="C842">
            <v>52</v>
          </cell>
          <cell r="D842">
            <v>55</v>
          </cell>
          <cell r="E842" t="str">
            <v>5</v>
          </cell>
          <cell r="F842">
            <v>5</v>
          </cell>
          <cell r="G842">
            <v>9</v>
          </cell>
          <cell r="H842">
            <v>0</v>
          </cell>
          <cell r="I842">
            <v>55.09</v>
          </cell>
          <cell r="J842">
            <v>40</v>
          </cell>
          <cell r="K842">
            <v>0</v>
          </cell>
          <cell r="L842">
            <v>0</v>
          </cell>
          <cell r="M842"/>
        </row>
        <row r="843">
          <cell r="A843" t="str">
            <v>52_5_5_10</v>
          </cell>
          <cell r="B843">
            <v>11</v>
          </cell>
          <cell r="C843">
            <v>52</v>
          </cell>
          <cell r="D843">
            <v>55</v>
          </cell>
          <cell r="E843" t="str">
            <v>5</v>
          </cell>
          <cell r="F843">
            <v>5</v>
          </cell>
          <cell r="G843">
            <v>10</v>
          </cell>
          <cell r="H843">
            <v>0</v>
          </cell>
          <cell r="I843">
            <v>55.1</v>
          </cell>
          <cell r="J843">
            <v>45</v>
          </cell>
          <cell r="K843">
            <v>0</v>
          </cell>
          <cell r="L843">
            <v>0</v>
          </cell>
          <cell r="M843"/>
        </row>
        <row r="844">
          <cell r="A844" t="str">
            <v>52_5_5_11</v>
          </cell>
          <cell r="B844">
            <v>11</v>
          </cell>
          <cell r="C844">
            <v>52</v>
          </cell>
          <cell r="D844">
            <v>55</v>
          </cell>
          <cell r="E844" t="str">
            <v>5</v>
          </cell>
          <cell r="F844">
            <v>5</v>
          </cell>
          <cell r="G844">
            <v>11</v>
          </cell>
          <cell r="H844">
            <v>0</v>
          </cell>
          <cell r="I844">
            <v>55.11</v>
          </cell>
          <cell r="J844">
            <v>50</v>
          </cell>
          <cell r="K844">
            <v>0</v>
          </cell>
          <cell r="L844">
            <v>0</v>
          </cell>
          <cell r="M844"/>
        </row>
        <row r="845">
          <cell r="A845" t="str">
            <v>52_5_5_12</v>
          </cell>
          <cell r="B845">
            <v>11</v>
          </cell>
          <cell r="C845">
            <v>52</v>
          </cell>
          <cell r="D845">
            <v>55</v>
          </cell>
          <cell r="E845" t="str">
            <v>5</v>
          </cell>
          <cell r="F845">
            <v>5</v>
          </cell>
          <cell r="G845">
            <v>12</v>
          </cell>
          <cell r="H845">
            <v>0</v>
          </cell>
          <cell r="I845">
            <v>55.12</v>
          </cell>
          <cell r="J845">
            <v>55</v>
          </cell>
          <cell r="K845">
            <v>0</v>
          </cell>
          <cell r="L845">
            <v>0</v>
          </cell>
          <cell r="M845"/>
        </row>
        <row r="846">
          <cell r="A846" t="str">
            <v>52_5_5_13</v>
          </cell>
          <cell r="B846">
            <v>11</v>
          </cell>
          <cell r="C846">
            <v>52</v>
          </cell>
          <cell r="D846">
            <v>55</v>
          </cell>
          <cell r="E846" t="str">
            <v>5</v>
          </cell>
          <cell r="F846">
            <v>5</v>
          </cell>
          <cell r="G846">
            <v>13</v>
          </cell>
          <cell r="H846">
            <v>0</v>
          </cell>
          <cell r="I846">
            <v>55.13</v>
          </cell>
          <cell r="J846">
            <v>60</v>
          </cell>
          <cell r="K846">
            <v>0</v>
          </cell>
          <cell r="L846">
            <v>0</v>
          </cell>
          <cell r="M846"/>
        </row>
        <row r="847">
          <cell r="A847" t="str">
            <v>52_5_5_14</v>
          </cell>
          <cell r="B847">
            <v>11</v>
          </cell>
          <cell r="C847">
            <v>52</v>
          </cell>
          <cell r="D847">
            <v>55</v>
          </cell>
          <cell r="E847" t="str">
            <v>5</v>
          </cell>
          <cell r="F847">
            <v>5</v>
          </cell>
          <cell r="G847">
            <v>14</v>
          </cell>
          <cell r="H847">
            <v>0</v>
          </cell>
          <cell r="I847">
            <v>55.14</v>
          </cell>
          <cell r="J847">
            <v>65</v>
          </cell>
          <cell r="K847">
            <v>0</v>
          </cell>
          <cell r="L847">
            <v>0</v>
          </cell>
          <cell r="M847"/>
        </row>
        <row r="848">
          <cell r="A848" t="str">
            <v>52_5_5_15</v>
          </cell>
          <cell r="B848">
            <v>11</v>
          </cell>
          <cell r="C848">
            <v>52</v>
          </cell>
          <cell r="D848">
            <v>55</v>
          </cell>
          <cell r="E848" t="str">
            <v>5</v>
          </cell>
          <cell r="F848">
            <v>5</v>
          </cell>
          <cell r="G848">
            <v>15</v>
          </cell>
          <cell r="H848">
            <v>0</v>
          </cell>
          <cell r="I848">
            <v>55.15</v>
          </cell>
          <cell r="J848">
            <v>70</v>
          </cell>
          <cell r="K848">
            <v>0</v>
          </cell>
          <cell r="L848">
            <v>0</v>
          </cell>
          <cell r="M848"/>
        </row>
        <row r="849">
          <cell r="A849" t="str">
            <v>52_5_5_16</v>
          </cell>
          <cell r="B849">
            <v>11</v>
          </cell>
          <cell r="C849">
            <v>52</v>
          </cell>
          <cell r="D849">
            <v>55</v>
          </cell>
          <cell r="E849" t="str">
            <v>5</v>
          </cell>
          <cell r="F849">
            <v>5</v>
          </cell>
          <cell r="G849">
            <v>16</v>
          </cell>
          <cell r="H849">
            <v>0</v>
          </cell>
          <cell r="I849">
            <v>55.16</v>
          </cell>
          <cell r="J849">
            <v>75</v>
          </cell>
          <cell r="K849">
            <v>0</v>
          </cell>
          <cell r="L849">
            <v>0</v>
          </cell>
          <cell r="M849">
            <v>1</v>
          </cell>
        </row>
        <row r="850">
          <cell r="A850" t="str">
            <v>52_5_6_1</v>
          </cell>
          <cell r="B850">
            <v>11</v>
          </cell>
          <cell r="C850">
            <v>52</v>
          </cell>
          <cell r="D850">
            <v>65</v>
          </cell>
          <cell r="E850" t="str">
            <v>5</v>
          </cell>
          <cell r="F850">
            <v>6</v>
          </cell>
          <cell r="G850">
            <v>1</v>
          </cell>
          <cell r="H850">
            <v>0</v>
          </cell>
          <cell r="I850">
            <v>65.010000000000005</v>
          </cell>
          <cell r="J850">
            <v>2.5</v>
          </cell>
          <cell r="K850">
            <v>0</v>
          </cell>
          <cell r="L850">
            <v>0</v>
          </cell>
        </row>
        <row r="851">
          <cell r="A851" t="str">
            <v>52_5_6_2</v>
          </cell>
          <cell r="B851">
            <v>11</v>
          </cell>
          <cell r="C851">
            <v>52</v>
          </cell>
          <cell r="D851">
            <v>65</v>
          </cell>
          <cell r="E851" t="str">
            <v>5</v>
          </cell>
          <cell r="F851">
            <v>6</v>
          </cell>
          <cell r="G851">
            <v>2</v>
          </cell>
          <cell r="H851">
            <v>0</v>
          </cell>
          <cell r="I851">
            <v>65.02</v>
          </cell>
          <cell r="J851">
            <v>5</v>
          </cell>
          <cell r="K851">
            <v>0</v>
          </cell>
          <cell r="L851">
            <v>0</v>
          </cell>
          <cell r="M851"/>
        </row>
        <row r="852">
          <cell r="A852" t="str">
            <v>52_5_6_3</v>
          </cell>
          <cell r="B852">
            <v>11</v>
          </cell>
          <cell r="C852">
            <v>52</v>
          </cell>
          <cell r="D852">
            <v>65</v>
          </cell>
          <cell r="E852" t="str">
            <v>5</v>
          </cell>
          <cell r="F852">
            <v>6</v>
          </cell>
          <cell r="G852">
            <v>3</v>
          </cell>
          <cell r="H852">
            <v>0.42</v>
          </cell>
          <cell r="I852">
            <v>65.03</v>
          </cell>
          <cell r="J852">
            <v>10</v>
          </cell>
          <cell r="K852">
            <v>4.2</v>
          </cell>
          <cell r="L852">
            <v>0.32558139534883723</v>
          </cell>
          <cell r="M852"/>
        </row>
        <row r="853">
          <cell r="A853" t="str">
            <v>52_5_6_4</v>
          </cell>
          <cell r="B853">
            <v>11</v>
          </cell>
          <cell r="C853">
            <v>52</v>
          </cell>
          <cell r="D853">
            <v>65</v>
          </cell>
          <cell r="E853" t="str">
            <v>5</v>
          </cell>
          <cell r="F853">
            <v>6</v>
          </cell>
          <cell r="G853">
            <v>4</v>
          </cell>
          <cell r="H853">
            <v>0.57999999999999996</v>
          </cell>
          <cell r="I853">
            <v>65.040000000000006</v>
          </cell>
          <cell r="J853">
            <v>15</v>
          </cell>
          <cell r="K853">
            <v>8.6999999999999993</v>
          </cell>
          <cell r="L853">
            <v>0.67441860465116277</v>
          </cell>
          <cell r="M853"/>
        </row>
        <row r="854">
          <cell r="A854" t="str">
            <v>52_5_6_5</v>
          </cell>
          <cell r="B854">
            <v>11</v>
          </cell>
          <cell r="C854">
            <v>52</v>
          </cell>
          <cell r="D854">
            <v>65</v>
          </cell>
          <cell r="E854" t="str">
            <v>5</v>
          </cell>
          <cell r="F854">
            <v>6</v>
          </cell>
          <cell r="G854">
            <v>5</v>
          </cell>
          <cell r="H854">
            <v>0</v>
          </cell>
          <cell r="I854">
            <v>65.05</v>
          </cell>
          <cell r="J854">
            <v>20</v>
          </cell>
          <cell r="K854">
            <v>0</v>
          </cell>
          <cell r="L854">
            <v>0</v>
          </cell>
          <cell r="M854"/>
        </row>
        <row r="855">
          <cell r="A855" t="str">
            <v>52_5_6_6</v>
          </cell>
          <cell r="B855">
            <v>11</v>
          </cell>
          <cell r="C855">
            <v>52</v>
          </cell>
          <cell r="D855">
            <v>65</v>
          </cell>
          <cell r="E855" t="str">
            <v>5</v>
          </cell>
          <cell r="F855">
            <v>6</v>
          </cell>
          <cell r="G855">
            <v>6</v>
          </cell>
          <cell r="H855">
            <v>0</v>
          </cell>
          <cell r="I855">
            <v>65.06</v>
          </cell>
          <cell r="J855">
            <v>25</v>
          </cell>
          <cell r="K855">
            <v>0</v>
          </cell>
          <cell r="L855">
            <v>0</v>
          </cell>
          <cell r="M855"/>
        </row>
        <row r="856">
          <cell r="A856" t="str">
            <v>52_5_6_7</v>
          </cell>
          <cell r="B856">
            <v>11</v>
          </cell>
          <cell r="C856">
            <v>52</v>
          </cell>
          <cell r="D856">
            <v>65</v>
          </cell>
          <cell r="E856" t="str">
            <v>5</v>
          </cell>
          <cell r="F856">
            <v>6</v>
          </cell>
          <cell r="G856">
            <v>7</v>
          </cell>
          <cell r="H856">
            <v>0</v>
          </cell>
          <cell r="I856">
            <v>65.069999999999993</v>
          </cell>
          <cell r="J856">
            <v>30</v>
          </cell>
          <cell r="K856">
            <v>0</v>
          </cell>
          <cell r="L856">
            <v>0</v>
          </cell>
          <cell r="M856"/>
        </row>
        <row r="857">
          <cell r="A857" t="str">
            <v>52_5_6_8</v>
          </cell>
          <cell r="B857">
            <v>11</v>
          </cell>
          <cell r="C857">
            <v>52</v>
          </cell>
          <cell r="D857">
            <v>65</v>
          </cell>
          <cell r="E857" t="str">
            <v>5</v>
          </cell>
          <cell r="F857">
            <v>6</v>
          </cell>
          <cell r="G857">
            <v>8</v>
          </cell>
          <cell r="H857">
            <v>0</v>
          </cell>
          <cell r="I857">
            <v>65.08</v>
          </cell>
          <cell r="J857">
            <v>35</v>
          </cell>
          <cell r="K857">
            <v>0</v>
          </cell>
          <cell r="L857">
            <v>0</v>
          </cell>
          <cell r="M857"/>
        </row>
        <row r="858">
          <cell r="A858" t="str">
            <v>52_5_6_9</v>
          </cell>
          <cell r="B858">
            <v>11</v>
          </cell>
          <cell r="C858">
            <v>52</v>
          </cell>
          <cell r="D858">
            <v>65</v>
          </cell>
          <cell r="E858" t="str">
            <v>5</v>
          </cell>
          <cell r="F858">
            <v>6</v>
          </cell>
          <cell r="G858">
            <v>9</v>
          </cell>
          <cell r="H858">
            <v>0</v>
          </cell>
          <cell r="I858">
            <v>65.09</v>
          </cell>
          <cell r="J858">
            <v>40</v>
          </cell>
          <cell r="K858">
            <v>0</v>
          </cell>
          <cell r="L858">
            <v>0</v>
          </cell>
          <cell r="M858"/>
        </row>
        <row r="859">
          <cell r="A859" t="str">
            <v>52_5_6_10</v>
          </cell>
          <cell r="B859">
            <v>11</v>
          </cell>
          <cell r="C859">
            <v>52</v>
          </cell>
          <cell r="D859">
            <v>65</v>
          </cell>
          <cell r="E859" t="str">
            <v>5</v>
          </cell>
          <cell r="F859">
            <v>6</v>
          </cell>
          <cell r="G859">
            <v>10</v>
          </cell>
          <cell r="H859">
            <v>0</v>
          </cell>
          <cell r="I859">
            <v>65.099999999999994</v>
          </cell>
          <cell r="J859">
            <v>45</v>
          </cell>
          <cell r="K859">
            <v>0</v>
          </cell>
          <cell r="L859">
            <v>0</v>
          </cell>
          <cell r="M859"/>
        </row>
        <row r="860">
          <cell r="A860" t="str">
            <v>52_5_6_11</v>
          </cell>
          <cell r="B860">
            <v>11</v>
          </cell>
          <cell r="C860">
            <v>52</v>
          </cell>
          <cell r="D860">
            <v>65</v>
          </cell>
          <cell r="E860" t="str">
            <v>5</v>
          </cell>
          <cell r="F860">
            <v>6</v>
          </cell>
          <cell r="G860">
            <v>11</v>
          </cell>
          <cell r="H860">
            <v>0</v>
          </cell>
          <cell r="I860">
            <v>65.11</v>
          </cell>
          <cell r="J860">
            <v>50</v>
          </cell>
          <cell r="K860">
            <v>0</v>
          </cell>
          <cell r="L860">
            <v>0</v>
          </cell>
          <cell r="M860"/>
        </row>
        <row r="861">
          <cell r="A861" t="str">
            <v>52_5_6_12</v>
          </cell>
          <cell r="B861">
            <v>11</v>
          </cell>
          <cell r="C861">
            <v>52</v>
          </cell>
          <cell r="D861">
            <v>65</v>
          </cell>
          <cell r="E861" t="str">
            <v>5</v>
          </cell>
          <cell r="F861">
            <v>6</v>
          </cell>
          <cell r="G861">
            <v>12</v>
          </cell>
          <cell r="H861">
            <v>0</v>
          </cell>
          <cell r="I861">
            <v>65.12</v>
          </cell>
          <cell r="J861">
            <v>55</v>
          </cell>
          <cell r="K861">
            <v>0</v>
          </cell>
          <cell r="L861">
            <v>0</v>
          </cell>
          <cell r="M861"/>
        </row>
        <row r="862">
          <cell r="A862" t="str">
            <v>52_5_6_13</v>
          </cell>
          <cell r="B862">
            <v>11</v>
          </cell>
          <cell r="C862">
            <v>52</v>
          </cell>
          <cell r="D862">
            <v>65</v>
          </cell>
          <cell r="E862" t="str">
            <v>5</v>
          </cell>
          <cell r="F862">
            <v>6</v>
          </cell>
          <cell r="G862">
            <v>13</v>
          </cell>
          <cell r="H862">
            <v>0</v>
          </cell>
          <cell r="I862">
            <v>65.13</v>
          </cell>
          <cell r="J862">
            <v>60</v>
          </cell>
          <cell r="K862">
            <v>0</v>
          </cell>
          <cell r="L862">
            <v>0</v>
          </cell>
          <cell r="M862"/>
        </row>
        <row r="863">
          <cell r="A863" t="str">
            <v>52_5_6_14</v>
          </cell>
          <cell r="B863">
            <v>11</v>
          </cell>
          <cell r="C863">
            <v>52</v>
          </cell>
          <cell r="D863">
            <v>65</v>
          </cell>
          <cell r="E863" t="str">
            <v>5</v>
          </cell>
          <cell r="F863">
            <v>6</v>
          </cell>
          <cell r="G863">
            <v>14</v>
          </cell>
          <cell r="H863">
            <v>0</v>
          </cell>
          <cell r="I863">
            <v>65.14</v>
          </cell>
          <cell r="J863">
            <v>65</v>
          </cell>
          <cell r="K863">
            <v>0</v>
          </cell>
          <cell r="L863">
            <v>0</v>
          </cell>
          <cell r="M863"/>
        </row>
        <row r="864">
          <cell r="A864" t="str">
            <v>52_5_6_15</v>
          </cell>
          <cell r="B864">
            <v>11</v>
          </cell>
          <cell r="C864">
            <v>52</v>
          </cell>
          <cell r="D864">
            <v>65</v>
          </cell>
          <cell r="E864" t="str">
            <v>5</v>
          </cell>
          <cell r="F864">
            <v>6</v>
          </cell>
          <cell r="G864">
            <v>15</v>
          </cell>
          <cell r="H864">
            <v>0</v>
          </cell>
          <cell r="I864">
            <v>65.150000000000006</v>
          </cell>
          <cell r="J864">
            <v>70</v>
          </cell>
          <cell r="K864">
            <v>0</v>
          </cell>
          <cell r="L864">
            <v>0</v>
          </cell>
          <cell r="M864"/>
        </row>
        <row r="865">
          <cell r="A865" t="str">
            <v>52_5_6_16</v>
          </cell>
          <cell r="B865">
            <v>11</v>
          </cell>
          <cell r="C865">
            <v>52</v>
          </cell>
          <cell r="D865">
            <v>65</v>
          </cell>
          <cell r="E865" t="str">
            <v>5</v>
          </cell>
          <cell r="F865">
            <v>6</v>
          </cell>
          <cell r="G865">
            <v>16</v>
          </cell>
          <cell r="H865">
            <v>0</v>
          </cell>
          <cell r="I865">
            <v>65.16</v>
          </cell>
          <cell r="J865">
            <v>75</v>
          </cell>
          <cell r="K865">
            <v>0</v>
          </cell>
          <cell r="L865">
            <v>0</v>
          </cell>
          <cell r="M865">
            <v>1</v>
          </cell>
        </row>
        <row r="866">
          <cell r="A866" t="str">
            <v>52_5_7_1</v>
          </cell>
          <cell r="B866">
            <v>11</v>
          </cell>
          <cell r="C866">
            <v>52</v>
          </cell>
          <cell r="D866">
            <v>75</v>
          </cell>
          <cell r="E866" t="str">
            <v>5</v>
          </cell>
          <cell r="F866">
            <v>7</v>
          </cell>
          <cell r="G866">
            <v>1</v>
          </cell>
          <cell r="H866">
            <v>0</v>
          </cell>
          <cell r="I866">
            <v>75.010000000000005</v>
          </cell>
          <cell r="J866">
            <v>2.5</v>
          </cell>
          <cell r="K866">
            <v>0</v>
          </cell>
          <cell r="L866">
            <v>0</v>
          </cell>
        </row>
        <row r="867">
          <cell r="A867" t="str">
            <v>52_5_7_2</v>
          </cell>
          <cell r="B867">
            <v>11</v>
          </cell>
          <cell r="C867">
            <v>52</v>
          </cell>
          <cell r="D867">
            <v>75</v>
          </cell>
          <cell r="E867" t="str">
            <v>5</v>
          </cell>
          <cell r="F867">
            <v>7</v>
          </cell>
          <cell r="G867">
            <v>2</v>
          </cell>
          <cell r="H867">
            <v>0</v>
          </cell>
          <cell r="I867">
            <v>75.02</v>
          </cell>
          <cell r="J867">
            <v>5</v>
          </cell>
          <cell r="K867">
            <v>0</v>
          </cell>
          <cell r="L867">
            <v>0</v>
          </cell>
          <cell r="M867"/>
        </row>
        <row r="868">
          <cell r="A868" t="str">
            <v>52_5_7_3</v>
          </cell>
          <cell r="B868">
            <v>11</v>
          </cell>
          <cell r="C868">
            <v>52</v>
          </cell>
          <cell r="D868">
            <v>75</v>
          </cell>
          <cell r="E868" t="str">
            <v>5</v>
          </cell>
          <cell r="F868">
            <v>7</v>
          </cell>
          <cell r="G868">
            <v>3</v>
          </cell>
          <cell r="H868">
            <v>0.42</v>
          </cell>
          <cell r="I868">
            <v>75.03</v>
          </cell>
          <cell r="J868">
            <v>10</v>
          </cell>
          <cell r="K868">
            <v>4.2</v>
          </cell>
          <cell r="L868">
            <v>0.32558139534883723</v>
          </cell>
          <cell r="M868"/>
        </row>
        <row r="869">
          <cell r="A869" t="str">
            <v>52_5_7_4</v>
          </cell>
          <cell r="B869">
            <v>11</v>
          </cell>
          <cell r="C869">
            <v>52</v>
          </cell>
          <cell r="D869">
            <v>75</v>
          </cell>
          <cell r="E869" t="str">
            <v>5</v>
          </cell>
          <cell r="F869">
            <v>7</v>
          </cell>
          <cell r="G869">
            <v>4</v>
          </cell>
          <cell r="H869">
            <v>0.57999999999999996</v>
          </cell>
          <cell r="I869">
            <v>75.040000000000006</v>
          </cell>
          <cell r="J869">
            <v>15</v>
          </cell>
          <cell r="K869">
            <v>8.6999999999999993</v>
          </cell>
          <cell r="L869">
            <v>0.67441860465116277</v>
          </cell>
          <cell r="M869"/>
        </row>
        <row r="870">
          <cell r="A870" t="str">
            <v>52_5_7_5</v>
          </cell>
          <cell r="B870">
            <v>11</v>
          </cell>
          <cell r="C870">
            <v>52</v>
          </cell>
          <cell r="D870">
            <v>75</v>
          </cell>
          <cell r="E870" t="str">
            <v>5</v>
          </cell>
          <cell r="F870">
            <v>7</v>
          </cell>
          <cell r="G870">
            <v>5</v>
          </cell>
          <cell r="H870">
            <v>0</v>
          </cell>
          <cell r="I870">
            <v>75.05</v>
          </cell>
          <cell r="J870">
            <v>20</v>
          </cell>
          <cell r="K870">
            <v>0</v>
          </cell>
          <cell r="L870">
            <v>0</v>
          </cell>
          <cell r="M870"/>
        </row>
        <row r="871">
          <cell r="A871" t="str">
            <v>52_5_7_6</v>
          </cell>
          <cell r="B871">
            <v>11</v>
          </cell>
          <cell r="C871">
            <v>52</v>
          </cell>
          <cell r="D871">
            <v>75</v>
          </cell>
          <cell r="E871" t="str">
            <v>5</v>
          </cell>
          <cell r="F871">
            <v>7</v>
          </cell>
          <cell r="G871">
            <v>6</v>
          </cell>
          <cell r="H871">
            <v>0</v>
          </cell>
          <cell r="I871">
            <v>75.06</v>
          </cell>
          <cell r="J871">
            <v>25</v>
          </cell>
          <cell r="K871">
            <v>0</v>
          </cell>
          <cell r="L871">
            <v>0</v>
          </cell>
          <cell r="M871"/>
        </row>
        <row r="872">
          <cell r="A872" t="str">
            <v>52_5_7_7</v>
          </cell>
          <cell r="B872">
            <v>11</v>
          </cell>
          <cell r="C872">
            <v>52</v>
          </cell>
          <cell r="D872">
            <v>75</v>
          </cell>
          <cell r="E872" t="str">
            <v>5</v>
          </cell>
          <cell r="F872">
            <v>7</v>
          </cell>
          <cell r="G872">
            <v>7</v>
          </cell>
          <cell r="H872">
            <v>0</v>
          </cell>
          <cell r="I872">
            <v>75.069999999999993</v>
          </cell>
          <cell r="J872">
            <v>30</v>
          </cell>
          <cell r="K872">
            <v>0</v>
          </cell>
          <cell r="L872">
            <v>0</v>
          </cell>
          <cell r="M872"/>
        </row>
        <row r="873">
          <cell r="A873" t="str">
            <v>52_5_7_8</v>
          </cell>
          <cell r="B873">
            <v>11</v>
          </cell>
          <cell r="C873">
            <v>52</v>
          </cell>
          <cell r="D873">
            <v>75</v>
          </cell>
          <cell r="E873" t="str">
            <v>5</v>
          </cell>
          <cell r="F873">
            <v>7</v>
          </cell>
          <cell r="G873">
            <v>8</v>
          </cell>
          <cell r="H873">
            <v>0</v>
          </cell>
          <cell r="I873">
            <v>75.08</v>
          </cell>
          <cell r="J873">
            <v>35</v>
          </cell>
          <cell r="K873">
            <v>0</v>
          </cell>
          <cell r="L873">
            <v>0</v>
          </cell>
          <cell r="M873"/>
        </row>
        <row r="874">
          <cell r="A874" t="str">
            <v>52_5_7_9</v>
          </cell>
          <cell r="B874">
            <v>11</v>
          </cell>
          <cell r="C874">
            <v>52</v>
          </cell>
          <cell r="D874">
            <v>75</v>
          </cell>
          <cell r="E874" t="str">
            <v>5</v>
          </cell>
          <cell r="F874">
            <v>7</v>
          </cell>
          <cell r="G874">
            <v>9</v>
          </cell>
          <cell r="H874">
            <v>0</v>
          </cell>
          <cell r="I874">
            <v>75.09</v>
          </cell>
          <cell r="J874">
            <v>40</v>
          </cell>
          <cell r="K874">
            <v>0</v>
          </cell>
          <cell r="L874">
            <v>0</v>
          </cell>
          <cell r="M874"/>
        </row>
        <row r="875">
          <cell r="A875" t="str">
            <v>52_5_7_10</v>
          </cell>
          <cell r="B875">
            <v>11</v>
          </cell>
          <cell r="C875">
            <v>52</v>
          </cell>
          <cell r="D875">
            <v>75</v>
          </cell>
          <cell r="E875" t="str">
            <v>5</v>
          </cell>
          <cell r="F875">
            <v>7</v>
          </cell>
          <cell r="G875">
            <v>10</v>
          </cell>
          <cell r="H875">
            <v>0</v>
          </cell>
          <cell r="I875">
            <v>75.099999999999994</v>
          </cell>
          <cell r="J875">
            <v>45</v>
          </cell>
          <cell r="K875">
            <v>0</v>
          </cell>
          <cell r="L875">
            <v>0</v>
          </cell>
          <cell r="M875"/>
        </row>
        <row r="876">
          <cell r="A876" t="str">
            <v>52_5_7_11</v>
          </cell>
          <cell r="B876">
            <v>11</v>
          </cell>
          <cell r="C876">
            <v>52</v>
          </cell>
          <cell r="D876">
            <v>75</v>
          </cell>
          <cell r="E876" t="str">
            <v>5</v>
          </cell>
          <cell r="F876">
            <v>7</v>
          </cell>
          <cell r="G876">
            <v>11</v>
          </cell>
          <cell r="H876">
            <v>0</v>
          </cell>
          <cell r="I876">
            <v>75.11</v>
          </cell>
          <cell r="J876">
            <v>50</v>
          </cell>
          <cell r="K876">
            <v>0</v>
          </cell>
          <cell r="L876">
            <v>0</v>
          </cell>
          <cell r="M876"/>
        </row>
        <row r="877">
          <cell r="A877" t="str">
            <v>52_5_7_12</v>
          </cell>
          <cell r="B877">
            <v>11</v>
          </cell>
          <cell r="C877">
            <v>52</v>
          </cell>
          <cell r="D877">
            <v>75</v>
          </cell>
          <cell r="E877" t="str">
            <v>5</v>
          </cell>
          <cell r="F877">
            <v>7</v>
          </cell>
          <cell r="G877">
            <v>12</v>
          </cell>
          <cell r="H877">
            <v>0</v>
          </cell>
          <cell r="I877">
            <v>75.12</v>
          </cell>
          <cell r="J877">
            <v>55</v>
          </cell>
          <cell r="K877">
            <v>0</v>
          </cell>
          <cell r="L877">
            <v>0</v>
          </cell>
          <cell r="M877"/>
        </row>
        <row r="878">
          <cell r="A878" t="str">
            <v>52_5_7_13</v>
          </cell>
          <cell r="B878">
            <v>11</v>
          </cell>
          <cell r="C878">
            <v>52</v>
          </cell>
          <cell r="D878">
            <v>75</v>
          </cell>
          <cell r="E878" t="str">
            <v>5</v>
          </cell>
          <cell r="F878">
            <v>7</v>
          </cell>
          <cell r="G878">
            <v>13</v>
          </cell>
          <cell r="H878">
            <v>0</v>
          </cell>
          <cell r="I878">
            <v>75.13</v>
          </cell>
          <cell r="J878">
            <v>60</v>
          </cell>
          <cell r="K878">
            <v>0</v>
          </cell>
          <cell r="L878">
            <v>0</v>
          </cell>
          <cell r="M878"/>
        </row>
        <row r="879">
          <cell r="A879" t="str">
            <v>52_5_7_14</v>
          </cell>
          <cell r="B879">
            <v>11</v>
          </cell>
          <cell r="C879">
            <v>52</v>
          </cell>
          <cell r="D879">
            <v>75</v>
          </cell>
          <cell r="E879" t="str">
            <v>5</v>
          </cell>
          <cell r="F879">
            <v>7</v>
          </cell>
          <cell r="G879">
            <v>14</v>
          </cell>
          <cell r="H879">
            <v>0</v>
          </cell>
          <cell r="I879">
            <v>75.14</v>
          </cell>
          <cell r="J879">
            <v>65</v>
          </cell>
          <cell r="K879">
            <v>0</v>
          </cell>
          <cell r="L879">
            <v>0</v>
          </cell>
          <cell r="M879"/>
        </row>
        <row r="880">
          <cell r="A880" t="str">
            <v>52_5_7_15</v>
          </cell>
          <cell r="B880">
            <v>11</v>
          </cell>
          <cell r="C880">
            <v>52</v>
          </cell>
          <cell r="D880">
            <v>75</v>
          </cell>
          <cell r="E880" t="str">
            <v>5</v>
          </cell>
          <cell r="F880">
            <v>7</v>
          </cell>
          <cell r="G880">
            <v>15</v>
          </cell>
          <cell r="H880">
            <v>0</v>
          </cell>
          <cell r="I880">
            <v>75.150000000000006</v>
          </cell>
          <cell r="J880">
            <v>70</v>
          </cell>
          <cell r="K880">
            <v>0</v>
          </cell>
          <cell r="L880">
            <v>0</v>
          </cell>
          <cell r="M880"/>
        </row>
        <row r="881">
          <cell r="A881" t="str">
            <v>52_5_7_16</v>
          </cell>
          <cell r="B881">
            <v>11</v>
          </cell>
          <cell r="C881">
            <v>52</v>
          </cell>
          <cell r="D881">
            <v>75</v>
          </cell>
          <cell r="E881" t="str">
            <v>5</v>
          </cell>
          <cell r="F881">
            <v>7</v>
          </cell>
          <cell r="G881">
            <v>16</v>
          </cell>
          <cell r="H881">
            <v>0</v>
          </cell>
          <cell r="I881">
            <v>75.16</v>
          </cell>
          <cell r="J881">
            <v>75</v>
          </cell>
          <cell r="K881">
            <v>0</v>
          </cell>
          <cell r="L881">
            <v>0</v>
          </cell>
          <cell r="M881">
            <v>1</v>
          </cell>
        </row>
        <row r="882">
          <cell r="A882" t="str">
            <v>52_5_8_1</v>
          </cell>
          <cell r="B882">
            <v>11</v>
          </cell>
          <cell r="C882">
            <v>52</v>
          </cell>
          <cell r="D882">
            <v>85</v>
          </cell>
          <cell r="E882" t="str">
            <v>5</v>
          </cell>
          <cell r="F882">
            <v>8</v>
          </cell>
          <cell r="G882">
            <v>1</v>
          </cell>
          <cell r="H882">
            <v>0</v>
          </cell>
          <cell r="I882">
            <v>85.01</v>
          </cell>
          <cell r="J882">
            <v>2.5</v>
          </cell>
          <cell r="K882">
            <v>0</v>
          </cell>
          <cell r="L882">
            <v>0</v>
          </cell>
        </row>
        <row r="883">
          <cell r="A883" t="str">
            <v>52_5_8_2</v>
          </cell>
          <cell r="B883">
            <v>11</v>
          </cell>
          <cell r="C883">
            <v>52</v>
          </cell>
          <cell r="D883">
            <v>85</v>
          </cell>
          <cell r="E883" t="str">
            <v>5</v>
          </cell>
          <cell r="F883">
            <v>8</v>
          </cell>
          <cell r="G883">
            <v>2</v>
          </cell>
          <cell r="H883">
            <v>0</v>
          </cell>
          <cell r="I883">
            <v>85.02</v>
          </cell>
          <cell r="J883">
            <v>5</v>
          </cell>
          <cell r="K883">
            <v>0</v>
          </cell>
          <cell r="L883">
            <v>0</v>
          </cell>
          <cell r="M883"/>
        </row>
        <row r="884">
          <cell r="A884" t="str">
            <v>52_5_8_3</v>
          </cell>
          <cell r="B884">
            <v>11</v>
          </cell>
          <cell r="C884">
            <v>52</v>
          </cell>
          <cell r="D884">
            <v>85</v>
          </cell>
          <cell r="E884" t="str">
            <v>5</v>
          </cell>
          <cell r="F884">
            <v>8</v>
          </cell>
          <cell r="G884">
            <v>3</v>
          </cell>
          <cell r="H884">
            <v>0.42</v>
          </cell>
          <cell r="I884">
            <v>85.03</v>
          </cell>
          <cell r="J884">
            <v>10</v>
          </cell>
          <cell r="K884">
            <v>4.2</v>
          </cell>
          <cell r="L884">
            <v>0.32558139534883723</v>
          </cell>
          <cell r="M884"/>
        </row>
        <row r="885">
          <cell r="A885" t="str">
            <v>52_5_8_4</v>
          </cell>
          <cell r="B885">
            <v>11</v>
          </cell>
          <cell r="C885">
            <v>52</v>
          </cell>
          <cell r="D885">
            <v>85</v>
          </cell>
          <cell r="E885" t="str">
            <v>5</v>
          </cell>
          <cell r="F885">
            <v>8</v>
          </cell>
          <cell r="G885">
            <v>4</v>
          </cell>
          <cell r="H885">
            <v>0.57999999999999996</v>
          </cell>
          <cell r="I885">
            <v>85.04</v>
          </cell>
          <cell r="J885">
            <v>15</v>
          </cell>
          <cell r="K885">
            <v>8.6999999999999993</v>
          </cell>
          <cell r="L885">
            <v>0.67441860465116277</v>
          </cell>
          <cell r="M885"/>
        </row>
        <row r="886">
          <cell r="A886" t="str">
            <v>52_5_8_5</v>
          </cell>
          <cell r="B886">
            <v>11</v>
          </cell>
          <cell r="C886">
            <v>52</v>
          </cell>
          <cell r="D886">
            <v>85</v>
          </cell>
          <cell r="E886" t="str">
            <v>5</v>
          </cell>
          <cell r="F886">
            <v>8</v>
          </cell>
          <cell r="G886">
            <v>5</v>
          </cell>
          <cell r="H886">
            <v>0</v>
          </cell>
          <cell r="I886">
            <v>85.05</v>
          </cell>
          <cell r="J886">
            <v>20</v>
          </cell>
          <cell r="K886">
            <v>0</v>
          </cell>
          <cell r="L886">
            <v>0</v>
          </cell>
          <cell r="M886"/>
        </row>
        <row r="887">
          <cell r="A887" t="str">
            <v>52_5_8_6</v>
          </cell>
          <cell r="B887">
            <v>11</v>
          </cell>
          <cell r="C887">
            <v>52</v>
          </cell>
          <cell r="D887">
            <v>85</v>
          </cell>
          <cell r="E887" t="str">
            <v>5</v>
          </cell>
          <cell r="F887">
            <v>8</v>
          </cell>
          <cell r="G887">
            <v>6</v>
          </cell>
          <cell r="H887">
            <v>0</v>
          </cell>
          <cell r="I887">
            <v>85.06</v>
          </cell>
          <cell r="J887">
            <v>25</v>
          </cell>
          <cell r="K887">
            <v>0</v>
          </cell>
          <cell r="L887">
            <v>0</v>
          </cell>
          <cell r="M887"/>
        </row>
        <row r="888">
          <cell r="A888" t="str">
            <v>52_5_8_7</v>
          </cell>
          <cell r="B888">
            <v>11</v>
          </cell>
          <cell r="C888">
            <v>52</v>
          </cell>
          <cell r="D888">
            <v>85</v>
          </cell>
          <cell r="E888" t="str">
            <v>5</v>
          </cell>
          <cell r="F888">
            <v>8</v>
          </cell>
          <cell r="G888">
            <v>7</v>
          </cell>
          <cell r="H888">
            <v>0</v>
          </cell>
          <cell r="I888">
            <v>85.07</v>
          </cell>
          <cell r="J888">
            <v>30</v>
          </cell>
          <cell r="K888">
            <v>0</v>
          </cell>
          <cell r="L888">
            <v>0</v>
          </cell>
          <cell r="M888"/>
        </row>
        <row r="889">
          <cell r="A889" t="str">
            <v>52_5_8_8</v>
          </cell>
          <cell r="B889">
            <v>11</v>
          </cell>
          <cell r="C889">
            <v>52</v>
          </cell>
          <cell r="D889">
            <v>85</v>
          </cell>
          <cell r="E889" t="str">
            <v>5</v>
          </cell>
          <cell r="F889">
            <v>8</v>
          </cell>
          <cell r="G889">
            <v>8</v>
          </cell>
          <cell r="H889">
            <v>0</v>
          </cell>
          <cell r="I889">
            <v>85.08</v>
          </cell>
          <cell r="J889">
            <v>35</v>
          </cell>
          <cell r="K889">
            <v>0</v>
          </cell>
          <cell r="L889">
            <v>0</v>
          </cell>
          <cell r="M889"/>
        </row>
        <row r="890">
          <cell r="A890" t="str">
            <v>52_5_8_9</v>
          </cell>
          <cell r="B890">
            <v>11</v>
          </cell>
          <cell r="C890">
            <v>52</v>
          </cell>
          <cell r="D890">
            <v>85</v>
          </cell>
          <cell r="E890" t="str">
            <v>5</v>
          </cell>
          <cell r="F890">
            <v>8</v>
          </cell>
          <cell r="G890">
            <v>9</v>
          </cell>
          <cell r="H890">
            <v>0</v>
          </cell>
          <cell r="I890">
            <v>85.09</v>
          </cell>
          <cell r="J890">
            <v>40</v>
          </cell>
          <cell r="K890">
            <v>0</v>
          </cell>
          <cell r="L890">
            <v>0</v>
          </cell>
          <cell r="M890"/>
        </row>
        <row r="891">
          <cell r="A891" t="str">
            <v>52_5_8_10</v>
          </cell>
          <cell r="B891">
            <v>11</v>
          </cell>
          <cell r="C891">
            <v>52</v>
          </cell>
          <cell r="D891">
            <v>85</v>
          </cell>
          <cell r="E891" t="str">
            <v>5</v>
          </cell>
          <cell r="F891">
            <v>8</v>
          </cell>
          <cell r="G891">
            <v>10</v>
          </cell>
          <cell r="H891">
            <v>0</v>
          </cell>
          <cell r="I891">
            <v>85.1</v>
          </cell>
          <cell r="J891">
            <v>45</v>
          </cell>
          <cell r="K891">
            <v>0</v>
          </cell>
          <cell r="L891">
            <v>0</v>
          </cell>
          <cell r="M891"/>
        </row>
        <row r="892">
          <cell r="A892" t="str">
            <v>52_5_8_11</v>
          </cell>
          <cell r="B892">
            <v>11</v>
          </cell>
          <cell r="C892">
            <v>52</v>
          </cell>
          <cell r="D892">
            <v>85</v>
          </cell>
          <cell r="E892" t="str">
            <v>5</v>
          </cell>
          <cell r="F892">
            <v>8</v>
          </cell>
          <cell r="G892">
            <v>11</v>
          </cell>
          <cell r="H892">
            <v>0</v>
          </cell>
          <cell r="I892">
            <v>85.11</v>
          </cell>
          <cell r="J892">
            <v>50</v>
          </cell>
          <cell r="K892">
            <v>0</v>
          </cell>
          <cell r="L892">
            <v>0</v>
          </cell>
          <cell r="M892"/>
        </row>
        <row r="893">
          <cell r="A893" t="str">
            <v>52_5_8_12</v>
          </cell>
          <cell r="B893">
            <v>11</v>
          </cell>
          <cell r="C893">
            <v>52</v>
          </cell>
          <cell r="D893">
            <v>85</v>
          </cell>
          <cell r="E893" t="str">
            <v>5</v>
          </cell>
          <cell r="F893">
            <v>8</v>
          </cell>
          <cell r="G893">
            <v>12</v>
          </cell>
          <cell r="H893">
            <v>0</v>
          </cell>
          <cell r="I893">
            <v>85.12</v>
          </cell>
          <cell r="J893">
            <v>55</v>
          </cell>
          <cell r="K893">
            <v>0</v>
          </cell>
          <cell r="L893">
            <v>0</v>
          </cell>
          <cell r="M893"/>
        </row>
        <row r="894">
          <cell r="A894" t="str">
            <v>52_5_8_13</v>
          </cell>
          <cell r="B894">
            <v>11</v>
          </cell>
          <cell r="C894">
            <v>52</v>
          </cell>
          <cell r="D894">
            <v>85</v>
          </cell>
          <cell r="E894" t="str">
            <v>5</v>
          </cell>
          <cell r="F894">
            <v>8</v>
          </cell>
          <cell r="G894">
            <v>13</v>
          </cell>
          <cell r="H894">
            <v>0</v>
          </cell>
          <cell r="I894">
            <v>85.13</v>
          </cell>
          <cell r="J894">
            <v>60</v>
          </cell>
          <cell r="K894">
            <v>0</v>
          </cell>
          <cell r="L894">
            <v>0</v>
          </cell>
          <cell r="M894"/>
        </row>
        <row r="895">
          <cell r="A895" t="str">
            <v>52_5_8_14</v>
          </cell>
          <cell r="B895">
            <v>11</v>
          </cell>
          <cell r="C895">
            <v>52</v>
          </cell>
          <cell r="D895">
            <v>85</v>
          </cell>
          <cell r="E895" t="str">
            <v>5</v>
          </cell>
          <cell r="F895">
            <v>8</v>
          </cell>
          <cell r="G895">
            <v>14</v>
          </cell>
          <cell r="H895">
            <v>0</v>
          </cell>
          <cell r="I895">
            <v>85.14</v>
          </cell>
          <cell r="J895">
            <v>65</v>
          </cell>
          <cell r="K895">
            <v>0</v>
          </cell>
          <cell r="L895">
            <v>0</v>
          </cell>
          <cell r="M895"/>
        </row>
        <row r="896">
          <cell r="A896" t="str">
            <v>52_5_8_15</v>
          </cell>
          <cell r="B896">
            <v>11</v>
          </cell>
          <cell r="C896">
            <v>52</v>
          </cell>
          <cell r="D896">
            <v>85</v>
          </cell>
          <cell r="E896" t="str">
            <v>5</v>
          </cell>
          <cell r="F896">
            <v>8</v>
          </cell>
          <cell r="G896">
            <v>15</v>
          </cell>
          <cell r="H896">
            <v>0</v>
          </cell>
          <cell r="I896">
            <v>85.15</v>
          </cell>
          <cell r="J896">
            <v>70</v>
          </cell>
          <cell r="K896">
            <v>0</v>
          </cell>
          <cell r="L896">
            <v>0</v>
          </cell>
          <cell r="M896"/>
        </row>
        <row r="897">
          <cell r="A897" t="str">
            <v>52_5_8_16</v>
          </cell>
          <cell r="B897">
            <v>11</v>
          </cell>
          <cell r="C897">
            <v>52</v>
          </cell>
          <cell r="D897">
            <v>85</v>
          </cell>
          <cell r="E897" t="str">
            <v>5</v>
          </cell>
          <cell r="F897">
            <v>8</v>
          </cell>
          <cell r="G897">
            <v>16</v>
          </cell>
          <cell r="H897">
            <v>0</v>
          </cell>
          <cell r="I897">
            <v>85.16</v>
          </cell>
          <cell r="J897">
            <v>75</v>
          </cell>
          <cell r="K897">
            <v>0</v>
          </cell>
          <cell r="L897">
            <v>0</v>
          </cell>
          <cell r="M897">
            <v>1</v>
          </cell>
        </row>
        <row r="898">
          <cell r="A898" t="str">
            <v>52_5_9_1</v>
          </cell>
          <cell r="B898">
            <v>11</v>
          </cell>
          <cell r="C898">
            <v>52</v>
          </cell>
          <cell r="D898">
            <v>95</v>
          </cell>
          <cell r="E898" t="str">
            <v>5</v>
          </cell>
          <cell r="F898">
            <v>9</v>
          </cell>
          <cell r="G898">
            <v>1</v>
          </cell>
          <cell r="H898">
            <v>0</v>
          </cell>
          <cell r="I898">
            <v>95.01</v>
          </cell>
          <cell r="J898">
            <v>2.5</v>
          </cell>
          <cell r="K898">
            <v>0</v>
          </cell>
          <cell r="L898">
            <v>0</v>
          </cell>
        </row>
        <row r="899">
          <cell r="A899" t="str">
            <v>52_5_9_2</v>
          </cell>
          <cell r="B899">
            <v>11</v>
          </cell>
          <cell r="C899">
            <v>52</v>
          </cell>
          <cell r="D899">
            <v>95</v>
          </cell>
          <cell r="E899" t="str">
            <v>5</v>
          </cell>
          <cell r="F899">
            <v>9</v>
          </cell>
          <cell r="G899">
            <v>2</v>
          </cell>
          <cell r="H899">
            <v>0</v>
          </cell>
          <cell r="I899">
            <v>95.02</v>
          </cell>
          <cell r="J899">
            <v>5</v>
          </cell>
          <cell r="K899">
            <v>0</v>
          </cell>
          <cell r="L899">
            <v>0</v>
          </cell>
          <cell r="M899"/>
        </row>
        <row r="900">
          <cell r="A900" t="str">
            <v>52_5_9_3</v>
          </cell>
          <cell r="B900">
            <v>11</v>
          </cell>
          <cell r="C900">
            <v>52</v>
          </cell>
          <cell r="D900">
            <v>95</v>
          </cell>
          <cell r="E900" t="str">
            <v>5</v>
          </cell>
          <cell r="F900">
            <v>9</v>
          </cell>
          <cell r="G900">
            <v>3</v>
          </cell>
          <cell r="H900">
            <v>0.42</v>
          </cell>
          <cell r="I900">
            <v>95.03</v>
          </cell>
          <cell r="J900">
            <v>10</v>
          </cell>
          <cell r="K900">
            <v>4.2</v>
          </cell>
          <cell r="L900">
            <v>0.32558139534883723</v>
          </cell>
          <cell r="M900"/>
        </row>
        <row r="901">
          <cell r="A901" t="str">
            <v>52_5_9_4</v>
          </cell>
          <cell r="B901">
            <v>11</v>
          </cell>
          <cell r="C901">
            <v>52</v>
          </cell>
          <cell r="D901">
            <v>95</v>
          </cell>
          <cell r="E901" t="str">
            <v>5</v>
          </cell>
          <cell r="F901">
            <v>9</v>
          </cell>
          <cell r="G901">
            <v>4</v>
          </cell>
          <cell r="H901">
            <v>0.57999999999999996</v>
          </cell>
          <cell r="I901">
            <v>95.04</v>
          </cell>
          <cell r="J901">
            <v>15</v>
          </cell>
          <cell r="K901">
            <v>8.6999999999999993</v>
          </cell>
          <cell r="L901">
            <v>0.67441860465116277</v>
          </cell>
          <cell r="M901"/>
        </row>
        <row r="902">
          <cell r="A902" t="str">
            <v>52_5_9_5</v>
          </cell>
          <cell r="B902">
            <v>11</v>
          </cell>
          <cell r="C902">
            <v>52</v>
          </cell>
          <cell r="D902">
            <v>95</v>
          </cell>
          <cell r="E902" t="str">
            <v>5</v>
          </cell>
          <cell r="F902">
            <v>9</v>
          </cell>
          <cell r="G902">
            <v>5</v>
          </cell>
          <cell r="H902">
            <v>0</v>
          </cell>
          <cell r="I902">
            <v>95.05</v>
          </cell>
          <cell r="J902">
            <v>20</v>
          </cell>
          <cell r="K902">
            <v>0</v>
          </cell>
          <cell r="L902">
            <v>0</v>
          </cell>
          <cell r="M902"/>
        </row>
        <row r="903">
          <cell r="A903" t="str">
            <v>52_5_9_6</v>
          </cell>
          <cell r="B903">
            <v>11</v>
          </cell>
          <cell r="C903">
            <v>52</v>
          </cell>
          <cell r="D903">
            <v>95</v>
          </cell>
          <cell r="E903" t="str">
            <v>5</v>
          </cell>
          <cell r="F903">
            <v>9</v>
          </cell>
          <cell r="G903">
            <v>6</v>
          </cell>
          <cell r="H903">
            <v>0</v>
          </cell>
          <cell r="I903">
            <v>95.06</v>
          </cell>
          <cell r="J903">
            <v>25</v>
          </cell>
          <cell r="K903">
            <v>0</v>
          </cell>
          <cell r="L903">
            <v>0</v>
          </cell>
          <cell r="M903"/>
        </row>
        <row r="904">
          <cell r="A904" t="str">
            <v>52_5_9_7</v>
          </cell>
          <cell r="B904">
            <v>11</v>
          </cell>
          <cell r="C904">
            <v>52</v>
          </cell>
          <cell r="D904">
            <v>95</v>
          </cell>
          <cell r="E904" t="str">
            <v>5</v>
          </cell>
          <cell r="F904">
            <v>9</v>
          </cell>
          <cell r="G904">
            <v>7</v>
          </cell>
          <cell r="H904">
            <v>0</v>
          </cell>
          <cell r="I904">
            <v>95.07</v>
          </cell>
          <cell r="J904">
            <v>30</v>
          </cell>
          <cell r="K904">
            <v>0</v>
          </cell>
          <cell r="L904">
            <v>0</v>
          </cell>
          <cell r="M904"/>
        </row>
        <row r="905">
          <cell r="A905" t="str">
            <v>52_5_9_8</v>
          </cell>
          <cell r="B905">
            <v>11</v>
          </cell>
          <cell r="C905">
            <v>52</v>
          </cell>
          <cell r="D905">
            <v>95</v>
          </cell>
          <cell r="E905" t="str">
            <v>5</v>
          </cell>
          <cell r="F905">
            <v>9</v>
          </cell>
          <cell r="G905">
            <v>8</v>
          </cell>
          <cell r="H905">
            <v>0</v>
          </cell>
          <cell r="I905">
            <v>95.08</v>
          </cell>
          <cell r="J905">
            <v>35</v>
          </cell>
          <cell r="K905">
            <v>0</v>
          </cell>
          <cell r="L905">
            <v>0</v>
          </cell>
          <cell r="M905"/>
        </row>
        <row r="906">
          <cell r="A906" t="str">
            <v>52_5_9_9</v>
          </cell>
          <cell r="B906">
            <v>11</v>
          </cell>
          <cell r="C906">
            <v>52</v>
          </cell>
          <cell r="D906">
            <v>95</v>
          </cell>
          <cell r="E906" t="str">
            <v>5</v>
          </cell>
          <cell r="F906">
            <v>9</v>
          </cell>
          <cell r="G906">
            <v>9</v>
          </cell>
          <cell r="H906">
            <v>0</v>
          </cell>
          <cell r="I906">
            <v>95.09</v>
          </cell>
          <cell r="J906">
            <v>40</v>
          </cell>
          <cell r="K906">
            <v>0</v>
          </cell>
          <cell r="L906">
            <v>0</v>
          </cell>
          <cell r="M906"/>
        </row>
        <row r="907">
          <cell r="A907" t="str">
            <v>52_5_9_10</v>
          </cell>
          <cell r="B907">
            <v>11</v>
          </cell>
          <cell r="C907">
            <v>52</v>
          </cell>
          <cell r="D907">
            <v>95</v>
          </cell>
          <cell r="E907" t="str">
            <v>5</v>
          </cell>
          <cell r="F907">
            <v>9</v>
          </cell>
          <cell r="G907">
            <v>10</v>
          </cell>
          <cell r="H907">
            <v>0</v>
          </cell>
          <cell r="I907">
            <v>95.1</v>
          </cell>
          <cell r="J907">
            <v>45</v>
          </cell>
          <cell r="K907">
            <v>0</v>
          </cell>
          <cell r="L907">
            <v>0</v>
          </cell>
          <cell r="M907"/>
        </row>
        <row r="908">
          <cell r="A908" t="str">
            <v>52_5_9_11</v>
          </cell>
          <cell r="B908">
            <v>11</v>
          </cell>
          <cell r="C908">
            <v>52</v>
          </cell>
          <cell r="D908">
            <v>95</v>
          </cell>
          <cell r="E908" t="str">
            <v>5</v>
          </cell>
          <cell r="F908">
            <v>9</v>
          </cell>
          <cell r="G908">
            <v>11</v>
          </cell>
          <cell r="H908">
            <v>0</v>
          </cell>
          <cell r="I908">
            <v>95.11</v>
          </cell>
          <cell r="J908">
            <v>50</v>
          </cell>
          <cell r="K908">
            <v>0</v>
          </cell>
          <cell r="L908">
            <v>0</v>
          </cell>
          <cell r="M908"/>
        </row>
        <row r="909">
          <cell r="A909" t="str">
            <v>52_5_9_12</v>
          </cell>
          <cell r="B909">
            <v>11</v>
          </cell>
          <cell r="C909">
            <v>52</v>
          </cell>
          <cell r="D909">
            <v>95</v>
          </cell>
          <cell r="E909" t="str">
            <v>5</v>
          </cell>
          <cell r="F909">
            <v>9</v>
          </cell>
          <cell r="G909">
            <v>12</v>
          </cell>
          <cell r="H909">
            <v>0</v>
          </cell>
          <cell r="I909">
            <v>95.12</v>
          </cell>
          <cell r="J909">
            <v>55</v>
          </cell>
          <cell r="K909">
            <v>0</v>
          </cell>
          <cell r="L909">
            <v>0</v>
          </cell>
          <cell r="M909"/>
        </row>
        <row r="910">
          <cell r="A910" t="str">
            <v>52_5_9_13</v>
          </cell>
          <cell r="B910">
            <v>11</v>
          </cell>
          <cell r="C910">
            <v>52</v>
          </cell>
          <cell r="D910">
            <v>95</v>
          </cell>
          <cell r="E910" t="str">
            <v>5</v>
          </cell>
          <cell r="F910">
            <v>9</v>
          </cell>
          <cell r="G910">
            <v>13</v>
          </cell>
          <cell r="H910">
            <v>0</v>
          </cell>
          <cell r="I910">
            <v>95.13</v>
          </cell>
          <cell r="J910">
            <v>60</v>
          </cell>
          <cell r="K910">
            <v>0</v>
          </cell>
          <cell r="L910">
            <v>0</v>
          </cell>
          <cell r="M910"/>
        </row>
        <row r="911">
          <cell r="A911" t="str">
            <v>52_5_9_14</v>
          </cell>
          <cell r="B911">
            <v>11</v>
          </cell>
          <cell r="C911">
            <v>52</v>
          </cell>
          <cell r="D911">
            <v>95</v>
          </cell>
          <cell r="E911" t="str">
            <v>5</v>
          </cell>
          <cell r="F911">
            <v>9</v>
          </cell>
          <cell r="G911">
            <v>14</v>
          </cell>
          <cell r="H911">
            <v>0</v>
          </cell>
          <cell r="I911">
            <v>95.14</v>
          </cell>
          <cell r="J911">
            <v>65</v>
          </cell>
          <cell r="K911">
            <v>0</v>
          </cell>
          <cell r="L911">
            <v>0</v>
          </cell>
          <cell r="M911"/>
        </row>
        <row r="912">
          <cell r="A912" t="str">
            <v>52_5_9_15</v>
          </cell>
          <cell r="B912">
            <v>11</v>
          </cell>
          <cell r="C912">
            <v>52</v>
          </cell>
          <cell r="D912">
            <v>95</v>
          </cell>
          <cell r="E912" t="str">
            <v>5</v>
          </cell>
          <cell r="F912">
            <v>9</v>
          </cell>
          <cell r="G912">
            <v>15</v>
          </cell>
          <cell r="H912">
            <v>0</v>
          </cell>
          <cell r="I912">
            <v>95.15</v>
          </cell>
          <cell r="J912">
            <v>70</v>
          </cell>
          <cell r="K912">
            <v>0</v>
          </cell>
          <cell r="L912">
            <v>0</v>
          </cell>
          <cell r="M912"/>
        </row>
        <row r="913">
          <cell r="A913" t="str">
            <v>52_5_9_16</v>
          </cell>
          <cell r="B913">
            <v>11</v>
          </cell>
          <cell r="C913">
            <v>52</v>
          </cell>
          <cell r="D913">
            <v>95</v>
          </cell>
          <cell r="E913" t="str">
            <v>5</v>
          </cell>
          <cell r="F913">
            <v>9</v>
          </cell>
          <cell r="G913">
            <v>16</v>
          </cell>
          <cell r="H913">
            <v>0</v>
          </cell>
          <cell r="I913">
            <v>95.16</v>
          </cell>
          <cell r="J913">
            <v>75</v>
          </cell>
          <cell r="K913">
            <v>0</v>
          </cell>
          <cell r="L913">
            <v>0</v>
          </cell>
          <cell r="M913">
            <v>1</v>
          </cell>
        </row>
        <row r="914">
          <cell r="A914" t="str">
            <v>52_5_10_1</v>
          </cell>
          <cell r="B914">
            <v>11</v>
          </cell>
          <cell r="C914">
            <v>52</v>
          </cell>
          <cell r="D914">
            <v>105</v>
          </cell>
          <cell r="E914" t="str">
            <v>5</v>
          </cell>
          <cell r="F914">
            <v>10</v>
          </cell>
          <cell r="G914">
            <v>1</v>
          </cell>
          <cell r="H914">
            <v>0</v>
          </cell>
          <cell r="I914">
            <v>105.01</v>
          </cell>
          <cell r="J914">
            <v>2.5</v>
          </cell>
          <cell r="K914">
            <v>0</v>
          </cell>
          <cell r="L914">
            <v>0</v>
          </cell>
        </row>
        <row r="915">
          <cell r="A915" t="str">
            <v>52_5_10_2</v>
          </cell>
          <cell r="B915">
            <v>11</v>
          </cell>
          <cell r="C915">
            <v>52</v>
          </cell>
          <cell r="D915">
            <v>105</v>
          </cell>
          <cell r="E915" t="str">
            <v>5</v>
          </cell>
          <cell r="F915">
            <v>10</v>
          </cell>
          <cell r="G915">
            <v>2</v>
          </cell>
          <cell r="H915">
            <v>0</v>
          </cell>
          <cell r="I915">
            <v>105.02</v>
          </cell>
          <cell r="J915">
            <v>5</v>
          </cell>
          <cell r="K915">
            <v>0</v>
          </cell>
          <cell r="L915">
            <v>0</v>
          </cell>
          <cell r="M915"/>
        </row>
        <row r="916">
          <cell r="A916" t="str">
            <v>52_5_10_3</v>
          </cell>
          <cell r="B916">
            <v>11</v>
          </cell>
          <cell r="C916">
            <v>52</v>
          </cell>
          <cell r="D916">
            <v>105</v>
          </cell>
          <cell r="E916" t="str">
            <v>5</v>
          </cell>
          <cell r="F916">
            <v>10</v>
          </cell>
          <cell r="G916">
            <v>3</v>
          </cell>
          <cell r="H916">
            <v>0.42</v>
          </cell>
          <cell r="I916">
            <v>105.03</v>
          </cell>
          <cell r="J916">
            <v>10</v>
          </cell>
          <cell r="K916">
            <v>4.2</v>
          </cell>
          <cell r="L916">
            <v>0.32558139534883723</v>
          </cell>
          <cell r="M916"/>
        </row>
        <row r="917">
          <cell r="A917" t="str">
            <v>52_5_10_4</v>
          </cell>
          <cell r="B917">
            <v>11</v>
          </cell>
          <cell r="C917">
            <v>52</v>
          </cell>
          <cell r="D917">
            <v>105</v>
          </cell>
          <cell r="E917" t="str">
            <v>5</v>
          </cell>
          <cell r="F917">
            <v>10</v>
          </cell>
          <cell r="G917">
            <v>4</v>
          </cell>
          <cell r="H917">
            <v>0.57999999999999996</v>
          </cell>
          <cell r="I917">
            <v>105.04</v>
          </cell>
          <cell r="J917">
            <v>15</v>
          </cell>
          <cell r="K917">
            <v>8.6999999999999993</v>
          </cell>
          <cell r="L917">
            <v>0.67441860465116277</v>
          </cell>
          <cell r="M917"/>
        </row>
        <row r="918">
          <cell r="A918" t="str">
            <v>52_5_10_5</v>
          </cell>
          <cell r="B918">
            <v>11</v>
          </cell>
          <cell r="C918">
            <v>52</v>
          </cell>
          <cell r="D918">
            <v>105</v>
          </cell>
          <cell r="E918" t="str">
            <v>5</v>
          </cell>
          <cell r="F918">
            <v>10</v>
          </cell>
          <cell r="G918">
            <v>5</v>
          </cell>
          <cell r="H918">
            <v>0</v>
          </cell>
          <cell r="I918">
            <v>105.05</v>
          </cell>
          <cell r="J918">
            <v>20</v>
          </cell>
          <cell r="K918">
            <v>0</v>
          </cell>
          <cell r="L918">
            <v>0</v>
          </cell>
          <cell r="M918"/>
        </row>
        <row r="919">
          <cell r="A919" t="str">
            <v>52_5_10_6</v>
          </cell>
          <cell r="B919">
            <v>11</v>
          </cell>
          <cell r="C919">
            <v>52</v>
          </cell>
          <cell r="D919">
            <v>105</v>
          </cell>
          <cell r="E919" t="str">
            <v>5</v>
          </cell>
          <cell r="F919">
            <v>10</v>
          </cell>
          <cell r="G919">
            <v>6</v>
          </cell>
          <cell r="H919">
            <v>0</v>
          </cell>
          <cell r="I919">
            <v>105.06</v>
          </cell>
          <cell r="J919">
            <v>25</v>
          </cell>
          <cell r="K919">
            <v>0</v>
          </cell>
          <cell r="L919">
            <v>0</v>
          </cell>
          <cell r="M919"/>
        </row>
        <row r="920">
          <cell r="A920" t="str">
            <v>52_5_10_7</v>
          </cell>
          <cell r="B920">
            <v>11</v>
          </cell>
          <cell r="C920">
            <v>52</v>
          </cell>
          <cell r="D920">
            <v>105</v>
          </cell>
          <cell r="E920" t="str">
            <v>5</v>
          </cell>
          <cell r="F920">
            <v>10</v>
          </cell>
          <cell r="G920">
            <v>7</v>
          </cell>
          <cell r="H920">
            <v>0</v>
          </cell>
          <cell r="I920">
            <v>105.07</v>
          </cell>
          <cell r="J920">
            <v>30</v>
          </cell>
          <cell r="K920">
            <v>0</v>
          </cell>
          <cell r="L920">
            <v>0</v>
          </cell>
          <cell r="M920"/>
        </row>
        <row r="921">
          <cell r="A921" t="str">
            <v>52_5_10_8</v>
          </cell>
          <cell r="B921">
            <v>11</v>
          </cell>
          <cell r="C921">
            <v>52</v>
          </cell>
          <cell r="D921">
            <v>105</v>
          </cell>
          <cell r="E921" t="str">
            <v>5</v>
          </cell>
          <cell r="F921">
            <v>10</v>
          </cell>
          <cell r="G921">
            <v>8</v>
          </cell>
          <cell r="H921">
            <v>0</v>
          </cell>
          <cell r="I921">
            <v>105.08</v>
          </cell>
          <cell r="J921">
            <v>35</v>
          </cell>
          <cell r="K921">
            <v>0</v>
          </cell>
          <cell r="L921">
            <v>0</v>
          </cell>
          <cell r="M921"/>
        </row>
        <row r="922">
          <cell r="A922" t="str">
            <v>52_5_10_9</v>
          </cell>
          <cell r="B922">
            <v>11</v>
          </cell>
          <cell r="C922">
            <v>52</v>
          </cell>
          <cell r="D922">
            <v>105</v>
          </cell>
          <cell r="E922" t="str">
            <v>5</v>
          </cell>
          <cell r="F922">
            <v>10</v>
          </cell>
          <cell r="G922">
            <v>9</v>
          </cell>
          <cell r="H922">
            <v>0</v>
          </cell>
          <cell r="I922">
            <v>105.09</v>
          </cell>
          <cell r="J922">
            <v>40</v>
          </cell>
          <cell r="K922">
            <v>0</v>
          </cell>
          <cell r="L922">
            <v>0</v>
          </cell>
          <cell r="M922"/>
        </row>
        <row r="923">
          <cell r="A923" t="str">
            <v>52_5_10_10</v>
          </cell>
          <cell r="B923">
            <v>11</v>
          </cell>
          <cell r="C923">
            <v>52</v>
          </cell>
          <cell r="D923">
            <v>105</v>
          </cell>
          <cell r="E923" t="str">
            <v>5</v>
          </cell>
          <cell r="F923">
            <v>10</v>
          </cell>
          <cell r="G923">
            <v>10</v>
          </cell>
          <cell r="H923">
            <v>0</v>
          </cell>
          <cell r="I923">
            <v>105.1</v>
          </cell>
          <cell r="J923">
            <v>45</v>
          </cell>
          <cell r="K923">
            <v>0</v>
          </cell>
          <cell r="L923">
            <v>0</v>
          </cell>
          <cell r="M923"/>
        </row>
        <row r="924">
          <cell r="A924" t="str">
            <v>52_5_10_11</v>
          </cell>
          <cell r="B924">
            <v>11</v>
          </cell>
          <cell r="C924">
            <v>52</v>
          </cell>
          <cell r="D924">
            <v>105</v>
          </cell>
          <cell r="E924" t="str">
            <v>5</v>
          </cell>
          <cell r="F924">
            <v>10</v>
          </cell>
          <cell r="G924">
            <v>11</v>
          </cell>
          <cell r="H924">
            <v>0</v>
          </cell>
          <cell r="I924">
            <v>105.11</v>
          </cell>
          <cell r="J924">
            <v>50</v>
          </cell>
          <cell r="K924">
            <v>0</v>
          </cell>
          <cell r="L924">
            <v>0</v>
          </cell>
          <cell r="M924"/>
        </row>
        <row r="925">
          <cell r="A925" t="str">
            <v>52_5_10_12</v>
          </cell>
          <cell r="B925">
            <v>11</v>
          </cell>
          <cell r="C925">
            <v>52</v>
          </cell>
          <cell r="D925">
            <v>105</v>
          </cell>
          <cell r="E925" t="str">
            <v>5</v>
          </cell>
          <cell r="F925">
            <v>10</v>
          </cell>
          <cell r="G925">
            <v>12</v>
          </cell>
          <cell r="H925">
            <v>0</v>
          </cell>
          <cell r="I925">
            <v>105.12</v>
          </cell>
          <cell r="J925">
            <v>55</v>
          </cell>
          <cell r="K925">
            <v>0</v>
          </cell>
          <cell r="L925">
            <v>0</v>
          </cell>
          <cell r="M925"/>
        </row>
        <row r="926">
          <cell r="A926" t="str">
            <v>52_5_10_13</v>
          </cell>
          <cell r="B926">
            <v>11</v>
          </cell>
          <cell r="C926">
            <v>52</v>
          </cell>
          <cell r="D926">
            <v>105</v>
          </cell>
          <cell r="E926" t="str">
            <v>5</v>
          </cell>
          <cell r="F926">
            <v>10</v>
          </cell>
          <cell r="G926">
            <v>13</v>
          </cell>
          <cell r="H926">
            <v>0</v>
          </cell>
          <cell r="I926">
            <v>105.13</v>
          </cell>
          <cell r="J926">
            <v>60</v>
          </cell>
          <cell r="K926">
            <v>0</v>
          </cell>
          <cell r="L926">
            <v>0</v>
          </cell>
          <cell r="M926"/>
        </row>
        <row r="927">
          <cell r="A927" t="str">
            <v>52_5_10_14</v>
          </cell>
          <cell r="B927">
            <v>11</v>
          </cell>
          <cell r="C927">
            <v>52</v>
          </cell>
          <cell r="D927">
            <v>105</v>
          </cell>
          <cell r="E927" t="str">
            <v>5</v>
          </cell>
          <cell r="F927">
            <v>10</v>
          </cell>
          <cell r="G927">
            <v>14</v>
          </cell>
          <cell r="H927">
            <v>0</v>
          </cell>
          <cell r="I927">
            <v>105.14</v>
          </cell>
          <cell r="J927">
            <v>65</v>
          </cell>
          <cell r="K927">
            <v>0</v>
          </cell>
          <cell r="L927">
            <v>0</v>
          </cell>
          <cell r="M927"/>
        </row>
        <row r="928">
          <cell r="A928" t="str">
            <v>52_5_10_15</v>
          </cell>
          <cell r="B928">
            <v>11</v>
          </cell>
          <cell r="C928">
            <v>52</v>
          </cell>
          <cell r="D928">
            <v>105</v>
          </cell>
          <cell r="E928" t="str">
            <v>5</v>
          </cell>
          <cell r="F928">
            <v>10</v>
          </cell>
          <cell r="G928">
            <v>15</v>
          </cell>
          <cell r="H928">
            <v>0</v>
          </cell>
          <cell r="I928">
            <v>105.15</v>
          </cell>
          <cell r="J928">
            <v>70</v>
          </cell>
          <cell r="K928">
            <v>0</v>
          </cell>
          <cell r="L928">
            <v>0</v>
          </cell>
          <cell r="M928"/>
        </row>
        <row r="929">
          <cell r="A929" t="str">
            <v>52_5_10_16</v>
          </cell>
          <cell r="B929">
            <v>11</v>
          </cell>
          <cell r="C929">
            <v>52</v>
          </cell>
          <cell r="D929">
            <v>105</v>
          </cell>
          <cell r="E929" t="str">
            <v>5</v>
          </cell>
          <cell r="F929">
            <v>10</v>
          </cell>
          <cell r="G929">
            <v>16</v>
          </cell>
          <cell r="H929">
            <v>0</v>
          </cell>
          <cell r="I929">
            <v>105.16</v>
          </cell>
          <cell r="J929">
            <v>75</v>
          </cell>
          <cell r="K929">
            <v>0</v>
          </cell>
          <cell r="L929">
            <v>0</v>
          </cell>
          <cell r="M929">
            <v>1</v>
          </cell>
        </row>
        <row r="930">
          <cell r="A930" t="str">
            <v>52_5_11_1</v>
          </cell>
          <cell r="B930">
            <v>11</v>
          </cell>
          <cell r="C930">
            <v>52</v>
          </cell>
          <cell r="D930">
            <v>115</v>
          </cell>
          <cell r="E930" t="str">
            <v>5</v>
          </cell>
          <cell r="F930">
            <v>11</v>
          </cell>
          <cell r="G930">
            <v>1</v>
          </cell>
          <cell r="H930">
            <v>0</v>
          </cell>
          <cell r="I930">
            <v>115.01</v>
          </cell>
          <cell r="J930">
            <v>2.5</v>
          </cell>
          <cell r="K930">
            <v>0</v>
          </cell>
          <cell r="L930">
            <v>0</v>
          </cell>
        </row>
        <row r="931">
          <cell r="A931" t="str">
            <v>52_5_11_2</v>
          </cell>
          <cell r="B931">
            <v>11</v>
          </cell>
          <cell r="C931">
            <v>52</v>
          </cell>
          <cell r="D931">
            <v>115</v>
          </cell>
          <cell r="E931" t="str">
            <v>5</v>
          </cell>
          <cell r="F931">
            <v>11</v>
          </cell>
          <cell r="G931">
            <v>2</v>
          </cell>
          <cell r="H931">
            <v>0</v>
          </cell>
          <cell r="I931">
            <v>115.02</v>
          </cell>
          <cell r="J931">
            <v>5</v>
          </cell>
          <cell r="K931">
            <v>0</v>
          </cell>
          <cell r="L931">
            <v>0</v>
          </cell>
          <cell r="M931"/>
        </row>
        <row r="932">
          <cell r="A932" t="str">
            <v>52_5_11_3</v>
          </cell>
          <cell r="B932">
            <v>11</v>
          </cell>
          <cell r="C932">
            <v>52</v>
          </cell>
          <cell r="D932">
            <v>115</v>
          </cell>
          <cell r="E932" t="str">
            <v>5</v>
          </cell>
          <cell r="F932">
            <v>11</v>
          </cell>
          <cell r="G932">
            <v>3</v>
          </cell>
          <cell r="H932">
            <v>0.42</v>
          </cell>
          <cell r="I932">
            <v>115.03</v>
          </cell>
          <cell r="J932">
            <v>10</v>
          </cell>
          <cell r="K932">
            <v>4.2</v>
          </cell>
          <cell r="L932">
            <v>0.32558139534883723</v>
          </cell>
          <cell r="M932"/>
        </row>
        <row r="933">
          <cell r="A933" t="str">
            <v>52_5_11_4</v>
          </cell>
          <cell r="B933">
            <v>11</v>
          </cell>
          <cell r="C933">
            <v>52</v>
          </cell>
          <cell r="D933">
            <v>115</v>
          </cell>
          <cell r="E933" t="str">
            <v>5</v>
          </cell>
          <cell r="F933">
            <v>11</v>
          </cell>
          <cell r="G933">
            <v>4</v>
          </cell>
          <cell r="H933">
            <v>0.57999999999999996</v>
          </cell>
          <cell r="I933">
            <v>115.04</v>
          </cell>
          <cell r="J933">
            <v>15</v>
          </cell>
          <cell r="K933">
            <v>8.6999999999999993</v>
          </cell>
          <cell r="L933">
            <v>0.67441860465116277</v>
          </cell>
          <cell r="M933"/>
        </row>
        <row r="934">
          <cell r="A934" t="str">
            <v>52_5_11_5</v>
          </cell>
          <cell r="B934">
            <v>11</v>
          </cell>
          <cell r="C934">
            <v>52</v>
          </cell>
          <cell r="D934">
            <v>115</v>
          </cell>
          <cell r="E934" t="str">
            <v>5</v>
          </cell>
          <cell r="F934">
            <v>11</v>
          </cell>
          <cell r="G934">
            <v>5</v>
          </cell>
          <cell r="H934">
            <v>0</v>
          </cell>
          <cell r="I934">
            <v>115.05</v>
          </cell>
          <cell r="J934">
            <v>20</v>
          </cell>
          <cell r="K934">
            <v>0</v>
          </cell>
          <cell r="L934">
            <v>0</v>
          </cell>
          <cell r="M934"/>
        </row>
        <row r="935">
          <cell r="A935" t="str">
            <v>52_5_11_6</v>
          </cell>
          <cell r="B935">
            <v>11</v>
          </cell>
          <cell r="C935">
            <v>52</v>
          </cell>
          <cell r="D935">
            <v>115</v>
          </cell>
          <cell r="E935" t="str">
            <v>5</v>
          </cell>
          <cell r="F935">
            <v>11</v>
          </cell>
          <cell r="G935">
            <v>6</v>
          </cell>
          <cell r="H935">
            <v>0</v>
          </cell>
          <cell r="I935">
            <v>115.06</v>
          </cell>
          <cell r="J935">
            <v>25</v>
          </cell>
          <cell r="K935">
            <v>0</v>
          </cell>
          <cell r="L935">
            <v>0</v>
          </cell>
          <cell r="M935"/>
        </row>
        <row r="936">
          <cell r="A936" t="str">
            <v>52_5_11_7</v>
          </cell>
          <cell r="B936">
            <v>11</v>
          </cell>
          <cell r="C936">
            <v>52</v>
          </cell>
          <cell r="D936">
            <v>115</v>
          </cell>
          <cell r="E936" t="str">
            <v>5</v>
          </cell>
          <cell r="F936">
            <v>11</v>
          </cell>
          <cell r="G936">
            <v>7</v>
          </cell>
          <cell r="H936">
            <v>0</v>
          </cell>
          <cell r="I936">
            <v>115.07</v>
          </cell>
          <cell r="J936">
            <v>30</v>
          </cell>
          <cell r="K936">
            <v>0</v>
          </cell>
          <cell r="L936">
            <v>0</v>
          </cell>
          <cell r="M936"/>
        </row>
        <row r="937">
          <cell r="A937" t="str">
            <v>52_5_11_8</v>
          </cell>
          <cell r="B937">
            <v>11</v>
          </cell>
          <cell r="C937">
            <v>52</v>
          </cell>
          <cell r="D937">
            <v>115</v>
          </cell>
          <cell r="E937" t="str">
            <v>5</v>
          </cell>
          <cell r="F937">
            <v>11</v>
          </cell>
          <cell r="G937">
            <v>8</v>
          </cell>
          <cell r="H937">
            <v>0</v>
          </cell>
          <cell r="I937">
            <v>115.08</v>
          </cell>
          <cell r="J937">
            <v>35</v>
          </cell>
          <cell r="K937">
            <v>0</v>
          </cell>
          <cell r="L937">
            <v>0</v>
          </cell>
          <cell r="M937"/>
        </row>
        <row r="938">
          <cell r="A938" t="str">
            <v>52_5_11_9</v>
          </cell>
          <cell r="B938">
            <v>11</v>
          </cell>
          <cell r="C938">
            <v>52</v>
          </cell>
          <cell r="D938">
            <v>115</v>
          </cell>
          <cell r="E938" t="str">
            <v>5</v>
          </cell>
          <cell r="F938">
            <v>11</v>
          </cell>
          <cell r="G938">
            <v>9</v>
          </cell>
          <cell r="H938">
            <v>0</v>
          </cell>
          <cell r="I938">
            <v>115.09</v>
          </cell>
          <cell r="J938">
            <v>40</v>
          </cell>
          <cell r="K938">
            <v>0</v>
          </cell>
          <cell r="L938">
            <v>0</v>
          </cell>
          <cell r="M938"/>
        </row>
        <row r="939">
          <cell r="A939" t="str">
            <v>52_5_11_10</v>
          </cell>
          <cell r="B939">
            <v>11</v>
          </cell>
          <cell r="C939">
            <v>52</v>
          </cell>
          <cell r="D939">
            <v>115</v>
          </cell>
          <cell r="E939" t="str">
            <v>5</v>
          </cell>
          <cell r="F939">
            <v>11</v>
          </cell>
          <cell r="G939">
            <v>10</v>
          </cell>
          <cell r="H939">
            <v>0</v>
          </cell>
          <cell r="I939">
            <v>115.1</v>
          </cell>
          <cell r="J939">
            <v>45</v>
          </cell>
          <cell r="K939">
            <v>0</v>
          </cell>
          <cell r="L939">
            <v>0</v>
          </cell>
          <cell r="M939"/>
        </row>
        <row r="940">
          <cell r="A940" t="str">
            <v>52_5_11_11</v>
          </cell>
          <cell r="B940">
            <v>11</v>
          </cell>
          <cell r="C940">
            <v>52</v>
          </cell>
          <cell r="D940">
            <v>115</v>
          </cell>
          <cell r="E940" t="str">
            <v>5</v>
          </cell>
          <cell r="F940">
            <v>11</v>
          </cell>
          <cell r="G940">
            <v>11</v>
          </cell>
          <cell r="H940">
            <v>0</v>
          </cell>
          <cell r="I940">
            <v>115.11</v>
          </cell>
          <cell r="J940">
            <v>50</v>
          </cell>
          <cell r="K940">
            <v>0</v>
          </cell>
          <cell r="L940">
            <v>0</v>
          </cell>
          <cell r="M940"/>
        </row>
        <row r="941">
          <cell r="A941" t="str">
            <v>52_5_11_12</v>
          </cell>
          <cell r="B941">
            <v>11</v>
          </cell>
          <cell r="C941">
            <v>52</v>
          </cell>
          <cell r="D941">
            <v>115</v>
          </cell>
          <cell r="E941" t="str">
            <v>5</v>
          </cell>
          <cell r="F941">
            <v>11</v>
          </cell>
          <cell r="G941">
            <v>12</v>
          </cell>
          <cell r="H941">
            <v>0</v>
          </cell>
          <cell r="I941">
            <v>115.12</v>
          </cell>
          <cell r="J941">
            <v>55</v>
          </cell>
          <cell r="K941">
            <v>0</v>
          </cell>
          <cell r="L941">
            <v>0</v>
          </cell>
          <cell r="M941"/>
        </row>
        <row r="942">
          <cell r="A942" t="str">
            <v>52_5_11_13</v>
          </cell>
          <cell r="B942">
            <v>11</v>
          </cell>
          <cell r="C942">
            <v>52</v>
          </cell>
          <cell r="D942">
            <v>115</v>
          </cell>
          <cell r="E942" t="str">
            <v>5</v>
          </cell>
          <cell r="F942">
            <v>11</v>
          </cell>
          <cell r="G942">
            <v>13</v>
          </cell>
          <cell r="H942">
            <v>0</v>
          </cell>
          <cell r="I942">
            <v>115.13</v>
          </cell>
          <cell r="J942">
            <v>60</v>
          </cell>
          <cell r="K942">
            <v>0</v>
          </cell>
          <cell r="L942">
            <v>0</v>
          </cell>
          <cell r="M942"/>
        </row>
        <row r="943">
          <cell r="A943" t="str">
            <v>52_5_11_14</v>
          </cell>
          <cell r="B943">
            <v>11</v>
          </cell>
          <cell r="C943">
            <v>52</v>
          </cell>
          <cell r="D943">
            <v>115</v>
          </cell>
          <cell r="E943" t="str">
            <v>5</v>
          </cell>
          <cell r="F943">
            <v>11</v>
          </cell>
          <cell r="G943">
            <v>14</v>
          </cell>
          <cell r="H943">
            <v>0</v>
          </cell>
          <cell r="I943">
            <v>115.14</v>
          </cell>
          <cell r="J943">
            <v>65</v>
          </cell>
          <cell r="K943">
            <v>0</v>
          </cell>
          <cell r="L943">
            <v>0</v>
          </cell>
          <cell r="M943"/>
        </row>
        <row r="944">
          <cell r="A944" t="str">
            <v>52_5_11_15</v>
          </cell>
          <cell r="B944">
            <v>11</v>
          </cell>
          <cell r="C944">
            <v>52</v>
          </cell>
          <cell r="D944">
            <v>115</v>
          </cell>
          <cell r="E944" t="str">
            <v>5</v>
          </cell>
          <cell r="F944">
            <v>11</v>
          </cell>
          <cell r="G944">
            <v>15</v>
          </cell>
          <cell r="H944">
            <v>0</v>
          </cell>
          <cell r="I944">
            <v>115.15</v>
          </cell>
          <cell r="J944">
            <v>70</v>
          </cell>
          <cell r="K944">
            <v>0</v>
          </cell>
          <cell r="L944">
            <v>0</v>
          </cell>
          <cell r="M944"/>
        </row>
        <row r="945">
          <cell r="A945" t="str">
            <v>52_5_11_16</v>
          </cell>
          <cell r="B945">
            <v>11</v>
          </cell>
          <cell r="C945">
            <v>52</v>
          </cell>
          <cell r="D945">
            <v>115</v>
          </cell>
          <cell r="E945" t="str">
            <v>5</v>
          </cell>
          <cell r="F945">
            <v>11</v>
          </cell>
          <cell r="G945">
            <v>16</v>
          </cell>
          <cell r="H945">
            <v>0</v>
          </cell>
          <cell r="I945">
            <v>115.16</v>
          </cell>
          <cell r="J945">
            <v>75</v>
          </cell>
          <cell r="K945">
            <v>0</v>
          </cell>
          <cell r="L945">
            <v>0</v>
          </cell>
          <cell r="M945">
            <v>1</v>
          </cell>
        </row>
        <row r="946">
          <cell r="A946" t="str">
            <v>52_5_12_1</v>
          </cell>
          <cell r="B946">
            <v>11</v>
          </cell>
          <cell r="C946">
            <v>52</v>
          </cell>
          <cell r="D946">
            <v>125</v>
          </cell>
          <cell r="E946" t="str">
            <v>5</v>
          </cell>
          <cell r="F946">
            <v>12</v>
          </cell>
          <cell r="G946">
            <v>1</v>
          </cell>
          <cell r="H946">
            <v>0</v>
          </cell>
          <cell r="I946">
            <v>125.01</v>
          </cell>
          <cell r="J946">
            <v>2.5</v>
          </cell>
          <cell r="K946">
            <v>0</v>
          </cell>
          <cell r="L946">
            <v>0</v>
          </cell>
        </row>
        <row r="947">
          <cell r="A947" t="str">
            <v>52_5_12_2</v>
          </cell>
          <cell r="B947">
            <v>11</v>
          </cell>
          <cell r="C947">
            <v>52</v>
          </cell>
          <cell r="D947">
            <v>125</v>
          </cell>
          <cell r="E947" t="str">
            <v>5</v>
          </cell>
          <cell r="F947">
            <v>12</v>
          </cell>
          <cell r="G947">
            <v>2</v>
          </cell>
          <cell r="H947">
            <v>0</v>
          </cell>
          <cell r="I947">
            <v>125.02</v>
          </cell>
          <cell r="J947">
            <v>5</v>
          </cell>
          <cell r="K947">
            <v>0</v>
          </cell>
          <cell r="L947">
            <v>0</v>
          </cell>
          <cell r="M947"/>
        </row>
        <row r="948">
          <cell r="A948" t="str">
            <v>52_5_12_3</v>
          </cell>
          <cell r="B948">
            <v>11</v>
          </cell>
          <cell r="C948">
            <v>52</v>
          </cell>
          <cell r="D948">
            <v>125</v>
          </cell>
          <cell r="E948" t="str">
            <v>5</v>
          </cell>
          <cell r="F948">
            <v>12</v>
          </cell>
          <cell r="G948">
            <v>3</v>
          </cell>
          <cell r="H948">
            <v>0.42</v>
          </cell>
          <cell r="I948">
            <v>125.03</v>
          </cell>
          <cell r="J948">
            <v>10</v>
          </cell>
          <cell r="K948">
            <v>4.2</v>
          </cell>
          <cell r="L948">
            <v>0.32558139534883723</v>
          </cell>
          <cell r="M948"/>
        </row>
        <row r="949">
          <cell r="A949" t="str">
            <v>52_5_12_4</v>
          </cell>
          <cell r="B949">
            <v>11</v>
          </cell>
          <cell r="C949">
            <v>52</v>
          </cell>
          <cell r="D949">
            <v>125</v>
          </cell>
          <cell r="E949" t="str">
            <v>5</v>
          </cell>
          <cell r="F949">
            <v>12</v>
          </cell>
          <cell r="G949">
            <v>4</v>
          </cell>
          <cell r="H949">
            <v>0.57999999999999996</v>
          </cell>
          <cell r="I949">
            <v>125.04</v>
          </cell>
          <cell r="J949">
            <v>15</v>
          </cell>
          <cell r="K949">
            <v>8.6999999999999993</v>
          </cell>
          <cell r="L949">
            <v>0.67441860465116277</v>
          </cell>
          <cell r="M949"/>
        </row>
        <row r="950">
          <cell r="A950" t="str">
            <v>52_5_12_5</v>
          </cell>
          <cell r="B950">
            <v>11</v>
          </cell>
          <cell r="C950">
            <v>52</v>
          </cell>
          <cell r="D950">
            <v>125</v>
          </cell>
          <cell r="E950" t="str">
            <v>5</v>
          </cell>
          <cell r="F950">
            <v>12</v>
          </cell>
          <cell r="G950">
            <v>5</v>
          </cell>
          <cell r="H950">
            <v>0</v>
          </cell>
          <cell r="I950">
            <v>125.05</v>
          </cell>
          <cell r="J950">
            <v>20</v>
          </cell>
          <cell r="K950">
            <v>0</v>
          </cell>
          <cell r="L950">
            <v>0</v>
          </cell>
          <cell r="M950"/>
        </row>
        <row r="951">
          <cell r="A951" t="str">
            <v>52_5_12_6</v>
          </cell>
          <cell r="B951">
            <v>11</v>
          </cell>
          <cell r="C951">
            <v>52</v>
          </cell>
          <cell r="D951">
            <v>125</v>
          </cell>
          <cell r="E951" t="str">
            <v>5</v>
          </cell>
          <cell r="F951">
            <v>12</v>
          </cell>
          <cell r="G951">
            <v>6</v>
          </cell>
          <cell r="H951">
            <v>0</v>
          </cell>
          <cell r="I951">
            <v>125.06</v>
          </cell>
          <cell r="J951">
            <v>25</v>
          </cell>
          <cell r="K951">
            <v>0</v>
          </cell>
          <cell r="L951">
            <v>0</v>
          </cell>
          <cell r="M951"/>
        </row>
        <row r="952">
          <cell r="A952" t="str">
            <v>52_5_12_7</v>
          </cell>
          <cell r="B952">
            <v>11</v>
          </cell>
          <cell r="C952">
            <v>52</v>
          </cell>
          <cell r="D952">
            <v>125</v>
          </cell>
          <cell r="E952" t="str">
            <v>5</v>
          </cell>
          <cell r="F952">
            <v>12</v>
          </cell>
          <cell r="G952">
            <v>7</v>
          </cell>
          <cell r="H952">
            <v>0</v>
          </cell>
          <cell r="I952">
            <v>125.07</v>
          </cell>
          <cell r="J952">
            <v>30</v>
          </cell>
          <cell r="K952">
            <v>0</v>
          </cell>
          <cell r="L952">
            <v>0</v>
          </cell>
          <cell r="M952"/>
        </row>
        <row r="953">
          <cell r="A953" t="str">
            <v>52_5_12_8</v>
          </cell>
          <cell r="B953">
            <v>11</v>
          </cell>
          <cell r="C953">
            <v>52</v>
          </cell>
          <cell r="D953">
            <v>125</v>
          </cell>
          <cell r="E953" t="str">
            <v>5</v>
          </cell>
          <cell r="F953">
            <v>12</v>
          </cell>
          <cell r="G953">
            <v>8</v>
          </cell>
          <cell r="H953">
            <v>0</v>
          </cell>
          <cell r="I953">
            <v>125.08</v>
          </cell>
          <cell r="J953">
            <v>35</v>
          </cell>
          <cell r="K953">
            <v>0</v>
          </cell>
          <cell r="L953">
            <v>0</v>
          </cell>
          <cell r="M953"/>
        </row>
        <row r="954">
          <cell r="A954" t="str">
            <v>52_5_12_9</v>
          </cell>
          <cell r="B954">
            <v>11</v>
          </cell>
          <cell r="C954">
            <v>52</v>
          </cell>
          <cell r="D954">
            <v>125</v>
          </cell>
          <cell r="E954" t="str">
            <v>5</v>
          </cell>
          <cell r="F954">
            <v>12</v>
          </cell>
          <cell r="G954">
            <v>9</v>
          </cell>
          <cell r="H954">
            <v>0</v>
          </cell>
          <cell r="I954">
            <v>125.09</v>
          </cell>
          <cell r="J954">
            <v>40</v>
          </cell>
          <cell r="K954">
            <v>0</v>
          </cell>
          <cell r="L954">
            <v>0</v>
          </cell>
          <cell r="M954"/>
        </row>
        <row r="955">
          <cell r="A955" t="str">
            <v>52_5_12_10</v>
          </cell>
          <cell r="B955">
            <v>11</v>
          </cell>
          <cell r="C955">
            <v>52</v>
          </cell>
          <cell r="D955">
            <v>125</v>
          </cell>
          <cell r="E955" t="str">
            <v>5</v>
          </cell>
          <cell r="F955">
            <v>12</v>
          </cell>
          <cell r="G955">
            <v>10</v>
          </cell>
          <cell r="H955">
            <v>0</v>
          </cell>
          <cell r="I955">
            <v>125.1</v>
          </cell>
          <cell r="J955">
            <v>45</v>
          </cell>
          <cell r="K955">
            <v>0</v>
          </cell>
          <cell r="L955">
            <v>0</v>
          </cell>
          <cell r="M955"/>
        </row>
        <row r="956">
          <cell r="A956" t="str">
            <v>52_5_12_11</v>
          </cell>
          <cell r="B956">
            <v>11</v>
          </cell>
          <cell r="C956">
            <v>52</v>
          </cell>
          <cell r="D956">
            <v>125</v>
          </cell>
          <cell r="E956" t="str">
            <v>5</v>
          </cell>
          <cell r="F956">
            <v>12</v>
          </cell>
          <cell r="G956">
            <v>11</v>
          </cell>
          <cell r="H956">
            <v>0</v>
          </cell>
          <cell r="I956">
            <v>125.11</v>
          </cell>
          <cell r="J956">
            <v>50</v>
          </cell>
          <cell r="K956">
            <v>0</v>
          </cell>
          <cell r="L956">
            <v>0</v>
          </cell>
          <cell r="M956"/>
        </row>
        <row r="957">
          <cell r="A957" t="str">
            <v>52_5_12_12</v>
          </cell>
          <cell r="B957">
            <v>11</v>
          </cell>
          <cell r="C957">
            <v>52</v>
          </cell>
          <cell r="D957">
            <v>125</v>
          </cell>
          <cell r="E957" t="str">
            <v>5</v>
          </cell>
          <cell r="F957">
            <v>12</v>
          </cell>
          <cell r="G957">
            <v>12</v>
          </cell>
          <cell r="H957">
            <v>0</v>
          </cell>
          <cell r="I957">
            <v>125.12</v>
          </cell>
          <cell r="J957">
            <v>55</v>
          </cell>
          <cell r="K957">
            <v>0</v>
          </cell>
          <cell r="L957">
            <v>0</v>
          </cell>
          <cell r="M957"/>
        </row>
        <row r="958">
          <cell r="A958" t="str">
            <v>52_5_12_13</v>
          </cell>
          <cell r="B958">
            <v>11</v>
          </cell>
          <cell r="C958">
            <v>52</v>
          </cell>
          <cell r="D958">
            <v>125</v>
          </cell>
          <cell r="E958" t="str">
            <v>5</v>
          </cell>
          <cell r="F958">
            <v>12</v>
          </cell>
          <cell r="G958">
            <v>13</v>
          </cell>
          <cell r="H958">
            <v>0</v>
          </cell>
          <cell r="I958">
            <v>125.13</v>
          </cell>
          <cell r="J958">
            <v>60</v>
          </cell>
          <cell r="K958">
            <v>0</v>
          </cell>
          <cell r="L958">
            <v>0</v>
          </cell>
          <cell r="M958"/>
        </row>
        <row r="959">
          <cell r="A959" t="str">
            <v>52_5_12_14</v>
          </cell>
          <cell r="B959">
            <v>11</v>
          </cell>
          <cell r="C959">
            <v>52</v>
          </cell>
          <cell r="D959">
            <v>125</v>
          </cell>
          <cell r="E959" t="str">
            <v>5</v>
          </cell>
          <cell r="F959">
            <v>12</v>
          </cell>
          <cell r="G959">
            <v>14</v>
          </cell>
          <cell r="H959">
            <v>0</v>
          </cell>
          <cell r="I959">
            <v>125.14</v>
          </cell>
          <cell r="J959">
            <v>65</v>
          </cell>
          <cell r="K959">
            <v>0</v>
          </cell>
          <cell r="L959">
            <v>0</v>
          </cell>
          <cell r="M959"/>
        </row>
        <row r="960">
          <cell r="A960" t="str">
            <v>52_5_12_15</v>
          </cell>
          <cell r="B960">
            <v>11</v>
          </cell>
          <cell r="C960">
            <v>52</v>
          </cell>
          <cell r="D960">
            <v>125</v>
          </cell>
          <cell r="E960" t="str">
            <v>5</v>
          </cell>
          <cell r="F960">
            <v>12</v>
          </cell>
          <cell r="G960">
            <v>15</v>
          </cell>
          <cell r="H960">
            <v>0</v>
          </cell>
          <cell r="I960">
            <v>125.15</v>
          </cell>
          <cell r="J960">
            <v>70</v>
          </cell>
          <cell r="K960">
            <v>0</v>
          </cell>
          <cell r="L960">
            <v>0</v>
          </cell>
          <cell r="M960"/>
        </row>
        <row r="961">
          <cell r="A961" t="str">
            <v>52_5_12_16</v>
          </cell>
          <cell r="B961">
            <v>11</v>
          </cell>
          <cell r="C961">
            <v>52</v>
          </cell>
          <cell r="D961">
            <v>125</v>
          </cell>
          <cell r="E961" t="str">
            <v>5</v>
          </cell>
          <cell r="F961">
            <v>12</v>
          </cell>
          <cell r="G961">
            <v>16</v>
          </cell>
          <cell r="H961">
            <v>0</v>
          </cell>
          <cell r="I961">
            <v>125.16</v>
          </cell>
          <cell r="J961">
            <v>75</v>
          </cell>
          <cell r="K961">
            <v>0</v>
          </cell>
          <cell r="L961">
            <v>0</v>
          </cell>
          <cell r="M961">
            <v>1</v>
          </cell>
        </row>
        <row r="962">
          <cell r="A962" t="str">
            <v>52_5_13_1</v>
          </cell>
          <cell r="B962">
            <v>11</v>
          </cell>
          <cell r="C962">
            <v>52</v>
          </cell>
          <cell r="D962">
            <v>135</v>
          </cell>
          <cell r="E962" t="str">
            <v>5</v>
          </cell>
          <cell r="F962">
            <v>13</v>
          </cell>
          <cell r="G962">
            <v>1</v>
          </cell>
          <cell r="H962">
            <v>0</v>
          </cell>
          <cell r="I962">
            <v>135.01</v>
          </cell>
          <cell r="J962">
            <v>2.5</v>
          </cell>
          <cell r="K962">
            <v>0</v>
          </cell>
          <cell r="L962">
            <v>0</v>
          </cell>
        </row>
        <row r="963">
          <cell r="A963" t="str">
            <v>52_5_13_2</v>
          </cell>
          <cell r="B963">
            <v>11</v>
          </cell>
          <cell r="C963">
            <v>52</v>
          </cell>
          <cell r="D963">
            <v>135</v>
          </cell>
          <cell r="E963" t="str">
            <v>5</v>
          </cell>
          <cell r="F963">
            <v>13</v>
          </cell>
          <cell r="G963">
            <v>2</v>
          </cell>
          <cell r="H963">
            <v>0</v>
          </cell>
          <cell r="I963">
            <v>135.02000000000001</v>
          </cell>
          <cell r="J963">
            <v>5</v>
          </cell>
          <cell r="K963">
            <v>0</v>
          </cell>
          <cell r="L963">
            <v>0</v>
          </cell>
          <cell r="M963"/>
        </row>
        <row r="964">
          <cell r="A964" t="str">
            <v>52_5_13_3</v>
          </cell>
          <cell r="B964">
            <v>11</v>
          </cell>
          <cell r="C964">
            <v>52</v>
          </cell>
          <cell r="D964">
            <v>135</v>
          </cell>
          <cell r="E964" t="str">
            <v>5</v>
          </cell>
          <cell r="F964">
            <v>13</v>
          </cell>
          <cell r="G964">
            <v>3</v>
          </cell>
          <cell r="H964">
            <v>0.42</v>
          </cell>
          <cell r="I964">
            <v>135.03</v>
          </cell>
          <cell r="J964">
            <v>10</v>
          </cell>
          <cell r="K964">
            <v>4.2</v>
          </cell>
          <cell r="L964">
            <v>0.32558139534883723</v>
          </cell>
          <cell r="M964"/>
        </row>
        <row r="965">
          <cell r="A965" t="str">
            <v>52_5_13_4</v>
          </cell>
          <cell r="B965">
            <v>11</v>
          </cell>
          <cell r="C965">
            <v>52</v>
          </cell>
          <cell r="D965">
            <v>135</v>
          </cell>
          <cell r="E965" t="str">
            <v>5</v>
          </cell>
          <cell r="F965">
            <v>13</v>
          </cell>
          <cell r="G965">
            <v>4</v>
          </cell>
          <cell r="H965">
            <v>0.57999999999999996</v>
          </cell>
          <cell r="I965">
            <v>135.04</v>
          </cell>
          <cell r="J965">
            <v>15</v>
          </cell>
          <cell r="K965">
            <v>8.6999999999999993</v>
          </cell>
          <cell r="L965">
            <v>0.67441860465116277</v>
          </cell>
          <cell r="M965"/>
        </row>
        <row r="966">
          <cell r="A966" t="str">
            <v>52_5_13_5</v>
          </cell>
          <cell r="B966">
            <v>11</v>
          </cell>
          <cell r="C966">
            <v>52</v>
          </cell>
          <cell r="D966">
            <v>135</v>
          </cell>
          <cell r="E966" t="str">
            <v>5</v>
          </cell>
          <cell r="F966">
            <v>13</v>
          </cell>
          <cell r="G966">
            <v>5</v>
          </cell>
          <cell r="H966">
            <v>0</v>
          </cell>
          <cell r="I966">
            <v>135.05000000000001</v>
          </cell>
          <cell r="J966">
            <v>20</v>
          </cell>
          <cell r="K966">
            <v>0</v>
          </cell>
          <cell r="L966">
            <v>0</v>
          </cell>
          <cell r="M966"/>
        </row>
        <row r="967">
          <cell r="A967" t="str">
            <v>52_5_13_6</v>
          </cell>
          <cell r="B967">
            <v>11</v>
          </cell>
          <cell r="C967">
            <v>52</v>
          </cell>
          <cell r="D967">
            <v>135</v>
          </cell>
          <cell r="E967" t="str">
            <v>5</v>
          </cell>
          <cell r="F967">
            <v>13</v>
          </cell>
          <cell r="G967">
            <v>6</v>
          </cell>
          <cell r="H967">
            <v>0</v>
          </cell>
          <cell r="I967">
            <v>135.06</v>
          </cell>
          <cell r="J967">
            <v>25</v>
          </cell>
          <cell r="K967">
            <v>0</v>
          </cell>
          <cell r="L967">
            <v>0</v>
          </cell>
          <cell r="M967"/>
        </row>
        <row r="968">
          <cell r="A968" t="str">
            <v>52_5_13_7</v>
          </cell>
          <cell r="B968">
            <v>11</v>
          </cell>
          <cell r="C968">
            <v>52</v>
          </cell>
          <cell r="D968">
            <v>135</v>
          </cell>
          <cell r="E968" t="str">
            <v>5</v>
          </cell>
          <cell r="F968">
            <v>13</v>
          </cell>
          <cell r="G968">
            <v>7</v>
          </cell>
          <cell r="H968">
            <v>0</v>
          </cell>
          <cell r="I968">
            <v>135.07</v>
          </cell>
          <cell r="J968">
            <v>30</v>
          </cell>
          <cell r="K968">
            <v>0</v>
          </cell>
          <cell r="L968">
            <v>0</v>
          </cell>
          <cell r="M968"/>
        </row>
        <row r="969">
          <cell r="A969" t="str">
            <v>52_5_13_8</v>
          </cell>
          <cell r="B969">
            <v>11</v>
          </cell>
          <cell r="C969">
            <v>52</v>
          </cell>
          <cell r="D969">
            <v>135</v>
          </cell>
          <cell r="E969" t="str">
            <v>5</v>
          </cell>
          <cell r="F969">
            <v>13</v>
          </cell>
          <cell r="G969">
            <v>8</v>
          </cell>
          <cell r="H969">
            <v>0</v>
          </cell>
          <cell r="I969">
            <v>135.08000000000001</v>
          </cell>
          <cell r="J969">
            <v>35</v>
          </cell>
          <cell r="K969">
            <v>0</v>
          </cell>
          <cell r="L969">
            <v>0</v>
          </cell>
          <cell r="M969"/>
        </row>
        <row r="970">
          <cell r="A970" t="str">
            <v>52_5_13_9</v>
          </cell>
          <cell r="B970">
            <v>11</v>
          </cell>
          <cell r="C970">
            <v>52</v>
          </cell>
          <cell r="D970">
            <v>135</v>
          </cell>
          <cell r="E970" t="str">
            <v>5</v>
          </cell>
          <cell r="F970">
            <v>13</v>
          </cell>
          <cell r="G970">
            <v>9</v>
          </cell>
          <cell r="H970">
            <v>0</v>
          </cell>
          <cell r="I970">
            <v>135.09</v>
          </cell>
          <cell r="J970">
            <v>40</v>
          </cell>
          <cell r="K970">
            <v>0</v>
          </cell>
          <cell r="L970">
            <v>0</v>
          </cell>
          <cell r="M970"/>
        </row>
        <row r="971">
          <cell r="A971" t="str">
            <v>52_5_13_10</v>
          </cell>
          <cell r="B971">
            <v>11</v>
          </cell>
          <cell r="C971">
            <v>52</v>
          </cell>
          <cell r="D971">
            <v>135</v>
          </cell>
          <cell r="E971" t="str">
            <v>5</v>
          </cell>
          <cell r="F971">
            <v>13</v>
          </cell>
          <cell r="G971">
            <v>10</v>
          </cell>
          <cell r="H971">
            <v>0</v>
          </cell>
          <cell r="I971">
            <v>135.1</v>
          </cell>
          <cell r="J971">
            <v>45</v>
          </cell>
          <cell r="K971">
            <v>0</v>
          </cell>
          <cell r="L971">
            <v>0</v>
          </cell>
          <cell r="M971"/>
        </row>
        <row r="972">
          <cell r="A972" t="str">
            <v>52_5_13_11</v>
          </cell>
          <cell r="B972">
            <v>11</v>
          </cell>
          <cell r="C972">
            <v>52</v>
          </cell>
          <cell r="D972">
            <v>135</v>
          </cell>
          <cell r="E972" t="str">
            <v>5</v>
          </cell>
          <cell r="F972">
            <v>13</v>
          </cell>
          <cell r="G972">
            <v>11</v>
          </cell>
          <cell r="H972">
            <v>0</v>
          </cell>
          <cell r="I972">
            <v>135.11000000000001</v>
          </cell>
          <cell r="J972">
            <v>50</v>
          </cell>
          <cell r="K972">
            <v>0</v>
          </cell>
          <cell r="L972">
            <v>0</v>
          </cell>
          <cell r="M972"/>
        </row>
        <row r="973">
          <cell r="A973" t="str">
            <v>52_5_13_12</v>
          </cell>
          <cell r="B973">
            <v>11</v>
          </cell>
          <cell r="C973">
            <v>52</v>
          </cell>
          <cell r="D973">
            <v>135</v>
          </cell>
          <cell r="E973" t="str">
            <v>5</v>
          </cell>
          <cell r="F973">
            <v>13</v>
          </cell>
          <cell r="G973">
            <v>12</v>
          </cell>
          <cell r="H973">
            <v>0</v>
          </cell>
          <cell r="I973">
            <v>135.12</v>
          </cell>
          <cell r="J973">
            <v>55</v>
          </cell>
          <cell r="K973">
            <v>0</v>
          </cell>
          <cell r="L973">
            <v>0</v>
          </cell>
          <cell r="M973"/>
        </row>
        <row r="974">
          <cell r="A974" t="str">
            <v>52_5_13_13</v>
          </cell>
          <cell r="B974">
            <v>11</v>
          </cell>
          <cell r="C974">
            <v>52</v>
          </cell>
          <cell r="D974">
            <v>135</v>
          </cell>
          <cell r="E974" t="str">
            <v>5</v>
          </cell>
          <cell r="F974">
            <v>13</v>
          </cell>
          <cell r="G974">
            <v>13</v>
          </cell>
          <cell r="H974">
            <v>0</v>
          </cell>
          <cell r="I974">
            <v>135.13</v>
          </cell>
          <cell r="J974">
            <v>60</v>
          </cell>
          <cell r="K974">
            <v>0</v>
          </cell>
          <cell r="L974">
            <v>0</v>
          </cell>
          <cell r="M974"/>
        </row>
        <row r="975">
          <cell r="A975" t="str">
            <v>52_5_13_14</v>
          </cell>
          <cell r="B975">
            <v>11</v>
          </cell>
          <cell r="C975">
            <v>52</v>
          </cell>
          <cell r="D975">
            <v>135</v>
          </cell>
          <cell r="E975" t="str">
            <v>5</v>
          </cell>
          <cell r="F975">
            <v>13</v>
          </cell>
          <cell r="G975">
            <v>14</v>
          </cell>
          <cell r="H975">
            <v>0</v>
          </cell>
          <cell r="I975">
            <v>135.13999999999999</v>
          </cell>
          <cell r="J975">
            <v>65</v>
          </cell>
          <cell r="K975">
            <v>0</v>
          </cell>
          <cell r="L975">
            <v>0</v>
          </cell>
          <cell r="M975"/>
        </row>
        <row r="976">
          <cell r="A976" t="str">
            <v>52_5_13_15</v>
          </cell>
          <cell r="B976">
            <v>11</v>
          </cell>
          <cell r="C976">
            <v>52</v>
          </cell>
          <cell r="D976">
            <v>135</v>
          </cell>
          <cell r="E976" t="str">
            <v>5</v>
          </cell>
          <cell r="F976">
            <v>13</v>
          </cell>
          <cell r="G976">
            <v>15</v>
          </cell>
          <cell r="H976">
            <v>0</v>
          </cell>
          <cell r="I976">
            <v>135.15</v>
          </cell>
          <cell r="J976">
            <v>70</v>
          </cell>
          <cell r="K976">
            <v>0</v>
          </cell>
          <cell r="L976">
            <v>0</v>
          </cell>
          <cell r="M976"/>
        </row>
        <row r="977">
          <cell r="A977" t="str">
            <v>52_5_13_16</v>
          </cell>
          <cell r="B977">
            <v>11</v>
          </cell>
          <cell r="C977">
            <v>52</v>
          </cell>
          <cell r="D977">
            <v>135</v>
          </cell>
          <cell r="E977" t="str">
            <v>5</v>
          </cell>
          <cell r="F977">
            <v>13</v>
          </cell>
          <cell r="G977">
            <v>16</v>
          </cell>
          <cell r="H977">
            <v>0</v>
          </cell>
          <cell r="I977">
            <v>135.16</v>
          </cell>
          <cell r="J977">
            <v>75</v>
          </cell>
          <cell r="K977">
            <v>0</v>
          </cell>
          <cell r="L977">
            <v>0</v>
          </cell>
          <cell r="M977">
            <v>1</v>
          </cell>
        </row>
        <row r="978">
          <cell r="A978" t="str">
            <v>52_5_14_1</v>
          </cell>
          <cell r="B978">
            <v>11</v>
          </cell>
          <cell r="C978">
            <v>52</v>
          </cell>
          <cell r="D978">
            <v>145</v>
          </cell>
          <cell r="E978" t="str">
            <v>5</v>
          </cell>
          <cell r="F978">
            <v>14</v>
          </cell>
          <cell r="G978">
            <v>1</v>
          </cell>
          <cell r="H978">
            <v>0</v>
          </cell>
          <cell r="I978">
            <v>145.01</v>
          </cell>
          <cell r="J978">
            <v>2.5</v>
          </cell>
          <cell r="K978">
            <v>0</v>
          </cell>
          <cell r="L978">
            <v>0</v>
          </cell>
        </row>
        <row r="979">
          <cell r="A979" t="str">
            <v>52_5_14_2</v>
          </cell>
          <cell r="B979">
            <v>11</v>
          </cell>
          <cell r="C979">
            <v>52</v>
          </cell>
          <cell r="D979">
            <v>145</v>
          </cell>
          <cell r="E979" t="str">
            <v>5</v>
          </cell>
          <cell r="F979">
            <v>14</v>
          </cell>
          <cell r="G979">
            <v>2</v>
          </cell>
          <cell r="H979">
            <v>0</v>
          </cell>
          <cell r="I979">
            <v>145.02000000000001</v>
          </cell>
          <cell r="J979">
            <v>5</v>
          </cell>
          <cell r="K979">
            <v>0</v>
          </cell>
          <cell r="L979">
            <v>0</v>
          </cell>
          <cell r="M979"/>
        </row>
        <row r="980">
          <cell r="A980" t="str">
            <v>52_5_14_3</v>
          </cell>
          <cell r="B980">
            <v>11</v>
          </cell>
          <cell r="C980">
            <v>52</v>
          </cell>
          <cell r="D980">
            <v>145</v>
          </cell>
          <cell r="E980" t="str">
            <v>5</v>
          </cell>
          <cell r="F980">
            <v>14</v>
          </cell>
          <cell r="G980">
            <v>3</v>
          </cell>
          <cell r="H980">
            <v>0.42</v>
          </cell>
          <cell r="I980">
            <v>145.03</v>
          </cell>
          <cell r="J980">
            <v>10</v>
          </cell>
          <cell r="K980">
            <v>4.2</v>
          </cell>
          <cell r="L980">
            <v>0.32558139534883723</v>
          </cell>
          <cell r="M980"/>
        </row>
        <row r="981">
          <cell r="A981" t="str">
            <v>52_5_14_4</v>
          </cell>
          <cell r="B981">
            <v>11</v>
          </cell>
          <cell r="C981">
            <v>52</v>
          </cell>
          <cell r="D981">
            <v>145</v>
          </cell>
          <cell r="E981" t="str">
            <v>5</v>
          </cell>
          <cell r="F981">
            <v>14</v>
          </cell>
          <cell r="G981">
            <v>4</v>
          </cell>
          <cell r="H981">
            <v>0.57999999999999996</v>
          </cell>
          <cell r="I981">
            <v>145.04</v>
          </cell>
          <cell r="J981">
            <v>15</v>
          </cell>
          <cell r="K981">
            <v>8.6999999999999993</v>
          </cell>
          <cell r="L981">
            <v>0.67441860465116277</v>
          </cell>
          <cell r="M981"/>
        </row>
        <row r="982">
          <cell r="A982" t="str">
            <v>52_5_14_5</v>
          </cell>
          <cell r="B982">
            <v>11</v>
          </cell>
          <cell r="C982">
            <v>52</v>
          </cell>
          <cell r="D982">
            <v>145</v>
          </cell>
          <cell r="E982" t="str">
            <v>5</v>
          </cell>
          <cell r="F982">
            <v>14</v>
          </cell>
          <cell r="G982">
            <v>5</v>
          </cell>
          <cell r="H982">
            <v>0</v>
          </cell>
          <cell r="I982">
            <v>145.05000000000001</v>
          </cell>
          <cell r="J982">
            <v>20</v>
          </cell>
          <cell r="K982">
            <v>0</v>
          </cell>
          <cell r="L982">
            <v>0</v>
          </cell>
          <cell r="M982"/>
        </row>
        <row r="983">
          <cell r="A983" t="str">
            <v>52_5_14_6</v>
          </cell>
          <cell r="B983">
            <v>11</v>
          </cell>
          <cell r="C983">
            <v>52</v>
          </cell>
          <cell r="D983">
            <v>145</v>
          </cell>
          <cell r="E983" t="str">
            <v>5</v>
          </cell>
          <cell r="F983">
            <v>14</v>
          </cell>
          <cell r="G983">
            <v>6</v>
          </cell>
          <cell r="H983">
            <v>0</v>
          </cell>
          <cell r="I983">
            <v>145.06</v>
          </cell>
          <cell r="J983">
            <v>25</v>
          </cell>
          <cell r="K983">
            <v>0</v>
          </cell>
          <cell r="L983">
            <v>0</v>
          </cell>
          <cell r="M983"/>
        </row>
        <row r="984">
          <cell r="A984" t="str">
            <v>52_5_14_7</v>
          </cell>
          <cell r="B984">
            <v>11</v>
          </cell>
          <cell r="C984">
            <v>52</v>
          </cell>
          <cell r="D984">
            <v>145</v>
          </cell>
          <cell r="E984" t="str">
            <v>5</v>
          </cell>
          <cell r="F984">
            <v>14</v>
          </cell>
          <cell r="G984">
            <v>7</v>
          </cell>
          <cell r="H984">
            <v>0</v>
          </cell>
          <cell r="I984">
            <v>145.07</v>
          </cell>
          <cell r="J984">
            <v>30</v>
          </cell>
          <cell r="K984">
            <v>0</v>
          </cell>
          <cell r="L984">
            <v>0</v>
          </cell>
          <cell r="M984"/>
        </row>
        <row r="985">
          <cell r="A985" t="str">
            <v>52_5_14_8</v>
          </cell>
          <cell r="B985">
            <v>11</v>
          </cell>
          <cell r="C985">
            <v>52</v>
          </cell>
          <cell r="D985">
            <v>145</v>
          </cell>
          <cell r="E985" t="str">
            <v>5</v>
          </cell>
          <cell r="F985">
            <v>14</v>
          </cell>
          <cell r="G985">
            <v>8</v>
          </cell>
          <cell r="H985">
            <v>0</v>
          </cell>
          <cell r="I985">
            <v>145.08000000000001</v>
          </cell>
          <cell r="J985">
            <v>35</v>
          </cell>
          <cell r="K985">
            <v>0</v>
          </cell>
          <cell r="L985">
            <v>0</v>
          </cell>
          <cell r="M985"/>
        </row>
        <row r="986">
          <cell r="A986" t="str">
            <v>52_5_14_9</v>
          </cell>
          <cell r="B986">
            <v>11</v>
          </cell>
          <cell r="C986">
            <v>52</v>
          </cell>
          <cell r="D986">
            <v>145</v>
          </cell>
          <cell r="E986" t="str">
            <v>5</v>
          </cell>
          <cell r="F986">
            <v>14</v>
          </cell>
          <cell r="G986">
            <v>9</v>
          </cell>
          <cell r="H986">
            <v>0</v>
          </cell>
          <cell r="I986">
            <v>145.09</v>
          </cell>
          <cell r="J986">
            <v>40</v>
          </cell>
          <cell r="K986">
            <v>0</v>
          </cell>
          <cell r="L986">
            <v>0</v>
          </cell>
          <cell r="M986"/>
        </row>
        <row r="987">
          <cell r="A987" t="str">
            <v>52_5_14_10</v>
          </cell>
          <cell r="B987">
            <v>11</v>
          </cell>
          <cell r="C987">
            <v>52</v>
          </cell>
          <cell r="D987">
            <v>145</v>
          </cell>
          <cell r="E987" t="str">
            <v>5</v>
          </cell>
          <cell r="F987">
            <v>14</v>
          </cell>
          <cell r="G987">
            <v>10</v>
          </cell>
          <cell r="H987">
            <v>0</v>
          </cell>
          <cell r="I987">
            <v>145.1</v>
          </cell>
          <cell r="J987">
            <v>45</v>
          </cell>
          <cell r="K987">
            <v>0</v>
          </cell>
          <cell r="L987">
            <v>0</v>
          </cell>
          <cell r="M987"/>
        </row>
        <row r="988">
          <cell r="A988" t="str">
            <v>52_5_14_11</v>
          </cell>
          <cell r="B988">
            <v>11</v>
          </cell>
          <cell r="C988">
            <v>52</v>
          </cell>
          <cell r="D988">
            <v>145</v>
          </cell>
          <cell r="E988" t="str">
            <v>5</v>
          </cell>
          <cell r="F988">
            <v>14</v>
          </cell>
          <cell r="G988">
            <v>11</v>
          </cell>
          <cell r="H988">
            <v>0</v>
          </cell>
          <cell r="I988">
            <v>145.11000000000001</v>
          </cell>
          <cell r="J988">
            <v>50</v>
          </cell>
          <cell r="K988">
            <v>0</v>
          </cell>
          <cell r="L988">
            <v>0</v>
          </cell>
          <cell r="M988"/>
        </row>
        <row r="989">
          <cell r="A989" t="str">
            <v>52_5_14_12</v>
          </cell>
          <cell r="B989">
            <v>11</v>
          </cell>
          <cell r="C989">
            <v>52</v>
          </cell>
          <cell r="D989">
            <v>145</v>
          </cell>
          <cell r="E989" t="str">
            <v>5</v>
          </cell>
          <cell r="F989">
            <v>14</v>
          </cell>
          <cell r="G989">
            <v>12</v>
          </cell>
          <cell r="H989">
            <v>0</v>
          </cell>
          <cell r="I989">
            <v>145.12</v>
          </cell>
          <cell r="J989">
            <v>55</v>
          </cell>
          <cell r="K989">
            <v>0</v>
          </cell>
          <cell r="L989">
            <v>0</v>
          </cell>
          <cell r="M989"/>
        </row>
        <row r="990">
          <cell r="A990" t="str">
            <v>52_5_14_13</v>
          </cell>
          <cell r="B990">
            <v>11</v>
          </cell>
          <cell r="C990">
            <v>52</v>
          </cell>
          <cell r="D990">
            <v>145</v>
          </cell>
          <cell r="E990" t="str">
            <v>5</v>
          </cell>
          <cell r="F990">
            <v>14</v>
          </cell>
          <cell r="G990">
            <v>13</v>
          </cell>
          <cell r="H990">
            <v>0</v>
          </cell>
          <cell r="I990">
            <v>145.13</v>
          </cell>
          <cell r="J990">
            <v>60</v>
          </cell>
          <cell r="K990">
            <v>0</v>
          </cell>
          <cell r="L990">
            <v>0</v>
          </cell>
          <cell r="M990"/>
        </row>
        <row r="991">
          <cell r="A991" t="str">
            <v>52_5_14_14</v>
          </cell>
          <cell r="B991">
            <v>11</v>
          </cell>
          <cell r="C991">
            <v>52</v>
          </cell>
          <cell r="D991">
            <v>145</v>
          </cell>
          <cell r="E991" t="str">
            <v>5</v>
          </cell>
          <cell r="F991">
            <v>14</v>
          </cell>
          <cell r="G991">
            <v>14</v>
          </cell>
          <cell r="H991">
            <v>0</v>
          </cell>
          <cell r="I991">
            <v>145.13999999999999</v>
          </cell>
          <cell r="J991">
            <v>65</v>
          </cell>
          <cell r="K991">
            <v>0</v>
          </cell>
          <cell r="L991">
            <v>0</v>
          </cell>
          <cell r="M991"/>
        </row>
        <row r="992">
          <cell r="A992" t="str">
            <v>52_5_14_15</v>
          </cell>
          <cell r="B992">
            <v>11</v>
          </cell>
          <cell r="C992">
            <v>52</v>
          </cell>
          <cell r="D992">
            <v>145</v>
          </cell>
          <cell r="E992" t="str">
            <v>5</v>
          </cell>
          <cell r="F992">
            <v>14</v>
          </cell>
          <cell r="G992">
            <v>15</v>
          </cell>
          <cell r="H992">
            <v>0</v>
          </cell>
          <cell r="I992">
            <v>145.15</v>
          </cell>
          <cell r="J992">
            <v>70</v>
          </cell>
          <cell r="K992">
            <v>0</v>
          </cell>
          <cell r="L992">
            <v>0</v>
          </cell>
          <cell r="M992"/>
        </row>
        <row r="993">
          <cell r="A993" t="str">
            <v>52_5_14_16</v>
          </cell>
          <cell r="B993">
            <v>11</v>
          </cell>
          <cell r="C993">
            <v>52</v>
          </cell>
          <cell r="D993">
            <v>145</v>
          </cell>
          <cell r="E993" t="str">
            <v>5</v>
          </cell>
          <cell r="F993">
            <v>14</v>
          </cell>
          <cell r="G993">
            <v>16</v>
          </cell>
          <cell r="H993">
            <v>0</v>
          </cell>
          <cell r="I993">
            <v>145.16</v>
          </cell>
          <cell r="J993">
            <v>75</v>
          </cell>
          <cell r="K993">
            <v>0</v>
          </cell>
          <cell r="L993">
            <v>0</v>
          </cell>
          <cell r="M993">
            <v>1</v>
          </cell>
        </row>
        <row r="994">
          <cell r="A994" t="str">
            <v>52_5_15_1</v>
          </cell>
          <cell r="B994">
            <v>11</v>
          </cell>
          <cell r="C994">
            <v>52</v>
          </cell>
          <cell r="D994">
            <v>155</v>
          </cell>
          <cell r="E994" t="str">
            <v>5</v>
          </cell>
          <cell r="F994">
            <v>15</v>
          </cell>
          <cell r="G994">
            <v>1</v>
          </cell>
          <cell r="H994">
            <v>0</v>
          </cell>
          <cell r="I994">
            <v>155.01</v>
          </cell>
          <cell r="J994">
            <v>2.5</v>
          </cell>
          <cell r="K994">
            <v>0</v>
          </cell>
          <cell r="L994">
            <v>0</v>
          </cell>
        </row>
        <row r="995">
          <cell r="A995" t="str">
            <v>52_5_15_2</v>
          </cell>
          <cell r="B995">
            <v>11</v>
          </cell>
          <cell r="C995">
            <v>52</v>
          </cell>
          <cell r="D995">
            <v>155</v>
          </cell>
          <cell r="E995" t="str">
            <v>5</v>
          </cell>
          <cell r="F995">
            <v>15</v>
          </cell>
          <cell r="G995">
            <v>2</v>
          </cell>
          <cell r="H995">
            <v>0</v>
          </cell>
          <cell r="I995">
            <v>155.02000000000001</v>
          </cell>
          <cell r="J995">
            <v>5</v>
          </cell>
          <cell r="K995">
            <v>0</v>
          </cell>
          <cell r="L995">
            <v>0</v>
          </cell>
          <cell r="M995"/>
        </row>
        <row r="996">
          <cell r="A996" t="str">
            <v>52_5_15_3</v>
          </cell>
          <cell r="B996">
            <v>11</v>
          </cell>
          <cell r="C996">
            <v>52</v>
          </cell>
          <cell r="D996">
            <v>155</v>
          </cell>
          <cell r="E996" t="str">
            <v>5</v>
          </cell>
          <cell r="F996">
            <v>15</v>
          </cell>
          <cell r="G996">
            <v>3</v>
          </cell>
          <cell r="H996">
            <v>0.42</v>
          </cell>
          <cell r="I996">
            <v>155.03</v>
          </cell>
          <cell r="J996">
            <v>10</v>
          </cell>
          <cell r="K996">
            <v>4.2</v>
          </cell>
          <cell r="L996">
            <v>0.32558139534883723</v>
          </cell>
          <cell r="M996"/>
        </row>
        <row r="997">
          <cell r="A997" t="str">
            <v>52_5_15_4</v>
          </cell>
          <cell r="B997">
            <v>11</v>
          </cell>
          <cell r="C997">
            <v>52</v>
          </cell>
          <cell r="D997">
            <v>155</v>
          </cell>
          <cell r="E997" t="str">
            <v>5</v>
          </cell>
          <cell r="F997">
            <v>15</v>
          </cell>
          <cell r="G997">
            <v>4</v>
          </cell>
          <cell r="H997">
            <v>0.57999999999999996</v>
          </cell>
          <cell r="I997">
            <v>155.04</v>
          </cell>
          <cell r="J997">
            <v>15</v>
          </cell>
          <cell r="K997">
            <v>8.6999999999999993</v>
          </cell>
          <cell r="L997">
            <v>0.67441860465116277</v>
          </cell>
          <cell r="M997"/>
        </row>
        <row r="998">
          <cell r="A998" t="str">
            <v>52_5_15_5</v>
          </cell>
          <cell r="B998">
            <v>11</v>
          </cell>
          <cell r="C998">
            <v>52</v>
          </cell>
          <cell r="D998">
            <v>155</v>
          </cell>
          <cell r="E998" t="str">
            <v>5</v>
          </cell>
          <cell r="F998">
            <v>15</v>
          </cell>
          <cell r="G998">
            <v>5</v>
          </cell>
          <cell r="H998">
            <v>0</v>
          </cell>
          <cell r="I998">
            <v>155.05000000000001</v>
          </cell>
          <cell r="J998">
            <v>20</v>
          </cell>
          <cell r="K998">
            <v>0</v>
          </cell>
          <cell r="L998">
            <v>0</v>
          </cell>
          <cell r="M998"/>
        </row>
        <row r="999">
          <cell r="A999" t="str">
            <v>52_5_15_6</v>
          </cell>
          <cell r="B999">
            <v>11</v>
          </cell>
          <cell r="C999">
            <v>52</v>
          </cell>
          <cell r="D999">
            <v>155</v>
          </cell>
          <cell r="E999" t="str">
            <v>5</v>
          </cell>
          <cell r="F999">
            <v>15</v>
          </cell>
          <cell r="G999">
            <v>6</v>
          </cell>
          <cell r="H999">
            <v>0</v>
          </cell>
          <cell r="I999">
            <v>155.06</v>
          </cell>
          <cell r="J999">
            <v>25</v>
          </cell>
          <cell r="K999">
            <v>0</v>
          </cell>
          <cell r="L999">
            <v>0</v>
          </cell>
          <cell r="M999"/>
        </row>
        <row r="1000">
          <cell r="A1000" t="str">
            <v>52_5_15_7</v>
          </cell>
          <cell r="B1000">
            <v>11</v>
          </cell>
          <cell r="C1000">
            <v>52</v>
          </cell>
          <cell r="D1000">
            <v>155</v>
          </cell>
          <cell r="E1000" t="str">
            <v>5</v>
          </cell>
          <cell r="F1000">
            <v>15</v>
          </cell>
          <cell r="G1000">
            <v>7</v>
          </cell>
          <cell r="H1000">
            <v>0</v>
          </cell>
          <cell r="I1000">
            <v>155.07</v>
          </cell>
          <cell r="J1000">
            <v>30</v>
          </cell>
          <cell r="K1000">
            <v>0</v>
          </cell>
          <cell r="L1000">
            <v>0</v>
          </cell>
          <cell r="M1000"/>
        </row>
        <row r="1001">
          <cell r="A1001" t="str">
            <v>52_5_15_8</v>
          </cell>
          <cell r="B1001">
            <v>11</v>
          </cell>
          <cell r="C1001">
            <v>52</v>
          </cell>
          <cell r="D1001">
            <v>155</v>
          </cell>
          <cell r="E1001" t="str">
            <v>5</v>
          </cell>
          <cell r="F1001">
            <v>15</v>
          </cell>
          <cell r="G1001">
            <v>8</v>
          </cell>
          <cell r="H1001">
            <v>0</v>
          </cell>
          <cell r="I1001">
            <v>155.08000000000001</v>
          </cell>
          <cell r="J1001">
            <v>35</v>
          </cell>
          <cell r="K1001">
            <v>0</v>
          </cell>
          <cell r="L1001">
            <v>0</v>
          </cell>
          <cell r="M1001"/>
        </row>
        <row r="1002">
          <cell r="A1002" t="str">
            <v>52_5_15_9</v>
          </cell>
          <cell r="B1002">
            <v>11</v>
          </cell>
          <cell r="C1002">
            <v>52</v>
          </cell>
          <cell r="D1002">
            <v>155</v>
          </cell>
          <cell r="E1002" t="str">
            <v>5</v>
          </cell>
          <cell r="F1002">
            <v>15</v>
          </cell>
          <cell r="G1002">
            <v>9</v>
          </cell>
          <cell r="H1002">
            <v>0</v>
          </cell>
          <cell r="I1002">
            <v>155.09</v>
          </cell>
          <cell r="J1002">
            <v>40</v>
          </cell>
          <cell r="K1002">
            <v>0</v>
          </cell>
          <cell r="L1002">
            <v>0</v>
          </cell>
          <cell r="M1002"/>
        </row>
        <row r="1003">
          <cell r="A1003" t="str">
            <v>52_5_15_10</v>
          </cell>
          <cell r="B1003">
            <v>11</v>
          </cell>
          <cell r="C1003">
            <v>52</v>
          </cell>
          <cell r="D1003">
            <v>155</v>
          </cell>
          <cell r="E1003" t="str">
            <v>5</v>
          </cell>
          <cell r="F1003">
            <v>15</v>
          </cell>
          <cell r="G1003">
            <v>10</v>
          </cell>
          <cell r="H1003">
            <v>0</v>
          </cell>
          <cell r="I1003">
            <v>155.1</v>
          </cell>
          <cell r="J1003">
            <v>45</v>
          </cell>
          <cell r="K1003">
            <v>0</v>
          </cell>
          <cell r="L1003">
            <v>0</v>
          </cell>
          <cell r="M1003"/>
        </row>
        <row r="1004">
          <cell r="A1004" t="str">
            <v>52_5_15_11</v>
          </cell>
          <cell r="B1004">
            <v>11</v>
          </cell>
          <cell r="C1004">
            <v>52</v>
          </cell>
          <cell r="D1004">
            <v>155</v>
          </cell>
          <cell r="E1004" t="str">
            <v>5</v>
          </cell>
          <cell r="F1004">
            <v>15</v>
          </cell>
          <cell r="G1004">
            <v>11</v>
          </cell>
          <cell r="H1004">
            <v>0</v>
          </cell>
          <cell r="I1004">
            <v>155.11000000000001</v>
          </cell>
          <cell r="J1004">
            <v>50</v>
          </cell>
          <cell r="K1004">
            <v>0</v>
          </cell>
          <cell r="L1004">
            <v>0</v>
          </cell>
          <cell r="M1004"/>
        </row>
        <row r="1005">
          <cell r="A1005" t="str">
            <v>52_5_15_12</v>
          </cell>
          <cell r="B1005">
            <v>11</v>
          </cell>
          <cell r="C1005">
            <v>52</v>
          </cell>
          <cell r="D1005">
            <v>155</v>
          </cell>
          <cell r="E1005" t="str">
            <v>5</v>
          </cell>
          <cell r="F1005">
            <v>15</v>
          </cell>
          <cell r="G1005">
            <v>12</v>
          </cell>
          <cell r="H1005">
            <v>0</v>
          </cell>
          <cell r="I1005">
            <v>155.12</v>
          </cell>
          <cell r="J1005">
            <v>55</v>
          </cell>
          <cell r="K1005">
            <v>0</v>
          </cell>
          <cell r="L1005">
            <v>0</v>
          </cell>
          <cell r="M1005"/>
        </row>
        <row r="1006">
          <cell r="A1006" t="str">
            <v>52_5_15_13</v>
          </cell>
          <cell r="B1006">
            <v>11</v>
          </cell>
          <cell r="C1006">
            <v>52</v>
          </cell>
          <cell r="D1006">
            <v>155</v>
          </cell>
          <cell r="E1006" t="str">
            <v>5</v>
          </cell>
          <cell r="F1006">
            <v>15</v>
          </cell>
          <cell r="G1006">
            <v>13</v>
          </cell>
          <cell r="H1006">
            <v>0</v>
          </cell>
          <cell r="I1006">
            <v>155.13</v>
          </cell>
          <cell r="J1006">
            <v>60</v>
          </cell>
          <cell r="K1006">
            <v>0</v>
          </cell>
          <cell r="L1006">
            <v>0</v>
          </cell>
          <cell r="M1006"/>
        </row>
        <row r="1007">
          <cell r="A1007" t="str">
            <v>52_5_15_14</v>
          </cell>
          <cell r="B1007">
            <v>11</v>
          </cell>
          <cell r="C1007">
            <v>52</v>
          </cell>
          <cell r="D1007">
            <v>155</v>
          </cell>
          <cell r="E1007" t="str">
            <v>5</v>
          </cell>
          <cell r="F1007">
            <v>15</v>
          </cell>
          <cell r="G1007">
            <v>14</v>
          </cell>
          <cell r="H1007">
            <v>0</v>
          </cell>
          <cell r="I1007">
            <v>155.13999999999999</v>
          </cell>
          <cell r="J1007">
            <v>65</v>
          </cell>
          <cell r="K1007">
            <v>0</v>
          </cell>
          <cell r="L1007">
            <v>0</v>
          </cell>
          <cell r="M1007"/>
        </row>
        <row r="1008">
          <cell r="A1008" t="str">
            <v>52_5_15_15</v>
          </cell>
          <cell r="B1008">
            <v>11</v>
          </cell>
          <cell r="C1008">
            <v>52</v>
          </cell>
          <cell r="D1008">
            <v>155</v>
          </cell>
          <cell r="E1008" t="str">
            <v>5</v>
          </cell>
          <cell r="F1008">
            <v>15</v>
          </cell>
          <cell r="G1008">
            <v>15</v>
          </cell>
          <cell r="H1008">
            <v>0</v>
          </cell>
          <cell r="I1008">
            <v>155.15</v>
          </cell>
          <cell r="J1008">
            <v>70</v>
          </cell>
          <cell r="K1008">
            <v>0</v>
          </cell>
          <cell r="L1008">
            <v>0</v>
          </cell>
          <cell r="M1008"/>
        </row>
        <row r="1009">
          <cell r="A1009" t="str">
            <v>52_5_15_16</v>
          </cell>
          <cell r="B1009">
            <v>11</v>
          </cell>
          <cell r="C1009">
            <v>52</v>
          </cell>
          <cell r="D1009">
            <v>155</v>
          </cell>
          <cell r="E1009" t="str">
            <v>5</v>
          </cell>
          <cell r="F1009">
            <v>15</v>
          </cell>
          <cell r="G1009">
            <v>16</v>
          </cell>
          <cell r="H1009">
            <v>0</v>
          </cell>
          <cell r="I1009">
            <v>155.16</v>
          </cell>
          <cell r="J1009">
            <v>75</v>
          </cell>
          <cell r="K1009">
            <v>0</v>
          </cell>
          <cell r="L1009">
            <v>0</v>
          </cell>
          <cell r="M1009">
            <v>1</v>
          </cell>
        </row>
        <row r="1010">
          <cell r="A1010" t="str">
            <v>52_5_16_1</v>
          </cell>
          <cell r="B1010">
            <v>11</v>
          </cell>
          <cell r="C1010">
            <v>52</v>
          </cell>
          <cell r="D1010">
            <v>165</v>
          </cell>
          <cell r="E1010" t="str">
            <v>5</v>
          </cell>
          <cell r="F1010">
            <v>16</v>
          </cell>
          <cell r="G1010">
            <v>1</v>
          </cell>
          <cell r="H1010">
            <v>0</v>
          </cell>
          <cell r="I1010">
            <v>165.01</v>
          </cell>
          <cell r="J1010">
            <v>2.5</v>
          </cell>
          <cell r="K1010">
            <v>0</v>
          </cell>
          <cell r="L1010">
            <v>0</v>
          </cell>
        </row>
        <row r="1011">
          <cell r="A1011" t="str">
            <v>52_5_16_2</v>
          </cell>
          <cell r="B1011">
            <v>11</v>
          </cell>
          <cell r="C1011">
            <v>52</v>
          </cell>
          <cell r="D1011">
            <v>165</v>
          </cell>
          <cell r="E1011" t="str">
            <v>5</v>
          </cell>
          <cell r="F1011">
            <v>16</v>
          </cell>
          <cell r="G1011">
            <v>2</v>
          </cell>
          <cell r="H1011">
            <v>0</v>
          </cell>
          <cell r="I1011">
            <v>165.02</v>
          </cell>
          <cell r="J1011">
            <v>5</v>
          </cell>
          <cell r="K1011">
            <v>0</v>
          </cell>
          <cell r="L1011">
            <v>0</v>
          </cell>
          <cell r="M1011"/>
        </row>
        <row r="1012">
          <cell r="A1012" t="str">
            <v>52_5_16_3</v>
          </cell>
          <cell r="B1012">
            <v>11</v>
          </cell>
          <cell r="C1012">
            <v>52</v>
          </cell>
          <cell r="D1012">
            <v>165</v>
          </cell>
          <cell r="E1012" t="str">
            <v>5</v>
          </cell>
          <cell r="F1012">
            <v>16</v>
          </cell>
          <cell r="G1012">
            <v>3</v>
          </cell>
          <cell r="H1012">
            <v>0.42</v>
          </cell>
          <cell r="I1012">
            <v>165.03</v>
          </cell>
          <cell r="J1012">
            <v>10</v>
          </cell>
          <cell r="K1012">
            <v>4.2</v>
          </cell>
          <cell r="L1012">
            <v>0.32558139534883723</v>
          </cell>
          <cell r="M1012"/>
        </row>
        <row r="1013">
          <cell r="A1013" t="str">
            <v>52_5_16_4</v>
          </cell>
          <cell r="B1013">
            <v>11</v>
          </cell>
          <cell r="C1013">
            <v>52</v>
          </cell>
          <cell r="D1013">
            <v>165</v>
          </cell>
          <cell r="E1013" t="str">
            <v>5</v>
          </cell>
          <cell r="F1013">
            <v>16</v>
          </cell>
          <cell r="G1013">
            <v>4</v>
          </cell>
          <cell r="H1013">
            <v>0.57999999999999996</v>
          </cell>
          <cell r="I1013">
            <v>165.04</v>
          </cell>
          <cell r="J1013">
            <v>15</v>
          </cell>
          <cell r="K1013">
            <v>8.6999999999999993</v>
          </cell>
          <cell r="L1013">
            <v>0.67441860465116277</v>
          </cell>
          <cell r="M1013"/>
        </row>
        <row r="1014">
          <cell r="A1014" t="str">
            <v>52_5_16_5</v>
          </cell>
          <cell r="B1014">
            <v>11</v>
          </cell>
          <cell r="C1014">
            <v>52</v>
          </cell>
          <cell r="D1014">
            <v>165</v>
          </cell>
          <cell r="E1014" t="str">
            <v>5</v>
          </cell>
          <cell r="F1014">
            <v>16</v>
          </cell>
          <cell r="G1014">
            <v>5</v>
          </cell>
          <cell r="H1014">
            <v>0</v>
          </cell>
          <cell r="I1014">
            <v>165.05</v>
          </cell>
          <cell r="J1014">
            <v>20</v>
          </cell>
          <cell r="K1014">
            <v>0</v>
          </cell>
          <cell r="L1014">
            <v>0</v>
          </cell>
          <cell r="M1014"/>
        </row>
        <row r="1015">
          <cell r="A1015" t="str">
            <v>52_5_16_6</v>
          </cell>
          <cell r="B1015">
            <v>11</v>
          </cell>
          <cell r="C1015">
            <v>52</v>
          </cell>
          <cell r="D1015">
            <v>165</v>
          </cell>
          <cell r="E1015" t="str">
            <v>5</v>
          </cell>
          <cell r="F1015">
            <v>16</v>
          </cell>
          <cell r="G1015">
            <v>6</v>
          </cell>
          <cell r="H1015">
            <v>0</v>
          </cell>
          <cell r="I1015">
            <v>165.06</v>
          </cell>
          <cell r="J1015">
            <v>25</v>
          </cell>
          <cell r="K1015">
            <v>0</v>
          </cell>
          <cell r="L1015">
            <v>0</v>
          </cell>
          <cell r="M1015"/>
        </row>
        <row r="1016">
          <cell r="A1016" t="str">
            <v>52_5_16_7</v>
          </cell>
          <cell r="B1016">
            <v>11</v>
          </cell>
          <cell r="C1016">
            <v>52</v>
          </cell>
          <cell r="D1016">
            <v>165</v>
          </cell>
          <cell r="E1016" t="str">
            <v>5</v>
          </cell>
          <cell r="F1016">
            <v>16</v>
          </cell>
          <cell r="G1016">
            <v>7</v>
          </cell>
          <cell r="H1016">
            <v>0</v>
          </cell>
          <cell r="I1016">
            <v>165.07</v>
          </cell>
          <cell r="J1016">
            <v>30</v>
          </cell>
          <cell r="K1016">
            <v>0</v>
          </cell>
          <cell r="L1016">
            <v>0</v>
          </cell>
          <cell r="M1016"/>
        </row>
        <row r="1017">
          <cell r="A1017" t="str">
            <v>52_5_16_8</v>
          </cell>
          <cell r="B1017">
            <v>11</v>
          </cell>
          <cell r="C1017">
            <v>52</v>
          </cell>
          <cell r="D1017">
            <v>165</v>
          </cell>
          <cell r="E1017" t="str">
            <v>5</v>
          </cell>
          <cell r="F1017">
            <v>16</v>
          </cell>
          <cell r="G1017">
            <v>8</v>
          </cell>
          <cell r="H1017">
            <v>0</v>
          </cell>
          <cell r="I1017">
            <v>165.08</v>
          </cell>
          <cell r="J1017">
            <v>35</v>
          </cell>
          <cell r="K1017">
            <v>0</v>
          </cell>
          <cell r="L1017">
            <v>0</v>
          </cell>
          <cell r="M1017"/>
        </row>
        <row r="1018">
          <cell r="A1018" t="str">
            <v>52_5_16_9</v>
          </cell>
          <cell r="B1018">
            <v>11</v>
          </cell>
          <cell r="C1018">
            <v>52</v>
          </cell>
          <cell r="D1018">
            <v>165</v>
          </cell>
          <cell r="E1018" t="str">
            <v>5</v>
          </cell>
          <cell r="F1018">
            <v>16</v>
          </cell>
          <cell r="G1018">
            <v>9</v>
          </cell>
          <cell r="H1018">
            <v>0</v>
          </cell>
          <cell r="I1018">
            <v>165.09</v>
          </cell>
          <cell r="J1018">
            <v>40</v>
          </cell>
          <cell r="K1018">
            <v>0</v>
          </cell>
          <cell r="L1018">
            <v>0</v>
          </cell>
          <cell r="M1018"/>
        </row>
        <row r="1019">
          <cell r="A1019" t="str">
            <v>52_5_16_10</v>
          </cell>
          <cell r="B1019">
            <v>11</v>
          </cell>
          <cell r="C1019">
            <v>52</v>
          </cell>
          <cell r="D1019">
            <v>165</v>
          </cell>
          <cell r="E1019" t="str">
            <v>5</v>
          </cell>
          <cell r="F1019">
            <v>16</v>
          </cell>
          <cell r="G1019">
            <v>10</v>
          </cell>
          <cell r="H1019">
            <v>0</v>
          </cell>
          <cell r="I1019">
            <v>165.1</v>
          </cell>
          <cell r="J1019">
            <v>45</v>
          </cell>
          <cell r="K1019">
            <v>0</v>
          </cell>
          <cell r="L1019">
            <v>0</v>
          </cell>
          <cell r="M1019"/>
        </row>
        <row r="1020">
          <cell r="A1020" t="str">
            <v>52_5_16_11</v>
          </cell>
          <cell r="B1020">
            <v>11</v>
          </cell>
          <cell r="C1020">
            <v>52</v>
          </cell>
          <cell r="D1020">
            <v>165</v>
          </cell>
          <cell r="E1020" t="str">
            <v>5</v>
          </cell>
          <cell r="F1020">
            <v>16</v>
          </cell>
          <cell r="G1020">
            <v>11</v>
          </cell>
          <cell r="H1020">
            <v>0</v>
          </cell>
          <cell r="I1020">
            <v>165.11</v>
          </cell>
          <cell r="J1020">
            <v>50</v>
          </cell>
          <cell r="K1020">
            <v>0</v>
          </cell>
          <cell r="L1020">
            <v>0</v>
          </cell>
          <cell r="M1020"/>
        </row>
        <row r="1021">
          <cell r="A1021" t="str">
            <v>52_5_16_12</v>
          </cell>
          <cell r="B1021">
            <v>11</v>
          </cell>
          <cell r="C1021">
            <v>52</v>
          </cell>
          <cell r="D1021">
            <v>165</v>
          </cell>
          <cell r="E1021" t="str">
            <v>5</v>
          </cell>
          <cell r="F1021">
            <v>16</v>
          </cell>
          <cell r="G1021">
            <v>12</v>
          </cell>
          <cell r="H1021">
            <v>0</v>
          </cell>
          <cell r="I1021">
            <v>165.12</v>
          </cell>
          <cell r="J1021">
            <v>55</v>
          </cell>
          <cell r="K1021">
            <v>0</v>
          </cell>
          <cell r="L1021">
            <v>0</v>
          </cell>
          <cell r="M1021"/>
        </row>
        <row r="1022">
          <cell r="A1022" t="str">
            <v>52_5_16_13</v>
          </cell>
          <cell r="B1022">
            <v>11</v>
          </cell>
          <cell r="C1022">
            <v>52</v>
          </cell>
          <cell r="D1022">
            <v>165</v>
          </cell>
          <cell r="E1022" t="str">
            <v>5</v>
          </cell>
          <cell r="F1022">
            <v>16</v>
          </cell>
          <cell r="G1022">
            <v>13</v>
          </cell>
          <cell r="H1022">
            <v>0</v>
          </cell>
          <cell r="I1022">
            <v>165.13</v>
          </cell>
          <cell r="J1022">
            <v>60</v>
          </cell>
          <cell r="K1022">
            <v>0</v>
          </cell>
          <cell r="L1022">
            <v>0</v>
          </cell>
          <cell r="M1022"/>
        </row>
        <row r="1023">
          <cell r="A1023" t="str">
            <v>52_5_16_14</v>
          </cell>
          <cell r="B1023">
            <v>11</v>
          </cell>
          <cell r="C1023">
            <v>52</v>
          </cell>
          <cell r="D1023">
            <v>165</v>
          </cell>
          <cell r="E1023" t="str">
            <v>5</v>
          </cell>
          <cell r="F1023">
            <v>16</v>
          </cell>
          <cell r="G1023">
            <v>14</v>
          </cell>
          <cell r="H1023">
            <v>0</v>
          </cell>
          <cell r="I1023">
            <v>165.14</v>
          </cell>
          <cell r="J1023">
            <v>65</v>
          </cell>
          <cell r="K1023">
            <v>0</v>
          </cell>
          <cell r="L1023">
            <v>0</v>
          </cell>
          <cell r="M1023"/>
        </row>
        <row r="1024">
          <cell r="A1024" t="str">
            <v>52_5_16_15</v>
          </cell>
          <cell r="B1024">
            <v>11</v>
          </cell>
          <cell r="C1024">
            <v>52</v>
          </cell>
          <cell r="D1024">
            <v>165</v>
          </cell>
          <cell r="E1024" t="str">
            <v>5</v>
          </cell>
          <cell r="F1024">
            <v>16</v>
          </cell>
          <cell r="G1024">
            <v>15</v>
          </cell>
          <cell r="H1024">
            <v>0</v>
          </cell>
          <cell r="I1024">
            <v>165.15</v>
          </cell>
          <cell r="J1024">
            <v>70</v>
          </cell>
          <cell r="K1024">
            <v>0</v>
          </cell>
          <cell r="L1024">
            <v>0</v>
          </cell>
          <cell r="M1024"/>
        </row>
        <row r="1025">
          <cell r="A1025" t="str">
            <v>52_5_16_16</v>
          </cell>
          <cell r="B1025">
            <v>11</v>
          </cell>
          <cell r="C1025">
            <v>52</v>
          </cell>
          <cell r="D1025">
            <v>165</v>
          </cell>
          <cell r="E1025" t="str">
            <v>5</v>
          </cell>
          <cell r="F1025">
            <v>16</v>
          </cell>
          <cell r="G1025">
            <v>16</v>
          </cell>
          <cell r="H1025">
            <v>0</v>
          </cell>
          <cell r="I1025">
            <v>165.16</v>
          </cell>
          <cell r="J1025">
            <v>75</v>
          </cell>
          <cell r="K1025">
            <v>0</v>
          </cell>
          <cell r="L1025">
            <v>0</v>
          </cell>
          <cell r="M1025">
            <v>1</v>
          </cell>
        </row>
        <row r="1026">
          <cell r="A1026" t="str">
            <v>52_5_17_1</v>
          </cell>
          <cell r="B1026">
            <v>11</v>
          </cell>
          <cell r="C1026">
            <v>52</v>
          </cell>
          <cell r="D1026">
            <v>175</v>
          </cell>
          <cell r="E1026" t="str">
            <v>5</v>
          </cell>
          <cell r="F1026">
            <v>17</v>
          </cell>
          <cell r="G1026">
            <v>1</v>
          </cell>
          <cell r="H1026">
            <v>0</v>
          </cell>
          <cell r="I1026">
            <v>175.01</v>
          </cell>
          <cell r="J1026">
            <v>2.5</v>
          </cell>
          <cell r="K1026">
            <v>0</v>
          </cell>
          <cell r="L1026">
            <v>0</v>
          </cell>
        </row>
        <row r="1027">
          <cell r="A1027" t="str">
            <v>52_5_17_2</v>
          </cell>
          <cell r="B1027">
            <v>11</v>
          </cell>
          <cell r="C1027">
            <v>52</v>
          </cell>
          <cell r="D1027">
            <v>175</v>
          </cell>
          <cell r="E1027" t="str">
            <v>5</v>
          </cell>
          <cell r="F1027">
            <v>17</v>
          </cell>
          <cell r="G1027">
            <v>2</v>
          </cell>
          <cell r="H1027">
            <v>0</v>
          </cell>
          <cell r="I1027">
            <v>175.02</v>
          </cell>
          <cell r="J1027">
            <v>5</v>
          </cell>
          <cell r="K1027">
            <v>0</v>
          </cell>
          <cell r="L1027">
            <v>0</v>
          </cell>
          <cell r="M1027"/>
        </row>
        <row r="1028">
          <cell r="A1028" t="str">
            <v>52_5_17_3</v>
          </cell>
          <cell r="B1028">
            <v>11</v>
          </cell>
          <cell r="C1028">
            <v>52</v>
          </cell>
          <cell r="D1028">
            <v>175</v>
          </cell>
          <cell r="E1028" t="str">
            <v>5</v>
          </cell>
          <cell r="F1028">
            <v>17</v>
          </cell>
          <cell r="G1028">
            <v>3</v>
          </cell>
          <cell r="H1028">
            <v>0.42</v>
          </cell>
          <cell r="I1028">
            <v>175.03</v>
          </cell>
          <cell r="J1028">
            <v>10</v>
          </cell>
          <cell r="K1028">
            <v>4.2</v>
          </cell>
          <cell r="L1028">
            <v>0.32558139534883723</v>
          </cell>
          <cell r="M1028"/>
        </row>
        <row r="1029">
          <cell r="A1029" t="str">
            <v>52_5_17_4</v>
          </cell>
          <cell r="B1029">
            <v>11</v>
          </cell>
          <cell r="C1029">
            <v>52</v>
          </cell>
          <cell r="D1029">
            <v>175</v>
          </cell>
          <cell r="E1029" t="str">
            <v>5</v>
          </cell>
          <cell r="F1029">
            <v>17</v>
          </cell>
          <cell r="G1029">
            <v>4</v>
          </cell>
          <cell r="H1029">
            <v>0.57999999999999996</v>
          </cell>
          <cell r="I1029">
            <v>175.04</v>
          </cell>
          <cell r="J1029">
            <v>15</v>
          </cell>
          <cell r="K1029">
            <v>8.6999999999999993</v>
          </cell>
          <cell r="L1029">
            <v>0.67441860465116277</v>
          </cell>
          <cell r="M1029"/>
        </row>
        <row r="1030">
          <cell r="A1030" t="str">
            <v>52_5_17_5</v>
          </cell>
          <cell r="B1030">
            <v>11</v>
          </cell>
          <cell r="C1030">
            <v>52</v>
          </cell>
          <cell r="D1030">
            <v>175</v>
          </cell>
          <cell r="E1030" t="str">
            <v>5</v>
          </cell>
          <cell r="F1030">
            <v>17</v>
          </cell>
          <cell r="G1030">
            <v>5</v>
          </cell>
          <cell r="H1030">
            <v>0</v>
          </cell>
          <cell r="I1030">
            <v>175.05</v>
          </cell>
          <cell r="J1030">
            <v>20</v>
          </cell>
          <cell r="K1030">
            <v>0</v>
          </cell>
          <cell r="L1030">
            <v>0</v>
          </cell>
          <cell r="M1030"/>
        </row>
        <row r="1031">
          <cell r="A1031" t="str">
            <v>52_5_17_6</v>
          </cell>
          <cell r="B1031">
            <v>11</v>
          </cell>
          <cell r="C1031">
            <v>52</v>
          </cell>
          <cell r="D1031">
            <v>175</v>
          </cell>
          <cell r="E1031" t="str">
            <v>5</v>
          </cell>
          <cell r="F1031">
            <v>17</v>
          </cell>
          <cell r="G1031">
            <v>6</v>
          </cell>
          <cell r="H1031">
            <v>0</v>
          </cell>
          <cell r="I1031">
            <v>175.06</v>
          </cell>
          <cell r="J1031">
            <v>25</v>
          </cell>
          <cell r="K1031">
            <v>0</v>
          </cell>
          <cell r="L1031">
            <v>0</v>
          </cell>
          <cell r="M1031"/>
        </row>
        <row r="1032">
          <cell r="A1032" t="str">
            <v>52_5_17_7</v>
          </cell>
          <cell r="B1032">
            <v>11</v>
          </cell>
          <cell r="C1032">
            <v>52</v>
          </cell>
          <cell r="D1032">
            <v>175</v>
          </cell>
          <cell r="E1032" t="str">
            <v>5</v>
          </cell>
          <cell r="F1032">
            <v>17</v>
          </cell>
          <cell r="G1032">
            <v>7</v>
          </cell>
          <cell r="H1032">
            <v>0</v>
          </cell>
          <cell r="I1032">
            <v>175.07</v>
          </cell>
          <cell r="J1032">
            <v>30</v>
          </cell>
          <cell r="K1032">
            <v>0</v>
          </cell>
          <cell r="L1032">
            <v>0</v>
          </cell>
          <cell r="M1032"/>
        </row>
        <row r="1033">
          <cell r="A1033" t="str">
            <v>52_5_17_8</v>
          </cell>
          <cell r="B1033">
            <v>11</v>
          </cell>
          <cell r="C1033">
            <v>52</v>
          </cell>
          <cell r="D1033">
            <v>175</v>
          </cell>
          <cell r="E1033" t="str">
            <v>5</v>
          </cell>
          <cell r="F1033">
            <v>17</v>
          </cell>
          <cell r="G1033">
            <v>8</v>
          </cell>
          <cell r="H1033">
            <v>0</v>
          </cell>
          <cell r="I1033">
            <v>175.08</v>
          </cell>
          <cell r="J1033">
            <v>35</v>
          </cell>
          <cell r="K1033">
            <v>0</v>
          </cell>
          <cell r="L1033">
            <v>0</v>
          </cell>
          <cell r="M1033"/>
        </row>
        <row r="1034">
          <cell r="A1034" t="str">
            <v>52_5_17_9</v>
          </cell>
          <cell r="B1034">
            <v>11</v>
          </cell>
          <cell r="C1034">
            <v>52</v>
          </cell>
          <cell r="D1034">
            <v>175</v>
          </cell>
          <cell r="E1034" t="str">
            <v>5</v>
          </cell>
          <cell r="F1034">
            <v>17</v>
          </cell>
          <cell r="G1034">
            <v>9</v>
          </cell>
          <cell r="H1034">
            <v>0</v>
          </cell>
          <cell r="I1034">
            <v>175.09</v>
          </cell>
          <cell r="J1034">
            <v>40</v>
          </cell>
          <cell r="K1034">
            <v>0</v>
          </cell>
          <cell r="L1034">
            <v>0</v>
          </cell>
          <cell r="M1034"/>
        </row>
        <row r="1035">
          <cell r="A1035" t="str">
            <v>52_5_17_10</v>
          </cell>
          <cell r="B1035">
            <v>11</v>
          </cell>
          <cell r="C1035">
            <v>52</v>
          </cell>
          <cell r="D1035">
            <v>175</v>
          </cell>
          <cell r="E1035" t="str">
            <v>5</v>
          </cell>
          <cell r="F1035">
            <v>17</v>
          </cell>
          <cell r="G1035">
            <v>10</v>
          </cell>
          <cell r="H1035">
            <v>0</v>
          </cell>
          <cell r="I1035">
            <v>175.1</v>
          </cell>
          <cell r="J1035">
            <v>45</v>
          </cell>
          <cell r="K1035">
            <v>0</v>
          </cell>
          <cell r="L1035">
            <v>0</v>
          </cell>
          <cell r="M1035"/>
        </row>
        <row r="1036">
          <cell r="A1036" t="str">
            <v>52_5_17_11</v>
          </cell>
          <cell r="B1036">
            <v>11</v>
          </cell>
          <cell r="C1036">
            <v>52</v>
          </cell>
          <cell r="D1036">
            <v>175</v>
          </cell>
          <cell r="E1036" t="str">
            <v>5</v>
          </cell>
          <cell r="F1036">
            <v>17</v>
          </cell>
          <cell r="G1036">
            <v>11</v>
          </cell>
          <cell r="H1036">
            <v>0</v>
          </cell>
          <cell r="I1036">
            <v>175.11</v>
          </cell>
          <cell r="J1036">
            <v>50</v>
          </cell>
          <cell r="K1036">
            <v>0</v>
          </cell>
          <cell r="L1036">
            <v>0</v>
          </cell>
          <cell r="M1036"/>
        </row>
        <row r="1037">
          <cell r="A1037" t="str">
            <v>52_5_17_12</v>
          </cell>
          <cell r="B1037">
            <v>11</v>
          </cell>
          <cell r="C1037">
            <v>52</v>
          </cell>
          <cell r="D1037">
            <v>175</v>
          </cell>
          <cell r="E1037" t="str">
            <v>5</v>
          </cell>
          <cell r="F1037">
            <v>17</v>
          </cell>
          <cell r="G1037">
            <v>12</v>
          </cell>
          <cell r="H1037">
            <v>0</v>
          </cell>
          <cell r="I1037">
            <v>175.12</v>
          </cell>
          <cell r="J1037">
            <v>55</v>
          </cell>
          <cell r="K1037">
            <v>0</v>
          </cell>
          <cell r="L1037">
            <v>0</v>
          </cell>
          <cell r="M1037"/>
        </row>
        <row r="1038">
          <cell r="A1038" t="str">
            <v>52_5_17_13</v>
          </cell>
          <cell r="B1038">
            <v>11</v>
          </cell>
          <cell r="C1038">
            <v>52</v>
          </cell>
          <cell r="D1038">
            <v>175</v>
          </cell>
          <cell r="E1038" t="str">
            <v>5</v>
          </cell>
          <cell r="F1038">
            <v>17</v>
          </cell>
          <cell r="G1038">
            <v>13</v>
          </cell>
          <cell r="H1038">
            <v>0</v>
          </cell>
          <cell r="I1038">
            <v>175.13</v>
          </cell>
          <cell r="J1038">
            <v>60</v>
          </cell>
          <cell r="K1038">
            <v>0</v>
          </cell>
          <cell r="L1038">
            <v>0</v>
          </cell>
          <cell r="M1038"/>
        </row>
        <row r="1039">
          <cell r="A1039" t="str">
            <v>52_5_17_14</v>
          </cell>
          <cell r="B1039">
            <v>11</v>
          </cell>
          <cell r="C1039">
            <v>52</v>
          </cell>
          <cell r="D1039">
            <v>175</v>
          </cell>
          <cell r="E1039" t="str">
            <v>5</v>
          </cell>
          <cell r="F1039">
            <v>17</v>
          </cell>
          <cell r="G1039">
            <v>14</v>
          </cell>
          <cell r="H1039">
            <v>0</v>
          </cell>
          <cell r="I1039">
            <v>175.14</v>
          </cell>
          <cell r="J1039">
            <v>65</v>
          </cell>
          <cell r="K1039">
            <v>0</v>
          </cell>
          <cell r="L1039">
            <v>0</v>
          </cell>
          <cell r="M1039"/>
        </row>
        <row r="1040">
          <cell r="A1040" t="str">
            <v>52_5_17_15</v>
          </cell>
          <cell r="B1040">
            <v>11</v>
          </cell>
          <cell r="C1040">
            <v>52</v>
          </cell>
          <cell r="D1040">
            <v>175</v>
          </cell>
          <cell r="E1040" t="str">
            <v>5</v>
          </cell>
          <cell r="F1040">
            <v>17</v>
          </cell>
          <cell r="G1040">
            <v>15</v>
          </cell>
          <cell r="H1040">
            <v>0</v>
          </cell>
          <cell r="I1040">
            <v>175.15</v>
          </cell>
          <cell r="J1040">
            <v>70</v>
          </cell>
          <cell r="K1040">
            <v>0</v>
          </cell>
          <cell r="L1040">
            <v>0</v>
          </cell>
          <cell r="M1040"/>
        </row>
        <row r="1041">
          <cell r="A1041" t="str">
            <v>52_5_17_16</v>
          </cell>
          <cell r="B1041">
            <v>11</v>
          </cell>
          <cell r="C1041">
            <v>52</v>
          </cell>
          <cell r="D1041">
            <v>175</v>
          </cell>
          <cell r="E1041" t="str">
            <v>5</v>
          </cell>
          <cell r="F1041">
            <v>17</v>
          </cell>
          <cell r="G1041">
            <v>16</v>
          </cell>
          <cell r="H1041">
            <v>0</v>
          </cell>
          <cell r="I1041">
            <v>175.16</v>
          </cell>
          <cell r="J1041">
            <v>75</v>
          </cell>
          <cell r="K1041">
            <v>0</v>
          </cell>
          <cell r="L1041">
            <v>0</v>
          </cell>
          <cell r="M1041">
            <v>1</v>
          </cell>
        </row>
        <row r="1042">
          <cell r="A1042" t="str">
            <v>52_5_18_1</v>
          </cell>
          <cell r="B1042">
            <v>11</v>
          </cell>
          <cell r="C1042">
            <v>52</v>
          </cell>
          <cell r="D1042">
            <v>185</v>
          </cell>
          <cell r="E1042" t="str">
            <v>5</v>
          </cell>
          <cell r="F1042">
            <v>18</v>
          </cell>
          <cell r="G1042">
            <v>1</v>
          </cell>
          <cell r="H1042">
            <v>0</v>
          </cell>
          <cell r="I1042">
            <v>185.01</v>
          </cell>
          <cell r="J1042">
            <v>2.5</v>
          </cell>
          <cell r="K1042">
            <v>0</v>
          </cell>
          <cell r="L1042">
            <v>0</v>
          </cell>
        </row>
        <row r="1043">
          <cell r="A1043" t="str">
            <v>52_5_18_2</v>
          </cell>
          <cell r="B1043">
            <v>11</v>
          </cell>
          <cell r="C1043">
            <v>52</v>
          </cell>
          <cell r="D1043">
            <v>185</v>
          </cell>
          <cell r="E1043" t="str">
            <v>5</v>
          </cell>
          <cell r="F1043">
            <v>18</v>
          </cell>
          <cell r="G1043">
            <v>2</v>
          </cell>
          <cell r="H1043">
            <v>0</v>
          </cell>
          <cell r="I1043">
            <v>185.02</v>
          </cell>
          <cell r="J1043">
            <v>5</v>
          </cell>
          <cell r="K1043">
            <v>0</v>
          </cell>
          <cell r="L1043">
            <v>0</v>
          </cell>
          <cell r="M1043"/>
        </row>
        <row r="1044">
          <cell r="A1044" t="str">
            <v>52_5_18_3</v>
          </cell>
          <cell r="B1044">
            <v>11</v>
          </cell>
          <cell r="C1044">
            <v>52</v>
          </cell>
          <cell r="D1044">
            <v>185</v>
          </cell>
          <cell r="E1044" t="str">
            <v>5</v>
          </cell>
          <cell r="F1044">
            <v>18</v>
          </cell>
          <cell r="G1044">
            <v>3</v>
          </cell>
          <cell r="H1044">
            <v>0.42</v>
          </cell>
          <cell r="I1044">
            <v>185.03</v>
          </cell>
          <cell r="J1044">
            <v>10</v>
          </cell>
          <cell r="K1044">
            <v>4.2</v>
          </cell>
          <cell r="L1044">
            <v>0.32558139534883723</v>
          </cell>
          <cell r="M1044"/>
        </row>
        <row r="1045">
          <cell r="A1045" t="str">
            <v>52_5_18_4</v>
          </cell>
          <cell r="B1045">
            <v>11</v>
          </cell>
          <cell r="C1045">
            <v>52</v>
          </cell>
          <cell r="D1045">
            <v>185</v>
          </cell>
          <cell r="E1045" t="str">
            <v>5</v>
          </cell>
          <cell r="F1045">
            <v>18</v>
          </cell>
          <cell r="G1045">
            <v>4</v>
          </cell>
          <cell r="H1045">
            <v>0.57999999999999996</v>
          </cell>
          <cell r="I1045">
            <v>185.04</v>
          </cell>
          <cell r="J1045">
            <v>15</v>
          </cell>
          <cell r="K1045">
            <v>8.6999999999999993</v>
          </cell>
          <cell r="L1045">
            <v>0.67441860465116277</v>
          </cell>
          <cell r="M1045"/>
        </row>
        <row r="1046">
          <cell r="A1046" t="str">
            <v>52_5_18_5</v>
          </cell>
          <cell r="B1046">
            <v>11</v>
          </cell>
          <cell r="C1046">
            <v>52</v>
          </cell>
          <cell r="D1046">
            <v>185</v>
          </cell>
          <cell r="E1046" t="str">
            <v>5</v>
          </cell>
          <cell r="F1046">
            <v>18</v>
          </cell>
          <cell r="G1046">
            <v>5</v>
          </cell>
          <cell r="H1046">
            <v>0</v>
          </cell>
          <cell r="I1046">
            <v>185.05</v>
          </cell>
          <cell r="J1046">
            <v>20</v>
          </cell>
          <cell r="K1046">
            <v>0</v>
          </cell>
          <cell r="L1046">
            <v>0</v>
          </cell>
          <cell r="M1046"/>
        </row>
        <row r="1047">
          <cell r="A1047" t="str">
            <v>52_5_18_6</v>
          </cell>
          <cell r="B1047">
            <v>11</v>
          </cell>
          <cell r="C1047">
            <v>52</v>
          </cell>
          <cell r="D1047">
            <v>185</v>
          </cell>
          <cell r="E1047" t="str">
            <v>5</v>
          </cell>
          <cell r="F1047">
            <v>18</v>
          </cell>
          <cell r="G1047">
            <v>6</v>
          </cell>
          <cell r="H1047">
            <v>0</v>
          </cell>
          <cell r="I1047">
            <v>185.06</v>
          </cell>
          <cell r="J1047">
            <v>25</v>
          </cell>
          <cell r="K1047">
            <v>0</v>
          </cell>
          <cell r="L1047">
            <v>0</v>
          </cell>
          <cell r="M1047"/>
        </row>
        <row r="1048">
          <cell r="A1048" t="str">
            <v>52_5_18_7</v>
          </cell>
          <cell r="B1048">
            <v>11</v>
          </cell>
          <cell r="C1048">
            <v>52</v>
          </cell>
          <cell r="D1048">
            <v>185</v>
          </cell>
          <cell r="E1048" t="str">
            <v>5</v>
          </cell>
          <cell r="F1048">
            <v>18</v>
          </cell>
          <cell r="G1048">
            <v>7</v>
          </cell>
          <cell r="H1048">
            <v>0</v>
          </cell>
          <cell r="I1048">
            <v>185.07</v>
          </cell>
          <cell r="J1048">
            <v>30</v>
          </cell>
          <cell r="K1048">
            <v>0</v>
          </cell>
          <cell r="L1048">
            <v>0</v>
          </cell>
          <cell r="M1048"/>
        </row>
        <row r="1049">
          <cell r="A1049" t="str">
            <v>52_5_18_8</v>
          </cell>
          <cell r="B1049">
            <v>11</v>
          </cell>
          <cell r="C1049">
            <v>52</v>
          </cell>
          <cell r="D1049">
            <v>185</v>
          </cell>
          <cell r="E1049" t="str">
            <v>5</v>
          </cell>
          <cell r="F1049">
            <v>18</v>
          </cell>
          <cell r="G1049">
            <v>8</v>
          </cell>
          <cell r="H1049">
            <v>0</v>
          </cell>
          <cell r="I1049">
            <v>185.08</v>
          </cell>
          <cell r="J1049">
            <v>35</v>
          </cell>
          <cell r="K1049">
            <v>0</v>
          </cell>
          <cell r="L1049">
            <v>0</v>
          </cell>
          <cell r="M1049"/>
        </row>
        <row r="1050">
          <cell r="A1050" t="str">
            <v>52_5_18_9</v>
          </cell>
          <cell r="B1050">
            <v>11</v>
          </cell>
          <cell r="C1050">
            <v>52</v>
          </cell>
          <cell r="D1050">
            <v>185</v>
          </cell>
          <cell r="E1050" t="str">
            <v>5</v>
          </cell>
          <cell r="F1050">
            <v>18</v>
          </cell>
          <cell r="G1050">
            <v>9</v>
          </cell>
          <cell r="H1050">
            <v>0</v>
          </cell>
          <cell r="I1050">
            <v>185.09</v>
          </cell>
          <cell r="J1050">
            <v>40</v>
          </cell>
          <cell r="K1050">
            <v>0</v>
          </cell>
          <cell r="L1050">
            <v>0</v>
          </cell>
          <cell r="M1050"/>
        </row>
        <row r="1051">
          <cell r="A1051" t="str">
            <v>52_5_18_10</v>
          </cell>
          <cell r="B1051">
            <v>11</v>
          </cell>
          <cell r="C1051">
            <v>52</v>
          </cell>
          <cell r="D1051">
            <v>185</v>
          </cell>
          <cell r="E1051" t="str">
            <v>5</v>
          </cell>
          <cell r="F1051">
            <v>18</v>
          </cell>
          <cell r="G1051">
            <v>10</v>
          </cell>
          <cell r="H1051">
            <v>0</v>
          </cell>
          <cell r="I1051">
            <v>185.1</v>
          </cell>
          <cell r="J1051">
            <v>45</v>
          </cell>
          <cell r="K1051">
            <v>0</v>
          </cell>
          <cell r="L1051">
            <v>0</v>
          </cell>
          <cell r="M1051"/>
        </row>
        <row r="1052">
          <cell r="A1052" t="str">
            <v>52_5_18_11</v>
          </cell>
          <cell r="B1052">
            <v>11</v>
          </cell>
          <cell r="C1052">
            <v>52</v>
          </cell>
          <cell r="D1052">
            <v>185</v>
          </cell>
          <cell r="E1052" t="str">
            <v>5</v>
          </cell>
          <cell r="F1052">
            <v>18</v>
          </cell>
          <cell r="G1052">
            <v>11</v>
          </cell>
          <cell r="H1052">
            <v>0</v>
          </cell>
          <cell r="I1052">
            <v>185.11</v>
          </cell>
          <cell r="J1052">
            <v>50</v>
          </cell>
          <cell r="K1052">
            <v>0</v>
          </cell>
          <cell r="L1052">
            <v>0</v>
          </cell>
          <cell r="M1052"/>
        </row>
        <row r="1053">
          <cell r="A1053" t="str">
            <v>52_5_18_12</v>
          </cell>
          <cell r="B1053">
            <v>11</v>
          </cell>
          <cell r="C1053">
            <v>52</v>
          </cell>
          <cell r="D1053">
            <v>185</v>
          </cell>
          <cell r="E1053" t="str">
            <v>5</v>
          </cell>
          <cell r="F1053">
            <v>18</v>
          </cell>
          <cell r="G1053">
            <v>12</v>
          </cell>
          <cell r="H1053">
            <v>0</v>
          </cell>
          <cell r="I1053">
            <v>185.12</v>
          </cell>
          <cell r="J1053">
            <v>55</v>
          </cell>
          <cell r="K1053">
            <v>0</v>
          </cell>
          <cell r="L1053">
            <v>0</v>
          </cell>
          <cell r="M1053"/>
        </row>
        <row r="1054">
          <cell r="A1054" t="str">
            <v>52_5_18_13</v>
          </cell>
          <cell r="B1054">
            <v>11</v>
          </cell>
          <cell r="C1054">
            <v>52</v>
          </cell>
          <cell r="D1054">
            <v>185</v>
          </cell>
          <cell r="E1054" t="str">
            <v>5</v>
          </cell>
          <cell r="F1054">
            <v>18</v>
          </cell>
          <cell r="G1054">
            <v>13</v>
          </cell>
          <cell r="H1054">
            <v>0</v>
          </cell>
          <cell r="I1054">
            <v>185.13</v>
          </cell>
          <cell r="J1054">
            <v>60</v>
          </cell>
          <cell r="K1054">
            <v>0</v>
          </cell>
          <cell r="L1054">
            <v>0</v>
          </cell>
          <cell r="M1054"/>
        </row>
        <row r="1055">
          <cell r="A1055" t="str">
            <v>52_5_18_14</v>
          </cell>
          <cell r="B1055">
            <v>11</v>
          </cell>
          <cell r="C1055">
            <v>52</v>
          </cell>
          <cell r="D1055">
            <v>185</v>
          </cell>
          <cell r="E1055" t="str">
            <v>5</v>
          </cell>
          <cell r="F1055">
            <v>18</v>
          </cell>
          <cell r="G1055">
            <v>14</v>
          </cell>
          <cell r="H1055">
            <v>0</v>
          </cell>
          <cell r="I1055">
            <v>185.14</v>
          </cell>
          <cell r="J1055">
            <v>65</v>
          </cell>
          <cell r="K1055">
            <v>0</v>
          </cell>
          <cell r="L1055">
            <v>0</v>
          </cell>
          <cell r="M1055"/>
        </row>
        <row r="1056">
          <cell r="A1056" t="str">
            <v>52_5_18_15</v>
          </cell>
          <cell r="B1056">
            <v>11</v>
          </cell>
          <cell r="C1056">
            <v>52</v>
          </cell>
          <cell r="D1056">
            <v>185</v>
          </cell>
          <cell r="E1056" t="str">
            <v>5</v>
          </cell>
          <cell r="F1056">
            <v>18</v>
          </cell>
          <cell r="G1056">
            <v>15</v>
          </cell>
          <cell r="H1056">
            <v>0</v>
          </cell>
          <cell r="I1056">
            <v>185.15</v>
          </cell>
          <cell r="J1056">
            <v>70</v>
          </cell>
          <cell r="K1056">
            <v>0</v>
          </cell>
          <cell r="L1056">
            <v>0</v>
          </cell>
          <cell r="M1056"/>
        </row>
        <row r="1057">
          <cell r="A1057" t="str">
            <v>52_5_18_16</v>
          </cell>
          <cell r="B1057">
            <v>11</v>
          </cell>
          <cell r="C1057">
            <v>52</v>
          </cell>
          <cell r="D1057">
            <v>185</v>
          </cell>
          <cell r="E1057" t="str">
            <v>5</v>
          </cell>
          <cell r="F1057">
            <v>18</v>
          </cell>
          <cell r="G1057">
            <v>16</v>
          </cell>
          <cell r="H1057">
            <v>0</v>
          </cell>
          <cell r="I1057">
            <v>185.16</v>
          </cell>
          <cell r="J1057">
            <v>75</v>
          </cell>
          <cell r="K1057">
            <v>0</v>
          </cell>
          <cell r="L1057">
            <v>0</v>
          </cell>
          <cell r="M1057">
            <v>1</v>
          </cell>
        </row>
        <row r="1058">
          <cell r="A1058" t="str">
            <v>52_5_19_1</v>
          </cell>
          <cell r="B1058">
            <v>11</v>
          </cell>
          <cell r="C1058">
            <v>52</v>
          </cell>
          <cell r="D1058">
            <v>195</v>
          </cell>
          <cell r="E1058" t="str">
            <v>5</v>
          </cell>
          <cell r="F1058">
            <v>19</v>
          </cell>
          <cell r="G1058">
            <v>1</v>
          </cell>
          <cell r="H1058">
            <v>0</v>
          </cell>
          <cell r="I1058">
            <v>195.01</v>
          </cell>
          <cell r="J1058">
            <v>2.5</v>
          </cell>
          <cell r="K1058">
            <v>0</v>
          </cell>
          <cell r="L1058">
            <v>0</v>
          </cell>
        </row>
        <row r="1059">
          <cell r="A1059" t="str">
            <v>52_5_19_2</v>
          </cell>
          <cell r="B1059">
            <v>11</v>
          </cell>
          <cell r="C1059">
            <v>52</v>
          </cell>
          <cell r="D1059">
            <v>195</v>
          </cell>
          <cell r="E1059" t="str">
            <v>5</v>
          </cell>
          <cell r="F1059">
            <v>19</v>
          </cell>
          <cell r="G1059">
            <v>2</v>
          </cell>
          <cell r="H1059">
            <v>0</v>
          </cell>
          <cell r="I1059">
            <v>195.02</v>
          </cell>
          <cell r="J1059">
            <v>5</v>
          </cell>
          <cell r="K1059">
            <v>0</v>
          </cell>
          <cell r="L1059">
            <v>0</v>
          </cell>
          <cell r="M1059"/>
        </row>
        <row r="1060">
          <cell r="A1060" t="str">
            <v>52_5_19_3</v>
          </cell>
          <cell r="B1060">
            <v>11</v>
          </cell>
          <cell r="C1060">
            <v>52</v>
          </cell>
          <cell r="D1060">
            <v>195</v>
          </cell>
          <cell r="E1060" t="str">
            <v>5</v>
          </cell>
          <cell r="F1060">
            <v>19</v>
          </cell>
          <cell r="G1060">
            <v>3</v>
          </cell>
          <cell r="H1060">
            <v>0.42</v>
          </cell>
          <cell r="I1060">
            <v>195.03</v>
          </cell>
          <cell r="J1060">
            <v>10</v>
          </cell>
          <cell r="K1060">
            <v>4.2</v>
          </cell>
          <cell r="L1060">
            <v>0.32558139534883723</v>
          </cell>
          <cell r="M1060"/>
        </row>
        <row r="1061">
          <cell r="A1061" t="str">
            <v>52_5_19_4</v>
          </cell>
          <cell r="B1061">
            <v>11</v>
          </cell>
          <cell r="C1061">
            <v>52</v>
          </cell>
          <cell r="D1061">
            <v>195</v>
          </cell>
          <cell r="E1061" t="str">
            <v>5</v>
          </cell>
          <cell r="F1061">
            <v>19</v>
          </cell>
          <cell r="G1061">
            <v>4</v>
          </cell>
          <cell r="H1061">
            <v>0.57999999999999996</v>
          </cell>
          <cell r="I1061">
            <v>195.04</v>
          </cell>
          <cell r="J1061">
            <v>15</v>
          </cell>
          <cell r="K1061">
            <v>8.6999999999999993</v>
          </cell>
          <cell r="L1061">
            <v>0.67441860465116277</v>
          </cell>
          <cell r="M1061"/>
        </row>
        <row r="1062">
          <cell r="A1062" t="str">
            <v>52_5_19_5</v>
          </cell>
          <cell r="B1062">
            <v>11</v>
          </cell>
          <cell r="C1062">
            <v>52</v>
          </cell>
          <cell r="D1062">
            <v>195</v>
          </cell>
          <cell r="E1062" t="str">
            <v>5</v>
          </cell>
          <cell r="F1062">
            <v>19</v>
          </cell>
          <cell r="G1062">
            <v>5</v>
          </cell>
          <cell r="H1062">
            <v>0</v>
          </cell>
          <cell r="I1062">
            <v>195.05</v>
          </cell>
          <cell r="J1062">
            <v>20</v>
          </cell>
          <cell r="K1062">
            <v>0</v>
          </cell>
          <cell r="L1062">
            <v>0</v>
          </cell>
          <cell r="M1062"/>
        </row>
        <row r="1063">
          <cell r="A1063" t="str">
            <v>52_5_19_6</v>
          </cell>
          <cell r="B1063">
            <v>11</v>
          </cell>
          <cell r="C1063">
            <v>52</v>
          </cell>
          <cell r="D1063">
            <v>195</v>
          </cell>
          <cell r="E1063" t="str">
            <v>5</v>
          </cell>
          <cell r="F1063">
            <v>19</v>
          </cell>
          <cell r="G1063">
            <v>6</v>
          </cell>
          <cell r="H1063">
            <v>0</v>
          </cell>
          <cell r="I1063">
            <v>195.06</v>
          </cell>
          <cell r="J1063">
            <v>25</v>
          </cell>
          <cell r="K1063">
            <v>0</v>
          </cell>
          <cell r="L1063">
            <v>0</v>
          </cell>
          <cell r="M1063"/>
        </row>
        <row r="1064">
          <cell r="A1064" t="str">
            <v>52_5_19_7</v>
          </cell>
          <cell r="B1064">
            <v>11</v>
          </cell>
          <cell r="C1064">
            <v>52</v>
          </cell>
          <cell r="D1064">
            <v>195</v>
          </cell>
          <cell r="E1064" t="str">
            <v>5</v>
          </cell>
          <cell r="F1064">
            <v>19</v>
          </cell>
          <cell r="G1064">
            <v>7</v>
          </cell>
          <cell r="H1064">
            <v>0</v>
          </cell>
          <cell r="I1064">
            <v>195.07</v>
          </cell>
          <cell r="J1064">
            <v>30</v>
          </cell>
          <cell r="K1064">
            <v>0</v>
          </cell>
          <cell r="L1064">
            <v>0</v>
          </cell>
          <cell r="M1064"/>
        </row>
        <row r="1065">
          <cell r="A1065" t="str">
            <v>52_5_19_8</v>
          </cell>
          <cell r="B1065">
            <v>11</v>
          </cell>
          <cell r="C1065">
            <v>52</v>
          </cell>
          <cell r="D1065">
            <v>195</v>
          </cell>
          <cell r="E1065" t="str">
            <v>5</v>
          </cell>
          <cell r="F1065">
            <v>19</v>
          </cell>
          <cell r="G1065">
            <v>8</v>
          </cell>
          <cell r="H1065">
            <v>0</v>
          </cell>
          <cell r="I1065">
            <v>195.08</v>
          </cell>
          <cell r="J1065">
            <v>35</v>
          </cell>
          <cell r="K1065">
            <v>0</v>
          </cell>
          <cell r="L1065">
            <v>0</v>
          </cell>
          <cell r="M1065"/>
        </row>
        <row r="1066">
          <cell r="A1066" t="str">
            <v>52_5_19_9</v>
          </cell>
          <cell r="B1066">
            <v>11</v>
          </cell>
          <cell r="C1066">
            <v>52</v>
          </cell>
          <cell r="D1066">
            <v>195</v>
          </cell>
          <cell r="E1066" t="str">
            <v>5</v>
          </cell>
          <cell r="F1066">
            <v>19</v>
          </cell>
          <cell r="G1066">
            <v>9</v>
          </cell>
          <cell r="H1066">
            <v>0</v>
          </cell>
          <cell r="I1066">
            <v>195.09</v>
          </cell>
          <cell r="J1066">
            <v>40</v>
          </cell>
          <cell r="K1066">
            <v>0</v>
          </cell>
          <cell r="L1066">
            <v>0</v>
          </cell>
          <cell r="M1066"/>
        </row>
        <row r="1067">
          <cell r="A1067" t="str">
            <v>52_5_19_10</v>
          </cell>
          <cell r="B1067">
            <v>11</v>
          </cell>
          <cell r="C1067">
            <v>52</v>
          </cell>
          <cell r="D1067">
            <v>195</v>
          </cell>
          <cell r="E1067" t="str">
            <v>5</v>
          </cell>
          <cell r="F1067">
            <v>19</v>
          </cell>
          <cell r="G1067">
            <v>10</v>
          </cell>
          <cell r="H1067">
            <v>0</v>
          </cell>
          <cell r="I1067">
            <v>195.1</v>
          </cell>
          <cell r="J1067">
            <v>45</v>
          </cell>
          <cell r="K1067">
            <v>0</v>
          </cell>
          <cell r="L1067">
            <v>0</v>
          </cell>
          <cell r="M1067"/>
        </row>
        <row r="1068">
          <cell r="A1068" t="str">
            <v>52_5_19_11</v>
          </cell>
          <cell r="B1068">
            <v>11</v>
          </cell>
          <cell r="C1068">
            <v>52</v>
          </cell>
          <cell r="D1068">
            <v>195</v>
          </cell>
          <cell r="E1068" t="str">
            <v>5</v>
          </cell>
          <cell r="F1068">
            <v>19</v>
          </cell>
          <cell r="G1068">
            <v>11</v>
          </cell>
          <cell r="H1068">
            <v>0</v>
          </cell>
          <cell r="I1068">
            <v>195.11</v>
          </cell>
          <cell r="J1068">
            <v>50</v>
          </cell>
          <cell r="K1068">
            <v>0</v>
          </cell>
          <cell r="L1068">
            <v>0</v>
          </cell>
          <cell r="M1068"/>
        </row>
        <row r="1069">
          <cell r="A1069" t="str">
            <v>52_5_19_12</v>
          </cell>
          <cell r="B1069">
            <v>11</v>
          </cell>
          <cell r="C1069">
            <v>52</v>
          </cell>
          <cell r="D1069">
            <v>195</v>
          </cell>
          <cell r="E1069" t="str">
            <v>5</v>
          </cell>
          <cell r="F1069">
            <v>19</v>
          </cell>
          <cell r="G1069">
            <v>12</v>
          </cell>
          <cell r="H1069">
            <v>0</v>
          </cell>
          <cell r="I1069">
            <v>195.12</v>
          </cell>
          <cell r="J1069">
            <v>55</v>
          </cell>
          <cell r="K1069">
            <v>0</v>
          </cell>
          <cell r="L1069">
            <v>0</v>
          </cell>
          <cell r="M1069"/>
        </row>
        <row r="1070">
          <cell r="A1070" t="str">
            <v>52_5_19_13</v>
          </cell>
          <cell r="B1070">
            <v>11</v>
          </cell>
          <cell r="C1070">
            <v>52</v>
          </cell>
          <cell r="D1070">
            <v>195</v>
          </cell>
          <cell r="E1070" t="str">
            <v>5</v>
          </cell>
          <cell r="F1070">
            <v>19</v>
          </cell>
          <cell r="G1070">
            <v>13</v>
          </cell>
          <cell r="H1070">
            <v>0</v>
          </cell>
          <cell r="I1070">
            <v>195.13</v>
          </cell>
          <cell r="J1070">
            <v>60</v>
          </cell>
          <cell r="K1070">
            <v>0</v>
          </cell>
          <cell r="L1070">
            <v>0</v>
          </cell>
          <cell r="M1070"/>
        </row>
        <row r="1071">
          <cell r="A1071" t="str">
            <v>52_5_19_14</v>
          </cell>
          <cell r="B1071">
            <v>11</v>
          </cell>
          <cell r="C1071">
            <v>52</v>
          </cell>
          <cell r="D1071">
            <v>195</v>
          </cell>
          <cell r="E1071" t="str">
            <v>5</v>
          </cell>
          <cell r="F1071">
            <v>19</v>
          </cell>
          <cell r="G1071">
            <v>14</v>
          </cell>
          <cell r="H1071">
            <v>0</v>
          </cell>
          <cell r="I1071">
            <v>195.14</v>
          </cell>
          <cell r="J1071">
            <v>65</v>
          </cell>
          <cell r="K1071">
            <v>0</v>
          </cell>
          <cell r="L1071">
            <v>0</v>
          </cell>
          <cell r="M1071"/>
        </row>
        <row r="1072">
          <cell r="A1072" t="str">
            <v>52_5_19_15</v>
          </cell>
          <cell r="B1072">
            <v>11</v>
          </cell>
          <cell r="C1072">
            <v>52</v>
          </cell>
          <cell r="D1072">
            <v>195</v>
          </cell>
          <cell r="E1072" t="str">
            <v>5</v>
          </cell>
          <cell r="F1072">
            <v>19</v>
          </cell>
          <cell r="G1072">
            <v>15</v>
          </cell>
          <cell r="H1072">
            <v>0</v>
          </cell>
          <cell r="I1072">
            <v>195.15</v>
          </cell>
          <cell r="J1072">
            <v>70</v>
          </cell>
          <cell r="K1072">
            <v>0</v>
          </cell>
          <cell r="L1072">
            <v>0</v>
          </cell>
          <cell r="M1072"/>
        </row>
        <row r="1073">
          <cell r="A1073" t="str">
            <v>52_5_19_16</v>
          </cell>
          <cell r="B1073">
            <v>11</v>
          </cell>
          <cell r="C1073">
            <v>52</v>
          </cell>
          <cell r="D1073">
            <v>195</v>
          </cell>
          <cell r="E1073" t="str">
            <v>5</v>
          </cell>
          <cell r="F1073">
            <v>19</v>
          </cell>
          <cell r="G1073">
            <v>16</v>
          </cell>
          <cell r="H1073">
            <v>0</v>
          </cell>
          <cell r="I1073">
            <v>195.16</v>
          </cell>
          <cell r="J1073">
            <v>75</v>
          </cell>
          <cell r="K1073">
            <v>0</v>
          </cell>
          <cell r="L1073">
            <v>0</v>
          </cell>
          <cell r="M1073">
            <v>1</v>
          </cell>
        </row>
        <row r="1074">
          <cell r="A1074" t="str">
            <v>52_5_20_1</v>
          </cell>
          <cell r="B1074">
            <v>11</v>
          </cell>
          <cell r="C1074">
            <v>52</v>
          </cell>
          <cell r="D1074">
            <v>205</v>
          </cell>
          <cell r="E1074" t="str">
            <v>5</v>
          </cell>
          <cell r="F1074">
            <v>20</v>
          </cell>
          <cell r="G1074">
            <v>1</v>
          </cell>
          <cell r="H1074">
            <v>0</v>
          </cell>
          <cell r="I1074">
            <v>205.01</v>
          </cell>
          <cell r="J1074">
            <v>2.5</v>
          </cell>
          <cell r="K1074">
            <v>0</v>
          </cell>
          <cell r="L1074">
            <v>0</v>
          </cell>
        </row>
        <row r="1075">
          <cell r="A1075" t="str">
            <v>52_5_20_2</v>
          </cell>
          <cell r="B1075">
            <v>11</v>
          </cell>
          <cell r="C1075">
            <v>52</v>
          </cell>
          <cell r="D1075">
            <v>205</v>
          </cell>
          <cell r="E1075" t="str">
            <v>5</v>
          </cell>
          <cell r="F1075">
            <v>20</v>
          </cell>
          <cell r="G1075">
            <v>2</v>
          </cell>
          <cell r="H1075">
            <v>0</v>
          </cell>
          <cell r="I1075">
            <v>205.02</v>
          </cell>
          <cell r="J1075">
            <v>5</v>
          </cell>
          <cell r="K1075">
            <v>0</v>
          </cell>
          <cell r="L1075">
            <v>0</v>
          </cell>
          <cell r="M1075"/>
        </row>
        <row r="1076">
          <cell r="A1076" t="str">
            <v>52_5_20_3</v>
          </cell>
          <cell r="B1076">
            <v>11</v>
          </cell>
          <cell r="C1076">
            <v>52</v>
          </cell>
          <cell r="D1076">
            <v>205</v>
          </cell>
          <cell r="E1076" t="str">
            <v>5</v>
          </cell>
          <cell r="F1076">
            <v>20</v>
          </cell>
          <cell r="G1076">
            <v>3</v>
          </cell>
          <cell r="H1076">
            <v>0.42</v>
          </cell>
          <cell r="I1076">
            <v>205.03</v>
          </cell>
          <cell r="J1076">
            <v>10</v>
          </cell>
          <cell r="K1076">
            <v>4.2</v>
          </cell>
          <cell r="L1076">
            <v>0.32558139534883723</v>
          </cell>
          <cell r="M1076"/>
        </row>
        <row r="1077">
          <cell r="A1077" t="str">
            <v>52_5_20_4</v>
          </cell>
          <cell r="B1077">
            <v>11</v>
          </cell>
          <cell r="C1077">
            <v>52</v>
          </cell>
          <cell r="D1077">
            <v>205</v>
          </cell>
          <cell r="E1077" t="str">
            <v>5</v>
          </cell>
          <cell r="F1077">
            <v>20</v>
          </cell>
          <cell r="G1077">
            <v>4</v>
          </cell>
          <cell r="H1077">
            <v>0.57999999999999996</v>
          </cell>
          <cell r="I1077">
            <v>205.04</v>
          </cell>
          <cell r="J1077">
            <v>15</v>
          </cell>
          <cell r="K1077">
            <v>8.6999999999999993</v>
          </cell>
          <cell r="L1077">
            <v>0.67441860465116277</v>
          </cell>
          <cell r="M1077"/>
        </row>
        <row r="1078">
          <cell r="A1078" t="str">
            <v>52_5_20_5</v>
          </cell>
          <cell r="B1078">
            <v>11</v>
          </cell>
          <cell r="C1078">
            <v>52</v>
          </cell>
          <cell r="D1078">
            <v>205</v>
          </cell>
          <cell r="E1078" t="str">
            <v>5</v>
          </cell>
          <cell r="F1078">
            <v>20</v>
          </cell>
          <cell r="G1078">
            <v>5</v>
          </cell>
          <cell r="H1078">
            <v>0</v>
          </cell>
          <cell r="I1078">
            <v>205.05</v>
          </cell>
          <cell r="J1078">
            <v>20</v>
          </cell>
          <cell r="K1078">
            <v>0</v>
          </cell>
          <cell r="L1078">
            <v>0</v>
          </cell>
          <cell r="M1078"/>
        </row>
        <row r="1079">
          <cell r="A1079" t="str">
            <v>52_5_20_6</v>
          </cell>
          <cell r="B1079">
            <v>11</v>
          </cell>
          <cell r="C1079">
            <v>52</v>
          </cell>
          <cell r="D1079">
            <v>205</v>
          </cell>
          <cell r="E1079" t="str">
            <v>5</v>
          </cell>
          <cell r="F1079">
            <v>20</v>
          </cell>
          <cell r="G1079">
            <v>6</v>
          </cell>
          <cell r="H1079">
            <v>0</v>
          </cell>
          <cell r="I1079">
            <v>205.06</v>
          </cell>
          <cell r="J1079">
            <v>25</v>
          </cell>
          <cell r="K1079">
            <v>0</v>
          </cell>
          <cell r="L1079">
            <v>0</v>
          </cell>
          <cell r="M1079"/>
        </row>
        <row r="1080">
          <cell r="A1080" t="str">
            <v>52_5_20_7</v>
          </cell>
          <cell r="B1080">
            <v>11</v>
          </cell>
          <cell r="C1080">
            <v>52</v>
          </cell>
          <cell r="D1080">
            <v>205</v>
          </cell>
          <cell r="E1080" t="str">
            <v>5</v>
          </cell>
          <cell r="F1080">
            <v>20</v>
          </cell>
          <cell r="G1080">
            <v>7</v>
          </cell>
          <cell r="H1080">
            <v>0</v>
          </cell>
          <cell r="I1080">
            <v>205.07</v>
          </cell>
          <cell r="J1080">
            <v>30</v>
          </cell>
          <cell r="K1080">
            <v>0</v>
          </cell>
          <cell r="L1080">
            <v>0</v>
          </cell>
          <cell r="M1080"/>
        </row>
        <row r="1081">
          <cell r="A1081" t="str">
            <v>52_5_20_8</v>
          </cell>
          <cell r="B1081">
            <v>11</v>
          </cell>
          <cell r="C1081">
            <v>52</v>
          </cell>
          <cell r="D1081">
            <v>205</v>
          </cell>
          <cell r="E1081" t="str">
            <v>5</v>
          </cell>
          <cell r="F1081">
            <v>20</v>
          </cell>
          <cell r="G1081">
            <v>8</v>
          </cell>
          <cell r="H1081">
            <v>0</v>
          </cell>
          <cell r="I1081">
            <v>205.08</v>
          </cell>
          <cell r="J1081">
            <v>35</v>
          </cell>
          <cell r="K1081">
            <v>0</v>
          </cell>
          <cell r="L1081">
            <v>0</v>
          </cell>
          <cell r="M1081"/>
        </row>
        <row r="1082">
          <cell r="A1082" t="str">
            <v>52_5_20_9</v>
          </cell>
          <cell r="B1082">
            <v>11</v>
          </cell>
          <cell r="C1082">
            <v>52</v>
          </cell>
          <cell r="D1082">
            <v>205</v>
          </cell>
          <cell r="E1082" t="str">
            <v>5</v>
          </cell>
          <cell r="F1082">
            <v>20</v>
          </cell>
          <cell r="G1082">
            <v>9</v>
          </cell>
          <cell r="H1082">
            <v>0</v>
          </cell>
          <cell r="I1082">
            <v>205.09</v>
          </cell>
          <cell r="J1082">
            <v>40</v>
          </cell>
          <cell r="K1082">
            <v>0</v>
          </cell>
          <cell r="L1082">
            <v>0</v>
          </cell>
          <cell r="M1082"/>
        </row>
        <row r="1083">
          <cell r="A1083" t="str">
            <v>52_5_20_10</v>
          </cell>
          <cell r="B1083">
            <v>11</v>
          </cell>
          <cell r="C1083">
            <v>52</v>
          </cell>
          <cell r="D1083">
            <v>205</v>
          </cell>
          <cell r="E1083" t="str">
            <v>5</v>
          </cell>
          <cell r="F1083">
            <v>20</v>
          </cell>
          <cell r="G1083">
            <v>10</v>
          </cell>
          <cell r="H1083">
            <v>0</v>
          </cell>
          <cell r="I1083">
            <v>205.1</v>
          </cell>
          <cell r="J1083">
            <v>45</v>
          </cell>
          <cell r="K1083">
            <v>0</v>
          </cell>
          <cell r="L1083">
            <v>0</v>
          </cell>
          <cell r="M1083"/>
        </row>
        <row r="1084">
          <cell r="A1084" t="str">
            <v>52_5_20_11</v>
          </cell>
          <cell r="B1084">
            <v>11</v>
          </cell>
          <cell r="C1084">
            <v>52</v>
          </cell>
          <cell r="D1084">
            <v>205</v>
          </cell>
          <cell r="E1084" t="str">
            <v>5</v>
          </cell>
          <cell r="F1084">
            <v>20</v>
          </cell>
          <cell r="G1084">
            <v>11</v>
          </cell>
          <cell r="H1084">
            <v>0</v>
          </cell>
          <cell r="I1084">
            <v>205.11</v>
          </cell>
          <cell r="J1084">
            <v>50</v>
          </cell>
          <cell r="K1084">
            <v>0</v>
          </cell>
          <cell r="L1084">
            <v>0</v>
          </cell>
          <cell r="M1084"/>
        </row>
        <row r="1085">
          <cell r="A1085" t="str">
            <v>52_5_20_12</v>
          </cell>
          <cell r="B1085">
            <v>11</v>
          </cell>
          <cell r="C1085">
            <v>52</v>
          </cell>
          <cell r="D1085">
            <v>205</v>
          </cell>
          <cell r="E1085" t="str">
            <v>5</v>
          </cell>
          <cell r="F1085">
            <v>20</v>
          </cell>
          <cell r="G1085">
            <v>12</v>
          </cell>
          <cell r="H1085">
            <v>0</v>
          </cell>
          <cell r="I1085">
            <v>205.12</v>
          </cell>
          <cell r="J1085">
            <v>55</v>
          </cell>
          <cell r="K1085">
            <v>0</v>
          </cell>
          <cell r="L1085">
            <v>0</v>
          </cell>
          <cell r="M1085"/>
        </row>
        <row r="1086">
          <cell r="A1086" t="str">
            <v>52_5_20_13</v>
          </cell>
          <cell r="B1086">
            <v>11</v>
          </cell>
          <cell r="C1086">
            <v>52</v>
          </cell>
          <cell r="D1086">
            <v>205</v>
          </cell>
          <cell r="E1086" t="str">
            <v>5</v>
          </cell>
          <cell r="F1086">
            <v>20</v>
          </cell>
          <cell r="G1086">
            <v>13</v>
          </cell>
          <cell r="H1086">
            <v>0</v>
          </cell>
          <cell r="I1086">
            <v>205.13</v>
          </cell>
          <cell r="J1086">
            <v>60</v>
          </cell>
          <cell r="K1086">
            <v>0</v>
          </cell>
          <cell r="L1086">
            <v>0</v>
          </cell>
          <cell r="M1086"/>
        </row>
        <row r="1087">
          <cell r="A1087" t="str">
            <v>52_5_20_14</v>
          </cell>
          <cell r="B1087">
            <v>11</v>
          </cell>
          <cell r="C1087">
            <v>52</v>
          </cell>
          <cell r="D1087">
            <v>205</v>
          </cell>
          <cell r="E1087" t="str">
            <v>5</v>
          </cell>
          <cell r="F1087">
            <v>20</v>
          </cell>
          <cell r="G1087">
            <v>14</v>
          </cell>
          <cell r="H1087">
            <v>0</v>
          </cell>
          <cell r="I1087">
            <v>205.14</v>
          </cell>
          <cell r="J1087">
            <v>65</v>
          </cell>
          <cell r="K1087">
            <v>0</v>
          </cell>
          <cell r="L1087">
            <v>0</v>
          </cell>
          <cell r="M1087"/>
        </row>
        <row r="1088">
          <cell r="A1088" t="str">
            <v>52_5_20_15</v>
          </cell>
          <cell r="B1088">
            <v>11</v>
          </cell>
          <cell r="C1088">
            <v>52</v>
          </cell>
          <cell r="D1088">
            <v>205</v>
          </cell>
          <cell r="E1088" t="str">
            <v>5</v>
          </cell>
          <cell r="F1088">
            <v>20</v>
          </cell>
          <cell r="G1088">
            <v>15</v>
          </cell>
          <cell r="H1088">
            <v>0</v>
          </cell>
          <cell r="I1088">
            <v>205.15</v>
          </cell>
          <cell r="J1088">
            <v>70</v>
          </cell>
          <cell r="K1088">
            <v>0</v>
          </cell>
          <cell r="L1088">
            <v>0</v>
          </cell>
          <cell r="M1088"/>
        </row>
        <row r="1089">
          <cell r="A1089" t="str">
            <v>52_5_20_16</v>
          </cell>
          <cell r="B1089">
            <v>11</v>
          </cell>
          <cell r="C1089">
            <v>52</v>
          </cell>
          <cell r="D1089">
            <v>205</v>
          </cell>
          <cell r="E1089" t="str">
            <v>5</v>
          </cell>
          <cell r="F1089">
            <v>20</v>
          </cell>
          <cell r="G1089">
            <v>16</v>
          </cell>
          <cell r="H1089">
            <v>0</v>
          </cell>
          <cell r="I1089">
            <v>205.16</v>
          </cell>
          <cell r="J1089">
            <v>75</v>
          </cell>
          <cell r="K1089">
            <v>0</v>
          </cell>
          <cell r="L1089">
            <v>0</v>
          </cell>
          <cell r="M1089">
            <v>1</v>
          </cell>
        </row>
        <row r="1090">
          <cell r="A1090" t="str">
            <v>52_5_21_1</v>
          </cell>
          <cell r="B1090">
            <v>11</v>
          </cell>
          <cell r="C1090">
            <v>52</v>
          </cell>
          <cell r="D1090">
            <v>215</v>
          </cell>
          <cell r="E1090" t="str">
            <v>5</v>
          </cell>
          <cell r="F1090">
            <v>21</v>
          </cell>
          <cell r="G1090">
            <v>1</v>
          </cell>
          <cell r="H1090">
            <v>0</v>
          </cell>
          <cell r="I1090">
            <v>215.01</v>
          </cell>
          <cell r="J1090">
            <v>2.5</v>
          </cell>
          <cell r="K1090">
            <v>0</v>
          </cell>
          <cell r="L1090">
            <v>0</v>
          </cell>
        </row>
        <row r="1091">
          <cell r="A1091" t="str">
            <v>52_5_21_2</v>
          </cell>
          <cell r="B1091">
            <v>11</v>
          </cell>
          <cell r="C1091">
            <v>52</v>
          </cell>
          <cell r="D1091">
            <v>215</v>
          </cell>
          <cell r="E1091" t="str">
            <v>5</v>
          </cell>
          <cell r="F1091">
            <v>21</v>
          </cell>
          <cell r="G1091">
            <v>2</v>
          </cell>
          <cell r="H1091">
            <v>0</v>
          </cell>
          <cell r="I1091">
            <v>215.02</v>
          </cell>
          <cell r="J1091">
            <v>5</v>
          </cell>
          <cell r="K1091">
            <v>0</v>
          </cell>
          <cell r="L1091">
            <v>0</v>
          </cell>
          <cell r="M1091"/>
        </row>
        <row r="1092">
          <cell r="A1092" t="str">
            <v>52_5_21_3</v>
          </cell>
          <cell r="B1092">
            <v>11</v>
          </cell>
          <cell r="C1092">
            <v>52</v>
          </cell>
          <cell r="D1092">
            <v>215</v>
          </cell>
          <cell r="E1092" t="str">
            <v>5</v>
          </cell>
          <cell r="F1092">
            <v>21</v>
          </cell>
          <cell r="G1092">
            <v>3</v>
          </cell>
          <cell r="H1092">
            <v>0.42</v>
          </cell>
          <cell r="I1092">
            <v>215.03</v>
          </cell>
          <cell r="J1092">
            <v>10</v>
          </cell>
          <cell r="K1092">
            <v>4.2</v>
          </cell>
          <cell r="L1092">
            <v>0.32558139534883723</v>
          </cell>
          <cell r="M1092"/>
        </row>
        <row r="1093">
          <cell r="A1093" t="str">
            <v>52_5_21_4</v>
          </cell>
          <cell r="B1093">
            <v>11</v>
          </cell>
          <cell r="C1093">
            <v>52</v>
          </cell>
          <cell r="D1093">
            <v>215</v>
          </cell>
          <cell r="E1093" t="str">
            <v>5</v>
          </cell>
          <cell r="F1093">
            <v>21</v>
          </cell>
          <cell r="G1093">
            <v>4</v>
          </cell>
          <cell r="H1093">
            <v>0.57999999999999996</v>
          </cell>
          <cell r="I1093">
            <v>215.04</v>
          </cell>
          <cell r="J1093">
            <v>15</v>
          </cell>
          <cell r="K1093">
            <v>8.6999999999999993</v>
          </cell>
          <cell r="L1093">
            <v>0.67441860465116277</v>
          </cell>
          <cell r="M1093"/>
        </row>
        <row r="1094">
          <cell r="A1094" t="str">
            <v>52_5_21_5</v>
          </cell>
          <cell r="B1094">
            <v>11</v>
          </cell>
          <cell r="C1094">
            <v>52</v>
          </cell>
          <cell r="D1094">
            <v>215</v>
          </cell>
          <cell r="E1094" t="str">
            <v>5</v>
          </cell>
          <cell r="F1094">
            <v>21</v>
          </cell>
          <cell r="G1094">
            <v>5</v>
          </cell>
          <cell r="H1094">
            <v>0</v>
          </cell>
          <cell r="I1094">
            <v>215.05</v>
          </cell>
          <cell r="J1094">
            <v>20</v>
          </cell>
          <cell r="K1094">
            <v>0</v>
          </cell>
          <cell r="L1094">
            <v>0</v>
          </cell>
          <cell r="M1094"/>
        </row>
        <row r="1095">
          <cell r="A1095" t="str">
            <v>52_5_21_6</v>
          </cell>
          <cell r="B1095">
            <v>11</v>
          </cell>
          <cell r="C1095">
            <v>52</v>
          </cell>
          <cell r="D1095">
            <v>215</v>
          </cell>
          <cell r="E1095" t="str">
            <v>5</v>
          </cell>
          <cell r="F1095">
            <v>21</v>
          </cell>
          <cell r="G1095">
            <v>6</v>
          </cell>
          <cell r="H1095">
            <v>0</v>
          </cell>
          <cell r="I1095">
            <v>215.06</v>
          </cell>
          <cell r="J1095">
            <v>25</v>
          </cell>
          <cell r="K1095">
            <v>0</v>
          </cell>
          <cell r="L1095">
            <v>0</v>
          </cell>
          <cell r="M1095"/>
        </row>
        <row r="1096">
          <cell r="A1096" t="str">
            <v>52_5_21_7</v>
          </cell>
          <cell r="B1096">
            <v>11</v>
          </cell>
          <cell r="C1096">
            <v>52</v>
          </cell>
          <cell r="D1096">
            <v>215</v>
          </cell>
          <cell r="E1096" t="str">
            <v>5</v>
          </cell>
          <cell r="F1096">
            <v>21</v>
          </cell>
          <cell r="G1096">
            <v>7</v>
          </cell>
          <cell r="H1096">
            <v>0</v>
          </cell>
          <cell r="I1096">
            <v>215.07</v>
          </cell>
          <cell r="J1096">
            <v>30</v>
          </cell>
          <cell r="K1096">
            <v>0</v>
          </cell>
          <cell r="L1096">
            <v>0</v>
          </cell>
          <cell r="M1096"/>
        </row>
        <row r="1097">
          <cell r="A1097" t="str">
            <v>52_5_21_8</v>
          </cell>
          <cell r="B1097">
            <v>11</v>
          </cell>
          <cell r="C1097">
            <v>52</v>
          </cell>
          <cell r="D1097">
            <v>215</v>
          </cell>
          <cell r="E1097" t="str">
            <v>5</v>
          </cell>
          <cell r="F1097">
            <v>21</v>
          </cell>
          <cell r="G1097">
            <v>8</v>
          </cell>
          <cell r="H1097">
            <v>0</v>
          </cell>
          <cell r="I1097">
            <v>215.08</v>
          </cell>
          <cell r="J1097">
            <v>35</v>
          </cell>
          <cell r="K1097">
            <v>0</v>
          </cell>
          <cell r="L1097">
            <v>0</v>
          </cell>
          <cell r="M1097"/>
        </row>
        <row r="1098">
          <cell r="A1098" t="str">
            <v>52_5_21_9</v>
          </cell>
          <cell r="B1098">
            <v>11</v>
          </cell>
          <cell r="C1098">
            <v>52</v>
          </cell>
          <cell r="D1098">
            <v>215</v>
          </cell>
          <cell r="E1098" t="str">
            <v>5</v>
          </cell>
          <cell r="F1098">
            <v>21</v>
          </cell>
          <cell r="G1098">
            <v>9</v>
          </cell>
          <cell r="H1098">
            <v>0</v>
          </cell>
          <cell r="I1098">
            <v>215.09</v>
          </cell>
          <cell r="J1098">
            <v>40</v>
          </cell>
          <cell r="K1098">
            <v>0</v>
          </cell>
          <cell r="L1098">
            <v>0</v>
          </cell>
          <cell r="M1098"/>
        </row>
        <row r="1099">
          <cell r="A1099" t="str">
            <v>52_5_21_10</v>
          </cell>
          <cell r="B1099">
            <v>11</v>
          </cell>
          <cell r="C1099">
            <v>52</v>
          </cell>
          <cell r="D1099">
            <v>215</v>
          </cell>
          <cell r="E1099" t="str">
            <v>5</v>
          </cell>
          <cell r="F1099">
            <v>21</v>
          </cell>
          <cell r="G1099">
            <v>10</v>
          </cell>
          <cell r="H1099">
            <v>0</v>
          </cell>
          <cell r="I1099">
            <v>215.1</v>
          </cell>
          <cell r="J1099">
            <v>45</v>
          </cell>
          <cell r="K1099">
            <v>0</v>
          </cell>
          <cell r="L1099">
            <v>0</v>
          </cell>
          <cell r="M1099"/>
        </row>
        <row r="1100">
          <cell r="A1100" t="str">
            <v>52_5_21_11</v>
          </cell>
          <cell r="B1100">
            <v>11</v>
          </cell>
          <cell r="C1100">
            <v>52</v>
          </cell>
          <cell r="D1100">
            <v>215</v>
          </cell>
          <cell r="E1100" t="str">
            <v>5</v>
          </cell>
          <cell r="F1100">
            <v>21</v>
          </cell>
          <cell r="G1100">
            <v>11</v>
          </cell>
          <cell r="H1100">
            <v>0</v>
          </cell>
          <cell r="I1100">
            <v>215.11</v>
          </cell>
          <cell r="J1100">
            <v>50</v>
          </cell>
          <cell r="K1100">
            <v>0</v>
          </cell>
          <cell r="L1100">
            <v>0</v>
          </cell>
          <cell r="M1100"/>
        </row>
        <row r="1101">
          <cell r="A1101" t="str">
            <v>52_5_21_12</v>
          </cell>
          <cell r="B1101">
            <v>11</v>
          </cell>
          <cell r="C1101">
            <v>52</v>
          </cell>
          <cell r="D1101">
            <v>215</v>
          </cell>
          <cell r="E1101" t="str">
            <v>5</v>
          </cell>
          <cell r="F1101">
            <v>21</v>
          </cell>
          <cell r="G1101">
            <v>12</v>
          </cell>
          <cell r="H1101">
            <v>0</v>
          </cell>
          <cell r="I1101">
            <v>215.12</v>
          </cell>
          <cell r="J1101">
            <v>55</v>
          </cell>
          <cell r="K1101">
            <v>0</v>
          </cell>
          <cell r="L1101">
            <v>0</v>
          </cell>
          <cell r="M1101"/>
        </row>
        <row r="1102">
          <cell r="A1102" t="str">
            <v>52_5_21_13</v>
          </cell>
          <cell r="B1102">
            <v>11</v>
          </cell>
          <cell r="C1102">
            <v>52</v>
          </cell>
          <cell r="D1102">
            <v>215</v>
          </cell>
          <cell r="E1102" t="str">
            <v>5</v>
          </cell>
          <cell r="F1102">
            <v>21</v>
          </cell>
          <cell r="G1102">
            <v>13</v>
          </cell>
          <cell r="H1102">
            <v>0</v>
          </cell>
          <cell r="I1102">
            <v>215.13</v>
          </cell>
          <cell r="J1102">
            <v>60</v>
          </cell>
          <cell r="K1102">
            <v>0</v>
          </cell>
          <cell r="L1102">
            <v>0</v>
          </cell>
          <cell r="M1102"/>
        </row>
        <row r="1103">
          <cell r="A1103" t="str">
            <v>52_5_21_14</v>
          </cell>
          <cell r="B1103">
            <v>11</v>
          </cell>
          <cell r="C1103">
            <v>52</v>
          </cell>
          <cell r="D1103">
            <v>215</v>
          </cell>
          <cell r="E1103" t="str">
            <v>5</v>
          </cell>
          <cell r="F1103">
            <v>21</v>
          </cell>
          <cell r="G1103">
            <v>14</v>
          </cell>
          <cell r="H1103">
            <v>0</v>
          </cell>
          <cell r="I1103">
            <v>215.14</v>
          </cell>
          <cell r="J1103">
            <v>65</v>
          </cell>
          <cell r="K1103">
            <v>0</v>
          </cell>
          <cell r="L1103">
            <v>0</v>
          </cell>
          <cell r="M1103"/>
        </row>
        <row r="1104">
          <cell r="A1104" t="str">
            <v>52_5_21_15</v>
          </cell>
          <cell r="B1104">
            <v>11</v>
          </cell>
          <cell r="C1104">
            <v>52</v>
          </cell>
          <cell r="D1104">
            <v>215</v>
          </cell>
          <cell r="E1104" t="str">
            <v>5</v>
          </cell>
          <cell r="F1104">
            <v>21</v>
          </cell>
          <cell r="G1104">
            <v>15</v>
          </cell>
          <cell r="H1104">
            <v>0</v>
          </cell>
          <cell r="I1104">
            <v>215.15</v>
          </cell>
          <cell r="J1104">
            <v>70</v>
          </cell>
          <cell r="K1104">
            <v>0</v>
          </cell>
          <cell r="L1104">
            <v>0</v>
          </cell>
          <cell r="M1104"/>
        </row>
        <row r="1105">
          <cell r="A1105" t="str">
            <v>52_5_21_16</v>
          </cell>
          <cell r="B1105">
            <v>11</v>
          </cell>
          <cell r="C1105">
            <v>52</v>
          </cell>
          <cell r="D1105">
            <v>215</v>
          </cell>
          <cell r="E1105" t="str">
            <v>5</v>
          </cell>
          <cell r="F1105">
            <v>21</v>
          </cell>
          <cell r="G1105">
            <v>16</v>
          </cell>
          <cell r="H1105">
            <v>0</v>
          </cell>
          <cell r="I1105">
            <v>215.16</v>
          </cell>
          <cell r="J1105">
            <v>75</v>
          </cell>
          <cell r="K1105">
            <v>0</v>
          </cell>
          <cell r="L1105">
            <v>0</v>
          </cell>
          <cell r="M1105">
            <v>1</v>
          </cell>
        </row>
        <row r="1106">
          <cell r="A1106" t="str">
            <v>52_5_22_1</v>
          </cell>
          <cell r="B1106">
            <v>11</v>
          </cell>
          <cell r="C1106">
            <v>52</v>
          </cell>
          <cell r="D1106">
            <v>225</v>
          </cell>
          <cell r="E1106" t="str">
            <v>5</v>
          </cell>
          <cell r="F1106">
            <v>22</v>
          </cell>
          <cell r="G1106">
            <v>1</v>
          </cell>
          <cell r="H1106">
            <v>0</v>
          </cell>
          <cell r="I1106">
            <v>225.01</v>
          </cell>
          <cell r="J1106">
            <v>2.5</v>
          </cell>
          <cell r="K1106">
            <v>0</v>
          </cell>
          <cell r="L1106">
            <v>0</v>
          </cell>
        </row>
        <row r="1107">
          <cell r="A1107" t="str">
            <v>52_5_22_2</v>
          </cell>
          <cell r="B1107">
            <v>11</v>
          </cell>
          <cell r="C1107">
            <v>52</v>
          </cell>
          <cell r="D1107">
            <v>225</v>
          </cell>
          <cell r="E1107" t="str">
            <v>5</v>
          </cell>
          <cell r="F1107">
            <v>22</v>
          </cell>
          <cell r="G1107">
            <v>2</v>
          </cell>
          <cell r="H1107">
            <v>0</v>
          </cell>
          <cell r="I1107">
            <v>225.02</v>
          </cell>
          <cell r="J1107">
            <v>5</v>
          </cell>
          <cell r="K1107">
            <v>0</v>
          </cell>
          <cell r="L1107">
            <v>0</v>
          </cell>
          <cell r="M1107"/>
        </row>
        <row r="1108">
          <cell r="A1108" t="str">
            <v>52_5_22_3</v>
          </cell>
          <cell r="B1108">
            <v>11</v>
          </cell>
          <cell r="C1108">
            <v>52</v>
          </cell>
          <cell r="D1108">
            <v>225</v>
          </cell>
          <cell r="E1108" t="str">
            <v>5</v>
          </cell>
          <cell r="F1108">
            <v>22</v>
          </cell>
          <cell r="G1108">
            <v>3</v>
          </cell>
          <cell r="H1108">
            <v>0.42</v>
          </cell>
          <cell r="I1108">
            <v>225.03</v>
          </cell>
          <cell r="J1108">
            <v>10</v>
          </cell>
          <cell r="K1108">
            <v>4.2</v>
          </cell>
          <cell r="L1108">
            <v>0.32558139534883723</v>
          </cell>
          <cell r="M1108"/>
        </row>
        <row r="1109">
          <cell r="A1109" t="str">
            <v>52_5_22_4</v>
          </cell>
          <cell r="B1109">
            <v>11</v>
          </cell>
          <cell r="C1109">
            <v>52</v>
          </cell>
          <cell r="D1109">
            <v>225</v>
          </cell>
          <cell r="E1109" t="str">
            <v>5</v>
          </cell>
          <cell r="F1109">
            <v>22</v>
          </cell>
          <cell r="G1109">
            <v>4</v>
          </cell>
          <cell r="H1109">
            <v>0.57999999999999996</v>
          </cell>
          <cell r="I1109">
            <v>225.04</v>
          </cell>
          <cell r="J1109">
            <v>15</v>
          </cell>
          <cell r="K1109">
            <v>8.6999999999999993</v>
          </cell>
          <cell r="L1109">
            <v>0.67441860465116277</v>
          </cell>
          <cell r="M1109"/>
        </row>
        <row r="1110">
          <cell r="A1110" t="str">
            <v>52_5_22_5</v>
          </cell>
          <cell r="B1110">
            <v>11</v>
          </cell>
          <cell r="C1110">
            <v>52</v>
          </cell>
          <cell r="D1110">
            <v>225</v>
          </cell>
          <cell r="E1110" t="str">
            <v>5</v>
          </cell>
          <cell r="F1110">
            <v>22</v>
          </cell>
          <cell r="G1110">
            <v>5</v>
          </cell>
          <cell r="H1110">
            <v>0</v>
          </cell>
          <cell r="I1110">
            <v>225.05</v>
          </cell>
          <cell r="J1110">
            <v>20</v>
          </cell>
          <cell r="K1110">
            <v>0</v>
          </cell>
          <cell r="L1110">
            <v>0</v>
          </cell>
          <cell r="M1110"/>
        </row>
        <row r="1111">
          <cell r="A1111" t="str">
            <v>52_5_22_6</v>
          </cell>
          <cell r="B1111">
            <v>11</v>
          </cell>
          <cell r="C1111">
            <v>52</v>
          </cell>
          <cell r="D1111">
            <v>225</v>
          </cell>
          <cell r="E1111" t="str">
            <v>5</v>
          </cell>
          <cell r="F1111">
            <v>22</v>
          </cell>
          <cell r="G1111">
            <v>6</v>
          </cell>
          <cell r="H1111">
            <v>0</v>
          </cell>
          <cell r="I1111">
            <v>225.06</v>
          </cell>
          <cell r="J1111">
            <v>25</v>
          </cell>
          <cell r="K1111">
            <v>0</v>
          </cell>
          <cell r="L1111">
            <v>0</v>
          </cell>
          <cell r="M1111"/>
        </row>
        <row r="1112">
          <cell r="A1112" t="str">
            <v>52_5_22_7</v>
          </cell>
          <cell r="B1112">
            <v>11</v>
          </cell>
          <cell r="C1112">
            <v>52</v>
          </cell>
          <cell r="D1112">
            <v>225</v>
          </cell>
          <cell r="E1112" t="str">
            <v>5</v>
          </cell>
          <cell r="F1112">
            <v>22</v>
          </cell>
          <cell r="G1112">
            <v>7</v>
          </cell>
          <cell r="H1112">
            <v>0</v>
          </cell>
          <cell r="I1112">
            <v>225.07</v>
          </cell>
          <cell r="J1112">
            <v>30</v>
          </cell>
          <cell r="K1112">
            <v>0</v>
          </cell>
          <cell r="L1112">
            <v>0</v>
          </cell>
          <cell r="M1112"/>
        </row>
        <row r="1113">
          <cell r="A1113" t="str">
            <v>52_5_22_8</v>
          </cell>
          <cell r="B1113">
            <v>11</v>
          </cell>
          <cell r="C1113">
            <v>52</v>
          </cell>
          <cell r="D1113">
            <v>225</v>
          </cell>
          <cell r="E1113" t="str">
            <v>5</v>
          </cell>
          <cell r="F1113">
            <v>22</v>
          </cell>
          <cell r="G1113">
            <v>8</v>
          </cell>
          <cell r="H1113">
            <v>0</v>
          </cell>
          <cell r="I1113">
            <v>225.08</v>
          </cell>
          <cell r="J1113">
            <v>35</v>
          </cell>
          <cell r="K1113">
            <v>0</v>
          </cell>
          <cell r="L1113">
            <v>0</v>
          </cell>
          <cell r="M1113"/>
        </row>
        <row r="1114">
          <cell r="A1114" t="str">
            <v>52_5_22_9</v>
          </cell>
          <cell r="B1114">
            <v>11</v>
          </cell>
          <cell r="C1114">
            <v>52</v>
          </cell>
          <cell r="D1114">
            <v>225</v>
          </cell>
          <cell r="E1114" t="str">
            <v>5</v>
          </cell>
          <cell r="F1114">
            <v>22</v>
          </cell>
          <cell r="G1114">
            <v>9</v>
          </cell>
          <cell r="H1114">
            <v>0</v>
          </cell>
          <cell r="I1114">
            <v>225.09</v>
          </cell>
          <cell r="J1114">
            <v>40</v>
          </cell>
          <cell r="K1114">
            <v>0</v>
          </cell>
          <cell r="L1114">
            <v>0</v>
          </cell>
          <cell r="M1114"/>
        </row>
        <row r="1115">
          <cell r="A1115" t="str">
            <v>52_5_22_10</v>
          </cell>
          <cell r="B1115">
            <v>11</v>
          </cell>
          <cell r="C1115">
            <v>52</v>
          </cell>
          <cell r="D1115">
            <v>225</v>
          </cell>
          <cell r="E1115" t="str">
            <v>5</v>
          </cell>
          <cell r="F1115">
            <v>22</v>
          </cell>
          <cell r="G1115">
            <v>10</v>
          </cell>
          <cell r="H1115">
            <v>0</v>
          </cell>
          <cell r="I1115">
            <v>225.1</v>
          </cell>
          <cell r="J1115">
            <v>45</v>
          </cell>
          <cell r="K1115">
            <v>0</v>
          </cell>
          <cell r="L1115">
            <v>0</v>
          </cell>
          <cell r="M1115"/>
        </row>
        <row r="1116">
          <cell r="A1116" t="str">
            <v>52_5_22_11</v>
          </cell>
          <cell r="B1116">
            <v>11</v>
          </cell>
          <cell r="C1116">
            <v>52</v>
          </cell>
          <cell r="D1116">
            <v>225</v>
          </cell>
          <cell r="E1116" t="str">
            <v>5</v>
          </cell>
          <cell r="F1116">
            <v>22</v>
          </cell>
          <cell r="G1116">
            <v>11</v>
          </cell>
          <cell r="H1116">
            <v>0</v>
          </cell>
          <cell r="I1116">
            <v>225.11</v>
          </cell>
          <cell r="J1116">
            <v>50</v>
          </cell>
          <cell r="K1116">
            <v>0</v>
          </cell>
          <cell r="L1116">
            <v>0</v>
          </cell>
          <cell r="M1116"/>
        </row>
        <row r="1117">
          <cell r="A1117" t="str">
            <v>52_5_22_12</v>
          </cell>
          <cell r="B1117">
            <v>11</v>
          </cell>
          <cell r="C1117">
            <v>52</v>
          </cell>
          <cell r="D1117">
            <v>225</v>
          </cell>
          <cell r="E1117" t="str">
            <v>5</v>
          </cell>
          <cell r="F1117">
            <v>22</v>
          </cell>
          <cell r="G1117">
            <v>12</v>
          </cell>
          <cell r="H1117">
            <v>0</v>
          </cell>
          <cell r="I1117">
            <v>225.12</v>
          </cell>
          <cell r="J1117">
            <v>55</v>
          </cell>
          <cell r="K1117">
            <v>0</v>
          </cell>
          <cell r="L1117">
            <v>0</v>
          </cell>
          <cell r="M1117"/>
        </row>
        <row r="1118">
          <cell r="A1118" t="str">
            <v>52_5_22_13</v>
          </cell>
          <cell r="B1118">
            <v>11</v>
          </cell>
          <cell r="C1118">
            <v>52</v>
          </cell>
          <cell r="D1118">
            <v>225</v>
          </cell>
          <cell r="E1118" t="str">
            <v>5</v>
          </cell>
          <cell r="F1118">
            <v>22</v>
          </cell>
          <cell r="G1118">
            <v>13</v>
          </cell>
          <cell r="H1118">
            <v>0</v>
          </cell>
          <cell r="I1118">
            <v>225.13</v>
          </cell>
          <cell r="J1118">
            <v>60</v>
          </cell>
          <cell r="K1118">
            <v>0</v>
          </cell>
          <cell r="L1118">
            <v>0</v>
          </cell>
          <cell r="M1118"/>
        </row>
        <row r="1119">
          <cell r="A1119" t="str">
            <v>52_5_22_14</v>
          </cell>
          <cell r="B1119">
            <v>11</v>
          </cell>
          <cell r="C1119">
            <v>52</v>
          </cell>
          <cell r="D1119">
            <v>225</v>
          </cell>
          <cell r="E1119" t="str">
            <v>5</v>
          </cell>
          <cell r="F1119">
            <v>22</v>
          </cell>
          <cell r="G1119">
            <v>14</v>
          </cell>
          <cell r="H1119">
            <v>0</v>
          </cell>
          <cell r="I1119">
            <v>225.14</v>
          </cell>
          <cell r="J1119">
            <v>65</v>
          </cell>
          <cell r="K1119">
            <v>0</v>
          </cell>
          <cell r="L1119">
            <v>0</v>
          </cell>
          <cell r="M1119"/>
        </row>
        <row r="1120">
          <cell r="A1120" t="str">
            <v>52_5_22_15</v>
          </cell>
          <cell r="B1120">
            <v>11</v>
          </cell>
          <cell r="C1120">
            <v>52</v>
          </cell>
          <cell r="D1120">
            <v>225</v>
          </cell>
          <cell r="E1120" t="str">
            <v>5</v>
          </cell>
          <cell r="F1120">
            <v>22</v>
          </cell>
          <cell r="G1120">
            <v>15</v>
          </cell>
          <cell r="H1120">
            <v>0</v>
          </cell>
          <cell r="I1120">
            <v>225.15</v>
          </cell>
          <cell r="J1120">
            <v>70</v>
          </cell>
          <cell r="K1120">
            <v>0</v>
          </cell>
          <cell r="L1120">
            <v>0</v>
          </cell>
          <cell r="M1120"/>
        </row>
        <row r="1121">
          <cell r="A1121" t="str">
            <v>52_5_22_16</v>
          </cell>
          <cell r="B1121">
            <v>11</v>
          </cell>
          <cell r="C1121">
            <v>52</v>
          </cell>
          <cell r="D1121">
            <v>225</v>
          </cell>
          <cell r="E1121" t="str">
            <v>5</v>
          </cell>
          <cell r="F1121">
            <v>22</v>
          </cell>
          <cell r="G1121">
            <v>16</v>
          </cell>
          <cell r="H1121">
            <v>0</v>
          </cell>
          <cell r="I1121">
            <v>225.16</v>
          </cell>
          <cell r="J1121">
            <v>75</v>
          </cell>
          <cell r="K1121">
            <v>0</v>
          </cell>
          <cell r="L1121">
            <v>0</v>
          </cell>
          <cell r="M1121">
            <v>1</v>
          </cell>
        </row>
        <row r="1122">
          <cell r="A1122" t="str">
            <v>52_5_23_1</v>
          </cell>
          <cell r="B1122">
            <v>11</v>
          </cell>
          <cell r="C1122">
            <v>52</v>
          </cell>
          <cell r="D1122">
            <v>235</v>
          </cell>
          <cell r="E1122" t="str">
            <v>5</v>
          </cell>
          <cell r="F1122">
            <v>23</v>
          </cell>
          <cell r="G1122">
            <v>1</v>
          </cell>
          <cell r="H1122">
            <v>0</v>
          </cell>
          <cell r="I1122">
            <v>235.01</v>
          </cell>
          <cell r="J1122">
            <v>2.5</v>
          </cell>
          <cell r="K1122">
            <v>0</v>
          </cell>
          <cell r="L1122">
            <v>0</v>
          </cell>
        </row>
        <row r="1123">
          <cell r="A1123" t="str">
            <v>52_5_23_2</v>
          </cell>
          <cell r="B1123">
            <v>11</v>
          </cell>
          <cell r="C1123">
            <v>52</v>
          </cell>
          <cell r="D1123">
            <v>235</v>
          </cell>
          <cell r="E1123" t="str">
            <v>5</v>
          </cell>
          <cell r="F1123">
            <v>23</v>
          </cell>
          <cell r="G1123">
            <v>2</v>
          </cell>
          <cell r="H1123">
            <v>0</v>
          </cell>
          <cell r="I1123">
            <v>235.02</v>
          </cell>
          <cell r="J1123">
            <v>5</v>
          </cell>
          <cell r="K1123">
            <v>0</v>
          </cell>
          <cell r="L1123">
            <v>0</v>
          </cell>
          <cell r="M1123"/>
        </row>
        <row r="1124">
          <cell r="A1124" t="str">
            <v>52_5_23_3</v>
          </cell>
          <cell r="B1124">
            <v>11</v>
          </cell>
          <cell r="C1124">
            <v>52</v>
          </cell>
          <cell r="D1124">
            <v>235</v>
          </cell>
          <cell r="E1124" t="str">
            <v>5</v>
          </cell>
          <cell r="F1124">
            <v>23</v>
          </cell>
          <cell r="G1124">
            <v>3</v>
          </cell>
          <cell r="H1124">
            <v>0.42</v>
          </cell>
          <cell r="I1124">
            <v>235.03</v>
          </cell>
          <cell r="J1124">
            <v>10</v>
          </cell>
          <cell r="K1124">
            <v>4.2</v>
          </cell>
          <cell r="L1124">
            <v>0.32558139534883723</v>
          </cell>
          <cell r="M1124"/>
        </row>
        <row r="1125">
          <cell r="A1125" t="str">
            <v>52_5_23_4</v>
          </cell>
          <cell r="B1125">
            <v>11</v>
          </cell>
          <cell r="C1125">
            <v>52</v>
          </cell>
          <cell r="D1125">
            <v>235</v>
          </cell>
          <cell r="E1125" t="str">
            <v>5</v>
          </cell>
          <cell r="F1125">
            <v>23</v>
          </cell>
          <cell r="G1125">
            <v>4</v>
          </cell>
          <cell r="H1125">
            <v>0.57999999999999996</v>
          </cell>
          <cell r="I1125">
            <v>235.04</v>
          </cell>
          <cell r="J1125">
            <v>15</v>
          </cell>
          <cell r="K1125">
            <v>8.6999999999999993</v>
          </cell>
          <cell r="L1125">
            <v>0.67441860465116277</v>
          </cell>
          <cell r="M1125"/>
        </row>
        <row r="1126">
          <cell r="A1126" t="str">
            <v>52_5_23_5</v>
          </cell>
          <cell r="B1126">
            <v>11</v>
          </cell>
          <cell r="C1126">
            <v>52</v>
          </cell>
          <cell r="D1126">
            <v>235</v>
          </cell>
          <cell r="E1126" t="str">
            <v>5</v>
          </cell>
          <cell r="F1126">
            <v>23</v>
          </cell>
          <cell r="G1126">
            <v>5</v>
          </cell>
          <cell r="H1126">
            <v>0</v>
          </cell>
          <cell r="I1126">
            <v>235.05</v>
          </cell>
          <cell r="J1126">
            <v>20</v>
          </cell>
          <cell r="K1126">
            <v>0</v>
          </cell>
          <cell r="L1126">
            <v>0</v>
          </cell>
          <cell r="M1126"/>
        </row>
        <row r="1127">
          <cell r="A1127" t="str">
            <v>52_5_23_6</v>
          </cell>
          <cell r="B1127">
            <v>11</v>
          </cell>
          <cell r="C1127">
            <v>52</v>
          </cell>
          <cell r="D1127">
            <v>235</v>
          </cell>
          <cell r="E1127" t="str">
            <v>5</v>
          </cell>
          <cell r="F1127">
            <v>23</v>
          </cell>
          <cell r="G1127">
            <v>6</v>
          </cell>
          <cell r="H1127">
            <v>0</v>
          </cell>
          <cell r="I1127">
            <v>235.06</v>
          </cell>
          <cell r="J1127">
            <v>25</v>
          </cell>
          <cell r="K1127">
            <v>0</v>
          </cell>
          <cell r="L1127">
            <v>0</v>
          </cell>
          <cell r="M1127"/>
        </row>
        <row r="1128">
          <cell r="A1128" t="str">
            <v>52_5_23_7</v>
          </cell>
          <cell r="B1128">
            <v>11</v>
          </cell>
          <cell r="C1128">
            <v>52</v>
          </cell>
          <cell r="D1128">
            <v>235</v>
          </cell>
          <cell r="E1128" t="str">
            <v>5</v>
          </cell>
          <cell r="F1128">
            <v>23</v>
          </cell>
          <cell r="G1128">
            <v>7</v>
          </cell>
          <cell r="H1128">
            <v>0</v>
          </cell>
          <cell r="I1128">
            <v>235.07</v>
          </cell>
          <cell r="J1128">
            <v>30</v>
          </cell>
          <cell r="K1128">
            <v>0</v>
          </cell>
          <cell r="L1128">
            <v>0</v>
          </cell>
          <cell r="M1128"/>
        </row>
        <row r="1129">
          <cell r="A1129" t="str">
            <v>52_5_23_8</v>
          </cell>
          <cell r="B1129">
            <v>11</v>
          </cell>
          <cell r="C1129">
            <v>52</v>
          </cell>
          <cell r="D1129">
            <v>235</v>
          </cell>
          <cell r="E1129" t="str">
            <v>5</v>
          </cell>
          <cell r="F1129">
            <v>23</v>
          </cell>
          <cell r="G1129">
            <v>8</v>
          </cell>
          <cell r="H1129">
            <v>0</v>
          </cell>
          <cell r="I1129">
            <v>235.08</v>
          </cell>
          <cell r="J1129">
            <v>35</v>
          </cell>
          <cell r="K1129">
            <v>0</v>
          </cell>
          <cell r="L1129">
            <v>0</v>
          </cell>
          <cell r="M1129"/>
        </row>
        <row r="1130">
          <cell r="A1130" t="str">
            <v>52_5_23_9</v>
          </cell>
          <cell r="B1130">
            <v>11</v>
          </cell>
          <cell r="C1130">
            <v>52</v>
          </cell>
          <cell r="D1130">
            <v>235</v>
          </cell>
          <cell r="E1130" t="str">
            <v>5</v>
          </cell>
          <cell r="F1130">
            <v>23</v>
          </cell>
          <cell r="G1130">
            <v>9</v>
          </cell>
          <cell r="H1130">
            <v>0</v>
          </cell>
          <cell r="I1130">
            <v>235.09</v>
          </cell>
          <cell r="J1130">
            <v>40</v>
          </cell>
          <cell r="K1130">
            <v>0</v>
          </cell>
          <cell r="L1130">
            <v>0</v>
          </cell>
          <cell r="M1130"/>
        </row>
        <row r="1131">
          <cell r="A1131" t="str">
            <v>52_5_23_10</v>
          </cell>
          <cell r="B1131">
            <v>11</v>
          </cell>
          <cell r="C1131">
            <v>52</v>
          </cell>
          <cell r="D1131">
            <v>235</v>
          </cell>
          <cell r="E1131" t="str">
            <v>5</v>
          </cell>
          <cell r="F1131">
            <v>23</v>
          </cell>
          <cell r="G1131">
            <v>10</v>
          </cell>
          <cell r="H1131">
            <v>0</v>
          </cell>
          <cell r="I1131">
            <v>235.1</v>
          </cell>
          <cell r="J1131">
            <v>45</v>
          </cell>
          <cell r="K1131">
            <v>0</v>
          </cell>
          <cell r="L1131">
            <v>0</v>
          </cell>
          <cell r="M1131"/>
        </row>
        <row r="1132">
          <cell r="A1132" t="str">
            <v>52_5_23_11</v>
          </cell>
          <cell r="B1132">
            <v>11</v>
          </cell>
          <cell r="C1132">
            <v>52</v>
          </cell>
          <cell r="D1132">
            <v>235</v>
          </cell>
          <cell r="E1132" t="str">
            <v>5</v>
          </cell>
          <cell r="F1132">
            <v>23</v>
          </cell>
          <cell r="G1132">
            <v>11</v>
          </cell>
          <cell r="H1132">
            <v>0</v>
          </cell>
          <cell r="I1132">
            <v>235.11</v>
          </cell>
          <cell r="J1132">
            <v>50</v>
          </cell>
          <cell r="K1132">
            <v>0</v>
          </cell>
          <cell r="L1132">
            <v>0</v>
          </cell>
          <cell r="M1132"/>
        </row>
        <row r="1133">
          <cell r="A1133" t="str">
            <v>52_5_23_12</v>
          </cell>
          <cell r="B1133">
            <v>11</v>
          </cell>
          <cell r="C1133">
            <v>52</v>
          </cell>
          <cell r="D1133">
            <v>235</v>
          </cell>
          <cell r="E1133" t="str">
            <v>5</v>
          </cell>
          <cell r="F1133">
            <v>23</v>
          </cell>
          <cell r="G1133">
            <v>12</v>
          </cell>
          <cell r="H1133">
            <v>0</v>
          </cell>
          <cell r="I1133">
            <v>235.12</v>
          </cell>
          <cell r="J1133">
            <v>55</v>
          </cell>
          <cell r="K1133">
            <v>0</v>
          </cell>
          <cell r="L1133">
            <v>0</v>
          </cell>
          <cell r="M1133"/>
        </row>
        <row r="1134">
          <cell r="A1134" t="str">
            <v>52_5_23_13</v>
          </cell>
          <cell r="B1134">
            <v>11</v>
          </cell>
          <cell r="C1134">
            <v>52</v>
          </cell>
          <cell r="D1134">
            <v>235</v>
          </cell>
          <cell r="E1134" t="str">
            <v>5</v>
          </cell>
          <cell r="F1134">
            <v>23</v>
          </cell>
          <cell r="G1134">
            <v>13</v>
          </cell>
          <cell r="H1134">
            <v>0</v>
          </cell>
          <cell r="I1134">
            <v>235.13</v>
          </cell>
          <cell r="J1134">
            <v>60</v>
          </cell>
          <cell r="K1134">
            <v>0</v>
          </cell>
          <cell r="L1134">
            <v>0</v>
          </cell>
          <cell r="M1134"/>
        </row>
        <row r="1135">
          <cell r="A1135" t="str">
            <v>52_5_23_14</v>
          </cell>
          <cell r="B1135">
            <v>11</v>
          </cell>
          <cell r="C1135">
            <v>52</v>
          </cell>
          <cell r="D1135">
            <v>235</v>
          </cell>
          <cell r="E1135" t="str">
            <v>5</v>
          </cell>
          <cell r="F1135">
            <v>23</v>
          </cell>
          <cell r="G1135">
            <v>14</v>
          </cell>
          <cell r="H1135">
            <v>0</v>
          </cell>
          <cell r="I1135">
            <v>235.14</v>
          </cell>
          <cell r="J1135">
            <v>65</v>
          </cell>
          <cell r="K1135">
            <v>0</v>
          </cell>
          <cell r="L1135">
            <v>0</v>
          </cell>
          <cell r="M1135"/>
        </row>
        <row r="1136">
          <cell r="A1136" t="str">
            <v>52_5_23_15</v>
          </cell>
          <cell r="B1136">
            <v>11</v>
          </cell>
          <cell r="C1136">
            <v>52</v>
          </cell>
          <cell r="D1136">
            <v>235</v>
          </cell>
          <cell r="E1136" t="str">
            <v>5</v>
          </cell>
          <cell r="F1136">
            <v>23</v>
          </cell>
          <cell r="G1136">
            <v>15</v>
          </cell>
          <cell r="H1136">
            <v>0</v>
          </cell>
          <cell r="I1136">
            <v>235.15</v>
          </cell>
          <cell r="J1136">
            <v>70</v>
          </cell>
          <cell r="K1136">
            <v>0</v>
          </cell>
          <cell r="L1136">
            <v>0</v>
          </cell>
          <cell r="M1136"/>
        </row>
        <row r="1137">
          <cell r="A1137" t="str">
            <v>52_5_23_16</v>
          </cell>
          <cell r="B1137">
            <v>11</v>
          </cell>
          <cell r="C1137">
            <v>52</v>
          </cell>
          <cell r="D1137">
            <v>235</v>
          </cell>
          <cell r="E1137" t="str">
            <v>5</v>
          </cell>
          <cell r="F1137">
            <v>23</v>
          </cell>
          <cell r="G1137">
            <v>16</v>
          </cell>
          <cell r="H1137">
            <v>0</v>
          </cell>
          <cell r="I1137">
            <v>235.16</v>
          </cell>
          <cell r="J1137">
            <v>75</v>
          </cell>
          <cell r="K1137">
            <v>0</v>
          </cell>
          <cell r="L1137">
            <v>0</v>
          </cell>
          <cell r="M1137">
            <v>1</v>
          </cell>
        </row>
        <row r="1138">
          <cell r="A1138" t="str">
            <v>52_5_24_1</v>
          </cell>
          <cell r="B1138">
            <v>11</v>
          </cell>
          <cell r="C1138">
            <v>52</v>
          </cell>
          <cell r="D1138">
            <v>245</v>
          </cell>
          <cell r="E1138" t="str">
            <v>5</v>
          </cell>
          <cell r="F1138">
            <v>24</v>
          </cell>
          <cell r="G1138">
            <v>1</v>
          </cell>
          <cell r="H1138">
            <v>0</v>
          </cell>
          <cell r="I1138">
            <v>245.01</v>
          </cell>
          <cell r="J1138">
            <v>2.5</v>
          </cell>
          <cell r="K1138">
            <v>0</v>
          </cell>
          <cell r="L1138">
            <v>0</v>
          </cell>
        </row>
        <row r="1139">
          <cell r="A1139" t="str">
            <v>52_5_24_2</v>
          </cell>
          <cell r="B1139">
            <v>11</v>
          </cell>
          <cell r="C1139">
            <v>52</v>
          </cell>
          <cell r="D1139">
            <v>245</v>
          </cell>
          <cell r="E1139" t="str">
            <v>5</v>
          </cell>
          <cell r="F1139">
            <v>24</v>
          </cell>
          <cell r="G1139">
            <v>2</v>
          </cell>
          <cell r="H1139">
            <v>0</v>
          </cell>
          <cell r="I1139">
            <v>245.02</v>
          </cell>
          <cell r="J1139">
            <v>5</v>
          </cell>
          <cell r="K1139">
            <v>0</v>
          </cell>
          <cell r="L1139">
            <v>0</v>
          </cell>
          <cell r="M1139"/>
        </row>
        <row r="1140">
          <cell r="A1140" t="str">
            <v>52_5_24_3</v>
          </cell>
          <cell r="B1140">
            <v>11</v>
          </cell>
          <cell r="C1140">
            <v>52</v>
          </cell>
          <cell r="D1140">
            <v>245</v>
          </cell>
          <cell r="E1140" t="str">
            <v>5</v>
          </cell>
          <cell r="F1140">
            <v>24</v>
          </cell>
          <cell r="G1140">
            <v>3</v>
          </cell>
          <cell r="H1140">
            <v>0.42</v>
          </cell>
          <cell r="I1140">
            <v>245.03</v>
          </cell>
          <cell r="J1140">
            <v>10</v>
          </cell>
          <cell r="K1140">
            <v>4.2</v>
          </cell>
          <cell r="L1140">
            <v>0.32558139534883723</v>
          </cell>
          <cell r="M1140"/>
        </row>
        <row r="1141">
          <cell r="A1141" t="str">
            <v>52_5_24_4</v>
          </cell>
          <cell r="B1141">
            <v>11</v>
          </cell>
          <cell r="C1141">
            <v>52</v>
          </cell>
          <cell r="D1141">
            <v>245</v>
          </cell>
          <cell r="E1141" t="str">
            <v>5</v>
          </cell>
          <cell r="F1141">
            <v>24</v>
          </cell>
          <cell r="G1141">
            <v>4</v>
          </cell>
          <cell r="H1141">
            <v>0.57999999999999996</v>
          </cell>
          <cell r="I1141">
            <v>245.04</v>
          </cell>
          <cell r="J1141">
            <v>15</v>
          </cell>
          <cell r="K1141">
            <v>8.6999999999999993</v>
          </cell>
          <cell r="L1141">
            <v>0.67441860465116277</v>
          </cell>
          <cell r="M1141"/>
        </row>
        <row r="1142">
          <cell r="A1142" t="str">
            <v>52_5_24_5</v>
          </cell>
          <cell r="B1142">
            <v>11</v>
          </cell>
          <cell r="C1142">
            <v>52</v>
          </cell>
          <cell r="D1142">
            <v>245</v>
          </cell>
          <cell r="E1142" t="str">
            <v>5</v>
          </cell>
          <cell r="F1142">
            <v>24</v>
          </cell>
          <cell r="G1142">
            <v>5</v>
          </cell>
          <cell r="H1142">
            <v>0</v>
          </cell>
          <cell r="I1142">
            <v>245.05</v>
          </cell>
          <cell r="J1142">
            <v>20</v>
          </cell>
          <cell r="K1142">
            <v>0</v>
          </cell>
          <cell r="L1142">
            <v>0</v>
          </cell>
          <cell r="M1142"/>
        </row>
        <row r="1143">
          <cell r="A1143" t="str">
            <v>52_5_24_6</v>
          </cell>
          <cell r="B1143">
            <v>11</v>
          </cell>
          <cell r="C1143">
            <v>52</v>
          </cell>
          <cell r="D1143">
            <v>245</v>
          </cell>
          <cell r="E1143" t="str">
            <v>5</v>
          </cell>
          <cell r="F1143">
            <v>24</v>
          </cell>
          <cell r="G1143">
            <v>6</v>
          </cell>
          <cell r="H1143">
            <v>0</v>
          </cell>
          <cell r="I1143">
            <v>245.06</v>
          </cell>
          <cell r="J1143">
            <v>25</v>
          </cell>
          <cell r="K1143">
            <v>0</v>
          </cell>
          <cell r="L1143">
            <v>0</v>
          </cell>
          <cell r="M1143"/>
        </row>
        <row r="1144">
          <cell r="A1144" t="str">
            <v>52_5_24_7</v>
          </cell>
          <cell r="B1144">
            <v>11</v>
          </cell>
          <cell r="C1144">
            <v>52</v>
          </cell>
          <cell r="D1144">
            <v>245</v>
          </cell>
          <cell r="E1144" t="str">
            <v>5</v>
          </cell>
          <cell r="F1144">
            <v>24</v>
          </cell>
          <cell r="G1144">
            <v>7</v>
          </cell>
          <cell r="H1144">
            <v>0</v>
          </cell>
          <cell r="I1144">
            <v>245.07</v>
          </cell>
          <cell r="J1144">
            <v>30</v>
          </cell>
          <cell r="K1144">
            <v>0</v>
          </cell>
          <cell r="L1144">
            <v>0</v>
          </cell>
          <cell r="M1144"/>
        </row>
        <row r="1145">
          <cell r="A1145" t="str">
            <v>52_5_24_8</v>
          </cell>
          <cell r="B1145">
            <v>11</v>
          </cell>
          <cell r="C1145">
            <v>52</v>
          </cell>
          <cell r="D1145">
            <v>245</v>
          </cell>
          <cell r="E1145" t="str">
            <v>5</v>
          </cell>
          <cell r="F1145">
            <v>24</v>
          </cell>
          <cell r="G1145">
            <v>8</v>
          </cell>
          <cell r="H1145">
            <v>0</v>
          </cell>
          <cell r="I1145">
            <v>245.08</v>
          </cell>
          <cell r="J1145">
            <v>35</v>
          </cell>
          <cell r="K1145">
            <v>0</v>
          </cell>
          <cell r="L1145">
            <v>0</v>
          </cell>
          <cell r="M1145"/>
        </row>
        <row r="1146">
          <cell r="A1146" t="str">
            <v>52_5_24_9</v>
          </cell>
          <cell r="B1146">
            <v>11</v>
          </cell>
          <cell r="C1146">
            <v>52</v>
          </cell>
          <cell r="D1146">
            <v>245</v>
          </cell>
          <cell r="E1146" t="str">
            <v>5</v>
          </cell>
          <cell r="F1146">
            <v>24</v>
          </cell>
          <cell r="G1146">
            <v>9</v>
          </cell>
          <cell r="H1146">
            <v>0</v>
          </cell>
          <cell r="I1146">
            <v>245.09</v>
          </cell>
          <cell r="J1146">
            <v>40</v>
          </cell>
          <cell r="K1146">
            <v>0</v>
          </cell>
          <cell r="L1146">
            <v>0</v>
          </cell>
          <cell r="M1146"/>
        </row>
        <row r="1147">
          <cell r="A1147" t="str">
            <v>52_5_24_10</v>
          </cell>
          <cell r="B1147">
            <v>11</v>
          </cell>
          <cell r="C1147">
            <v>52</v>
          </cell>
          <cell r="D1147">
            <v>245</v>
          </cell>
          <cell r="E1147" t="str">
            <v>5</v>
          </cell>
          <cell r="F1147">
            <v>24</v>
          </cell>
          <cell r="G1147">
            <v>10</v>
          </cell>
          <cell r="H1147">
            <v>0</v>
          </cell>
          <cell r="I1147">
            <v>245.1</v>
          </cell>
          <cell r="J1147">
            <v>45</v>
          </cell>
          <cell r="K1147">
            <v>0</v>
          </cell>
          <cell r="L1147">
            <v>0</v>
          </cell>
          <cell r="M1147"/>
        </row>
        <row r="1148">
          <cell r="A1148" t="str">
            <v>52_5_24_11</v>
          </cell>
          <cell r="B1148">
            <v>11</v>
          </cell>
          <cell r="C1148">
            <v>52</v>
          </cell>
          <cell r="D1148">
            <v>245</v>
          </cell>
          <cell r="E1148" t="str">
            <v>5</v>
          </cell>
          <cell r="F1148">
            <v>24</v>
          </cell>
          <cell r="G1148">
            <v>11</v>
          </cell>
          <cell r="H1148">
            <v>0</v>
          </cell>
          <cell r="I1148">
            <v>245.11</v>
          </cell>
          <cell r="J1148">
            <v>50</v>
          </cell>
          <cell r="K1148">
            <v>0</v>
          </cell>
          <cell r="L1148">
            <v>0</v>
          </cell>
          <cell r="M1148"/>
        </row>
        <row r="1149">
          <cell r="A1149" t="str">
            <v>52_5_24_12</v>
          </cell>
          <cell r="B1149">
            <v>11</v>
          </cell>
          <cell r="C1149">
            <v>52</v>
          </cell>
          <cell r="D1149">
            <v>245</v>
          </cell>
          <cell r="E1149" t="str">
            <v>5</v>
          </cell>
          <cell r="F1149">
            <v>24</v>
          </cell>
          <cell r="G1149">
            <v>12</v>
          </cell>
          <cell r="H1149">
            <v>0</v>
          </cell>
          <cell r="I1149">
            <v>245.12</v>
          </cell>
          <cell r="J1149">
            <v>55</v>
          </cell>
          <cell r="K1149">
            <v>0</v>
          </cell>
          <cell r="L1149">
            <v>0</v>
          </cell>
          <cell r="M1149"/>
        </row>
        <row r="1150">
          <cell r="A1150" t="str">
            <v>52_5_24_13</v>
          </cell>
          <cell r="B1150">
            <v>11</v>
          </cell>
          <cell r="C1150">
            <v>52</v>
          </cell>
          <cell r="D1150">
            <v>245</v>
          </cell>
          <cell r="E1150" t="str">
            <v>5</v>
          </cell>
          <cell r="F1150">
            <v>24</v>
          </cell>
          <cell r="G1150">
            <v>13</v>
          </cell>
          <cell r="H1150">
            <v>0</v>
          </cell>
          <cell r="I1150">
            <v>245.13</v>
          </cell>
          <cell r="J1150">
            <v>60</v>
          </cell>
          <cell r="K1150">
            <v>0</v>
          </cell>
          <cell r="L1150">
            <v>0</v>
          </cell>
          <cell r="M1150"/>
        </row>
        <row r="1151">
          <cell r="A1151" t="str">
            <v>52_5_24_14</v>
          </cell>
          <cell r="B1151">
            <v>11</v>
          </cell>
          <cell r="C1151">
            <v>52</v>
          </cell>
          <cell r="D1151">
            <v>245</v>
          </cell>
          <cell r="E1151" t="str">
            <v>5</v>
          </cell>
          <cell r="F1151">
            <v>24</v>
          </cell>
          <cell r="G1151">
            <v>14</v>
          </cell>
          <cell r="H1151">
            <v>0</v>
          </cell>
          <cell r="I1151">
            <v>245.14</v>
          </cell>
          <cell r="J1151">
            <v>65</v>
          </cell>
          <cell r="K1151">
            <v>0</v>
          </cell>
          <cell r="L1151">
            <v>0</v>
          </cell>
          <cell r="M1151"/>
        </row>
        <row r="1152">
          <cell r="A1152" t="str">
            <v>52_5_24_15</v>
          </cell>
          <cell r="B1152">
            <v>11</v>
          </cell>
          <cell r="C1152">
            <v>52</v>
          </cell>
          <cell r="D1152">
            <v>245</v>
          </cell>
          <cell r="E1152" t="str">
            <v>5</v>
          </cell>
          <cell r="F1152">
            <v>24</v>
          </cell>
          <cell r="G1152">
            <v>15</v>
          </cell>
          <cell r="H1152">
            <v>0</v>
          </cell>
          <cell r="I1152">
            <v>245.15</v>
          </cell>
          <cell r="J1152">
            <v>70</v>
          </cell>
          <cell r="K1152">
            <v>0</v>
          </cell>
          <cell r="L1152">
            <v>0</v>
          </cell>
          <cell r="M1152"/>
        </row>
        <row r="1153">
          <cell r="A1153" t="str">
            <v>52_5_24_16</v>
          </cell>
          <cell r="B1153">
            <v>11</v>
          </cell>
          <cell r="C1153">
            <v>52</v>
          </cell>
          <cell r="D1153">
            <v>245</v>
          </cell>
          <cell r="E1153" t="str">
            <v>5</v>
          </cell>
          <cell r="F1153">
            <v>24</v>
          </cell>
          <cell r="G1153">
            <v>16</v>
          </cell>
          <cell r="H1153">
            <v>0</v>
          </cell>
          <cell r="I1153">
            <v>245.16</v>
          </cell>
          <cell r="J1153">
            <v>75</v>
          </cell>
          <cell r="K1153">
            <v>0</v>
          </cell>
          <cell r="L1153">
            <v>0</v>
          </cell>
          <cell r="M1153">
            <v>1</v>
          </cell>
        </row>
      </sheetData>
      <sheetData sheetId="9"/>
      <sheetData sheetId="10">
        <row r="2">
          <cell r="A2" t="str">
            <v>10_Off</v>
          </cell>
          <cell r="B2">
            <v>11</v>
          </cell>
          <cell r="C2" t="str">
            <v>Off</v>
          </cell>
          <cell r="D2">
            <v>1</v>
          </cell>
          <cell r="E2">
            <v>0</v>
          </cell>
        </row>
        <row r="3">
          <cell r="A3" t="str">
            <v>10_r_FWY</v>
          </cell>
          <cell r="B3">
            <v>11</v>
          </cell>
          <cell r="C3" t="str">
            <v>r_FWY</v>
          </cell>
          <cell r="D3">
            <v>2</v>
          </cell>
          <cell r="E3">
            <v>0</v>
          </cell>
        </row>
        <row r="4">
          <cell r="A4" t="str">
            <v>10_r_ART</v>
          </cell>
          <cell r="B4">
            <v>11</v>
          </cell>
          <cell r="C4" t="str">
            <v>r_ART</v>
          </cell>
          <cell r="D4">
            <v>3</v>
          </cell>
          <cell r="E4">
            <v>0</v>
          </cell>
        </row>
        <row r="5">
          <cell r="A5" t="str">
            <v>10_r_LOC</v>
          </cell>
          <cell r="B5">
            <v>11</v>
          </cell>
          <cell r="C5" t="str">
            <v>r_LOC</v>
          </cell>
          <cell r="D5">
            <v>32</v>
          </cell>
          <cell r="E5">
            <v>0</v>
          </cell>
        </row>
        <row r="6">
          <cell r="A6" t="str">
            <v>10_FWY</v>
          </cell>
          <cell r="B6">
            <v>11</v>
          </cell>
          <cell r="C6" t="str">
            <v>FWY</v>
          </cell>
          <cell r="D6">
            <v>4</v>
          </cell>
          <cell r="E6">
            <v>0.37740000000000001</v>
          </cell>
        </row>
        <row r="7">
          <cell r="A7" t="str">
            <v>10_ART</v>
          </cell>
          <cell r="B7">
            <v>11</v>
          </cell>
          <cell r="C7" t="str">
            <v>ART</v>
          </cell>
          <cell r="D7">
            <v>5</v>
          </cell>
          <cell r="E7">
            <v>0.42959999999999998</v>
          </cell>
        </row>
        <row r="8">
          <cell r="A8" t="str">
            <v>10_LOC</v>
          </cell>
          <cell r="B8">
            <v>11</v>
          </cell>
          <cell r="C8" t="str">
            <v>LOC</v>
          </cell>
          <cell r="D8">
            <v>52</v>
          </cell>
          <cell r="E8">
            <v>0.19289999999999999</v>
          </cell>
        </row>
        <row r="9">
          <cell r="A9" t="str">
            <v>20_Off</v>
          </cell>
          <cell r="B9">
            <v>21</v>
          </cell>
          <cell r="C9" t="str">
            <v>Off</v>
          </cell>
          <cell r="D9">
            <v>1</v>
          </cell>
          <cell r="E9">
            <v>0</v>
          </cell>
        </row>
        <row r="10">
          <cell r="A10" t="str">
            <v>20_r_FWY</v>
          </cell>
          <cell r="B10">
            <v>21</v>
          </cell>
          <cell r="C10" t="str">
            <v>r_FWY</v>
          </cell>
          <cell r="D10">
            <v>2</v>
          </cell>
          <cell r="E10">
            <v>0</v>
          </cell>
        </row>
        <row r="11">
          <cell r="A11" t="str">
            <v>20_r_ART</v>
          </cell>
          <cell r="B11">
            <v>21</v>
          </cell>
          <cell r="C11" t="str">
            <v>r_ART</v>
          </cell>
          <cell r="D11">
            <v>3</v>
          </cell>
          <cell r="E11">
            <v>0</v>
          </cell>
        </row>
        <row r="12">
          <cell r="A12" t="str">
            <v>20_r_LOC</v>
          </cell>
          <cell r="B12">
            <v>21</v>
          </cell>
          <cell r="C12" t="str">
            <v>r_LOC</v>
          </cell>
          <cell r="D12">
            <v>32</v>
          </cell>
          <cell r="E12">
            <v>0</v>
          </cell>
        </row>
        <row r="13">
          <cell r="A13" t="str">
            <v>20_FWY</v>
          </cell>
          <cell r="B13">
            <v>21</v>
          </cell>
          <cell r="C13" t="str">
            <v>FWY</v>
          </cell>
          <cell r="D13">
            <v>4</v>
          </cell>
          <cell r="E13">
            <v>0.3775</v>
          </cell>
        </row>
        <row r="14">
          <cell r="A14" t="str">
            <v>20_ART</v>
          </cell>
          <cell r="B14">
            <v>21</v>
          </cell>
          <cell r="C14" t="str">
            <v>ART</v>
          </cell>
          <cell r="D14">
            <v>5</v>
          </cell>
          <cell r="E14">
            <v>0.42970000000000003</v>
          </cell>
        </row>
        <row r="15">
          <cell r="A15" t="str">
            <v>20_LOC</v>
          </cell>
          <cell r="B15">
            <v>21</v>
          </cell>
          <cell r="C15" t="str">
            <v>LOC</v>
          </cell>
          <cell r="D15">
            <v>52</v>
          </cell>
          <cell r="E15">
            <v>0.1928</v>
          </cell>
        </row>
        <row r="16">
          <cell r="A16" t="str">
            <v>30_Off</v>
          </cell>
          <cell r="B16">
            <v>31</v>
          </cell>
          <cell r="C16" t="str">
            <v>Off</v>
          </cell>
          <cell r="D16">
            <v>1</v>
          </cell>
          <cell r="E16">
            <v>0</v>
          </cell>
        </row>
        <row r="17">
          <cell r="A17" t="str">
            <v>30_r_FWY</v>
          </cell>
          <cell r="B17">
            <v>31</v>
          </cell>
          <cell r="C17" t="str">
            <v>r_FWY</v>
          </cell>
          <cell r="D17">
            <v>2</v>
          </cell>
          <cell r="E17">
            <v>0</v>
          </cell>
        </row>
        <row r="18">
          <cell r="A18" t="str">
            <v>30_r_ART</v>
          </cell>
          <cell r="B18">
            <v>31</v>
          </cell>
          <cell r="C18" t="str">
            <v>r_ART</v>
          </cell>
          <cell r="D18">
            <v>3</v>
          </cell>
          <cell r="E18">
            <v>0</v>
          </cell>
        </row>
        <row r="19">
          <cell r="A19" t="str">
            <v>30_r_LOC</v>
          </cell>
          <cell r="B19">
            <v>31</v>
          </cell>
          <cell r="C19" t="str">
            <v>r_LOC</v>
          </cell>
          <cell r="D19">
            <v>32</v>
          </cell>
          <cell r="E19">
            <v>0</v>
          </cell>
        </row>
        <row r="20">
          <cell r="A20" t="str">
            <v>30_FWY</v>
          </cell>
          <cell r="B20">
            <v>31</v>
          </cell>
          <cell r="C20" t="str">
            <v>FWY</v>
          </cell>
          <cell r="D20">
            <v>4</v>
          </cell>
          <cell r="E20">
            <v>0.35630000000000001</v>
          </cell>
        </row>
        <row r="21">
          <cell r="A21" t="str">
            <v>30_ART</v>
          </cell>
          <cell r="B21">
            <v>31</v>
          </cell>
          <cell r="C21" t="str">
            <v>ART</v>
          </cell>
          <cell r="D21">
            <v>5</v>
          </cell>
          <cell r="E21">
            <v>0.41720000000000002</v>
          </cell>
        </row>
        <row r="22">
          <cell r="A22" t="str">
            <v>30_LOC</v>
          </cell>
          <cell r="B22">
            <v>31</v>
          </cell>
          <cell r="C22" t="str">
            <v>LOC</v>
          </cell>
          <cell r="D22">
            <v>52</v>
          </cell>
          <cell r="E22">
            <v>0.22650000000000001</v>
          </cell>
        </row>
        <row r="23">
          <cell r="A23" t="str">
            <v>30_Off</v>
          </cell>
          <cell r="B23">
            <v>32</v>
          </cell>
          <cell r="C23" t="str">
            <v>Off</v>
          </cell>
          <cell r="D23">
            <v>1</v>
          </cell>
          <cell r="E23">
            <v>0</v>
          </cell>
        </row>
        <row r="24">
          <cell r="A24" t="str">
            <v>30_r_FWY</v>
          </cell>
          <cell r="B24">
            <v>32</v>
          </cell>
          <cell r="C24" t="str">
            <v>r_FWY</v>
          </cell>
          <cell r="D24">
            <v>2</v>
          </cell>
          <cell r="E24">
            <v>0</v>
          </cell>
        </row>
        <row r="25">
          <cell r="A25" t="str">
            <v>30_r_ART</v>
          </cell>
          <cell r="B25">
            <v>32</v>
          </cell>
          <cell r="C25" t="str">
            <v>r_ART</v>
          </cell>
          <cell r="D25">
            <v>3</v>
          </cell>
          <cell r="E25">
            <v>0</v>
          </cell>
        </row>
        <row r="26">
          <cell r="A26" t="str">
            <v>30_r_LOC</v>
          </cell>
          <cell r="B26">
            <v>32</v>
          </cell>
          <cell r="C26" t="str">
            <v>r_LOC</v>
          </cell>
          <cell r="D26">
            <v>32</v>
          </cell>
          <cell r="E26">
            <v>0</v>
          </cell>
        </row>
        <row r="27">
          <cell r="A27" t="str">
            <v>30_FWY</v>
          </cell>
          <cell r="B27">
            <v>32</v>
          </cell>
          <cell r="C27" t="str">
            <v>FWY</v>
          </cell>
          <cell r="D27">
            <v>4</v>
          </cell>
          <cell r="E27">
            <v>0.35630000000000001</v>
          </cell>
        </row>
        <row r="28">
          <cell r="A28" t="str">
            <v>30_ART</v>
          </cell>
          <cell r="B28">
            <v>32</v>
          </cell>
          <cell r="C28" t="str">
            <v>ART</v>
          </cell>
          <cell r="D28">
            <v>5</v>
          </cell>
          <cell r="E28">
            <v>0.41720000000000002</v>
          </cell>
        </row>
        <row r="29">
          <cell r="A29" t="str">
            <v>30_LOC</v>
          </cell>
          <cell r="B29">
            <v>32</v>
          </cell>
          <cell r="C29" t="str">
            <v>LOC</v>
          </cell>
          <cell r="D29">
            <v>52</v>
          </cell>
          <cell r="E29">
            <v>0.22650000000000001</v>
          </cell>
        </row>
        <row r="30">
          <cell r="A30" t="str">
            <v>40_Off</v>
          </cell>
          <cell r="B30">
            <v>41</v>
          </cell>
          <cell r="C30" t="str">
            <v>Off</v>
          </cell>
          <cell r="D30">
            <v>1</v>
          </cell>
          <cell r="E30">
            <v>0</v>
          </cell>
        </row>
        <row r="31">
          <cell r="A31" t="str">
            <v>40_r_FWY</v>
          </cell>
          <cell r="B31">
            <v>41</v>
          </cell>
          <cell r="C31" t="str">
            <v>r_FWY</v>
          </cell>
          <cell r="D31">
            <v>2</v>
          </cell>
          <cell r="E31">
            <v>0</v>
          </cell>
        </row>
        <row r="32">
          <cell r="A32" t="str">
            <v>40_r_ART</v>
          </cell>
          <cell r="B32">
            <v>41</v>
          </cell>
          <cell r="C32" t="str">
            <v>r_ART</v>
          </cell>
          <cell r="D32">
            <v>3</v>
          </cell>
          <cell r="E32">
            <v>0</v>
          </cell>
        </row>
        <row r="33">
          <cell r="A33" t="str">
            <v>40_r_LOC</v>
          </cell>
          <cell r="B33">
            <v>41</v>
          </cell>
          <cell r="C33" t="str">
            <v>r_LOC</v>
          </cell>
          <cell r="D33">
            <v>32</v>
          </cell>
          <cell r="E33">
            <v>0</v>
          </cell>
        </row>
        <row r="34">
          <cell r="A34" t="str">
            <v>40_FWY</v>
          </cell>
          <cell r="B34">
            <v>41</v>
          </cell>
          <cell r="C34" t="str">
            <v>FWY</v>
          </cell>
          <cell r="D34">
            <v>4</v>
          </cell>
          <cell r="E34">
            <v>0.31240000000000001</v>
          </cell>
        </row>
        <row r="35">
          <cell r="A35" t="str">
            <v>40_ART</v>
          </cell>
          <cell r="B35">
            <v>41</v>
          </cell>
          <cell r="C35" t="str">
            <v>ART</v>
          </cell>
          <cell r="D35">
            <v>5</v>
          </cell>
          <cell r="E35">
            <v>0.65700000000000003</v>
          </cell>
        </row>
        <row r="36">
          <cell r="A36" t="str">
            <v>40_LOC</v>
          </cell>
          <cell r="B36">
            <v>41</v>
          </cell>
          <cell r="C36" t="str">
            <v>LOC</v>
          </cell>
          <cell r="D36">
            <v>52</v>
          </cell>
          <cell r="E36">
            <v>3.0599999999999999E-2</v>
          </cell>
        </row>
        <row r="37">
          <cell r="A37" t="str">
            <v>40_Off</v>
          </cell>
          <cell r="B37">
            <v>42</v>
          </cell>
          <cell r="C37" t="str">
            <v>Off</v>
          </cell>
          <cell r="D37">
            <v>1</v>
          </cell>
          <cell r="E37">
            <v>0</v>
          </cell>
        </row>
        <row r="38">
          <cell r="A38" t="str">
            <v>40_r_FWY</v>
          </cell>
          <cell r="B38">
            <v>42</v>
          </cell>
          <cell r="C38" t="str">
            <v>r_FWY</v>
          </cell>
          <cell r="D38">
            <v>2</v>
          </cell>
          <cell r="E38">
            <v>0</v>
          </cell>
        </row>
        <row r="39">
          <cell r="A39" t="str">
            <v>40_r_ART</v>
          </cell>
          <cell r="B39">
            <v>42</v>
          </cell>
          <cell r="C39" t="str">
            <v>r_ART</v>
          </cell>
          <cell r="D39">
            <v>3</v>
          </cell>
          <cell r="E39">
            <v>0</v>
          </cell>
        </row>
        <row r="40">
          <cell r="A40" t="str">
            <v>40_r_LOC</v>
          </cell>
          <cell r="B40">
            <v>42</v>
          </cell>
          <cell r="C40" t="str">
            <v>r_LOC</v>
          </cell>
          <cell r="D40">
            <v>32</v>
          </cell>
          <cell r="E40">
            <v>0</v>
          </cell>
        </row>
        <row r="41">
          <cell r="A41" t="str">
            <v>40_FWY</v>
          </cell>
          <cell r="B41">
            <v>42</v>
          </cell>
          <cell r="C41" t="str">
            <v>FWY</v>
          </cell>
          <cell r="D41">
            <v>4</v>
          </cell>
          <cell r="E41">
            <v>0.31240000000000001</v>
          </cell>
        </row>
        <row r="42">
          <cell r="A42" t="str">
            <v>40_ART</v>
          </cell>
          <cell r="B42">
            <v>42</v>
          </cell>
          <cell r="C42" t="str">
            <v>ART</v>
          </cell>
          <cell r="D42">
            <v>5</v>
          </cell>
          <cell r="E42">
            <v>0.65700000000000003</v>
          </cell>
        </row>
        <row r="43">
          <cell r="A43" t="str">
            <v>40_LOC</v>
          </cell>
          <cell r="B43">
            <v>42</v>
          </cell>
          <cell r="C43" t="str">
            <v>LOC</v>
          </cell>
          <cell r="D43">
            <v>52</v>
          </cell>
          <cell r="E43">
            <v>3.0599999999999999E-2</v>
          </cell>
        </row>
        <row r="44">
          <cell r="A44" t="str">
            <v>40_Off</v>
          </cell>
          <cell r="B44">
            <v>43</v>
          </cell>
          <cell r="C44" t="str">
            <v>Off</v>
          </cell>
          <cell r="D44">
            <v>1</v>
          </cell>
          <cell r="E44">
            <v>0</v>
          </cell>
        </row>
        <row r="45">
          <cell r="A45" t="str">
            <v>40_r_FWY</v>
          </cell>
          <cell r="B45">
            <v>43</v>
          </cell>
          <cell r="C45" t="str">
            <v>r_FWY</v>
          </cell>
          <cell r="D45">
            <v>2</v>
          </cell>
          <cell r="E45">
            <v>0</v>
          </cell>
        </row>
        <row r="46">
          <cell r="A46" t="str">
            <v>40_r_ART</v>
          </cell>
          <cell r="B46">
            <v>43</v>
          </cell>
          <cell r="C46" t="str">
            <v>r_ART</v>
          </cell>
          <cell r="D46">
            <v>3</v>
          </cell>
          <cell r="E46">
            <v>0</v>
          </cell>
        </row>
        <row r="47">
          <cell r="A47" t="str">
            <v>40_r_LOC</v>
          </cell>
          <cell r="B47">
            <v>43</v>
          </cell>
          <cell r="C47" t="str">
            <v>r_LOC</v>
          </cell>
          <cell r="D47">
            <v>32</v>
          </cell>
          <cell r="E47">
            <v>0</v>
          </cell>
        </row>
        <row r="48">
          <cell r="A48" t="str">
            <v>40_FWY</v>
          </cell>
          <cell r="B48">
            <v>43</v>
          </cell>
          <cell r="C48" t="str">
            <v>FWY</v>
          </cell>
          <cell r="D48">
            <v>4</v>
          </cell>
          <cell r="E48">
            <v>0.31240000000000001</v>
          </cell>
        </row>
        <row r="49">
          <cell r="A49" t="str">
            <v>40_ART</v>
          </cell>
          <cell r="B49">
            <v>43</v>
          </cell>
          <cell r="C49" t="str">
            <v>ART</v>
          </cell>
          <cell r="D49">
            <v>5</v>
          </cell>
          <cell r="E49">
            <v>0.65700000000000003</v>
          </cell>
        </row>
        <row r="50">
          <cell r="A50" t="str">
            <v>40_LOC</v>
          </cell>
          <cell r="B50">
            <v>43</v>
          </cell>
          <cell r="C50" t="str">
            <v>LOC</v>
          </cell>
          <cell r="D50">
            <v>52</v>
          </cell>
          <cell r="E50">
            <v>3.0599999999999999E-2</v>
          </cell>
        </row>
        <row r="51">
          <cell r="A51" t="str">
            <v>50_Off</v>
          </cell>
          <cell r="B51">
            <v>51</v>
          </cell>
          <cell r="C51" t="str">
            <v>Off</v>
          </cell>
          <cell r="D51">
            <v>1</v>
          </cell>
          <cell r="E51">
            <v>0</v>
          </cell>
        </row>
        <row r="52">
          <cell r="A52" t="str">
            <v>50_r_FWY</v>
          </cell>
          <cell r="B52">
            <v>51</v>
          </cell>
          <cell r="C52" t="str">
            <v>r_FWY</v>
          </cell>
          <cell r="D52">
            <v>2</v>
          </cell>
          <cell r="E52">
            <v>0</v>
          </cell>
        </row>
        <row r="53">
          <cell r="A53" t="str">
            <v>50_r_ART</v>
          </cell>
          <cell r="B53">
            <v>51</v>
          </cell>
          <cell r="C53" t="str">
            <v>r_ART</v>
          </cell>
          <cell r="D53">
            <v>3</v>
          </cell>
          <cell r="E53">
            <v>0</v>
          </cell>
        </row>
        <row r="54">
          <cell r="A54" t="str">
            <v>50_r_LOC</v>
          </cell>
          <cell r="B54">
            <v>51</v>
          </cell>
          <cell r="C54" t="str">
            <v>r_LOC</v>
          </cell>
          <cell r="D54">
            <v>32</v>
          </cell>
          <cell r="E54">
            <v>0</v>
          </cell>
        </row>
        <row r="55">
          <cell r="A55" t="str">
            <v>50_FWY</v>
          </cell>
          <cell r="B55">
            <v>51</v>
          </cell>
          <cell r="C55" t="str">
            <v>FWY</v>
          </cell>
          <cell r="D55">
            <v>4</v>
          </cell>
          <cell r="E55">
            <v>0.32829999999999998</v>
          </cell>
        </row>
        <row r="56">
          <cell r="A56" t="str">
            <v>50_ART</v>
          </cell>
          <cell r="B56">
            <v>51</v>
          </cell>
          <cell r="C56" t="str">
            <v>ART</v>
          </cell>
          <cell r="D56">
            <v>5</v>
          </cell>
          <cell r="E56">
            <v>0.59430000000000005</v>
          </cell>
        </row>
        <row r="57">
          <cell r="A57" t="str">
            <v>50_LOC</v>
          </cell>
          <cell r="B57">
            <v>51</v>
          </cell>
          <cell r="C57" t="str">
            <v>LOC</v>
          </cell>
          <cell r="D57">
            <v>52</v>
          </cell>
          <cell r="E57">
            <v>7.7399999999999997E-2</v>
          </cell>
        </row>
        <row r="58">
          <cell r="A58" t="str">
            <v>50_Off</v>
          </cell>
          <cell r="B58">
            <v>52</v>
          </cell>
          <cell r="C58" t="str">
            <v>Off</v>
          </cell>
          <cell r="D58">
            <v>1</v>
          </cell>
          <cell r="E58">
            <v>0</v>
          </cell>
        </row>
        <row r="59">
          <cell r="A59" t="str">
            <v>50_r_FWY</v>
          </cell>
          <cell r="B59">
            <v>52</v>
          </cell>
          <cell r="C59" t="str">
            <v>r_FWY</v>
          </cell>
          <cell r="D59">
            <v>2</v>
          </cell>
          <cell r="E59">
            <v>0</v>
          </cell>
        </row>
        <row r="60">
          <cell r="A60" t="str">
            <v>50_r_ART</v>
          </cell>
          <cell r="B60">
            <v>52</v>
          </cell>
          <cell r="C60" t="str">
            <v>r_ART</v>
          </cell>
          <cell r="D60">
            <v>3</v>
          </cell>
          <cell r="E60">
            <v>0</v>
          </cell>
        </row>
        <row r="61">
          <cell r="A61" t="str">
            <v>50_r_LOC</v>
          </cell>
          <cell r="B61">
            <v>52</v>
          </cell>
          <cell r="C61" t="str">
            <v>r_LOC</v>
          </cell>
          <cell r="D61">
            <v>32</v>
          </cell>
          <cell r="E61">
            <v>0</v>
          </cell>
        </row>
        <row r="62">
          <cell r="A62" t="str">
            <v>50_FWY</v>
          </cell>
          <cell r="B62">
            <v>52</v>
          </cell>
          <cell r="C62" t="str">
            <v>FWY</v>
          </cell>
          <cell r="D62">
            <v>4</v>
          </cell>
          <cell r="E62">
            <v>0.32829999999999998</v>
          </cell>
        </row>
        <row r="63">
          <cell r="A63" t="str">
            <v>50_ART</v>
          </cell>
          <cell r="B63">
            <v>52</v>
          </cell>
          <cell r="C63" t="str">
            <v>ART</v>
          </cell>
          <cell r="D63">
            <v>5</v>
          </cell>
          <cell r="E63">
            <v>0.59430000000000005</v>
          </cell>
        </row>
        <row r="64">
          <cell r="A64" t="str">
            <v>50_LOC</v>
          </cell>
          <cell r="B64">
            <v>52</v>
          </cell>
          <cell r="C64" t="str">
            <v>LOC</v>
          </cell>
          <cell r="D64">
            <v>52</v>
          </cell>
          <cell r="E64">
            <v>7.7399999999999997E-2</v>
          </cell>
        </row>
        <row r="65">
          <cell r="A65" t="str">
            <v>50_Off</v>
          </cell>
          <cell r="B65">
            <v>53</v>
          </cell>
          <cell r="C65" t="str">
            <v>Off</v>
          </cell>
          <cell r="D65">
            <v>1</v>
          </cell>
          <cell r="E65">
            <v>0</v>
          </cell>
        </row>
        <row r="66">
          <cell r="A66" t="str">
            <v>50_r_FWY</v>
          </cell>
          <cell r="B66">
            <v>53</v>
          </cell>
          <cell r="C66" t="str">
            <v>r_FWY</v>
          </cell>
          <cell r="D66">
            <v>2</v>
          </cell>
          <cell r="E66">
            <v>0</v>
          </cell>
        </row>
        <row r="67">
          <cell r="A67" t="str">
            <v>50_r_ART</v>
          </cell>
          <cell r="B67">
            <v>53</v>
          </cell>
          <cell r="C67" t="str">
            <v>r_ART</v>
          </cell>
          <cell r="D67">
            <v>3</v>
          </cell>
          <cell r="E67">
            <v>0</v>
          </cell>
        </row>
        <row r="68">
          <cell r="A68" t="str">
            <v>50_r_LOC</v>
          </cell>
          <cell r="B68">
            <v>53</v>
          </cell>
          <cell r="C68" t="str">
            <v>r_LOC</v>
          </cell>
          <cell r="D68">
            <v>32</v>
          </cell>
          <cell r="E68">
            <v>0</v>
          </cell>
        </row>
        <row r="69">
          <cell r="A69" t="str">
            <v>50_FWY</v>
          </cell>
          <cell r="B69">
            <v>53</v>
          </cell>
          <cell r="C69" t="str">
            <v>FWY</v>
          </cell>
          <cell r="D69">
            <v>4</v>
          </cell>
          <cell r="E69">
            <v>0.32829999999999998</v>
          </cell>
        </row>
        <row r="70">
          <cell r="A70" t="str">
            <v>50_ART</v>
          </cell>
          <cell r="B70">
            <v>53</v>
          </cell>
          <cell r="C70" t="str">
            <v>ART</v>
          </cell>
          <cell r="D70">
            <v>5</v>
          </cell>
          <cell r="E70">
            <v>0.59430000000000005</v>
          </cell>
        </row>
        <row r="71">
          <cell r="A71" t="str">
            <v>50_LOC</v>
          </cell>
          <cell r="B71">
            <v>53</v>
          </cell>
          <cell r="C71" t="str">
            <v>LOC</v>
          </cell>
          <cell r="D71">
            <v>52</v>
          </cell>
          <cell r="E71">
            <v>7.7399999999999997E-2</v>
          </cell>
        </row>
        <row r="72">
          <cell r="A72" t="str">
            <v>50_Off</v>
          </cell>
          <cell r="B72">
            <v>54</v>
          </cell>
          <cell r="C72" t="str">
            <v>Off</v>
          </cell>
          <cell r="D72">
            <v>1</v>
          </cell>
          <cell r="E72">
            <v>0</v>
          </cell>
        </row>
        <row r="73">
          <cell r="A73" t="str">
            <v>50_r_FWY</v>
          </cell>
          <cell r="B73">
            <v>54</v>
          </cell>
          <cell r="C73" t="str">
            <v>r_FWY</v>
          </cell>
          <cell r="D73">
            <v>2</v>
          </cell>
          <cell r="E73">
            <v>0</v>
          </cell>
        </row>
        <row r="74">
          <cell r="A74" t="str">
            <v>50_r_ART</v>
          </cell>
          <cell r="B74">
            <v>54</v>
          </cell>
          <cell r="C74" t="str">
            <v>r_ART</v>
          </cell>
          <cell r="D74">
            <v>3</v>
          </cell>
          <cell r="E74">
            <v>0</v>
          </cell>
        </row>
        <row r="75">
          <cell r="A75" t="str">
            <v>50_r_LOC</v>
          </cell>
          <cell r="B75">
            <v>54</v>
          </cell>
          <cell r="C75" t="str">
            <v>r_LOC</v>
          </cell>
          <cell r="D75">
            <v>32</v>
          </cell>
          <cell r="E75">
            <v>0</v>
          </cell>
        </row>
        <row r="76">
          <cell r="A76" t="str">
            <v>50_FWY</v>
          </cell>
          <cell r="B76">
            <v>54</v>
          </cell>
          <cell r="C76" t="str">
            <v>FWY</v>
          </cell>
          <cell r="D76">
            <v>4</v>
          </cell>
          <cell r="E76">
            <v>0.32829999999999998</v>
          </cell>
        </row>
        <row r="77">
          <cell r="A77" t="str">
            <v>50_ART</v>
          </cell>
          <cell r="B77">
            <v>54</v>
          </cell>
          <cell r="C77" t="str">
            <v>ART</v>
          </cell>
          <cell r="D77">
            <v>5</v>
          </cell>
          <cell r="E77">
            <v>0.59430000000000005</v>
          </cell>
        </row>
        <row r="78">
          <cell r="A78" t="str">
            <v>50_LOC</v>
          </cell>
          <cell r="B78">
            <v>54</v>
          </cell>
          <cell r="C78" t="str">
            <v>LOC</v>
          </cell>
          <cell r="D78">
            <v>52</v>
          </cell>
          <cell r="E78">
            <v>7.7399999999999997E-2</v>
          </cell>
        </row>
        <row r="79">
          <cell r="A79" t="str">
            <v>60_Off</v>
          </cell>
          <cell r="B79">
            <v>61</v>
          </cell>
          <cell r="C79" t="str">
            <v>Off</v>
          </cell>
          <cell r="D79">
            <v>1</v>
          </cell>
          <cell r="E79">
            <v>0</v>
          </cell>
        </row>
        <row r="80">
          <cell r="A80" t="str">
            <v>60_r_FWY</v>
          </cell>
          <cell r="B80">
            <v>61</v>
          </cell>
          <cell r="C80" t="str">
            <v>r_FWY</v>
          </cell>
          <cell r="D80">
            <v>2</v>
          </cell>
          <cell r="E80">
            <v>0</v>
          </cell>
        </row>
        <row r="81">
          <cell r="A81" t="str">
            <v>60_r_ART</v>
          </cell>
          <cell r="B81">
            <v>61</v>
          </cell>
          <cell r="C81" t="str">
            <v>r_ART</v>
          </cell>
          <cell r="D81">
            <v>3</v>
          </cell>
          <cell r="E81">
            <v>0</v>
          </cell>
        </row>
        <row r="82">
          <cell r="A82" t="str">
            <v>60_r_LOC</v>
          </cell>
          <cell r="B82">
            <v>61</v>
          </cell>
          <cell r="C82" t="str">
            <v>r_LOC</v>
          </cell>
          <cell r="D82">
            <v>32</v>
          </cell>
          <cell r="E82">
            <v>0</v>
          </cell>
        </row>
        <row r="83">
          <cell r="A83" t="str">
            <v>60_FWY</v>
          </cell>
          <cell r="B83">
            <v>61</v>
          </cell>
          <cell r="C83" t="str">
            <v>FWY</v>
          </cell>
          <cell r="D83">
            <v>4</v>
          </cell>
          <cell r="E83">
            <v>0.496</v>
          </cell>
        </row>
        <row r="84">
          <cell r="A84" t="str">
            <v>60_ART</v>
          </cell>
          <cell r="B84">
            <v>61</v>
          </cell>
          <cell r="C84" t="str">
            <v>ART</v>
          </cell>
          <cell r="D84">
            <v>5</v>
          </cell>
          <cell r="E84">
            <v>0.46850000000000003</v>
          </cell>
        </row>
        <row r="85">
          <cell r="A85" t="str">
            <v>60_LOC</v>
          </cell>
          <cell r="B85">
            <v>61</v>
          </cell>
          <cell r="C85" t="str">
            <v>LOC</v>
          </cell>
          <cell r="D85">
            <v>52</v>
          </cell>
          <cell r="E85">
            <v>3.5499999999999997E-2</v>
          </cell>
        </row>
        <row r="86">
          <cell r="A86" t="str">
            <v>60_Off</v>
          </cell>
          <cell r="B86">
            <v>62</v>
          </cell>
          <cell r="C86" t="str">
            <v>Off</v>
          </cell>
          <cell r="D86">
            <v>1</v>
          </cell>
          <cell r="E86">
            <v>0</v>
          </cell>
        </row>
        <row r="87">
          <cell r="A87" t="str">
            <v>60_r_FWY</v>
          </cell>
          <cell r="B87">
            <v>62</v>
          </cell>
          <cell r="C87" t="str">
            <v>r_FWY</v>
          </cell>
          <cell r="D87">
            <v>2</v>
          </cell>
          <cell r="E87">
            <v>0</v>
          </cell>
        </row>
        <row r="88">
          <cell r="A88" t="str">
            <v>60_r_ART</v>
          </cell>
          <cell r="B88">
            <v>62</v>
          </cell>
          <cell r="C88" t="str">
            <v>r_ART</v>
          </cell>
          <cell r="D88">
            <v>3</v>
          </cell>
          <cell r="E88">
            <v>0</v>
          </cell>
        </row>
        <row r="89">
          <cell r="A89" t="str">
            <v>60_r_LOC</v>
          </cell>
          <cell r="B89">
            <v>62</v>
          </cell>
          <cell r="C89" t="str">
            <v>r_LOC</v>
          </cell>
          <cell r="D89">
            <v>32</v>
          </cell>
          <cell r="E89">
            <v>0</v>
          </cell>
        </row>
        <row r="90">
          <cell r="A90" t="str">
            <v>60_FWY</v>
          </cell>
          <cell r="B90">
            <v>62</v>
          </cell>
          <cell r="C90" t="str">
            <v>FWY</v>
          </cell>
          <cell r="D90">
            <v>4</v>
          </cell>
          <cell r="E90">
            <v>0.496</v>
          </cell>
        </row>
        <row r="91">
          <cell r="A91" t="str">
            <v>60_ART</v>
          </cell>
          <cell r="B91">
            <v>62</v>
          </cell>
          <cell r="C91" t="str">
            <v>ART</v>
          </cell>
          <cell r="D91">
            <v>5</v>
          </cell>
          <cell r="E91">
            <v>0.46850000000000003</v>
          </cell>
        </row>
        <row r="92">
          <cell r="A92" t="str">
            <v>60_LOC</v>
          </cell>
          <cell r="B92">
            <v>62</v>
          </cell>
          <cell r="C92" t="str">
            <v>LOC</v>
          </cell>
          <cell r="D92">
            <v>52</v>
          </cell>
          <cell r="E92">
            <v>3.5499999999999997E-2</v>
          </cell>
        </row>
      </sheetData>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TMS or ITS"/>
      <sheetName val="Intersections &amp; Signals"/>
      <sheetName val="Incident Management"/>
      <sheetName val="Truck Idling"/>
      <sheetName val="Transit - Bus Service"/>
      <sheetName val="Transit - Capital"/>
      <sheetName val="Transit - Fares"/>
      <sheetName val="Transit - ITS"/>
      <sheetName val="Transit - LRT Service"/>
      <sheetName val="Transit - New ECO Pass"/>
      <sheetName val="Bicycle"/>
      <sheetName val="Pedestrian"/>
      <sheetName val="Park &amp; Ride"/>
      <sheetName val="Vanpools - Expansion"/>
      <sheetName val="Carpool Management"/>
      <sheetName val="Vanpool Management"/>
      <sheetName val="Alt Fuel"/>
      <sheetName val="Alt Fuel Vehicle Upgrade"/>
      <sheetName val="HD Diesel Replacement"/>
      <sheetName val="Other"/>
      <sheetName val="Sample Traffic Study"/>
      <sheetName val="_veh_start_rate"/>
      <sheetName val="Rate x Veh &amp; MY"/>
      <sheetName val="Vehicle_Idle_Rates"/>
      <sheetName val="Effective Life"/>
    </sheetNames>
    <sheetDataSet>
      <sheetData sheetId="0">
        <row r="43">
          <cell r="A43">
            <v>2027</v>
          </cell>
        </row>
        <row r="45">
          <cell r="A45">
            <v>49003</v>
          </cell>
          <cell r="B45" t="str">
            <v>BE</v>
          </cell>
        </row>
        <row r="46">
          <cell r="A46">
            <v>49011</v>
          </cell>
          <cell r="B46" t="str">
            <v>DA</v>
          </cell>
        </row>
        <row r="47">
          <cell r="A47">
            <v>49035</v>
          </cell>
          <cell r="B47" t="str">
            <v>SL</v>
          </cell>
        </row>
        <row r="48">
          <cell r="A48">
            <v>49045</v>
          </cell>
          <cell r="B48" t="str">
            <v>TO</v>
          </cell>
        </row>
        <row r="49">
          <cell r="A49">
            <v>49057</v>
          </cell>
          <cell r="B49" t="str">
            <v>WE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Summary"/>
      <sheetName val="Graphs"/>
      <sheetName val="Replace 2005 Bus"/>
      <sheetName val="Replace 2005 Truck"/>
      <sheetName val="Emissions Summary"/>
      <sheetName val="Activity Summary"/>
      <sheetName val="CMAQ_SL2026_Veh_MY_DAQIM_T3_OUT"/>
      <sheetName val="Activity"/>
      <sheetName val="Decoder"/>
      <sheetName val="Compare Rates by Fuel"/>
    </sheetNames>
    <sheetDataSet>
      <sheetData sheetId="0" refreshError="1"/>
      <sheetData sheetId="1" refreshError="1"/>
      <sheetData sheetId="2" refreshError="1"/>
      <sheetData sheetId="3" refreshError="1"/>
      <sheetData sheetId="4" refreshError="1">
        <row r="5">
          <cell r="A5" t="str">
            <v>1.0.1</v>
          </cell>
          <cell r="B5">
            <v>1</v>
          </cell>
          <cell r="C5">
            <v>0</v>
          </cell>
          <cell r="D5">
            <v>1</v>
          </cell>
          <cell r="E5">
            <v>118242470.97536047</v>
          </cell>
          <cell r="F5">
            <v>5482142.6095716255</v>
          </cell>
          <cell r="G5">
            <v>10150420.15584282</v>
          </cell>
          <cell r="H5">
            <v>396025.87019115064</v>
          </cell>
          <cell r="I5">
            <v>136380.50028562933</v>
          </cell>
          <cell r="J5">
            <v>44950.565515484748</v>
          </cell>
          <cell r="K5">
            <v>447679.42029725935</v>
          </cell>
          <cell r="L5">
            <v>1091043.5975211184</v>
          </cell>
          <cell r="M5">
            <v>299671.91907115158</v>
          </cell>
          <cell r="N5">
            <v>640953.72775466449</v>
          </cell>
          <cell r="O5">
            <v>5618.872140164397</v>
          </cell>
          <cell r="P5">
            <v>5399.6627925824278</v>
          </cell>
          <cell r="Q5">
            <v>66919.919754346585</v>
          </cell>
          <cell r="R5">
            <v>132619.25366087249</v>
          </cell>
          <cell r="S5">
            <v>137142297.04975933</v>
          </cell>
        </row>
        <row r="6">
          <cell r="A6" t="str">
            <v>1.11.11</v>
          </cell>
          <cell r="B6">
            <v>1</v>
          </cell>
          <cell r="C6">
            <v>11</v>
          </cell>
          <cell r="D6">
            <v>11</v>
          </cell>
          <cell r="E6">
            <v>1153321.8624</v>
          </cell>
          <cell r="F6">
            <v>61844.794800000003</v>
          </cell>
          <cell r="G6">
            <v>209184.29221490206</v>
          </cell>
          <cell r="H6">
            <v>2313.7471559999999</v>
          </cell>
          <cell r="I6">
            <v>185.50053162</v>
          </cell>
          <cell r="J6">
            <v>56.258521019999996</v>
          </cell>
          <cell r="K6">
            <v>2615.5299949999999</v>
          </cell>
          <cell r="L6">
            <v>1484.0029343199999</v>
          </cell>
          <cell r="M6">
            <v>375.05838172</v>
          </cell>
          <cell r="N6">
            <v>3619.5441561000002</v>
          </cell>
          <cell r="O6">
            <v>60.364912369999999</v>
          </cell>
          <cell r="P6">
            <v>54.265960550000003</v>
          </cell>
          <cell r="Q6">
            <v>205.97180710000001</v>
          </cell>
          <cell r="R6">
            <v>408.18709630000001</v>
          </cell>
          <cell r="S6">
            <v>1435729.3808670021</v>
          </cell>
        </row>
        <row r="7">
          <cell r="A7" t="str">
            <v>1.11.1996</v>
          </cell>
          <cell r="B7">
            <v>1</v>
          </cell>
          <cell r="C7">
            <v>11</v>
          </cell>
          <cell r="D7">
            <v>1996</v>
          </cell>
          <cell r="E7">
            <v>72730.266999999993</v>
          </cell>
          <cell r="F7">
            <v>1546.2833000000001</v>
          </cell>
          <cell r="G7">
            <v>25652.436924199999</v>
          </cell>
          <cell r="H7">
            <v>179.39786000000004</v>
          </cell>
          <cell r="I7">
            <v>2.6797452000000006</v>
          </cell>
          <cell r="J7">
            <v>0.8127103</v>
          </cell>
          <cell r="K7">
            <v>202.79676000000001</v>
          </cell>
          <cell r="L7">
            <v>21.437940999999999</v>
          </cell>
          <cell r="M7">
            <v>5.4180989999999998</v>
          </cell>
          <cell r="N7">
            <v>21.827798999999999</v>
          </cell>
          <cell r="O7">
            <v>4.4215470000000003</v>
          </cell>
          <cell r="P7">
            <v>3.8533251000000006</v>
          </cell>
          <cell r="Q7">
            <v>3.7895228000000003</v>
          </cell>
          <cell r="R7">
            <v>7.5099289999999996</v>
          </cell>
          <cell r="S7">
            <v>100382.9324626</v>
          </cell>
        </row>
        <row r="8">
          <cell r="A8" t="str">
            <v>1.11.1997</v>
          </cell>
          <cell r="B8">
            <v>1</v>
          </cell>
          <cell r="C8">
            <v>11</v>
          </cell>
          <cell r="D8">
            <v>1997</v>
          </cell>
          <cell r="E8">
            <v>5028.6311999999998</v>
          </cell>
          <cell r="F8">
            <v>109.67010999999999</v>
          </cell>
          <cell r="G8">
            <v>1726.4245391100001</v>
          </cell>
          <cell r="H8">
            <v>12.880436999999999</v>
          </cell>
          <cell r="I8">
            <v>0.19510488000000001</v>
          </cell>
          <cell r="J8">
            <v>5.9171340000000003E-2</v>
          </cell>
          <cell r="K8">
            <v>14.560431999999999</v>
          </cell>
          <cell r="L8">
            <v>1.56083982</v>
          </cell>
          <cell r="M8">
            <v>0.39447732000000002</v>
          </cell>
          <cell r="N8">
            <v>1.5892256</v>
          </cell>
          <cell r="O8">
            <v>0.32113796</v>
          </cell>
          <cell r="P8">
            <v>0.27983517999999996</v>
          </cell>
          <cell r="Q8">
            <v>0.27186552999999997</v>
          </cell>
          <cell r="R8">
            <v>0.5387729</v>
          </cell>
          <cell r="S8">
            <v>6897.3771486400001</v>
          </cell>
        </row>
        <row r="9">
          <cell r="A9" t="str">
            <v>1.11.1998</v>
          </cell>
          <cell r="B9">
            <v>1</v>
          </cell>
          <cell r="C9">
            <v>11</v>
          </cell>
          <cell r="D9">
            <v>1998</v>
          </cell>
          <cell r="E9">
            <v>6346.3240999999998</v>
          </cell>
          <cell r="F9">
            <v>141.70856000000001</v>
          </cell>
          <cell r="G9">
            <v>2016.4582135220001</v>
          </cell>
          <cell r="H9">
            <v>16.825932999999999</v>
          </cell>
          <cell r="I9">
            <v>0.25798425999999997</v>
          </cell>
          <cell r="J9">
            <v>7.8241530000000004E-2</v>
          </cell>
          <cell r="K9">
            <v>19.02054</v>
          </cell>
          <cell r="L9">
            <v>2.0638749000000001</v>
          </cell>
          <cell r="M9">
            <v>0.52161230000000003</v>
          </cell>
          <cell r="N9">
            <v>2.1014094999999999</v>
          </cell>
          <cell r="O9">
            <v>0.42374642000000007</v>
          </cell>
          <cell r="P9">
            <v>0.36920748000000003</v>
          </cell>
          <cell r="Q9">
            <v>0.35531201000000001</v>
          </cell>
          <cell r="R9">
            <v>0.70414310000000002</v>
          </cell>
          <cell r="S9">
            <v>8547.2128780219991</v>
          </cell>
        </row>
        <row r="10">
          <cell r="A10" t="str">
            <v>1.11.1999</v>
          </cell>
          <cell r="B10">
            <v>1</v>
          </cell>
          <cell r="C10">
            <v>11</v>
          </cell>
          <cell r="D10">
            <v>1999</v>
          </cell>
          <cell r="E10">
            <v>6917.7980999999991</v>
          </cell>
          <cell r="F10">
            <v>157.21510999999998</v>
          </cell>
          <cell r="G10">
            <v>2142.0065061620003</v>
          </cell>
          <cell r="H10">
            <v>18.815559999999998</v>
          </cell>
          <cell r="I10">
            <v>0.29099457000000001</v>
          </cell>
          <cell r="J10">
            <v>8.8252700000000017E-2</v>
          </cell>
          <cell r="K10">
            <v>21.269678000000003</v>
          </cell>
          <cell r="L10">
            <v>2.3279529999999999</v>
          </cell>
          <cell r="M10">
            <v>0.58835440000000006</v>
          </cell>
          <cell r="N10">
            <v>2.3702940000000003</v>
          </cell>
          <cell r="O10">
            <v>0.4772595</v>
          </cell>
          <cell r="P10">
            <v>0.41580414999999998</v>
          </cell>
          <cell r="Q10">
            <v>0.40016815999999999</v>
          </cell>
          <cell r="R10">
            <v>0.7930391</v>
          </cell>
          <cell r="S10">
            <v>9264.8570737419996</v>
          </cell>
        </row>
        <row r="11">
          <cell r="A11" t="str">
            <v>1.11.2000</v>
          </cell>
          <cell r="B11">
            <v>1</v>
          </cell>
          <cell r="C11">
            <v>11</v>
          </cell>
          <cell r="D11">
            <v>2000</v>
          </cell>
          <cell r="E11">
            <v>9053.4699999999993</v>
          </cell>
          <cell r="F11">
            <v>210.87433000000001</v>
          </cell>
          <cell r="G11">
            <v>2748.3046238960005</v>
          </cell>
          <cell r="H11">
            <v>25.509694</v>
          </cell>
          <cell r="I11">
            <v>0.39907813999999997</v>
          </cell>
          <cell r="J11">
            <v>0.12103237999999999</v>
          </cell>
          <cell r="K11">
            <v>28.836904999999994</v>
          </cell>
          <cell r="L11">
            <v>3.1926211000000002</v>
          </cell>
          <cell r="M11">
            <v>0.80688730000000009</v>
          </cell>
          <cell r="N11">
            <v>3.2506870000000001</v>
          </cell>
          <cell r="O11">
            <v>0.65325499999999992</v>
          </cell>
          <cell r="P11">
            <v>0.5690809</v>
          </cell>
          <cell r="Q11">
            <v>0.5380060000000001</v>
          </cell>
          <cell r="R11">
            <v>1.0661991000000002</v>
          </cell>
          <cell r="S11">
            <v>12077.592399816003</v>
          </cell>
        </row>
        <row r="12">
          <cell r="A12" t="str">
            <v>1.11.2001</v>
          </cell>
          <cell r="B12">
            <v>1</v>
          </cell>
          <cell r="C12">
            <v>11</v>
          </cell>
          <cell r="D12">
            <v>2001</v>
          </cell>
          <cell r="E12">
            <v>8737.1889999999985</v>
          </cell>
          <cell r="F12">
            <v>304.69308999999998</v>
          </cell>
          <cell r="G12">
            <v>3537.1805142380003</v>
          </cell>
          <cell r="H12">
            <v>35.180942000000002</v>
          </cell>
          <cell r="I12">
            <v>0.59615339000000001</v>
          </cell>
          <cell r="J12">
            <v>0.18080135999999999</v>
          </cell>
          <cell r="K12">
            <v>39.769596</v>
          </cell>
          <cell r="L12">
            <v>4.7692309000000002</v>
          </cell>
          <cell r="M12">
            <v>1.2053478000000002</v>
          </cell>
          <cell r="N12">
            <v>4.8559590000000004</v>
          </cell>
          <cell r="O12">
            <v>0.94231679999999995</v>
          </cell>
          <cell r="P12">
            <v>0.84838010000000008</v>
          </cell>
          <cell r="Q12">
            <v>0.78765069999999993</v>
          </cell>
          <cell r="R12">
            <v>1.5609348999999999</v>
          </cell>
          <cell r="S12">
            <v>12669.759917188001</v>
          </cell>
        </row>
        <row r="13">
          <cell r="A13" t="str">
            <v>1.11.2002</v>
          </cell>
          <cell r="B13">
            <v>1</v>
          </cell>
          <cell r="C13">
            <v>11</v>
          </cell>
          <cell r="D13">
            <v>2002</v>
          </cell>
          <cell r="E13">
            <v>10205.781999999999</v>
          </cell>
          <cell r="F13">
            <v>358.11160000000001</v>
          </cell>
          <cell r="G13">
            <v>3993.0685871360001</v>
          </cell>
          <cell r="H13">
            <v>41.762737999999999</v>
          </cell>
          <cell r="I13">
            <v>0.71205918999999995</v>
          </cell>
          <cell r="J13">
            <v>0.21595336000000001</v>
          </cell>
          <cell r="K13">
            <v>47.20984</v>
          </cell>
          <cell r="L13">
            <v>5.6964801000000005</v>
          </cell>
          <cell r="M13">
            <v>1.4396936</v>
          </cell>
          <cell r="N13">
            <v>5.8000679999999996</v>
          </cell>
          <cell r="O13">
            <v>1.1244075</v>
          </cell>
          <cell r="P13">
            <v>1.0117973</v>
          </cell>
          <cell r="Q13">
            <v>0.92663850000000003</v>
          </cell>
          <cell r="R13">
            <v>1.8363760999999998</v>
          </cell>
          <cell r="S13">
            <v>14664.698238785997</v>
          </cell>
        </row>
        <row r="14">
          <cell r="A14" t="str">
            <v>1.11.2003</v>
          </cell>
          <cell r="B14">
            <v>1</v>
          </cell>
          <cell r="C14">
            <v>11</v>
          </cell>
          <cell r="D14">
            <v>2003</v>
          </cell>
          <cell r="E14">
            <v>13258.958999999999</v>
          </cell>
          <cell r="F14">
            <v>467.8766</v>
          </cell>
          <cell r="G14">
            <v>5022.3031786780002</v>
          </cell>
          <cell r="H14">
            <v>55.05377</v>
          </cell>
          <cell r="I14">
            <v>0.94380794999999995</v>
          </cell>
          <cell r="J14">
            <v>0.28623746</v>
          </cell>
          <cell r="K14">
            <v>62.234560000000002</v>
          </cell>
          <cell r="L14">
            <v>7.5504578000000002</v>
          </cell>
          <cell r="M14">
            <v>1.9082603</v>
          </cell>
          <cell r="N14">
            <v>7.6877789999999999</v>
          </cell>
          <cell r="O14">
            <v>1.4890604999999999</v>
          </cell>
          <cell r="P14">
            <v>1.3393189999999999</v>
          </cell>
          <cell r="Q14">
            <v>1.2117232</v>
          </cell>
          <cell r="R14">
            <v>2.4013447000000001</v>
          </cell>
          <cell r="S14">
            <v>18891.245098587995</v>
          </cell>
        </row>
        <row r="15">
          <cell r="A15" t="str">
            <v>1.11.2004</v>
          </cell>
          <cell r="B15">
            <v>1</v>
          </cell>
          <cell r="C15">
            <v>11</v>
          </cell>
          <cell r="D15">
            <v>2004</v>
          </cell>
          <cell r="E15">
            <v>15768.568000000001</v>
          </cell>
          <cell r="F15">
            <v>591.87819999999999</v>
          </cell>
          <cell r="G15">
            <v>6916.1560026700008</v>
          </cell>
          <cell r="H15">
            <v>20.124924999999998</v>
          </cell>
          <cell r="I15">
            <v>1.4198682600000001</v>
          </cell>
          <cell r="J15">
            <v>0.43061697000000004</v>
          </cell>
          <cell r="K15">
            <v>22.74981</v>
          </cell>
          <cell r="L15">
            <v>11.358946100000001</v>
          </cell>
          <cell r="M15">
            <v>2.8707974000000003</v>
          </cell>
          <cell r="N15">
            <v>11.565524999999999</v>
          </cell>
          <cell r="O15">
            <v>0.42072458999999995</v>
          </cell>
          <cell r="P15">
            <v>0.38944044000000005</v>
          </cell>
          <cell r="Q15">
            <v>1.8009047</v>
          </cell>
          <cell r="R15">
            <v>3.5689599999999997</v>
          </cell>
          <cell r="S15">
            <v>23353.302721130007</v>
          </cell>
        </row>
        <row r="16">
          <cell r="A16" t="str">
            <v>1.11.2005</v>
          </cell>
          <cell r="B16">
            <v>1</v>
          </cell>
          <cell r="C16">
            <v>11</v>
          </cell>
          <cell r="D16">
            <v>2005</v>
          </cell>
          <cell r="E16">
            <v>19849.468000000004</v>
          </cell>
          <cell r="F16">
            <v>747.6228000000001</v>
          </cell>
          <cell r="G16">
            <v>8587.1274264599997</v>
          </cell>
          <cell r="H16">
            <v>25.360191</v>
          </cell>
          <cell r="I16">
            <v>1.8057683</v>
          </cell>
          <cell r="J16">
            <v>0.54765130000000006</v>
          </cell>
          <cell r="K16">
            <v>28.667916999999999</v>
          </cell>
          <cell r="L16">
            <v>14.4461507</v>
          </cell>
          <cell r="M16">
            <v>3.6510311999999998</v>
          </cell>
          <cell r="N16">
            <v>14.70885</v>
          </cell>
          <cell r="O16">
            <v>0.5340587</v>
          </cell>
          <cell r="P16">
            <v>0.49389850000000002</v>
          </cell>
          <cell r="Q16">
            <v>2.2775218000000002</v>
          </cell>
          <cell r="R16">
            <v>4.5134970000000001</v>
          </cell>
          <cell r="S16">
            <v>29281.224761960002</v>
          </cell>
        </row>
        <row r="17">
          <cell r="A17" t="str">
            <v>1.11.2006</v>
          </cell>
          <cell r="B17">
            <v>1</v>
          </cell>
          <cell r="C17">
            <v>11</v>
          </cell>
          <cell r="D17">
            <v>2006</v>
          </cell>
          <cell r="E17">
            <v>19502.135999999999</v>
          </cell>
          <cell r="F17">
            <v>705.10899999999992</v>
          </cell>
          <cell r="G17">
            <v>7748.5112006299996</v>
          </cell>
          <cell r="H17">
            <v>24.942005999999999</v>
          </cell>
          <cell r="I17">
            <v>1.7916649</v>
          </cell>
          <cell r="J17">
            <v>0.54337480000000005</v>
          </cell>
          <cell r="K17">
            <v>28.195202999999999</v>
          </cell>
          <cell r="L17">
            <v>14.333309399999999</v>
          </cell>
          <cell r="M17">
            <v>3.6225158999999998</v>
          </cell>
          <cell r="N17">
            <v>36.03454</v>
          </cell>
          <cell r="O17">
            <v>0.52893840000000003</v>
          </cell>
          <cell r="P17">
            <v>0.4887398</v>
          </cell>
          <cell r="Q17">
            <v>2.2476717000000002</v>
          </cell>
          <cell r="R17">
            <v>4.4543490000000006</v>
          </cell>
          <cell r="S17">
            <v>28072.938513529996</v>
          </cell>
        </row>
        <row r="18">
          <cell r="A18" t="str">
            <v>1.11.2007</v>
          </cell>
          <cell r="B18">
            <v>1</v>
          </cell>
          <cell r="C18">
            <v>11</v>
          </cell>
          <cell r="D18">
            <v>2007</v>
          </cell>
          <cell r="E18">
            <v>24845.196</v>
          </cell>
          <cell r="F18">
            <v>903.17189999999994</v>
          </cell>
          <cell r="G18">
            <v>5261.7250991899991</v>
          </cell>
          <cell r="H18">
            <v>31.817181000000001</v>
          </cell>
          <cell r="I18">
            <v>2.3110805999999999</v>
          </cell>
          <cell r="J18">
            <v>0.70090459999999999</v>
          </cell>
          <cell r="K18">
            <v>35.967077000000003</v>
          </cell>
          <cell r="L18">
            <v>18.488651000000001</v>
          </cell>
          <cell r="M18">
            <v>4.6727179999999997</v>
          </cell>
          <cell r="N18">
            <v>46.48115</v>
          </cell>
          <cell r="O18">
            <v>0.68074630000000003</v>
          </cell>
          <cell r="P18">
            <v>0.62832730000000003</v>
          </cell>
          <cell r="Q18">
            <v>2.8797991999999999</v>
          </cell>
          <cell r="R18">
            <v>5.7070650000000001</v>
          </cell>
          <cell r="S18">
            <v>31160.427699190001</v>
          </cell>
        </row>
        <row r="19">
          <cell r="A19" t="str">
            <v>1.11.2008</v>
          </cell>
          <cell r="B19">
            <v>1</v>
          </cell>
          <cell r="C19">
            <v>11</v>
          </cell>
          <cell r="D19">
            <v>2008</v>
          </cell>
          <cell r="E19">
            <v>25579.876000000004</v>
          </cell>
          <cell r="F19">
            <v>1097.8966</v>
          </cell>
          <cell r="G19">
            <v>6233.3001610200026</v>
          </cell>
          <cell r="H19">
            <v>40.046548000000001</v>
          </cell>
          <cell r="I19">
            <v>2.9395013000000003</v>
          </cell>
          <cell r="J19">
            <v>0.89149210000000012</v>
          </cell>
          <cell r="K19">
            <v>45.269903999999997</v>
          </cell>
          <cell r="L19">
            <v>23.516113999999998</v>
          </cell>
          <cell r="M19">
            <v>5.943308</v>
          </cell>
          <cell r="N19">
            <v>59.120249999999999</v>
          </cell>
          <cell r="O19">
            <v>0.8640293</v>
          </cell>
          <cell r="P19">
            <v>0.79668510000000003</v>
          </cell>
          <cell r="Q19">
            <v>3.6397324000000002</v>
          </cell>
          <cell r="R19">
            <v>7.2130749999999999</v>
          </cell>
          <cell r="S19">
            <v>33101.313400220009</v>
          </cell>
        </row>
        <row r="20">
          <cell r="A20" t="str">
            <v>1.11.2009</v>
          </cell>
          <cell r="B20">
            <v>1</v>
          </cell>
          <cell r="C20">
            <v>11</v>
          </cell>
          <cell r="D20">
            <v>2009</v>
          </cell>
          <cell r="E20">
            <v>34280.690999999999</v>
          </cell>
          <cell r="F20">
            <v>1487.9587999999999</v>
          </cell>
          <cell r="G20">
            <v>8254.0719754600013</v>
          </cell>
          <cell r="H20">
            <v>54.076627000000002</v>
          </cell>
          <cell r="I20">
            <v>4.0184983000000001</v>
          </cell>
          <cell r="J20">
            <v>1.2187284</v>
          </cell>
          <cell r="K20">
            <v>61.129950000000001</v>
          </cell>
          <cell r="L20">
            <v>32.148009999999999</v>
          </cell>
          <cell r="M20">
            <v>8.1248930000000001</v>
          </cell>
          <cell r="N20">
            <v>80.821129999999997</v>
          </cell>
          <cell r="O20">
            <v>1.1782940000000002</v>
          </cell>
          <cell r="P20">
            <v>1.0851633000000001</v>
          </cell>
          <cell r="Q20">
            <v>4.9390569999999991</v>
          </cell>
          <cell r="R20">
            <v>9.7880380000000002</v>
          </cell>
          <cell r="S20">
            <v>44281.250164459998</v>
          </cell>
        </row>
        <row r="21">
          <cell r="A21" t="str">
            <v>1.11.2010</v>
          </cell>
          <cell r="B21">
            <v>1</v>
          </cell>
          <cell r="C21">
            <v>11</v>
          </cell>
          <cell r="D21">
            <v>2010</v>
          </cell>
          <cell r="E21">
            <v>31233.263000000003</v>
          </cell>
          <cell r="F21">
            <v>1440.952</v>
          </cell>
          <cell r="G21">
            <v>7609.3525572000017</v>
          </cell>
          <cell r="H21">
            <v>50.998032000000002</v>
          </cell>
          <cell r="I21">
            <v>3.9230333999999996</v>
          </cell>
          <cell r="J21">
            <v>1.1897784</v>
          </cell>
          <cell r="K21">
            <v>57.649679999999996</v>
          </cell>
          <cell r="L21">
            <v>31.384272999999997</v>
          </cell>
          <cell r="M21">
            <v>7.9318869999999997</v>
          </cell>
          <cell r="N21">
            <v>78.901240000000001</v>
          </cell>
          <cell r="O21">
            <v>1.1425615</v>
          </cell>
          <cell r="P21">
            <v>1.0487831000000001</v>
          </cell>
          <cell r="Q21">
            <v>4.7886660000000001</v>
          </cell>
          <cell r="R21">
            <v>9.4899900000000006</v>
          </cell>
          <cell r="S21">
            <v>40532.015481600014</v>
          </cell>
        </row>
        <row r="22">
          <cell r="A22" t="str">
            <v>1.11.2011</v>
          </cell>
          <cell r="B22">
            <v>1</v>
          </cell>
          <cell r="C22">
            <v>11</v>
          </cell>
          <cell r="D22">
            <v>2011</v>
          </cell>
          <cell r="E22">
            <v>22437.383999999998</v>
          </cell>
          <cell r="F22">
            <v>1100.2330999999999</v>
          </cell>
          <cell r="G22">
            <v>5559.2350990800014</v>
          </cell>
          <cell r="H22">
            <v>37.959482000000001</v>
          </cell>
          <cell r="I22">
            <v>3.0180295000000004</v>
          </cell>
          <cell r="J22">
            <v>0.91530639999999996</v>
          </cell>
          <cell r="K22">
            <v>42.910522</v>
          </cell>
          <cell r="L22">
            <v>24.144210000000001</v>
          </cell>
          <cell r="M22">
            <v>6.1020799999999999</v>
          </cell>
          <cell r="N22">
            <v>60.699460000000002</v>
          </cell>
          <cell r="O22">
            <v>0.87348420000000004</v>
          </cell>
          <cell r="P22">
            <v>0.79931160000000001</v>
          </cell>
          <cell r="Q22">
            <v>3.6604114000000001</v>
          </cell>
          <cell r="R22">
            <v>7.2540370000000003</v>
          </cell>
          <cell r="S22">
            <v>29285.188533179993</v>
          </cell>
        </row>
        <row r="23">
          <cell r="A23" t="str">
            <v>1.11.2012</v>
          </cell>
          <cell r="B23">
            <v>1</v>
          </cell>
          <cell r="C23">
            <v>11</v>
          </cell>
          <cell r="D23">
            <v>2012</v>
          </cell>
          <cell r="E23">
            <v>8962.7430000000004</v>
          </cell>
          <cell r="F23">
            <v>467.74220000000003</v>
          </cell>
          <cell r="G23">
            <v>1615.1113356600001</v>
          </cell>
          <cell r="H23">
            <v>15.743409</v>
          </cell>
          <cell r="I23">
            <v>1.2938633599999998</v>
          </cell>
          <cell r="J23">
            <v>0.39240302000000005</v>
          </cell>
          <cell r="K23">
            <v>17.796828000000001</v>
          </cell>
          <cell r="L23">
            <v>10.3509145</v>
          </cell>
          <cell r="M23">
            <v>2.6160280999999999</v>
          </cell>
          <cell r="N23">
            <v>26.022599999999997</v>
          </cell>
          <cell r="O23">
            <v>0.37218400000000001</v>
          </cell>
          <cell r="P23">
            <v>0.33953957000000001</v>
          </cell>
          <cell r="Q23">
            <v>1.5580863</v>
          </cell>
          <cell r="R23">
            <v>3.0877564</v>
          </cell>
          <cell r="S23">
            <v>11125.170147910003</v>
          </cell>
        </row>
        <row r="24">
          <cell r="A24" t="str">
            <v>1.11.2013</v>
          </cell>
          <cell r="B24">
            <v>1</v>
          </cell>
          <cell r="C24">
            <v>11</v>
          </cell>
          <cell r="D24">
            <v>2013</v>
          </cell>
          <cell r="E24">
            <v>10107.794</v>
          </cell>
          <cell r="F24">
            <v>561.67070000000001</v>
          </cell>
          <cell r="G24">
            <v>1848.7608028600002</v>
          </cell>
          <cell r="H24">
            <v>18.463383999999998</v>
          </cell>
          <cell r="I24">
            <v>1.5677376199999999</v>
          </cell>
          <cell r="J24">
            <v>0.47546260000000001</v>
          </cell>
          <cell r="K24">
            <v>20.871564999999997</v>
          </cell>
          <cell r="L24">
            <v>12.541894000000001</v>
          </cell>
          <cell r="M24">
            <v>3.1697651000000002</v>
          </cell>
          <cell r="N24">
            <v>31.530830000000002</v>
          </cell>
          <cell r="O24">
            <v>0.44832090000000002</v>
          </cell>
          <cell r="P24">
            <v>0.40779192999999997</v>
          </cell>
          <cell r="Q24">
            <v>1.8734840000000001</v>
          </cell>
          <cell r="R24">
            <v>3.7128050000000004</v>
          </cell>
          <cell r="S24">
            <v>12613.28854301</v>
          </cell>
        </row>
        <row r="25">
          <cell r="A25" t="str">
            <v>1.11.2014</v>
          </cell>
          <cell r="B25">
            <v>1</v>
          </cell>
          <cell r="C25">
            <v>11</v>
          </cell>
          <cell r="D25">
            <v>2014</v>
          </cell>
          <cell r="E25">
            <v>18541.888000000003</v>
          </cell>
          <cell r="F25">
            <v>1037.4578999999999</v>
          </cell>
          <cell r="G25">
            <v>3336.8436660999996</v>
          </cell>
          <cell r="H25">
            <v>34.077510000000004</v>
          </cell>
          <cell r="I25">
            <v>2.9230643999999999</v>
          </cell>
          <cell r="J25">
            <v>0.88650580000000001</v>
          </cell>
          <cell r="K25">
            <v>38.522286999999999</v>
          </cell>
          <cell r="L25">
            <v>23.384495000000001</v>
          </cell>
          <cell r="M25">
            <v>5.9100659999999996</v>
          </cell>
          <cell r="N25">
            <v>58.789450000000002</v>
          </cell>
          <cell r="O25">
            <v>0.83439930000000007</v>
          </cell>
          <cell r="P25">
            <v>0.75827820000000001</v>
          </cell>
          <cell r="Q25">
            <v>3.4653877</v>
          </cell>
          <cell r="R25">
            <v>6.8675610000000002</v>
          </cell>
          <cell r="S25">
            <v>23092.6085705</v>
          </cell>
        </row>
        <row r="26">
          <cell r="A26" t="str">
            <v>1.11.2015</v>
          </cell>
          <cell r="B26">
            <v>1</v>
          </cell>
          <cell r="C26">
            <v>11</v>
          </cell>
          <cell r="D26">
            <v>2015</v>
          </cell>
          <cell r="E26">
            <v>19677.527999999998</v>
          </cell>
          <cell r="F26">
            <v>1108.0364</v>
          </cell>
          <cell r="G26">
            <v>3487.3154329900003</v>
          </cell>
          <cell r="H26">
            <v>36.370255999999998</v>
          </cell>
          <cell r="I26">
            <v>3.1487167</v>
          </cell>
          <cell r="J26">
            <v>0.9549417</v>
          </cell>
          <cell r="K26">
            <v>41.11401</v>
          </cell>
          <cell r="L26">
            <v>25.189692999999998</v>
          </cell>
          <cell r="M26">
            <v>6.3663060000000007</v>
          </cell>
          <cell r="N26">
            <v>63.3279</v>
          </cell>
          <cell r="O26">
            <v>0.89735419999999988</v>
          </cell>
          <cell r="P26">
            <v>0.8148181000000001</v>
          </cell>
          <cell r="Q26">
            <v>3.7059259999999998</v>
          </cell>
          <cell r="R26">
            <v>7.3442709999999991</v>
          </cell>
          <cell r="S26">
            <v>24462.11402569</v>
          </cell>
        </row>
        <row r="27">
          <cell r="A27" t="str">
            <v>1.11.2016</v>
          </cell>
          <cell r="B27">
            <v>1</v>
          </cell>
          <cell r="C27">
            <v>11</v>
          </cell>
          <cell r="D27">
            <v>2016</v>
          </cell>
          <cell r="E27">
            <v>23093.522999999997</v>
          </cell>
          <cell r="F27">
            <v>1309.9446</v>
          </cell>
          <cell r="G27">
            <v>3922.7538032400007</v>
          </cell>
          <cell r="H27">
            <v>42.963144</v>
          </cell>
          <cell r="I27">
            <v>3.7586345999999997</v>
          </cell>
          <cell r="J27">
            <v>1.1399169</v>
          </cell>
          <cell r="K27">
            <v>48.566758999999998</v>
          </cell>
          <cell r="L27">
            <v>30.069012999999998</v>
          </cell>
          <cell r="M27">
            <v>7.5994699999999993</v>
          </cell>
          <cell r="N27">
            <v>75.594840000000005</v>
          </cell>
          <cell r="O27">
            <v>1.0692228000000001</v>
          </cell>
          <cell r="P27">
            <v>0.96997800000000001</v>
          </cell>
          <cell r="Q27">
            <v>4.3877059999999997</v>
          </cell>
          <cell r="R27">
            <v>8.6953849999999999</v>
          </cell>
          <cell r="S27">
            <v>28551.035472540003</v>
          </cell>
        </row>
        <row r="28">
          <cell r="A28" t="str">
            <v>1.11.2017</v>
          </cell>
          <cell r="B28">
            <v>1</v>
          </cell>
          <cell r="C28">
            <v>11</v>
          </cell>
          <cell r="D28">
            <v>2017</v>
          </cell>
          <cell r="E28">
            <v>24091.681</v>
          </cell>
          <cell r="F28">
            <v>1376.6158</v>
          </cell>
          <cell r="G28">
            <v>3572.5771236399996</v>
          </cell>
          <cell r="H28">
            <v>45.113708999999993</v>
          </cell>
          <cell r="I28">
            <v>3.9877126000000005</v>
          </cell>
          <cell r="J28">
            <v>1.2093889999999998</v>
          </cell>
          <cell r="K28">
            <v>50.997880000000002</v>
          </cell>
          <cell r="L28">
            <v>31.901629</v>
          </cell>
          <cell r="M28">
            <v>8.0626439999999988</v>
          </cell>
          <cell r="N28">
            <v>80.201970000000017</v>
          </cell>
          <cell r="O28">
            <v>1.1323666000000001</v>
          </cell>
          <cell r="P28">
            <v>1.0263286</v>
          </cell>
          <cell r="Q28">
            <v>4.6177910000000004</v>
          </cell>
          <cell r="R28">
            <v>9.1513539999999995</v>
          </cell>
          <cell r="S28">
            <v>29278.27669744</v>
          </cell>
        </row>
        <row r="29">
          <cell r="A29" t="str">
            <v>1.11.2018</v>
          </cell>
          <cell r="B29">
            <v>1</v>
          </cell>
          <cell r="C29">
            <v>11</v>
          </cell>
          <cell r="D29">
            <v>2018</v>
          </cell>
          <cell r="E29">
            <v>22478.535000000003</v>
          </cell>
          <cell r="F29">
            <v>1294.5255999999999</v>
          </cell>
          <cell r="G29">
            <v>3257.7665538900005</v>
          </cell>
          <cell r="H29">
            <v>42.387528000000003</v>
          </cell>
          <cell r="I29">
            <v>3.7875152999999999</v>
          </cell>
          <cell r="J29">
            <v>1.1486773999999997</v>
          </cell>
          <cell r="K29">
            <v>47.916181000000009</v>
          </cell>
          <cell r="L29">
            <v>30.300166000000004</v>
          </cell>
          <cell r="M29">
            <v>7.6578929999999996</v>
          </cell>
          <cell r="N29">
            <v>76.175809999999998</v>
          </cell>
          <cell r="O29">
            <v>1.0735303999999999</v>
          </cell>
          <cell r="P29">
            <v>0.97208090000000014</v>
          </cell>
          <cell r="Q29">
            <v>4.3491569999999999</v>
          </cell>
          <cell r="R29">
            <v>8.6189870000000006</v>
          </cell>
          <cell r="S29">
            <v>27255.214679890007</v>
          </cell>
        </row>
        <row r="30">
          <cell r="A30" t="str">
            <v>1.11.2019</v>
          </cell>
          <cell r="B30">
            <v>1</v>
          </cell>
          <cell r="C30">
            <v>11</v>
          </cell>
          <cell r="D30">
            <v>2019</v>
          </cell>
          <cell r="E30">
            <v>20348.558000000001</v>
          </cell>
          <cell r="F30">
            <v>1181.9427000000001</v>
          </cell>
          <cell r="G30">
            <v>2893.3386652100003</v>
          </cell>
          <cell r="H30">
            <v>38.665520000000001</v>
          </cell>
          <cell r="I30">
            <v>3.4954305999999997</v>
          </cell>
          <cell r="J30">
            <v>1.0600919000000002</v>
          </cell>
          <cell r="K30">
            <v>43.708631000000004</v>
          </cell>
          <cell r="L30">
            <v>27.963470999999998</v>
          </cell>
          <cell r="M30">
            <v>7.0673260000000004</v>
          </cell>
          <cell r="N30">
            <v>70.301130000000001</v>
          </cell>
          <cell r="O30">
            <v>0.98878449999999996</v>
          </cell>
          <cell r="P30">
            <v>0.89443610000000007</v>
          </cell>
          <cell r="Q30">
            <v>3.9775889999999996</v>
          </cell>
          <cell r="R30">
            <v>7.882625</v>
          </cell>
          <cell r="S30">
            <v>24629.844400309998</v>
          </cell>
        </row>
        <row r="31">
          <cell r="A31" t="str">
            <v>1.11.2020</v>
          </cell>
          <cell r="B31">
            <v>1</v>
          </cell>
          <cell r="C31">
            <v>11</v>
          </cell>
          <cell r="D31">
            <v>2020</v>
          </cell>
          <cell r="E31">
            <v>43761.33</v>
          </cell>
          <cell r="F31">
            <v>2564.6217999999999</v>
          </cell>
          <cell r="G31">
            <v>6067.6204055599992</v>
          </cell>
          <cell r="H31">
            <v>83.818219999999997</v>
          </cell>
          <cell r="I31">
            <v>7.6679719000000004</v>
          </cell>
          <cell r="J31">
            <v>2.3255376999999999</v>
          </cell>
          <cell r="K31">
            <v>94.750640000000004</v>
          </cell>
          <cell r="L31">
            <v>61.343842999999993</v>
          </cell>
          <cell r="M31">
            <v>15.503679999999999</v>
          </cell>
          <cell r="N31">
            <v>154.22073</v>
          </cell>
          <cell r="O31">
            <v>2.1647825999999997</v>
          </cell>
          <cell r="P31">
            <v>1.9562101999999999</v>
          </cell>
          <cell r="Q31">
            <v>8.6456669999999995</v>
          </cell>
          <cell r="R31">
            <v>17.133638000000001</v>
          </cell>
          <cell r="S31">
            <v>52843.103125960006</v>
          </cell>
        </row>
        <row r="32">
          <cell r="A32" t="str">
            <v>1.11.2021</v>
          </cell>
          <cell r="B32">
            <v>1</v>
          </cell>
          <cell r="C32">
            <v>11</v>
          </cell>
          <cell r="D32">
            <v>2021</v>
          </cell>
          <cell r="E32">
            <v>51100.03</v>
          </cell>
          <cell r="F32">
            <v>3023.8179999999998</v>
          </cell>
          <cell r="G32">
            <v>6930.7069040899996</v>
          </cell>
          <cell r="H32">
            <v>98.724940000000004</v>
          </cell>
          <cell r="I32">
            <v>9.1468215000000015</v>
          </cell>
          <cell r="J32">
            <v>2.7740416999999997</v>
          </cell>
          <cell r="K32">
            <v>111.60142999999999</v>
          </cell>
          <cell r="L32">
            <v>73.174510000000012</v>
          </cell>
          <cell r="M32">
            <v>18.493713</v>
          </cell>
          <cell r="N32">
            <v>183.96353999999999</v>
          </cell>
          <cell r="O32">
            <v>2.5768466999999999</v>
          </cell>
          <cell r="P32">
            <v>2.3260478</v>
          </cell>
          <cell r="Q32">
            <v>10.212645</v>
          </cell>
          <cell r="R32">
            <v>20.239012999999996</v>
          </cell>
          <cell r="S32">
            <v>61587.788452790002</v>
          </cell>
        </row>
        <row r="33">
          <cell r="A33" t="str">
            <v>1.11.2022</v>
          </cell>
          <cell r="B33">
            <v>1</v>
          </cell>
          <cell r="C33">
            <v>11</v>
          </cell>
          <cell r="D33">
            <v>2022</v>
          </cell>
          <cell r="E33">
            <v>60782.400000000001</v>
          </cell>
          <cell r="F33">
            <v>3635.7140000000004</v>
          </cell>
          <cell r="G33">
            <v>8003.5245529400008</v>
          </cell>
          <cell r="H33">
            <v>118.56851999999999</v>
          </cell>
          <cell r="I33">
            <v>11.1379597</v>
          </cell>
          <cell r="J33">
            <v>3.3779162999999999</v>
          </cell>
          <cell r="K33">
            <v>134.03339</v>
          </cell>
          <cell r="L33">
            <v>89.103569000000007</v>
          </cell>
          <cell r="M33">
            <v>22.519498000000002</v>
          </cell>
          <cell r="N33">
            <v>224.00988999999998</v>
          </cell>
          <cell r="O33">
            <v>3.1306894999999999</v>
          </cell>
          <cell r="P33">
            <v>2.8226567</v>
          </cell>
          <cell r="Q33">
            <v>12.304347</v>
          </cell>
          <cell r="R33">
            <v>24.384256000000001</v>
          </cell>
          <cell r="S33">
            <v>73067.031245139995</v>
          </cell>
        </row>
        <row r="34">
          <cell r="A34" t="str">
            <v>1.11.2023</v>
          </cell>
          <cell r="B34">
            <v>1</v>
          </cell>
          <cell r="C34">
            <v>11</v>
          </cell>
          <cell r="D34">
            <v>2023</v>
          </cell>
          <cell r="E34">
            <v>74361.19</v>
          </cell>
          <cell r="F34">
            <v>4502.08</v>
          </cell>
          <cell r="G34">
            <v>9468.0680976399999</v>
          </cell>
          <cell r="H34">
            <v>146.63845000000001</v>
          </cell>
          <cell r="I34">
            <v>13.984989199999999</v>
          </cell>
          <cell r="J34">
            <v>4.2413635999999997</v>
          </cell>
          <cell r="K34">
            <v>165.76444999999998</v>
          </cell>
          <cell r="L34">
            <v>111.87987399999999</v>
          </cell>
          <cell r="M34">
            <v>28.275864000000002</v>
          </cell>
          <cell r="N34">
            <v>281.27030000000002</v>
          </cell>
          <cell r="O34">
            <v>3.9212756</v>
          </cell>
          <cell r="P34">
            <v>3.530951</v>
          </cell>
          <cell r="Q34">
            <v>15.270935999999999</v>
          </cell>
          <cell r="R34">
            <v>30.263314999999999</v>
          </cell>
          <cell r="S34">
            <v>89136.379866040021</v>
          </cell>
        </row>
        <row r="35">
          <cell r="A35" t="str">
            <v>1.11.2024</v>
          </cell>
          <cell r="B35">
            <v>1</v>
          </cell>
          <cell r="C35">
            <v>11</v>
          </cell>
          <cell r="D35">
            <v>2024</v>
          </cell>
          <cell r="E35">
            <v>94864.62</v>
          </cell>
          <cell r="F35">
            <v>5824.7139999999999</v>
          </cell>
          <cell r="G35">
            <v>11686.152081609998</v>
          </cell>
          <cell r="H35">
            <v>189.44478000000001</v>
          </cell>
          <cell r="I35">
            <v>18.379611000000001</v>
          </cell>
          <cell r="J35">
            <v>5.5741709999999998</v>
          </cell>
          <cell r="K35">
            <v>214.15411</v>
          </cell>
          <cell r="L35">
            <v>147.03687000000002</v>
          </cell>
          <cell r="M35">
            <v>37.161256000000002</v>
          </cell>
          <cell r="N35">
            <v>369.6567</v>
          </cell>
          <cell r="O35">
            <v>5.1393689000000009</v>
          </cell>
          <cell r="P35">
            <v>4.6211759999999993</v>
          </cell>
          <cell r="Q35">
            <v>19.808468000000001</v>
          </cell>
          <cell r="R35">
            <v>39.255659999999999</v>
          </cell>
          <cell r="S35">
            <v>113425.71825251001</v>
          </cell>
        </row>
        <row r="36">
          <cell r="A36" t="str">
            <v>1.11.2025</v>
          </cell>
          <cell r="B36">
            <v>1</v>
          </cell>
          <cell r="C36">
            <v>11</v>
          </cell>
          <cell r="D36">
            <v>2025</v>
          </cell>
          <cell r="E36">
            <v>125546.29000000001</v>
          </cell>
          <cell r="F36">
            <v>7841.9879999999994</v>
          </cell>
          <cell r="G36">
            <v>14821.575729130001</v>
          </cell>
          <cell r="H36">
            <v>254.61315999999999</v>
          </cell>
          <cell r="I36">
            <v>25.208079000000001</v>
          </cell>
          <cell r="J36">
            <v>7.6450779999999989</v>
          </cell>
          <cell r="K36">
            <v>287.82246000000009</v>
          </cell>
          <cell r="L36">
            <v>201.66432999999998</v>
          </cell>
          <cell r="M36">
            <v>50.967390000000002</v>
          </cell>
          <cell r="N36">
            <v>506.99200000000002</v>
          </cell>
          <cell r="O36">
            <v>7.0262406000000004</v>
          </cell>
          <cell r="P36">
            <v>6.3072210000000011</v>
          </cell>
          <cell r="Q36">
            <v>26.751606000000002</v>
          </cell>
          <cell r="R36">
            <v>53.015480000000004</v>
          </cell>
          <cell r="S36">
            <v>149637.86677373006</v>
          </cell>
        </row>
        <row r="37">
          <cell r="A37" t="str">
            <v>1.11.2026</v>
          </cell>
          <cell r="B37">
            <v>1</v>
          </cell>
          <cell r="C37">
            <v>11</v>
          </cell>
          <cell r="D37">
            <v>2026</v>
          </cell>
          <cell r="E37">
            <v>229828.75</v>
          </cell>
          <cell r="F37">
            <v>14742.668000000001</v>
          </cell>
          <cell r="G37">
            <v>25264.514451690004</v>
          </cell>
          <cell r="H37">
            <v>477.40270000000004</v>
          </cell>
          <cell r="I37">
            <v>48.710051999999997</v>
          </cell>
          <cell r="J37">
            <v>14.772771000000001</v>
          </cell>
          <cell r="K37">
            <v>539.67100000000005</v>
          </cell>
          <cell r="L37">
            <v>389.67959999999994</v>
          </cell>
          <cell r="M37">
            <v>98.485519999999994</v>
          </cell>
          <cell r="N37">
            <v>979.67110000000002</v>
          </cell>
          <cell r="O37">
            <v>13.513978099999999</v>
          </cell>
          <cell r="P37">
            <v>12.101348100000001</v>
          </cell>
          <cell r="Q37">
            <v>50.528359999999999</v>
          </cell>
          <cell r="R37">
            <v>100.13524000000001</v>
          </cell>
          <cell r="S37">
            <v>272560.60412088985</v>
          </cell>
        </row>
        <row r="38">
          <cell r="A38" t="str">
            <v>1.21.21</v>
          </cell>
          <cell r="B38">
            <v>1</v>
          </cell>
          <cell r="C38">
            <v>21</v>
          </cell>
          <cell r="D38">
            <v>21</v>
          </cell>
          <cell r="E38">
            <v>61818575.315064989</v>
          </cell>
          <cell r="F38">
            <v>2610936.7102678996</v>
          </cell>
          <cell r="G38">
            <v>5750742.3664287003</v>
          </cell>
          <cell r="H38">
            <v>198792.74575660002</v>
          </cell>
          <cell r="I38">
            <v>70544.115615000002</v>
          </cell>
          <cell r="J38">
            <v>24786.756284000003</v>
          </cell>
          <cell r="K38">
            <v>224721.28108500005</v>
          </cell>
          <cell r="L38">
            <v>564352.77933999989</v>
          </cell>
          <cell r="M38">
            <v>165245.88172</v>
          </cell>
          <cell r="N38">
            <v>344753.78760000004</v>
          </cell>
          <cell r="O38">
            <v>2726.9398860100005</v>
          </cell>
          <cell r="P38">
            <v>2628.44194449</v>
          </cell>
          <cell r="Q38">
            <v>32555.830447</v>
          </cell>
          <cell r="R38">
            <v>64517.861040000003</v>
          </cell>
          <cell r="S38">
            <v>71875880.812479705</v>
          </cell>
        </row>
        <row r="39">
          <cell r="A39" t="str">
            <v>1.21.1996</v>
          </cell>
          <cell r="B39">
            <v>1</v>
          </cell>
          <cell r="C39">
            <v>21</v>
          </cell>
          <cell r="D39">
            <v>1996</v>
          </cell>
          <cell r="E39">
            <v>3613692.2471599998</v>
          </cell>
          <cell r="F39">
            <v>316135.77492699999</v>
          </cell>
          <cell r="G39">
            <v>504950.94988999993</v>
          </cell>
          <cell r="H39">
            <v>32150.722440000001</v>
          </cell>
          <cell r="I39">
            <v>616.85401999999999</v>
          </cell>
          <cell r="J39">
            <v>216.74181000000002</v>
          </cell>
          <cell r="K39">
            <v>36344.121230000004</v>
          </cell>
          <cell r="L39">
            <v>4934.8362999999999</v>
          </cell>
          <cell r="M39">
            <v>1444.9521999999999</v>
          </cell>
          <cell r="N39">
            <v>11208.386999999999</v>
          </cell>
          <cell r="O39">
            <v>490.9546646</v>
          </cell>
          <cell r="P39">
            <v>430.60307780000005</v>
          </cell>
          <cell r="Q39">
            <v>444.40709000000004</v>
          </cell>
          <cell r="R39">
            <v>880.71069999999997</v>
          </cell>
          <cell r="S39">
            <v>4523942.2625093991</v>
          </cell>
        </row>
        <row r="40">
          <cell r="A40" t="str">
            <v>1.21.1997</v>
          </cell>
          <cell r="B40">
            <v>1</v>
          </cell>
          <cell r="C40">
            <v>21</v>
          </cell>
          <cell r="D40">
            <v>1997</v>
          </cell>
          <cell r="E40">
            <v>234132.38543600001</v>
          </cell>
          <cell r="F40">
            <v>20482.558269099998</v>
          </cell>
          <cell r="G40">
            <v>32650.602909000001</v>
          </cell>
          <cell r="H40">
            <v>2186.0907525999996</v>
          </cell>
          <cell r="I40">
            <v>39.966116</v>
          </cell>
          <cell r="J40">
            <v>14.042769</v>
          </cell>
          <cell r="K40">
            <v>2471.2235190000001</v>
          </cell>
          <cell r="L40">
            <v>319.72918999999996</v>
          </cell>
          <cell r="M40">
            <v>93.618940000000009</v>
          </cell>
          <cell r="N40">
            <v>726.19489999999996</v>
          </cell>
          <cell r="O40">
            <v>37.084616250000003</v>
          </cell>
          <cell r="P40">
            <v>32.471530600000001</v>
          </cell>
          <cell r="Q40">
            <v>28.340663999999997</v>
          </cell>
          <cell r="R40">
            <v>56.164490000000001</v>
          </cell>
          <cell r="S40">
            <v>293270.47410155</v>
          </cell>
        </row>
        <row r="41">
          <cell r="A41" t="str">
            <v>1.21.1998</v>
          </cell>
          <cell r="B41">
            <v>1</v>
          </cell>
          <cell r="C41">
            <v>21</v>
          </cell>
          <cell r="D41">
            <v>1998</v>
          </cell>
          <cell r="E41">
            <v>283643.27796899993</v>
          </cell>
          <cell r="F41">
            <v>24889.7435487</v>
          </cell>
          <cell r="G41">
            <v>38972.062032600006</v>
          </cell>
          <cell r="H41">
            <v>2364.1198299999996</v>
          </cell>
          <cell r="I41">
            <v>48.783505999999996</v>
          </cell>
          <cell r="J41">
            <v>17.140826999999998</v>
          </cell>
          <cell r="K41">
            <v>2672.4671079999998</v>
          </cell>
          <cell r="L41">
            <v>390.26640999999995</v>
          </cell>
          <cell r="M41">
            <v>114.27275999999999</v>
          </cell>
          <cell r="N41">
            <v>886.40589999999997</v>
          </cell>
          <cell r="O41">
            <v>39.225355790000002</v>
          </cell>
          <cell r="P41">
            <v>34.357574580000005</v>
          </cell>
          <cell r="Q41">
            <v>34.674923</v>
          </cell>
          <cell r="R41">
            <v>68.717420000000004</v>
          </cell>
          <cell r="S41">
            <v>354175.51516466995</v>
          </cell>
        </row>
        <row r="42">
          <cell r="A42" t="str">
            <v>1.21.1999</v>
          </cell>
          <cell r="B42">
            <v>1</v>
          </cell>
          <cell r="C42">
            <v>21</v>
          </cell>
          <cell r="D42">
            <v>1999</v>
          </cell>
          <cell r="E42">
            <v>440587.95624000009</v>
          </cell>
          <cell r="F42">
            <v>38859.694325800003</v>
          </cell>
          <cell r="G42">
            <v>60293.558236299999</v>
          </cell>
          <cell r="H42">
            <v>3303.6387479999999</v>
          </cell>
          <cell r="I42">
            <v>76.732208</v>
          </cell>
          <cell r="J42">
            <v>26.961074</v>
          </cell>
          <cell r="K42">
            <v>3734.5378269999997</v>
          </cell>
          <cell r="L42">
            <v>613.8582100000001</v>
          </cell>
          <cell r="M42">
            <v>179.74124999999998</v>
          </cell>
          <cell r="N42">
            <v>1394.2414999999999</v>
          </cell>
          <cell r="O42">
            <v>53.945458199999997</v>
          </cell>
          <cell r="P42">
            <v>47.262661470000012</v>
          </cell>
          <cell r="Q42">
            <v>54.877689999999994</v>
          </cell>
          <cell r="R42">
            <v>108.75467</v>
          </cell>
          <cell r="S42">
            <v>549335.76009877003</v>
          </cell>
        </row>
        <row r="43">
          <cell r="A43" t="str">
            <v>1.21.2000</v>
          </cell>
          <cell r="B43">
            <v>1</v>
          </cell>
          <cell r="C43">
            <v>21</v>
          </cell>
          <cell r="D43">
            <v>2000</v>
          </cell>
          <cell r="E43">
            <v>563298.51263000013</v>
          </cell>
          <cell r="F43">
            <v>50030.575142400012</v>
          </cell>
          <cell r="G43">
            <v>77019.636681399992</v>
          </cell>
          <cell r="H43">
            <v>4304.1504399999994</v>
          </cell>
          <cell r="I43">
            <v>99.782009000000002</v>
          </cell>
          <cell r="J43">
            <v>35.059944000000002</v>
          </cell>
          <cell r="K43">
            <v>4865.5429199999999</v>
          </cell>
          <cell r="L43">
            <v>798.25527</v>
          </cell>
          <cell r="M43">
            <v>233.73385999999999</v>
          </cell>
          <cell r="N43">
            <v>1813.0583000000001</v>
          </cell>
          <cell r="O43">
            <v>75.824540240000019</v>
          </cell>
          <cell r="P43">
            <v>66.355390650000004</v>
          </cell>
          <cell r="Q43">
            <v>71.090779999999995</v>
          </cell>
          <cell r="R43">
            <v>140.88497000000001</v>
          </cell>
          <cell r="S43">
            <v>702852.46287769009</v>
          </cell>
        </row>
        <row r="44">
          <cell r="A44" t="str">
            <v>1.21.2001</v>
          </cell>
          <cell r="B44">
            <v>1</v>
          </cell>
          <cell r="C44">
            <v>21</v>
          </cell>
          <cell r="D44">
            <v>2001</v>
          </cell>
          <cell r="E44">
            <v>383083.57021000003</v>
          </cell>
          <cell r="F44">
            <v>29261.179397800006</v>
          </cell>
          <cell r="G44">
            <v>64838.480830399996</v>
          </cell>
          <cell r="H44">
            <v>3856.1227889999996</v>
          </cell>
          <cell r="I44">
            <v>132.87678599999998</v>
          </cell>
          <cell r="J44">
            <v>46.68826</v>
          </cell>
          <cell r="K44">
            <v>4359.0795439999993</v>
          </cell>
          <cell r="L44">
            <v>1063.0138899999999</v>
          </cell>
          <cell r="M44">
            <v>311.25642000000005</v>
          </cell>
          <cell r="N44">
            <v>2414.3946000000001</v>
          </cell>
          <cell r="O44">
            <v>72.692495009999988</v>
          </cell>
          <cell r="P44">
            <v>68.201208649999998</v>
          </cell>
          <cell r="Q44">
            <v>95.365759999999995</v>
          </cell>
          <cell r="R44">
            <v>188.99176</v>
          </cell>
          <cell r="S44">
            <v>489791.91395086003</v>
          </cell>
        </row>
        <row r="45">
          <cell r="A45" t="str">
            <v>1.21.2002</v>
          </cell>
          <cell r="B45">
            <v>1</v>
          </cell>
          <cell r="C45">
            <v>21</v>
          </cell>
          <cell r="D45">
            <v>2002</v>
          </cell>
          <cell r="E45">
            <v>493392.06059000007</v>
          </cell>
          <cell r="F45">
            <v>37134.696330399995</v>
          </cell>
          <cell r="G45">
            <v>83880.123061899983</v>
          </cell>
          <cell r="H45">
            <v>4741.3848890000008</v>
          </cell>
          <cell r="I45">
            <v>178.15376000000001</v>
          </cell>
          <cell r="J45">
            <v>62.597140000000003</v>
          </cell>
          <cell r="K45">
            <v>5359.808097000001</v>
          </cell>
          <cell r="L45">
            <v>1425.22947</v>
          </cell>
          <cell r="M45">
            <v>417.31798999999995</v>
          </cell>
          <cell r="N45">
            <v>1053.1456000000001</v>
          </cell>
          <cell r="O45">
            <v>90.655891159999996</v>
          </cell>
          <cell r="P45">
            <v>84.891644200000002</v>
          </cell>
          <cell r="Q45">
            <v>127.20646000000001</v>
          </cell>
          <cell r="R45">
            <v>252.09263999999999</v>
          </cell>
          <cell r="S45">
            <v>628199.36356366018</v>
          </cell>
        </row>
        <row r="46">
          <cell r="A46" t="str">
            <v>1.21.2003</v>
          </cell>
          <cell r="B46">
            <v>1</v>
          </cell>
          <cell r="C46">
            <v>21</v>
          </cell>
          <cell r="D46">
            <v>2003</v>
          </cell>
          <cell r="E46">
            <v>596507.79254000005</v>
          </cell>
          <cell r="F46">
            <v>42199.352910599999</v>
          </cell>
          <cell r="G46">
            <v>99706.144352100018</v>
          </cell>
          <cell r="H46">
            <v>5396.3902259999995</v>
          </cell>
          <cell r="I46">
            <v>220.58595</v>
          </cell>
          <cell r="J46">
            <v>77.506109999999993</v>
          </cell>
          <cell r="K46">
            <v>6100.2417610000002</v>
          </cell>
          <cell r="L46">
            <v>1764.6844000000001</v>
          </cell>
          <cell r="M46">
            <v>516.71010000000001</v>
          </cell>
          <cell r="N46">
            <v>1303.9773</v>
          </cell>
          <cell r="O46">
            <v>100.449237</v>
          </cell>
          <cell r="P46">
            <v>94.406748899999997</v>
          </cell>
          <cell r="Q46">
            <v>156.63034999999999</v>
          </cell>
          <cell r="R46">
            <v>310.40437000000003</v>
          </cell>
          <cell r="S46">
            <v>754455.27635559998</v>
          </cell>
        </row>
        <row r="47">
          <cell r="A47" t="str">
            <v>1.21.2004</v>
          </cell>
          <cell r="B47">
            <v>1</v>
          </cell>
          <cell r="C47">
            <v>21</v>
          </cell>
          <cell r="D47">
            <v>2004</v>
          </cell>
          <cell r="E47">
            <v>734708.96042999998</v>
          </cell>
          <cell r="F47">
            <v>35382.3002376</v>
          </cell>
          <cell r="G47">
            <v>120212.86690399999</v>
          </cell>
          <cell r="H47">
            <v>3612.211757</v>
          </cell>
          <cell r="I47">
            <v>288.44310999999999</v>
          </cell>
          <cell r="J47">
            <v>101.34886999999999</v>
          </cell>
          <cell r="K47">
            <v>4083.3497740000003</v>
          </cell>
          <cell r="L47">
            <v>2307.5445</v>
          </cell>
          <cell r="M47">
            <v>675.66390000000001</v>
          </cell>
          <cell r="N47">
            <v>1705.1136999999999</v>
          </cell>
          <cell r="O47">
            <v>33.633672709999999</v>
          </cell>
          <cell r="P47">
            <v>35.965356180000001</v>
          </cell>
          <cell r="Q47">
            <v>203.62409</v>
          </cell>
          <cell r="R47">
            <v>403.53381999999999</v>
          </cell>
          <cell r="S47">
            <v>903754.56012149004</v>
          </cell>
        </row>
        <row r="48">
          <cell r="A48" t="str">
            <v>1.21.2005</v>
          </cell>
          <cell r="B48">
            <v>1</v>
          </cell>
          <cell r="C48">
            <v>21</v>
          </cell>
          <cell r="D48">
            <v>2005</v>
          </cell>
          <cell r="E48">
            <v>900136.70723000006</v>
          </cell>
          <cell r="F48">
            <v>37172.953854400002</v>
          </cell>
          <cell r="G48">
            <v>149180.070531</v>
          </cell>
          <cell r="H48">
            <v>4523.9273460000004</v>
          </cell>
          <cell r="I48">
            <v>372.96557999999993</v>
          </cell>
          <cell r="J48">
            <v>131.04724000000002</v>
          </cell>
          <cell r="K48">
            <v>5113.9858700000004</v>
          </cell>
          <cell r="L48">
            <v>2983.7248</v>
          </cell>
          <cell r="M48">
            <v>873.65239999999994</v>
          </cell>
          <cell r="N48">
            <v>2204.7632000000003</v>
          </cell>
          <cell r="O48">
            <v>42.855716229999999</v>
          </cell>
          <cell r="P48">
            <v>45.636862859999994</v>
          </cell>
          <cell r="Q48">
            <v>261.73041000000001</v>
          </cell>
          <cell r="R48">
            <v>518.68650000000002</v>
          </cell>
          <cell r="S48">
            <v>1103562.7075404902</v>
          </cell>
        </row>
        <row r="49">
          <cell r="A49" t="str">
            <v>1.21.2006</v>
          </cell>
          <cell r="B49">
            <v>1</v>
          </cell>
          <cell r="C49">
            <v>21</v>
          </cell>
          <cell r="D49">
            <v>2006</v>
          </cell>
          <cell r="E49">
            <v>1109200.8547399999</v>
          </cell>
          <cell r="F49">
            <v>42546.923812699999</v>
          </cell>
          <cell r="G49">
            <v>141836.20252900003</v>
          </cell>
          <cell r="H49">
            <v>5628.281328</v>
          </cell>
          <cell r="I49">
            <v>479.46404000000001</v>
          </cell>
          <cell r="J49">
            <v>168.46695</v>
          </cell>
          <cell r="K49">
            <v>6362.3742179999999</v>
          </cell>
          <cell r="L49">
            <v>3835.7062999999998</v>
          </cell>
          <cell r="M49">
            <v>1123.1181000000001</v>
          </cell>
          <cell r="N49">
            <v>2834.3195999999998</v>
          </cell>
          <cell r="O49">
            <v>54.283951959999996</v>
          </cell>
          <cell r="P49">
            <v>57.56061776</v>
          </cell>
          <cell r="Q49">
            <v>334.47122999999999</v>
          </cell>
          <cell r="R49">
            <v>662.84059999999999</v>
          </cell>
          <cell r="S49">
            <v>1315124.8680174202</v>
          </cell>
        </row>
        <row r="50">
          <cell r="A50" t="str">
            <v>1.21.2007</v>
          </cell>
          <cell r="B50">
            <v>1</v>
          </cell>
          <cell r="C50">
            <v>21</v>
          </cell>
          <cell r="D50">
            <v>2007</v>
          </cell>
          <cell r="E50">
            <v>1495333.52789</v>
          </cell>
          <cell r="F50">
            <v>51213.107442000008</v>
          </cell>
          <cell r="G50">
            <v>138777.51784600006</v>
          </cell>
          <cell r="H50">
            <v>5227.884771</v>
          </cell>
          <cell r="I50">
            <v>684.01292999999998</v>
          </cell>
          <cell r="J50">
            <v>240.33888000000002</v>
          </cell>
          <cell r="K50">
            <v>5909.7581849999997</v>
          </cell>
          <cell r="L50">
            <v>5472.0955000000004</v>
          </cell>
          <cell r="M50">
            <v>1602.2652999999998</v>
          </cell>
          <cell r="N50">
            <v>4043.4960000000001</v>
          </cell>
          <cell r="O50">
            <v>51.367274980000005</v>
          </cell>
          <cell r="P50">
            <v>54.23153035</v>
          </cell>
          <cell r="Q50">
            <v>474.35950000000003</v>
          </cell>
          <cell r="R50">
            <v>940.06590000000006</v>
          </cell>
          <cell r="S50">
            <v>1710024.0289493301</v>
          </cell>
        </row>
        <row r="51">
          <cell r="A51" t="str">
            <v>1.21.2008</v>
          </cell>
          <cell r="B51">
            <v>1</v>
          </cell>
          <cell r="C51">
            <v>21</v>
          </cell>
          <cell r="D51">
            <v>2008</v>
          </cell>
          <cell r="E51">
            <v>1881208.9201200001</v>
          </cell>
          <cell r="F51">
            <v>61363.680448799998</v>
          </cell>
          <cell r="G51">
            <v>172696.53540000008</v>
          </cell>
          <cell r="H51">
            <v>6577.477809</v>
          </cell>
          <cell r="I51">
            <v>889.90521999999999</v>
          </cell>
          <cell r="J51">
            <v>312.68131</v>
          </cell>
          <cell r="K51">
            <v>7435.3801920000005</v>
          </cell>
          <cell r="L51">
            <v>7119.2394000000004</v>
          </cell>
          <cell r="M51">
            <v>2084.5527000000002</v>
          </cell>
          <cell r="N51">
            <v>5260.6190000000006</v>
          </cell>
          <cell r="O51">
            <v>65.86228899000001</v>
          </cell>
          <cell r="P51">
            <v>69.231616059999993</v>
          </cell>
          <cell r="Q51">
            <v>602.70629999999994</v>
          </cell>
          <cell r="R51">
            <v>1194.4190000000001</v>
          </cell>
          <cell r="S51">
            <v>2146881.2108048499</v>
          </cell>
        </row>
        <row r="52">
          <cell r="A52" t="str">
            <v>1.21.2009</v>
          </cell>
          <cell r="B52">
            <v>1</v>
          </cell>
          <cell r="C52">
            <v>21</v>
          </cell>
          <cell r="D52">
            <v>2009</v>
          </cell>
          <cell r="E52">
            <v>2489081.8500099997</v>
          </cell>
          <cell r="F52">
            <v>76876.164924400015</v>
          </cell>
          <cell r="G52">
            <v>225977.02036700002</v>
          </cell>
          <cell r="H52">
            <v>8706.4727000000003</v>
          </cell>
          <cell r="I52">
            <v>1217.7114400000003</v>
          </cell>
          <cell r="J52">
            <v>427.86221999999998</v>
          </cell>
          <cell r="K52">
            <v>9842.0658980000007</v>
          </cell>
          <cell r="L52">
            <v>9741.6895000000022</v>
          </cell>
          <cell r="M52">
            <v>2852.4284000000002</v>
          </cell>
          <cell r="N52">
            <v>7198.4330000000009</v>
          </cell>
          <cell r="O52">
            <v>88.854797200000007</v>
          </cell>
          <cell r="P52">
            <v>92.997121989999982</v>
          </cell>
          <cell r="Q52">
            <v>810.72969999999998</v>
          </cell>
          <cell r="R52">
            <v>1606.6749</v>
          </cell>
          <cell r="S52">
            <v>2834520.9549785894</v>
          </cell>
        </row>
        <row r="53">
          <cell r="A53" t="str">
            <v>1.21.2010</v>
          </cell>
          <cell r="B53">
            <v>1</v>
          </cell>
          <cell r="C53">
            <v>21</v>
          </cell>
          <cell r="D53">
            <v>2010</v>
          </cell>
          <cell r="E53">
            <v>2600579.1998999999</v>
          </cell>
          <cell r="F53">
            <v>80719.827664500001</v>
          </cell>
          <cell r="G53">
            <v>227826.24738500002</v>
          </cell>
          <cell r="H53">
            <v>9094.220279000001</v>
          </cell>
          <cell r="I53">
            <v>1397.2871299999999</v>
          </cell>
          <cell r="J53">
            <v>490.95870000000002</v>
          </cell>
          <cell r="K53">
            <v>10280.389894</v>
          </cell>
          <cell r="L53">
            <v>11178.289999999999</v>
          </cell>
          <cell r="M53">
            <v>3273.0777000000003</v>
          </cell>
          <cell r="N53">
            <v>8259.9880000000012</v>
          </cell>
          <cell r="O53">
            <v>98.089779900000011</v>
          </cell>
          <cell r="P53">
            <v>101.41513260000001</v>
          </cell>
          <cell r="Q53">
            <v>939.61749999999995</v>
          </cell>
          <cell r="R53">
            <v>1862.0974999999999</v>
          </cell>
          <cell r="S53">
            <v>2956100.7065649997</v>
          </cell>
        </row>
        <row r="54">
          <cell r="A54" t="str">
            <v>1.21.2011</v>
          </cell>
          <cell r="B54">
            <v>1</v>
          </cell>
          <cell r="C54">
            <v>21</v>
          </cell>
          <cell r="D54">
            <v>2011</v>
          </cell>
          <cell r="E54">
            <v>2153033.7943199999</v>
          </cell>
          <cell r="F54">
            <v>71083.135205100014</v>
          </cell>
          <cell r="G54">
            <v>184001.91240500001</v>
          </cell>
          <cell r="H54">
            <v>7492.2675159999999</v>
          </cell>
          <cell r="I54">
            <v>1266.5463099999999</v>
          </cell>
          <cell r="J54">
            <v>445.02098000000001</v>
          </cell>
          <cell r="K54">
            <v>8469.4859319999996</v>
          </cell>
          <cell r="L54">
            <v>10132.3825</v>
          </cell>
          <cell r="M54">
            <v>2966.8231999999998</v>
          </cell>
          <cell r="N54">
            <v>7487.1149999999998</v>
          </cell>
          <cell r="O54">
            <v>85.670070600000003</v>
          </cell>
          <cell r="P54">
            <v>87.487666990000008</v>
          </cell>
          <cell r="Q54">
            <v>853.53160000000003</v>
          </cell>
          <cell r="R54">
            <v>1691.4961000000001</v>
          </cell>
          <cell r="S54">
            <v>2449096.6688056905</v>
          </cell>
        </row>
        <row r="55">
          <cell r="A55" t="str">
            <v>1.21.2012</v>
          </cell>
          <cell r="B55">
            <v>1</v>
          </cell>
          <cell r="C55">
            <v>21</v>
          </cell>
          <cell r="D55">
            <v>2012</v>
          </cell>
          <cell r="E55">
            <v>2528217.3874999993</v>
          </cell>
          <cell r="F55">
            <v>87384.574243800002</v>
          </cell>
          <cell r="G55">
            <v>182596.322614</v>
          </cell>
          <cell r="H55">
            <v>6340.6594729999997</v>
          </cell>
          <cell r="I55">
            <v>1754.5919999999999</v>
          </cell>
          <cell r="J55">
            <v>616.50120000000004</v>
          </cell>
          <cell r="K55">
            <v>7167.6641710000004</v>
          </cell>
          <cell r="L55">
            <v>14036.743699999999</v>
          </cell>
          <cell r="M55">
            <v>4110.0315000000001</v>
          </cell>
          <cell r="N55">
            <v>10372.153999999999</v>
          </cell>
          <cell r="O55">
            <v>77.103826500000011</v>
          </cell>
          <cell r="P55">
            <v>77.769003349999991</v>
          </cell>
          <cell r="Q55">
            <v>1084.7861</v>
          </cell>
          <cell r="R55">
            <v>2149.7864</v>
          </cell>
          <cell r="S55">
            <v>2845986.0757316495</v>
          </cell>
        </row>
        <row r="56">
          <cell r="A56" t="str">
            <v>1.21.2013</v>
          </cell>
          <cell r="B56">
            <v>1</v>
          </cell>
          <cell r="C56">
            <v>21</v>
          </cell>
          <cell r="D56">
            <v>2013</v>
          </cell>
          <cell r="E56">
            <v>2677759.1082999995</v>
          </cell>
          <cell r="F56">
            <v>99522.340727099989</v>
          </cell>
          <cell r="G56">
            <v>188375.20184000002</v>
          </cell>
          <cell r="H56">
            <v>6724.9358030000003</v>
          </cell>
          <cell r="I56">
            <v>2053.9169999999999</v>
          </cell>
          <cell r="J56">
            <v>721.67529999999999</v>
          </cell>
          <cell r="K56">
            <v>7602.0777890000008</v>
          </cell>
          <cell r="L56">
            <v>16431.338</v>
          </cell>
          <cell r="M56">
            <v>4811.2020000000002</v>
          </cell>
          <cell r="N56">
            <v>12141.611000000001</v>
          </cell>
          <cell r="O56">
            <v>87.247338799999994</v>
          </cell>
          <cell r="P56">
            <v>86.914660099999992</v>
          </cell>
          <cell r="Q56">
            <v>1230.2437</v>
          </cell>
          <cell r="R56">
            <v>2438.0482999999999</v>
          </cell>
          <cell r="S56">
            <v>3019985.8617579993</v>
          </cell>
        </row>
        <row r="57">
          <cell r="A57" t="str">
            <v>1.21.2014</v>
          </cell>
          <cell r="B57">
            <v>1</v>
          </cell>
          <cell r="C57">
            <v>21</v>
          </cell>
          <cell r="D57">
            <v>2014</v>
          </cell>
          <cell r="E57">
            <v>3816580.3866000003</v>
          </cell>
          <cell r="F57">
            <v>141148.7457188</v>
          </cell>
          <cell r="G57">
            <v>264635.40146999998</v>
          </cell>
          <cell r="H57">
            <v>9544.7873749999999</v>
          </cell>
          <cell r="I57">
            <v>2990.8118000000004</v>
          </cell>
          <cell r="J57">
            <v>1050.8674999999998</v>
          </cell>
          <cell r="K57">
            <v>10789.725254999999</v>
          </cell>
          <cell r="L57">
            <v>23926.470999999998</v>
          </cell>
          <cell r="M57">
            <v>7005.8269999999993</v>
          </cell>
          <cell r="N57">
            <v>17680.004000000001</v>
          </cell>
          <cell r="O57">
            <v>125.97568819999999</v>
          </cell>
          <cell r="P57">
            <v>125.09671159999999</v>
          </cell>
          <cell r="Q57">
            <v>1736.4138</v>
          </cell>
          <cell r="R57">
            <v>3441.1620000000003</v>
          </cell>
          <cell r="S57">
            <v>4300781.6759186005</v>
          </cell>
        </row>
        <row r="58">
          <cell r="A58" t="str">
            <v>1.21.2015</v>
          </cell>
          <cell r="B58">
            <v>1</v>
          </cell>
          <cell r="C58">
            <v>21</v>
          </cell>
          <cell r="D58">
            <v>2015</v>
          </cell>
          <cell r="E58">
            <v>4659977.2276999988</v>
          </cell>
          <cell r="F58">
            <v>171512.47021440003</v>
          </cell>
          <cell r="G58">
            <v>318552.16467000003</v>
          </cell>
          <cell r="H58">
            <v>11606.434146</v>
          </cell>
          <cell r="I58">
            <v>3726.7581999999998</v>
          </cell>
          <cell r="J58">
            <v>1309.4557000000002</v>
          </cell>
          <cell r="K58">
            <v>13120.252043</v>
          </cell>
          <cell r="L58">
            <v>29814.001</v>
          </cell>
          <cell r="M58">
            <v>8729.7520000000004</v>
          </cell>
          <cell r="N58">
            <v>22030.531999999999</v>
          </cell>
          <cell r="O58">
            <v>155.73580910000001</v>
          </cell>
          <cell r="P58">
            <v>154.1831554</v>
          </cell>
          <cell r="Q58">
            <v>2065.7125000000001</v>
          </cell>
          <cell r="R58">
            <v>4093.7505000000001</v>
          </cell>
          <cell r="S58">
            <v>5246848.4296378996</v>
          </cell>
        </row>
        <row r="59">
          <cell r="A59" t="str">
            <v>1.21.2016</v>
          </cell>
          <cell r="B59">
            <v>1</v>
          </cell>
          <cell r="C59">
            <v>21</v>
          </cell>
          <cell r="D59">
            <v>2016</v>
          </cell>
          <cell r="E59">
            <v>3417129.2847000002</v>
          </cell>
          <cell r="F59">
            <v>125182.94711450001</v>
          </cell>
          <cell r="G59">
            <v>225161.72820199994</v>
          </cell>
          <cell r="H59">
            <v>8477.2410990000008</v>
          </cell>
          <cell r="I59">
            <v>2785.9095000000002</v>
          </cell>
          <cell r="J59">
            <v>978.87149999999997</v>
          </cell>
          <cell r="K59">
            <v>9582.9178700000011</v>
          </cell>
          <cell r="L59">
            <v>22287.324000000001</v>
          </cell>
          <cell r="M59">
            <v>6525.8510000000006</v>
          </cell>
          <cell r="N59">
            <v>16468.707999999999</v>
          </cell>
          <cell r="O59">
            <v>115.55967140000001</v>
          </cell>
          <cell r="P59">
            <v>114.08188220000001</v>
          </cell>
          <cell r="Q59">
            <v>1454.2765000000002</v>
          </cell>
          <cell r="R59">
            <v>2882.0268999999998</v>
          </cell>
          <cell r="S59">
            <v>3839146.7279391005</v>
          </cell>
        </row>
        <row r="60">
          <cell r="A60" t="str">
            <v>1.21.2017</v>
          </cell>
          <cell r="B60">
            <v>1</v>
          </cell>
          <cell r="C60">
            <v>21</v>
          </cell>
          <cell r="D60">
            <v>2017</v>
          </cell>
          <cell r="E60">
            <v>2020222.6708</v>
          </cell>
          <cell r="F60">
            <v>89626.594922500008</v>
          </cell>
          <cell r="G60">
            <v>170468.12784799997</v>
          </cell>
          <cell r="H60">
            <v>5466.8385269999999</v>
          </cell>
          <cell r="I60">
            <v>2809.8920000000003</v>
          </cell>
          <cell r="J60">
            <v>987.29840000000013</v>
          </cell>
          <cell r="K60">
            <v>6179.8723170000003</v>
          </cell>
          <cell r="L60">
            <v>22479.124000000003</v>
          </cell>
          <cell r="M60">
            <v>6582.0239999999994</v>
          </cell>
          <cell r="N60">
            <v>13444.761999999999</v>
          </cell>
          <cell r="O60">
            <v>75.653816699999993</v>
          </cell>
          <cell r="P60">
            <v>74.486140250000005</v>
          </cell>
          <cell r="Q60">
            <v>1382.5682000000002</v>
          </cell>
          <cell r="R60">
            <v>2739.9211999999998</v>
          </cell>
          <cell r="S60">
            <v>2342539.8341714507</v>
          </cell>
        </row>
        <row r="61">
          <cell r="A61" t="str">
            <v>1.21.2018</v>
          </cell>
          <cell r="B61">
            <v>1</v>
          </cell>
          <cell r="C61">
            <v>21</v>
          </cell>
          <cell r="D61">
            <v>2018</v>
          </cell>
          <cell r="E61">
            <v>1815544.99385</v>
          </cell>
          <cell r="F61">
            <v>79599.004827900004</v>
          </cell>
          <cell r="G61">
            <v>152729.65307899998</v>
          </cell>
          <cell r="H61">
            <v>4838.8175899999997</v>
          </cell>
          <cell r="I61">
            <v>2652.7241000000004</v>
          </cell>
          <cell r="J61">
            <v>932.07460000000003</v>
          </cell>
          <cell r="K61">
            <v>5469.9389539999993</v>
          </cell>
          <cell r="L61">
            <v>21221.744999999999</v>
          </cell>
          <cell r="M61">
            <v>6213.8609999999999</v>
          </cell>
          <cell r="N61">
            <v>12692.737999999999</v>
          </cell>
          <cell r="O61">
            <v>67.928010599999993</v>
          </cell>
          <cell r="P61">
            <v>66.711294649999999</v>
          </cell>
          <cell r="Q61">
            <v>1248.239</v>
          </cell>
          <cell r="R61">
            <v>2473.7081000000003</v>
          </cell>
          <cell r="S61">
            <v>2105752.1374061503</v>
          </cell>
        </row>
        <row r="62">
          <cell r="A62" t="str">
            <v>1.21.2019</v>
          </cell>
          <cell r="B62">
            <v>1</v>
          </cell>
          <cell r="C62">
            <v>21</v>
          </cell>
          <cell r="D62">
            <v>2019</v>
          </cell>
          <cell r="E62">
            <v>2274765.8652600003</v>
          </cell>
          <cell r="F62">
            <v>89964.613439799985</v>
          </cell>
          <cell r="G62">
            <v>189046.80127199995</v>
          </cell>
          <cell r="H62">
            <v>5081.079522</v>
          </cell>
          <cell r="I62">
            <v>3555.7576000000004</v>
          </cell>
          <cell r="J62">
            <v>1249.3724999999999</v>
          </cell>
          <cell r="K62">
            <v>5743.8080329999993</v>
          </cell>
          <cell r="L62">
            <v>28446.003000000001</v>
          </cell>
          <cell r="M62">
            <v>8329.1880000000019</v>
          </cell>
          <cell r="N62">
            <v>17013.643</v>
          </cell>
          <cell r="O62">
            <v>72.298788900000005</v>
          </cell>
          <cell r="P62">
            <v>70.837149780000004</v>
          </cell>
          <cell r="Q62">
            <v>1600.4965999999999</v>
          </cell>
          <cell r="R62">
            <v>3171.7973999999999</v>
          </cell>
          <cell r="S62">
            <v>2628111.5615654816</v>
          </cell>
        </row>
        <row r="63">
          <cell r="A63" t="str">
            <v>1.21.2020</v>
          </cell>
          <cell r="B63">
            <v>1</v>
          </cell>
          <cell r="C63">
            <v>21</v>
          </cell>
          <cell r="D63">
            <v>2020</v>
          </cell>
          <cell r="E63">
            <v>3170846.5863000001</v>
          </cell>
          <cell r="F63">
            <v>123926.9068808</v>
          </cell>
          <cell r="G63">
            <v>263860.86806800001</v>
          </cell>
          <cell r="H63">
            <v>6209.589156</v>
          </cell>
          <cell r="I63">
            <v>5205.3391000000001</v>
          </cell>
          <cell r="J63">
            <v>1828.9766</v>
          </cell>
          <cell r="K63">
            <v>7019.5123189999995</v>
          </cell>
          <cell r="L63">
            <v>41642.714999999997</v>
          </cell>
          <cell r="M63">
            <v>12193.242</v>
          </cell>
          <cell r="N63">
            <v>24906.469000000005</v>
          </cell>
          <cell r="O63">
            <v>89.484715699999995</v>
          </cell>
          <cell r="P63">
            <v>87.484270399999986</v>
          </cell>
          <cell r="Q63">
            <v>2243.4367000000002</v>
          </cell>
          <cell r="R63">
            <v>4445.9436999999998</v>
          </cell>
          <cell r="S63">
            <v>3664506.5538099003</v>
          </cell>
        </row>
        <row r="64">
          <cell r="A64" t="str">
            <v>1.21.2021</v>
          </cell>
          <cell r="B64">
            <v>1</v>
          </cell>
          <cell r="C64">
            <v>21</v>
          </cell>
          <cell r="D64">
            <v>2021</v>
          </cell>
          <cell r="E64">
            <v>3043988.4473999999</v>
          </cell>
          <cell r="F64">
            <v>114683.297142</v>
          </cell>
          <cell r="G64">
            <v>259172.93958399995</v>
          </cell>
          <cell r="H64">
            <v>4613.4130559999994</v>
          </cell>
          <cell r="I64">
            <v>5424.2491999999993</v>
          </cell>
          <cell r="J64">
            <v>1905.8923</v>
          </cell>
          <cell r="K64">
            <v>5215.1352260000003</v>
          </cell>
          <cell r="L64">
            <v>43394.040000000008</v>
          </cell>
          <cell r="M64">
            <v>12706.010000000002</v>
          </cell>
          <cell r="N64">
            <v>21420.542000000001</v>
          </cell>
          <cell r="O64">
            <v>67.276742290000001</v>
          </cell>
          <cell r="P64">
            <v>65.639802439999997</v>
          </cell>
          <cell r="Q64">
            <v>2236.1954999999998</v>
          </cell>
          <cell r="R64">
            <v>4431.6147000000001</v>
          </cell>
          <cell r="S64">
            <v>3519324.6926527293</v>
          </cell>
        </row>
        <row r="65">
          <cell r="A65" t="str">
            <v>1.21.2022</v>
          </cell>
          <cell r="B65">
            <v>1</v>
          </cell>
          <cell r="C65">
            <v>21</v>
          </cell>
          <cell r="D65">
            <v>2022</v>
          </cell>
          <cell r="E65">
            <v>2996293.7589000002</v>
          </cell>
          <cell r="F65">
            <v>111419.88361769998</v>
          </cell>
          <cell r="G65">
            <v>256414.71672</v>
          </cell>
          <cell r="H65">
            <v>4691.7994899999994</v>
          </cell>
          <cell r="I65">
            <v>5603.5178999999998</v>
          </cell>
          <cell r="J65">
            <v>1968.8854999999999</v>
          </cell>
          <cell r="K65">
            <v>5303.7512239999996</v>
          </cell>
          <cell r="L65">
            <v>44828.176999999996</v>
          </cell>
          <cell r="M65">
            <v>13125.968000000001</v>
          </cell>
          <cell r="N65">
            <v>22128.501</v>
          </cell>
          <cell r="O65">
            <v>69.180441599999995</v>
          </cell>
          <cell r="P65">
            <v>67.371414759999993</v>
          </cell>
          <cell r="Q65">
            <v>2210.5365000000002</v>
          </cell>
          <cell r="R65">
            <v>4380.7462999999998</v>
          </cell>
          <cell r="S65">
            <v>3468506.7940080604</v>
          </cell>
        </row>
        <row r="66">
          <cell r="A66" t="str">
            <v>1.21.2023</v>
          </cell>
          <cell r="B66">
            <v>1</v>
          </cell>
          <cell r="C66">
            <v>21</v>
          </cell>
          <cell r="D66">
            <v>2023</v>
          </cell>
          <cell r="E66">
            <v>2385674.5052</v>
          </cell>
          <cell r="F66">
            <v>93295.385662999979</v>
          </cell>
          <cell r="G66">
            <v>239736.38756799998</v>
          </cell>
          <cell r="H66">
            <v>3935.4332430000004</v>
          </cell>
          <cell r="I66">
            <v>5774.2183999999997</v>
          </cell>
          <cell r="J66">
            <v>2028.8583000000001</v>
          </cell>
          <cell r="K66">
            <v>4448.7280389999996</v>
          </cell>
          <cell r="L66">
            <v>46193.648999999998</v>
          </cell>
          <cell r="M66">
            <v>13525.787</v>
          </cell>
          <cell r="N66">
            <v>22802.557000000001</v>
          </cell>
          <cell r="O66">
            <v>58.623274209999998</v>
          </cell>
          <cell r="P66">
            <v>56.993040019999995</v>
          </cell>
          <cell r="Q66">
            <v>2181.7921999999999</v>
          </cell>
          <cell r="R66">
            <v>4323.7954</v>
          </cell>
          <cell r="S66">
            <v>2824036.7133272304</v>
          </cell>
        </row>
        <row r="67">
          <cell r="A67" t="str">
            <v>1.21.2024</v>
          </cell>
          <cell r="B67">
            <v>1</v>
          </cell>
          <cell r="C67">
            <v>21</v>
          </cell>
          <cell r="D67">
            <v>2024</v>
          </cell>
          <cell r="E67">
            <v>2350350.7474100003</v>
          </cell>
          <cell r="F67">
            <v>90810.449276599989</v>
          </cell>
          <cell r="G67">
            <v>238420.28599099995</v>
          </cell>
          <cell r="H67">
            <v>3974.3238259999998</v>
          </cell>
          <cell r="I67">
            <v>5908.7588999999998</v>
          </cell>
          <cell r="J67">
            <v>2076.1318000000001</v>
          </cell>
          <cell r="K67">
            <v>4492.6967270000005</v>
          </cell>
          <cell r="L67">
            <v>47270.110999999997</v>
          </cell>
          <cell r="M67">
            <v>13840.947</v>
          </cell>
          <cell r="N67">
            <v>23333.862999999998</v>
          </cell>
          <cell r="O67">
            <v>59.761276449999997</v>
          </cell>
          <cell r="P67">
            <v>58.008853730000006</v>
          </cell>
          <cell r="Q67">
            <v>2136.9605000000001</v>
          </cell>
          <cell r="R67">
            <v>4234.9477999999999</v>
          </cell>
          <cell r="S67">
            <v>2786967.9933607806</v>
          </cell>
        </row>
        <row r="68">
          <cell r="A68" t="str">
            <v>1.21.2025</v>
          </cell>
          <cell r="B68">
            <v>1</v>
          </cell>
          <cell r="C68">
            <v>21</v>
          </cell>
          <cell r="D68">
            <v>2025</v>
          </cell>
          <cell r="E68">
            <v>2318677.6874499996</v>
          </cell>
          <cell r="F68">
            <v>87815.837499899979</v>
          </cell>
          <cell r="G68">
            <v>237127.95486800003</v>
          </cell>
          <cell r="H68">
            <v>4007.2841539999999</v>
          </cell>
          <cell r="I68">
            <v>6029.4998999999998</v>
          </cell>
          <cell r="J68">
            <v>2118.5511000000001</v>
          </cell>
          <cell r="K68">
            <v>4529.9536880000005</v>
          </cell>
          <cell r="L68">
            <v>48235.934999999998</v>
          </cell>
          <cell r="M68">
            <v>14123.745000000001</v>
          </cell>
          <cell r="N68">
            <v>23810.636000000002</v>
          </cell>
          <cell r="O68">
            <v>60.774165239999995</v>
          </cell>
          <cell r="P68">
            <v>58.909052670000008</v>
          </cell>
          <cell r="Q68">
            <v>2088.0276000000003</v>
          </cell>
          <cell r="R68">
            <v>4137.9558999999999</v>
          </cell>
          <cell r="S68">
            <v>2752822.7513778098</v>
          </cell>
        </row>
        <row r="69">
          <cell r="A69" t="str">
            <v>1.21.2026</v>
          </cell>
          <cell r="B69">
            <v>1</v>
          </cell>
          <cell r="C69">
            <v>21</v>
          </cell>
          <cell r="D69">
            <v>2026</v>
          </cell>
          <cell r="E69">
            <v>2370925.0402800003</v>
          </cell>
          <cell r="F69">
            <v>89691.990537800011</v>
          </cell>
          <cell r="G69">
            <v>241623.88127400001</v>
          </cell>
          <cell r="H69">
            <v>4114.7456760000005</v>
          </cell>
          <cell r="I69">
            <v>6258.0998999999993</v>
          </cell>
          <cell r="J69">
            <v>2198.8809000000001</v>
          </cell>
          <cell r="K69">
            <v>4651.435461</v>
          </cell>
          <cell r="L69">
            <v>50064.857000000004</v>
          </cell>
          <cell r="M69">
            <v>14659.261</v>
          </cell>
          <cell r="N69">
            <v>24713.415000000001</v>
          </cell>
          <cell r="O69">
            <v>62.886509499999995</v>
          </cell>
          <cell r="P69">
            <v>60.879771500000004</v>
          </cell>
          <cell r="Q69">
            <v>2162.7809999999999</v>
          </cell>
          <cell r="R69">
            <v>4286.1211000000003</v>
          </cell>
          <cell r="S69">
            <v>2815474.2754098</v>
          </cell>
        </row>
        <row r="70">
          <cell r="A70" t="str">
            <v>1.31.31</v>
          </cell>
          <cell r="B70">
            <v>1</v>
          </cell>
          <cell r="C70">
            <v>31</v>
          </cell>
          <cell r="D70">
            <v>31</v>
          </cell>
          <cell r="E70">
            <v>38263243.533550002</v>
          </cell>
          <cell r="F70">
            <v>2006791.4964574003</v>
          </cell>
          <cell r="G70">
            <v>3152133.8894856004</v>
          </cell>
          <cell r="H70">
            <v>144818.80897889996</v>
          </cell>
          <cell r="I70">
            <v>48523.098215999999</v>
          </cell>
          <cell r="J70">
            <v>15476.352427</v>
          </cell>
          <cell r="K70">
            <v>163707.42483939999</v>
          </cell>
          <cell r="L70">
            <v>388184.54502000002</v>
          </cell>
          <cell r="M70">
            <v>103176.17702</v>
          </cell>
          <cell r="N70">
            <v>222482.91749999998</v>
          </cell>
          <cell r="O70">
            <v>2080.79099825</v>
          </cell>
          <cell r="P70">
            <v>2000.7698033299998</v>
          </cell>
          <cell r="Q70">
            <v>25452.274980000006</v>
          </cell>
          <cell r="R70">
            <v>50440.310519999999</v>
          </cell>
          <cell r="S70">
            <v>44588512.389795884</v>
          </cell>
        </row>
        <row r="71">
          <cell r="A71" t="str">
            <v>1.31.1996</v>
          </cell>
          <cell r="B71">
            <v>1</v>
          </cell>
          <cell r="C71">
            <v>31</v>
          </cell>
          <cell r="D71">
            <v>1996</v>
          </cell>
          <cell r="E71">
            <v>1776633.0708599999</v>
          </cell>
          <cell r="F71">
            <v>194926.50675799997</v>
          </cell>
          <cell r="G71">
            <v>230606.01470999999</v>
          </cell>
          <cell r="H71">
            <v>14579.270618</v>
          </cell>
          <cell r="I71">
            <v>282.98867999999999</v>
          </cell>
          <cell r="J71">
            <v>90.477859999999993</v>
          </cell>
          <cell r="K71">
            <v>16480.836364999999</v>
          </cell>
          <cell r="L71">
            <v>2263.9150000000004</v>
          </cell>
          <cell r="M71">
            <v>603.18920000000003</v>
          </cell>
          <cell r="N71">
            <v>4760.7820000000002</v>
          </cell>
          <cell r="O71">
            <v>243.80300489999999</v>
          </cell>
          <cell r="P71">
            <v>213.52208829999998</v>
          </cell>
          <cell r="Q71">
            <v>225.72282000000001</v>
          </cell>
          <cell r="R71">
            <v>447.32885999999996</v>
          </cell>
          <cell r="S71">
            <v>2242357.4288241994</v>
          </cell>
        </row>
        <row r="72">
          <cell r="A72" t="str">
            <v>1.31.1997</v>
          </cell>
          <cell r="B72">
            <v>1</v>
          </cell>
          <cell r="C72">
            <v>31</v>
          </cell>
          <cell r="D72">
            <v>1997</v>
          </cell>
          <cell r="E72">
            <v>394629.74045000004</v>
          </cell>
          <cell r="F72">
            <v>40036.042377000005</v>
          </cell>
          <cell r="G72">
            <v>49556.463442</v>
          </cell>
          <cell r="H72">
            <v>2731.8289679999998</v>
          </cell>
          <cell r="I72">
            <v>59.282716000000001</v>
          </cell>
          <cell r="J72">
            <v>18.951567000000001</v>
          </cell>
          <cell r="K72">
            <v>3088.1336459999998</v>
          </cell>
          <cell r="L72">
            <v>474.26150999999999</v>
          </cell>
          <cell r="M72">
            <v>126.34443</v>
          </cell>
          <cell r="N72">
            <v>997.4645999999999</v>
          </cell>
          <cell r="O72">
            <v>44.643755540000001</v>
          </cell>
          <cell r="P72">
            <v>39.11282632999999</v>
          </cell>
          <cell r="Q72">
            <v>51.02666</v>
          </cell>
          <cell r="R72">
            <v>101.12251999999999</v>
          </cell>
          <cell r="S72">
            <v>491954.41946786997</v>
          </cell>
        </row>
        <row r="73">
          <cell r="A73" t="str">
            <v>1.31.1998</v>
          </cell>
          <cell r="B73">
            <v>1</v>
          </cell>
          <cell r="C73">
            <v>31</v>
          </cell>
          <cell r="D73">
            <v>1998</v>
          </cell>
          <cell r="E73">
            <v>379913.84266000002</v>
          </cell>
          <cell r="F73">
            <v>39065.141540400007</v>
          </cell>
          <cell r="G73">
            <v>48233.839819399996</v>
          </cell>
          <cell r="H73">
            <v>2484.9234289999999</v>
          </cell>
          <cell r="I73">
            <v>58.371209999999998</v>
          </cell>
          <cell r="J73">
            <v>18.575530000000001</v>
          </cell>
          <cell r="K73">
            <v>2809.0317949999999</v>
          </cell>
          <cell r="L73">
            <v>466.97054000000003</v>
          </cell>
          <cell r="M73">
            <v>123.83741000000001</v>
          </cell>
          <cell r="N73">
            <v>987.09449999999993</v>
          </cell>
          <cell r="O73">
            <v>40.829057839999997</v>
          </cell>
          <cell r="P73">
            <v>35.767698520000003</v>
          </cell>
          <cell r="Q73">
            <v>50.345199999999998</v>
          </cell>
          <cell r="R73">
            <v>99.772149999999996</v>
          </cell>
          <cell r="S73">
            <v>474388.34254015994</v>
          </cell>
        </row>
        <row r="74">
          <cell r="A74" t="str">
            <v>1.31.1999</v>
          </cell>
          <cell r="B74">
            <v>1</v>
          </cell>
          <cell r="C74">
            <v>31</v>
          </cell>
          <cell r="D74">
            <v>1999</v>
          </cell>
          <cell r="E74">
            <v>537863.9040199999</v>
          </cell>
          <cell r="F74">
            <v>55189.2684802</v>
          </cell>
          <cell r="G74">
            <v>67616.066792699989</v>
          </cell>
          <cell r="H74">
            <v>3543.3850780000002</v>
          </cell>
          <cell r="I74">
            <v>81.603333000000006</v>
          </cell>
          <cell r="J74">
            <v>26.110654</v>
          </cell>
          <cell r="K74">
            <v>4005.544054</v>
          </cell>
          <cell r="L74">
            <v>652.82680999999991</v>
          </cell>
          <cell r="M74">
            <v>174.07228000000001</v>
          </cell>
          <cell r="N74">
            <v>1371.6409000000001</v>
          </cell>
          <cell r="O74">
            <v>62.337097340000007</v>
          </cell>
          <cell r="P74">
            <v>54.553342449999988</v>
          </cell>
          <cell r="Q74">
            <v>70.203019999999995</v>
          </cell>
          <cell r="R74">
            <v>139.12568999999999</v>
          </cell>
          <cell r="S74">
            <v>670850.64155168983</v>
          </cell>
        </row>
        <row r="75">
          <cell r="A75" t="str">
            <v>1.31.2000</v>
          </cell>
          <cell r="B75">
            <v>1</v>
          </cell>
          <cell r="C75">
            <v>31</v>
          </cell>
          <cell r="D75">
            <v>2000</v>
          </cell>
          <cell r="E75">
            <v>505298.70893000008</v>
          </cell>
          <cell r="F75">
            <v>51938.536455400004</v>
          </cell>
          <cell r="G75">
            <v>64028.15999819999</v>
          </cell>
          <cell r="H75">
            <v>3033.6770030000002</v>
          </cell>
          <cell r="I75">
            <v>77.463143000000002</v>
          </cell>
          <cell r="J75">
            <v>24.674855999999998</v>
          </cell>
          <cell r="K75">
            <v>3429.3609779999997</v>
          </cell>
          <cell r="L75">
            <v>619.70579000000009</v>
          </cell>
          <cell r="M75">
            <v>164.49995999999999</v>
          </cell>
          <cell r="N75">
            <v>1308.5676000000001</v>
          </cell>
          <cell r="O75">
            <v>52.761113120000005</v>
          </cell>
          <cell r="P75">
            <v>46.180780589999998</v>
          </cell>
          <cell r="Q75">
            <v>66.709379999999996</v>
          </cell>
          <cell r="R75">
            <v>132.20209</v>
          </cell>
          <cell r="S75">
            <v>630221.20807731035</v>
          </cell>
        </row>
        <row r="76">
          <cell r="A76" t="str">
            <v>1.31.2001</v>
          </cell>
          <cell r="B76">
            <v>1</v>
          </cell>
          <cell r="C76">
            <v>31</v>
          </cell>
          <cell r="D76">
            <v>2001</v>
          </cell>
          <cell r="E76">
            <v>555104.98510000005</v>
          </cell>
          <cell r="F76">
            <v>50057.949243900002</v>
          </cell>
          <cell r="G76">
            <v>64094.873028399983</v>
          </cell>
          <cell r="H76">
            <v>4599.9132329999993</v>
          </cell>
          <cell r="I76">
            <v>149.41241399999998</v>
          </cell>
          <cell r="J76">
            <v>47.628540000000001</v>
          </cell>
          <cell r="K76">
            <v>5199.8720439999997</v>
          </cell>
          <cell r="L76">
            <v>1195.2992199999999</v>
          </cell>
          <cell r="M76">
            <v>317.52546000000001</v>
          </cell>
          <cell r="N76">
            <v>2521.8993</v>
          </cell>
          <cell r="O76">
            <v>91.687929740000001</v>
          </cell>
          <cell r="P76">
            <v>85.386512030000006</v>
          </cell>
          <cell r="Q76">
            <v>133.06795</v>
          </cell>
          <cell r="R76">
            <v>263.70927</v>
          </cell>
          <cell r="S76">
            <v>683863.20924507012</v>
          </cell>
        </row>
        <row r="77">
          <cell r="A77" t="str">
            <v>1.31.2002</v>
          </cell>
          <cell r="B77">
            <v>1</v>
          </cell>
          <cell r="C77">
            <v>31</v>
          </cell>
          <cell r="D77">
            <v>2002</v>
          </cell>
          <cell r="E77">
            <v>691178.63584999996</v>
          </cell>
          <cell r="F77">
            <v>62296.153749499994</v>
          </cell>
          <cell r="G77">
            <v>79681.186348299991</v>
          </cell>
          <cell r="H77">
            <v>4661.2563220000002</v>
          </cell>
          <cell r="I77">
            <v>188.05994000000001</v>
          </cell>
          <cell r="J77">
            <v>60.053809999999999</v>
          </cell>
          <cell r="K77">
            <v>5269.2138169999998</v>
          </cell>
          <cell r="L77">
            <v>1504.4807199999998</v>
          </cell>
          <cell r="M77">
            <v>400.36115000000001</v>
          </cell>
          <cell r="N77">
            <v>1060.6883</v>
          </cell>
          <cell r="O77">
            <v>87.134917600000009</v>
          </cell>
          <cell r="P77">
            <v>81.845417200000014</v>
          </cell>
          <cell r="Q77">
            <v>167.30667</v>
          </cell>
          <cell r="R77">
            <v>331.56160999999997</v>
          </cell>
          <cell r="S77">
            <v>846967.93862159969</v>
          </cell>
        </row>
        <row r="78">
          <cell r="A78" t="str">
            <v>1.31.2003</v>
          </cell>
          <cell r="B78">
            <v>1</v>
          </cell>
          <cell r="C78">
            <v>31</v>
          </cell>
          <cell r="D78">
            <v>2003</v>
          </cell>
          <cell r="E78">
            <v>599285.14600999991</v>
          </cell>
          <cell r="F78">
            <v>55006.992191899997</v>
          </cell>
          <cell r="G78">
            <v>67591.723806299982</v>
          </cell>
          <cell r="H78">
            <v>4248.0292759999993</v>
          </cell>
          <cell r="I78">
            <v>160.06237000000002</v>
          </cell>
          <cell r="J78">
            <v>51.153569999999995</v>
          </cell>
          <cell r="K78">
            <v>4802.0912590000007</v>
          </cell>
          <cell r="L78">
            <v>1280.4989499999999</v>
          </cell>
          <cell r="M78">
            <v>341.02514000000002</v>
          </cell>
          <cell r="N78">
            <v>904.43070000000012</v>
          </cell>
          <cell r="O78">
            <v>83.118148669999997</v>
          </cell>
          <cell r="P78">
            <v>77.593995550000002</v>
          </cell>
          <cell r="Q78">
            <v>142.09744000000001</v>
          </cell>
          <cell r="R78">
            <v>281.60336000000001</v>
          </cell>
          <cell r="S78">
            <v>734255.56621741992</v>
          </cell>
        </row>
        <row r="79">
          <cell r="A79" t="str">
            <v>1.31.2004</v>
          </cell>
          <cell r="B79">
            <v>1</v>
          </cell>
          <cell r="C79">
            <v>31</v>
          </cell>
          <cell r="D79">
            <v>2004</v>
          </cell>
          <cell r="E79">
            <v>485752.85039000004</v>
          </cell>
          <cell r="F79">
            <v>32454.056108699999</v>
          </cell>
          <cell r="G79">
            <v>61130.024976899978</v>
          </cell>
          <cell r="H79">
            <v>2084.1361035999998</v>
          </cell>
          <cell r="I79">
            <v>167.09408999999999</v>
          </cell>
          <cell r="J79">
            <v>53.439459999999997</v>
          </cell>
          <cell r="K79">
            <v>2355.9675796000001</v>
          </cell>
          <cell r="L79">
            <v>1336.7526799999998</v>
          </cell>
          <cell r="M79">
            <v>356.26438999999999</v>
          </cell>
          <cell r="N79">
            <v>945.74779999999998</v>
          </cell>
          <cell r="O79">
            <v>19.26264312</v>
          </cell>
          <cell r="P79">
            <v>20.635100620000003</v>
          </cell>
          <cell r="Q79">
            <v>147.67212999999998</v>
          </cell>
          <cell r="R79">
            <v>292.65127999999999</v>
          </cell>
          <cell r="S79">
            <v>587116.55473254016</v>
          </cell>
        </row>
        <row r="80">
          <cell r="A80" t="str">
            <v>1.31.2005</v>
          </cell>
          <cell r="B80">
            <v>1</v>
          </cell>
          <cell r="C80">
            <v>31</v>
          </cell>
          <cell r="D80">
            <v>2005</v>
          </cell>
          <cell r="E80">
            <v>556500.61028999998</v>
          </cell>
          <cell r="F80">
            <v>31447.065832300003</v>
          </cell>
          <cell r="G80">
            <v>73015.109984399969</v>
          </cell>
          <cell r="H80">
            <v>2573.0728337</v>
          </cell>
          <cell r="I80">
            <v>211.95073000000002</v>
          </cell>
          <cell r="J80">
            <v>67.727369999999993</v>
          </cell>
          <cell r="K80">
            <v>2908.6734660000002</v>
          </cell>
          <cell r="L80">
            <v>1695.6070999999999</v>
          </cell>
          <cell r="M80">
            <v>451.51689999999996</v>
          </cell>
          <cell r="N80">
            <v>1197.2531999999999</v>
          </cell>
          <cell r="O80">
            <v>24.107588160000002</v>
          </cell>
          <cell r="P80">
            <v>25.740138089999999</v>
          </cell>
          <cell r="Q80">
            <v>186.81073000000001</v>
          </cell>
          <cell r="R80">
            <v>370.21429000000001</v>
          </cell>
          <cell r="S80">
            <v>670675.46045265009</v>
          </cell>
        </row>
        <row r="81">
          <cell r="A81" t="str">
            <v>1.31.2006</v>
          </cell>
          <cell r="B81">
            <v>1</v>
          </cell>
          <cell r="C81">
            <v>31</v>
          </cell>
          <cell r="D81">
            <v>2006</v>
          </cell>
          <cell r="E81">
            <v>715055.19516999996</v>
          </cell>
          <cell r="F81">
            <v>32431.828222</v>
          </cell>
          <cell r="G81">
            <v>73020.60101899998</v>
          </cell>
          <cell r="H81">
            <v>3378.3812050000001</v>
          </cell>
          <cell r="I81">
            <v>285.96132999999998</v>
          </cell>
          <cell r="J81">
            <v>91.551720000000003</v>
          </cell>
          <cell r="K81">
            <v>3819.0206659999999</v>
          </cell>
          <cell r="L81">
            <v>2287.6859000000004</v>
          </cell>
          <cell r="M81">
            <v>610.3479000000001</v>
          </cell>
          <cell r="N81">
            <v>1622.4920999999999</v>
          </cell>
          <cell r="O81">
            <v>32.188397670000001</v>
          </cell>
          <cell r="P81">
            <v>34.230333899999998</v>
          </cell>
          <cell r="Q81">
            <v>251.07378000000003</v>
          </cell>
          <cell r="R81">
            <v>497.56740000000002</v>
          </cell>
          <cell r="S81">
            <v>833418.12514357001</v>
          </cell>
        </row>
        <row r="82">
          <cell r="A82" t="str">
            <v>1.31.2007</v>
          </cell>
          <cell r="B82">
            <v>1</v>
          </cell>
          <cell r="C82">
            <v>31</v>
          </cell>
          <cell r="D82">
            <v>2007</v>
          </cell>
          <cell r="E82">
            <v>855827.15865000011</v>
          </cell>
          <cell r="F82">
            <v>35074.210911499998</v>
          </cell>
          <cell r="G82">
            <v>64661.041010000001</v>
          </cell>
          <cell r="H82">
            <v>3187.1653390000001</v>
          </cell>
          <cell r="I82">
            <v>369.65622000000002</v>
          </cell>
          <cell r="J82">
            <v>117.89740999999999</v>
          </cell>
          <cell r="K82">
            <v>3602.8629229999997</v>
          </cell>
          <cell r="L82">
            <v>2957.2479999999996</v>
          </cell>
          <cell r="M82">
            <v>785.98579999999993</v>
          </cell>
          <cell r="N82">
            <v>2078.9337</v>
          </cell>
          <cell r="O82">
            <v>30.866630300000001</v>
          </cell>
          <cell r="P82">
            <v>32.698085229999997</v>
          </cell>
          <cell r="Q82">
            <v>322.88463000000002</v>
          </cell>
          <cell r="R82">
            <v>639.88000000000011</v>
          </cell>
          <cell r="S82">
            <v>969688.48930903024</v>
          </cell>
        </row>
        <row r="83">
          <cell r="A83" t="str">
            <v>1.31.2008</v>
          </cell>
          <cell r="B83">
            <v>1</v>
          </cell>
          <cell r="C83">
            <v>31</v>
          </cell>
          <cell r="D83">
            <v>2008</v>
          </cell>
          <cell r="E83">
            <v>1266279.52275</v>
          </cell>
          <cell r="F83">
            <v>48881.367177900007</v>
          </cell>
          <cell r="G83">
            <v>96249.252559000015</v>
          </cell>
          <cell r="H83">
            <v>4807.7777910000004</v>
          </cell>
          <cell r="I83">
            <v>575.95959000000005</v>
          </cell>
          <cell r="J83">
            <v>183.95451999999997</v>
          </cell>
          <cell r="K83">
            <v>5434.8489870000003</v>
          </cell>
          <cell r="L83">
            <v>4607.6727000000001</v>
          </cell>
          <cell r="M83">
            <v>1226.3703</v>
          </cell>
          <cell r="N83">
            <v>3249.7945999999997</v>
          </cell>
          <cell r="O83">
            <v>47.48340318999999</v>
          </cell>
          <cell r="P83">
            <v>50.071105040000006</v>
          </cell>
          <cell r="Q83">
            <v>456.12139999999999</v>
          </cell>
          <cell r="R83">
            <v>903.9239</v>
          </cell>
          <cell r="S83">
            <v>1432954.1207831299</v>
          </cell>
        </row>
        <row r="84">
          <cell r="A84" t="str">
            <v>1.31.2009</v>
          </cell>
          <cell r="B84">
            <v>1</v>
          </cell>
          <cell r="C84">
            <v>31</v>
          </cell>
          <cell r="D84">
            <v>2009</v>
          </cell>
          <cell r="E84">
            <v>1598051.65439</v>
          </cell>
          <cell r="F84">
            <v>56827.699013399993</v>
          </cell>
          <cell r="G84">
            <v>123604.92709000004</v>
          </cell>
          <cell r="H84">
            <v>6248.0221779999993</v>
          </cell>
          <cell r="I84">
            <v>778.2909800000001</v>
          </cell>
          <cell r="J84">
            <v>247.82794999999999</v>
          </cell>
          <cell r="K84">
            <v>7062.9442090000002</v>
          </cell>
          <cell r="L84">
            <v>6226.3298000000004</v>
          </cell>
          <cell r="M84">
            <v>1652.1981999999998</v>
          </cell>
          <cell r="N84">
            <v>4360.7620000000006</v>
          </cell>
          <cell r="O84">
            <v>62.880294599999999</v>
          </cell>
          <cell r="P84">
            <v>66.020776170000005</v>
          </cell>
          <cell r="Q84">
            <v>607.52710000000002</v>
          </cell>
          <cell r="R84">
            <v>1203.9749999999999</v>
          </cell>
          <cell r="S84">
            <v>1807001.0589811706</v>
          </cell>
        </row>
        <row r="85">
          <cell r="A85" t="str">
            <v>1.31.2010</v>
          </cell>
          <cell r="B85">
            <v>1</v>
          </cell>
          <cell r="C85">
            <v>31</v>
          </cell>
          <cell r="D85">
            <v>2010</v>
          </cell>
          <cell r="E85">
            <v>905348.46632000001</v>
          </cell>
          <cell r="F85">
            <v>32383.788301299996</v>
          </cell>
          <cell r="G85">
            <v>67402.977809000004</v>
          </cell>
          <cell r="H85">
            <v>3511.8670409999995</v>
          </cell>
          <cell r="I85">
            <v>483.25032000000004</v>
          </cell>
          <cell r="J85">
            <v>153.67887999999999</v>
          </cell>
          <cell r="K85">
            <v>3969.919394</v>
          </cell>
          <cell r="L85">
            <v>3866.0005999999998</v>
          </cell>
          <cell r="M85">
            <v>1024.5319999999999</v>
          </cell>
          <cell r="N85">
            <v>2699.4208000000003</v>
          </cell>
          <cell r="O85">
            <v>37.400025139999997</v>
          </cell>
          <cell r="P85">
            <v>38.774963510000006</v>
          </cell>
          <cell r="Q85">
            <v>375.85122999999999</v>
          </cell>
          <cell r="R85">
            <v>744.84709999999995</v>
          </cell>
          <cell r="S85">
            <v>1022040.7747839501</v>
          </cell>
        </row>
        <row r="86">
          <cell r="A86" t="str">
            <v>1.31.2011</v>
          </cell>
          <cell r="B86">
            <v>1</v>
          </cell>
          <cell r="C86">
            <v>31</v>
          </cell>
          <cell r="D86">
            <v>2011</v>
          </cell>
          <cell r="E86">
            <v>767284.07016</v>
          </cell>
          <cell r="F86">
            <v>29109.8943487</v>
          </cell>
          <cell r="G86">
            <v>54497.197904999994</v>
          </cell>
          <cell r="H86">
            <v>2898.7120379999997</v>
          </cell>
          <cell r="I86">
            <v>439.09887999999995</v>
          </cell>
          <cell r="J86">
            <v>140.05261999999999</v>
          </cell>
          <cell r="K86">
            <v>3276.8010279999999</v>
          </cell>
          <cell r="L86">
            <v>3512.8008</v>
          </cell>
          <cell r="M86">
            <v>933.6905999999999</v>
          </cell>
          <cell r="N86">
            <v>2469.7743</v>
          </cell>
          <cell r="O86">
            <v>32.837762239999996</v>
          </cell>
          <cell r="P86">
            <v>33.599375510000002</v>
          </cell>
          <cell r="Q86">
            <v>313.89717999999999</v>
          </cell>
          <cell r="R86">
            <v>622.06870000000004</v>
          </cell>
          <cell r="S86">
            <v>865564.49569744966</v>
          </cell>
        </row>
        <row r="87">
          <cell r="A87" t="str">
            <v>1.31.2012</v>
          </cell>
          <cell r="B87">
            <v>1</v>
          </cell>
          <cell r="C87">
            <v>31</v>
          </cell>
          <cell r="D87">
            <v>2012</v>
          </cell>
          <cell r="E87">
            <v>469652.72211999999</v>
          </cell>
          <cell r="F87">
            <v>19168.166697000004</v>
          </cell>
          <cell r="G87">
            <v>28841.975188000011</v>
          </cell>
          <cell r="H87">
            <v>1483.5203025999999</v>
          </cell>
          <cell r="I87">
            <v>328.50969000000003</v>
          </cell>
          <cell r="J87">
            <v>104.78</v>
          </cell>
          <cell r="K87">
            <v>1677.0142058000001</v>
          </cell>
          <cell r="L87">
            <v>2628.0814999999998</v>
          </cell>
          <cell r="M87">
            <v>698.5370999999999</v>
          </cell>
          <cell r="N87">
            <v>1847.7630999999999</v>
          </cell>
          <cell r="O87">
            <v>17.919931739999999</v>
          </cell>
          <cell r="P87">
            <v>18.098303389999998</v>
          </cell>
          <cell r="Q87">
            <v>223.04179000000002</v>
          </cell>
          <cell r="R87">
            <v>442.01440000000002</v>
          </cell>
          <cell r="S87">
            <v>527132.14432852995</v>
          </cell>
        </row>
        <row r="88">
          <cell r="A88" t="str">
            <v>1.31.2013</v>
          </cell>
          <cell r="B88">
            <v>1</v>
          </cell>
          <cell r="C88">
            <v>31</v>
          </cell>
          <cell r="D88">
            <v>2013</v>
          </cell>
          <cell r="E88">
            <v>867005.80799000012</v>
          </cell>
          <cell r="F88">
            <v>37645.589763300006</v>
          </cell>
          <cell r="G88">
            <v>50996.444905999997</v>
          </cell>
          <cell r="H88">
            <v>2694.4807000000001</v>
          </cell>
          <cell r="I88">
            <v>661.60065999999995</v>
          </cell>
          <cell r="J88">
            <v>211.01239999999999</v>
          </cell>
          <cell r="K88">
            <v>3045.9228290000001</v>
          </cell>
          <cell r="L88">
            <v>5292.8072999999995</v>
          </cell>
          <cell r="M88">
            <v>1406.7562000000003</v>
          </cell>
          <cell r="N88">
            <v>3720.9250000000002</v>
          </cell>
          <cell r="O88">
            <v>34.822089930000004</v>
          </cell>
          <cell r="P88">
            <v>34.714520909999997</v>
          </cell>
          <cell r="Q88">
            <v>436.04946999999999</v>
          </cell>
          <cell r="R88">
            <v>864.14640000000009</v>
          </cell>
          <cell r="S88">
            <v>974051.08022914012</v>
          </cell>
        </row>
        <row r="89">
          <cell r="A89" t="str">
            <v>1.31.2014</v>
          </cell>
          <cell r="B89">
            <v>1</v>
          </cell>
          <cell r="C89">
            <v>31</v>
          </cell>
          <cell r="D89">
            <v>2014</v>
          </cell>
          <cell r="E89">
            <v>1416547.6217700001</v>
          </cell>
          <cell r="F89">
            <v>61310.132307699998</v>
          </cell>
          <cell r="G89">
            <v>81737.426156999994</v>
          </cell>
          <cell r="H89">
            <v>4363.896514</v>
          </cell>
          <cell r="I89">
            <v>1103.5201500000001</v>
          </cell>
          <cell r="J89">
            <v>351.95660999999996</v>
          </cell>
          <cell r="K89">
            <v>4933.0691189999998</v>
          </cell>
          <cell r="L89">
            <v>8828.1516000000011</v>
          </cell>
          <cell r="M89">
            <v>2346.3903999999998</v>
          </cell>
          <cell r="N89">
            <v>6206.259</v>
          </cell>
          <cell r="O89">
            <v>57.518560260000001</v>
          </cell>
          <cell r="P89">
            <v>57.131404489999994</v>
          </cell>
          <cell r="Q89">
            <v>704.58930000000009</v>
          </cell>
          <cell r="R89">
            <v>1396.3263999999999</v>
          </cell>
          <cell r="S89">
            <v>1589943.98929245</v>
          </cell>
        </row>
        <row r="90">
          <cell r="A90" t="str">
            <v>1.31.2015</v>
          </cell>
          <cell r="B90">
            <v>1</v>
          </cell>
          <cell r="C90">
            <v>31</v>
          </cell>
          <cell r="D90">
            <v>2015</v>
          </cell>
          <cell r="E90">
            <v>1592358.1958000001</v>
          </cell>
          <cell r="F90">
            <v>68704.998092299997</v>
          </cell>
          <cell r="G90">
            <v>90163.972718000005</v>
          </cell>
          <cell r="H90">
            <v>4863.7234740000004</v>
          </cell>
          <cell r="I90">
            <v>1265.05737</v>
          </cell>
          <cell r="J90">
            <v>403.47400000000005</v>
          </cell>
          <cell r="K90">
            <v>5498.0995060000005</v>
          </cell>
          <cell r="L90">
            <v>10120.460000000001</v>
          </cell>
          <cell r="M90">
            <v>2689.8366000000001</v>
          </cell>
          <cell r="N90">
            <v>7114.616</v>
          </cell>
          <cell r="O90">
            <v>65.337822840000001</v>
          </cell>
          <cell r="P90">
            <v>64.672617970000005</v>
          </cell>
          <cell r="Q90">
            <v>773.35519999999997</v>
          </cell>
          <cell r="R90">
            <v>1532.6064999999999</v>
          </cell>
          <cell r="S90">
            <v>1785618.4057011104</v>
          </cell>
        </row>
        <row r="91">
          <cell r="A91" t="str">
            <v>1.31.2016</v>
          </cell>
          <cell r="B91">
            <v>1</v>
          </cell>
          <cell r="C91">
            <v>31</v>
          </cell>
          <cell r="D91">
            <v>2016</v>
          </cell>
          <cell r="E91">
            <v>2112368.9606999997</v>
          </cell>
          <cell r="F91">
            <v>90869.684643100001</v>
          </cell>
          <cell r="G91">
            <v>115133.19403700002</v>
          </cell>
          <cell r="H91">
            <v>6398.8142319999997</v>
          </cell>
          <cell r="I91">
            <v>1709.4033999999999</v>
          </cell>
          <cell r="J91">
            <v>545.19139999999993</v>
          </cell>
          <cell r="K91">
            <v>7233.4060870000003</v>
          </cell>
          <cell r="L91">
            <v>13675.233499999998</v>
          </cell>
          <cell r="M91">
            <v>3634.6315999999997</v>
          </cell>
          <cell r="N91">
            <v>9613.5380000000005</v>
          </cell>
          <cell r="O91">
            <v>87.539034799999996</v>
          </cell>
          <cell r="P91">
            <v>86.364390700000001</v>
          </cell>
          <cell r="Q91">
            <v>987.99090000000001</v>
          </cell>
          <cell r="R91">
            <v>1957.961</v>
          </cell>
          <cell r="S91">
            <v>2364301.9129246008</v>
          </cell>
        </row>
        <row r="92">
          <cell r="A92" t="str">
            <v>1.31.2017</v>
          </cell>
          <cell r="B92">
            <v>1</v>
          </cell>
          <cell r="C92">
            <v>31</v>
          </cell>
          <cell r="D92">
            <v>2017</v>
          </cell>
          <cell r="E92">
            <v>2217386.6399999997</v>
          </cell>
          <cell r="F92">
            <v>131213.79833600001</v>
          </cell>
          <cell r="G92">
            <v>145302.557604</v>
          </cell>
          <cell r="H92">
            <v>8114.1000699999995</v>
          </cell>
          <cell r="I92">
            <v>2700.4780999999998</v>
          </cell>
          <cell r="J92">
            <v>861.28449999999998</v>
          </cell>
          <cell r="K92">
            <v>9172.4147029999986</v>
          </cell>
          <cell r="L92">
            <v>21603.847000000002</v>
          </cell>
          <cell r="M92">
            <v>5741.924</v>
          </cell>
          <cell r="N92">
            <v>12396.411</v>
          </cell>
          <cell r="O92">
            <v>112.9463097</v>
          </cell>
          <cell r="P92">
            <v>111.0883243</v>
          </cell>
          <cell r="Q92">
            <v>1528.2693000000002</v>
          </cell>
          <cell r="R92">
            <v>3028.6627000000003</v>
          </cell>
          <cell r="S92">
            <v>2559274.4219470001</v>
          </cell>
        </row>
        <row r="93">
          <cell r="A93" t="str">
            <v>1.31.2018</v>
          </cell>
          <cell r="B93">
            <v>1</v>
          </cell>
          <cell r="C93">
            <v>31</v>
          </cell>
          <cell r="D93">
            <v>2018</v>
          </cell>
          <cell r="E93">
            <v>2389227.8540000003</v>
          </cell>
          <cell r="F93">
            <v>126255.6400235</v>
          </cell>
          <cell r="G93">
            <v>172165.64598900001</v>
          </cell>
          <cell r="H93">
            <v>8736.7086650000001</v>
          </cell>
          <cell r="I93">
            <v>3584.9105</v>
          </cell>
          <cell r="J93">
            <v>1143.3606000000002</v>
          </cell>
          <cell r="K93">
            <v>9876.2362829999984</v>
          </cell>
          <cell r="L93">
            <v>28679.203999999998</v>
          </cell>
          <cell r="M93">
            <v>7622.442</v>
          </cell>
          <cell r="N93">
            <v>16456.383999999998</v>
          </cell>
          <cell r="O93">
            <v>123.6807934</v>
          </cell>
          <cell r="P93">
            <v>121.28796250000001</v>
          </cell>
          <cell r="Q93">
            <v>1972.2755999999999</v>
          </cell>
          <cell r="R93">
            <v>3908.5690000000004</v>
          </cell>
          <cell r="S93">
            <v>2769874.1994163999</v>
          </cell>
        </row>
        <row r="94">
          <cell r="A94" t="str">
            <v>1.31.2019</v>
          </cell>
          <cell r="B94">
            <v>1</v>
          </cell>
          <cell r="C94">
            <v>31</v>
          </cell>
          <cell r="D94">
            <v>2019</v>
          </cell>
          <cell r="E94">
            <v>3736159.2933999998</v>
          </cell>
          <cell r="F94">
            <v>172252.32981800003</v>
          </cell>
          <cell r="G94">
            <v>267181.69106000004</v>
          </cell>
          <cell r="H94">
            <v>12214.569955000001</v>
          </cell>
          <cell r="I94">
            <v>6103.9885999999997</v>
          </cell>
          <cell r="J94">
            <v>1946.8008</v>
          </cell>
          <cell r="K94">
            <v>13807.714899999999</v>
          </cell>
          <cell r="L94">
            <v>48831.949000000001</v>
          </cell>
          <cell r="M94">
            <v>12978.733000000002</v>
          </cell>
          <cell r="N94">
            <v>28020.548999999999</v>
          </cell>
          <cell r="O94">
            <v>175.62275119999998</v>
          </cell>
          <cell r="P94">
            <v>171.76353090000001</v>
          </cell>
          <cell r="Q94">
            <v>3275.7851000000001</v>
          </cell>
          <cell r="R94">
            <v>6491.835</v>
          </cell>
          <cell r="S94">
            <v>4309612.6259150989</v>
          </cell>
        </row>
        <row r="95">
          <cell r="A95" t="str">
            <v>1.31.2020</v>
          </cell>
          <cell r="B95">
            <v>1</v>
          </cell>
          <cell r="C95">
            <v>31</v>
          </cell>
          <cell r="D95">
            <v>2020</v>
          </cell>
          <cell r="E95">
            <v>1857243.865</v>
          </cell>
          <cell r="F95">
            <v>83552.191952699999</v>
          </cell>
          <cell r="G95">
            <v>134499.67357399999</v>
          </cell>
          <cell r="H95">
            <v>5437.3409190000002</v>
          </cell>
          <cell r="I95">
            <v>3240.3511000000003</v>
          </cell>
          <cell r="J95">
            <v>1033.4713999999999</v>
          </cell>
          <cell r="K95">
            <v>6146.5346959999997</v>
          </cell>
          <cell r="L95">
            <v>25922.748000000003</v>
          </cell>
          <cell r="M95">
            <v>6889.8399999999992</v>
          </cell>
          <cell r="N95">
            <v>14874.761999999999</v>
          </cell>
          <cell r="O95">
            <v>79.347895000000008</v>
          </cell>
          <cell r="P95">
            <v>77.408169600000008</v>
          </cell>
          <cell r="Q95">
            <v>1693.7157999999999</v>
          </cell>
          <cell r="R95">
            <v>3356.5370000000003</v>
          </cell>
          <cell r="S95">
            <v>2144047.7875063</v>
          </cell>
        </row>
        <row r="96">
          <cell r="A96" t="str">
            <v>1.31.2021</v>
          </cell>
          <cell r="B96">
            <v>1</v>
          </cell>
          <cell r="C96">
            <v>31</v>
          </cell>
          <cell r="D96">
            <v>2021</v>
          </cell>
          <cell r="E96">
            <v>1771099.2939300002</v>
          </cell>
          <cell r="F96">
            <v>75041.501540600017</v>
          </cell>
          <cell r="G96">
            <v>133095.237005</v>
          </cell>
          <cell r="H96">
            <v>4342.7568279999996</v>
          </cell>
          <cell r="I96">
            <v>3441.9643999999998</v>
          </cell>
          <cell r="J96">
            <v>1097.7737</v>
          </cell>
          <cell r="K96">
            <v>4909.1760119999999</v>
          </cell>
          <cell r="L96">
            <v>27535.681</v>
          </cell>
          <cell r="M96">
            <v>7318.5120000000006</v>
          </cell>
          <cell r="N96">
            <v>13161.501</v>
          </cell>
          <cell r="O96">
            <v>64.257257929999994</v>
          </cell>
          <cell r="P96">
            <v>62.540553459999998</v>
          </cell>
          <cell r="Q96">
            <v>1691.4998000000001</v>
          </cell>
          <cell r="R96">
            <v>3352.1449999999995</v>
          </cell>
          <cell r="S96">
            <v>2046213.8400269905</v>
          </cell>
        </row>
        <row r="97">
          <cell r="A97" t="str">
            <v>1.31.2022</v>
          </cell>
          <cell r="B97">
            <v>1</v>
          </cell>
          <cell r="C97">
            <v>31</v>
          </cell>
          <cell r="D97">
            <v>2022</v>
          </cell>
          <cell r="E97">
            <v>1761490.7975800002</v>
          </cell>
          <cell r="F97">
            <v>72149.817878299989</v>
          </cell>
          <cell r="G97">
            <v>134594.72528399999</v>
          </cell>
          <cell r="H97">
            <v>4528.3060939999996</v>
          </cell>
          <cell r="I97">
            <v>3650.5430999999999</v>
          </cell>
          <cell r="J97">
            <v>1164.3048000000001</v>
          </cell>
          <cell r="K97">
            <v>5118.927952</v>
          </cell>
          <cell r="L97">
            <v>29204.406999999999</v>
          </cell>
          <cell r="M97">
            <v>7762.076</v>
          </cell>
          <cell r="N97">
            <v>13959.406999999999</v>
          </cell>
          <cell r="O97">
            <v>67.817574250000007</v>
          </cell>
          <cell r="P97">
            <v>65.872820180000005</v>
          </cell>
          <cell r="Q97">
            <v>1712.1235000000001</v>
          </cell>
          <cell r="R97">
            <v>3393.0164</v>
          </cell>
          <cell r="S97">
            <v>2038862.1429827299</v>
          </cell>
        </row>
        <row r="98">
          <cell r="A98" t="str">
            <v>1.31.2023</v>
          </cell>
          <cell r="B98">
            <v>1</v>
          </cell>
          <cell r="C98">
            <v>31</v>
          </cell>
          <cell r="D98">
            <v>2023</v>
          </cell>
          <cell r="E98">
            <v>1369436.6967800001</v>
          </cell>
          <cell r="F98">
            <v>57732.487207299993</v>
          </cell>
          <cell r="G98">
            <v>125731.17930899998</v>
          </cell>
          <cell r="H98">
            <v>3126.3553760000004</v>
          </cell>
          <cell r="I98">
            <v>3838.7836000000002</v>
          </cell>
          <cell r="J98">
            <v>1224.3358999999998</v>
          </cell>
          <cell r="K98">
            <v>3534.1211060000001</v>
          </cell>
          <cell r="L98">
            <v>30710.285</v>
          </cell>
          <cell r="M98">
            <v>8162.2739999999994</v>
          </cell>
          <cell r="N98">
            <v>14678.898999999998</v>
          </cell>
          <cell r="O98">
            <v>47.328136729999997</v>
          </cell>
          <cell r="P98">
            <v>45.88927532000001</v>
          </cell>
          <cell r="Q98">
            <v>1716.9864</v>
          </cell>
          <cell r="R98">
            <v>3402.6550000000002</v>
          </cell>
          <cell r="S98">
            <v>1623388.2760903502</v>
          </cell>
        </row>
        <row r="99">
          <cell r="A99" t="str">
            <v>1.31.2024</v>
          </cell>
          <cell r="B99">
            <v>1</v>
          </cell>
          <cell r="C99">
            <v>31</v>
          </cell>
          <cell r="D99">
            <v>2024</v>
          </cell>
          <cell r="E99">
            <v>1351772.3961499999</v>
          </cell>
          <cell r="F99">
            <v>55161.6383785</v>
          </cell>
          <cell r="G99">
            <v>126661.85744400001</v>
          </cell>
          <cell r="H99">
            <v>3208.3735790000001</v>
          </cell>
          <cell r="I99">
            <v>3994.0385999999999</v>
          </cell>
          <cell r="J99">
            <v>1273.8494000000001</v>
          </cell>
          <cell r="K99">
            <v>3626.8442500000001</v>
          </cell>
          <cell r="L99">
            <v>31952.206999999999</v>
          </cell>
          <cell r="M99">
            <v>8492.3670000000002</v>
          </cell>
          <cell r="N99">
            <v>15272.45</v>
          </cell>
          <cell r="O99">
            <v>49.050193649999997</v>
          </cell>
          <cell r="P99">
            <v>47.482401230000001</v>
          </cell>
          <cell r="Q99">
            <v>1701.2552000000001</v>
          </cell>
          <cell r="R99">
            <v>3371.4854999999998</v>
          </cell>
          <cell r="S99">
            <v>1606585.2950963797</v>
          </cell>
        </row>
        <row r="100">
          <cell r="A100" t="str">
            <v>1.31.2025</v>
          </cell>
          <cell r="B100">
            <v>1</v>
          </cell>
          <cell r="C100">
            <v>31</v>
          </cell>
          <cell r="D100">
            <v>2025</v>
          </cell>
          <cell r="E100">
            <v>1356341.4603600001</v>
          </cell>
          <cell r="F100">
            <v>53370.64474299999</v>
          </cell>
          <cell r="G100">
            <v>128483.79104599998</v>
          </cell>
          <cell r="H100">
            <v>3301.8401720000002</v>
          </cell>
          <cell r="I100">
            <v>4160.6143000000002</v>
          </cell>
          <cell r="J100">
            <v>1326.9755</v>
          </cell>
          <cell r="K100">
            <v>3732.4997659999999</v>
          </cell>
          <cell r="L100">
            <v>33284.817999999999</v>
          </cell>
          <cell r="M100">
            <v>8846.5470000000005</v>
          </cell>
          <cell r="N100">
            <v>15909.394</v>
          </cell>
          <cell r="O100">
            <v>50.921777230000004</v>
          </cell>
          <cell r="P100">
            <v>49.224448960000004</v>
          </cell>
          <cell r="Q100">
            <v>1692.2840999999999</v>
          </cell>
          <cell r="R100">
            <v>3353.6945000000001</v>
          </cell>
          <cell r="S100">
            <v>1613904.7097131903</v>
          </cell>
        </row>
        <row r="101">
          <cell r="A101" t="str">
            <v>1.31.2026</v>
          </cell>
          <cell r="B101">
            <v>1</v>
          </cell>
          <cell r="C101">
            <v>31</v>
          </cell>
          <cell r="D101">
            <v>2026</v>
          </cell>
          <cell r="E101">
            <v>1405144.3659699999</v>
          </cell>
          <cell r="F101">
            <v>55236.374363999996</v>
          </cell>
          <cell r="G101">
            <v>132555.05786600005</v>
          </cell>
          <cell r="H101">
            <v>3432.6036420000005</v>
          </cell>
          <cell r="I101">
            <v>4370.8287</v>
          </cell>
          <cell r="J101">
            <v>1394.0251000000001</v>
          </cell>
          <cell r="K101">
            <v>3880.3212140000005</v>
          </cell>
          <cell r="L101">
            <v>34966.608999999997</v>
          </cell>
          <cell r="M101">
            <v>9293.5489999999991</v>
          </cell>
          <cell r="N101">
            <v>16713.313000000002</v>
          </cell>
          <cell r="O101">
            <v>53.339100419999994</v>
          </cell>
          <cell r="P101">
            <v>51.498540379999994</v>
          </cell>
          <cell r="Q101">
            <v>1774.7361999999998</v>
          </cell>
          <cell r="R101">
            <v>3517.1025</v>
          </cell>
          <cell r="S101">
            <v>1672383.7241967998</v>
          </cell>
        </row>
        <row r="102">
          <cell r="A102" t="str">
            <v>1.32.32</v>
          </cell>
          <cell r="B102">
            <v>1</v>
          </cell>
          <cell r="C102">
            <v>32</v>
          </cell>
          <cell r="D102">
            <v>32</v>
          </cell>
          <cell r="E102">
            <v>10439885.517516002</v>
          </cell>
          <cell r="F102">
            <v>558379.84210931999</v>
          </cell>
          <cell r="G102">
            <v>856499.31759866001</v>
          </cell>
          <cell r="H102">
            <v>38364.222593300001</v>
          </cell>
          <cell r="I102">
            <v>12289.474664700001</v>
          </cell>
          <cell r="J102">
            <v>3952.5009400000004</v>
          </cell>
          <cell r="K102">
            <v>43368.072606299997</v>
          </cell>
          <cell r="L102">
            <v>98315.773046000017</v>
          </cell>
          <cell r="M102">
            <v>26350.130243000003</v>
          </cell>
          <cell r="N102">
            <v>57924.525470000015</v>
          </cell>
          <cell r="O102">
            <v>522.3597222279999</v>
          </cell>
          <cell r="P102">
            <v>506.60066205899977</v>
          </cell>
          <cell r="Q102">
            <v>6489.529466</v>
          </cell>
          <cell r="R102">
            <v>12860.693313999998</v>
          </cell>
          <cell r="S102">
            <v>12155708.55995157</v>
          </cell>
        </row>
        <row r="103">
          <cell r="A103" t="str">
            <v>1.32.1996</v>
          </cell>
          <cell r="B103">
            <v>1</v>
          </cell>
          <cell r="C103">
            <v>32</v>
          </cell>
          <cell r="D103">
            <v>1996</v>
          </cell>
          <cell r="E103">
            <v>517311.98223000002</v>
          </cell>
          <cell r="F103">
            <v>52978.764064399998</v>
          </cell>
          <cell r="G103">
            <v>63317.374773999989</v>
          </cell>
          <cell r="H103">
            <v>3763.473978</v>
          </cell>
          <cell r="I103">
            <v>71.425750999999991</v>
          </cell>
          <cell r="J103">
            <v>23.244464000000001</v>
          </cell>
          <cell r="K103">
            <v>4254.3448520000002</v>
          </cell>
          <cell r="L103">
            <v>571.40679</v>
          </cell>
          <cell r="M103">
            <v>154.96360999999999</v>
          </cell>
          <cell r="N103">
            <v>1142.7941000000001</v>
          </cell>
          <cell r="O103">
            <v>59.418216570000006</v>
          </cell>
          <cell r="P103">
            <v>52.085383489999998</v>
          </cell>
          <cell r="Q103">
            <v>56.577399999999997</v>
          </cell>
          <cell r="R103">
            <v>112.12307</v>
          </cell>
          <cell r="S103">
            <v>643869.97868346004</v>
          </cell>
        </row>
        <row r="104">
          <cell r="A104" t="str">
            <v>1.32.1997</v>
          </cell>
          <cell r="B104">
            <v>1</v>
          </cell>
          <cell r="C104">
            <v>32</v>
          </cell>
          <cell r="D104">
            <v>1997</v>
          </cell>
          <cell r="E104">
            <v>113941.25066199999</v>
          </cell>
          <cell r="F104">
            <v>10932.621287549999</v>
          </cell>
          <cell r="G104">
            <v>13591.383663300003</v>
          </cell>
          <cell r="H104">
            <v>722.21983890000001</v>
          </cell>
          <cell r="I104">
            <v>14.9704432</v>
          </cell>
          <cell r="J104">
            <v>4.8765289999999997</v>
          </cell>
          <cell r="K104">
            <v>816.41881369999999</v>
          </cell>
          <cell r="L104">
            <v>119.763526</v>
          </cell>
          <cell r="M104">
            <v>32.510395000000003</v>
          </cell>
          <cell r="N104">
            <v>239.25867</v>
          </cell>
          <cell r="O104">
            <v>11.326449500000001</v>
          </cell>
          <cell r="P104">
            <v>9.9297334500000005</v>
          </cell>
          <cell r="Q104">
            <v>12.788769</v>
          </cell>
          <cell r="R104">
            <v>25.344282</v>
          </cell>
          <cell r="S104">
            <v>140474.66306260001</v>
          </cell>
        </row>
        <row r="105">
          <cell r="A105" t="str">
            <v>1.32.1998</v>
          </cell>
          <cell r="B105">
            <v>1</v>
          </cell>
          <cell r="C105">
            <v>32</v>
          </cell>
          <cell r="D105">
            <v>1998</v>
          </cell>
          <cell r="E105">
            <v>101228.418424</v>
          </cell>
          <cell r="F105">
            <v>10214.533565399999</v>
          </cell>
          <cell r="G105">
            <v>13012.344055499998</v>
          </cell>
          <cell r="H105">
            <v>627.46038550000003</v>
          </cell>
          <cell r="I105">
            <v>14.732072500000001</v>
          </cell>
          <cell r="J105">
            <v>4.665114</v>
          </cell>
          <cell r="K105">
            <v>709.30011100000002</v>
          </cell>
          <cell r="L105">
            <v>117.85654</v>
          </cell>
          <cell r="M105">
            <v>31.100990999999997</v>
          </cell>
          <cell r="N105">
            <v>243.11342999999999</v>
          </cell>
          <cell r="O105">
            <v>9.7250317200000005</v>
          </cell>
          <cell r="P105">
            <v>8.5274271299999995</v>
          </cell>
          <cell r="Q105">
            <v>12.604562</v>
          </cell>
          <cell r="R105">
            <v>24.979209000000001</v>
          </cell>
          <cell r="S105">
            <v>126259.36091874998</v>
          </cell>
        </row>
        <row r="106">
          <cell r="A106" t="str">
            <v>1.32.1999</v>
          </cell>
          <cell r="B106">
            <v>1</v>
          </cell>
          <cell r="C106">
            <v>32</v>
          </cell>
          <cell r="D106">
            <v>1999</v>
          </cell>
          <cell r="E106">
            <v>145654.14673400004</v>
          </cell>
          <cell r="F106">
            <v>14618.953735069999</v>
          </cell>
          <cell r="G106">
            <v>18270.120816809995</v>
          </cell>
          <cell r="H106">
            <v>866.66277170000001</v>
          </cell>
          <cell r="I106">
            <v>20.611502000000002</v>
          </cell>
          <cell r="J106">
            <v>6.6071020000000003</v>
          </cell>
          <cell r="K106">
            <v>979.70254690000002</v>
          </cell>
          <cell r="L106">
            <v>164.89188999999999</v>
          </cell>
          <cell r="M106">
            <v>44.047553999999998</v>
          </cell>
          <cell r="N106">
            <v>335.54269999999997</v>
          </cell>
          <cell r="O106">
            <v>14.07525328</v>
          </cell>
          <cell r="P106">
            <v>12.33266931</v>
          </cell>
          <cell r="Q106">
            <v>17.589663000000002</v>
          </cell>
          <cell r="R106">
            <v>34.858493000000003</v>
          </cell>
          <cell r="S106">
            <v>181040.14343107006</v>
          </cell>
        </row>
        <row r="107">
          <cell r="A107" t="str">
            <v>1.32.2000</v>
          </cell>
          <cell r="B107">
            <v>1</v>
          </cell>
          <cell r="C107">
            <v>32</v>
          </cell>
          <cell r="D107">
            <v>2000</v>
          </cell>
          <cell r="E107">
            <v>141359.86199199999</v>
          </cell>
          <cell r="F107">
            <v>14132.340271620002</v>
          </cell>
          <cell r="G107">
            <v>17367.881728250002</v>
          </cell>
          <cell r="H107">
            <v>772.42398690000005</v>
          </cell>
          <cell r="I107">
            <v>19.587933000000003</v>
          </cell>
          <cell r="J107">
            <v>6.3375190000000003</v>
          </cell>
          <cell r="K107">
            <v>873.1704512</v>
          </cell>
          <cell r="L107">
            <v>156.70350000000002</v>
          </cell>
          <cell r="M107">
            <v>42.250362999999993</v>
          </cell>
          <cell r="N107">
            <v>315.52574999999996</v>
          </cell>
          <cell r="O107">
            <v>12.61874463</v>
          </cell>
          <cell r="P107">
            <v>11.055456679999999</v>
          </cell>
          <cell r="Q107">
            <v>16.735039999999998</v>
          </cell>
          <cell r="R107">
            <v>33.164819999999999</v>
          </cell>
          <cell r="S107">
            <v>175119.65755628</v>
          </cell>
        </row>
        <row r="108">
          <cell r="A108" t="str">
            <v>1.32.2001</v>
          </cell>
          <cell r="B108">
            <v>1</v>
          </cell>
          <cell r="C108">
            <v>32</v>
          </cell>
          <cell r="D108">
            <v>2001</v>
          </cell>
          <cell r="E108">
            <v>169771.77543399998</v>
          </cell>
          <cell r="F108">
            <v>14855.668202359999</v>
          </cell>
          <cell r="G108">
            <v>17857.135662399996</v>
          </cell>
          <cell r="H108">
            <v>1169.2737060000002</v>
          </cell>
          <cell r="I108">
            <v>37.832759000000003</v>
          </cell>
          <cell r="J108">
            <v>12.390039</v>
          </cell>
          <cell r="K108">
            <v>1321.7820921</v>
          </cell>
          <cell r="L108">
            <v>302.66251</v>
          </cell>
          <cell r="M108">
            <v>82.600639999999999</v>
          </cell>
          <cell r="N108">
            <v>600.85120000000006</v>
          </cell>
          <cell r="O108">
            <v>22.162448510000001</v>
          </cell>
          <cell r="P108">
            <v>20.77777407</v>
          </cell>
          <cell r="Q108">
            <v>33.415609000000003</v>
          </cell>
          <cell r="R108">
            <v>66.221739999999997</v>
          </cell>
          <cell r="S108">
            <v>206154.54981643998</v>
          </cell>
        </row>
        <row r="109">
          <cell r="A109" t="str">
            <v>1.32.2002</v>
          </cell>
          <cell r="B109">
            <v>1</v>
          </cell>
          <cell r="C109">
            <v>32</v>
          </cell>
          <cell r="D109">
            <v>2002</v>
          </cell>
          <cell r="E109">
            <v>196841.02386799996</v>
          </cell>
          <cell r="F109">
            <v>17395.872806990003</v>
          </cell>
          <cell r="G109">
            <v>21684.053627999998</v>
          </cell>
          <cell r="H109">
            <v>1190.8474581</v>
          </cell>
          <cell r="I109">
            <v>47.542483000000004</v>
          </cell>
          <cell r="J109">
            <v>15.340463999999999</v>
          </cell>
          <cell r="K109">
            <v>1346.168686</v>
          </cell>
          <cell r="L109">
            <v>380.33969999999999</v>
          </cell>
          <cell r="M109">
            <v>102.27031000000001</v>
          </cell>
          <cell r="N109">
            <v>272.58888000000002</v>
          </cell>
          <cell r="O109">
            <v>21.268262800000002</v>
          </cell>
          <cell r="P109">
            <v>20.105314889999999</v>
          </cell>
          <cell r="Q109">
            <v>41.938559999999995</v>
          </cell>
          <cell r="R109">
            <v>83.112090000000009</v>
          </cell>
          <cell r="S109">
            <v>239442.47251177998</v>
          </cell>
        </row>
        <row r="110">
          <cell r="A110" t="str">
            <v>1.32.2003</v>
          </cell>
          <cell r="B110">
            <v>1</v>
          </cell>
          <cell r="C110">
            <v>32</v>
          </cell>
          <cell r="D110">
            <v>2003</v>
          </cell>
          <cell r="E110">
            <v>171009.178625</v>
          </cell>
          <cell r="F110">
            <v>15353.367109910001</v>
          </cell>
          <cell r="G110">
            <v>18416.596704000003</v>
          </cell>
          <cell r="H110">
            <v>1070.5360337000002</v>
          </cell>
          <cell r="I110">
            <v>40.473098999999998</v>
          </cell>
          <cell r="J110">
            <v>13.088746</v>
          </cell>
          <cell r="K110">
            <v>1210.1675968</v>
          </cell>
          <cell r="L110">
            <v>323.78559000000001</v>
          </cell>
          <cell r="M110">
            <v>87.258750000000006</v>
          </cell>
          <cell r="N110">
            <v>233.25099999999998</v>
          </cell>
          <cell r="O110">
            <v>19.955696500000002</v>
          </cell>
          <cell r="P110">
            <v>18.751571079999998</v>
          </cell>
          <cell r="Q110">
            <v>35.620142999999999</v>
          </cell>
          <cell r="R110">
            <v>70.590500000000006</v>
          </cell>
          <cell r="S110">
            <v>207902.62116498998</v>
          </cell>
        </row>
        <row r="111">
          <cell r="A111" t="str">
            <v>1.32.2004</v>
          </cell>
          <cell r="B111">
            <v>1</v>
          </cell>
          <cell r="C111">
            <v>32</v>
          </cell>
          <cell r="D111">
            <v>2004</v>
          </cell>
          <cell r="E111">
            <v>144013.76822999996</v>
          </cell>
          <cell r="F111">
            <v>9948.20191204</v>
          </cell>
          <cell r="G111">
            <v>16777.790319299998</v>
          </cell>
          <cell r="H111">
            <v>564.21359150000001</v>
          </cell>
          <cell r="I111">
            <v>42.238846000000002</v>
          </cell>
          <cell r="J111">
            <v>13.687306999999999</v>
          </cell>
          <cell r="K111">
            <v>637.8042357999999</v>
          </cell>
          <cell r="L111">
            <v>337.91030999999998</v>
          </cell>
          <cell r="M111">
            <v>91.249259999999992</v>
          </cell>
          <cell r="N111">
            <v>244.55088999999998</v>
          </cell>
          <cell r="O111">
            <v>4.9716870839999991</v>
          </cell>
          <cell r="P111">
            <v>5.3893596280000002</v>
          </cell>
          <cell r="Q111">
            <v>36.995490000000004</v>
          </cell>
          <cell r="R111">
            <v>73.316380000000009</v>
          </cell>
          <cell r="S111">
            <v>172792.08781835198</v>
          </cell>
        </row>
        <row r="112">
          <cell r="A112" t="str">
            <v>1.32.2005</v>
          </cell>
          <cell r="B112">
            <v>1</v>
          </cell>
          <cell r="C112">
            <v>32</v>
          </cell>
          <cell r="D112">
            <v>2005</v>
          </cell>
          <cell r="E112">
            <v>165386.31630900002</v>
          </cell>
          <cell r="F112">
            <v>9595.1717913100001</v>
          </cell>
          <cell r="G112">
            <v>19652.807590300006</v>
          </cell>
          <cell r="H112">
            <v>694.95048459999998</v>
          </cell>
          <cell r="I112">
            <v>53.581847000000003</v>
          </cell>
          <cell r="J112">
            <v>17.321422000000002</v>
          </cell>
          <cell r="K112">
            <v>785.5922885</v>
          </cell>
          <cell r="L112">
            <v>428.65499999999997</v>
          </cell>
          <cell r="M112">
            <v>115.47659</v>
          </cell>
          <cell r="N112">
            <v>308.52785</v>
          </cell>
          <cell r="O112">
            <v>6.2024872899999997</v>
          </cell>
          <cell r="P112">
            <v>6.7019903900000006</v>
          </cell>
          <cell r="Q112">
            <v>46.789350000000006</v>
          </cell>
          <cell r="R112">
            <v>92.72526000000002</v>
          </cell>
          <cell r="S112">
            <v>197190.82026039006</v>
          </cell>
        </row>
        <row r="113">
          <cell r="A113" t="str">
            <v>1.32.2006</v>
          </cell>
          <cell r="B113">
            <v>1</v>
          </cell>
          <cell r="C113">
            <v>32</v>
          </cell>
          <cell r="D113">
            <v>2006</v>
          </cell>
          <cell r="E113">
            <v>217956.20810400002</v>
          </cell>
          <cell r="F113">
            <v>10756.082225689997</v>
          </cell>
          <cell r="G113">
            <v>19705.398511600004</v>
          </cell>
          <cell r="H113">
            <v>915.64973740000005</v>
          </cell>
          <cell r="I113">
            <v>72.297576000000007</v>
          </cell>
          <cell r="J113">
            <v>23.496424000000001</v>
          </cell>
          <cell r="K113">
            <v>1035.0778189</v>
          </cell>
          <cell r="L113">
            <v>578.37983000000008</v>
          </cell>
          <cell r="M113">
            <v>156.64338000000001</v>
          </cell>
          <cell r="N113">
            <v>421.38159999999999</v>
          </cell>
          <cell r="O113">
            <v>8.3177186770000002</v>
          </cell>
          <cell r="P113">
            <v>8.9482417200000004</v>
          </cell>
          <cell r="Q113">
            <v>62.86788</v>
          </cell>
          <cell r="R113">
            <v>124.58878</v>
          </cell>
          <cell r="S113">
            <v>251825.33782798701</v>
          </cell>
        </row>
        <row r="114">
          <cell r="A114" t="str">
            <v>1.32.2007</v>
          </cell>
          <cell r="B114">
            <v>1</v>
          </cell>
          <cell r="C114">
            <v>32</v>
          </cell>
          <cell r="D114">
            <v>2007</v>
          </cell>
          <cell r="E114">
            <v>248605.14763999995</v>
          </cell>
          <cell r="F114">
            <v>11114.49956231</v>
          </cell>
          <cell r="G114">
            <v>17701.516838300005</v>
          </cell>
          <cell r="H114">
            <v>856.88912110000001</v>
          </cell>
          <cell r="I114">
            <v>93.548847000000009</v>
          </cell>
          <cell r="J114">
            <v>30.079902999999998</v>
          </cell>
          <cell r="K114">
            <v>968.65373330000011</v>
          </cell>
          <cell r="L114">
            <v>748.39037999999994</v>
          </cell>
          <cell r="M114">
            <v>200.53394</v>
          </cell>
          <cell r="N114">
            <v>532.07479999999998</v>
          </cell>
          <cell r="O114">
            <v>7.8904537370000005</v>
          </cell>
          <cell r="P114">
            <v>8.4603163509999995</v>
          </cell>
          <cell r="Q114">
            <v>80.891159999999999</v>
          </cell>
          <cell r="R114">
            <v>160.30716999999999</v>
          </cell>
          <cell r="S114">
            <v>281108.88386509789</v>
          </cell>
        </row>
        <row r="115">
          <cell r="A115" t="str">
            <v>1.32.2008</v>
          </cell>
          <cell r="B115">
            <v>1</v>
          </cell>
          <cell r="C115">
            <v>32</v>
          </cell>
          <cell r="D115">
            <v>2008</v>
          </cell>
          <cell r="E115">
            <v>356584.32785</v>
          </cell>
          <cell r="F115">
            <v>14835.48039466</v>
          </cell>
          <cell r="G115">
            <v>26099.573247900007</v>
          </cell>
          <cell r="H115">
            <v>1295.608923</v>
          </cell>
          <cell r="I115">
            <v>145.75582</v>
          </cell>
          <cell r="J115">
            <v>47.056060000000002</v>
          </cell>
          <cell r="K115">
            <v>1464.5950571999999</v>
          </cell>
          <cell r="L115">
            <v>1166.04556</v>
          </cell>
          <cell r="M115">
            <v>313.70929000000001</v>
          </cell>
          <cell r="N115">
            <v>836.73410000000001</v>
          </cell>
          <cell r="O115">
            <v>12.173914330000001</v>
          </cell>
          <cell r="P115">
            <v>12.989286640000001</v>
          </cell>
          <cell r="Q115">
            <v>114.82119</v>
          </cell>
          <cell r="R115">
            <v>227.54801</v>
          </cell>
          <cell r="S115">
            <v>403156.4187037301</v>
          </cell>
        </row>
        <row r="116">
          <cell r="A116" t="str">
            <v>1.32.2009</v>
          </cell>
          <cell r="B116">
            <v>1</v>
          </cell>
          <cell r="C116">
            <v>32</v>
          </cell>
          <cell r="D116">
            <v>2009</v>
          </cell>
          <cell r="E116">
            <v>423185.28178000002</v>
          </cell>
          <cell r="F116">
            <v>15348.223904189999</v>
          </cell>
          <cell r="G116">
            <v>33046.449120500001</v>
          </cell>
          <cell r="H116">
            <v>1670.9414199999999</v>
          </cell>
          <cell r="I116">
            <v>197.00639999999999</v>
          </cell>
          <cell r="J116">
            <v>63.049430000000001</v>
          </cell>
          <cell r="K116">
            <v>1888.8834113999999</v>
          </cell>
          <cell r="L116">
            <v>1576.0511999999999</v>
          </cell>
          <cell r="M116">
            <v>420.33221000000003</v>
          </cell>
          <cell r="N116">
            <v>1108.4232</v>
          </cell>
          <cell r="O116">
            <v>15.96104403</v>
          </cell>
          <cell r="P116">
            <v>16.963226900000002</v>
          </cell>
          <cell r="Q116">
            <v>152.70996</v>
          </cell>
          <cell r="R116">
            <v>302.63432</v>
          </cell>
          <cell r="S116">
            <v>478992.91062702012</v>
          </cell>
        </row>
        <row r="117">
          <cell r="A117" t="str">
            <v>1.32.2010</v>
          </cell>
          <cell r="B117">
            <v>1</v>
          </cell>
          <cell r="C117">
            <v>32</v>
          </cell>
          <cell r="D117">
            <v>2010</v>
          </cell>
          <cell r="E117">
            <v>237542.90829000002</v>
          </cell>
          <cell r="F117">
            <v>8663.7585361800011</v>
          </cell>
          <cell r="G117">
            <v>17961.839296499998</v>
          </cell>
          <cell r="H117">
            <v>933.32861960000002</v>
          </cell>
          <cell r="I117">
            <v>122.28969899999998</v>
          </cell>
          <cell r="J117">
            <v>38.984536999999996</v>
          </cell>
          <cell r="K117">
            <v>1055.0621692999998</v>
          </cell>
          <cell r="L117">
            <v>978.31839999999988</v>
          </cell>
          <cell r="M117">
            <v>259.89807999999999</v>
          </cell>
          <cell r="N117">
            <v>681.81500000000005</v>
          </cell>
          <cell r="O117">
            <v>9.4185522400000004</v>
          </cell>
          <cell r="P117">
            <v>9.8828241089999995</v>
          </cell>
          <cell r="Q117">
            <v>94.32589999999999</v>
          </cell>
          <cell r="R117">
            <v>186.93131999999997</v>
          </cell>
          <cell r="S117">
            <v>268538.761223929</v>
          </cell>
        </row>
        <row r="118">
          <cell r="A118" t="str">
            <v>1.32.2011</v>
          </cell>
          <cell r="B118">
            <v>1</v>
          </cell>
          <cell r="C118">
            <v>32</v>
          </cell>
          <cell r="D118">
            <v>2011</v>
          </cell>
          <cell r="E118">
            <v>204963.65571000002</v>
          </cell>
          <cell r="F118">
            <v>8026.2020344899993</v>
          </cell>
          <cell r="G118">
            <v>14590.360498199998</v>
          </cell>
          <cell r="H118">
            <v>776.09301679999999</v>
          </cell>
          <cell r="I118">
            <v>111.458529</v>
          </cell>
          <cell r="J118">
            <v>35.849501999999994</v>
          </cell>
          <cell r="K118">
            <v>877.31876269999998</v>
          </cell>
          <cell r="L118">
            <v>891.66797000000008</v>
          </cell>
          <cell r="M118">
            <v>238.99834000000001</v>
          </cell>
          <cell r="N118">
            <v>634.38149999999996</v>
          </cell>
          <cell r="O118">
            <v>8.3471069</v>
          </cell>
          <cell r="P118">
            <v>8.6354169179999989</v>
          </cell>
          <cell r="Q118">
            <v>79.470150000000004</v>
          </cell>
          <cell r="R118">
            <v>157.49099999999999</v>
          </cell>
          <cell r="S118">
            <v>231399.92953700802</v>
          </cell>
        </row>
        <row r="119">
          <cell r="A119" t="str">
            <v>1.32.2012</v>
          </cell>
          <cell r="B119">
            <v>1</v>
          </cell>
          <cell r="C119">
            <v>32</v>
          </cell>
          <cell r="D119">
            <v>2012</v>
          </cell>
          <cell r="E119">
            <v>126299.61162400001</v>
          </cell>
          <cell r="F119">
            <v>5285.1001955299998</v>
          </cell>
          <cell r="G119">
            <v>7805.8342075999981</v>
          </cell>
          <cell r="H119">
            <v>395.90712800000006</v>
          </cell>
          <cell r="I119">
            <v>83.401847999999987</v>
          </cell>
          <cell r="J119">
            <v>26.825977999999999</v>
          </cell>
          <cell r="K119">
            <v>447.54527239999999</v>
          </cell>
          <cell r="L119">
            <v>667.21460000000002</v>
          </cell>
          <cell r="M119">
            <v>178.84074000000001</v>
          </cell>
          <cell r="N119">
            <v>474.72040000000004</v>
          </cell>
          <cell r="O119">
            <v>4.5408787200000003</v>
          </cell>
          <cell r="P119">
            <v>4.6343003530000004</v>
          </cell>
          <cell r="Q119">
            <v>56.604080000000003</v>
          </cell>
          <cell r="R119">
            <v>112.17568000000001</v>
          </cell>
          <cell r="S119">
            <v>141842.956932603</v>
          </cell>
        </row>
        <row r="120">
          <cell r="A120" t="str">
            <v>1.32.2013</v>
          </cell>
          <cell r="B120">
            <v>1</v>
          </cell>
          <cell r="C120">
            <v>32</v>
          </cell>
          <cell r="D120">
            <v>2013</v>
          </cell>
          <cell r="E120">
            <v>232333.91072000001</v>
          </cell>
          <cell r="F120">
            <v>10349.650969189997</v>
          </cell>
          <cell r="G120">
            <v>13766.609575700002</v>
          </cell>
          <cell r="H120">
            <v>715.08290839999995</v>
          </cell>
          <cell r="I120">
            <v>167.72204000000002</v>
          </cell>
          <cell r="J120">
            <v>53.93573</v>
          </cell>
          <cell r="K120">
            <v>808.35099979999995</v>
          </cell>
          <cell r="L120">
            <v>1341.7755499999998</v>
          </cell>
          <cell r="M120">
            <v>359.57389999999998</v>
          </cell>
          <cell r="N120">
            <v>954.19619999999998</v>
          </cell>
          <cell r="O120">
            <v>8.77942292</v>
          </cell>
          <cell r="P120">
            <v>8.8385210900000022</v>
          </cell>
          <cell r="Q120">
            <v>110.60095</v>
          </cell>
          <cell r="R120">
            <v>219.18485999999999</v>
          </cell>
          <cell r="S120">
            <v>261198.21234709999</v>
          </cell>
        </row>
        <row r="121">
          <cell r="A121" t="str">
            <v>1.32.2014</v>
          </cell>
          <cell r="B121">
            <v>1</v>
          </cell>
          <cell r="C121">
            <v>32</v>
          </cell>
          <cell r="D121">
            <v>2014</v>
          </cell>
          <cell r="E121">
            <v>379281.77370999992</v>
          </cell>
          <cell r="F121">
            <v>16841.968651899999</v>
          </cell>
          <cell r="G121">
            <v>22052.734519099999</v>
          </cell>
          <cell r="H121">
            <v>1156.6029558999999</v>
          </cell>
          <cell r="I121">
            <v>279.72253000000001</v>
          </cell>
          <cell r="J121">
            <v>89.951010000000011</v>
          </cell>
          <cell r="K121">
            <v>1307.4594058</v>
          </cell>
          <cell r="L121">
            <v>2237.7740000000003</v>
          </cell>
          <cell r="M121">
            <v>599.67679999999996</v>
          </cell>
          <cell r="N121">
            <v>1591.3159000000001</v>
          </cell>
          <cell r="O121">
            <v>14.486390329999999</v>
          </cell>
          <cell r="P121">
            <v>14.52766592</v>
          </cell>
          <cell r="Q121">
            <v>178.76510999999999</v>
          </cell>
          <cell r="R121">
            <v>354.26938000000001</v>
          </cell>
          <cell r="S121">
            <v>426001.02802894992</v>
          </cell>
        </row>
        <row r="122">
          <cell r="A122" t="str">
            <v>1.32.2015</v>
          </cell>
          <cell r="B122">
            <v>1</v>
          </cell>
          <cell r="C122">
            <v>32</v>
          </cell>
          <cell r="D122">
            <v>2015</v>
          </cell>
          <cell r="E122">
            <v>425936.62237999996</v>
          </cell>
          <cell r="F122">
            <v>18854.906167300003</v>
          </cell>
          <cell r="G122">
            <v>24309.11340300001</v>
          </cell>
          <cell r="H122">
            <v>1287.2339296</v>
          </cell>
          <cell r="I122">
            <v>320.59526000000005</v>
          </cell>
          <cell r="J122">
            <v>103.09132</v>
          </cell>
          <cell r="K122">
            <v>1455.1287360000001</v>
          </cell>
          <cell r="L122">
            <v>2564.7639999999997</v>
          </cell>
          <cell r="M122">
            <v>687.27890000000002</v>
          </cell>
          <cell r="N122">
            <v>1823.6962000000001</v>
          </cell>
          <cell r="O122">
            <v>16.4368281</v>
          </cell>
          <cell r="P122">
            <v>16.423123310000001</v>
          </cell>
          <cell r="Q122">
            <v>196.49701000000002</v>
          </cell>
          <cell r="R122">
            <v>389.41005000000001</v>
          </cell>
          <cell r="S122">
            <v>477961.19730730995</v>
          </cell>
        </row>
        <row r="123">
          <cell r="A123" t="str">
            <v>1.32.2016</v>
          </cell>
          <cell r="B123">
            <v>1</v>
          </cell>
          <cell r="C123">
            <v>32</v>
          </cell>
          <cell r="D123">
            <v>2016</v>
          </cell>
          <cell r="E123">
            <v>564633.14728999999</v>
          </cell>
          <cell r="F123">
            <v>24920.382777100007</v>
          </cell>
          <cell r="G123">
            <v>31087.171569000002</v>
          </cell>
          <cell r="H123">
            <v>1691.4659329999999</v>
          </cell>
          <cell r="I123">
            <v>433.17999000000003</v>
          </cell>
          <cell r="J123">
            <v>139.29264999999998</v>
          </cell>
          <cell r="K123">
            <v>1912.08007</v>
          </cell>
          <cell r="L123">
            <v>3465.4434000000001</v>
          </cell>
          <cell r="M123">
            <v>928.62149999999997</v>
          </cell>
          <cell r="N123">
            <v>2464.0713000000001</v>
          </cell>
          <cell r="O123">
            <v>22.002326639999996</v>
          </cell>
          <cell r="P123">
            <v>21.907714630000001</v>
          </cell>
          <cell r="Q123">
            <v>251.44146999999998</v>
          </cell>
          <cell r="R123">
            <v>498.29580000000004</v>
          </cell>
          <cell r="S123">
            <v>632468.50379036972</v>
          </cell>
        </row>
        <row r="124">
          <cell r="A124" t="str">
            <v>1.32.2017</v>
          </cell>
          <cell r="B124">
            <v>1</v>
          </cell>
          <cell r="C124">
            <v>32</v>
          </cell>
          <cell r="D124">
            <v>2017</v>
          </cell>
          <cell r="E124">
            <v>616265.63248999999</v>
          </cell>
          <cell r="F124">
            <v>37271.619805899994</v>
          </cell>
          <cell r="G124">
            <v>39664.770525000014</v>
          </cell>
          <cell r="H124">
            <v>2142.5214699999997</v>
          </cell>
          <cell r="I124">
            <v>684.33623000000011</v>
          </cell>
          <cell r="J124">
            <v>220.05398</v>
          </cell>
          <cell r="K124">
            <v>2421.9733159999996</v>
          </cell>
          <cell r="L124">
            <v>5474.6840999999995</v>
          </cell>
          <cell r="M124">
            <v>1467.0357000000001</v>
          </cell>
          <cell r="N124">
            <v>3230.2478000000001</v>
          </cell>
          <cell r="O124">
            <v>28.36659174</v>
          </cell>
          <cell r="P124">
            <v>28.152437019999994</v>
          </cell>
          <cell r="Q124">
            <v>388.75222999999994</v>
          </cell>
          <cell r="R124">
            <v>770.41290000000004</v>
          </cell>
          <cell r="S124">
            <v>710058.55957566004</v>
          </cell>
        </row>
        <row r="125">
          <cell r="A125" t="str">
            <v>1.32.2018</v>
          </cell>
          <cell r="B125">
            <v>1</v>
          </cell>
          <cell r="C125">
            <v>32</v>
          </cell>
          <cell r="D125">
            <v>2018</v>
          </cell>
          <cell r="E125">
            <v>652446.28557999991</v>
          </cell>
          <cell r="F125">
            <v>35470.110750100001</v>
          </cell>
          <cell r="G125">
            <v>47003.366212999994</v>
          </cell>
          <cell r="H125">
            <v>2333.1545960000003</v>
          </cell>
          <cell r="I125">
            <v>908.51650999999993</v>
          </cell>
          <cell r="J125">
            <v>292.14599000000004</v>
          </cell>
          <cell r="K125">
            <v>2637.4625969999997</v>
          </cell>
          <cell r="L125">
            <v>7268.1337000000003</v>
          </cell>
          <cell r="M125">
            <v>1947.6465000000001</v>
          </cell>
          <cell r="N125">
            <v>4288.6130000000003</v>
          </cell>
          <cell r="O125">
            <v>31.458414900000001</v>
          </cell>
          <cell r="P125">
            <v>31.117439780000002</v>
          </cell>
          <cell r="Q125">
            <v>501.10809999999992</v>
          </cell>
          <cell r="R125">
            <v>993.077</v>
          </cell>
          <cell r="S125">
            <v>756152.19639077992</v>
          </cell>
        </row>
        <row r="126">
          <cell r="A126" t="str">
            <v>1.32.2019</v>
          </cell>
          <cell r="B126">
            <v>1</v>
          </cell>
          <cell r="C126">
            <v>32</v>
          </cell>
          <cell r="D126">
            <v>2019</v>
          </cell>
          <cell r="E126">
            <v>1009901.1755900001</v>
          </cell>
          <cell r="F126">
            <v>47832.083210600002</v>
          </cell>
          <cell r="G126">
            <v>72860.977394000001</v>
          </cell>
          <cell r="H126">
            <v>3274.6170420000003</v>
          </cell>
          <cell r="I126">
            <v>1547.0793000000001</v>
          </cell>
          <cell r="J126">
            <v>497.49039999999997</v>
          </cell>
          <cell r="K126">
            <v>3701.7275530000006</v>
          </cell>
          <cell r="L126">
            <v>12376.6248</v>
          </cell>
          <cell r="M126">
            <v>3316.6228000000001</v>
          </cell>
          <cell r="N126">
            <v>7303.31</v>
          </cell>
          <cell r="O126">
            <v>44.87689014</v>
          </cell>
          <cell r="P126">
            <v>44.260735090000004</v>
          </cell>
          <cell r="Q126">
            <v>833.26170000000002</v>
          </cell>
          <cell r="R126">
            <v>1651.3258000000001</v>
          </cell>
          <cell r="S126">
            <v>1165185.43321483</v>
          </cell>
        </row>
        <row r="127">
          <cell r="A127" t="str">
            <v>1.32.2020</v>
          </cell>
          <cell r="B127">
            <v>1</v>
          </cell>
          <cell r="C127">
            <v>32</v>
          </cell>
          <cell r="D127">
            <v>2020</v>
          </cell>
          <cell r="E127">
            <v>496769.91595999995</v>
          </cell>
          <cell r="F127">
            <v>22942.145650300001</v>
          </cell>
          <cell r="G127">
            <v>36616.028113000008</v>
          </cell>
          <cell r="H127">
            <v>1472.3738129999999</v>
          </cell>
          <cell r="I127">
            <v>819.75531000000001</v>
          </cell>
          <cell r="J127">
            <v>263.60329999999999</v>
          </cell>
          <cell r="K127">
            <v>1664.4196420000001</v>
          </cell>
          <cell r="L127">
            <v>6558.0429000000004</v>
          </cell>
          <cell r="M127">
            <v>1757.3619000000001</v>
          </cell>
          <cell r="N127">
            <v>3869.6189999999997</v>
          </cell>
          <cell r="O127">
            <v>20.507180519999999</v>
          </cell>
          <cell r="P127">
            <v>20.16774436</v>
          </cell>
          <cell r="Q127">
            <v>430.54337999999996</v>
          </cell>
          <cell r="R127">
            <v>853.23320000000001</v>
          </cell>
          <cell r="S127">
            <v>574057.71709318005</v>
          </cell>
        </row>
        <row r="128">
          <cell r="A128" t="str">
            <v>1.32.2021</v>
          </cell>
          <cell r="B128">
            <v>1</v>
          </cell>
          <cell r="C128">
            <v>32</v>
          </cell>
          <cell r="D128">
            <v>2021</v>
          </cell>
          <cell r="E128">
            <v>465071.38157999999</v>
          </cell>
          <cell r="F128">
            <v>20272.470864300001</v>
          </cell>
          <cell r="G128">
            <v>36141.209282000011</v>
          </cell>
          <cell r="H128">
            <v>1192.963665</v>
          </cell>
          <cell r="I128">
            <v>871.12026000000014</v>
          </cell>
          <cell r="J128">
            <v>280.12146999999993</v>
          </cell>
          <cell r="K128">
            <v>1348.5617734000002</v>
          </cell>
          <cell r="L128">
            <v>6968.9604000000008</v>
          </cell>
          <cell r="M128">
            <v>1867.4842999999998</v>
          </cell>
          <cell r="N128">
            <v>3486.62</v>
          </cell>
          <cell r="O128">
            <v>16.871284019999997</v>
          </cell>
          <cell r="P128">
            <v>16.547743219999997</v>
          </cell>
          <cell r="Q128">
            <v>431.69671000000005</v>
          </cell>
          <cell r="R128">
            <v>855.52060000000006</v>
          </cell>
          <cell r="S128">
            <v>538821.52993194014</v>
          </cell>
        </row>
        <row r="129">
          <cell r="A129" t="str">
            <v>1.32.2022</v>
          </cell>
          <cell r="B129">
            <v>1</v>
          </cell>
          <cell r="C129">
            <v>32</v>
          </cell>
          <cell r="D129">
            <v>2022</v>
          </cell>
          <cell r="E129">
            <v>461111.65298999992</v>
          </cell>
          <cell r="F129">
            <v>19305.387186130003</v>
          </cell>
          <cell r="G129">
            <v>36595.603444799992</v>
          </cell>
          <cell r="H129">
            <v>1243.6848101999999</v>
          </cell>
          <cell r="I129">
            <v>924.38540000000012</v>
          </cell>
          <cell r="J129">
            <v>297.2568</v>
          </cell>
          <cell r="K129">
            <v>1405.8992407999999</v>
          </cell>
          <cell r="L129">
            <v>7395.0877999999993</v>
          </cell>
          <cell r="M129">
            <v>1981.7195000000002</v>
          </cell>
          <cell r="N129">
            <v>3700.1559999999999</v>
          </cell>
          <cell r="O129">
            <v>17.808264470000001</v>
          </cell>
          <cell r="P129">
            <v>17.429287780000003</v>
          </cell>
          <cell r="Q129">
            <v>438.4126</v>
          </cell>
          <cell r="R129">
            <v>868.8288</v>
          </cell>
          <cell r="S129">
            <v>535303.31212417991</v>
          </cell>
        </row>
        <row r="130">
          <cell r="A130" t="str">
            <v>1.32.2023</v>
          </cell>
          <cell r="B130">
            <v>1</v>
          </cell>
          <cell r="C130">
            <v>32</v>
          </cell>
          <cell r="D130">
            <v>2023</v>
          </cell>
          <cell r="E130">
            <v>361991.08715000004</v>
          </cell>
          <cell r="F130">
            <v>15540.87861123</v>
          </cell>
          <cell r="G130">
            <v>34149.092986099997</v>
          </cell>
          <cell r="H130">
            <v>854.22099299999991</v>
          </cell>
          <cell r="I130">
            <v>972.04776000000004</v>
          </cell>
          <cell r="J130">
            <v>312.57603</v>
          </cell>
          <cell r="K130">
            <v>965.63783480000006</v>
          </cell>
          <cell r="L130">
            <v>7776.3744999999999</v>
          </cell>
          <cell r="M130">
            <v>2083.8508000000002</v>
          </cell>
          <cell r="N130">
            <v>3890.5859999999998</v>
          </cell>
          <cell r="O130">
            <v>12.363599819999997</v>
          </cell>
          <cell r="P130">
            <v>12.078243089999999</v>
          </cell>
          <cell r="Q130">
            <v>440.96000000000004</v>
          </cell>
          <cell r="R130">
            <v>873.87609999999995</v>
          </cell>
          <cell r="S130">
            <v>429875.63060804008</v>
          </cell>
        </row>
        <row r="131">
          <cell r="A131" t="str">
            <v>1.32.2024</v>
          </cell>
          <cell r="B131">
            <v>1</v>
          </cell>
          <cell r="C131">
            <v>32</v>
          </cell>
          <cell r="D131">
            <v>2024</v>
          </cell>
          <cell r="E131">
            <v>358629.58029000001</v>
          </cell>
          <cell r="F131">
            <v>14984.388352680002</v>
          </cell>
          <cell r="G131">
            <v>34422.544075699996</v>
          </cell>
          <cell r="H131">
            <v>876.07852230000003</v>
          </cell>
          <cell r="I131">
            <v>1011.40638</v>
          </cell>
          <cell r="J131">
            <v>325.23021000000006</v>
          </cell>
          <cell r="K131">
            <v>990.34621430000004</v>
          </cell>
          <cell r="L131">
            <v>8091.2494999999999</v>
          </cell>
          <cell r="M131">
            <v>2168.2096000000001</v>
          </cell>
          <cell r="N131">
            <v>4047.9920000000002</v>
          </cell>
          <cell r="O131">
            <v>12.80893824</v>
          </cell>
          <cell r="P131">
            <v>12.49181924</v>
          </cell>
          <cell r="Q131">
            <v>438.36259999999993</v>
          </cell>
          <cell r="R131">
            <v>868.73029999999994</v>
          </cell>
          <cell r="S131">
            <v>426879.41880246002</v>
          </cell>
        </row>
        <row r="132">
          <cell r="A132" t="str">
            <v>1.32.2025</v>
          </cell>
          <cell r="B132">
            <v>1</v>
          </cell>
          <cell r="C132">
            <v>32</v>
          </cell>
          <cell r="D132">
            <v>2025</v>
          </cell>
          <cell r="E132">
            <v>360595.70252000011</v>
          </cell>
          <cell r="F132">
            <v>14617.443675410001</v>
          </cell>
          <cell r="G132">
            <v>34939.950297500007</v>
          </cell>
          <cell r="H132">
            <v>901.44430579999994</v>
          </cell>
          <cell r="I132">
            <v>1054.0168900000001</v>
          </cell>
          <cell r="J132">
            <v>338.93326999999999</v>
          </cell>
          <cell r="K132">
            <v>1019.0191821</v>
          </cell>
          <cell r="L132">
            <v>8432.1403000000009</v>
          </cell>
          <cell r="M132">
            <v>2259.5644000000002</v>
          </cell>
          <cell r="N132">
            <v>4218.5720000000001</v>
          </cell>
          <cell r="O132">
            <v>13.298840329999999</v>
          </cell>
          <cell r="P132">
            <v>12.94993732</v>
          </cell>
          <cell r="Q132">
            <v>437.64469999999994</v>
          </cell>
          <cell r="R132">
            <v>867.30529999999999</v>
          </cell>
          <cell r="S132">
            <v>429707.98561846017</v>
          </cell>
        </row>
        <row r="133">
          <cell r="A133" t="str">
            <v>1.32.2026</v>
          </cell>
          <cell r="B133">
            <v>1</v>
          </cell>
          <cell r="C133">
            <v>32</v>
          </cell>
          <cell r="D133">
            <v>2026</v>
          </cell>
          <cell r="E133">
            <v>373262.78576</v>
          </cell>
          <cell r="F133">
            <v>15121.563837480002</v>
          </cell>
          <cell r="G133">
            <v>36031.685538299986</v>
          </cell>
          <cell r="H133">
            <v>936.29744830000004</v>
          </cell>
          <cell r="I133">
            <v>1106.8353500000001</v>
          </cell>
          <cell r="J133">
            <v>355.91823999999997</v>
          </cell>
          <cell r="K133">
            <v>1058.4181421000001</v>
          </cell>
          <cell r="L133">
            <v>8854.6748000000007</v>
          </cell>
          <cell r="M133">
            <v>2372.7991999999999</v>
          </cell>
          <cell r="N133">
            <v>4429.9949999999999</v>
          </cell>
          <cell r="O133">
            <v>13.92080354</v>
          </cell>
          <cell r="P133">
            <v>13.5379571</v>
          </cell>
          <cell r="Q133">
            <v>458.738</v>
          </cell>
          <cell r="R133">
            <v>909.11110000000008</v>
          </cell>
          <cell r="S133">
            <v>444926.28117681993</v>
          </cell>
        </row>
        <row r="134">
          <cell r="A134" t="str">
            <v>1.42.42</v>
          </cell>
          <cell r="B134">
            <v>1</v>
          </cell>
          <cell r="C134">
            <v>42</v>
          </cell>
          <cell r="D134">
            <v>42</v>
          </cell>
          <cell r="E134">
            <v>16546.495822749996</v>
          </cell>
          <cell r="F134">
            <v>1188.7506111160001</v>
          </cell>
          <cell r="G134">
            <v>482.87026372232992</v>
          </cell>
          <cell r="H134">
            <v>52.815335529999992</v>
          </cell>
          <cell r="I134">
            <v>36.554338559999998</v>
          </cell>
          <cell r="J134">
            <v>7.3014221810000004</v>
          </cell>
          <cell r="K134">
            <v>59.704028528900004</v>
          </cell>
          <cell r="L134">
            <v>292.43471656999998</v>
          </cell>
          <cell r="M134">
            <v>48.676376119999993</v>
          </cell>
          <cell r="N134">
            <v>57.263162940000001</v>
          </cell>
          <cell r="O134">
            <v>1.4443602030499998</v>
          </cell>
          <cell r="P134">
            <v>1.2908717632600002</v>
          </cell>
          <cell r="Q134">
            <v>13.491842794</v>
          </cell>
          <cell r="R134">
            <v>26.737606959999997</v>
          </cell>
          <cell r="S134">
            <v>18815.830759738543</v>
          </cell>
        </row>
        <row r="135">
          <cell r="A135" t="str">
            <v>1.42.1996</v>
          </cell>
          <cell r="B135">
            <v>1</v>
          </cell>
          <cell r="C135">
            <v>42</v>
          </cell>
          <cell r="D135">
            <v>1996</v>
          </cell>
          <cell r="E135">
            <v>473.41384742000008</v>
          </cell>
          <cell r="F135">
            <v>26.042635660099997</v>
          </cell>
          <cell r="G135">
            <v>11.577634191400001</v>
          </cell>
          <cell r="H135">
            <v>2.0238961999999998</v>
          </cell>
          <cell r="I135">
            <v>7.243711600000001E-2</v>
          </cell>
          <cell r="J135">
            <v>1.4476456E-2</v>
          </cell>
          <cell r="K135">
            <v>2.2878780519999999</v>
          </cell>
          <cell r="L135">
            <v>0.57949713000000003</v>
          </cell>
          <cell r="M135">
            <v>9.6510349999999995E-2</v>
          </cell>
          <cell r="N135">
            <v>0.11375450999999999</v>
          </cell>
          <cell r="O135">
            <v>5.6749197279999997E-2</v>
          </cell>
          <cell r="P135">
            <v>4.9393879460000005E-2</v>
          </cell>
          <cell r="Q135">
            <v>2.7975582999999998E-2</v>
          </cell>
          <cell r="R135">
            <v>5.5440957999999999E-2</v>
          </cell>
          <cell r="S135">
            <v>516.41212670324023</v>
          </cell>
        </row>
        <row r="136">
          <cell r="A136" t="str">
            <v>1.42.1997</v>
          </cell>
          <cell r="B136">
            <v>1</v>
          </cell>
          <cell r="C136">
            <v>42</v>
          </cell>
          <cell r="D136">
            <v>1997</v>
          </cell>
          <cell r="E136">
            <v>441.44423161000003</v>
          </cell>
          <cell r="F136">
            <v>24.327769071300001</v>
          </cell>
          <cell r="G136">
            <v>10.833457948299996</v>
          </cell>
          <cell r="H136">
            <v>1.4100478660000002</v>
          </cell>
          <cell r="I136">
            <v>6.8469261999999989E-2</v>
          </cell>
          <cell r="J136">
            <v>1.3698589000000001E-2</v>
          </cell>
          <cell r="K136">
            <v>1.5939606779999997</v>
          </cell>
          <cell r="L136">
            <v>0.54775351999999988</v>
          </cell>
          <cell r="M136">
            <v>9.1324469999999991E-2</v>
          </cell>
          <cell r="N136">
            <v>0.10639999999999999</v>
          </cell>
          <cell r="O136">
            <v>3.9210961919999995E-2</v>
          </cell>
          <cell r="P136">
            <v>3.4131355939999997E-2</v>
          </cell>
          <cell r="Q136">
            <v>2.6178715999999998E-2</v>
          </cell>
          <cell r="R136">
            <v>5.1879767999999993E-2</v>
          </cell>
          <cell r="S136">
            <v>480.58851381646008</v>
          </cell>
        </row>
        <row r="137">
          <cell r="A137" t="str">
            <v>1.42.1998</v>
          </cell>
          <cell r="B137">
            <v>1</v>
          </cell>
          <cell r="C137">
            <v>42</v>
          </cell>
          <cell r="D137">
            <v>1998</v>
          </cell>
          <cell r="E137">
            <v>127.8084058</v>
          </cell>
          <cell r="F137">
            <v>17.9590343323</v>
          </cell>
          <cell r="G137">
            <v>8.1750490906</v>
          </cell>
          <cell r="H137">
            <v>1.5757396749999999</v>
          </cell>
          <cell r="I137">
            <v>8.0700197000000001E-2</v>
          </cell>
          <cell r="J137">
            <v>1.6061809E-2</v>
          </cell>
          <cell r="K137">
            <v>1.7812635130000001</v>
          </cell>
          <cell r="L137">
            <v>0.64560221999999989</v>
          </cell>
          <cell r="M137">
            <v>0.10707926999999999</v>
          </cell>
          <cell r="N137">
            <v>0.12799045000000001</v>
          </cell>
          <cell r="O137">
            <v>4.390677179E-2</v>
          </cell>
          <cell r="P137">
            <v>3.8218172689999996E-2</v>
          </cell>
          <cell r="Q137">
            <v>3.1476351E-2</v>
          </cell>
          <cell r="R137">
            <v>6.2378773999999998E-2</v>
          </cell>
          <cell r="S137">
            <v>158.45290642638003</v>
          </cell>
        </row>
        <row r="138">
          <cell r="A138" t="str">
            <v>1.42.1999</v>
          </cell>
          <cell r="B138">
            <v>1</v>
          </cell>
          <cell r="C138">
            <v>42</v>
          </cell>
          <cell r="D138">
            <v>1999</v>
          </cell>
          <cell r="E138">
            <v>147.22878911999999</v>
          </cell>
          <cell r="F138">
            <v>20.907322258500006</v>
          </cell>
          <cell r="G138">
            <v>9.4440580548400028</v>
          </cell>
          <cell r="H138">
            <v>2.4764975800000006</v>
          </cell>
          <cell r="I138">
            <v>9.5075428000000003E-2</v>
          </cell>
          <cell r="J138">
            <v>1.9000671E-2</v>
          </cell>
          <cell r="K138">
            <v>2.7994984789999999</v>
          </cell>
          <cell r="L138">
            <v>0.76060243999999999</v>
          </cell>
          <cell r="M138">
            <v>0.12667179000000001</v>
          </cell>
          <cell r="N138">
            <v>0.1493053</v>
          </cell>
          <cell r="O138">
            <v>7.0120185010000016E-2</v>
          </cell>
          <cell r="P138">
            <v>6.1026307740000001E-2</v>
          </cell>
          <cell r="Q138">
            <v>3.6787710000000001E-2</v>
          </cell>
          <cell r="R138">
            <v>7.2904419999999998E-2</v>
          </cell>
          <cell r="S138">
            <v>184.24765974409002</v>
          </cell>
        </row>
        <row r="139">
          <cell r="A139" t="str">
            <v>1.42.2000</v>
          </cell>
          <cell r="B139">
            <v>1</v>
          </cell>
          <cell r="C139">
            <v>42</v>
          </cell>
          <cell r="D139">
            <v>2000</v>
          </cell>
          <cell r="E139">
            <v>145.91648715000002</v>
          </cell>
          <cell r="F139">
            <v>20.930079169199999</v>
          </cell>
          <cell r="G139">
            <v>9.3966312594399994</v>
          </cell>
          <cell r="H139">
            <v>1.9460213320000002</v>
          </cell>
          <cell r="I139">
            <v>9.6367720000000004E-2</v>
          </cell>
          <cell r="J139">
            <v>1.9280248000000003E-2</v>
          </cell>
          <cell r="K139">
            <v>2.1998444609999996</v>
          </cell>
          <cell r="L139">
            <v>0.77094185999999998</v>
          </cell>
          <cell r="M139">
            <v>0.1285355</v>
          </cell>
          <cell r="N139">
            <v>0.14975368999999999</v>
          </cell>
          <cell r="O139">
            <v>5.4859012990000004E-2</v>
          </cell>
          <cell r="P139">
            <v>4.774638053E-2</v>
          </cell>
          <cell r="Q139">
            <v>3.6883344999999998E-2</v>
          </cell>
          <cell r="R139">
            <v>7.3094149999999997E-2</v>
          </cell>
          <cell r="S139">
            <v>181.76652527815997</v>
          </cell>
        </row>
        <row r="140">
          <cell r="A140" t="str">
            <v>1.42.2001</v>
          </cell>
          <cell r="B140">
            <v>1</v>
          </cell>
          <cell r="C140">
            <v>42</v>
          </cell>
          <cell r="D140">
            <v>2001</v>
          </cell>
          <cell r="E140">
            <v>152.4879225</v>
          </cell>
          <cell r="F140">
            <v>12.693733729</v>
          </cell>
          <cell r="G140">
            <v>7.8998040416499986</v>
          </cell>
          <cell r="H140">
            <v>2.524735078</v>
          </cell>
          <cell r="I140">
            <v>0.11922732700000001</v>
          </cell>
          <cell r="J140">
            <v>2.3853850000000003E-2</v>
          </cell>
          <cell r="K140">
            <v>2.8540289089999997</v>
          </cell>
          <cell r="L140">
            <v>0.95381941999999997</v>
          </cell>
          <cell r="M140">
            <v>0.15902615000000001</v>
          </cell>
          <cell r="N140">
            <v>0.18719928000000002</v>
          </cell>
          <cell r="O140">
            <v>7.2205747720000005E-2</v>
          </cell>
          <cell r="P140">
            <v>6.45951741E-2</v>
          </cell>
          <cell r="Q140">
            <v>4.6078580999999993E-2</v>
          </cell>
          <cell r="R140">
            <v>9.1316689999999992E-2</v>
          </cell>
          <cell r="S140">
            <v>180.17754647746995</v>
          </cell>
        </row>
        <row r="141">
          <cell r="A141" t="str">
            <v>1.42.2002</v>
          </cell>
          <cell r="B141">
            <v>1</v>
          </cell>
          <cell r="C141">
            <v>42</v>
          </cell>
          <cell r="D141">
            <v>2002</v>
          </cell>
          <cell r="E141">
            <v>173.11709411999999</v>
          </cell>
          <cell r="F141">
            <v>14.527289067399998</v>
          </cell>
          <cell r="G141">
            <v>8.9745917641999977</v>
          </cell>
          <cell r="H141">
            <v>1.77188689</v>
          </cell>
          <cell r="I141">
            <v>0.13795640000000001</v>
          </cell>
          <cell r="J141">
            <v>2.7557843999999998E-2</v>
          </cell>
          <cell r="K141">
            <v>2.0029940719999999</v>
          </cell>
          <cell r="L141">
            <v>1.1036507799999999</v>
          </cell>
          <cell r="M141">
            <v>0.18372012000000001</v>
          </cell>
          <cell r="N141">
            <v>0.21500669</v>
          </cell>
          <cell r="O141">
            <v>5.0202638420000008E-2</v>
          </cell>
          <cell r="P141">
            <v>4.4951123680000003E-2</v>
          </cell>
          <cell r="Q141">
            <v>5.2905269999999997E-2</v>
          </cell>
          <cell r="R141">
            <v>0.10484541999999999</v>
          </cell>
          <cell r="S141">
            <v>202.31465219969999</v>
          </cell>
        </row>
        <row r="142">
          <cell r="A142" t="str">
            <v>1.42.2003</v>
          </cell>
          <cell r="B142">
            <v>1</v>
          </cell>
          <cell r="C142">
            <v>42</v>
          </cell>
          <cell r="D142">
            <v>2003</v>
          </cell>
          <cell r="E142">
            <v>205.55217147000002</v>
          </cell>
          <cell r="F142">
            <v>17.381619236699997</v>
          </cell>
          <cell r="G142">
            <v>10.662988954299999</v>
          </cell>
          <cell r="H142">
            <v>2.6741603770000006</v>
          </cell>
          <cell r="I142">
            <v>0.16311896999999997</v>
          </cell>
          <cell r="J142">
            <v>3.2572732E-2</v>
          </cell>
          <cell r="K142">
            <v>3.0229560960000006</v>
          </cell>
          <cell r="L142">
            <v>1.3049517999999998</v>
          </cell>
          <cell r="M142">
            <v>0.21715269999999998</v>
          </cell>
          <cell r="N142">
            <v>0.25811886000000001</v>
          </cell>
          <cell r="O142">
            <v>7.6284410629999994E-2</v>
          </cell>
          <cell r="P142">
            <v>6.8260376799999994E-2</v>
          </cell>
          <cell r="Q142">
            <v>6.3477606000000006E-2</v>
          </cell>
          <cell r="R142">
            <v>0.12579754999999998</v>
          </cell>
          <cell r="S142">
            <v>241.60363113943001</v>
          </cell>
        </row>
        <row r="143">
          <cell r="A143" t="str">
            <v>1.42.2004</v>
          </cell>
          <cell r="B143">
            <v>1</v>
          </cell>
          <cell r="C143">
            <v>42</v>
          </cell>
          <cell r="D143">
            <v>2004</v>
          </cell>
          <cell r="E143">
            <v>216.34995347000006</v>
          </cell>
          <cell r="F143">
            <v>18.4405805942</v>
          </cell>
          <cell r="G143">
            <v>11.099258104399999</v>
          </cell>
          <cell r="H143">
            <v>0.44458432000000003</v>
          </cell>
          <cell r="I143">
            <v>0.17631750000000002</v>
          </cell>
          <cell r="J143">
            <v>3.5220844000000001E-2</v>
          </cell>
          <cell r="K143">
            <v>0.50257196289999995</v>
          </cell>
          <cell r="L143">
            <v>1.4105398</v>
          </cell>
          <cell r="M143">
            <v>0.23480647999999998</v>
          </cell>
          <cell r="N143">
            <v>0.27479285999999997</v>
          </cell>
          <cell r="O143">
            <v>1.1177314820000001E-2</v>
          </cell>
          <cell r="P143">
            <v>1.0128894069999998E-2</v>
          </cell>
          <cell r="Q143">
            <v>6.7557041999999998E-2</v>
          </cell>
          <cell r="R143">
            <v>0.13388201</v>
          </cell>
          <cell r="S143">
            <v>249.19137119639009</v>
          </cell>
        </row>
        <row r="144">
          <cell r="A144" t="str">
            <v>1.42.2005</v>
          </cell>
          <cell r="B144">
            <v>1</v>
          </cell>
          <cell r="C144">
            <v>42</v>
          </cell>
          <cell r="D144">
            <v>2005</v>
          </cell>
          <cell r="E144">
            <v>282.11987597000001</v>
          </cell>
          <cell r="F144">
            <v>23.295970801799996</v>
          </cell>
          <cell r="G144">
            <v>12.936098527999999</v>
          </cell>
          <cell r="H144">
            <v>0.58303667800000003</v>
          </cell>
          <cell r="I144">
            <v>0.23065707000000002</v>
          </cell>
          <cell r="J144">
            <v>4.6096427999999995E-2</v>
          </cell>
          <cell r="K144">
            <v>0.65908241200000006</v>
          </cell>
          <cell r="L144">
            <v>1.8452540000000002</v>
          </cell>
          <cell r="M144">
            <v>0.30731065000000002</v>
          </cell>
          <cell r="N144">
            <v>0.36222070000000001</v>
          </cell>
          <cell r="O144">
            <v>1.472055286E-2</v>
          </cell>
          <cell r="P144">
            <v>1.3333808819999998E-2</v>
          </cell>
          <cell r="Q144">
            <v>8.9007160000000002E-2</v>
          </cell>
          <cell r="R144">
            <v>0.17639067999999999</v>
          </cell>
          <cell r="S144">
            <v>322.67905543948001</v>
          </cell>
        </row>
        <row r="145">
          <cell r="A145" t="str">
            <v>1.42.2006</v>
          </cell>
          <cell r="B145">
            <v>1</v>
          </cell>
          <cell r="C145">
            <v>42</v>
          </cell>
          <cell r="D145">
            <v>2006</v>
          </cell>
          <cell r="E145">
            <v>355.76688228</v>
          </cell>
          <cell r="F145">
            <v>29.597454851400002</v>
          </cell>
          <cell r="G145">
            <v>15.718573427399999</v>
          </cell>
          <cell r="H145">
            <v>0.73954924999999994</v>
          </cell>
          <cell r="I145">
            <v>0.29187858</v>
          </cell>
          <cell r="J145">
            <v>5.8284170000000003E-2</v>
          </cell>
          <cell r="K145">
            <v>0.83600929000000002</v>
          </cell>
          <cell r="L145">
            <v>2.3350179999999998</v>
          </cell>
          <cell r="M145">
            <v>0.38856324000000003</v>
          </cell>
          <cell r="N145">
            <v>0.46186609999999995</v>
          </cell>
          <cell r="O145">
            <v>1.875333723E-2</v>
          </cell>
          <cell r="P145">
            <v>1.6978954589999998E-2</v>
          </cell>
          <cell r="Q145">
            <v>0.11343981</v>
          </cell>
          <cell r="R145">
            <v>0.22481032000000001</v>
          </cell>
          <cell r="S145">
            <v>406.56806161061996</v>
          </cell>
        </row>
        <row r="146">
          <cell r="A146" t="str">
            <v>1.42.2007</v>
          </cell>
          <cell r="B146">
            <v>1</v>
          </cell>
          <cell r="C146">
            <v>42</v>
          </cell>
          <cell r="D146">
            <v>2007</v>
          </cell>
          <cell r="E146">
            <v>433.72019733000002</v>
          </cell>
          <cell r="F146">
            <v>36.392415638099997</v>
          </cell>
          <cell r="G146">
            <v>16.8747709855</v>
          </cell>
          <cell r="H146">
            <v>0.68661231100000009</v>
          </cell>
          <cell r="I146">
            <v>0.36040073000000006</v>
          </cell>
          <cell r="J146">
            <v>7.1866570000000005E-2</v>
          </cell>
          <cell r="K146">
            <v>0.776166562</v>
          </cell>
          <cell r="L146">
            <v>2.8832021999999999</v>
          </cell>
          <cell r="M146">
            <v>0.47911290000000001</v>
          </cell>
          <cell r="N146">
            <v>0.5690035</v>
          </cell>
          <cell r="O146">
            <v>1.7482252999999996E-2</v>
          </cell>
          <cell r="P146">
            <v>1.5821328119999999E-2</v>
          </cell>
          <cell r="Q146">
            <v>0.13970647000000003</v>
          </cell>
          <cell r="R146">
            <v>0.27686473</v>
          </cell>
          <cell r="S146">
            <v>493.26362350772007</v>
          </cell>
        </row>
        <row r="147">
          <cell r="A147" t="str">
            <v>1.42.2008</v>
          </cell>
          <cell r="B147">
            <v>1</v>
          </cell>
          <cell r="C147">
            <v>42</v>
          </cell>
          <cell r="D147">
            <v>2008</v>
          </cell>
          <cell r="E147">
            <v>308.58918329000005</v>
          </cell>
          <cell r="F147">
            <v>14.698332909499999</v>
          </cell>
          <cell r="G147">
            <v>9.1023680017000004</v>
          </cell>
          <cell r="H147">
            <v>0.94657560000000007</v>
          </cell>
          <cell r="I147">
            <v>0.50172930000000004</v>
          </cell>
          <cell r="J147">
            <v>0.10013678999999999</v>
          </cell>
          <cell r="K147">
            <v>1.0700372590000002</v>
          </cell>
          <cell r="L147">
            <v>4.0138363999999997</v>
          </cell>
          <cell r="M147">
            <v>0.66758269999999997</v>
          </cell>
          <cell r="N147">
            <v>0.7880836</v>
          </cell>
          <cell r="O147">
            <v>2.4194341670000005E-2</v>
          </cell>
          <cell r="P147">
            <v>2.1886937910000001E-2</v>
          </cell>
          <cell r="Q147">
            <v>0.19342956000000003</v>
          </cell>
          <cell r="R147">
            <v>0.38333071000000002</v>
          </cell>
          <cell r="S147">
            <v>341.10070739978016</v>
          </cell>
        </row>
        <row r="148">
          <cell r="A148" t="str">
            <v>1.42.2009</v>
          </cell>
          <cell r="B148">
            <v>1</v>
          </cell>
          <cell r="C148">
            <v>42</v>
          </cell>
          <cell r="D148">
            <v>2009</v>
          </cell>
          <cell r="E148">
            <v>407.4285825</v>
          </cell>
          <cell r="F148">
            <v>19.7705127899</v>
          </cell>
          <cell r="G148">
            <v>12.149245220699999</v>
          </cell>
          <cell r="H148">
            <v>1.268547836</v>
          </cell>
          <cell r="I148">
            <v>0.67240483000000006</v>
          </cell>
          <cell r="J148">
            <v>0.13420554999999998</v>
          </cell>
          <cell r="K148">
            <v>1.4340032729999999</v>
          </cell>
          <cell r="L148">
            <v>5.3792366999999999</v>
          </cell>
          <cell r="M148">
            <v>0.89470779999999994</v>
          </cell>
          <cell r="N148">
            <v>1.0611261000000001</v>
          </cell>
          <cell r="O148">
            <v>3.2551012059999995E-2</v>
          </cell>
          <cell r="P148">
            <v>2.9434656010000004E-2</v>
          </cell>
          <cell r="Q148">
            <v>0.26033899999999999</v>
          </cell>
          <cell r="R148">
            <v>0.51592972999999998</v>
          </cell>
          <cell r="S148">
            <v>451.03082699766992</v>
          </cell>
        </row>
        <row r="149">
          <cell r="A149" t="str">
            <v>1.42.2010</v>
          </cell>
          <cell r="B149">
            <v>1</v>
          </cell>
          <cell r="C149">
            <v>42</v>
          </cell>
          <cell r="D149">
            <v>2010</v>
          </cell>
          <cell r="E149">
            <v>492.05088359999996</v>
          </cell>
          <cell r="F149">
            <v>24.429413137200001</v>
          </cell>
          <cell r="G149">
            <v>14.5644982572</v>
          </cell>
          <cell r="H149">
            <v>1.5446545670000003</v>
          </cell>
          <cell r="I149">
            <v>0.83574166999999999</v>
          </cell>
          <cell r="J149">
            <v>0.16702180999999999</v>
          </cell>
          <cell r="K149">
            <v>1.746124526</v>
          </cell>
          <cell r="L149">
            <v>6.6859434000000002</v>
          </cell>
          <cell r="M149">
            <v>1.1134842</v>
          </cell>
          <cell r="N149">
            <v>1.3124406</v>
          </cell>
          <cell r="O149">
            <v>4.0155263940000005E-2</v>
          </cell>
          <cell r="P149">
            <v>3.6262036869999993E-2</v>
          </cell>
          <cell r="Q149">
            <v>0.32188723000000002</v>
          </cell>
          <cell r="R149">
            <v>0.63790435000000001</v>
          </cell>
          <cell r="S149">
            <v>545.48641464821003</v>
          </cell>
        </row>
        <row r="150">
          <cell r="A150" t="str">
            <v>1.42.2011</v>
          </cell>
          <cell r="B150">
            <v>1</v>
          </cell>
          <cell r="C150">
            <v>42</v>
          </cell>
          <cell r="D150">
            <v>2011</v>
          </cell>
          <cell r="E150">
            <v>621.99911147</v>
          </cell>
          <cell r="F150">
            <v>31.606033190899996</v>
          </cell>
          <cell r="G150">
            <v>18.4233140435</v>
          </cell>
          <cell r="H150">
            <v>1.970419457</v>
          </cell>
          <cell r="I150">
            <v>1.0846685199999999</v>
          </cell>
          <cell r="J150">
            <v>0.21665882</v>
          </cell>
          <cell r="K150">
            <v>2.2274270390000002</v>
          </cell>
          <cell r="L150">
            <v>8.6773581999999987</v>
          </cell>
          <cell r="M150">
            <v>1.4443983</v>
          </cell>
          <cell r="N150">
            <v>1.6996373</v>
          </cell>
          <cell r="O150">
            <v>5.1872694490000003E-2</v>
          </cell>
          <cell r="P150">
            <v>4.6783083930000004E-2</v>
          </cell>
          <cell r="Q150">
            <v>0.41671543</v>
          </cell>
          <cell r="R150">
            <v>0.82583059999999997</v>
          </cell>
          <cell r="S150">
            <v>690.69022814881998</v>
          </cell>
        </row>
        <row r="151">
          <cell r="A151" t="str">
            <v>1.42.2012</v>
          </cell>
          <cell r="B151">
            <v>1</v>
          </cell>
          <cell r="C151">
            <v>42</v>
          </cell>
          <cell r="D151">
            <v>2012</v>
          </cell>
          <cell r="E151">
            <v>664.60054257000013</v>
          </cell>
          <cell r="F151">
            <v>34.532027223500002</v>
          </cell>
          <cell r="G151">
            <v>17.291550771799997</v>
          </cell>
          <cell r="H151">
            <v>1.608770523</v>
          </cell>
          <cell r="I151">
            <v>1.1861574399999999</v>
          </cell>
          <cell r="J151">
            <v>0.23693042</v>
          </cell>
          <cell r="K151">
            <v>1.818602761</v>
          </cell>
          <cell r="L151">
            <v>9.4892585</v>
          </cell>
          <cell r="M151">
            <v>1.5795447</v>
          </cell>
          <cell r="N151">
            <v>1.8586652000000001</v>
          </cell>
          <cell r="O151">
            <v>4.2860591780000006E-2</v>
          </cell>
          <cell r="P151">
            <v>3.8608633479999988E-2</v>
          </cell>
          <cell r="Q151">
            <v>0.45555586000000003</v>
          </cell>
          <cell r="R151">
            <v>0.90280192000000004</v>
          </cell>
          <cell r="S151">
            <v>735.64187711456009</v>
          </cell>
        </row>
        <row r="152">
          <cell r="A152" t="str">
            <v>1.42.2013</v>
          </cell>
          <cell r="B152">
            <v>1</v>
          </cell>
          <cell r="C152">
            <v>42</v>
          </cell>
          <cell r="D152">
            <v>2013</v>
          </cell>
          <cell r="E152">
            <v>712.28973802999997</v>
          </cell>
          <cell r="F152">
            <v>37.852154024800008</v>
          </cell>
          <cell r="G152">
            <v>18.528943773500004</v>
          </cell>
          <cell r="H152">
            <v>1.741076769</v>
          </cell>
          <cell r="I152">
            <v>1.3013839</v>
          </cell>
          <cell r="J152">
            <v>0.25994648999999997</v>
          </cell>
          <cell r="K152">
            <v>1.9681610609999998</v>
          </cell>
          <cell r="L152">
            <v>10.411077500000001</v>
          </cell>
          <cell r="M152">
            <v>1.7329857999999998</v>
          </cell>
          <cell r="N152">
            <v>2.0392196</v>
          </cell>
          <cell r="O152">
            <v>4.6920720639999997E-2</v>
          </cell>
          <cell r="P152">
            <v>4.2217532450000005E-2</v>
          </cell>
          <cell r="Q152">
            <v>0.49964470000000005</v>
          </cell>
          <cell r="R152">
            <v>0.99017677999999998</v>
          </cell>
          <cell r="S152">
            <v>789.70364668138996</v>
          </cell>
        </row>
        <row r="153">
          <cell r="A153" t="str">
            <v>1.42.2014</v>
          </cell>
          <cell r="B153">
            <v>1</v>
          </cell>
          <cell r="C153">
            <v>42</v>
          </cell>
          <cell r="D153">
            <v>2014</v>
          </cell>
          <cell r="E153">
            <v>762.17592539000009</v>
          </cell>
          <cell r="F153">
            <v>41.134295303800009</v>
          </cell>
          <cell r="G153">
            <v>20.069572121</v>
          </cell>
          <cell r="H153">
            <v>1.888688685</v>
          </cell>
          <cell r="I153">
            <v>1.4186007</v>
          </cell>
          <cell r="J153">
            <v>0.28336027000000003</v>
          </cell>
          <cell r="K153">
            <v>2.1350327820000001</v>
          </cell>
          <cell r="L153">
            <v>11.3488039</v>
          </cell>
          <cell r="M153">
            <v>1.8890762999999999</v>
          </cell>
          <cell r="N153">
            <v>2.2210331999999999</v>
          </cell>
          <cell r="O153">
            <v>5.1010906150000007E-2</v>
          </cell>
          <cell r="P153">
            <v>4.5887827879999996E-2</v>
          </cell>
          <cell r="Q153">
            <v>0.54307011000000005</v>
          </cell>
          <cell r="R153">
            <v>1.0762351999999999</v>
          </cell>
          <cell r="S153">
            <v>846.28059269583036</v>
          </cell>
        </row>
        <row r="154">
          <cell r="A154" t="str">
            <v>1.42.2015</v>
          </cell>
          <cell r="B154">
            <v>1</v>
          </cell>
          <cell r="C154">
            <v>42</v>
          </cell>
          <cell r="D154">
            <v>2015</v>
          </cell>
          <cell r="E154">
            <v>818.47588673999996</v>
          </cell>
          <cell r="F154">
            <v>44.928087053999995</v>
          </cell>
          <cell r="G154">
            <v>21.818091802999998</v>
          </cell>
          <cell r="H154">
            <v>2.0588261050000001</v>
          </cell>
          <cell r="I154">
            <v>1.5507592999999997</v>
          </cell>
          <cell r="J154">
            <v>0.30975869</v>
          </cell>
          <cell r="K154">
            <v>2.3273598139999998</v>
          </cell>
          <cell r="L154">
            <v>12.4060788</v>
          </cell>
          <cell r="M154">
            <v>2.0650660999999997</v>
          </cell>
          <cell r="N154">
            <v>2.4279461000000002</v>
          </cell>
          <cell r="O154">
            <v>5.5738091619999999E-2</v>
          </cell>
          <cell r="P154">
            <v>5.0128293800000001E-2</v>
          </cell>
          <cell r="Q154">
            <v>0.59347919999999998</v>
          </cell>
          <cell r="R154">
            <v>1.1761362</v>
          </cell>
          <cell r="S154">
            <v>910.24334229141994</v>
          </cell>
        </row>
        <row r="155">
          <cell r="A155" t="str">
            <v>1.42.2016</v>
          </cell>
          <cell r="B155">
            <v>1</v>
          </cell>
          <cell r="C155">
            <v>42</v>
          </cell>
          <cell r="D155">
            <v>2016</v>
          </cell>
          <cell r="E155">
            <v>877.52807713000004</v>
          </cell>
          <cell r="F155">
            <v>49.001279974500001</v>
          </cell>
          <cell r="G155">
            <v>23.652207079299998</v>
          </cell>
          <cell r="H155">
            <v>2.2410913159999994</v>
          </cell>
          <cell r="I155">
            <v>1.6927767000000002</v>
          </cell>
          <cell r="J155">
            <v>0.33812591999999997</v>
          </cell>
          <cell r="K155">
            <v>2.5333967289999997</v>
          </cell>
          <cell r="L155">
            <v>13.542210000000001</v>
          </cell>
          <cell r="M155">
            <v>2.2541880000000001</v>
          </cell>
          <cell r="N155">
            <v>2.6502968000000005</v>
          </cell>
          <cell r="O155">
            <v>6.0815434959999998E-2</v>
          </cell>
          <cell r="P155">
            <v>5.4681944070000002E-2</v>
          </cell>
          <cell r="Q155">
            <v>0.61525084000000008</v>
          </cell>
          <cell r="R155">
            <v>1.219279</v>
          </cell>
          <cell r="S155">
            <v>977.38367686782999</v>
          </cell>
        </row>
        <row r="156">
          <cell r="A156" t="str">
            <v>1.42.2017</v>
          </cell>
          <cell r="B156">
            <v>1</v>
          </cell>
          <cell r="C156">
            <v>42</v>
          </cell>
          <cell r="D156">
            <v>2017</v>
          </cell>
          <cell r="E156">
            <v>925.43487630999994</v>
          </cell>
          <cell r="F156">
            <v>52.315062521499996</v>
          </cell>
          <cell r="G156">
            <v>24.030030978599996</v>
          </cell>
          <cell r="H156">
            <v>1.9661715640000001</v>
          </cell>
          <cell r="I156">
            <v>1.8086049000000002</v>
          </cell>
          <cell r="J156">
            <v>0.36126167999999997</v>
          </cell>
          <cell r="K156">
            <v>2.2226170649999997</v>
          </cell>
          <cell r="L156">
            <v>14.468831</v>
          </cell>
          <cell r="M156">
            <v>2.4084304999999997</v>
          </cell>
          <cell r="N156">
            <v>2.8316463000000001</v>
          </cell>
          <cell r="O156">
            <v>5.3466880150000007E-2</v>
          </cell>
          <cell r="P156">
            <v>4.8064633979999993E-2</v>
          </cell>
          <cell r="Q156">
            <v>0.65717085999999991</v>
          </cell>
          <cell r="R156">
            <v>1.302354</v>
          </cell>
          <cell r="S156">
            <v>1029.9085891932295</v>
          </cell>
        </row>
        <row r="157">
          <cell r="A157" t="str">
            <v>1.42.2018</v>
          </cell>
          <cell r="B157">
            <v>1</v>
          </cell>
          <cell r="C157">
            <v>42</v>
          </cell>
          <cell r="D157">
            <v>2018</v>
          </cell>
          <cell r="E157">
            <v>974.58241922999991</v>
          </cell>
          <cell r="F157">
            <v>56.0108503465</v>
          </cell>
          <cell r="G157">
            <v>25.604936864599999</v>
          </cell>
          <cell r="H157">
            <v>2.101225194</v>
          </cell>
          <cell r="I157">
            <v>1.9378894</v>
          </cell>
          <cell r="J157">
            <v>0.38708700000000001</v>
          </cell>
          <cell r="K157">
            <v>2.3752882239999997</v>
          </cell>
          <cell r="L157">
            <v>15.503139000000001</v>
          </cell>
          <cell r="M157">
            <v>2.5805895999999997</v>
          </cell>
          <cell r="N157">
            <v>3.0340612</v>
          </cell>
          <cell r="O157">
            <v>5.7265270409999999E-2</v>
          </cell>
          <cell r="P157">
            <v>5.1467970159999994E-2</v>
          </cell>
          <cell r="Q157">
            <v>0.70394780999999995</v>
          </cell>
          <cell r="R157">
            <v>1.3950549999999999</v>
          </cell>
          <cell r="S157">
            <v>1086.32522210967</v>
          </cell>
        </row>
        <row r="158">
          <cell r="A158" t="str">
            <v>1.42.2019</v>
          </cell>
          <cell r="B158">
            <v>1</v>
          </cell>
          <cell r="C158">
            <v>42</v>
          </cell>
          <cell r="D158">
            <v>2019</v>
          </cell>
          <cell r="E158">
            <v>935.38564733999999</v>
          </cell>
          <cell r="F158">
            <v>59.854374082900009</v>
          </cell>
          <cell r="G158">
            <v>27.280505050899997</v>
          </cell>
          <cell r="H158">
            <v>2.0086115410000001</v>
          </cell>
          <cell r="I158">
            <v>2.0754161999999998</v>
          </cell>
          <cell r="J158">
            <v>0.41455661000000005</v>
          </cell>
          <cell r="K158">
            <v>2.270591772</v>
          </cell>
          <cell r="L158">
            <v>16.603313999999997</v>
          </cell>
          <cell r="M158">
            <v>2.7637199999999997</v>
          </cell>
          <cell r="N158">
            <v>3.2493699999999999</v>
          </cell>
          <cell r="O158">
            <v>5.4854330270000008E-2</v>
          </cell>
          <cell r="P158">
            <v>4.929110867E-2</v>
          </cell>
          <cell r="Q158">
            <v>0.75370293999999993</v>
          </cell>
          <cell r="R158">
            <v>1.4936585</v>
          </cell>
          <cell r="S158">
            <v>1054.2576134757403</v>
          </cell>
        </row>
        <row r="159">
          <cell r="A159" t="str">
            <v>1.42.2020</v>
          </cell>
          <cell r="B159">
            <v>1</v>
          </cell>
          <cell r="C159">
            <v>42</v>
          </cell>
          <cell r="D159">
            <v>2020</v>
          </cell>
          <cell r="E159">
            <v>980.91100908999999</v>
          </cell>
          <cell r="F159">
            <v>63.669916690400001</v>
          </cell>
          <cell r="G159">
            <v>28.892384996600001</v>
          </cell>
          <cell r="H159">
            <v>2.1329179030000001</v>
          </cell>
          <cell r="I159">
            <v>2.2092135000000002</v>
          </cell>
          <cell r="J159">
            <v>0.44128191999999994</v>
          </cell>
          <cell r="K159">
            <v>2.411110673</v>
          </cell>
          <cell r="L159">
            <v>17.6737</v>
          </cell>
          <cell r="M159">
            <v>2.9418911000000003</v>
          </cell>
          <cell r="N159">
            <v>3.4588539999999997</v>
          </cell>
          <cell r="O159">
            <v>5.836837688999999E-2</v>
          </cell>
          <cell r="P159">
            <v>5.2438211399999997E-2</v>
          </cell>
          <cell r="Q159">
            <v>0.8020815</v>
          </cell>
          <cell r="R159">
            <v>1.5895322999999999</v>
          </cell>
          <cell r="S159">
            <v>1107.2447002612898</v>
          </cell>
        </row>
        <row r="160">
          <cell r="A160" t="str">
            <v>1.42.2021</v>
          </cell>
          <cell r="B160">
            <v>1</v>
          </cell>
          <cell r="C160">
            <v>42</v>
          </cell>
          <cell r="D160">
            <v>2021</v>
          </cell>
          <cell r="E160">
            <v>654.92193164000003</v>
          </cell>
          <cell r="F160">
            <v>57.558382245299995</v>
          </cell>
          <cell r="G160">
            <v>13.165858069399999</v>
          </cell>
          <cell r="H160">
            <v>2.044784521</v>
          </cell>
          <cell r="I160">
            <v>2.3723945</v>
          </cell>
          <cell r="J160">
            <v>0.47387760000000001</v>
          </cell>
          <cell r="K160">
            <v>2.3114833799999999</v>
          </cell>
          <cell r="L160">
            <v>18.979182000000002</v>
          </cell>
          <cell r="M160">
            <v>3.1591936</v>
          </cell>
          <cell r="N160">
            <v>3.7143410000000001</v>
          </cell>
          <cell r="O160">
            <v>5.6064054050000006E-2</v>
          </cell>
          <cell r="P160">
            <v>5.0358641759999989E-2</v>
          </cell>
          <cell r="Q160">
            <v>0.86111372000000008</v>
          </cell>
          <cell r="R160">
            <v>1.7065233</v>
          </cell>
          <cell r="S160">
            <v>761.37548827151011</v>
          </cell>
        </row>
        <row r="161">
          <cell r="A161" t="str">
            <v>1.42.2022</v>
          </cell>
          <cell r="B161">
            <v>1</v>
          </cell>
          <cell r="C161">
            <v>42</v>
          </cell>
          <cell r="D161">
            <v>2022</v>
          </cell>
          <cell r="E161">
            <v>678.36818775999996</v>
          </cell>
          <cell r="F161">
            <v>60.745119706600008</v>
          </cell>
          <cell r="G161">
            <v>13.7836125862</v>
          </cell>
          <cell r="H161">
            <v>2.1546331400000001</v>
          </cell>
          <cell r="I161">
            <v>2.5054831999999996</v>
          </cell>
          <cell r="J161">
            <v>0.50046060000000003</v>
          </cell>
          <cell r="K161">
            <v>2.4356629930000002</v>
          </cell>
          <cell r="L161">
            <v>20.043803999999998</v>
          </cell>
          <cell r="M161">
            <v>3.3364192000000004</v>
          </cell>
          <cell r="N161">
            <v>3.9227059999999998</v>
          </cell>
          <cell r="O161">
            <v>5.9188182040000002E-2</v>
          </cell>
          <cell r="P161">
            <v>5.3154815719999998E-2</v>
          </cell>
          <cell r="Q161">
            <v>0.90919970999999999</v>
          </cell>
          <cell r="R161">
            <v>1.8018178</v>
          </cell>
          <cell r="S161">
            <v>790.61944969355989</v>
          </cell>
        </row>
        <row r="162">
          <cell r="A162" t="str">
            <v>1.42.2023</v>
          </cell>
          <cell r="B162">
            <v>1</v>
          </cell>
          <cell r="C162">
            <v>42</v>
          </cell>
          <cell r="D162">
            <v>2023</v>
          </cell>
          <cell r="E162">
            <v>604.82375451000007</v>
          </cell>
          <cell r="F162">
            <v>63.644985699400003</v>
          </cell>
          <cell r="G162">
            <v>14.079292491</v>
          </cell>
          <cell r="H162">
            <v>1.4407297680000004</v>
          </cell>
          <cell r="I162">
            <v>2.6308506999999999</v>
          </cell>
          <cell r="J162">
            <v>0.52550229999999998</v>
          </cell>
          <cell r="K162">
            <v>1.6286450530000001</v>
          </cell>
          <cell r="L162">
            <v>21.046852000000001</v>
          </cell>
          <cell r="M162">
            <v>3.5033675999999998</v>
          </cell>
          <cell r="N162">
            <v>4.1189999999999998</v>
          </cell>
          <cell r="O162">
            <v>3.9651054499999998E-2</v>
          </cell>
          <cell r="P162">
            <v>3.5602880219999994E-2</v>
          </cell>
          <cell r="Q162">
            <v>0.95446735999999999</v>
          </cell>
          <cell r="R162">
            <v>1.8915256</v>
          </cell>
          <cell r="S162">
            <v>720.36422701612025</v>
          </cell>
        </row>
        <row r="163">
          <cell r="A163" t="str">
            <v>1.42.2024</v>
          </cell>
          <cell r="B163">
            <v>1</v>
          </cell>
          <cell r="C163">
            <v>42</v>
          </cell>
          <cell r="D163">
            <v>2024</v>
          </cell>
          <cell r="E163">
            <v>623.31773608999993</v>
          </cell>
          <cell r="F163">
            <v>66.692317584199998</v>
          </cell>
          <cell r="G163">
            <v>14.657218048599999</v>
          </cell>
          <cell r="H163">
            <v>1.5073694439999998</v>
          </cell>
          <cell r="I163">
            <v>2.7585238999999997</v>
          </cell>
          <cell r="J163">
            <v>0.551006</v>
          </cell>
          <cell r="K163">
            <v>1.7039761179999999</v>
          </cell>
          <cell r="L163">
            <v>22.068210999999998</v>
          </cell>
          <cell r="M163">
            <v>3.6733883000000001</v>
          </cell>
          <cell r="N163">
            <v>4.3188930000000001</v>
          </cell>
          <cell r="O163">
            <v>4.156127112E-2</v>
          </cell>
          <cell r="P163">
            <v>3.7311238980000001E-2</v>
          </cell>
          <cell r="Q163">
            <v>1.00055443</v>
          </cell>
          <cell r="R163">
            <v>1.9828583</v>
          </cell>
          <cell r="S163">
            <v>744.31092472490013</v>
          </cell>
        </row>
        <row r="164">
          <cell r="A164" t="str">
            <v>1.42.2025</v>
          </cell>
          <cell r="B164">
            <v>1</v>
          </cell>
          <cell r="C164">
            <v>42</v>
          </cell>
          <cell r="D164">
            <v>2025</v>
          </cell>
          <cell r="E164">
            <v>656.17554334000022</v>
          </cell>
          <cell r="F164">
            <v>71.331453147899992</v>
          </cell>
          <cell r="G164">
            <v>15.580246562100001</v>
          </cell>
          <cell r="H164">
            <v>1.6098714540000001</v>
          </cell>
          <cell r="I164">
            <v>2.9521246000000003</v>
          </cell>
          <cell r="J164">
            <v>0.58967550000000002</v>
          </cell>
          <cell r="K164">
            <v>1.8198454260000003</v>
          </cell>
          <cell r="L164">
            <v>23.616982999999998</v>
          </cell>
          <cell r="M164">
            <v>3.9311889</v>
          </cell>
          <cell r="N164">
            <v>4.6219960000000002</v>
          </cell>
          <cell r="O164">
            <v>4.4463852120000008E-2</v>
          </cell>
          <cell r="P164">
            <v>3.9910409670000001E-2</v>
          </cell>
          <cell r="Q164">
            <v>1.07054038</v>
          </cell>
          <cell r="R164">
            <v>2.1215527000000001</v>
          </cell>
          <cell r="S164">
            <v>785.50539527179035</v>
          </cell>
        </row>
        <row r="165">
          <cell r="A165" t="str">
            <v>1.42.2026</v>
          </cell>
          <cell r="B165">
            <v>1</v>
          </cell>
          <cell r="C165">
            <v>42</v>
          </cell>
          <cell r="D165">
            <v>2026</v>
          </cell>
          <cell r="E165">
            <v>692.51092847999996</v>
          </cell>
          <cell r="F165">
            <v>76.480109073199998</v>
          </cell>
          <cell r="G165">
            <v>16.603470652600002</v>
          </cell>
          <cell r="H165">
            <v>1.7236025860000002</v>
          </cell>
          <cell r="I165">
            <v>3.1670090000000006</v>
          </cell>
          <cell r="J165">
            <v>0.63259799999999999</v>
          </cell>
          <cell r="K165">
            <v>1.9484080940000001</v>
          </cell>
          <cell r="L165">
            <v>25.336064</v>
          </cell>
          <cell r="M165">
            <v>4.2173398000000004</v>
          </cell>
          <cell r="N165">
            <v>4.9584349999999997</v>
          </cell>
          <cell r="O165">
            <v>4.7685490520000005E-2</v>
          </cell>
          <cell r="P165">
            <v>4.2795149759999998E-2</v>
          </cell>
          <cell r="Q165">
            <v>1.14821851</v>
          </cell>
          <cell r="R165">
            <v>2.2754995</v>
          </cell>
          <cell r="S165">
            <v>831.09216333607992</v>
          </cell>
        </row>
        <row r="166">
          <cell r="A166" t="str">
            <v>1.43.43</v>
          </cell>
          <cell r="B166">
            <v>1</v>
          </cell>
          <cell r="C166">
            <v>43</v>
          </cell>
          <cell r="D166">
            <v>43</v>
          </cell>
          <cell r="E166">
            <v>13149.620017465999</v>
          </cell>
          <cell r="F166">
            <v>462.94874121295004</v>
          </cell>
          <cell r="G166">
            <v>308.40522176532005</v>
          </cell>
          <cell r="H166">
            <v>27.266163165399991</v>
          </cell>
          <cell r="I166">
            <v>7.3758638450000014</v>
          </cell>
          <cell r="J166">
            <v>1.1954445380000001</v>
          </cell>
          <cell r="K166">
            <v>30.822490389600016</v>
          </cell>
          <cell r="L166">
            <v>59.006879810000022</v>
          </cell>
          <cell r="M166">
            <v>7.9696685900000004</v>
          </cell>
          <cell r="N166">
            <v>14.82597049</v>
          </cell>
          <cell r="O166">
            <v>0.64666576736300008</v>
          </cell>
          <cell r="P166">
            <v>0.57923494655100016</v>
          </cell>
          <cell r="Q166">
            <v>2.722168946</v>
          </cell>
          <cell r="R166">
            <v>5.3946891300000006</v>
          </cell>
          <cell r="S166">
            <v>14078.779220062183</v>
          </cell>
        </row>
        <row r="167">
          <cell r="A167" t="str">
            <v>1.43.1996</v>
          </cell>
          <cell r="B167">
            <v>1</v>
          </cell>
          <cell r="C167">
            <v>43</v>
          </cell>
          <cell r="D167">
            <v>1996</v>
          </cell>
          <cell r="E167">
            <v>1644.7164078999999</v>
          </cell>
          <cell r="F167">
            <v>92.682307152999996</v>
          </cell>
          <cell r="G167">
            <v>56.026742459999994</v>
          </cell>
          <cell r="H167">
            <v>6.5935265879999996</v>
          </cell>
          <cell r="I167">
            <v>0.26049538999999999</v>
          </cell>
          <cell r="J167">
            <v>4.2224096000000003E-2</v>
          </cell>
          <cell r="K167">
            <v>7.453523261</v>
          </cell>
          <cell r="L167">
            <v>2.0839566999999999</v>
          </cell>
          <cell r="M167">
            <v>0.28149523999999998</v>
          </cell>
          <cell r="N167">
            <v>0.52287439999999996</v>
          </cell>
          <cell r="O167">
            <v>0.16939845845000001</v>
          </cell>
          <cell r="P167">
            <v>0.14756640982999999</v>
          </cell>
          <cell r="Q167">
            <v>9.8142840000000009E-2</v>
          </cell>
          <cell r="R167">
            <v>0.19449603000000001</v>
          </cell>
          <cell r="S167">
            <v>1811.2731569262799</v>
          </cell>
        </row>
        <row r="168">
          <cell r="A168" t="str">
            <v>1.43.1997</v>
          </cell>
          <cell r="B168">
            <v>1</v>
          </cell>
          <cell r="C168">
            <v>43</v>
          </cell>
          <cell r="D168">
            <v>1997</v>
          </cell>
          <cell r="E168">
            <v>369.73535264000003</v>
          </cell>
          <cell r="F168">
            <v>20.834647352200001</v>
          </cell>
          <cell r="G168">
            <v>12.686084003700003</v>
          </cell>
          <cell r="H168">
            <v>1.08364364</v>
          </cell>
          <cell r="I168">
            <v>5.8633554000000004E-2</v>
          </cell>
          <cell r="J168">
            <v>9.5122670000000013E-3</v>
          </cell>
          <cell r="K168">
            <v>1.2249837959999998</v>
          </cell>
          <cell r="L168">
            <v>0.46906741000000002</v>
          </cell>
          <cell r="M168">
            <v>6.341542E-2</v>
          </cell>
          <cell r="N168">
            <v>0.11754012999999999</v>
          </cell>
          <cell r="O168">
            <v>2.6849377720000001E-2</v>
          </cell>
          <cell r="P168">
            <v>2.3397634730000002E-2</v>
          </cell>
          <cell r="Q168">
            <v>2.2101288999999996E-2</v>
          </cell>
          <cell r="R168">
            <v>4.3799500000000005E-2</v>
          </cell>
          <cell r="S168">
            <v>406.39902801434994</v>
          </cell>
        </row>
        <row r="169">
          <cell r="A169" t="str">
            <v>1.43.1998</v>
          </cell>
          <cell r="B169">
            <v>1</v>
          </cell>
          <cell r="C169">
            <v>43</v>
          </cell>
          <cell r="D169">
            <v>1998</v>
          </cell>
          <cell r="E169">
            <v>184.19758289500001</v>
          </cell>
          <cell r="F169">
            <v>16.380440191199998</v>
          </cell>
          <cell r="G169">
            <v>10.473456608900001</v>
          </cell>
          <cell r="H169">
            <v>1.229667165</v>
          </cell>
          <cell r="I169">
            <v>6.5655034000000001E-2</v>
          </cell>
          <cell r="J169">
            <v>1.0634736000000001E-2</v>
          </cell>
          <cell r="K169">
            <v>1.3900528620000001</v>
          </cell>
          <cell r="L169">
            <v>0.52524061</v>
          </cell>
          <cell r="M169">
            <v>7.0898580000000017E-2</v>
          </cell>
          <cell r="N169">
            <v>0.13181576</v>
          </cell>
          <cell r="O169">
            <v>3.0950820770000002E-2</v>
          </cell>
          <cell r="P169">
            <v>2.6967479609999994E-2</v>
          </cell>
          <cell r="Q169">
            <v>2.4783889999999999E-2</v>
          </cell>
          <cell r="R169">
            <v>4.9115790000000006E-2</v>
          </cell>
          <cell r="S169">
            <v>214.60726242247998</v>
          </cell>
        </row>
        <row r="170">
          <cell r="A170" t="str">
            <v>1.43.1999</v>
          </cell>
          <cell r="B170">
            <v>1</v>
          </cell>
          <cell r="C170">
            <v>43</v>
          </cell>
          <cell r="D170">
            <v>1999</v>
          </cell>
          <cell r="E170">
            <v>209.84770405</v>
          </cell>
          <cell r="F170">
            <v>18.664690557300002</v>
          </cell>
          <cell r="G170">
            <v>11.94069178496</v>
          </cell>
          <cell r="H170">
            <v>1.7905110855000002</v>
          </cell>
          <cell r="I170">
            <v>7.4830977000000007E-2</v>
          </cell>
          <cell r="J170">
            <v>1.2131686000000001E-2</v>
          </cell>
          <cell r="K170">
            <v>2.0240470429000004</v>
          </cell>
          <cell r="L170">
            <v>0.59864761</v>
          </cell>
          <cell r="M170">
            <v>8.0878350000000002E-2</v>
          </cell>
          <cell r="N170">
            <v>0.15019756000000001</v>
          </cell>
          <cell r="O170">
            <v>4.7076294720000002E-2</v>
          </cell>
          <cell r="P170">
            <v>4.0999723870000004E-2</v>
          </cell>
          <cell r="Q170">
            <v>2.8428060000000002E-2</v>
          </cell>
          <cell r="R170">
            <v>5.633755E-2</v>
          </cell>
          <cell r="S170">
            <v>245.35717233225</v>
          </cell>
        </row>
        <row r="171">
          <cell r="A171" t="str">
            <v>1.43.2000</v>
          </cell>
          <cell r="B171">
            <v>1</v>
          </cell>
          <cell r="C171">
            <v>43</v>
          </cell>
          <cell r="D171">
            <v>2000</v>
          </cell>
          <cell r="E171">
            <v>240.18957366999996</v>
          </cell>
          <cell r="F171">
            <v>21.366926642699998</v>
          </cell>
          <cell r="G171">
            <v>13.69979203216</v>
          </cell>
          <cell r="H171">
            <v>1.6656973592000002</v>
          </cell>
          <cell r="I171">
            <v>8.5596060000000002E-2</v>
          </cell>
          <cell r="J171">
            <v>1.3874535E-2</v>
          </cell>
          <cell r="K171">
            <v>1.8829593642</v>
          </cell>
          <cell r="L171">
            <v>0.68476818000000017</v>
          </cell>
          <cell r="M171">
            <v>9.2497379999999976E-2</v>
          </cell>
          <cell r="N171">
            <v>0.17194294000000002</v>
          </cell>
          <cell r="O171">
            <v>4.3144406930000004E-2</v>
          </cell>
          <cell r="P171">
            <v>3.7580843060000001E-2</v>
          </cell>
          <cell r="Q171">
            <v>3.2543197000000003E-2</v>
          </cell>
          <cell r="R171">
            <v>6.4492899999999992E-2</v>
          </cell>
          <cell r="S171">
            <v>280.03138951025005</v>
          </cell>
        </row>
        <row r="172">
          <cell r="A172" t="str">
            <v>1.43.2001</v>
          </cell>
          <cell r="B172">
            <v>1</v>
          </cell>
          <cell r="C172">
            <v>43</v>
          </cell>
          <cell r="D172">
            <v>2001</v>
          </cell>
          <cell r="E172">
            <v>230.32878877000002</v>
          </cell>
          <cell r="F172">
            <v>13.3133185122</v>
          </cell>
          <cell r="G172">
            <v>11.200626619909999</v>
          </cell>
          <cell r="H172">
            <v>2.0195646418000002</v>
          </cell>
          <cell r="I172">
            <v>9.7859720000000011E-2</v>
          </cell>
          <cell r="J172">
            <v>1.5866636E-2</v>
          </cell>
          <cell r="K172">
            <v>2.282975961</v>
          </cell>
          <cell r="L172">
            <v>0.78287812000000012</v>
          </cell>
          <cell r="M172">
            <v>0.10577805</v>
          </cell>
          <cell r="N172">
            <v>0.19642110999999998</v>
          </cell>
          <cell r="O172">
            <v>5.5060664660000001E-2</v>
          </cell>
          <cell r="P172">
            <v>4.9484777350000002E-2</v>
          </cell>
          <cell r="Q172">
            <v>3.7176959999999995E-2</v>
          </cell>
          <cell r="R172">
            <v>7.3675689999999988E-2</v>
          </cell>
          <cell r="S172">
            <v>260.55947623292008</v>
          </cell>
        </row>
        <row r="173">
          <cell r="A173" t="str">
            <v>1.43.2002</v>
          </cell>
          <cell r="B173">
            <v>1</v>
          </cell>
          <cell r="C173">
            <v>43</v>
          </cell>
          <cell r="D173">
            <v>2002</v>
          </cell>
          <cell r="E173">
            <v>255.57236861999999</v>
          </cell>
          <cell r="F173">
            <v>14.7672066642</v>
          </cell>
          <cell r="G173">
            <v>12.4255860551</v>
          </cell>
          <cell r="H173">
            <v>1.2808239739999996</v>
          </cell>
          <cell r="I173">
            <v>0.10846647000000001</v>
          </cell>
          <cell r="J173">
            <v>1.7582806999999999E-2</v>
          </cell>
          <cell r="K173">
            <v>1.4478825360000001</v>
          </cell>
          <cell r="L173">
            <v>0.86773118000000005</v>
          </cell>
          <cell r="M173">
            <v>0.11721922999999999</v>
          </cell>
          <cell r="N173">
            <v>0.21787102</v>
          </cell>
          <cell r="O173">
            <v>3.3418478909999993E-2</v>
          </cell>
          <cell r="P173">
            <v>3.0167056720000005E-2</v>
          </cell>
          <cell r="Q173">
            <v>4.1235720000000003E-2</v>
          </cell>
          <cell r="R173">
            <v>8.1719399999999998E-2</v>
          </cell>
          <cell r="S173">
            <v>287.00927921192999</v>
          </cell>
        </row>
        <row r="174">
          <cell r="A174" t="str">
            <v>1.43.2003</v>
          </cell>
          <cell r="B174">
            <v>1</v>
          </cell>
          <cell r="C174">
            <v>43</v>
          </cell>
          <cell r="D174">
            <v>2003</v>
          </cell>
          <cell r="E174">
            <v>283.59198129999999</v>
          </cell>
          <cell r="F174">
            <v>16.389823566600001</v>
          </cell>
          <cell r="G174">
            <v>13.789669566500001</v>
          </cell>
          <cell r="H174">
            <v>1.847747134</v>
          </cell>
          <cell r="I174">
            <v>0.12039459000000001</v>
          </cell>
          <cell r="J174">
            <v>1.9506672000000003E-2</v>
          </cell>
          <cell r="K174">
            <v>2.0887420219999999</v>
          </cell>
          <cell r="L174">
            <v>0.96315750000000011</v>
          </cell>
          <cell r="M174">
            <v>0.13004536</v>
          </cell>
          <cell r="N174">
            <v>0.24181112999999999</v>
          </cell>
          <cell r="O174">
            <v>4.952579168E-2</v>
          </cell>
          <cell r="P174">
            <v>4.4585583300000009E-2</v>
          </cell>
          <cell r="Q174">
            <v>4.5768280000000001E-2</v>
          </cell>
          <cell r="R174">
            <v>9.0701879999999999E-2</v>
          </cell>
          <cell r="S174">
            <v>319.41346037607991</v>
          </cell>
        </row>
        <row r="175">
          <cell r="A175" t="str">
            <v>1.43.2004</v>
          </cell>
          <cell r="B175">
            <v>1</v>
          </cell>
          <cell r="C175">
            <v>43</v>
          </cell>
          <cell r="D175">
            <v>2004</v>
          </cell>
          <cell r="E175">
            <v>308.62354065000005</v>
          </cell>
          <cell r="F175">
            <v>17.8254149889</v>
          </cell>
          <cell r="G175">
            <v>14.885692705200002</v>
          </cell>
          <cell r="H175">
            <v>0.43402533310000002</v>
          </cell>
          <cell r="I175">
            <v>0.13108549999999999</v>
          </cell>
          <cell r="J175">
            <v>2.1248642000000002E-2</v>
          </cell>
          <cell r="K175">
            <v>0.49063450589999991</v>
          </cell>
          <cell r="L175">
            <v>1.0486842000000001</v>
          </cell>
          <cell r="M175">
            <v>0.14165857000000001</v>
          </cell>
          <cell r="N175">
            <v>0.26299099999999997</v>
          </cell>
          <cell r="O175">
            <v>7.891798240000001E-3</v>
          </cell>
          <cell r="P175">
            <v>7.4413301800000014E-3</v>
          </cell>
          <cell r="Q175">
            <v>4.9777140000000004E-2</v>
          </cell>
          <cell r="R175">
            <v>9.8646439999999988E-2</v>
          </cell>
          <cell r="S175">
            <v>344.02873280352003</v>
          </cell>
        </row>
        <row r="176">
          <cell r="A176" t="str">
            <v>1.43.2005</v>
          </cell>
          <cell r="B176">
            <v>1</v>
          </cell>
          <cell r="C176">
            <v>43</v>
          </cell>
          <cell r="D176">
            <v>2005</v>
          </cell>
          <cell r="E176">
            <v>334.27621334000003</v>
          </cell>
          <cell r="F176">
            <v>16.984160339100001</v>
          </cell>
          <cell r="G176">
            <v>12.540479877800001</v>
          </cell>
          <cell r="H176">
            <v>0.47009714360000004</v>
          </cell>
          <cell r="I176">
            <v>0.14197177999999999</v>
          </cell>
          <cell r="J176">
            <v>2.3012065999999998E-2</v>
          </cell>
          <cell r="K176">
            <v>0.531411631</v>
          </cell>
          <cell r="L176">
            <v>1.1357751</v>
          </cell>
          <cell r="M176">
            <v>0.15341436</v>
          </cell>
          <cell r="N176">
            <v>0.28484879000000002</v>
          </cell>
          <cell r="O176">
            <v>8.5476657000000001E-3</v>
          </cell>
          <cell r="P176">
            <v>8.0597594100000006E-3</v>
          </cell>
          <cell r="Q176">
            <v>5.3914239999999995E-2</v>
          </cell>
          <cell r="R176">
            <v>0.10684496</v>
          </cell>
          <cell r="S176">
            <v>366.71875105261006</v>
          </cell>
        </row>
        <row r="177">
          <cell r="A177" t="str">
            <v>1.43.2006</v>
          </cell>
          <cell r="B177">
            <v>1</v>
          </cell>
          <cell r="C177">
            <v>43</v>
          </cell>
          <cell r="D177">
            <v>2006</v>
          </cell>
          <cell r="E177">
            <v>362.72092638999999</v>
          </cell>
          <cell r="F177">
            <v>18.341306622099999</v>
          </cell>
          <cell r="G177">
            <v>12.324469371600001</v>
          </cell>
          <cell r="H177">
            <v>0.51031592699999995</v>
          </cell>
          <cell r="I177">
            <v>0.15403032999999999</v>
          </cell>
          <cell r="J177">
            <v>2.4964865999999999E-2</v>
          </cell>
          <cell r="K177">
            <v>0.57687641830000003</v>
          </cell>
          <cell r="L177">
            <v>1.2322417999999999</v>
          </cell>
          <cell r="M177">
            <v>0.16643305999999999</v>
          </cell>
          <cell r="N177">
            <v>0.30921845000000003</v>
          </cell>
          <cell r="O177">
            <v>9.2789726200000009E-3</v>
          </cell>
          <cell r="P177">
            <v>8.7493240199999992E-3</v>
          </cell>
          <cell r="Q177">
            <v>5.8526219999999997E-2</v>
          </cell>
          <cell r="R177">
            <v>0.11598480999999999</v>
          </cell>
          <cell r="S177">
            <v>396.55332256163996</v>
          </cell>
        </row>
        <row r="178">
          <cell r="A178" t="str">
            <v>1.43.2007</v>
          </cell>
          <cell r="B178">
            <v>1</v>
          </cell>
          <cell r="C178">
            <v>43</v>
          </cell>
          <cell r="D178">
            <v>2007</v>
          </cell>
          <cell r="E178">
            <v>396.51945325999998</v>
          </cell>
          <cell r="F178">
            <v>20.046055809400002</v>
          </cell>
          <cell r="G178">
            <v>11.495630214500004</v>
          </cell>
          <cell r="H178">
            <v>0.42239747769999997</v>
          </cell>
          <cell r="I178">
            <v>0.16836719999999999</v>
          </cell>
          <cell r="J178">
            <v>2.7294189999999999E-2</v>
          </cell>
          <cell r="K178">
            <v>0.47749045420000003</v>
          </cell>
          <cell r="L178">
            <v>1.3469365999999998</v>
          </cell>
          <cell r="M178">
            <v>0.18196205000000001</v>
          </cell>
          <cell r="N178">
            <v>0.33796010000000004</v>
          </cell>
          <cell r="O178">
            <v>7.6803612299999992E-3</v>
          </cell>
          <cell r="P178">
            <v>7.2419588300000007E-3</v>
          </cell>
          <cell r="Q178">
            <v>6.3965159999999993E-2</v>
          </cell>
          <cell r="R178">
            <v>0.12676356</v>
          </cell>
          <cell r="S178">
            <v>431.22919839585984</v>
          </cell>
        </row>
        <row r="179">
          <cell r="A179" t="str">
            <v>1.43.2008</v>
          </cell>
          <cell r="B179">
            <v>1</v>
          </cell>
          <cell r="C179">
            <v>43</v>
          </cell>
          <cell r="D179">
            <v>2008</v>
          </cell>
          <cell r="E179">
            <v>326.75998673700002</v>
          </cell>
          <cell r="F179">
            <v>5.9570922740499999</v>
          </cell>
          <cell r="G179">
            <v>5.9300411047000017</v>
          </cell>
          <cell r="H179">
            <v>0.46185473320000003</v>
          </cell>
          <cell r="I179">
            <v>0.18395755000000003</v>
          </cell>
          <cell r="J179">
            <v>2.9818238E-2</v>
          </cell>
          <cell r="K179">
            <v>0.52209384619999999</v>
          </cell>
          <cell r="L179">
            <v>1.4716598000000003</v>
          </cell>
          <cell r="M179">
            <v>0.19878944000000001</v>
          </cell>
          <cell r="N179">
            <v>0.36952930000000006</v>
          </cell>
          <cell r="O179">
            <v>8.3977992599999999E-3</v>
          </cell>
          <cell r="P179">
            <v>7.9184438699999998E-3</v>
          </cell>
          <cell r="Q179">
            <v>6.9938769999999997E-2</v>
          </cell>
          <cell r="R179">
            <v>0.1386019</v>
          </cell>
          <cell r="S179">
            <v>342.10967993628014</v>
          </cell>
        </row>
        <row r="180">
          <cell r="A180" t="str">
            <v>1.43.2009</v>
          </cell>
          <cell r="B180">
            <v>1</v>
          </cell>
          <cell r="C180">
            <v>43</v>
          </cell>
          <cell r="D180">
            <v>2009</v>
          </cell>
          <cell r="E180">
            <v>354.64564952000006</v>
          </cell>
          <cell r="F180">
            <v>6.4465528521199991</v>
          </cell>
          <cell r="G180">
            <v>6.4327516282999984</v>
          </cell>
          <cell r="H180">
            <v>0.501275056</v>
          </cell>
          <cell r="I180">
            <v>0.20015349000000002</v>
          </cell>
          <cell r="J180">
            <v>3.2440306000000002E-2</v>
          </cell>
          <cell r="K180">
            <v>0.56665681810000001</v>
          </cell>
          <cell r="L180">
            <v>1.6012243000000002</v>
          </cell>
          <cell r="M180">
            <v>0.21627035999999999</v>
          </cell>
          <cell r="N180">
            <v>0.40106969999999997</v>
          </cell>
          <cell r="O180">
            <v>9.1145798999999975E-3</v>
          </cell>
          <cell r="P180">
            <v>8.5943218600000003E-3</v>
          </cell>
          <cell r="Q180">
            <v>7.5914419999999996E-2</v>
          </cell>
          <cell r="R180">
            <v>0.15044421000000002</v>
          </cell>
          <cell r="S180">
            <v>371.28811156228011</v>
          </cell>
        </row>
        <row r="181">
          <cell r="A181" t="str">
            <v>1.43.2010</v>
          </cell>
          <cell r="B181">
            <v>1</v>
          </cell>
          <cell r="C181">
            <v>43</v>
          </cell>
          <cell r="D181">
            <v>2010</v>
          </cell>
          <cell r="E181">
            <v>382.11138412199995</v>
          </cell>
          <cell r="F181">
            <v>7.0094003645800003</v>
          </cell>
          <cell r="G181">
            <v>6.6007606007000019</v>
          </cell>
          <cell r="H181">
            <v>0.52544230719999996</v>
          </cell>
          <cell r="I181">
            <v>0.21700251000000001</v>
          </cell>
          <cell r="J181">
            <v>3.5157673E-2</v>
          </cell>
          <cell r="K181">
            <v>0.59397522140000003</v>
          </cell>
          <cell r="L181">
            <v>1.7360233</v>
          </cell>
          <cell r="M181">
            <v>0.23438571000000002</v>
          </cell>
          <cell r="N181">
            <v>0.4359325</v>
          </cell>
          <cell r="O181">
            <v>9.8230961799999992E-3</v>
          </cell>
          <cell r="P181">
            <v>9.2266987299999999E-3</v>
          </cell>
          <cell r="Q181">
            <v>8.2508459999999992E-2</v>
          </cell>
          <cell r="R181">
            <v>0.16351211999999998</v>
          </cell>
          <cell r="S181">
            <v>399.76453468379003</v>
          </cell>
        </row>
        <row r="182">
          <cell r="A182" t="str">
            <v>1.43.2011</v>
          </cell>
          <cell r="B182">
            <v>1</v>
          </cell>
          <cell r="C182">
            <v>43</v>
          </cell>
          <cell r="D182">
            <v>2011</v>
          </cell>
          <cell r="E182">
            <v>407.16610639899994</v>
          </cell>
          <cell r="F182">
            <v>7.5325042885000002</v>
          </cell>
          <cell r="G182">
            <v>6.7945297222000001</v>
          </cell>
          <cell r="H182">
            <v>0.54382871029999991</v>
          </cell>
          <cell r="I182">
            <v>0.23300885999999998</v>
          </cell>
          <cell r="J182">
            <v>3.7764195E-2</v>
          </cell>
          <cell r="K182">
            <v>0.61475928969999993</v>
          </cell>
          <cell r="L182">
            <v>1.8640703000000001</v>
          </cell>
          <cell r="M182">
            <v>0.25176288999999996</v>
          </cell>
          <cell r="N182">
            <v>0.46837300000000004</v>
          </cell>
          <cell r="O182">
            <v>1.046465179E-2</v>
          </cell>
          <cell r="P182">
            <v>9.790870279999999E-3</v>
          </cell>
          <cell r="Q182">
            <v>8.8645189999999999E-2</v>
          </cell>
          <cell r="R182">
            <v>0.17567358999999999</v>
          </cell>
          <cell r="S182">
            <v>425.79128195676992</v>
          </cell>
        </row>
        <row r="183">
          <cell r="A183" t="str">
            <v>1.43.2012</v>
          </cell>
          <cell r="B183">
            <v>1</v>
          </cell>
          <cell r="C183">
            <v>43</v>
          </cell>
          <cell r="D183">
            <v>2012</v>
          </cell>
          <cell r="E183">
            <v>428.01739334799998</v>
          </cell>
          <cell r="F183">
            <v>7.9758650217999998</v>
          </cell>
          <cell r="G183">
            <v>5.9352964807999999</v>
          </cell>
          <cell r="H183">
            <v>0.41976013720000005</v>
          </cell>
          <cell r="I183">
            <v>0.24681454999999999</v>
          </cell>
          <cell r="J183">
            <v>4.0001633000000002E-2</v>
          </cell>
          <cell r="K183">
            <v>0.47450977700000002</v>
          </cell>
          <cell r="L183">
            <v>1.9745142</v>
          </cell>
          <cell r="M183">
            <v>0.26667864999999996</v>
          </cell>
          <cell r="N183">
            <v>0.49612220000000001</v>
          </cell>
          <cell r="O183">
            <v>8.3235157099999998E-3</v>
          </cell>
          <cell r="P183">
            <v>7.7567232799999981E-3</v>
          </cell>
          <cell r="Q183">
            <v>9.3897180000000011E-2</v>
          </cell>
          <cell r="R183">
            <v>0.18608198999999997</v>
          </cell>
          <cell r="S183">
            <v>446.14301540678997</v>
          </cell>
        </row>
        <row r="184">
          <cell r="A184" t="str">
            <v>1.43.2013</v>
          </cell>
          <cell r="B184">
            <v>1</v>
          </cell>
          <cell r="C184">
            <v>43</v>
          </cell>
          <cell r="D184">
            <v>2013</v>
          </cell>
          <cell r="E184">
            <v>450.94334874000003</v>
          </cell>
          <cell r="F184">
            <v>8.4672396757999984</v>
          </cell>
          <cell r="G184">
            <v>5.9802665517000007</v>
          </cell>
          <cell r="H184">
            <v>0.42824358250000005</v>
          </cell>
          <cell r="I184">
            <v>0.26202025000000001</v>
          </cell>
          <cell r="J184">
            <v>4.2466100000000007E-2</v>
          </cell>
          <cell r="K184">
            <v>0.48409989350000004</v>
          </cell>
          <cell r="L184">
            <v>2.0961620000000001</v>
          </cell>
          <cell r="M184">
            <v>0.28310813000000001</v>
          </cell>
          <cell r="N184">
            <v>0.5266866</v>
          </cell>
          <cell r="O184">
            <v>8.7613041600000004E-3</v>
          </cell>
          <cell r="P184">
            <v>8.1319090199999996E-3</v>
          </cell>
          <cell r="Q184">
            <v>9.9682190000000004E-2</v>
          </cell>
          <cell r="R184">
            <v>0.19754605</v>
          </cell>
          <cell r="S184">
            <v>469.82776297668005</v>
          </cell>
        </row>
        <row r="185">
          <cell r="A185" t="str">
            <v>1.43.2014</v>
          </cell>
          <cell r="B185">
            <v>1</v>
          </cell>
          <cell r="C185">
            <v>43</v>
          </cell>
          <cell r="D185">
            <v>2014</v>
          </cell>
          <cell r="E185">
            <v>476.01500906000001</v>
          </cell>
          <cell r="F185">
            <v>8.9287281341</v>
          </cell>
          <cell r="G185">
            <v>6.3102098679999994</v>
          </cell>
          <cell r="H185">
            <v>0.45106278129999999</v>
          </cell>
          <cell r="I185">
            <v>0.27665963999999998</v>
          </cell>
          <cell r="J185">
            <v>4.4838823999999999E-2</v>
          </cell>
          <cell r="K185">
            <v>0.50989488300000008</v>
          </cell>
          <cell r="L185">
            <v>2.213273</v>
          </cell>
          <cell r="M185">
            <v>0.29892648999999999</v>
          </cell>
          <cell r="N185">
            <v>0.55645310000000003</v>
          </cell>
          <cell r="O185">
            <v>9.2184895999999992E-3</v>
          </cell>
          <cell r="P185">
            <v>8.5573807200000004E-3</v>
          </cell>
          <cell r="Q185">
            <v>0.10492483</v>
          </cell>
          <cell r="R185">
            <v>0.20793589000000001</v>
          </cell>
          <cell r="S185">
            <v>495.93569237072006</v>
          </cell>
        </row>
        <row r="186">
          <cell r="A186" t="str">
            <v>1.43.2015</v>
          </cell>
          <cell r="B186">
            <v>1</v>
          </cell>
          <cell r="C186">
            <v>43</v>
          </cell>
          <cell r="D186">
            <v>2015</v>
          </cell>
          <cell r="E186">
            <v>503.57527315999999</v>
          </cell>
          <cell r="F186">
            <v>9.4456648115999986</v>
          </cell>
          <cell r="G186">
            <v>6.6755475222999987</v>
          </cell>
          <cell r="H186">
            <v>0.4771784966999999</v>
          </cell>
          <cell r="I186">
            <v>0.29267731000000002</v>
          </cell>
          <cell r="J186">
            <v>4.7434850000000001E-2</v>
          </cell>
          <cell r="K186">
            <v>0.53941514089999998</v>
          </cell>
          <cell r="L186">
            <v>2.3414209000000001</v>
          </cell>
          <cell r="M186">
            <v>0.31623394999999999</v>
          </cell>
          <cell r="N186">
            <v>0.58866960000000002</v>
          </cell>
          <cell r="O186">
            <v>9.7522113899999995E-3</v>
          </cell>
          <cell r="P186">
            <v>9.0528278199999979E-3</v>
          </cell>
          <cell r="Q186">
            <v>0.11099326999999999</v>
          </cell>
          <cell r="R186">
            <v>0.21996196000000001</v>
          </cell>
          <cell r="S186">
            <v>524.64927601071008</v>
          </cell>
        </row>
        <row r="187">
          <cell r="A187" t="str">
            <v>1.43.2016</v>
          </cell>
          <cell r="B187">
            <v>1</v>
          </cell>
          <cell r="C187">
            <v>43</v>
          </cell>
          <cell r="D187">
            <v>2016</v>
          </cell>
          <cell r="E187">
            <v>531.53758533000007</v>
          </cell>
          <cell r="F187">
            <v>9.9701607899999996</v>
          </cell>
          <cell r="G187">
            <v>7.0371279017999973</v>
          </cell>
          <cell r="H187">
            <v>0.50367392569999991</v>
          </cell>
          <cell r="I187">
            <v>0.30892890000000001</v>
          </cell>
          <cell r="J187">
            <v>5.0068819999999993E-2</v>
          </cell>
          <cell r="K187">
            <v>0.5693693622999999</v>
          </cell>
          <cell r="L187">
            <v>2.4714360000000002</v>
          </cell>
          <cell r="M187">
            <v>0.33379377999999998</v>
          </cell>
          <cell r="N187">
            <v>0.62135929999999995</v>
          </cell>
          <cell r="O187">
            <v>1.029371424E-2</v>
          </cell>
          <cell r="P187">
            <v>9.555513370000001E-3</v>
          </cell>
          <cell r="Q187">
            <v>0.11133818000000001</v>
          </cell>
          <cell r="R187">
            <v>0.22064581</v>
          </cell>
          <cell r="S187">
            <v>553.75533732740985</v>
          </cell>
        </row>
        <row r="188">
          <cell r="A188" t="str">
            <v>1.43.2017</v>
          </cell>
          <cell r="B188">
            <v>1</v>
          </cell>
          <cell r="C188">
            <v>43</v>
          </cell>
          <cell r="D188">
            <v>2017</v>
          </cell>
          <cell r="E188">
            <v>553.52521349999995</v>
          </cell>
          <cell r="F188">
            <v>10.326195031599999</v>
          </cell>
          <cell r="G188">
            <v>6.908266868400001</v>
          </cell>
          <cell r="H188">
            <v>0.42958913169999996</v>
          </cell>
          <cell r="I188">
            <v>0.32008397999999999</v>
          </cell>
          <cell r="J188">
            <v>5.1876619999999991E-2</v>
          </cell>
          <cell r="K188">
            <v>0.48562032720000003</v>
          </cell>
          <cell r="L188">
            <v>2.5606660000000003</v>
          </cell>
          <cell r="M188">
            <v>0.34584537000000004</v>
          </cell>
          <cell r="N188">
            <v>0.64379300000000006</v>
          </cell>
          <cell r="O188">
            <v>8.7796206499999984E-3</v>
          </cell>
          <cell r="P188">
            <v>8.14999351E-3</v>
          </cell>
          <cell r="Q188">
            <v>0.11532988999999999</v>
          </cell>
          <cell r="R188">
            <v>0.22855614999999999</v>
          </cell>
          <cell r="S188">
            <v>575.95796548305998</v>
          </cell>
        </row>
        <row r="189">
          <cell r="A189" t="str">
            <v>1.43.2018</v>
          </cell>
          <cell r="B189">
            <v>1</v>
          </cell>
          <cell r="C189">
            <v>43</v>
          </cell>
          <cell r="D189">
            <v>2018</v>
          </cell>
          <cell r="E189">
            <v>573.27112633000002</v>
          </cell>
          <cell r="F189">
            <v>10.650331996000002</v>
          </cell>
          <cell r="G189">
            <v>7.1381630192999994</v>
          </cell>
          <cell r="H189">
            <v>0.44524462009999999</v>
          </cell>
          <cell r="I189">
            <v>0.33174887000000003</v>
          </cell>
          <cell r="J189">
            <v>5.3767120000000002E-2</v>
          </cell>
          <cell r="K189">
            <v>0.50331878720000001</v>
          </cell>
          <cell r="L189">
            <v>2.6539841000000002</v>
          </cell>
          <cell r="M189">
            <v>0.35844979999999999</v>
          </cell>
          <cell r="N189">
            <v>0.66725480000000004</v>
          </cell>
          <cell r="O189">
            <v>9.0995919599999985E-3</v>
          </cell>
          <cell r="P189">
            <v>8.4470098400000002E-3</v>
          </cell>
          <cell r="Q189">
            <v>0.11947406999999999</v>
          </cell>
          <cell r="R189">
            <v>0.23676889000000001</v>
          </cell>
          <cell r="S189">
            <v>596.44717900439991</v>
          </cell>
        </row>
        <row r="190">
          <cell r="A190" t="str">
            <v>1.43.2019</v>
          </cell>
          <cell r="B190">
            <v>1</v>
          </cell>
          <cell r="C190">
            <v>43</v>
          </cell>
          <cell r="D190">
            <v>2019</v>
          </cell>
          <cell r="E190">
            <v>505.19140362999991</v>
          </cell>
          <cell r="F190">
            <v>10.935992422</v>
          </cell>
          <cell r="G190">
            <v>7.3956205511000004</v>
          </cell>
          <cell r="H190">
            <v>0.41315404249999998</v>
          </cell>
          <cell r="I190">
            <v>0.34404022000000001</v>
          </cell>
          <cell r="J190">
            <v>5.5759310000000006E-2</v>
          </cell>
          <cell r="K190">
            <v>0.46704176419999999</v>
          </cell>
          <cell r="L190">
            <v>2.7523173999999999</v>
          </cell>
          <cell r="M190">
            <v>0.37172988000000001</v>
          </cell>
          <cell r="N190">
            <v>0.69197790000000003</v>
          </cell>
          <cell r="O190">
            <v>8.4437508300000009E-3</v>
          </cell>
          <cell r="P190">
            <v>7.83819088E-3</v>
          </cell>
          <cell r="Q190">
            <v>0.1239006</v>
          </cell>
          <cell r="R190">
            <v>0.24554112</v>
          </cell>
          <cell r="S190">
            <v>529.00476078150973</v>
          </cell>
        </row>
        <row r="191">
          <cell r="A191" t="str">
            <v>1.43.2020</v>
          </cell>
          <cell r="B191">
            <v>1</v>
          </cell>
          <cell r="C191">
            <v>43</v>
          </cell>
          <cell r="D191">
            <v>2020</v>
          </cell>
          <cell r="E191">
            <v>520.54661343999999</v>
          </cell>
          <cell r="F191">
            <v>11.256617247000001</v>
          </cell>
          <cell r="G191">
            <v>7.6125060058000003</v>
          </cell>
          <cell r="H191">
            <v>0.4258080447</v>
          </cell>
          <cell r="I191">
            <v>0.35457824999999998</v>
          </cell>
          <cell r="J191">
            <v>5.7467150000000002E-2</v>
          </cell>
          <cell r="K191">
            <v>0.4813469803</v>
          </cell>
          <cell r="L191">
            <v>2.8366191999999999</v>
          </cell>
          <cell r="M191">
            <v>0.38311597000000003</v>
          </cell>
          <cell r="N191">
            <v>0.71317389999999992</v>
          </cell>
          <cell r="O191">
            <v>8.7023784899999991E-3</v>
          </cell>
          <cell r="P191">
            <v>8.0782833200000008E-3</v>
          </cell>
          <cell r="Q191">
            <v>0.12769567000000001</v>
          </cell>
          <cell r="R191">
            <v>0.25306293000000002</v>
          </cell>
          <cell r="S191">
            <v>545.06538544961006</v>
          </cell>
        </row>
        <row r="192">
          <cell r="A192" t="str">
            <v>1.43.2021</v>
          </cell>
          <cell r="B192">
            <v>1</v>
          </cell>
          <cell r="C192">
            <v>43</v>
          </cell>
          <cell r="D192">
            <v>2021</v>
          </cell>
          <cell r="E192">
            <v>424.97651276700014</v>
          </cell>
          <cell r="F192">
            <v>9.6024110798999995</v>
          </cell>
          <cell r="G192">
            <v>4.6243491680999993</v>
          </cell>
          <cell r="H192">
            <v>0.39561553360000001</v>
          </cell>
          <cell r="I192">
            <v>0.36817660999999996</v>
          </cell>
          <cell r="J192">
            <v>5.9671129999999996E-2</v>
          </cell>
          <cell r="K192">
            <v>0.44721547130000006</v>
          </cell>
          <cell r="L192">
            <v>2.9454122000000003</v>
          </cell>
          <cell r="M192">
            <v>0.39780979</v>
          </cell>
          <cell r="N192">
            <v>0.74052439999999997</v>
          </cell>
          <cell r="O192">
            <v>8.085300010000001E-3</v>
          </cell>
          <cell r="P192">
            <v>7.505470240000001E-3</v>
          </cell>
          <cell r="Q192">
            <v>0.13259305999999998</v>
          </cell>
          <cell r="R192">
            <v>0.26276848000000003</v>
          </cell>
          <cell r="S192">
            <v>444.96865046015017</v>
          </cell>
        </row>
        <row r="193">
          <cell r="A193" t="str">
            <v>1.43.2022</v>
          </cell>
          <cell r="B193">
            <v>1</v>
          </cell>
          <cell r="C193">
            <v>43</v>
          </cell>
          <cell r="D193">
            <v>2022</v>
          </cell>
          <cell r="E193">
            <v>434.56151424999996</v>
          </cell>
          <cell r="F193">
            <v>9.8082173130000019</v>
          </cell>
          <cell r="G193">
            <v>4.7221566065200022</v>
          </cell>
          <cell r="H193">
            <v>0.4045886185</v>
          </cell>
          <cell r="I193">
            <v>0.37652763</v>
          </cell>
          <cell r="J193">
            <v>6.1024709999999996E-2</v>
          </cell>
          <cell r="K193">
            <v>0.45735980590000003</v>
          </cell>
          <cell r="L193">
            <v>3.0122302999999997</v>
          </cell>
          <cell r="M193">
            <v>0.40683358000000003</v>
          </cell>
          <cell r="N193">
            <v>0.7573223</v>
          </cell>
          <cell r="O193">
            <v>8.2687036299999989E-3</v>
          </cell>
          <cell r="P193">
            <v>7.6757163000000005E-3</v>
          </cell>
          <cell r="Q193">
            <v>0.13560069</v>
          </cell>
          <cell r="R193">
            <v>0.26872805</v>
          </cell>
          <cell r="S193">
            <v>454.98804827384998</v>
          </cell>
        </row>
        <row r="194">
          <cell r="A194" t="str">
            <v>1.43.2023</v>
          </cell>
          <cell r="B194">
            <v>1</v>
          </cell>
          <cell r="C194">
            <v>43</v>
          </cell>
          <cell r="D194">
            <v>2023</v>
          </cell>
          <cell r="E194">
            <v>350.5021362039999</v>
          </cell>
          <cell r="F194">
            <v>9.8763110359000006</v>
          </cell>
          <cell r="G194">
            <v>4.5288005266699995</v>
          </cell>
          <cell r="H194">
            <v>0.26275203679999998</v>
          </cell>
          <cell r="I194">
            <v>0.38314493999999993</v>
          </cell>
          <cell r="J194">
            <v>6.2097100000000002E-2</v>
          </cell>
          <cell r="K194">
            <v>0.29702347839999999</v>
          </cell>
          <cell r="L194">
            <v>3.0651614999999999</v>
          </cell>
          <cell r="M194">
            <v>0.41398221999999996</v>
          </cell>
          <cell r="N194">
            <v>0.77063119999999996</v>
          </cell>
          <cell r="O194">
            <v>5.3699486719999993E-3</v>
          </cell>
          <cell r="P194">
            <v>4.9848362409999998E-3</v>
          </cell>
          <cell r="Q194">
            <v>0.13798363</v>
          </cell>
          <cell r="R194">
            <v>0.27345069</v>
          </cell>
          <cell r="S194">
            <v>370.58382934668299</v>
          </cell>
        </row>
        <row r="195">
          <cell r="A195" t="str">
            <v>1.43.2024</v>
          </cell>
          <cell r="B195">
            <v>1</v>
          </cell>
          <cell r="C195">
            <v>43</v>
          </cell>
          <cell r="D195">
            <v>2024</v>
          </cell>
          <cell r="E195">
            <v>355.43366986899997</v>
          </cell>
          <cell r="F195">
            <v>10.015289595599999</v>
          </cell>
          <cell r="G195">
            <v>4.5925238974999978</v>
          </cell>
          <cell r="H195">
            <v>0.26644957940000003</v>
          </cell>
          <cell r="I195">
            <v>0.38853612999999998</v>
          </cell>
          <cell r="J195">
            <v>6.2970899999999996E-2</v>
          </cell>
          <cell r="K195">
            <v>0.3012026881</v>
          </cell>
          <cell r="L195">
            <v>3.1082850000000004</v>
          </cell>
          <cell r="M195">
            <v>0.41980782999999999</v>
          </cell>
          <cell r="N195">
            <v>0.78147510000000009</v>
          </cell>
          <cell r="O195">
            <v>5.4455122669999998E-3</v>
          </cell>
          <cell r="P195">
            <v>5.054985887E-3</v>
          </cell>
          <cell r="Q195">
            <v>0.13992526999999999</v>
          </cell>
          <cell r="R195">
            <v>0.27729862999999999</v>
          </cell>
          <cell r="S195">
            <v>375.79793498775393</v>
          </cell>
        </row>
        <row r="196">
          <cell r="A196" t="str">
            <v>1.43.2025</v>
          </cell>
          <cell r="B196">
            <v>1</v>
          </cell>
          <cell r="C196">
            <v>43</v>
          </cell>
          <cell r="D196">
            <v>2025</v>
          </cell>
          <cell r="E196">
            <v>368.405500942</v>
          </cell>
          <cell r="F196">
            <v>10.3807912146</v>
          </cell>
          <cell r="G196">
            <v>4.7601249260000005</v>
          </cell>
          <cell r="H196">
            <v>0.27617359590000001</v>
          </cell>
          <cell r="I196">
            <v>0.40271536000000002</v>
          </cell>
          <cell r="J196">
            <v>6.5268909999999999E-2</v>
          </cell>
          <cell r="K196">
            <v>0.31219440209999999</v>
          </cell>
          <cell r="L196">
            <v>3.2217191999999999</v>
          </cell>
          <cell r="M196">
            <v>0.43512853000000001</v>
          </cell>
          <cell r="N196">
            <v>0.80999410000000005</v>
          </cell>
          <cell r="O196">
            <v>5.644235555E-3</v>
          </cell>
          <cell r="P196">
            <v>5.2394590499999999E-3</v>
          </cell>
          <cell r="Q196">
            <v>0.14503186000000001</v>
          </cell>
          <cell r="R196">
            <v>0.28741925000000001</v>
          </cell>
          <cell r="S196">
            <v>389.51294598520496</v>
          </cell>
        </row>
        <row r="197">
          <cell r="A197" t="str">
            <v>1.43.2026</v>
          </cell>
          <cell r="B197">
            <v>1</v>
          </cell>
          <cell r="C197">
            <v>43</v>
          </cell>
          <cell r="D197">
            <v>2026</v>
          </cell>
          <cell r="E197">
            <v>382.11469663299999</v>
          </cell>
          <cell r="F197">
            <v>10.7670776659</v>
          </cell>
          <cell r="G197">
            <v>4.9372575151000007</v>
          </cell>
          <cell r="H197">
            <v>0.28645076320000001</v>
          </cell>
          <cell r="I197">
            <v>0.41770219000000003</v>
          </cell>
          <cell r="J197">
            <v>6.7697750000000001E-2</v>
          </cell>
          <cell r="K197">
            <v>0.32381259830000003</v>
          </cell>
          <cell r="L197">
            <v>3.3416161</v>
          </cell>
          <cell r="M197">
            <v>0.45132057000000003</v>
          </cell>
          <cell r="N197">
            <v>0.84013610000000005</v>
          </cell>
          <cell r="O197">
            <v>5.8542714389999998E-3</v>
          </cell>
          <cell r="P197">
            <v>5.4344314229999987E-3</v>
          </cell>
          <cell r="Q197">
            <v>0.15042871999999999</v>
          </cell>
          <cell r="R197">
            <v>0.29811291000000001</v>
          </cell>
          <cell r="S197">
            <v>404.00759821836186</v>
          </cell>
        </row>
        <row r="198">
          <cell r="A198" t="str">
            <v>1.51.51</v>
          </cell>
          <cell r="B198">
            <v>1</v>
          </cell>
          <cell r="C198">
            <v>51</v>
          </cell>
          <cell r="D198">
            <v>51</v>
          </cell>
          <cell r="E198">
            <v>4256.2176459390002</v>
          </cell>
          <cell r="F198">
            <v>290.20568497052903</v>
          </cell>
          <cell r="G198">
            <v>228.00971287437503</v>
          </cell>
          <cell r="H198">
            <v>23.776433713379994</v>
          </cell>
          <cell r="I198">
            <v>1.5753085881</v>
          </cell>
          <cell r="J198">
            <v>0.28067704259999998</v>
          </cell>
          <cell r="K198">
            <v>26.87761368916</v>
          </cell>
          <cell r="L198">
            <v>12.6024692877</v>
          </cell>
          <cell r="M198">
            <v>1.8711895273999999</v>
          </cell>
          <cell r="N198">
            <v>5.6776911769999998</v>
          </cell>
          <cell r="O198">
            <v>0.57224175200199989</v>
          </cell>
          <cell r="P198">
            <v>0.5027447256419999</v>
          </cell>
          <cell r="Q198">
            <v>1.5602602099999998</v>
          </cell>
          <cell r="R198">
            <v>3.0920619508999998</v>
          </cell>
          <cell r="S198">
            <v>4852.8217354477865</v>
          </cell>
        </row>
        <row r="199">
          <cell r="A199" t="str">
            <v>1.51.1996</v>
          </cell>
          <cell r="B199">
            <v>1</v>
          </cell>
          <cell r="C199">
            <v>51</v>
          </cell>
          <cell r="D199">
            <v>1996</v>
          </cell>
          <cell r="E199">
            <v>65.456282567999992</v>
          </cell>
          <cell r="F199">
            <v>3.66928776566</v>
          </cell>
          <cell r="G199">
            <v>3.2591985610600003</v>
          </cell>
          <cell r="H199">
            <v>0.27896034359999999</v>
          </cell>
          <cell r="I199">
            <v>2.0450110999999998E-3</v>
          </cell>
          <cell r="J199">
            <v>3.7566309000000006E-4</v>
          </cell>
          <cell r="K199">
            <v>0.31534503130000002</v>
          </cell>
          <cell r="L199">
            <v>1.6360092999999999E-2</v>
          </cell>
          <cell r="M199">
            <v>2.5044288000000002E-3</v>
          </cell>
          <cell r="N199">
            <v>7.7136230000000002E-3</v>
          </cell>
          <cell r="O199">
            <v>5.2112068480000004E-3</v>
          </cell>
          <cell r="P199">
            <v>4.5566337819999995E-3</v>
          </cell>
          <cell r="Q199">
            <v>2.5647803000000005E-3</v>
          </cell>
          <cell r="R199">
            <v>5.0827779999999996E-3</v>
          </cell>
          <cell r="S199">
            <v>73.025488487540002</v>
          </cell>
        </row>
        <row r="200">
          <cell r="A200" t="str">
            <v>1.51.1997</v>
          </cell>
          <cell r="B200">
            <v>1</v>
          </cell>
          <cell r="C200">
            <v>51</v>
          </cell>
          <cell r="D200">
            <v>1997</v>
          </cell>
          <cell r="E200">
            <v>149.26956969400001</v>
          </cell>
          <cell r="F200">
            <v>6.3045311714699999</v>
          </cell>
          <cell r="G200">
            <v>5.4646001555999995</v>
          </cell>
          <cell r="H200">
            <v>0.39320182139999998</v>
          </cell>
          <cell r="I200">
            <v>7.7252591999999991E-3</v>
          </cell>
          <cell r="J200">
            <v>9.9697320000000002E-4</v>
          </cell>
          <cell r="K200">
            <v>0.44448749040000002</v>
          </cell>
          <cell r="L200">
            <v>6.1802114000000005E-2</v>
          </cell>
          <cell r="M200">
            <v>6.6465220000000002E-3</v>
          </cell>
          <cell r="N200">
            <v>1.6258743999999999E-2</v>
          </cell>
          <cell r="O200">
            <v>8.2814760800000008E-3</v>
          </cell>
          <cell r="P200">
            <v>7.2300383300000007E-3</v>
          </cell>
          <cell r="Q200">
            <v>5.3261860000000001E-3</v>
          </cell>
          <cell r="R200">
            <v>1.0555223999999998E-2</v>
          </cell>
          <cell r="S200">
            <v>162.00121286967996</v>
          </cell>
        </row>
        <row r="201">
          <cell r="A201" t="str">
            <v>1.51.1998</v>
          </cell>
          <cell r="B201">
            <v>1</v>
          </cell>
          <cell r="C201">
            <v>51</v>
          </cell>
          <cell r="D201">
            <v>1998</v>
          </cell>
          <cell r="E201">
            <v>2181.1216130499997</v>
          </cell>
          <cell r="F201">
            <v>132.2138383491</v>
          </cell>
          <cell r="G201">
            <v>119.3669537988</v>
          </cell>
          <cell r="H201">
            <v>10.725484030000001</v>
          </cell>
          <cell r="I201">
            <v>0.18761414000000001</v>
          </cell>
          <cell r="J201">
            <v>2.9368141E-2</v>
          </cell>
          <cell r="K201">
            <v>12.124433589999999</v>
          </cell>
          <cell r="L201">
            <v>1.50091291</v>
          </cell>
          <cell r="M201">
            <v>0.19578843000000001</v>
          </cell>
          <cell r="N201">
            <v>0.55686659999999999</v>
          </cell>
          <cell r="O201">
            <v>0.24295769510000001</v>
          </cell>
          <cell r="P201">
            <v>0.21192937009999999</v>
          </cell>
          <cell r="Q201">
            <v>0.17185518</v>
          </cell>
          <cell r="R201">
            <v>0.34057560999999997</v>
          </cell>
          <cell r="S201">
            <v>2458.9901908940992</v>
          </cell>
        </row>
        <row r="202">
          <cell r="A202" t="str">
            <v>1.51.1999</v>
          </cell>
          <cell r="B202">
            <v>1</v>
          </cell>
          <cell r="C202">
            <v>51</v>
          </cell>
          <cell r="D202">
            <v>1999</v>
          </cell>
          <cell r="E202">
            <v>1112.1464257500002</v>
          </cell>
          <cell r="F202">
            <v>76.269280649300001</v>
          </cell>
          <cell r="G202">
            <v>60.934903427800002</v>
          </cell>
          <cell r="H202">
            <v>7.5024798910000001</v>
          </cell>
          <cell r="I202">
            <v>0.11724693</v>
          </cell>
          <cell r="J202">
            <v>1.8353263000000002E-2</v>
          </cell>
          <cell r="K202">
            <v>8.4810249319999986</v>
          </cell>
          <cell r="L202">
            <v>0.93797529999999996</v>
          </cell>
          <cell r="M202">
            <v>0.12235569999999998</v>
          </cell>
          <cell r="N202">
            <v>0.34800667000000002</v>
          </cell>
          <cell r="O202">
            <v>0.18806285210000001</v>
          </cell>
          <cell r="P202">
            <v>0.16386606469999998</v>
          </cell>
          <cell r="Q202">
            <v>0.10588133999999999</v>
          </cell>
          <cell r="R202">
            <v>0.20983163999999999</v>
          </cell>
          <cell r="S202">
            <v>1267.5456944099003</v>
          </cell>
        </row>
        <row r="203">
          <cell r="A203" t="str">
            <v>1.51.2000</v>
          </cell>
          <cell r="B203">
            <v>1</v>
          </cell>
          <cell r="C203">
            <v>51</v>
          </cell>
          <cell r="D203">
            <v>2000</v>
          </cell>
          <cell r="E203">
            <v>10.518102473499999</v>
          </cell>
          <cell r="F203">
            <v>1.257190385723</v>
          </cell>
          <cell r="G203">
            <v>0.76432572413500011</v>
          </cell>
          <cell r="H203">
            <v>0.10757568605999999</v>
          </cell>
          <cell r="I203">
            <v>1.6038378000000002E-3</v>
          </cell>
          <cell r="J203">
            <v>2.9462011000000004E-4</v>
          </cell>
          <cell r="K203">
            <v>0.12160679267999999</v>
          </cell>
          <cell r="L203">
            <v>1.2830702700000002E-2</v>
          </cell>
          <cell r="M203">
            <v>1.9641416000000002E-3</v>
          </cell>
          <cell r="N203">
            <v>6.0495480000000001E-3</v>
          </cell>
          <cell r="O203">
            <v>2.7383960170000001E-3</v>
          </cell>
          <cell r="P203">
            <v>2.385688955E-3</v>
          </cell>
          <cell r="Q203">
            <v>1.8191585000000001E-3</v>
          </cell>
          <cell r="R203">
            <v>3.6051429000000003E-3</v>
          </cell>
          <cell r="S203">
            <v>12.802092298679998</v>
          </cell>
        </row>
        <row r="204">
          <cell r="A204" t="str">
            <v>1.51.2001</v>
          </cell>
          <cell r="B204">
            <v>1</v>
          </cell>
          <cell r="C204">
            <v>51</v>
          </cell>
          <cell r="D204">
            <v>2001</v>
          </cell>
          <cell r="E204">
            <v>32.870376723000007</v>
          </cell>
          <cell r="F204">
            <v>2.8448255884900004</v>
          </cell>
          <cell r="G204">
            <v>2.0914753317199999</v>
          </cell>
          <cell r="H204">
            <v>0.42986364719999998</v>
          </cell>
          <cell r="I204">
            <v>6.7787352000000002E-3</v>
          </cell>
          <cell r="J204">
            <v>1.2452345E-3</v>
          </cell>
          <cell r="K204">
            <v>0.48593063869999997</v>
          </cell>
          <cell r="L204">
            <v>5.4229855E-2</v>
          </cell>
          <cell r="M204">
            <v>8.3016010000000005E-3</v>
          </cell>
          <cell r="N204">
            <v>2.5568865999999996E-2</v>
          </cell>
          <cell r="O204">
            <v>1.1660727478E-2</v>
          </cell>
          <cell r="P204">
            <v>1.0485086935000002E-2</v>
          </cell>
          <cell r="Q204">
            <v>7.644601E-3</v>
          </cell>
          <cell r="R204">
            <v>1.5149779E-2</v>
          </cell>
          <cell r="S204">
            <v>38.86353641522301</v>
          </cell>
        </row>
        <row r="205">
          <cell r="A205" t="str">
            <v>1.51.2002</v>
          </cell>
          <cell r="B205">
            <v>1</v>
          </cell>
          <cell r="C205">
            <v>51</v>
          </cell>
          <cell r="D205">
            <v>2002</v>
          </cell>
          <cell r="E205">
            <v>33.723950348000002</v>
          </cell>
          <cell r="F205">
            <v>2.9625206961299999</v>
          </cell>
          <cell r="G205">
            <v>2.0855700265999997</v>
          </cell>
          <cell r="H205">
            <v>0.29943825270000002</v>
          </cell>
          <cell r="I205">
            <v>7.4094169000000001E-3</v>
          </cell>
          <cell r="J205">
            <v>1.361087E-3</v>
          </cell>
          <cell r="K205">
            <v>0.33849305500000004</v>
          </cell>
          <cell r="L205">
            <v>5.9275254999999999E-2</v>
          </cell>
          <cell r="M205">
            <v>9.0739610000000019E-3</v>
          </cell>
          <cell r="N205">
            <v>2.7947662999999998E-2</v>
          </cell>
          <cell r="O205">
            <v>7.9705100079999983E-3</v>
          </cell>
          <cell r="P205">
            <v>7.1804546560000002E-3</v>
          </cell>
          <cell r="Q205">
            <v>8.3213609999999993E-3</v>
          </cell>
          <cell r="R205">
            <v>1.6490939E-2</v>
          </cell>
          <cell r="S205">
            <v>39.555003025994012</v>
          </cell>
        </row>
        <row r="206">
          <cell r="A206" t="str">
            <v>1.51.2003</v>
          </cell>
          <cell r="B206">
            <v>1</v>
          </cell>
          <cell r="C206">
            <v>51</v>
          </cell>
          <cell r="D206">
            <v>2003</v>
          </cell>
          <cell r="E206">
            <v>33.241453587000002</v>
          </cell>
          <cell r="F206">
            <v>2.9568532694400003</v>
          </cell>
          <cell r="G206">
            <v>2.0052772687400005</v>
          </cell>
          <cell r="H206">
            <v>0.38175536900000007</v>
          </cell>
          <cell r="I206">
            <v>7.6843833E-3</v>
          </cell>
          <cell r="J206">
            <v>1.4115995000000001E-3</v>
          </cell>
          <cell r="K206">
            <v>0.43154832299999996</v>
          </cell>
          <cell r="L206">
            <v>6.1475009000000004E-2</v>
          </cell>
          <cell r="M206">
            <v>9.4107180000000002E-3</v>
          </cell>
          <cell r="N206">
            <v>2.8984895999999996E-2</v>
          </cell>
          <cell r="O206">
            <v>1.0439965797000001E-2</v>
          </cell>
          <cell r="P206">
            <v>9.3799016640000003E-3</v>
          </cell>
          <cell r="Q206">
            <v>8.6030480000000003E-3</v>
          </cell>
          <cell r="R206">
            <v>1.7049166000000001E-2</v>
          </cell>
          <cell r="S206">
            <v>39.171326504440998</v>
          </cell>
        </row>
        <row r="207">
          <cell r="A207" t="str">
            <v>1.51.2004</v>
          </cell>
          <cell r="B207">
            <v>1</v>
          </cell>
          <cell r="C207">
            <v>51</v>
          </cell>
          <cell r="D207">
            <v>2004</v>
          </cell>
          <cell r="E207">
            <v>44.774463617000009</v>
          </cell>
          <cell r="F207">
            <v>4.0252857050699999</v>
          </cell>
          <cell r="G207">
            <v>2.6226181070499992</v>
          </cell>
          <cell r="H207">
            <v>0.1032336043</v>
          </cell>
          <cell r="I207">
            <v>1.0792067900000001E-2</v>
          </cell>
          <cell r="J207">
            <v>1.9824755999999998E-3</v>
          </cell>
          <cell r="K207">
            <v>0.11669834799999998</v>
          </cell>
          <cell r="L207">
            <v>8.6336481000000007E-2</v>
          </cell>
          <cell r="M207">
            <v>1.3216568999999999E-2</v>
          </cell>
          <cell r="N207">
            <v>4.0706859999999997E-2</v>
          </cell>
          <cell r="O207">
            <v>2.1363503680000002E-3</v>
          </cell>
          <cell r="P207">
            <v>1.980009769E-3</v>
          </cell>
          <cell r="Q207">
            <v>1.2051781000000001E-2</v>
          </cell>
          <cell r="R207">
            <v>2.3883702E-2</v>
          </cell>
          <cell r="S207">
            <v>51.835385678057001</v>
          </cell>
        </row>
        <row r="208">
          <cell r="A208" t="str">
            <v>1.51.2005</v>
          </cell>
          <cell r="B208">
            <v>1</v>
          </cell>
          <cell r="C208">
            <v>51</v>
          </cell>
          <cell r="D208">
            <v>2005</v>
          </cell>
          <cell r="E208">
            <v>28.343328853999999</v>
          </cell>
          <cell r="F208">
            <v>2.3315275575300003</v>
          </cell>
          <cell r="G208">
            <v>1.41652497524</v>
          </cell>
          <cell r="H208">
            <v>6.542833998E-2</v>
          </cell>
          <cell r="I208">
            <v>7.0747550000000003E-3</v>
          </cell>
          <cell r="J208">
            <v>1.2996136999999998E-3</v>
          </cell>
          <cell r="K208">
            <v>7.3962150990000003E-2</v>
          </cell>
          <cell r="L208">
            <v>5.6598037999999996E-2</v>
          </cell>
          <cell r="M208">
            <v>8.6641349999999999E-3</v>
          </cell>
          <cell r="N208">
            <v>2.6685440000000001E-2</v>
          </cell>
          <cell r="O208">
            <v>1.3907911219999999E-3</v>
          </cell>
          <cell r="P208">
            <v>1.2847219079999998E-3</v>
          </cell>
          <cell r="Q208">
            <v>7.8850389999999999E-3</v>
          </cell>
          <cell r="R208">
            <v>1.5626259999999999E-2</v>
          </cell>
          <cell r="S208">
            <v>32.357280671469994</v>
          </cell>
        </row>
        <row r="209">
          <cell r="A209" t="str">
            <v>1.51.2006</v>
          </cell>
          <cell r="B209">
            <v>1</v>
          </cell>
          <cell r="C209">
            <v>51</v>
          </cell>
          <cell r="D209">
            <v>2006</v>
          </cell>
          <cell r="E209">
            <v>35.923211360999993</v>
          </cell>
          <cell r="F209">
            <v>2.9886659419800004</v>
          </cell>
          <cell r="G209">
            <v>1.6382566599899999</v>
          </cell>
          <cell r="H209">
            <v>8.3013850110000009E-2</v>
          </cell>
          <cell r="I209">
            <v>9.2372102000000001E-3</v>
          </cell>
          <cell r="J209">
            <v>1.6968536999999999E-3</v>
          </cell>
          <cell r="K209">
            <v>9.3841302400000007E-2</v>
          </cell>
          <cell r="L209">
            <v>7.3897724000000012E-2</v>
          </cell>
          <cell r="M209">
            <v>1.1312421999999999E-2</v>
          </cell>
          <cell r="N209">
            <v>3.4842025999999998E-2</v>
          </cell>
          <cell r="O209">
            <v>1.805483836E-3</v>
          </cell>
          <cell r="P209">
            <v>1.6631489810000003E-3</v>
          </cell>
          <cell r="Q209">
            <v>1.0278313000000001E-2</v>
          </cell>
          <cell r="R209">
            <v>2.0369188E-2</v>
          </cell>
          <cell r="S209">
            <v>40.892091485196993</v>
          </cell>
        </row>
        <row r="210">
          <cell r="A210" t="str">
            <v>1.51.2007</v>
          </cell>
          <cell r="B210">
            <v>1</v>
          </cell>
          <cell r="C210">
            <v>51</v>
          </cell>
          <cell r="D210">
            <v>2007</v>
          </cell>
          <cell r="E210">
            <v>19.866834383</v>
          </cell>
          <cell r="F210">
            <v>1.6750525994900001</v>
          </cell>
          <cell r="G210">
            <v>0.77130095631000029</v>
          </cell>
          <cell r="H210">
            <v>3.4801166300000005E-2</v>
          </cell>
          <cell r="I210">
            <v>5.2408382000000003E-3</v>
          </cell>
          <cell r="J210">
            <v>9.6272680000000007E-4</v>
          </cell>
          <cell r="K210">
            <v>3.9340229140000002E-2</v>
          </cell>
          <cell r="L210">
            <v>4.1926751999999998E-2</v>
          </cell>
          <cell r="M210">
            <v>6.4182120000000004E-3</v>
          </cell>
          <cell r="N210">
            <v>1.9768036999999999E-2</v>
          </cell>
          <cell r="O210">
            <v>7.7202760499999997E-4</v>
          </cell>
          <cell r="P210">
            <v>7.0948604299999999E-4</v>
          </cell>
          <cell r="Q210">
            <v>5.8233632000000007E-3</v>
          </cell>
          <cell r="R210">
            <v>1.1540525999999999E-2</v>
          </cell>
          <cell r="S210">
            <v>22.480491303087998</v>
          </cell>
        </row>
        <row r="211">
          <cell r="A211" t="str">
            <v>1.51.2008</v>
          </cell>
          <cell r="B211">
            <v>1</v>
          </cell>
          <cell r="C211">
            <v>51</v>
          </cell>
          <cell r="D211">
            <v>2008</v>
          </cell>
          <cell r="E211">
            <v>36.157650193000002</v>
          </cell>
          <cell r="F211">
            <v>2.75492169244</v>
          </cell>
          <cell r="G211">
            <v>1.7511223114099996</v>
          </cell>
          <cell r="H211">
            <v>0.16037398990000001</v>
          </cell>
          <cell r="I211">
            <v>2.4674123000000003E-2</v>
          </cell>
          <cell r="J211">
            <v>4.5325549999999997E-3</v>
          </cell>
          <cell r="K211">
            <v>0.1812915021</v>
          </cell>
          <cell r="L211">
            <v>0.19739238000000001</v>
          </cell>
          <cell r="M211">
            <v>3.021716E-2</v>
          </cell>
          <cell r="N211">
            <v>9.3068600000000001E-2</v>
          </cell>
          <cell r="O211">
            <v>3.6197601900000002E-3</v>
          </cell>
          <cell r="P211">
            <v>3.3197781580000005E-3</v>
          </cell>
          <cell r="Q211">
            <v>2.7384005999999999E-2</v>
          </cell>
          <cell r="R211">
            <v>5.4268533000000001E-2</v>
          </cell>
          <cell r="S211">
            <v>41.443836584197996</v>
          </cell>
        </row>
        <row r="212">
          <cell r="A212" t="str">
            <v>1.51.2009</v>
          </cell>
          <cell r="B212">
            <v>1</v>
          </cell>
          <cell r="C212">
            <v>51</v>
          </cell>
          <cell r="D212">
            <v>2009</v>
          </cell>
          <cell r="E212">
            <v>9.0105780714999995</v>
          </cell>
          <cell r="F212">
            <v>0.82125254882599996</v>
          </cell>
          <cell r="G212">
            <v>0.55415955577000009</v>
          </cell>
          <cell r="H212">
            <v>5.3169823480000003E-2</v>
          </cell>
          <cell r="I212">
            <v>8.3355158999999998E-3</v>
          </cell>
          <cell r="J212">
            <v>1.5312112000000001E-3</v>
          </cell>
          <cell r="K212">
            <v>6.010477325E-2</v>
          </cell>
          <cell r="L212">
            <v>6.6684208999999994E-2</v>
          </cell>
          <cell r="M212">
            <v>1.0208119E-2</v>
          </cell>
          <cell r="N212">
            <v>3.1440884000000002E-2</v>
          </cell>
          <cell r="O212">
            <v>1.2184895520000001E-3</v>
          </cell>
          <cell r="P212">
            <v>1.1155440199999999E-3</v>
          </cell>
          <cell r="Q212">
            <v>9.2415610000000006E-3</v>
          </cell>
          <cell r="R212">
            <v>1.8314556999999999E-2</v>
          </cell>
          <cell r="S212">
            <v>10.647354863497997</v>
          </cell>
        </row>
        <row r="213">
          <cell r="A213" t="str">
            <v>1.51.2010</v>
          </cell>
          <cell r="B213">
            <v>1</v>
          </cell>
          <cell r="C213">
            <v>51</v>
          </cell>
          <cell r="D213">
            <v>2010</v>
          </cell>
          <cell r="E213">
            <v>13.580783347000001</v>
          </cell>
          <cell r="F213">
            <v>1.26650225796</v>
          </cell>
          <cell r="G213">
            <v>0.80396803517999993</v>
          </cell>
          <cell r="H213">
            <v>7.9939692549999997E-2</v>
          </cell>
          <cell r="I213">
            <v>1.2992259400000001E-2</v>
          </cell>
          <cell r="J213">
            <v>2.3866374000000002E-3</v>
          </cell>
          <cell r="K213">
            <v>9.0366322299999982E-2</v>
          </cell>
          <cell r="L213">
            <v>0.10393804499999999</v>
          </cell>
          <cell r="M213">
            <v>1.5911033999999998E-2</v>
          </cell>
          <cell r="N213">
            <v>4.9005699999999999E-2</v>
          </cell>
          <cell r="O213">
            <v>1.8865527379999998E-3</v>
          </cell>
          <cell r="P213">
            <v>1.721419348E-3</v>
          </cell>
          <cell r="Q213">
            <v>1.439174E-2</v>
          </cell>
          <cell r="R213">
            <v>2.852093E-2</v>
          </cell>
          <cell r="S213">
            <v>16.052313972876004</v>
          </cell>
        </row>
        <row r="214">
          <cell r="A214" t="str">
            <v>1.51.2011</v>
          </cell>
          <cell r="B214">
            <v>1</v>
          </cell>
          <cell r="C214">
            <v>51</v>
          </cell>
          <cell r="D214">
            <v>2011</v>
          </cell>
          <cell r="E214">
            <v>23.834363396000001</v>
          </cell>
          <cell r="F214">
            <v>2.2771800835600002</v>
          </cell>
          <cell r="G214">
            <v>1.3607463828099999</v>
          </cell>
          <cell r="H214">
            <v>0.14004072309999999</v>
          </cell>
          <cell r="I214">
            <v>2.3761529999999999E-2</v>
          </cell>
          <cell r="J214">
            <v>4.3649288E-3</v>
          </cell>
          <cell r="K214">
            <v>0.15830618690000001</v>
          </cell>
          <cell r="L214">
            <v>0.19009244</v>
          </cell>
          <cell r="M214">
            <v>2.9099712E-2</v>
          </cell>
          <cell r="N214">
            <v>8.962676E-2</v>
          </cell>
          <cell r="O214">
            <v>3.4237217140000004E-3</v>
          </cell>
          <cell r="P214">
            <v>3.1118930579999999E-3</v>
          </cell>
          <cell r="Q214">
            <v>2.6284231999999998E-2</v>
          </cell>
          <cell r="R214">
            <v>5.2088954000000007E-2</v>
          </cell>
          <cell r="S214">
            <v>28.192490943942005</v>
          </cell>
        </row>
        <row r="215">
          <cell r="A215" t="str">
            <v>1.51.2012</v>
          </cell>
          <cell r="B215">
            <v>1</v>
          </cell>
          <cell r="C215">
            <v>51</v>
          </cell>
          <cell r="D215">
            <v>2012</v>
          </cell>
          <cell r="E215">
            <v>26.995864537000003</v>
          </cell>
          <cell r="F215">
            <v>2.6287368452100002</v>
          </cell>
          <cell r="G215">
            <v>1.3129087794000001</v>
          </cell>
          <cell r="H215">
            <v>0.12120303780000001</v>
          </cell>
          <cell r="I215">
            <v>2.8143454999999998E-2</v>
          </cell>
          <cell r="J215">
            <v>5.1698669999999999E-3</v>
          </cell>
          <cell r="K215">
            <v>0.1370115033</v>
          </cell>
          <cell r="L215">
            <v>0.22514783999999999</v>
          </cell>
          <cell r="M215">
            <v>3.4465973000000004E-2</v>
          </cell>
          <cell r="N215">
            <v>0.10615494</v>
          </cell>
          <cell r="O215">
            <v>3.0519942410000001E-3</v>
          </cell>
          <cell r="P215">
            <v>2.7652622329999996E-3</v>
          </cell>
          <cell r="Q215">
            <v>3.1096305000000001E-2</v>
          </cell>
          <cell r="R215">
            <v>6.1625427000000003E-2</v>
          </cell>
          <cell r="S215">
            <v>31.693345766183999</v>
          </cell>
        </row>
        <row r="216">
          <cell r="A216" t="str">
            <v>1.51.2013</v>
          </cell>
          <cell r="B216">
            <v>1</v>
          </cell>
          <cell r="C216">
            <v>51</v>
          </cell>
          <cell r="D216">
            <v>2013</v>
          </cell>
          <cell r="E216">
            <v>30.954275880000001</v>
          </cell>
          <cell r="F216">
            <v>3.0683165276500004</v>
          </cell>
          <cell r="G216">
            <v>1.4609716395700001</v>
          </cell>
          <cell r="H216">
            <v>0.13872432679999999</v>
          </cell>
          <cell r="I216">
            <v>3.3197761999999999E-2</v>
          </cell>
          <cell r="J216">
            <v>6.0983299999999999E-3</v>
          </cell>
          <cell r="K216">
            <v>0.1568181162</v>
          </cell>
          <cell r="L216">
            <v>0.26558249</v>
          </cell>
          <cell r="M216">
            <v>4.0655818999999996E-2</v>
          </cell>
          <cell r="N216">
            <v>0.12521929000000001</v>
          </cell>
          <cell r="O216">
            <v>3.5817879120000002E-3</v>
          </cell>
          <cell r="P216">
            <v>3.2367803230000003E-3</v>
          </cell>
          <cell r="Q216">
            <v>3.6647173999999998E-2</v>
          </cell>
          <cell r="R216">
            <v>7.2625949999999995E-2</v>
          </cell>
          <cell r="S216">
            <v>36.365951873455003</v>
          </cell>
        </row>
        <row r="217">
          <cell r="A217" t="str">
            <v>1.51.2014</v>
          </cell>
          <cell r="B217">
            <v>1</v>
          </cell>
          <cell r="C217">
            <v>51</v>
          </cell>
          <cell r="D217">
            <v>2014</v>
          </cell>
          <cell r="E217">
            <v>35.346464589</v>
          </cell>
          <cell r="F217">
            <v>3.51497749335</v>
          </cell>
          <cell r="G217">
            <v>1.6495022092900005</v>
          </cell>
          <cell r="H217">
            <v>0.15865236760000001</v>
          </cell>
          <cell r="I217">
            <v>3.8614639999999999E-2</v>
          </cell>
          <cell r="J217">
            <v>7.093402999999999E-3</v>
          </cell>
          <cell r="K217">
            <v>0.17934551799999998</v>
          </cell>
          <cell r="L217">
            <v>0.30891689999999999</v>
          </cell>
          <cell r="M217">
            <v>4.7289589999999999E-2</v>
          </cell>
          <cell r="N217">
            <v>0.14542363</v>
          </cell>
          <cell r="O217">
            <v>4.1322182230000004E-3</v>
          </cell>
          <cell r="P217">
            <v>3.7308489090000004E-3</v>
          </cell>
          <cell r="Q217">
            <v>4.1595324999999995E-2</v>
          </cell>
          <cell r="R217">
            <v>8.2431754999999995E-2</v>
          </cell>
          <cell r="S217">
            <v>41.528170487372002</v>
          </cell>
        </row>
        <row r="218">
          <cell r="A218" t="str">
            <v>1.51.2015</v>
          </cell>
          <cell r="B218">
            <v>1</v>
          </cell>
          <cell r="C218">
            <v>51</v>
          </cell>
          <cell r="D218">
            <v>2015</v>
          </cell>
          <cell r="E218">
            <v>40.500132133999998</v>
          </cell>
          <cell r="F218">
            <v>4.03636964815</v>
          </cell>
          <cell r="G218">
            <v>1.8675709879300004</v>
          </cell>
          <cell r="H218">
            <v>0.18180842419999996</v>
          </cell>
          <cell r="I218">
            <v>4.4682031999999997E-2</v>
          </cell>
          <cell r="J218">
            <v>8.2079780000000012E-3</v>
          </cell>
          <cell r="K218">
            <v>0.20552160389999999</v>
          </cell>
          <cell r="L218">
            <v>0.35745684999999999</v>
          </cell>
          <cell r="M218">
            <v>5.4720060000000001E-2</v>
          </cell>
          <cell r="N218">
            <v>0.16827367000000001</v>
          </cell>
          <cell r="O218">
            <v>4.7738556619999995E-3</v>
          </cell>
          <cell r="P218">
            <v>4.3065855139999996E-3</v>
          </cell>
          <cell r="Q218">
            <v>4.7855210999999995E-2</v>
          </cell>
          <cell r="R218">
            <v>9.4837561000000001E-2</v>
          </cell>
          <cell r="S218">
            <v>47.576516601355998</v>
          </cell>
        </row>
        <row r="219">
          <cell r="A219" t="str">
            <v>1.51.2016</v>
          </cell>
          <cell r="B219">
            <v>1</v>
          </cell>
          <cell r="C219">
            <v>51</v>
          </cell>
          <cell r="D219">
            <v>2016</v>
          </cell>
          <cell r="E219">
            <v>46.222040943000003</v>
          </cell>
          <cell r="F219">
            <v>4.6154926123099997</v>
          </cell>
          <cell r="G219">
            <v>2.1047222955900002</v>
          </cell>
          <cell r="H219">
            <v>0.2075176876</v>
          </cell>
          <cell r="I219">
            <v>5.14306E-2</v>
          </cell>
          <cell r="J219">
            <v>9.4476569999999999E-3</v>
          </cell>
          <cell r="K219">
            <v>0.23458414990000001</v>
          </cell>
          <cell r="L219">
            <v>0.41144439999999999</v>
          </cell>
          <cell r="M219">
            <v>6.2984650000000003E-2</v>
          </cell>
          <cell r="N219">
            <v>0.19368902000000002</v>
          </cell>
          <cell r="O219">
            <v>5.4873169929999998E-3</v>
          </cell>
          <cell r="P219">
            <v>4.9466974659999998E-3</v>
          </cell>
          <cell r="Q219">
            <v>5.3928415E-2</v>
          </cell>
          <cell r="R219">
            <v>0.10687322199999999</v>
          </cell>
          <cell r="S219">
            <v>54.284589666859013</v>
          </cell>
        </row>
        <row r="220">
          <cell r="A220" t="str">
            <v>1.51.2017</v>
          </cell>
          <cell r="B220">
            <v>1</v>
          </cell>
          <cell r="C220">
            <v>51</v>
          </cell>
          <cell r="D220">
            <v>2017</v>
          </cell>
          <cell r="E220">
            <v>50.868683931000007</v>
          </cell>
          <cell r="F220">
            <v>5.0962728426700004</v>
          </cell>
          <cell r="G220">
            <v>2.1831882828200002</v>
          </cell>
          <cell r="H220">
            <v>0.18995830479999998</v>
          </cell>
          <cell r="I220">
            <v>5.7612099999999999E-2</v>
          </cell>
          <cell r="J220">
            <v>1.0583184000000001E-2</v>
          </cell>
          <cell r="K220">
            <v>0.21473441159999998</v>
          </cell>
          <cell r="L220">
            <v>0.4608968</v>
          </cell>
          <cell r="M220">
            <v>7.055483999999998E-2</v>
          </cell>
          <cell r="N220">
            <v>0.21696853999999999</v>
          </cell>
          <cell r="O220">
            <v>5.053961158999999E-3</v>
          </cell>
          <cell r="P220">
            <v>4.5532063760000008E-3</v>
          </cell>
          <cell r="Q220">
            <v>5.9122752000000001E-2</v>
          </cell>
          <cell r="R220">
            <v>0.117166982</v>
          </cell>
          <cell r="S220">
            <v>59.555350138425013</v>
          </cell>
        </row>
        <row r="221">
          <cell r="A221" t="str">
            <v>1.51.2018</v>
          </cell>
          <cell r="B221">
            <v>1</v>
          </cell>
          <cell r="C221">
            <v>51</v>
          </cell>
          <cell r="D221">
            <v>2018</v>
          </cell>
          <cell r="E221">
            <v>36.690732236999999</v>
          </cell>
          <cell r="F221">
            <v>3.4834084306000004</v>
          </cell>
          <cell r="G221">
            <v>1.7334610760200002</v>
          </cell>
          <cell r="H221">
            <v>0.21074376879999998</v>
          </cell>
          <cell r="I221">
            <v>6.4330879999999993E-2</v>
          </cell>
          <cell r="J221">
            <v>1.1817415000000001E-2</v>
          </cell>
          <cell r="K221">
            <v>0.23823109109999999</v>
          </cell>
          <cell r="L221">
            <v>0.51464683999999994</v>
          </cell>
          <cell r="M221">
            <v>7.8783140000000002E-2</v>
          </cell>
          <cell r="N221">
            <v>0.24227174000000001</v>
          </cell>
          <cell r="O221">
            <v>5.6374522179999994E-3</v>
          </cell>
          <cell r="P221">
            <v>5.0761227040000004E-3</v>
          </cell>
          <cell r="Q221">
            <v>6.3181290000000001E-2</v>
          </cell>
          <cell r="R221">
            <v>0.12521035</v>
          </cell>
          <cell r="S221">
            <v>43.467531833441996</v>
          </cell>
        </row>
        <row r="222">
          <cell r="A222" t="str">
            <v>1.51.2019</v>
          </cell>
          <cell r="B222">
            <v>1</v>
          </cell>
          <cell r="C222">
            <v>51</v>
          </cell>
          <cell r="D222">
            <v>2019</v>
          </cell>
          <cell r="E222">
            <v>34.650400832999999</v>
          </cell>
          <cell r="F222">
            <v>3.1775446967200001</v>
          </cell>
          <cell r="G222">
            <v>1.6779690976000001</v>
          </cell>
          <cell r="H222">
            <v>0.208715242</v>
          </cell>
          <cell r="I222">
            <v>7.1614405000000006E-2</v>
          </cell>
          <cell r="J222">
            <v>1.3155366999999999E-2</v>
          </cell>
          <cell r="K222">
            <v>0.23593794399999998</v>
          </cell>
          <cell r="L222">
            <v>0.57291522000000006</v>
          </cell>
          <cell r="M222">
            <v>8.7702890000000006E-2</v>
          </cell>
          <cell r="N222">
            <v>0.2697021</v>
          </cell>
          <cell r="O222">
            <v>5.6101691350000007E-3</v>
          </cell>
          <cell r="P222">
            <v>5.0491246850000006E-3</v>
          </cell>
          <cell r="Q222">
            <v>7.0308188999999993E-2</v>
          </cell>
          <cell r="R222">
            <v>0.13933393199999999</v>
          </cell>
          <cell r="S222">
            <v>41.185959210139998</v>
          </cell>
        </row>
        <row r="223">
          <cell r="A223" t="str">
            <v>1.51.2020</v>
          </cell>
          <cell r="B223">
            <v>1</v>
          </cell>
          <cell r="C223">
            <v>51</v>
          </cell>
          <cell r="D223">
            <v>2020</v>
          </cell>
          <cell r="E223">
            <v>35.416675073</v>
          </cell>
          <cell r="F223">
            <v>3.12619804266</v>
          </cell>
          <cell r="G223">
            <v>1.8038045374699996</v>
          </cell>
          <cell r="H223">
            <v>0.25696990250000001</v>
          </cell>
          <cell r="I223">
            <v>8.8625504999999993E-2</v>
          </cell>
          <cell r="J223">
            <v>1.6280263000000003E-2</v>
          </cell>
          <cell r="K223">
            <v>0.29048623629999998</v>
          </cell>
          <cell r="L223">
            <v>0.70900461999999997</v>
          </cell>
          <cell r="M223">
            <v>0.10853577</v>
          </cell>
          <cell r="N223">
            <v>0.33376582999999999</v>
          </cell>
          <cell r="O223">
            <v>6.9370865810000001E-3</v>
          </cell>
          <cell r="P223">
            <v>6.2406630289999999E-3</v>
          </cell>
          <cell r="Q223">
            <v>8.6979657999999987E-2</v>
          </cell>
          <cell r="R223">
            <v>0.172372833</v>
          </cell>
          <cell r="S223">
            <v>42.422876020539995</v>
          </cell>
        </row>
        <row r="224">
          <cell r="A224" t="str">
            <v>1.51.2021</v>
          </cell>
          <cell r="B224">
            <v>1</v>
          </cell>
          <cell r="C224">
            <v>51</v>
          </cell>
          <cell r="D224">
            <v>2021</v>
          </cell>
          <cell r="E224">
            <v>16.960900071999998</v>
          </cell>
          <cell r="F224">
            <v>2.2770416780600002</v>
          </cell>
          <cell r="G224">
            <v>0.93059594186000005</v>
          </cell>
          <cell r="H224">
            <v>0.25076781059999997</v>
          </cell>
          <cell r="I224">
            <v>9.7104946000000011E-2</v>
          </cell>
          <cell r="J224">
            <v>1.7837923000000002E-2</v>
          </cell>
          <cell r="K224">
            <v>0.28347457349999994</v>
          </cell>
          <cell r="L224">
            <v>0.77683890999999994</v>
          </cell>
          <cell r="M224">
            <v>0.11892007</v>
          </cell>
          <cell r="N224">
            <v>0.36570000000000003</v>
          </cell>
          <cell r="O224">
            <v>6.7959889370000012E-3</v>
          </cell>
          <cell r="P224">
            <v>6.111379018E-3</v>
          </cell>
          <cell r="Q224">
            <v>9.5272886000000001E-2</v>
          </cell>
          <cell r="R224">
            <v>0.18880812</v>
          </cell>
          <cell r="S224">
            <v>22.376170298975005</v>
          </cell>
        </row>
        <row r="225">
          <cell r="A225" t="str">
            <v>1.51.2022</v>
          </cell>
          <cell r="B225">
            <v>1</v>
          </cell>
          <cell r="C225">
            <v>51</v>
          </cell>
          <cell r="D225">
            <v>2022</v>
          </cell>
          <cell r="E225">
            <v>14.111444132900001</v>
          </cell>
          <cell r="F225">
            <v>1.6344677761699997</v>
          </cell>
          <cell r="G225">
            <v>0.87183944674999991</v>
          </cell>
          <cell r="H225">
            <v>0.26745648970000002</v>
          </cell>
          <cell r="I225">
            <v>0.10400072099999999</v>
          </cell>
          <cell r="J225">
            <v>1.9104656000000001E-2</v>
          </cell>
          <cell r="K225">
            <v>0.30234078829999994</v>
          </cell>
          <cell r="L225">
            <v>0.83200596999999998</v>
          </cell>
          <cell r="M225">
            <v>0.12736496</v>
          </cell>
          <cell r="N225">
            <v>0.39166940000000006</v>
          </cell>
          <cell r="O225">
            <v>7.2737598920000002E-3</v>
          </cell>
          <cell r="P225">
            <v>6.5387508299999996E-3</v>
          </cell>
          <cell r="Q225">
            <v>0.102010947</v>
          </cell>
          <cell r="R225">
            <v>0.20216135999999998</v>
          </cell>
          <cell r="S225">
            <v>18.979679158542005</v>
          </cell>
        </row>
        <row r="226">
          <cell r="A226" t="str">
            <v>1.51.2023</v>
          </cell>
          <cell r="B226">
            <v>1</v>
          </cell>
          <cell r="C226">
            <v>51</v>
          </cell>
          <cell r="D226">
            <v>2023</v>
          </cell>
          <cell r="E226">
            <v>13.996269266700001</v>
          </cell>
          <cell r="F226">
            <v>1.6816918650399999</v>
          </cell>
          <cell r="G226">
            <v>0.85495020056000015</v>
          </cell>
          <cell r="H226">
            <v>0.18087428049999996</v>
          </cell>
          <cell r="I226">
            <v>0.11062229999999999</v>
          </cell>
          <cell r="J226">
            <v>2.0321061000000001E-2</v>
          </cell>
          <cell r="K226">
            <v>0.204465695</v>
          </cell>
          <cell r="L226">
            <v>0.88497862000000005</v>
          </cell>
          <cell r="M226">
            <v>0.13547408999999999</v>
          </cell>
          <cell r="N226">
            <v>0.41660659999999999</v>
          </cell>
          <cell r="O226">
            <v>4.9348147679999987E-3</v>
          </cell>
          <cell r="P226">
            <v>4.434754784999999E-3</v>
          </cell>
          <cell r="Q226">
            <v>0.10847910799999999</v>
          </cell>
          <cell r="R226">
            <v>0.21497999000000001</v>
          </cell>
          <cell r="S226">
            <v>18.819082646352996</v>
          </cell>
        </row>
        <row r="227">
          <cell r="A227" t="str">
            <v>1.51.2024</v>
          </cell>
          <cell r="B227">
            <v>1</v>
          </cell>
          <cell r="C227">
            <v>51</v>
          </cell>
          <cell r="D227">
            <v>2024</v>
          </cell>
          <cell r="E227">
            <v>14.086816331299998</v>
          </cell>
          <cell r="F227">
            <v>1.6925719002200001</v>
          </cell>
          <cell r="G227">
            <v>0.86048251717000024</v>
          </cell>
          <cell r="H227">
            <v>0.18204442839999996</v>
          </cell>
          <cell r="I227">
            <v>0.11133789300000001</v>
          </cell>
          <cell r="J227">
            <v>2.0452451999999999E-2</v>
          </cell>
          <cell r="K227">
            <v>0.20578854320000001</v>
          </cell>
          <cell r="L227">
            <v>0.89070413999999998</v>
          </cell>
          <cell r="M227">
            <v>0.13635062000000001</v>
          </cell>
          <cell r="N227">
            <v>0.41930179999999995</v>
          </cell>
          <cell r="O227">
            <v>4.9667333210000001E-3</v>
          </cell>
          <cell r="P227">
            <v>4.4634518820000002E-3</v>
          </cell>
          <cell r="Q227">
            <v>0.109180894</v>
          </cell>
          <cell r="R227">
            <v>0.21636989000000001</v>
          </cell>
          <cell r="S227">
            <v>18.940831594493005</v>
          </cell>
        </row>
        <row r="228">
          <cell r="A228" t="str">
            <v>1.51.2025</v>
          </cell>
          <cell r="B228">
            <v>1</v>
          </cell>
          <cell r="C228">
            <v>51</v>
          </cell>
          <cell r="D228">
            <v>2025</v>
          </cell>
          <cell r="E228">
            <v>14.533216348099998</v>
          </cell>
          <cell r="F228">
            <v>1.7462087456199999</v>
          </cell>
          <cell r="G228">
            <v>0.88774860401000011</v>
          </cell>
          <cell r="H228">
            <v>0.18781343300000003</v>
          </cell>
          <cell r="I228">
            <v>0.114866147</v>
          </cell>
          <cell r="J228">
            <v>2.1100617000000002E-2</v>
          </cell>
          <cell r="K228">
            <v>0.21231005970000003</v>
          </cell>
          <cell r="L228">
            <v>0.91892877000000006</v>
          </cell>
          <cell r="M228">
            <v>0.1406714</v>
          </cell>
          <cell r="N228">
            <v>0.432589</v>
          </cell>
          <cell r="O228">
            <v>5.1241241180000003E-3</v>
          </cell>
          <cell r="P228">
            <v>4.6048894069999997E-3</v>
          </cell>
          <cell r="Q228">
            <v>0.11264083800000001</v>
          </cell>
          <cell r="R228">
            <v>0.22322734</v>
          </cell>
          <cell r="S228">
            <v>19.541050315954994</v>
          </cell>
        </row>
        <row r="229">
          <cell r="A229" t="str">
            <v>1.51.2026</v>
          </cell>
          <cell r="B229">
            <v>1</v>
          </cell>
          <cell r="C229">
            <v>51</v>
          </cell>
          <cell r="D229">
            <v>2026</v>
          </cell>
          <cell r="E229">
            <v>15.044742214999999</v>
          </cell>
          <cell r="F229">
            <v>1.80766960393</v>
          </cell>
          <cell r="G229">
            <v>0.91899598011999994</v>
          </cell>
          <cell r="H229">
            <v>0.19442397839999997</v>
          </cell>
          <cell r="I229">
            <v>0.118909189</v>
          </cell>
          <cell r="J229">
            <v>2.1843285999999996E-2</v>
          </cell>
          <cell r="K229">
            <v>0.21978278700000003</v>
          </cell>
          <cell r="L229">
            <v>0.95127360999999999</v>
          </cell>
          <cell r="M229">
            <v>0.14562279</v>
          </cell>
          <cell r="N229">
            <v>0.44781470000000001</v>
          </cell>
          <cell r="O229">
            <v>5.3044822890000003E-3</v>
          </cell>
          <cell r="P229">
            <v>4.7669680739999996E-3</v>
          </cell>
          <cell r="Q229">
            <v>0.116605528</v>
          </cell>
          <cell r="R229">
            <v>0.23108431000000001</v>
          </cell>
          <cell r="S229">
            <v>20.228839427813</v>
          </cell>
        </row>
        <row r="230">
          <cell r="A230" t="str">
            <v>1.52.52</v>
          </cell>
          <cell r="B230">
            <v>1</v>
          </cell>
          <cell r="C230">
            <v>52</v>
          </cell>
          <cell r="D230">
            <v>52</v>
          </cell>
          <cell r="E230">
            <v>5643428.4681833014</v>
          </cell>
          <cell r="F230">
            <v>197223.48482487001</v>
          </cell>
          <cell r="G230">
            <v>143256.299775172</v>
          </cell>
          <cell r="H230">
            <v>8830.954266140001</v>
          </cell>
          <cell r="I230">
            <v>4486.6813435999993</v>
          </cell>
          <cell r="J230">
            <v>626.87288979999994</v>
          </cell>
          <cell r="K230">
            <v>9982.7702082500018</v>
          </cell>
          <cell r="L230">
            <v>35893.457705000001</v>
          </cell>
          <cell r="M230">
            <v>4179.1736931000005</v>
          </cell>
          <cell r="N230">
            <v>11388.765232</v>
          </cell>
          <cell r="O230">
            <v>157.17906097289998</v>
          </cell>
          <cell r="P230">
            <v>146.74981453430001</v>
          </cell>
          <cell r="Q230">
            <v>2062.9009036000002</v>
          </cell>
          <cell r="R230">
            <v>4088.1755775999995</v>
          </cell>
          <cell r="S230">
            <v>6065751.9334779391</v>
          </cell>
        </row>
        <row r="231">
          <cell r="A231" t="str">
            <v>1.52.1996</v>
          </cell>
          <cell r="B231">
            <v>1</v>
          </cell>
          <cell r="C231">
            <v>52</v>
          </cell>
          <cell r="D231">
            <v>1996</v>
          </cell>
          <cell r="E231">
            <v>95289.896042999986</v>
          </cell>
          <cell r="F231">
            <v>4022.4715926499994</v>
          </cell>
          <cell r="G231">
            <v>5125.8963588099987</v>
          </cell>
          <cell r="H231">
            <v>291.08676264999997</v>
          </cell>
          <cell r="I231">
            <v>3.4105732000000004</v>
          </cell>
          <cell r="J231">
            <v>0.4818035</v>
          </cell>
          <cell r="K231">
            <v>329.05231609999998</v>
          </cell>
          <cell r="L231">
            <v>27.284548000000001</v>
          </cell>
          <cell r="M231">
            <v>3.2120398000000003</v>
          </cell>
          <cell r="N231">
            <v>8.8079049999999999</v>
          </cell>
          <cell r="O231">
            <v>3.3628627668999993</v>
          </cell>
          <cell r="P231">
            <v>2.9653520762999994</v>
          </cell>
          <cell r="Q231">
            <v>2.2643849</v>
          </cell>
          <cell r="R231">
            <v>4.4874584000000004</v>
          </cell>
          <cell r="S231">
            <v>105114.68000085317</v>
          </cell>
        </row>
        <row r="232">
          <cell r="A232" t="str">
            <v>1.52.1997</v>
          </cell>
          <cell r="B232">
            <v>1</v>
          </cell>
          <cell r="C232">
            <v>52</v>
          </cell>
          <cell r="D232">
            <v>1997</v>
          </cell>
          <cell r="E232">
            <v>88072.590949000005</v>
          </cell>
          <cell r="F232">
            <v>3765.75582411</v>
          </cell>
          <cell r="G232">
            <v>4546.5365012900002</v>
          </cell>
          <cell r="H232">
            <v>222.01647398999998</v>
          </cell>
          <cell r="I232">
            <v>3.8025404999999997</v>
          </cell>
          <cell r="J232">
            <v>0.5329448</v>
          </cell>
          <cell r="K232">
            <v>250.97326785000001</v>
          </cell>
          <cell r="L232">
            <v>30.420306</v>
          </cell>
          <cell r="M232">
            <v>3.5529859999999998</v>
          </cell>
          <cell r="N232">
            <v>9.7043359999999996</v>
          </cell>
          <cell r="O232">
            <v>2.5131645109999998</v>
          </cell>
          <cell r="P232">
            <v>2.2171018129999998</v>
          </cell>
          <cell r="Q232">
            <v>2.3568107</v>
          </cell>
          <cell r="R232">
            <v>4.6706365999999999</v>
          </cell>
          <cell r="S232">
            <v>96917.643843163998</v>
          </cell>
        </row>
        <row r="233">
          <cell r="A233" t="str">
            <v>1.52.1998</v>
          </cell>
          <cell r="B233">
            <v>1</v>
          </cell>
          <cell r="C233">
            <v>52</v>
          </cell>
          <cell r="D233">
            <v>1998</v>
          </cell>
          <cell r="E233">
            <v>60870.286029299998</v>
          </cell>
          <cell r="F233">
            <v>2909.1846628400003</v>
          </cell>
          <cell r="G233">
            <v>3601.3371226899994</v>
          </cell>
          <cell r="H233">
            <v>196.16033171000001</v>
          </cell>
          <cell r="I233">
            <v>4.1009591000000007</v>
          </cell>
          <cell r="J233">
            <v>0.56354910000000003</v>
          </cell>
          <cell r="K233">
            <v>221.74656927999999</v>
          </cell>
          <cell r="L233">
            <v>32.807687000000001</v>
          </cell>
          <cell r="M233">
            <v>3.7570193000000001</v>
          </cell>
          <cell r="N233">
            <v>10.12853</v>
          </cell>
          <cell r="O233">
            <v>2.6454933380000005</v>
          </cell>
          <cell r="P233">
            <v>2.3254204409999999</v>
          </cell>
          <cell r="Q233">
            <v>2.3655876</v>
          </cell>
          <cell r="R233">
            <v>4.6880376000000004</v>
          </cell>
          <cell r="S233">
            <v>67862.096999298999</v>
          </cell>
        </row>
        <row r="234">
          <cell r="A234" t="str">
            <v>1.52.1999</v>
          </cell>
          <cell r="B234">
            <v>1</v>
          </cell>
          <cell r="C234">
            <v>52</v>
          </cell>
          <cell r="D234">
            <v>1999</v>
          </cell>
          <cell r="E234">
            <v>89320.547502000001</v>
          </cell>
          <cell r="F234">
            <v>4403.6613394300002</v>
          </cell>
          <cell r="G234">
            <v>5209.3491863880026</v>
          </cell>
          <cell r="H234">
            <v>322.25878243</v>
          </cell>
          <cell r="I234">
            <v>6.5793483999999998</v>
          </cell>
          <cell r="J234">
            <v>0.92998760000000003</v>
          </cell>
          <cell r="K234">
            <v>364.28959523000003</v>
          </cell>
          <cell r="L234">
            <v>52.634768999999999</v>
          </cell>
          <cell r="M234">
            <v>6.1999320000000004</v>
          </cell>
          <cell r="N234">
            <v>17.021198000000002</v>
          </cell>
          <cell r="O234">
            <v>5.4069911230000001</v>
          </cell>
          <cell r="P234">
            <v>4.7351821070000009</v>
          </cell>
          <cell r="Q234">
            <v>3.8190983999999997</v>
          </cell>
          <cell r="R234">
            <v>7.5685330000000004</v>
          </cell>
          <cell r="S234">
            <v>99725.001445108006</v>
          </cell>
        </row>
        <row r="235">
          <cell r="A235" t="str">
            <v>1.52.2000</v>
          </cell>
          <cell r="B235">
            <v>1</v>
          </cell>
          <cell r="C235">
            <v>52</v>
          </cell>
          <cell r="D235">
            <v>2000</v>
          </cell>
          <cell r="E235">
            <v>80986.936314000021</v>
          </cell>
          <cell r="F235">
            <v>4531.0567347600008</v>
          </cell>
          <cell r="G235">
            <v>4948.3425367440004</v>
          </cell>
          <cell r="H235">
            <v>287.68840233000003</v>
          </cell>
          <cell r="I235">
            <v>7.0801545999999993</v>
          </cell>
          <cell r="J235">
            <v>1.0261821</v>
          </cell>
          <cell r="K235">
            <v>325.21213569999998</v>
          </cell>
          <cell r="L235">
            <v>56.641199</v>
          </cell>
          <cell r="M235">
            <v>6.8412579999999998</v>
          </cell>
          <cell r="N235">
            <v>19.026395000000001</v>
          </cell>
          <cell r="O235">
            <v>4.8499939859999994</v>
          </cell>
          <cell r="P235">
            <v>4.2470917579999998</v>
          </cell>
          <cell r="Q235">
            <v>4.1560367999999999</v>
          </cell>
          <cell r="R235">
            <v>8.2362819999999992</v>
          </cell>
          <cell r="S235">
            <v>91191.340716778039</v>
          </cell>
        </row>
        <row r="236">
          <cell r="A236" t="str">
            <v>1.52.2001</v>
          </cell>
          <cell r="B236">
            <v>1</v>
          </cell>
          <cell r="C236">
            <v>52</v>
          </cell>
          <cell r="D236">
            <v>2001</v>
          </cell>
          <cell r="E236">
            <v>77169.215111000012</v>
          </cell>
          <cell r="F236">
            <v>3660.45561241</v>
          </cell>
          <cell r="G236">
            <v>4162.4745903499997</v>
          </cell>
          <cell r="H236">
            <v>303.18743949999998</v>
          </cell>
          <cell r="I236">
            <v>9.0594728</v>
          </cell>
          <cell r="J236">
            <v>1.2850396999999998</v>
          </cell>
          <cell r="K236">
            <v>342.73221699999999</v>
          </cell>
          <cell r="L236">
            <v>72.475806000000006</v>
          </cell>
          <cell r="M236">
            <v>8.566986</v>
          </cell>
          <cell r="N236">
            <v>23.531977999999999</v>
          </cell>
          <cell r="O236">
            <v>6.4705689399999997</v>
          </cell>
          <cell r="P236">
            <v>5.9741596659999994</v>
          </cell>
          <cell r="Q236">
            <v>5.0641092000000008</v>
          </cell>
          <cell r="R236">
            <v>10.035858000000001</v>
          </cell>
          <cell r="S236">
            <v>85780.528948566032</v>
          </cell>
        </row>
        <row r="237">
          <cell r="A237" t="str">
            <v>1.52.2002</v>
          </cell>
          <cell r="B237">
            <v>1</v>
          </cell>
          <cell r="C237">
            <v>52</v>
          </cell>
          <cell r="D237">
            <v>2002</v>
          </cell>
          <cell r="E237">
            <v>119655.91477400002</v>
          </cell>
          <cell r="F237">
            <v>5713.2214190999994</v>
          </cell>
          <cell r="G237">
            <v>6369.6230096800009</v>
          </cell>
          <cell r="H237">
            <v>315.50292439999998</v>
          </cell>
          <cell r="I237">
            <v>16.435252999999999</v>
          </cell>
          <cell r="J237">
            <v>2.2259661999999998</v>
          </cell>
          <cell r="K237">
            <v>356.6539239</v>
          </cell>
          <cell r="L237">
            <v>131.482</v>
          </cell>
          <cell r="M237">
            <v>14.839869</v>
          </cell>
          <cell r="N237">
            <v>39.634069999999994</v>
          </cell>
          <cell r="O237">
            <v>5.9186571610000005</v>
          </cell>
          <cell r="P237">
            <v>5.5566845669999987</v>
          </cell>
          <cell r="Q237">
            <v>8.5102320000000002</v>
          </cell>
          <cell r="R237">
            <v>16.865235999999999</v>
          </cell>
          <cell r="S237">
            <v>132652.38401900805</v>
          </cell>
        </row>
        <row r="238">
          <cell r="A238" t="str">
            <v>1.52.2003</v>
          </cell>
          <cell r="B238">
            <v>1</v>
          </cell>
          <cell r="C238">
            <v>52</v>
          </cell>
          <cell r="D238">
            <v>2003</v>
          </cell>
          <cell r="E238">
            <v>121936.07577700001</v>
          </cell>
          <cell r="F238">
            <v>5979.9706894800001</v>
          </cell>
          <cell r="G238">
            <v>6492.7238130200003</v>
          </cell>
          <cell r="H238">
            <v>403.06654420000001</v>
          </cell>
          <cell r="I238">
            <v>17.824704999999998</v>
          </cell>
          <cell r="J238">
            <v>2.4587409999999998</v>
          </cell>
          <cell r="K238">
            <v>455.63927880000006</v>
          </cell>
          <cell r="L238">
            <v>142.59766000000002</v>
          </cell>
          <cell r="M238">
            <v>16.391717999999997</v>
          </cell>
          <cell r="N238">
            <v>44.300539999999998</v>
          </cell>
          <cell r="O238">
            <v>8.4474075149999983</v>
          </cell>
          <cell r="P238">
            <v>7.8168326690000001</v>
          </cell>
          <cell r="Q238">
            <v>9.346036999999999</v>
          </cell>
          <cell r="R238">
            <v>18.521597</v>
          </cell>
          <cell r="S238">
            <v>135535.18134068404</v>
          </cell>
        </row>
        <row r="239">
          <cell r="A239" t="str">
            <v>1.52.2004</v>
          </cell>
          <cell r="B239">
            <v>1</v>
          </cell>
          <cell r="C239">
            <v>52</v>
          </cell>
          <cell r="D239">
            <v>2004</v>
          </cell>
          <cell r="E239">
            <v>136188.225209</v>
          </cell>
          <cell r="F239">
            <v>6715.9891286600023</v>
          </cell>
          <cell r="G239">
            <v>7131.6908471399984</v>
          </cell>
          <cell r="H239">
            <v>187.09137055000002</v>
          </cell>
          <cell r="I239">
            <v>22.300196999999997</v>
          </cell>
          <cell r="J239">
            <v>2.9838243000000002</v>
          </cell>
          <cell r="K239">
            <v>211.49292421999999</v>
          </cell>
          <cell r="L239">
            <v>178.40112999999999</v>
          </cell>
          <cell r="M239">
            <v>19.892216999999999</v>
          </cell>
          <cell r="N239">
            <v>52.690089999999998</v>
          </cell>
          <cell r="O239">
            <v>1.8706412559999996</v>
          </cell>
          <cell r="P239">
            <v>1.9670059539999998</v>
          </cell>
          <cell r="Q239">
            <v>11.077268999999999</v>
          </cell>
          <cell r="R239">
            <v>21.952510999999998</v>
          </cell>
          <cell r="S239">
            <v>150747.62436508003</v>
          </cell>
        </row>
        <row r="240">
          <cell r="A240" t="str">
            <v>1.52.2005</v>
          </cell>
          <cell r="B240">
            <v>1</v>
          </cell>
          <cell r="C240">
            <v>52</v>
          </cell>
          <cell r="D240">
            <v>2005</v>
          </cell>
          <cell r="E240">
            <v>101885.26379700001</v>
          </cell>
          <cell r="F240">
            <v>4173.649139189999</v>
          </cell>
          <cell r="G240">
            <v>4028.8991969900007</v>
          </cell>
          <cell r="H240">
            <v>147.51795420000002</v>
          </cell>
          <cell r="I240">
            <v>17.850413000000003</v>
          </cell>
          <cell r="J240">
            <v>2.4632363000000002</v>
          </cell>
          <cell r="K240">
            <v>166.75816657999999</v>
          </cell>
          <cell r="L240">
            <v>142.80328</v>
          </cell>
          <cell r="M240">
            <v>16.42165</v>
          </cell>
          <cell r="N240">
            <v>44.353809999999996</v>
          </cell>
          <cell r="O240">
            <v>1.5316333260000001</v>
          </cell>
          <cell r="P240">
            <v>1.596861214</v>
          </cell>
          <cell r="Q240">
            <v>9.1915890000000005</v>
          </cell>
          <cell r="R240">
            <v>18.215519</v>
          </cell>
          <cell r="S240">
            <v>110656.51624579998</v>
          </cell>
        </row>
        <row r="241">
          <cell r="A241" t="str">
            <v>1.52.2006</v>
          </cell>
          <cell r="B241">
            <v>1</v>
          </cell>
          <cell r="C241">
            <v>52</v>
          </cell>
          <cell r="D241">
            <v>2006</v>
          </cell>
          <cell r="E241">
            <v>132816.98306799997</v>
          </cell>
          <cell r="F241">
            <v>5179.3235647799993</v>
          </cell>
          <cell r="G241">
            <v>4290.3147668900001</v>
          </cell>
          <cell r="H241">
            <v>180.61180017999999</v>
          </cell>
          <cell r="I241">
            <v>24.135511999999999</v>
          </cell>
          <cell r="J241">
            <v>3.2475800000000001</v>
          </cell>
          <cell r="K241">
            <v>204.16911736</v>
          </cell>
          <cell r="L241">
            <v>193.08407</v>
          </cell>
          <cell r="M241">
            <v>21.650651999999997</v>
          </cell>
          <cell r="N241">
            <v>57.608469999999997</v>
          </cell>
          <cell r="O241">
            <v>1.941910773</v>
          </cell>
          <cell r="P241">
            <v>2.0091228119999998</v>
          </cell>
          <cell r="Q241">
            <v>11.880570000000001</v>
          </cell>
          <cell r="R241">
            <v>23.544483999999997</v>
          </cell>
          <cell r="S241">
            <v>143010.50468879502</v>
          </cell>
        </row>
        <row r="242">
          <cell r="A242" t="str">
            <v>1.52.2007</v>
          </cell>
          <cell r="B242">
            <v>1</v>
          </cell>
          <cell r="C242">
            <v>52</v>
          </cell>
          <cell r="D242">
            <v>2007</v>
          </cell>
          <cell r="E242">
            <v>103438.764171</v>
          </cell>
          <cell r="F242">
            <v>4436.8117654900007</v>
          </cell>
          <cell r="G242">
            <v>2977.8703823700007</v>
          </cell>
          <cell r="H242">
            <v>114.55846677</v>
          </cell>
          <cell r="I242">
            <v>20.527248999999998</v>
          </cell>
          <cell r="J242">
            <v>2.8296261999999999</v>
          </cell>
          <cell r="K242">
            <v>129.50038096</v>
          </cell>
          <cell r="L242">
            <v>164.21805000000001</v>
          </cell>
          <cell r="M242">
            <v>18.864287000000001</v>
          </cell>
          <cell r="N242">
            <v>50.90889</v>
          </cell>
          <cell r="O242">
            <v>1.2723644279999997</v>
          </cell>
          <cell r="P242">
            <v>1.3072806409999997</v>
          </cell>
          <cell r="Q242">
            <v>10.404796000000001</v>
          </cell>
          <cell r="R242">
            <v>20.619814999999999</v>
          </cell>
          <cell r="S242">
            <v>111388.45752485903</v>
          </cell>
        </row>
        <row r="243">
          <cell r="A243" t="str">
            <v>1.52.2008</v>
          </cell>
          <cell r="B243">
            <v>1</v>
          </cell>
          <cell r="C243">
            <v>52</v>
          </cell>
          <cell r="D243">
            <v>2008</v>
          </cell>
          <cell r="E243">
            <v>129246.925491</v>
          </cell>
          <cell r="F243">
            <v>2439.8985921600001</v>
          </cell>
          <cell r="G243">
            <v>2827.9802365600003</v>
          </cell>
          <cell r="H243">
            <v>182.82554959000001</v>
          </cell>
          <cell r="I243">
            <v>34.513992999999999</v>
          </cell>
          <cell r="J243">
            <v>4.7463449999999998</v>
          </cell>
          <cell r="K243">
            <v>206.67187697000003</v>
          </cell>
          <cell r="L243">
            <v>276.11129000000005</v>
          </cell>
          <cell r="M243">
            <v>31.642505999999997</v>
          </cell>
          <cell r="N243">
            <v>85.33202</v>
          </cell>
          <cell r="O243">
            <v>2.0930148069999999</v>
          </cell>
          <cell r="P243">
            <v>2.1368921569999997</v>
          </cell>
          <cell r="Q243">
            <v>17.324978999999999</v>
          </cell>
          <cell r="R243">
            <v>34.334004</v>
          </cell>
          <cell r="S243">
            <v>135392.53679024399</v>
          </cell>
        </row>
        <row r="244">
          <cell r="A244" t="str">
            <v>1.52.2009</v>
          </cell>
          <cell r="B244">
            <v>1</v>
          </cell>
          <cell r="C244">
            <v>52</v>
          </cell>
          <cell r="D244">
            <v>2009</v>
          </cell>
          <cell r="E244">
            <v>134275.632132</v>
          </cell>
          <cell r="F244">
            <v>2581.9837752399999</v>
          </cell>
          <cell r="G244">
            <v>3302.0111716900001</v>
          </cell>
          <cell r="H244">
            <v>219.01518734000001</v>
          </cell>
          <cell r="I244">
            <v>41.780900999999993</v>
          </cell>
          <cell r="J244">
            <v>5.8704679999999998</v>
          </cell>
          <cell r="K244">
            <v>247.58213180000001</v>
          </cell>
          <cell r="L244">
            <v>334.24640999999997</v>
          </cell>
          <cell r="M244">
            <v>39.136662999999999</v>
          </cell>
          <cell r="N244">
            <v>106.93617999999999</v>
          </cell>
          <cell r="O244">
            <v>2.5793279740000008</v>
          </cell>
          <cell r="P244">
            <v>2.6182317209999999</v>
          </cell>
          <cell r="Q244">
            <v>21.536421999999998</v>
          </cell>
          <cell r="R244">
            <v>42.680045999999997</v>
          </cell>
          <cell r="S244">
            <v>141223.609047765</v>
          </cell>
        </row>
        <row r="245">
          <cell r="A245" t="str">
            <v>1.52.2010</v>
          </cell>
          <cell r="B245">
            <v>1</v>
          </cell>
          <cell r="C245">
            <v>52</v>
          </cell>
          <cell r="D245">
            <v>2010</v>
          </cell>
          <cell r="E245">
            <v>156296.68087000001</v>
          </cell>
          <cell r="F245">
            <v>3584.4161707900003</v>
          </cell>
          <cell r="G245">
            <v>4062.6799950499999</v>
          </cell>
          <cell r="H245">
            <v>274.44015839999997</v>
          </cell>
          <cell r="I245">
            <v>53.929403999999998</v>
          </cell>
          <cell r="J245">
            <v>7.9172920000000007</v>
          </cell>
          <cell r="K245">
            <v>310.23508140000001</v>
          </cell>
          <cell r="L245">
            <v>431.43543</v>
          </cell>
          <cell r="M245">
            <v>52.782180000000004</v>
          </cell>
          <cell r="N245">
            <v>147.91389000000001</v>
          </cell>
          <cell r="O245">
            <v>3.4447024829999995</v>
          </cell>
          <cell r="P245">
            <v>3.453093913</v>
          </cell>
          <cell r="Q245">
            <v>29.506409999999995</v>
          </cell>
          <cell r="R245">
            <v>58.474639999999994</v>
          </cell>
          <cell r="S245">
            <v>165317.30931803602</v>
          </cell>
        </row>
        <row r="246">
          <cell r="A246" t="str">
            <v>1.52.2011</v>
          </cell>
          <cell r="B246">
            <v>1</v>
          </cell>
          <cell r="C246">
            <v>52</v>
          </cell>
          <cell r="D246">
            <v>2011</v>
          </cell>
          <cell r="E246">
            <v>186557.88245300006</v>
          </cell>
          <cell r="F246">
            <v>3888.96575239</v>
          </cell>
          <cell r="G246">
            <v>3996.9870337399998</v>
          </cell>
          <cell r="H246">
            <v>276.33837729999999</v>
          </cell>
          <cell r="I246">
            <v>69.809903999999989</v>
          </cell>
          <cell r="J246">
            <v>9.7541419999999999</v>
          </cell>
          <cell r="K246">
            <v>312.38039709999998</v>
          </cell>
          <cell r="L246">
            <v>558.47984999999994</v>
          </cell>
          <cell r="M246">
            <v>65.027950000000004</v>
          </cell>
          <cell r="N246">
            <v>177.17543000000001</v>
          </cell>
          <cell r="O246">
            <v>3.9000048309999999</v>
          </cell>
          <cell r="P246">
            <v>3.8265878090000003</v>
          </cell>
          <cell r="Q246">
            <v>35.111601</v>
          </cell>
          <cell r="R246">
            <v>69.583030000000008</v>
          </cell>
          <cell r="S246">
            <v>196025.22251317007</v>
          </cell>
        </row>
        <row r="247">
          <cell r="A247" t="str">
            <v>1.52.2012</v>
          </cell>
          <cell r="B247">
            <v>1</v>
          </cell>
          <cell r="C247">
            <v>52</v>
          </cell>
          <cell r="D247">
            <v>2012</v>
          </cell>
          <cell r="E247">
            <v>200706.94927099996</v>
          </cell>
          <cell r="F247">
            <v>4548.5747356100001</v>
          </cell>
          <cell r="G247">
            <v>3630.50042437</v>
          </cell>
          <cell r="H247">
            <v>224.88194379999999</v>
          </cell>
          <cell r="I247">
            <v>86.764104999999986</v>
          </cell>
          <cell r="J247">
            <v>12.123046999999998</v>
          </cell>
          <cell r="K247">
            <v>254.2129975</v>
          </cell>
          <cell r="L247">
            <v>694.11204000000009</v>
          </cell>
          <cell r="M247">
            <v>80.820760000000007</v>
          </cell>
          <cell r="N247">
            <v>220.20439999999999</v>
          </cell>
          <cell r="O247">
            <v>3.5188603419999995</v>
          </cell>
          <cell r="P247">
            <v>3.3936382610000004</v>
          </cell>
          <cell r="Q247">
            <v>43.268151000000003</v>
          </cell>
          <cell r="R247">
            <v>85.747190000000003</v>
          </cell>
          <cell r="S247">
            <v>210595.07156388296</v>
          </cell>
        </row>
        <row r="248">
          <cell r="A248" t="str">
            <v>1.52.2013</v>
          </cell>
          <cell r="B248">
            <v>1</v>
          </cell>
          <cell r="C248">
            <v>52</v>
          </cell>
          <cell r="D248">
            <v>2013</v>
          </cell>
          <cell r="E248">
            <v>217910.68371500002</v>
          </cell>
          <cell r="F248">
            <v>5391.1046359699994</v>
          </cell>
          <cell r="G248">
            <v>3838.0144155000003</v>
          </cell>
          <cell r="H248">
            <v>243.17368740000001</v>
          </cell>
          <cell r="I248">
            <v>106.28789899999998</v>
          </cell>
          <cell r="J248">
            <v>14.851012000000001</v>
          </cell>
          <cell r="K248">
            <v>274.89084590000004</v>
          </cell>
          <cell r="L248">
            <v>850.30378999999994</v>
          </cell>
          <cell r="M248">
            <v>99.007289999999998</v>
          </cell>
          <cell r="N248">
            <v>269.75535000000002</v>
          </cell>
          <cell r="O248">
            <v>4.1712125560000013</v>
          </cell>
          <cell r="P248">
            <v>3.966338081</v>
          </cell>
          <cell r="Q248">
            <v>52.663219999999995</v>
          </cell>
          <cell r="R248">
            <v>104.36592</v>
          </cell>
          <cell r="S248">
            <v>229163.23933140698</v>
          </cell>
        </row>
        <row r="249">
          <cell r="A249" t="str">
            <v>1.52.2014</v>
          </cell>
          <cell r="B249">
            <v>1</v>
          </cell>
          <cell r="C249">
            <v>52</v>
          </cell>
          <cell r="D249">
            <v>2014</v>
          </cell>
          <cell r="E249">
            <v>237715.56666799998</v>
          </cell>
          <cell r="F249">
            <v>6288.7865412399997</v>
          </cell>
          <cell r="G249">
            <v>4286.7246809000007</v>
          </cell>
          <cell r="H249">
            <v>275.68992659999998</v>
          </cell>
          <cell r="I249">
            <v>127.45469</v>
          </cell>
          <cell r="J249">
            <v>17.808518999999997</v>
          </cell>
          <cell r="K249">
            <v>311.64799070000004</v>
          </cell>
          <cell r="L249">
            <v>1019.63749</v>
          </cell>
          <cell r="M249">
            <v>118.72409999999999</v>
          </cell>
          <cell r="N249">
            <v>323.56975</v>
          </cell>
          <cell r="O249">
            <v>4.9251911650000002</v>
          </cell>
          <cell r="P249">
            <v>4.6556918310000004</v>
          </cell>
          <cell r="Q249">
            <v>62.265299999999996</v>
          </cell>
          <cell r="R249">
            <v>123.39493999999999</v>
          </cell>
          <cell r="S249">
            <v>250680.85147943598</v>
          </cell>
        </row>
        <row r="250">
          <cell r="A250" t="str">
            <v>1.52.2015</v>
          </cell>
          <cell r="B250">
            <v>1</v>
          </cell>
          <cell r="C250">
            <v>52</v>
          </cell>
          <cell r="D250">
            <v>2015</v>
          </cell>
          <cell r="E250">
            <v>259799.01511099999</v>
          </cell>
          <cell r="F250">
            <v>7301.1070328000014</v>
          </cell>
          <cell r="G250">
            <v>4789.7562197999987</v>
          </cell>
          <cell r="H250">
            <v>312.29849309999997</v>
          </cell>
          <cell r="I250">
            <v>151.22772000000001</v>
          </cell>
          <cell r="J250">
            <v>21.130215</v>
          </cell>
          <cell r="K250">
            <v>353.03074609999999</v>
          </cell>
          <cell r="L250">
            <v>1209.8217999999999</v>
          </cell>
          <cell r="M250">
            <v>140.86847999999998</v>
          </cell>
          <cell r="N250">
            <v>383.92149999999998</v>
          </cell>
          <cell r="O250">
            <v>5.7799059029999995</v>
          </cell>
          <cell r="P250">
            <v>5.4365281569999997</v>
          </cell>
          <cell r="Q250">
            <v>73.42595</v>
          </cell>
          <cell r="R250">
            <v>145.51266000000001</v>
          </cell>
          <cell r="S250">
            <v>274692.33236185991</v>
          </cell>
        </row>
        <row r="251">
          <cell r="A251" t="str">
            <v>1.52.2016</v>
          </cell>
          <cell r="B251">
            <v>1</v>
          </cell>
          <cell r="C251">
            <v>52</v>
          </cell>
          <cell r="D251">
            <v>2016</v>
          </cell>
          <cell r="E251">
            <v>283965.91580000002</v>
          </cell>
          <cell r="F251">
            <v>8427.7160948700002</v>
          </cell>
          <cell r="G251">
            <v>5329.3617349999995</v>
          </cell>
          <cell r="H251">
            <v>352.84254809999999</v>
          </cell>
          <cell r="I251">
            <v>177.76670999999999</v>
          </cell>
          <cell r="J251">
            <v>24.838323000000003</v>
          </cell>
          <cell r="K251">
            <v>398.86345219999998</v>
          </cell>
          <cell r="L251">
            <v>1422.1332999999997</v>
          </cell>
          <cell r="M251">
            <v>165.58974000000001</v>
          </cell>
          <cell r="N251">
            <v>451.29680000000002</v>
          </cell>
          <cell r="O251">
            <v>6.7326728780000016</v>
          </cell>
          <cell r="P251">
            <v>6.3062989730000005</v>
          </cell>
          <cell r="Q251">
            <v>82.752770000000012</v>
          </cell>
          <cell r="R251">
            <v>163.99632</v>
          </cell>
          <cell r="S251">
            <v>300976.11256502103</v>
          </cell>
        </row>
        <row r="252">
          <cell r="A252" t="str">
            <v>1.52.2017</v>
          </cell>
          <cell r="B252">
            <v>1</v>
          </cell>
          <cell r="C252">
            <v>52</v>
          </cell>
          <cell r="D252">
            <v>2017</v>
          </cell>
          <cell r="E252">
            <v>303476.89584399998</v>
          </cell>
          <cell r="F252">
            <v>9356.4282420700001</v>
          </cell>
          <cell r="G252">
            <v>5416.6388421999991</v>
          </cell>
          <cell r="H252">
            <v>320.06798309999999</v>
          </cell>
          <cell r="I252">
            <v>202.72450000000001</v>
          </cell>
          <cell r="J252">
            <v>28.325566999999999</v>
          </cell>
          <cell r="K252">
            <v>361.81487199999998</v>
          </cell>
          <cell r="L252">
            <v>1621.7954000000002</v>
          </cell>
          <cell r="M252">
            <v>188.83787000000001</v>
          </cell>
          <cell r="N252">
            <v>514.65829999999994</v>
          </cell>
          <cell r="O252">
            <v>6.2721621149999995</v>
          </cell>
          <cell r="P252">
            <v>5.8541333910000004</v>
          </cell>
          <cell r="Q252">
            <v>93.29701</v>
          </cell>
          <cell r="R252">
            <v>184.89214000000001</v>
          </cell>
          <cell r="S252">
            <v>321778.50286587607</v>
          </cell>
        </row>
        <row r="253">
          <cell r="A253" t="str">
            <v>1.52.2018</v>
          </cell>
          <cell r="B253">
            <v>1</v>
          </cell>
          <cell r="C253">
            <v>52</v>
          </cell>
          <cell r="D253">
            <v>2018</v>
          </cell>
          <cell r="E253">
            <v>309188.11472499999</v>
          </cell>
          <cell r="F253">
            <v>8793.8157385600007</v>
          </cell>
          <cell r="G253">
            <v>5403.8428253000011</v>
          </cell>
          <cell r="H253">
            <v>352.21784270000001</v>
          </cell>
          <cell r="I253">
            <v>229.87774000000002</v>
          </cell>
          <cell r="J253">
            <v>32.119480000000003</v>
          </cell>
          <cell r="K253">
            <v>398.15739680000001</v>
          </cell>
          <cell r="L253">
            <v>1839.0186999999999</v>
          </cell>
          <cell r="M253">
            <v>214.13068999999999</v>
          </cell>
          <cell r="N253">
            <v>583.59040000000005</v>
          </cell>
          <cell r="O253">
            <v>7.0659911989999999</v>
          </cell>
          <cell r="P253">
            <v>6.5748715100000004</v>
          </cell>
          <cell r="Q253">
            <v>103.70916</v>
          </cell>
          <cell r="R253">
            <v>205.52665999999999</v>
          </cell>
          <cell r="S253">
            <v>327357.76222106902</v>
          </cell>
        </row>
        <row r="254">
          <cell r="A254" t="str">
            <v>1.52.2019</v>
          </cell>
          <cell r="B254">
            <v>1</v>
          </cell>
          <cell r="C254">
            <v>52</v>
          </cell>
          <cell r="D254">
            <v>2019</v>
          </cell>
          <cell r="E254">
            <v>284302.59082100005</v>
          </cell>
          <cell r="F254">
            <v>9175.594009890001</v>
          </cell>
          <cell r="G254">
            <v>5666.8304396000003</v>
          </cell>
          <cell r="H254">
            <v>346.28656590000003</v>
          </cell>
          <cell r="I254">
            <v>259.35386999999997</v>
          </cell>
          <cell r="J254">
            <v>36.238078999999999</v>
          </cell>
          <cell r="K254">
            <v>391.45223150000004</v>
          </cell>
          <cell r="L254">
            <v>2074.8324000000002</v>
          </cell>
          <cell r="M254">
            <v>241.58808999999999</v>
          </cell>
          <cell r="N254">
            <v>658.42330000000004</v>
          </cell>
          <cell r="O254">
            <v>7.0931175149999994</v>
          </cell>
          <cell r="P254">
            <v>6.5825494890000007</v>
          </cell>
          <cell r="Q254">
            <v>116.76746</v>
          </cell>
          <cell r="R254">
            <v>231.40492999999998</v>
          </cell>
          <cell r="S254">
            <v>303515.03786389402</v>
          </cell>
        </row>
        <row r="255">
          <cell r="A255" t="str">
            <v>1.52.2020</v>
          </cell>
          <cell r="B255">
            <v>1</v>
          </cell>
          <cell r="C255">
            <v>52</v>
          </cell>
          <cell r="D255">
            <v>2020</v>
          </cell>
          <cell r="E255">
            <v>334503.26161499997</v>
          </cell>
          <cell r="F255">
            <v>10810.794415099999</v>
          </cell>
          <cell r="G255">
            <v>6701.8030937000012</v>
          </cell>
          <cell r="H255">
            <v>424.87631829999998</v>
          </cell>
          <cell r="I255">
            <v>325.78583000000003</v>
          </cell>
          <cell r="J255">
            <v>45.520159999999997</v>
          </cell>
          <cell r="K255">
            <v>480.29334010000002</v>
          </cell>
          <cell r="L255">
            <v>2606.2910000000002</v>
          </cell>
          <cell r="M255">
            <v>303.46913000000001</v>
          </cell>
          <cell r="N255">
            <v>827.07269999999994</v>
          </cell>
          <cell r="O255">
            <v>8.8663357999999999</v>
          </cell>
          <cell r="P255">
            <v>8.2088828199999995</v>
          </cell>
          <cell r="Q255">
            <v>146.41512999999998</v>
          </cell>
          <cell r="R255">
            <v>290.15994000000001</v>
          </cell>
          <cell r="S255">
            <v>357482.81789081998</v>
          </cell>
        </row>
        <row r="256">
          <cell r="A256" t="str">
            <v>1.52.2021</v>
          </cell>
          <cell r="B256">
            <v>1</v>
          </cell>
          <cell r="C256">
            <v>52</v>
          </cell>
          <cell r="D256">
            <v>2021</v>
          </cell>
          <cell r="E256">
            <v>253815.31756400003</v>
          </cell>
          <cell r="F256">
            <v>9286.908461699999</v>
          </cell>
          <cell r="G256">
            <v>4116.6117375000013</v>
          </cell>
          <cell r="H256">
            <v>410.75890049999998</v>
          </cell>
          <cell r="I256">
            <v>359.48835000000003</v>
          </cell>
          <cell r="J256">
            <v>50.229229999999994</v>
          </cell>
          <cell r="K256">
            <v>464.33345250000002</v>
          </cell>
          <cell r="L256">
            <v>2875.9108000000001</v>
          </cell>
          <cell r="M256">
            <v>334.86381</v>
          </cell>
          <cell r="N256">
            <v>912.63350000000003</v>
          </cell>
          <cell r="O256">
            <v>8.7163644199999979</v>
          </cell>
          <cell r="P256">
            <v>8.053313150000001</v>
          </cell>
          <cell r="Q256">
            <v>161.3092</v>
          </cell>
          <cell r="R256">
            <v>319.67635999999999</v>
          </cell>
          <cell r="S256">
            <v>273124.81104377011</v>
          </cell>
        </row>
        <row r="257">
          <cell r="A257" t="str">
            <v>1.52.2022</v>
          </cell>
          <cell r="B257">
            <v>1</v>
          </cell>
          <cell r="C257">
            <v>52</v>
          </cell>
          <cell r="D257">
            <v>2022</v>
          </cell>
          <cell r="E257">
            <v>258564.30278600001</v>
          </cell>
          <cell r="F257">
            <v>9394.1447512399991</v>
          </cell>
          <cell r="G257">
            <v>4206.3711122000004</v>
          </cell>
          <cell r="H257">
            <v>436.40761420000001</v>
          </cell>
          <cell r="I257">
            <v>389.24331000000001</v>
          </cell>
          <cell r="J257">
            <v>54.386779999999995</v>
          </cell>
          <cell r="K257">
            <v>493.32798810000003</v>
          </cell>
          <cell r="L257">
            <v>3113.9489000000003</v>
          </cell>
          <cell r="M257">
            <v>362.5806</v>
          </cell>
          <cell r="N257">
            <v>988.17379999999991</v>
          </cell>
          <cell r="O257">
            <v>9.4017813199999996</v>
          </cell>
          <cell r="P257">
            <v>8.670539849999999</v>
          </cell>
          <cell r="Q257">
            <v>174.41958</v>
          </cell>
          <cell r="R257">
            <v>345.65870000000001</v>
          </cell>
          <cell r="S257">
            <v>278541.03824291006</v>
          </cell>
        </row>
        <row r="258">
          <cell r="A258" t="str">
            <v>1.52.2023</v>
          </cell>
          <cell r="B258">
            <v>1</v>
          </cell>
          <cell r="C258">
            <v>52</v>
          </cell>
          <cell r="D258">
            <v>2023</v>
          </cell>
          <cell r="E258">
            <v>214681.817281</v>
          </cell>
          <cell r="F258">
            <v>9809.8853798300006</v>
          </cell>
          <cell r="G258">
            <v>4071.9635552</v>
          </cell>
          <cell r="H258">
            <v>292.89914939999994</v>
          </cell>
          <cell r="I258">
            <v>416.42288000000002</v>
          </cell>
          <cell r="J258">
            <v>58.184350000000002</v>
          </cell>
          <cell r="K258">
            <v>331.10143920000002</v>
          </cell>
          <cell r="L258">
            <v>3331.3750999999997</v>
          </cell>
          <cell r="M258">
            <v>387.89713000000006</v>
          </cell>
          <cell r="N258">
            <v>1057.1718000000001</v>
          </cell>
          <cell r="O258">
            <v>6.3974312389999985</v>
          </cell>
          <cell r="P258">
            <v>5.8900827080000004</v>
          </cell>
          <cell r="Q258">
            <v>186.36845</v>
          </cell>
          <cell r="R258">
            <v>369.33698000000004</v>
          </cell>
          <cell r="S258">
            <v>235006.711008577</v>
          </cell>
        </row>
        <row r="259">
          <cell r="A259" t="str">
            <v>1.52.2024</v>
          </cell>
          <cell r="B259">
            <v>1</v>
          </cell>
          <cell r="C259">
            <v>52</v>
          </cell>
          <cell r="D259">
            <v>2024</v>
          </cell>
          <cell r="E259">
            <v>216404.30262900004</v>
          </cell>
          <cell r="F259">
            <v>9888.6115278400011</v>
          </cell>
          <cell r="G259">
            <v>4104.636059200001</v>
          </cell>
          <cell r="H259">
            <v>295.24969920000001</v>
          </cell>
          <cell r="I259">
            <v>419.76385999999997</v>
          </cell>
          <cell r="J259">
            <v>58.651139999999998</v>
          </cell>
          <cell r="K259">
            <v>333.75829090000002</v>
          </cell>
          <cell r="L259">
            <v>3358.1084999999998</v>
          </cell>
          <cell r="M259">
            <v>391.00961000000001</v>
          </cell>
          <cell r="N259">
            <v>1065.6548</v>
          </cell>
          <cell r="O259">
            <v>6.4487677379999999</v>
          </cell>
          <cell r="P259">
            <v>5.9373499679999995</v>
          </cell>
          <cell r="Q259">
            <v>187.86402000000001</v>
          </cell>
          <cell r="R259">
            <v>372.30092999999999</v>
          </cell>
          <cell r="S259">
            <v>236892.29718384609</v>
          </cell>
        </row>
        <row r="260">
          <cell r="A260" t="str">
            <v>1.52.2025</v>
          </cell>
          <cell r="B260">
            <v>1</v>
          </cell>
          <cell r="C260">
            <v>52</v>
          </cell>
          <cell r="D260">
            <v>2025</v>
          </cell>
          <cell r="E260">
            <v>223498.39869</v>
          </cell>
          <cell r="F260">
            <v>10212.782494749999</v>
          </cell>
          <cell r="G260">
            <v>4239.1864668999988</v>
          </cell>
          <cell r="H260">
            <v>304.92790430000002</v>
          </cell>
          <cell r="I260">
            <v>433.52348999999998</v>
          </cell>
          <cell r="J260">
            <v>60.573889999999992</v>
          </cell>
          <cell r="K260">
            <v>344.70001619999999</v>
          </cell>
          <cell r="L260">
            <v>3468.1925000000001</v>
          </cell>
          <cell r="M260">
            <v>403.82801999999998</v>
          </cell>
          <cell r="N260">
            <v>1100.5902999999998</v>
          </cell>
          <cell r="O260">
            <v>6.6601704799999997</v>
          </cell>
          <cell r="P260">
            <v>6.1319836029999992</v>
          </cell>
          <cell r="Q260">
            <v>194.02265</v>
          </cell>
          <cell r="R260">
            <v>384.50648999999999</v>
          </cell>
          <cell r="S260">
            <v>244658.02506623298</v>
          </cell>
        </row>
        <row r="261">
          <cell r="A261" t="str">
            <v>1.52.2026</v>
          </cell>
          <cell r="B261">
            <v>1</v>
          </cell>
          <cell r="C261">
            <v>52</v>
          </cell>
          <cell r="D261">
            <v>2026</v>
          </cell>
          <cell r="E261">
            <v>230887.515973</v>
          </cell>
          <cell r="F261">
            <v>10550.41499992</v>
          </cell>
          <cell r="G261">
            <v>4379.3414184000003</v>
          </cell>
          <cell r="H261">
            <v>315.009164</v>
          </cell>
          <cell r="I261">
            <v>447.85580999999996</v>
          </cell>
          <cell r="J261">
            <v>62.576369999999997</v>
          </cell>
          <cell r="K261">
            <v>356.09576829999997</v>
          </cell>
          <cell r="L261">
            <v>3582.8525</v>
          </cell>
          <cell r="M261">
            <v>417.17845999999997</v>
          </cell>
          <cell r="N261">
            <v>1136.9748</v>
          </cell>
          <cell r="O261">
            <v>6.880357083999999</v>
          </cell>
          <cell r="P261">
            <v>6.3347114239999991</v>
          </cell>
          <cell r="Q261">
            <v>200.43691999999999</v>
          </cell>
          <cell r="R261">
            <v>397.21773000000002</v>
          </cell>
          <cell r="S261">
            <v>252746.684982128</v>
          </cell>
        </row>
        <row r="262">
          <cell r="A262" t="str">
            <v>1.53.53</v>
          </cell>
          <cell r="B262">
            <v>1</v>
          </cell>
          <cell r="C262">
            <v>53</v>
          </cell>
          <cell r="D262">
            <v>53</v>
          </cell>
          <cell r="E262">
            <v>16146.504695013031</v>
          </cell>
          <cell r="F262">
            <v>1095.4223554921095</v>
          </cell>
          <cell r="G262">
            <v>971.09400209466423</v>
          </cell>
          <cell r="H262">
            <v>79.247194792992218</v>
          </cell>
          <cell r="I262">
            <v>2.5836631649799995</v>
          </cell>
          <cell r="J262">
            <v>0.36710435761800003</v>
          </cell>
          <cell r="K262">
            <v>89.583365001988994</v>
          </cell>
          <cell r="L262">
            <v>20.669302480699997</v>
          </cell>
          <cell r="M262">
            <v>2.44737492418</v>
          </cell>
          <cell r="N262">
            <v>6.6785317084600004</v>
          </cell>
          <cell r="O262">
            <v>1.710581982586</v>
          </cell>
          <cell r="P262">
            <v>1.5002721462658102</v>
          </cell>
          <cell r="Q262">
            <v>1.25712803955</v>
          </cell>
          <cell r="R262">
            <v>2.4913276793500003</v>
          </cell>
          <cell r="S262">
            <v>18421.556898878476</v>
          </cell>
        </row>
        <row r="263">
          <cell r="A263" t="str">
            <v>1.53.1996</v>
          </cell>
          <cell r="B263">
            <v>1</v>
          </cell>
          <cell r="C263">
            <v>53</v>
          </cell>
          <cell r="D263">
            <v>1996</v>
          </cell>
          <cell r="E263">
            <v>2741.3928847000002</v>
          </cell>
          <cell r="F263">
            <v>131.97120862810002</v>
          </cell>
          <cell r="G263">
            <v>129.031745581</v>
          </cell>
          <cell r="H263">
            <v>9.0953093139999996</v>
          </cell>
          <cell r="I263">
            <v>0.25610183000000003</v>
          </cell>
          <cell r="J263">
            <v>3.3591724000000003E-2</v>
          </cell>
          <cell r="K263">
            <v>10.281608585999999</v>
          </cell>
          <cell r="L263">
            <v>2.0488204000000003</v>
          </cell>
          <cell r="M263">
            <v>0.22394595000000003</v>
          </cell>
          <cell r="N263">
            <v>0.58388990000000007</v>
          </cell>
          <cell r="O263">
            <v>0.17833148110000002</v>
          </cell>
          <cell r="P263">
            <v>0.15583060223</v>
          </cell>
          <cell r="Q263">
            <v>0.11252732000000001</v>
          </cell>
          <cell r="R263">
            <v>0.22300215000000001</v>
          </cell>
          <cell r="S263">
            <v>3025.58879816643</v>
          </cell>
        </row>
        <row r="264">
          <cell r="A264" t="str">
            <v>1.53.1997</v>
          </cell>
          <cell r="B264">
            <v>1</v>
          </cell>
          <cell r="C264">
            <v>53</v>
          </cell>
          <cell r="D264">
            <v>1997</v>
          </cell>
          <cell r="E264">
            <v>2455.5800369999997</v>
          </cell>
          <cell r="F264">
            <v>169.249939727</v>
          </cell>
          <cell r="G264">
            <v>136.53103048100002</v>
          </cell>
          <cell r="H264">
            <v>8.5964217150000017</v>
          </cell>
          <cell r="I264">
            <v>0.25887491000000001</v>
          </cell>
          <cell r="J264">
            <v>4.0386391000000001E-2</v>
          </cell>
          <cell r="K264">
            <v>9.7176597879999989</v>
          </cell>
          <cell r="L264">
            <v>2.0709981000000002</v>
          </cell>
          <cell r="M264">
            <v>0.26924326999999998</v>
          </cell>
          <cell r="N264">
            <v>0.77104909999999993</v>
          </cell>
          <cell r="O264">
            <v>0.15445580920000002</v>
          </cell>
          <cell r="P264">
            <v>0.1351285297</v>
          </cell>
          <cell r="Q264">
            <v>0.14616468000000002</v>
          </cell>
          <cell r="R264">
            <v>0.28966392000000002</v>
          </cell>
          <cell r="S264">
            <v>2783.8110534208995</v>
          </cell>
        </row>
        <row r="265">
          <cell r="A265" t="str">
            <v>1.53.1998</v>
          </cell>
          <cell r="B265">
            <v>1</v>
          </cell>
          <cell r="C265">
            <v>53</v>
          </cell>
          <cell r="D265">
            <v>1998</v>
          </cell>
          <cell r="E265">
            <v>1165.5455079399999</v>
          </cell>
          <cell r="F265">
            <v>84.585773296800014</v>
          </cell>
          <cell r="G265">
            <v>76.984898911600013</v>
          </cell>
          <cell r="H265">
            <v>5.8057446200000005</v>
          </cell>
          <cell r="I265">
            <v>0.21979286000000001</v>
          </cell>
          <cell r="J265">
            <v>2.9350891E-2</v>
          </cell>
          <cell r="K265">
            <v>6.5629910559999995</v>
          </cell>
          <cell r="L265">
            <v>1.7583443000000003</v>
          </cell>
          <cell r="M265">
            <v>0.19567366</v>
          </cell>
          <cell r="N265">
            <v>0.5128646</v>
          </cell>
          <cell r="O265">
            <v>0.11524985260000001</v>
          </cell>
          <cell r="P265">
            <v>0.1006921043</v>
          </cell>
          <cell r="Q265">
            <v>9.7909910000000003E-2</v>
          </cell>
          <cell r="R265">
            <v>0.19403403</v>
          </cell>
          <cell r="S265">
            <v>1342.7088280323003</v>
          </cell>
        </row>
        <row r="266">
          <cell r="A266" t="str">
            <v>1.53.1999</v>
          </cell>
          <cell r="B266">
            <v>1</v>
          </cell>
          <cell r="C266">
            <v>53</v>
          </cell>
          <cell r="D266">
            <v>1999</v>
          </cell>
          <cell r="E266">
            <v>2836.4391802099999</v>
          </cell>
          <cell r="F266">
            <v>240.00979001799996</v>
          </cell>
          <cell r="G266">
            <v>201.70678120739998</v>
          </cell>
          <cell r="H266">
            <v>19.866984606999999</v>
          </cell>
          <cell r="I266">
            <v>0.51118086000000007</v>
          </cell>
          <cell r="J266">
            <v>7.8747239999999996E-2</v>
          </cell>
          <cell r="K266">
            <v>22.458173419000001</v>
          </cell>
          <cell r="L266">
            <v>4.0894469000000004</v>
          </cell>
          <cell r="M266">
            <v>0.52498500000000003</v>
          </cell>
          <cell r="N266">
            <v>1.4969369000000001</v>
          </cell>
          <cell r="O266">
            <v>0.44528688870000005</v>
          </cell>
          <cell r="P266">
            <v>0.38846646032999999</v>
          </cell>
          <cell r="Q266">
            <v>0.27942169</v>
          </cell>
          <cell r="R266">
            <v>0.55374719999999999</v>
          </cell>
          <cell r="S266">
            <v>3328.849128600431</v>
          </cell>
        </row>
        <row r="267">
          <cell r="A267" t="str">
            <v>1.53.2000</v>
          </cell>
          <cell r="B267">
            <v>1</v>
          </cell>
          <cell r="C267">
            <v>53</v>
          </cell>
          <cell r="D267">
            <v>2000</v>
          </cell>
          <cell r="E267">
            <v>5891.101883100001</v>
          </cell>
          <cell r="F267">
            <v>398.19402712799996</v>
          </cell>
          <cell r="G267">
            <v>356.8948243000001</v>
          </cell>
          <cell r="H267">
            <v>27.575539498999998</v>
          </cell>
          <cell r="I267">
            <v>1.0749584999999999</v>
          </cell>
          <cell r="J267">
            <v>0.14452798000000003</v>
          </cell>
          <cell r="K267">
            <v>31.172233134999999</v>
          </cell>
          <cell r="L267">
            <v>8.5996589999999991</v>
          </cell>
          <cell r="M267">
            <v>0.96352529999999992</v>
          </cell>
          <cell r="N267">
            <v>2.5460615</v>
          </cell>
          <cell r="O267">
            <v>0.60890356859999994</v>
          </cell>
          <cell r="P267">
            <v>0.53129616899999998</v>
          </cell>
          <cell r="Q267">
            <v>0.47926948000000003</v>
          </cell>
          <cell r="R267">
            <v>0.949797</v>
          </cell>
          <cell r="S267">
            <v>6720.8365056596022</v>
          </cell>
        </row>
        <row r="268">
          <cell r="A268" t="str">
            <v>1.53.2001</v>
          </cell>
          <cell r="B268">
            <v>1</v>
          </cell>
          <cell r="C268">
            <v>53</v>
          </cell>
          <cell r="D268">
            <v>2001</v>
          </cell>
          <cell r="E268">
            <v>1053.64362037</v>
          </cell>
          <cell r="F268">
            <v>71.283061208199982</v>
          </cell>
          <cell r="G268">
            <v>69.807725514200044</v>
          </cell>
          <cell r="H268">
            <v>8.3029297270000004</v>
          </cell>
          <cell r="I268">
            <v>0.26133997000000003</v>
          </cell>
          <cell r="J268">
            <v>4.0292658000000002E-2</v>
          </cell>
          <cell r="K268">
            <v>9.3858773859999989</v>
          </cell>
          <cell r="L268">
            <v>2.0907199000000003</v>
          </cell>
          <cell r="M268">
            <v>0.26861858000000005</v>
          </cell>
          <cell r="N268">
            <v>0.76624169999999991</v>
          </cell>
          <cell r="O268">
            <v>0.20828176010000005</v>
          </cell>
          <cell r="P268">
            <v>0.18878914919999998</v>
          </cell>
          <cell r="Q268">
            <v>0.14155151999999999</v>
          </cell>
          <cell r="R268">
            <v>0.28052167</v>
          </cell>
          <cell r="S268">
            <v>1216.6695711126999</v>
          </cell>
        </row>
        <row r="269">
          <cell r="A269" t="str">
            <v>1.53.2002</v>
          </cell>
          <cell r="B269">
            <v>1</v>
          </cell>
          <cell r="C269">
            <v>53</v>
          </cell>
          <cell r="D269">
            <v>2002</v>
          </cell>
          <cell r="E269">
            <v>0.53881536791000006</v>
          </cell>
          <cell r="F269">
            <v>2.4012664469900004E-2</v>
          </cell>
          <cell r="G269">
            <v>2.6789369634499998E-2</v>
          </cell>
          <cell r="H269">
            <v>1.6255510082E-3</v>
          </cell>
          <cell r="I269">
            <v>2.5293849000000002E-4</v>
          </cell>
          <cell r="J269">
            <v>3.7107008000000004E-5</v>
          </cell>
          <cell r="K269">
            <v>1.8375673960000002E-3</v>
          </cell>
          <cell r="L269">
            <v>2.0235047E-3</v>
          </cell>
          <cell r="M269">
            <v>2.4738127999999999E-4</v>
          </cell>
          <cell r="N269">
            <v>2.6613245999999998E-4</v>
          </cell>
          <cell r="O269">
            <v>3.722983885E-5</v>
          </cell>
          <cell r="P269">
            <v>3.4086850959999994E-5</v>
          </cell>
          <cell r="Q269">
            <v>5.1182419999999994E-5</v>
          </cell>
          <cell r="R269">
            <v>1.0143127E-4</v>
          </cell>
          <cell r="S269">
            <v>0.59613151473641002</v>
          </cell>
        </row>
        <row r="270">
          <cell r="A270" t="str">
            <v>1.53.2004</v>
          </cell>
          <cell r="B270">
            <v>1</v>
          </cell>
          <cell r="C270">
            <v>53</v>
          </cell>
          <cell r="D270">
            <v>2004</v>
          </cell>
          <cell r="E270">
            <v>2.2627663251200003</v>
          </cell>
          <cell r="F270">
            <v>0.10454282153969999</v>
          </cell>
          <cell r="G270">
            <v>0.11020672982960002</v>
          </cell>
          <cell r="H270">
            <v>2.6397599839999997E-3</v>
          </cell>
          <cell r="I270">
            <v>1.16129649E-3</v>
          </cell>
          <cell r="J270">
            <v>1.7036661E-4</v>
          </cell>
          <cell r="K270">
            <v>2.9840645930000005E-3</v>
          </cell>
          <cell r="L270">
            <v>9.2903759999999995E-3</v>
          </cell>
          <cell r="M270">
            <v>1.1357828999999998E-3</v>
          </cell>
          <cell r="N270">
            <v>1.221876E-3</v>
          </cell>
          <cell r="O270">
            <v>3.5392447149999999E-5</v>
          </cell>
          <cell r="P270">
            <v>3.5044654850000003E-5</v>
          </cell>
          <cell r="Q270">
            <v>2.3225713E-4</v>
          </cell>
          <cell r="R270">
            <v>4.6027808000000006E-4</v>
          </cell>
          <cell r="S270">
            <v>2.4968823713782999</v>
          </cell>
        </row>
        <row r="271">
          <cell r="A271" t="str">
            <v>1.54.54</v>
          </cell>
          <cell r="B271">
            <v>1</v>
          </cell>
          <cell r="C271">
            <v>54</v>
          </cell>
          <cell r="D271">
            <v>54</v>
          </cell>
          <cell r="E271">
            <v>873903.06544285011</v>
          </cell>
          <cell r="F271">
            <v>43928.048461788698</v>
          </cell>
          <cell r="G271">
            <v>36612.923807832994</v>
          </cell>
          <cell r="H271">
            <v>2722.2252831809997</v>
          </cell>
          <cell r="I271">
            <v>303.53417709999997</v>
          </cell>
          <cell r="J271">
            <v>42.678738469999999</v>
          </cell>
          <cell r="K271">
            <v>3077.2850757720021</v>
          </cell>
          <cell r="L271">
            <v>2428.2736000000004</v>
          </cell>
          <cell r="M271">
            <v>284.52629029999997</v>
          </cell>
          <cell r="N271">
            <v>699.73433019999993</v>
          </cell>
          <cell r="O271">
            <v>66.862172145420033</v>
          </cell>
          <cell r="P271">
            <v>58.960101161979999</v>
          </cell>
          <cell r="Q271">
            <v>134.37827469999999</v>
          </cell>
          <cell r="R271">
            <v>266.3055205</v>
          </cell>
          <cell r="S271">
            <v>964528.80127600208</v>
          </cell>
        </row>
        <row r="272">
          <cell r="A272" t="str">
            <v>1.54.1996</v>
          </cell>
          <cell r="B272">
            <v>1</v>
          </cell>
          <cell r="C272">
            <v>54</v>
          </cell>
          <cell r="D272">
            <v>1996</v>
          </cell>
          <cell r="E272">
            <v>383167.93414000003</v>
          </cell>
          <cell r="F272">
            <v>23364.360537100001</v>
          </cell>
          <cell r="G272">
            <v>17420.224238899991</v>
          </cell>
          <cell r="H272">
            <v>1510.0349571000002</v>
          </cell>
          <cell r="I272">
            <v>52.316932000000001</v>
          </cell>
          <cell r="J272">
            <v>7.356077</v>
          </cell>
          <cell r="K272">
            <v>1706.9895766000002</v>
          </cell>
          <cell r="L272">
            <v>418.53627999999998</v>
          </cell>
          <cell r="M272">
            <v>49.040750000000003</v>
          </cell>
          <cell r="N272">
            <v>120.56872</v>
          </cell>
          <cell r="O272">
            <v>38.270186100000011</v>
          </cell>
          <cell r="P272">
            <v>33.342481239999991</v>
          </cell>
          <cell r="Q272">
            <v>23.799641000000001</v>
          </cell>
          <cell r="R272">
            <v>47.165169999999996</v>
          </cell>
          <cell r="S272">
            <v>427959.93968703994</v>
          </cell>
        </row>
        <row r="273">
          <cell r="A273" t="str">
            <v>1.54.1997</v>
          </cell>
          <cell r="B273">
            <v>1</v>
          </cell>
          <cell r="C273">
            <v>54</v>
          </cell>
          <cell r="D273">
            <v>1997</v>
          </cell>
          <cell r="E273">
            <v>33353.304685999996</v>
          </cell>
          <cell r="F273">
            <v>2033.78334804</v>
          </cell>
          <cell r="G273">
            <v>1520.6709135799999</v>
          </cell>
          <cell r="H273">
            <v>92.809896949999995</v>
          </cell>
          <cell r="I273">
            <v>4.5540098999999996</v>
          </cell>
          <cell r="J273">
            <v>0.64032250000000002</v>
          </cell>
          <cell r="K273">
            <v>104.9150396</v>
          </cell>
          <cell r="L273">
            <v>36.432047000000004</v>
          </cell>
          <cell r="M273">
            <v>4.2688449999999998</v>
          </cell>
          <cell r="N273">
            <v>10.495083999999999</v>
          </cell>
          <cell r="O273">
            <v>2.2428598579999997</v>
          </cell>
          <cell r="P273">
            <v>1.9550302520000002</v>
          </cell>
          <cell r="Q273">
            <v>2.0760475999999999</v>
          </cell>
          <cell r="R273">
            <v>4.1142266000000003</v>
          </cell>
          <cell r="S273">
            <v>37172.262356879997</v>
          </cell>
        </row>
        <row r="274">
          <cell r="A274" t="str">
            <v>1.54.1998</v>
          </cell>
          <cell r="B274">
            <v>1</v>
          </cell>
          <cell r="C274">
            <v>54</v>
          </cell>
          <cell r="D274">
            <v>1998</v>
          </cell>
          <cell r="E274">
            <v>20064.213966600004</v>
          </cell>
          <cell r="F274">
            <v>1719.0276584799999</v>
          </cell>
          <cell r="G274">
            <v>1446.9506703199995</v>
          </cell>
          <cell r="H274">
            <v>122.30460209999998</v>
          </cell>
          <cell r="I274">
            <v>5.6237368999999999</v>
          </cell>
          <cell r="J274">
            <v>0.79073820000000006</v>
          </cell>
          <cell r="K274">
            <v>138.25680729999999</v>
          </cell>
          <cell r="L274">
            <v>44.989874999999998</v>
          </cell>
          <cell r="M274">
            <v>5.2716089999999998</v>
          </cell>
          <cell r="N274">
            <v>12.960886</v>
          </cell>
          <cell r="O274">
            <v>3.0393864460000004</v>
          </cell>
          <cell r="P274">
            <v>2.6485662030000001</v>
          </cell>
          <cell r="Q274">
            <v>2.5636458999999996</v>
          </cell>
          <cell r="R274">
            <v>5.0805410000000002</v>
          </cell>
          <cell r="S274">
            <v>23573.722689449005</v>
          </cell>
        </row>
        <row r="275">
          <cell r="A275" t="str">
            <v>1.54.1999</v>
          </cell>
          <cell r="B275">
            <v>1</v>
          </cell>
          <cell r="C275">
            <v>54</v>
          </cell>
          <cell r="D275">
            <v>1999</v>
          </cell>
          <cell r="E275">
            <v>21651.920135199998</v>
          </cell>
          <cell r="F275">
            <v>1855.0519991699998</v>
          </cell>
          <cell r="G275">
            <v>1553.8247831849999</v>
          </cell>
          <cell r="H275">
            <v>171.45672777999999</v>
          </cell>
          <cell r="I275">
            <v>6.0688084</v>
          </cell>
          <cell r="J275">
            <v>0.8533115</v>
          </cell>
          <cell r="K275">
            <v>193.81932314999997</v>
          </cell>
          <cell r="L275">
            <v>48.550387000000001</v>
          </cell>
          <cell r="M275">
            <v>5.6887640000000008</v>
          </cell>
          <cell r="N275">
            <v>13.986464999999999</v>
          </cell>
          <cell r="O275">
            <v>4.4772573089999987</v>
          </cell>
          <cell r="P275">
            <v>3.8996031390000003</v>
          </cell>
          <cell r="Q275">
            <v>2.7750843000000001</v>
          </cell>
          <cell r="R275">
            <v>5.4995459999999996</v>
          </cell>
          <cell r="S275">
            <v>25517.872195132997</v>
          </cell>
        </row>
        <row r="276">
          <cell r="A276" t="str">
            <v>1.54.2000</v>
          </cell>
          <cell r="B276">
            <v>1</v>
          </cell>
          <cell r="C276">
            <v>54</v>
          </cell>
          <cell r="D276">
            <v>2000</v>
          </cell>
          <cell r="E276">
            <v>24911.350155599994</v>
          </cell>
          <cell r="F276">
            <v>2134.2943683799999</v>
          </cell>
          <cell r="G276">
            <v>1790.7836752579999</v>
          </cell>
          <cell r="H276">
            <v>160.74264319</v>
          </cell>
          <cell r="I276">
            <v>6.9822450000000007</v>
          </cell>
          <cell r="J276">
            <v>0.98174620000000012</v>
          </cell>
          <cell r="K276">
            <v>181.70839310000002</v>
          </cell>
          <cell r="L276">
            <v>55.857878000000007</v>
          </cell>
          <cell r="M276">
            <v>6.5450089999999994</v>
          </cell>
          <cell r="N276">
            <v>16.091861999999999</v>
          </cell>
          <cell r="O276">
            <v>4.1323867989999998</v>
          </cell>
          <cell r="P276">
            <v>3.5997778510000003</v>
          </cell>
          <cell r="Q276">
            <v>3.1928910999999998</v>
          </cell>
          <cell r="R276">
            <v>6.3275539999999992</v>
          </cell>
          <cell r="S276">
            <v>29282.590585477992</v>
          </cell>
        </row>
        <row r="277">
          <cell r="A277" t="str">
            <v>1.54.2001</v>
          </cell>
          <cell r="B277">
            <v>1</v>
          </cell>
          <cell r="C277">
            <v>54</v>
          </cell>
          <cell r="D277">
            <v>2001</v>
          </cell>
          <cell r="E277">
            <v>14993.9648163</v>
          </cell>
          <cell r="F277">
            <v>823.80825104000007</v>
          </cell>
          <cell r="G277">
            <v>1018.6172677089996</v>
          </cell>
          <cell r="H277">
            <v>124.21542574000001</v>
          </cell>
          <cell r="I277">
            <v>5.0357896000000002</v>
          </cell>
          <cell r="J277">
            <v>0.70806349999999996</v>
          </cell>
          <cell r="K277">
            <v>140.41650833</v>
          </cell>
          <cell r="L277">
            <v>40.286258000000004</v>
          </cell>
          <cell r="M277">
            <v>4.7204569999999997</v>
          </cell>
          <cell r="N277">
            <v>11.605496</v>
          </cell>
          <cell r="O277">
            <v>3.3749648689999998</v>
          </cell>
          <cell r="P277">
            <v>3.0342152520000005</v>
          </cell>
          <cell r="Q277">
            <v>2.3026868999999999</v>
          </cell>
          <cell r="R277">
            <v>4.5633729999999995</v>
          </cell>
          <cell r="S277">
            <v>17176.653573239993</v>
          </cell>
        </row>
        <row r="278">
          <cell r="A278" t="str">
            <v>1.54.2002</v>
          </cell>
          <cell r="B278">
            <v>1</v>
          </cell>
          <cell r="C278">
            <v>54</v>
          </cell>
          <cell r="D278">
            <v>2002</v>
          </cell>
          <cell r="E278">
            <v>18463.863226900001</v>
          </cell>
          <cell r="F278">
            <v>1014.4647769599999</v>
          </cell>
          <cell r="G278">
            <v>1254.2874149870004</v>
          </cell>
          <cell r="H278">
            <v>83.415821270000009</v>
          </cell>
          <cell r="I278">
            <v>6.2012181000000002</v>
          </cell>
          <cell r="J278">
            <v>0.87193500000000002</v>
          </cell>
          <cell r="K278">
            <v>94.295732130000005</v>
          </cell>
          <cell r="L278">
            <v>49.609726999999992</v>
          </cell>
          <cell r="M278">
            <v>5.8129270000000002</v>
          </cell>
          <cell r="N278">
            <v>14.291398999999998</v>
          </cell>
          <cell r="O278">
            <v>2.1507988039999999</v>
          </cell>
          <cell r="P278">
            <v>1.9439103539999998</v>
          </cell>
          <cell r="Q278">
            <v>2.8356294999999996</v>
          </cell>
          <cell r="R278">
            <v>5.6195209999999998</v>
          </cell>
          <cell r="S278">
            <v>20999.664038004998</v>
          </cell>
        </row>
        <row r="279">
          <cell r="A279" t="str">
            <v>1.54.2003</v>
          </cell>
          <cell r="B279">
            <v>1</v>
          </cell>
          <cell r="C279">
            <v>54</v>
          </cell>
          <cell r="D279">
            <v>2003</v>
          </cell>
          <cell r="E279">
            <v>14535.583579600001</v>
          </cell>
          <cell r="F279">
            <v>798.6289438199999</v>
          </cell>
          <cell r="G279">
            <v>987.41101906400002</v>
          </cell>
          <cell r="H279">
            <v>85.498776030000002</v>
          </cell>
          <cell r="I279">
            <v>4.8818247000000001</v>
          </cell>
          <cell r="J279">
            <v>0.68641969999999997</v>
          </cell>
          <cell r="K279">
            <v>96.650364920000015</v>
          </cell>
          <cell r="L279">
            <v>39.054556999999996</v>
          </cell>
          <cell r="M279">
            <v>4.5761585</v>
          </cell>
          <cell r="N279">
            <v>11.250765999999999</v>
          </cell>
          <cell r="O279">
            <v>2.2718142519999995</v>
          </cell>
          <cell r="P279">
            <v>2.046986027</v>
          </cell>
          <cell r="Q279">
            <v>2.2323385</v>
          </cell>
          <cell r="R279">
            <v>4.4239658000000004</v>
          </cell>
          <cell r="S279">
            <v>16575.197513913001</v>
          </cell>
        </row>
        <row r="280">
          <cell r="A280" t="str">
            <v>1.54.2004</v>
          </cell>
          <cell r="B280">
            <v>1</v>
          </cell>
          <cell r="C280">
            <v>54</v>
          </cell>
          <cell r="D280">
            <v>2004</v>
          </cell>
          <cell r="E280">
            <v>23096.589998299994</v>
          </cell>
          <cell r="F280">
            <v>1268.9972578519998</v>
          </cell>
          <cell r="G280">
            <v>1561.0949768550004</v>
          </cell>
          <cell r="H280">
            <v>30.071244460000003</v>
          </cell>
          <cell r="I280">
            <v>7.7568997</v>
          </cell>
          <cell r="J280">
            <v>1.0906691999999998</v>
          </cell>
          <cell r="K280">
            <v>33.993453250000002</v>
          </cell>
          <cell r="L280">
            <v>62.055115000000001</v>
          </cell>
          <cell r="M280">
            <v>7.2711620000000003</v>
          </cell>
          <cell r="N280">
            <v>17.877172000000002</v>
          </cell>
          <cell r="O280">
            <v>0.52327398420000004</v>
          </cell>
          <cell r="P280">
            <v>0.49652366439999995</v>
          </cell>
          <cell r="Q280">
            <v>3.5470563999999998</v>
          </cell>
          <cell r="R280">
            <v>7.0294150000000002</v>
          </cell>
          <cell r="S280">
            <v>26098.394217665595</v>
          </cell>
        </row>
        <row r="281">
          <cell r="A281" t="str">
            <v>1.54.2005</v>
          </cell>
          <cell r="B281">
            <v>1</v>
          </cell>
          <cell r="C281">
            <v>54</v>
          </cell>
          <cell r="D281">
            <v>2005</v>
          </cell>
          <cell r="E281">
            <v>26165.628062</v>
          </cell>
          <cell r="F281">
            <v>1281.7691686600001</v>
          </cell>
          <cell r="G281">
            <v>1499.3392123379997</v>
          </cell>
          <cell r="H281">
            <v>34.066871579999997</v>
          </cell>
          <cell r="I281">
            <v>8.7877004000000003</v>
          </cell>
          <cell r="J281">
            <v>1.2356034999999999</v>
          </cell>
          <cell r="K281">
            <v>38.510192430000004</v>
          </cell>
          <cell r="L281">
            <v>70.301660999999996</v>
          </cell>
          <cell r="M281">
            <v>8.2373940000000001</v>
          </cell>
          <cell r="N281">
            <v>20.252427000000001</v>
          </cell>
          <cell r="O281">
            <v>0.59279952959999993</v>
          </cell>
          <cell r="P281">
            <v>0.56249510039999995</v>
          </cell>
          <cell r="Q281">
            <v>4.0184357999999998</v>
          </cell>
          <cell r="R281">
            <v>7.9635950000000006</v>
          </cell>
          <cell r="S281">
            <v>29141.265618338002</v>
          </cell>
        </row>
        <row r="282">
          <cell r="A282" t="str">
            <v>1.54.2006</v>
          </cell>
          <cell r="B282">
            <v>1</v>
          </cell>
          <cell r="C282">
            <v>54</v>
          </cell>
          <cell r="D282">
            <v>2006</v>
          </cell>
          <cell r="E282">
            <v>15115.944203999999</v>
          </cell>
          <cell r="F282">
            <v>737.27658980299998</v>
          </cell>
          <cell r="G282">
            <v>804.19099563900011</v>
          </cell>
          <cell r="H282">
            <v>19.680508449999998</v>
          </cell>
          <cell r="I282">
            <v>5.0766427000000007</v>
          </cell>
          <cell r="J282">
            <v>0.7138085999999999</v>
          </cell>
          <cell r="K282">
            <v>22.247468859999998</v>
          </cell>
          <cell r="L282">
            <v>40.613206999999996</v>
          </cell>
          <cell r="M282">
            <v>4.7587450000000002</v>
          </cell>
          <cell r="N282">
            <v>11.699920000000001</v>
          </cell>
          <cell r="O282">
            <v>0.34246234649999996</v>
          </cell>
          <cell r="P282">
            <v>0.32495543790000003</v>
          </cell>
          <cell r="Q282">
            <v>2.3214921999999998</v>
          </cell>
          <cell r="R282">
            <v>4.6006422999999996</v>
          </cell>
          <cell r="S282">
            <v>16769.7916423364</v>
          </cell>
        </row>
        <row r="283">
          <cell r="A283" t="str">
            <v>1.54.2007</v>
          </cell>
          <cell r="B283">
            <v>1</v>
          </cell>
          <cell r="C283">
            <v>54</v>
          </cell>
          <cell r="D283">
            <v>2007</v>
          </cell>
          <cell r="E283">
            <v>20735.736957499998</v>
          </cell>
          <cell r="F283">
            <v>1011.379553576</v>
          </cell>
          <cell r="G283">
            <v>705.55436799499989</v>
          </cell>
          <cell r="H283">
            <v>20.445778109999999</v>
          </cell>
          <cell r="I283">
            <v>6.9641523999999997</v>
          </cell>
          <cell r="J283">
            <v>0.97920630000000008</v>
          </cell>
          <cell r="K283">
            <v>23.112494730000002</v>
          </cell>
          <cell r="L283">
            <v>55.713194999999999</v>
          </cell>
          <cell r="M283">
            <v>6.5280629999999995</v>
          </cell>
          <cell r="N283">
            <v>16.049713000000001</v>
          </cell>
          <cell r="O283">
            <v>0.35577831860000003</v>
          </cell>
          <cell r="P283">
            <v>0.33759078240000001</v>
          </cell>
          <cell r="Q283">
            <v>3.1845713000000004</v>
          </cell>
          <cell r="R283">
            <v>6.3110409999999995</v>
          </cell>
          <cell r="S283">
            <v>22592.652463012</v>
          </cell>
        </row>
        <row r="284">
          <cell r="A284" t="str">
            <v>1.54.2008</v>
          </cell>
          <cell r="B284">
            <v>1</v>
          </cell>
          <cell r="C284">
            <v>54</v>
          </cell>
          <cell r="D284">
            <v>2008</v>
          </cell>
          <cell r="E284">
            <v>12901.228778799999</v>
          </cell>
          <cell r="F284">
            <v>274.25653982300003</v>
          </cell>
          <cell r="G284">
            <v>381.732997377</v>
          </cell>
          <cell r="H284">
            <v>18.376466100000002</v>
          </cell>
          <cell r="I284">
            <v>6.2591920999999999</v>
          </cell>
          <cell r="J284">
            <v>0.88007900000000006</v>
          </cell>
          <cell r="K284">
            <v>20.773317599999999</v>
          </cell>
          <cell r="L284">
            <v>50.073559000000003</v>
          </cell>
          <cell r="M284">
            <v>5.8672210000000007</v>
          </cell>
          <cell r="N284">
            <v>14.4253</v>
          </cell>
          <cell r="O284">
            <v>0.31977029849999999</v>
          </cell>
          <cell r="P284">
            <v>0.30342415589999999</v>
          </cell>
          <cell r="Q284">
            <v>2.8622345</v>
          </cell>
          <cell r="R284">
            <v>5.6722739999999998</v>
          </cell>
          <cell r="S284">
            <v>13683.031153754402</v>
          </cell>
        </row>
        <row r="285">
          <cell r="A285" t="str">
            <v>1.54.2009</v>
          </cell>
          <cell r="B285">
            <v>1</v>
          </cell>
          <cell r="C285">
            <v>54</v>
          </cell>
          <cell r="D285">
            <v>2009</v>
          </cell>
          <cell r="E285">
            <v>17582.306844100003</v>
          </cell>
          <cell r="F285">
            <v>370.906245684</v>
          </cell>
          <cell r="G285">
            <v>538.91006775899996</v>
          </cell>
          <cell r="H285">
            <v>26.14900368</v>
          </cell>
          <cell r="I285">
            <v>8.9066145999999993</v>
          </cell>
          <cell r="J285">
            <v>1.2523146999999999</v>
          </cell>
          <cell r="K285">
            <v>29.559660799999996</v>
          </cell>
          <cell r="L285">
            <v>71.252848999999998</v>
          </cell>
          <cell r="M285">
            <v>8.3488020000000009</v>
          </cell>
          <cell r="N285">
            <v>20.526662999999999</v>
          </cell>
          <cell r="O285">
            <v>0.4550200177</v>
          </cell>
          <cell r="P285">
            <v>0.43175965650000003</v>
          </cell>
          <cell r="Q285">
            <v>4.0728527999999997</v>
          </cell>
          <cell r="R285">
            <v>8.0714140000000008</v>
          </cell>
          <cell r="S285">
            <v>18671.150111797204</v>
          </cell>
        </row>
        <row r="286">
          <cell r="A286" t="str">
            <v>1.54.2010</v>
          </cell>
          <cell r="B286">
            <v>1</v>
          </cell>
          <cell r="C286">
            <v>54</v>
          </cell>
          <cell r="D286">
            <v>2010</v>
          </cell>
          <cell r="E286">
            <v>11880.859534399999</v>
          </cell>
          <cell r="F286">
            <v>252.87309452299999</v>
          </cell>
          <cell r="G286">
            <v>354.19354964500002</v>
          </cell>
          <cell r="H286">
            <v>17.159595290000002</v>
          </cell>
          <cell r="I286">
            <v>6.0723495999999999</v>
          </cell>
          <cell r="J286">
            <v>0.85381340000000006</v>
          </cell>
          <cell r="K286">
            <v>19.397719169999998</v>
          </cell>
          <cell r="L286">
            <v>48.578841000000004</v>
          </cell>
          <cell r="M286">
            <v>5.6921270000000002</v>
          </cell>
          <cell r="N286">
            <v>13.994401999999999</v>
          </cell>
          <cell r="O286">
            <v>0.30733541219999999</v>
          </cell>
          <cell r="P286">
            <v>0.29041193939999999</v>
          </cell>
          <cell r="Q286">
            <v>2.7767340000000003</v>
          </cell>
          <cell r="R286">
            <v>5.5028319999999997</v>
          </cell>
          <cell r="S286">
            <v>12608.552339379599</v>
          </cell>
        </row>
        <row r="287">
          <cell r="A287" t="str">
            <v>1.54.2011</v>
          </cell>
          <cell r="B287">
            <v>1</v>
          </cell>
          <cell r="C287">
            <v>54</v>
          </cell>
          <cell r="D287">
            <v>2011</v>
          </cell>
          <cell r="E287">
            <v>19414.176404899998</v>
          </cell>
          <cell r="F287">
            <v>416.92934648500005</v>
          </cell>
          <cell r="G287">
            <v>568.70609565000007</v>
          </cell>
          <cell r="H287">
            <v>27.196354120000002</v>
          </cell>
          <cell r="I287">
            <v>10.011759000000001</v>
          </cell>
          <cell r="J287">
            <v>1.4077111</v>
          </cell>
          <cell r="K287">
            <v>30.743524849999996</v>
          </cell>
          <cell r="L287">
            <v>80.093992</v>
          </cell>
          <cell r="M287">
            <v>9.3847810000000003</v>
          </cell>
          <cell r="N287">
            <v>23.073474000000001</v>
          </cell>
          <cell r="O287">
            <v>0.50199433239999991</v>
          </cell>
          <cell r="P287">
            <v>0.47234618100000003</v>
          </cell>
          <cell r="Q287">
            <v>4.5781907999999998</v>
          </cell>
          <cell r="R287">
            <v>9.0728740000000005</v>
          </cell>
          <cell r="S287">
            <v>20596.348848418398</v>
          </cell>
        </row>
        <row r="288">
          <cell r="A288" t="str">
            <v>1.54.2012</v>
          </cell>
          <cell r="B288">
            <v>1</v>
          </cell>
          <cell r="C288">
            <v>54</v>
          </cell>
          <cell r="D288">
            <v>2012</v>
          </cell>
          <cell r="E288">
            <v>11728.410401300001</v>
          </cell>
          <cell r="F288">
            <v>252.84113324099999</v>
          </cell>
          <cell r="G288">
            <v>226.05499412899997</v>
          </cell>
          <cell r="H288">
            <v>12.074213029999999</v>
          </cell>
          <cell r="I288">
            <v>6.1141655999999998</v>
          </cell>
          <cell r="J288">
            <v>0.85968729999999993</v>
          </cell>
          <cell r="K288">
            <v>13.649047879999998</v>
          </cell>
          <cell r="L288">
            <v>48.913302999999999</v>
          </cell>
          <cell r="M288">
            <v>5.7312729999999998</v>
          </cell>
          <cell r="N288">
            <v>14.090954</v>
          </cell>
          <cell r="O288">
            <v>0.2299955196</v>
          </cell>
          <cell r="P288">
            <v>0.21548069120000002</v>
          </cell>
          <cell r="Q288">
            <v>2.7958914999999998</v>
          </cell>
          <cell r="R288">
            <v>5.5407900000000003</v>
          </cell>
          <cell r="S288">
            <v>12317.521330190799</v>
          </cell>
        </row>
        <row r="289">
          <cell r="A289" t="str">
            <v>1.54.2013</v>
          </cell>
          <cell r="B289">
            <v>1</v>
          </cell>
          <cell r="C289">
            <v>54</v>
          </cell>
          <cell r="D289">
            <v>2013</v>
          </cell>
          <cell r="E289">
            <v>10714.988895299999</v>
          </cell>
          <cell r="F289">
            <v>233.11426420099997</v>
          </cell>
          <cell r="G289">
            <v>199.99706965000004</v>
          </cell>
          <cell r="H289">
            <v>10.670114459000001</v>
          </cell>
          <cell r="I289">
            <v>5.6371325999999993</v>
          </cell>
          <cell r="J289">
            <v>0.79261470000000001</v>
          </cell>
          <cell r="K289">
            <v>12.061812660000001</v>
          </cell>
          <cell r="L289">
            <v>45.097119000000006</v>
          </cell>
          <cell r="M289">
            <v>5.2841290000000001</v>
          </cell>
          <cell r="N289">
            <v>12.991573000000001</v>
          </cell>
          <cell r="O289">
            <v>0.21005688880000001</v>
          </cell>
          <cell r="P289">
            <v>0.19593874709999998</v>
          </cell>
          <cell r="Q289">
            <v>2.5777570999999999</v>
          </cell>
          <cell r="R289">
            <v>5.1084949999999996</v>
          </cell>
          <cell r="S289">
            <v>11248.7269723059</v>
          </cell>
        </row>
        <row r="290">
          <cell r="A290" t="str">
            <v>1.54.2014</v>
          </cell>
          <cell r="B290">
            <v>1</v>
          </cell>
          <cell r="C290">
            <v>54</v>
          </cell>
          <cell r="D290">
            <v>2014</v>
          </cell>
          <cell r="E290">
            <v>2612.0293769499999</v>
          </cell>
          <cell r="F290">
            <v>56.691137556500003</v>
          </cell>
          <cell r="G290">
            <v>48.704529757999993</v>
          </cell>
          <cell r="H290">
            <v>2.5961613539999999</v>
          </cell>
          <cell r="I290">
            <v>1.3755085</v>
          </cell>
          <cell r="J290">
            <v>0.19340480000000002</v>
          </cell>
          <cell r="K290">
            <v>2.9347829609999998</v>
          </cell>
          <cell r="L290">
            <v>11.004074000000001</v>
          </cell>
          <cell r="M290">
            <v>1.2893705000000002</v>
          </cell>
          <cell r="N290">
            <v>3.1720152000000001</v>
          </cell>
          <cell r="O290">
            <v>5.103875662E-2</v>
          </cell>
          <cell r="P290">
            <v>4.7616921880000003E-2</v>
          </cell>
          <cell r="Q290">
            <v>0.62258100000000005</v>
          </cell>
          <cell r="R290">
            <v>1.2338058999999999</v>
          </cell>
          <cell r="S290">
            <v>2741.9454041579993</v>
          </cell>
        </row>
        <row r="291">
          <cell r="A291" t="str">
            <v>1.54.2015</v>
          </cell>
          <cell r="B291">
            <v>1</v>
          </cell>
          <cell r="C291">
            <v>54</v>
          </cell>
          <cell r="D291">
            <v>2015</v>
          </cell>
          <cell r="E291">
            <v>4561.8487272000011</v>
          </cell>
          <cell r="F291">
            <v>99.009890237199997</v>
          </cell>
          <cell r="G291">
            <v>85.061194884000003</v>
          </cell>
          <cell r="H291">
            <v>4.5341401399999999</v>
          </cell>
          <cell r="I291">
            <v>2.402298</v>
          </cell>
          <cell r="J291">
            <v>0.33777643000000002</v>
          </cell>
          <cell r="K291">
            <v>5.1255299249999995</v>
          </cell>
          <cell r="L291">
            <v>19.218364000000001</v>
          </cell>
          <cell r="M291">
            <v>2.2518604999999998</v>
          </cell>
          <cell r="N291">
            <v>5.539847</v>
          </cell>
          <cell r="O291">
            <v>8.9138075099999992E-2</v>
          </cell>
          <cell r="P291">
            <v>8.3161853999999993E-2</v>
          </cell>
          <cell r="Q291">
            <v>1.0858666000000001</v>
          </cell>
          <cell r="R291">
            <v>2.1519257000000001</v>
          </cell>
          <cell r="S291">
            <v>4788.7397205453008</v>
          </cell>
        </row>
        <row r="292">
          <cell r="A292" t="str">
            <v>1.54.2016</v>
          </cell>
          <cell r="B292">
            <v>1</v>
          </cell>
          <cell r="C292">
            <v>54</v>
          </cell>
          <cell r="D292">
            <v>2016</v>
          </cell>
          <cell r="E292">
            <v>9629.8720317000007</v>
          </cell>
          <cell r="F292">
            <v>209.00580990199998</v>
          </cell>
          <cell r="G292">
            <v>178.048791886</v>
          </cell>
          <cell r="H292">
            <v>9.5713772959999996</v>
          </cell>
          <cell r="I292">
            <v>5.0711548000000004</v>
          </cell>
          <cell r="J292">
            <v>0.71303190000000005</v>
          </cell>
          <cell r="K292">
            <v>10.819774163</v>
          </cell>
          <cell r="L292">
            <v>40.569119999999998</v>
          </cell>
          <cell r="M292">
            <v>4.7535730000000003</v>
          </cell>
          <cell r="N292">
            <v>11.694404</v>
          </cell>
          <cell r="O292">
            <v>0.18816662609999998</v>
          </cell>
          <cell r="P292">
            <v>0.17555131369999999</v>
          </cell>
          <cell r="Q292">
            <v>2.1954378999999999</v>
          </cell>
          <cell r="R292">
            <v>4.3508255999999994</v>
          </cell>
          <cell r="S292">
            <v>10107.029050086801</v>
          </cell>
        </row>
        <row r="293">
          <cell r="A293" t="str">
            <v>1.54.2017</v>
          </cell>
          <cell r="B293">
            <v>1</v>
          </cell>
          <cell r="C293">
            <v>54</v>
          </cell>
          <cell r="D293">
            <v>2017</v>
          </cell>
          <cell r="E293">
            <v>6240.0250308999985</v>
          </cell>
          <cell r="F293">
            <v>134.13481518600003</v>
          </cell>
          <cell r="G293">
            <v>95.060683847999996</v>
          </cell>
          <cell r="H293">
            <v>5.0938224239999998</v>
          </cell>
          <cell r="I293">
            <v>3.2785188999999995</v>
          </cell>
          <cell r="J293">
            <v>0.46097954000000002</v>
          </cell>
          <cell r="K293">
            <v>5.7582234240000005</v>
          </cell>
          <cell r="L293">
            <v>26.228148999999998</v>
          </cell>
          <cell r="M293">
            <v>3.0732103</v>
          </cell>
          <cell r="N293">
            <v>7.5604829999999996</v>
          </cell>
          <cell r="O293">
            <v>0.10014138250000001</v>
          </cell>
          <cell r="P293">
            <v>9.3427377499999992E-2</v>
          </cell>
          <cell r="Q293">
            <v>1.4114114</v>
          </cell>
          <cell r="R293">
            <v>2.7970788000000004</v>
          </cell>
          <cell r="S293">
            <v>6525.0759754819983</v>
          </cell>
        </row>
        <row r="294">
          <cell r="A294" t="str">
            <v>1.54.2018</v>
          </cell>
          <cell r="B294">
            <v>1</v>
          </cell>
          <cell r="C294">
            <v>54</v>
          </cell>
          <cell r="D294">
            <v>2018</v>
          </cell>
          <cell r="E294">
            <v>13126.542033299997</v>
          </cell>
          <cell r="F294">
            <v>257.64284531099997</v>
          </cell>
          <cell r="G294">
            <v>193.93825564600002</v>
          </cell>
          <cell r="H294">
            <v>10.954535724000001</v>
          </cell>
          <cell r="I294">
            <v>7.0506187000000002</v>
          </cell>
          <cell r="J294">
            <v>0.9913578999999999</v>
          </cell>
          <cell r="K294">
            <v>12.38333343</v>
          </cell>
          <cell r="L294">
            <v>56.404965999999995</v>
          </cell>
          <cell r="M294">
            <v>6.6090939999999998</v>
          </cell>
          <cell r="N294">
            <v>16.259205000000001</v>
          </cell>
          <cell r="O294">
            <v>0.21535874899999999</v>
          </cell>
          <cell r="P294">
            <v>0.20092072089999999</v>
          </cell>
          <cell r="Q294">
            <v>3.0011220000000005</v>
          </cell>
          <cell r="R294">
            <v>5.9474980000000004</v>
          </cell>
          <cell r="S294">
            <v>13698.141144480895</v>
          </cell>
        </row>
        <row r="295">
          <cell r="A295" t="str">
            <v>1.54.2019</v>
          </cell>
          <cell r="B295">
            <v>1</v>
          </cell>
          <cell r="C295">
            <v>54</v>
          </cell>
          <cell r="D295">
            <v>2019</v>
          </cell>
          <cell r="E295">
            <v>6366.4625353000001</v>
          </cell>
          <cell r="F295">
            <v>140.25656002800002</v>
          </cell>
          <cell r="G295">
            <v>108.14159399000002</v>
          </cell>
          <cell r="H295">
            <v>5.5807660240000008</v>
          </cell>
          <cell r="I295">
            <v>4.0143249000000001</v>
          </cell>
          <cell r="J295">
            <v>0.56443749999999993</v>
          </cell>
          <cell r="K295">
            <v>6.3086613790000001</v>
          </cell>
          <cell r="L295">
            <v>32.114636999999995</v>
          </cell>
          <cell r="M295">
            <v>3.7629355000000002</v>
          </cell>
          <cell r="N295">
            <v>9.2573100000000004</v>
          </cell>
          <cell r="O295">
            <v>0.10971397649999996</v>
          </cell>
          <cell r="P295">
            <v>0.10235824730000001</v>
          </cell>
          <cell r="Q295">
            <v>1.7087105999999999</v>
          </cell>
          <cell r="R295">
            <v>3.3862468000000003</v>
          </cell>
          <cell r="S295">
            <v>6681.7707912447995</v>
          </cell>
        </row>
        <row r="296">
          <cell r="A296" t="str">
            <v>1.54.2020</v>
          </cell>
          <cell r="B296">
            <v>1</v>
          </cell>
          <cell r="C296">
            <v>54</v>
          </cell>
          <cell r="D296">
            <v>2020</v>
          </cell>
          <cell r="E296">
            <v>25585.542967199999</v>
          </cell>
          <cell r="F296">
            <v>549.20276726600002</v>
          </cell>
          <cell r="G296">
            <v>429.86277604700007</v>
          </cell>
          <cell r="H296">
            <v>22.581727069999999</v>
          </cell>
          <cell r="I296">
            <v>16.243385</v>
          </cell>
          <cell r="J296">
            <v>2.2839133</v>
          </cell>
          <cell r="K296">
            <v>25.527082730000004</v>
          </cell>
          <cell r="L296">
            <v>129.94694000000001</v>
          </cell>
          <cell r="M296">
            <v>15.226174</v>
          </cell>
          <cell r="N296">
            <v>37.458309999999997</v>
          </cell>
          <cell r="O296">
            <v>0.44394193630000001</v>
          </cell>
          <cell r="P296">
            <v>0.41417734769999998</v>
          </cell>
          <cell r="Q296">
            <v>6.9140530000000009</v>
          </cell>
          <cell r="R296">
            <v>13.701979</v>
          </cell>
          <cell r="S296">
            <v>26835.350193897008</v>
          </cell>
        </row>
        <row r="297">
          <cell r="A297" t="str">
            <v>1.54.2021</v>
          </cell>
          <cell r="B297">
            <v>1</v>
          </cell>
          <cell r="C297">
            <v>54</v>
          </cell>
          <cell r="D297">
            <v>2021</v>
          </cell>
          <cell r="E297">
            <v>20065.372453200001</v>
          </cell>
          <cell r="F297">
            <v>449.22406825600001</v>
          </cell>
          <cell r="G297">
            <v>283.51407440900005</v>
          </cell>
          <cell r="H297">
            <v>20.540201430000003</v>
          </cell>
          <cell r="I297">
            <v>16.512429000000001</v>
          </cell>
          <cell r="J297">
            <v>2.3217408000000002</v>
          </cell>
          <cell r="K297">
            <v>23.219257820000003</v>
          </cell>
          <cell r="L297">
            <v>132.09939</v>
          </cell>
          <cell r="M297">
            <v>15.478374000000001</v>
          </cell>
          <cell r="N297">
            <v>38.078829999999996</v>
          </cell>
          <cell r="O297">
            <v>0.40380734000000007</v>
          </cell>
          <cell r="P297">
            <v>0.37673424029999997</v>
          </cell>
          <cell r="Q297">
            <v>7.028562</v>
          </cell>
          <cell r="R297">
            <v>13.928920999999999</v>
          </cell>
          <cell r="S297">
            <v>21068.098843495296</v>
          </cell>
        </row>
        <row r="298">
          <cell r="A298" t="str">
            <v>1.54.2022</v>
          </cell>
          <cell r="B298">
            <v>1</v>
          </cell>
          <cell r="C298">
            <v>54</v>
          </cell>
          <cell r="D298">
            <v>2022</v>
          </cell>
          <cell r="E298">
            <v>20043.851104999994</v>
          </cell>
          <cell r="F298">
            <v>435.50809962099999</v>
          </cell>
          <cell r="G298">
            <v>280.02499242300007</v>
          </cell>
          <cell r="H298">
            <v>20.594973169999999</v>
          </cell>
          <cell r="I298">
            <v>16.556445999999998</v>
          </cell>
          <cell r="J298">
            <v>2.3279386999999998</v>
          </cell>
          <cell r="K298">
            <v>23.281171319999999</v>
          </cell>
          <cell r="L298">
            <v>132.45163000000002</v>
          </cell>
          <cell r="M298">
            <v>15.519636</v>
          </cell>
          <cell r="N298">
            <v>38.180259999999997</v>
          </cell>
          <cell r="O298">
            <v>0.40488369590000001</v>
          </cell>
          <cell r="P298">
            <v>0.37773858269999994</v>
          </cell>
          <cell r="Q298">
            <v>7.0473129999999999</v>
          </cell>
          <cell r="R298">
            <v>13.966067999999998</v>
          </cell>
          <cell r="S298">
            <v>21030.092255512598</v>
          </cell>
        </row>
        <row r="299">
          <cell r="A299" t="str">
            <v>1.54.2023</v>
          </cell>
          <cell r="B299">
            <v>1</v>
          </cell>
          <cell r="C299">
            <v>54</v>
          </cell>
          <cell r="D299">
            <v>2023</v>
          </cell>
          <cell r="E299">
            <v>15957.575316</v>
          </cell>
          <cell r="F299">
            <v>429.23485870899992</v>
          </cell>
          <cell r="G299">
            <v>263.87009236700004</v>
          </cell>
          <cell r="H299">
            <v>13.17085357</v>
          </cell>
          <cell r="I299">
            <v>16.590247999999999</v>
          </cell>
          <cell r="J299">
            <v>2.3326853000000001</v>
          </cell>
          <cell r="K299">
            <v>14.888721320000002</v>
          </cell>
          <cell r="L299">
            <v>132.72207999999998</v>
          </cell>
          <cell r="M299">
            <v>15.551321</v>
          </cell>
          <cell r="N299">
            <v>38.258240000000001</v>
          </cell>
          <cell r="O299">
            <v>0.25892979859999993</v>
          </cell>
          <cell r="P299">
            <v>0.24157046009999997</v>
          </cell>
          <cell r="Q299">
            <v>7.061687</v>
          </cell>
          <cell r="R299">
            <v>13.994588</v>
          </cell>
          <cell r="S299">
            <v>16905.751191524705</v>
          </cell>
        </row>
        <row r="300">
          <cell r="A300" t="str">
            <v>1.54.2024</v>
          </cell>
          <cell r="B300">
            <v>1</v>
          </cell>
          <cell r="C300">
            <v>54</v>
          </cell>
          <cell r="D300">
            <v>2024</v>
          </cell>
          <cell r="E300">
            <v>15953.151824700002</v>
          </cell>
          <cell r="F300">
            <v>429.11627396200004</v>
          </cell>
          <cell r="G300">
            <v>263.79681931000005</v>
          </cell>
          <cell r="H300">
            <v>13.167207610000002</v>
          </cell>
          <cell r="I300">
            <v>16.585668999999999</v>
          </cell>
          <cell r="J300">
            <v>2.3320453999999997</v>
          </cell>
          <cell r="K300">
            <v>14.884595649999998</v>
          </cell>
          <cell r="L300">
            <v>132.68528000000001</v>
          </cell>
          <cell r="M300">
            <v>15.547018</v>
          </cell>
          <cell r="N300">
            <v>38.247669999999999</v>
          </cell>
          <cell r="O300">
            <v>0.25885873100000001</v>
          </cell>
          <cell r="P300">
            <v>0.2415029685</v>
          </cell>
          <cell r="Q300">
            <v>7.0597389999999995</v>
          </cell>
          <cell r="R300">
            <v>13.990724</v>
          </cell>
          <cell r="S300">
            <v>16901.065228331503</v>
          </cell>
        </row>
        <row r="301">
          <cell r="A301" t="str">
            <v>1.54.2025</v>
          </cell>
          <cell r="B301">
            <v>1</v>
          </cell>
          <cell r="C301">
            <v>54</v>
          </cell>
          <cell r="D301">
            <v>2025</v>
          </cell>
          <cell r="E301">
            <v>16362.983715600001</v>
          </cell>
          <cell r="F301">
            <v>440.13955489400001</v>
          </cell>
          <cell r="G301">
            <v>270.57390868800002</v>
          </cell>
          <cell r="H301">
            <v>13.505448059999999</v>
          </cell>
          <cell r="I301">
            <v>17.011733000000003</v>
          </cell>
          <cell r="J301">
            <v>2.3919541000000004</v>
          </cell>
          <cell r="K301">
            <v>15.266977389999999</v>
          </cell>
          <cell r="L301">
            <v>136.09379999999999</v>
          </cell>
          <cell r="M301">
            <v>15.946408999999999</v>
          </cell>
          <cell r="N301">
            <v>39.230290000000004</v>
          </cell>
          <cell r="O301">
            <v>0.26550778829999999</v>
          </cell>
          <cell r="P301">
            <v>0.2477074071</v>
          </cell>
          <cell r="Q301">
            <v>7.2410879999999995</v>
          </cell>
          <cell r="R301">
            <v>14.350109000000002</v>
          </cell>
          <cell r="S301">
            <v>17335.248202927396</v>
          </cell>
        </row>
        <row r="302">
          <cell r="A302" t="str">
            <v>1.54.2026</v>
          </cell>
          <cell r="B302">
            <v>1</v>
          </cell>
          <cell r="C302">
            <v>54</v>
          </cell>
          <cell r="D302">
            <v>2026</v>
          </cell>
          <cell r="E302">
            <v>16919.803538999997</v>
          </cell>
          <cell r="F302">
            <v>455.11870402199997</v>
          </cell>
          <cell r="G302">
            <v>279.78178453699996</v>
          </cell>
          <cell r="H302">
            <v>13.965069869999999</v>
          </cell>
          <cell r="I302">
            <v>17.590669999999999</v>
          </cell>
          <cell r="J302">
            <v>2.4733513999999999</v>
          </cell>
          <cell r="K302">
            <v>15.786526899999998</v>
          </cell>
          <cell r="L302">
            <v>140.72531999999998</v>
          </cell>
          <cell r="M302">
            <v>16.489098000000002</v>
          </cell>
          <cell r="N302">
            <v>40.565190000000001</v>
          </cell>
          <cell r="O302">
            <v>0.27454420439999999</v>
          </cell>
          <cell r="P302">
            <v>0.25613704609999999</v>
          </cell>
          <cell r="Q302">
            <v>7.4875220000000002</v>
          </cell>
          <cell r="R302">
            <v>14.838481</v>
          </cell>
          <cell r="S302">
            <v>17925.155937979496</v>
          </cell>
        </row>
        <row r="303">
          <cell r="A303" t="str">
            <v>1.61.61</v>
          </cell>
          <cell r="B303">
            <v>1</v>
          </cell>
          <cell r="C303">
            <v>61</v>
          </cell>
          <cell r="D303">
            <v>61</v>
          </cell>
          <cell r="E303">
            <v>14.375022208629</v>
          </cell>
          <cell r="F303">
            <v>0.90525755583258993</v>
          </cell>
          <cell r="G303">
            <v>0.68733149953830008</v>
          </cell>
          <cell r="H303">
            <v>6.1029827814699997E-2</v>
          </cell>
          <cell r="I303">
            <v>6.5634513189999997E-3</v>
          </cell>
          <cell r="J303">
            <v>1.0670755290999999E-3</v>
          </cell>
          <cell r="K303">
            <v>6.8989927629799996E-2</v>
          </cell>
          <cell r="L303">
            <v>5.2507649708999994E-2</v>
          </cell>
          <cell r="M303">
            <v>7.1138698230000007E-3</v>
          </cell>
          <cell r="N303">
            <v>8.1100490119999993E-3</v>
          </cell>
          <cell r="O303">
            <v>1.53848307509E-3</v>
          </cell>
          <cell r="P303">
            <v>1.3828754396999999E-3</v>
          </cell>
          <cell r="Q303">
            <v>2.475957097E-3</v>
          </cell>
          <cell r="R303">
            <v>4.9067520940000008E-3</v>
          </cell>
          <cell r="S303">
            <v>16.18329718254228</v>
          </cell>
        </row>
        <row r="304">
          <cell r="A304" t="str">
            <v>1.61.1997</v>
          </cell>
          <cell r="B304">
            <v>1</v>
          </cell>
          <cell r="C304">
            <v>61</v>
          </cell>
          <cell r="D304">
            <v>1997</v>
          </cell>
          <cell r="E304">
            <v>0.20693215882999996</v>
          </cell>
          <cell r="F304">
            <v>9.5108674198900005E-3</v>
          </cell>
          <cell r="G304">
            <v>6.8832834755000009E-3</v>
          </cell>
          <cell r="H304">
            <v>5.8302166369999999E-4</v>
          </cell>
          <cell r="I304">
            <v>2.1601890999999999E-5</v>
          </cell>
          <cell r="J304">
            <v>3.5119980999999999E-6</v>
          </cell>
          <cell r="K304">
            <v>6.5906527580000005E-4</v>
          </cell>
          <cell r="L304">
            <v>1.7281534899999998E-4</v>
          </cell>
          <cell r="M304">
            <v>2.3413443000000003E-5</v>
          </cell>
          <cell r="N304">
            <v>2.6692171999999998E-5</v>
          </cell>
          <cell r="O304">
            <v>1.314241593E-5</v>
          </cell>
          <cell r="P304">
            <v>1.1464630109999999E-5</v>
          </cell>
          <cell r="Q304">
            <v>8.467517999999999E-6</v>
          </cell>
          <cell r="R304">
            <v>1.6780583999999999E-5</v>
          </cell>
          <cell r="S304">
            <v>0.22486628666602995</v>
          </cell>
        </row>
        <row r="305">
          <cell r="A305" t="str">
            <v>1.61.1999</v>
          </cell>
          <cell r="B305">
            <v>1</v>
          </cell>
          <cell r="C305">
            <v>61</v>
          </cell>
          <cell r="D305">
            <v>1999</v>
          </cell>
          <cell r="E305">
            <v>0.33335838616899999</v>
          </cell>
          <cell r="F305">
            <v>2.5434227329199997E-2</v>
          </cell>
          <cell r="G305">
            <v>1.8537746439299996E-2</v>
          </cell>
          <cell r="H305">
            <v>2.4102827300000003E-3</v>
          </cell>
          <cell r="I305">
            <v>9.7512658000000011E-5</v>
          </cell>
          <cell r="J305">
            <v>1.5853450999999999E-5</v>
          </cell>
          <cell r="K305">
            <v>2.7246567600000002E-3</v>
          </cell>
          <cell r="L305">
            <v>7.8010126E-4</v>
          </cell>
          <cell r="M305">
            <v>1.0569008000000001E-4</v>
          </cell>
          <cell r="N305">
            <v>1.2049044E-4</v>
          </cell>
          <cell r="O305">
            <v>6.0616896659999997E-5</v>
          </cell>
          <cell r="P305">
            <v>5.2815957890000001E-5</v>
          </cell>
          <cell r="Q305">
            <v>3.7681568999999997E-5</v>
          </cell>
          <cell r="R305">
            <v>7.4675800000000001E-5</v>
          </cell>
          <cell r="S305">
            <v>0.38381073754004996</v>
          </cell>
        </row>
        <row r="306">
          <cell r="A306" t="str">
            <v>1.61.2000</v>
          </cell>
          <cell r="B306">
            <v>1</v>
          </cell>
          <cell r="C306">
            <v>61</v>
          </cell>
          <cell r="D306">
            <v>2000</v>
          </cell>
          <cell r="E306">
            <v>1.4117680780599999</v>
          </cell>
          <cell r="F306">
            <v>0.11575319994979999</v>
          </cell>
          <cell r="G306">
            <v>7.8738371431300025E-2</v>
          </cell>
          <cell r="H306">
            <v>9.4829948309999995E-3</v>
          </cell>
          <cell r="I306">
            <v>4.6006637999999997E-4</v>
          </cell>
          <cell r="J306">
            <v>7.4796769999999993E-5</v>
          </cell>
          <cell r="K306">
            <v>1.0719846224000002E-2</v>
          </cell>
          <cell r="L306">
            <v>3.6805376E-3</v>
          </cell>
          <cell r="M306">
            <v>4.9864820000000004E-4</v>
          </cell>
          <cell r="N306">
            <v>5.6847519999999999E-4</v>
          </cell>
          <cell r="O306">
            <v>2.4067839249999998E-4</v>
          </cell>
          <cell r="P306">
            <v>2.096849372E-4</v>
          </cell>
          <cell r="Q306">
            <v>1.7612101000000002E-4</v>
          </cell>
          <cell r="R306">
            <v>3.4902981000000001E-4</v>
          </cell>
          <cell r="S306">
            <v>1.6327205287958</v>
          </cell>
        </row>
        <row r="307">
          <cell r="A307" t="str">
            <v>1.61.2001</v>
          </cell>
          <cell r="B307">
            <v>1</v>
          </cell>
          <cell r="C307">
            <v>61</v>
          </cell>
          <cell r="D307">
            <v>2001</v>
          </cell>
          <cell r="E307">
            <v>3.1325525818000002</v>
          </cell>
          <cell r="F307">
            <v>0.17855582194800002</v>
          </cell>
          <cell r="G307">
            <v>0.149601670943</v>
          </cell>
          <cell r="H307">
            <v>2.580481632E-2</v>
          </cell>
          <cell r="I307">
            <v>1.3270336400000001E-3</v>
          </cell>
          <cell r="J307">
            <v>2.1574645999999998E-4</v>
          </cell>
          <cell r="K307">
            <v>2.9170539419999995E-2</v>
          </cell>
          <cell r="L307">
            <v>1.0616267299999999E-2</v>
          </cell>
          <cell r="M307">
            <v>1.4383188999999999E-3</v>
          </cell>
          <cell r="N307">
            <v>1.6397354000000002E-3</v>
          </cell>
          <cell r="O307">
            <v>6.9680684809999996E-4</v>
          </cell>
          <cell r="P307">
            <v>6.2683791529999995E-4</v>
          </cell>
          <cell r="Q307">
            <v>5.0444719999999995E-4</v>
          </cell>
          <cell r="R307">
            <v>9.9969230000000004E-4</v>
          </cell>
          <cell r="S307">
            <v>3.5337503163944</v>
          </cell>
        </row>
        <row r="308">
          <cell r="A308" t="str">
            <v>1.61.2002</v>
          </cell>
          <cell r="B308">
            <v>1</v>
          </cell>
          <cell r="C308">
            <v>61</v>
          </cell>
          <cell r="D308">
            <v>2002</v>
          </cell>
          <cell r="E308">
            <v>1.8349474763699998</v>
          </cell>
          <cell r="F308">
            <v>0.1084105562567</v>
          </cell>
          <cell r="G308">
            <v>8.7110854215199998E-2</v>
          </cell>
          <cell r="H308">
            <v>1.0727373879999998E-2</v>
          </cell>
          <cell r="I308">
            <v>8.3665265000000002E-4</v>
          </cell>
          <cell r="J308">
            <v>1.3602174999999999E-4</v>
          </cell>
          <cell r="K308">
            <v>1.21265425E-2</v>
          </cell>
          <cell r="L308">
            <v>6.6932271999999996E-3</v>
          </cell>
          <cell r="M308">
            <v>9.0681649999999991E-4</v>
          </cell>
          <cell r="N308">
            <v>1.0338007999999999E-3</v>
          </cell>
          <cell r="O308">
            <v>2.8408727069999999E-4</v>
          </cell>
          <cell r="P308">
            <v>2.5605945869999996E-4</v>
          </cell>
          <cell r="Q308">
            <v>3.163024E-4</v>
          </cell>
          <cell r="R308">
            <v>6.2683490000000003E-4</v>
          </cell>
          <cell r="S308">
            <v>2.0644126061512997</v>
          </cell>
        </row>
        <row r="309">
          <cell r="A309" t="str">
            <v>1.61.2004</v>
          </cell>
          <cell r="B309">
            <v>1</v>
          </cell>
          <cell r="C309">
            <v>61</v>
          </cell>
          <cell r="D309">
            <v>2004</v>
          </cell>
          <cell r="E309">
            <v>7.4554635274000001</v>
          </cell>
          <cell r="F309">
            <v>0.46759288292899998</v>
          </cell>
          <cell r="G309">
            <v>0.34645957303400005</v>
          </cell>
          <cell r="H309">
            <v>1.2021338390000001E-2</v>
          </cell>
          <cell r="I309">
            <v>3.8205841000000002E-3</v>
          </cell>
          <cell r="J309">
            <v>6.2114509999999996E-4</v>
          </cell>
          <cell r="K309">
            <v>1.3589277449999999E-2</v>
          </cell>
          <cell r="L309">
            <v>3.0564700999999996E-2</v>
          </cell>
          <cell r="M309">
            <v>4.1409827000000003E-3</v>
          </cell>
          <cell r="N309">
            <v>4.7208550000000004E-3</v>
          </cell>
          <cell r="O309">
            <v>2.4315125119999997E-4</v>
          </cell>
          <cell r="P309">
            <v>2.260125405E-4</v>
          </cell>
          <cell r="Q309">
            <v>1.4329373999999999E-3</v>
          </cell>
          <cell r="R309">
            <v>2.8397387000000003E-3</v>
          </cell>
          <cell r="S309">
            <v>8.343736706994699</v>
          </cell>
        </row>
        <row r="310">
          <cell r="A310" t="str">
            <v>2.61.2</v>
          </cell>
          <cell r="B310">
            <v>2</v>
          </cell>
          <cell r="C310">
            <v>61</v>
          </cell>
          <cell r="D310">
            <v>2</v>
          </cell>
          <cell r="E310">
            <v>4610579.2611187631</v>
          </cell>
          <cell r="F310">
            <v>6356315.8874130016</v>
          </cell>
          <cell r="G310">
            <v>814384.05069464899</v>
          </cell>
          <cell r="H310">
            <v>181104.95226661404</v>
          </cell>
          <cell r="I310">
            <v>70756.723432800034</v>
          </cell>
          <cell r="J310">
            <v>12986.564348840002</v>
          </cell>
          <cell r="K310">
            <v>196853.82026170593</v>
          </cell>
          <cell r="L310">
            <v>566053.77911550005</v>
          </cell>
          <cell r="M310">
            <v>86577.543892199988</v>
          </cell>
          <cell r="N310">
            <v>92559.970379000006</v>
          </cell>
          <cell r="O310">
            <v>787.43371527009015</v>
          </cell>
          <cell r="P310">
            <v>54171.34186881331</v>
          </cell>
          <cell r="Q310">
            <v>37712.609849860011</v>
          </cell>
          <cell r="R310">
            <v>57976.325164249996</v>
          </cell>
          <cell r="S310">
            <v>13138820.263521263</v>
          </cell>
        </row>
        <row r="311">
          <cell r="A311" t="str">
            <v>2.21.21</v>
          </cell>
          <cell r="B311">
            <v>2</v>
          </cell>
          <cell r="C311">
            <v>21</v>
          </cell>
          <cell r="D311">
            <v>21</v>
          </cell>
          <cell r="E311">
            <v>284109.60699155997</v>
          </cell>
          <cell r="F311">
            <v>16042.947917525997</v>
          </cell>
          <cell r="G311">
            <v>26186.230222418999</v>
          </cell>
          <cell r="H311">
            <v>548.53216121399987</v>
          </cell>
          <cell r="I311">
            <v>491.02025111999995</v>
          </cell>
          <cell r="J311">
            <v>172.52746707</v>
          </cell>
          <cell r="K311">
            <v>596.23242793600014</v>
          </cell>
          <cell r="L311">
            <v>3928.1615989999991</v>
          </cell>
          <cell r="M311">
            <v>1150.1888359000002</v>
          </cell>
          <cell r="N311">
            <v>854.05892749999998</v>
          </cell>
          <cell r="O311">
            <v>1.40325822409</v>
          </cell>
          <cell r="P311">
            <v>290.43152636063002</v>
          </cell>
          <cell r="Q311">
            <v>277.81404049999992</v>
          </cell>
          <cell r="R311">
            <v>426.84308239000001</v>
          </cell>
          <cell r="S311">
            <v>335075.9987087198</v>
          </cell>
        </row>
        <row r="312">
          <cell r="A312" t="str">
            <v>2.21.1996</v>
          </cell>
          <cell r="B312">
            <v>2</v>
          </cell>
          <cell r="C312">
            <v>21</v>
          </cell>
          <cell r="D312">
            <v>1996</v>
          </cell>
          <cell r="E312">
            <v>13301.61188</v>
          </cell>
          <cell r="F312">
            <v>2520.8203020000001</v>
          </cell>
          <cell r="G312">
            <v>2398.6019349999997</v>
          </cell>
          <cell r="H312">
            <v>31.125295699999999</v>
          </cell>
          <cell r="I312">
            <v>4.2394709000000006</v>
          </cell>
          <cell r="J312">
            <v>1.4896022</v>
          </cell>
          <cell r="K312">
            <v>33.831922399999996</v>
          </cell>
          <cell r="L312">
            <v>33.915690999999995</v>
          </cell>
          <cell r="M312">
            <v>9.9307229999999986</v>
          </cell>
          <cell r="N312">
            <v>7.3739430000000006</v>
          </cell>
          <cell r="O312">
            <v>0.50846316000000003</v>
          </cell>
          <cell r="P312">
            <v>0.52981027000000003</v>
          </cell>
          <cell r="Q312">
            <v>4.2899345999999996</v>
          </cell>
          <cell r="R312">
            <v>6.1520450000000011</v>
          </cell>
          <cell r="S312">
            <v>18354.421018229998</v>
          </cell>
        </row>
        <row r="313">
          <cell r="A313" t="str">
            <v>2.21.1997</v>
          </cell>
          <cell r="B313">
            <v>2</v>
          </cell>
          <cell r="C313">
            <v>21</v>
          </cell>
          <cell r="D313">
            <v>1997</v>
          </cell>
          <cell r="E313">
            <v>861.81463599999995</v>
          </cell>
          <cell r="F313">
            <v>163.32461145000002</v>
          </cell>
          <cell r="G313">
            <v>155.40609600000002</v>
          </cell>
          <cell r="H313">
            <v>2.2356821199999999</v>
          </cell>
          <cell r="I313">
            <v>0.27467612999999996</v>
          </cell>
          <cell r="J313">
            <v>9.6511769999999997E-2</v>
          </cell>
          <cell r="K313">
            <v>2.4300970199999998</v>
          </cell>
          <cell r="L313">
            <v>2.1974092999999999</v>
          </cell>
          <cell r="M313">
            <v>0.6434145</v>
          </cell>
          <cell r="N313">
            <v>0.47776009999999997</v>
          </cell>
          <cell r="O313">
            <v>3.6032838400000003E-2</v>
          </cell>
          <cell r="P313">
            <v>3.7429776500000005E-2</v>
          </cell>
          <cell r="Q313">
            <v>0.27794603000000001</v>
          </cell>
          <cell r="R313">
            <v>0.39859399000000001</v>
          </cell>
          <cell r="S313">
            <v>1189.6508970248999</v>
          </cell>
        </row>
        <row r="314">
          <cell r="A314" t="str">
            <v>2.21.1998</v>
          </cell>
          <cell r="B314">
            <v>2</v>
          </cell>
          <cell r="C314">
            <v>21</v>
          </cell>
          <cell r="D314">
            <v>1998</v>
          </cell>
          <cell r="E314">
            <v>1050.4552509999999</v>
          </cell>
          <cell r="F314">
            <v>198.96823946999999</v>
          </cell>
          <cell r="G314">
            <v>188.61526460000002</v>
          </cell>
          <cell r="H314">
            <v>2.3943690500000003</v>
          </cell>
          <cell r="I314">
            <v>0.33600908000000002</v>
          </cell>
          <cell r="J314">
            <v>0.11806177999999999</v>
          </cell>
          <cell r="K314">
            <v>2.6025810799999998</v>
          </cell>
          <cell r="L314">
            <v>2.6880706000000001</v>
          </cell>
          <cell r="M314">
            <v>0.78708330000000004</v>
          </cell>
          <cell r="N314">
            <v>0.58443920000000005</v>
          </cell>
          <cell r="O314">
            <v>3.8700950099999992E-2</v>
          </cell>
          <cell r="P314">
            <v>4.0227893100000002E-2</v>
          </cell>
          <cell r="Q314">
            <v>0.33963647000000002</v>
          </cell>
          <cell r="R314">
            <v>0.48706189999999994</v>
          </cell>
          <cell r="S314">
            <v>1448.4549963731999</v>
          </cell>
        </row>
        <row r="315">
          <cell r="A315" t="str">
            <v>2.21.1999</v>
          </cell>
          <cell r="B315">
            <v>2</v>
          </cell>
          <cell r="C315">
            <v>21</v>
          </cell>
          <cell r="D315">
            <v>1999</v>
          </cell>
          <cell r="E315">
            <v>1645.5938739999999</v>
          </cell>
          <cell r="F315">
            <v>311.41886775999996</v>
          </cell>
          <cell r="G315">
            <v>293.36844429999996</v>
          </cell>
          <cell r="H315">
            <v>3.3257086299999998</v>
          </cell>
          <cell r="I315">
            <v>0.52953187000000002</v>
          </cell>
          <cell r="J315">
            <v>0.18605907999999999</v>
          </cell>
          <cell r="K315">
            <v>3.61491345</v>
          </cell>
          <cell r="L315">
            <v>4.2362631000000004</v>
          </cell>
          <cell r="M315">
            <v>1.2403993</v>
          </cell>
          <cell r="N315">
            <v>0.92104410000000003</v>
          </cell>
          <cell r="O315">
            <v>5.3863323199999993E-2</v>
          </cell>
          <cell r="P315">
            <v>5.6014445600000004E-2</v>
          </cell>
          <cell r="Q315">
            <v>0.53428330000000002</v>
          </cell>
          <cell r="R315">
            <v>0.7661983</v>
          </cell>
          <cell r="S315">
            <v>2265.8454649587998</v>
          </cell>
        </row>
        <row r="316">
          <cell r="A316" t="str">
            <v>2.21.2000</v>
          </cell>
          <cell r="B316">
            <v>2</v>
          </cell>
          <cell r="C316">
            <v>21</v>
          </cell>
          <cell r="D316">
            <v>2000</v>
          </cell>
          <cell r="E316">
            <v>2125.363742</v>
          </cell>
          <cell r="F316">
            <v>401.73070938000006</v>
          </cell>
          <cell r="G316">
            <v>375.21955550000001</v>
          </cell>
          <cell r="H316">
            <v>4.5163543600000002</v>
          </cell>
          <cell r="I316">
            <v>0.68942782000000002</v>
          </cell>
          <cell r="J316">
            <v>0.24224031999999998</v>
          </cell>
          <cell r="K316">
            <v>4.9091005599999997</v>
          </cell>
          <cell r="L316">
            <v>5.5154208999999996</v>
          </cell>
          <cell r="M316">
            <v>1.6149462999999999</v>
          </cell>
          <cell r="N316">
            <v>1.1991584</v>
          </cell>
          <cell r="O316">
            <v>7.2437513500000009E-2</v>
          </cell>
          <cell r="P316">
            <v>7.5161030000000004E-2</v>
          </cell>
          <cell r="Q316">
            <v>0.69393479999999996</v>
          </cell>
          <cell r="R316">
            <v>0.9951527</v>
          </cell>
          <cell r="S316">
            <v>2922.8373415835003</v>
          </cell>
        </row>
        <row r="317">
          <cell r="A317" t="str">
            <v>2.21.2001</v>
          </cell>
          <cell r="B317">
            <v>2</v>
          </cell>
          <cell r="C317">
            <v>21</v>
          </cell>
          <cell r="D317">
            <v>2001</v>
          </cell>
          <cell r="E317">
            <v>2018.38341186</v>
          </cell>
          <cell r="F317">
            <v>286.35778386300001</v>
          </cell>
          <cell r="G317">
            <v>289.16442018100003</v>
          </cell>
          <cell r="H317">
            <v>4.0118280210000004</v>
          </cell>
          <cell r="I317">
            <v>0.91833676000000009</v>
          </cell>
          <cell r="J317">
            <v>0.32267097</v>
          </cell>
          <cell r="K317">
            <v>4.3606954409999998</v>
          </cell>
          <cell r="L317">
            <v>7.3466935000000007</v>
          </cell>
          <cell r="M317">
            <v>2.1511564000000001</v>
          </cell>
          <cell r="N317">
            <v>1.5973139999999999</v>
          </cell>
          <cell r="O317">
            <v>6.4867795009999993E-2</v>
          </cell>
          <cell r="P317">
            <v>6.7432713579999998E-2</v>
          </cell>
          <cell r="Q317">
            <v>0.92166189999999992</v>
          </cell>
          <cell r="R317">
            <v>1.3217255999999999</v>
          </cell>
          <cell r="S317">
            <v>2616.9899990045901</v>
          </cell>
        </row>
        <row r="318">
          <cell r="A318" t="str">
            <v>2.21.2002</v>
          </cell>
          <cell r="B318">
            <v>2</v>
          </cell>
          <cell r="C318">
            <v>21</v>
          </cell>
          <cell r="D318">
            <v>2002</v>
          </cell>
          <cell r="E318">
            <v>2587.7874536000004</v>
          </cell>
          <cell r="F318">
            <v>362.43505681399995</v>
          </cell>
          <cell r="G318">
            <v>362.29718380200001</v>
          </cell>
          <cell r="H318">
            <v>4.9700719470000001</v>
          </cell>
          <cell r="I318">
            <v>1.2343793599999999</v>
          </cell>
          <cell r="J318">
            <v>0.43371785000000002</v>
          </cell>
          <cell r="K318">
            <v>5.4022788049999999</v>
          </cell>
          <cell r="L318">
            <v>9.8750278999999992</v>
          </cell>
          <cell r="M318">
            <v>2.8914702999999999</v>
          </cell>
          <cell r="N318">
            <v>2.1470232</v>
          </cell>
          <cell r="O318">
            <v>8.0188022679999985E-2</v>
          </cell>
          <cell r="P318">
            <v>8.3316981479999996E-2</v>
          </cell>
          <cell r="Q318">
            <v>1.2347939000000001</v>
          </cell>
          <cell r="R318">
            <v>1.7707809000000001</v>
          </cell>
          <cell r="S318">
            <v>3342.6427433821605</v>
          </cell>
        </row>
        <row r="319">
          <cell r="A319" t="str">
            <v>2.21.2003</v>
          </cell>
          <cell r="B319">
            <v>2</v>
          </cell>
          <cell r="C319">
            <v>21</v>
          </cell>
          <cell r="D319">
            <v>2003</v>
          </cell>
          <cell r="E319">
            <v>3159.8287580000001</v>
          </cell>
          <cell r="F319">
            <v>410.93686683100009</v>
          </cell>
          <cell r="G319">
            <v>419.55257614700002</v>
          </cell>
          <cell r="H319">
            <v>5.6125572049999999</v>
          </cell>
          <cell r="I319">
            <v>1.5293590000000001</v>
          </cell>
          <cell r="J319">
            <v>0.53736390000000001</v>
          </cell>
          <cell r="K319">
            <v>6.1006191620000001</v>
          </cell>
          <cell r="L319">
            <v>12.234875699999998</v>
          </cell>
          <cell r="M319">
            <v>3.5824407999999996</v>
          </cell>
          <cell r="N319">
            <v>2.6600964999999999</v>
          </cell>
          <cell r="O319">
            <v>9.0918677399999995E-2</v>
          </cell>
          <cell r="P319">
            <v>9.4553887870000006E-2</v>
          </cell>
          <cell r="Q319">
            <v>1.5244677999999998</v>
          </cell>
          <cell r="R319">
            <v>2.1861914000000002</v>
          </cell>
          <cell r="S319">
            <v>4026.4716450102701</v>
          </cell>
        </row>
        <row r="320">
          <cell r="A320" t="str">
            <v>2.21.2004</v>
          </cell>
          <cell r="B320">
            <v>2</v>
          </cell>
          <cell r="C320">
            <v>21</v>
          </cell>
          <cell r="D320">
            <v>2004</v>
          </cell>
          <cell r="E320">
            <v>3816.3114491000006</v>
          </cell>
          <cell r="F320">
            <v>316.00981987699998</v>
          </cell>
          <cell r="G320">
            <v>469.64259450999998</v>
          </cell>
          <cell r="H320">
            <v>7.2753318509999998</v>
          </cell>
          <cell r="I320">
            <v>1.9967708</v>
          </cell>
          <cell r="J320">
            <v>0.70159640000000001</v>
          </cell>
          <cell r="K320">
            <v>7.9080018980000002</v>
          </cell>
          <cell r="L320">
            <v>15.974161</v>
          </cell>
          <cell r="M320">
            <v>4.6773360000000004</v>
          </cell>
          <cell r="N320">
            <v>3.4730910000000002</v>
          </cell>
          <cell r="O320">
            <v>0.11759784750000001</v>
          </cell>
          <cell r="P320">
            <v>0.12223852720000002</v>
          </cell>
          <cell r="Q320">
            <v>1.9830270000000001</v>
          </cell>
          <cell r="R320">
            <v>2.8437986000000004</v>
          </cell>
          <cell r="S320">
            <v>4649.0368144107024</v>
          </cell>
        </row>
        <row r="321">
          <cell r="A321" t="str">
            <v>2.21.2005</v>
          </cell>
          <cell r="B321">
            <v>2</v>
          </cell>
          <cell r="C321">
            <v>21</v>
          </cell>
          <cell r="D321">
            <v>2005</v>
          </cell>
          <cell r="E321">
            <v>4621.4065827000004</v>
          </cell>
          <cell r="F321">
            <v>315.97330841499996</v>
          </cell>
          <cell r="G321">
            <v>571.6647284400002</v>
          </cell>
          <cell r="H321">
            <v>9.2948879099999981</v>
          </cell>
          <cell r="I321">
            <v>2.5822959999999999</v>
          </cell>
          <cell r="J321">
            <v>0.9073306000000001</v>
          </cell>
          <cell r="K321">
            <v>10.10316493</v>
          </cell>
          <cell r="L321">
            <v>20.658397999999998</v>
          </cell>
          <cell r="M321">
            <v>6.048902</v>
          </cell>
          <cell r="N321">
            <v>4.4915400000000005</v>
          </cell>
          <cell r="O321">
            <v>0.14995296420000001</v>
          </cell>
          <cell r="P321">
            <v>0.1558014291</v>
          </cell>
          <cell r="Q321">
            <v>2.5548663999999999</v>
          </cell>
          <cell r="R321">
            <v>3.6638540000000002</v>
          </cell>
          <cell r="S321">
            <v>5569.6556137883017</v>
          </cell>
        </row>
        <row r="322">
          <cell r="A322" t="str">
            <v>2.21.2006</v>
          </cell>
          <cell r="B322">
            <v>2</v>
          </cell>
          <cell r="C322">
            <v>21</v>
          </cell>
          <cell r="D322">
            <v>2006</v>
          </cell>
          <cell r="E322">
            <v>5696.1753782000005</v>
          </cell>
          <cell r="F322">
            <v>380.90413554600002</v>
          </cell>
          <cell r="G322">
            <v>669.18007393000005</v>
          </cell>
          <cell r="H322">
            <v>11.814932119999998</v>
          </cell>
          <cell r="I322">
            <v>3.3228485000000001</v>
          </cell>
          <cell r="J322">
            <v>1.1675328999999999</v>
          </cell>
          <cell r="K322">
            <v>12.842348400000001</v>
          </cell>
          <cell r="L322">
            <v>26.582788000000001</v>
          </cell>
          <cell r="M322">
            <v>7.7835970000000003</v>
          </cell>
          <cell r="N322">
            <v>5.7796130000000003</v>
          </cell>
          <cell r="O322">
            <v>0.19023513210000001</v>
          </cell>
          <cell r="P322">
            <v>0.19756505619999998</v>
          </cell>
          <cell r="Q322">
            <v>3.2751999999999999</v>
          </cell>
          <cell r="R322">
            <v>4.6968579999999998</v>
          </cell>
          <cell r="S322">
            <v>6823.9131057842997</v>
          </cell>
        </row>
        <row r="323">
          <cell r="A323" t="str">
            <v>2.21.2007</v>
          </cell>
          <cell r="B323">
            <v>2</v>
          </cell>
          <cell r="C323">
            <v>21</v>
          </cell>
          <cell r="D323">
            <v>2007</v>
          </cell>
          <cell r="E323">
            <v>6890.4652790000009</v>
          </cell>
          <cell r="F323">
            <v>388.62292428499995</v>
          </cell>
          <cell r="G323">
            <v>439.55801885</v>
          </cell>
          <cell r="H323">
            <v>13.239251660000001</v>
          </cell>
          <cell r="I323">
            <v>4.7429934999999999</v>
          </cell>
          <cell r="J323">
            <v>1.6665228000000001</v>
          </cell>
          <cell r="K323">
            <v>14.39055368</v>
          </cell>
          <cell r="L323">
            <v>37.943863999999998</v>
          </cell>
          <cell r="M323">
            <v>11.110213000000002</v>
          </cell>
          <cell r="N323">
            <v>8.2497509999999998</v>
          </cell>
          <cell r="O323">
            <v>0</v>
          </cell>
          <cell r="P323">
            <v>8.09570759</v>
          </cell>
          <cell r="Q323">
            <v>4.3277532999999995</v>
          </cell>
          <cell r="R323">
            <v>6.679335</v>
          </cell>
          <cell r="S323">
            <v>7829.0921676650005</v>
          </cell>
        </row>
        <row r="324">
          <cell r="A324" t="str">
            <v>2.21.2008</v>
          </cell>
          <cell r="B324">
            <v>2</v>
          </cell>
          <cell r="C324">
            <v>21</v>
          </cell>
          <cell r="D324">
            <v>2008</v>
          </cell>
          <cell r="E324">
            <v>8773.4868408000002</v>
          </cell>
          <cell r="F324">
            <v>463.18263659600007</v>
          </cell>
          <cell r="G324">
            <v>545.07037813000011</v>
          </cell>
          <cell r="H324">
            <v>17.082240349999999</v>
          </cell>
          <cell r="I324">
            <v>6.1921580999999994</v>
          </cell>
          <cell r="J324">
            <v>2.1757131000000003</v>
          </cell>
          <cell r="K324">
            <v>18.567709839999999</v>
          </cell>
          <cell r="L324">
            <v>49.537263000000003</v>
          </cell>
          <cell r="M324">
            <v>14.504806</v>
          </cell>
          <cell r="N324">
            <v>10.770353999999999</v>
          </cell>
          <cell r="O324">
            <v>0</v>
          </cell>
          <cell r="P324">
            <v>10.478076309999999</v>
          </cell>
          <cell r="Q324">
            <v>5.6674039999999994</v>
          </cell>
          <cell r="R324">
            <v>8.7468819999999994</v>
          </cell>
          <cell r="S324">
            <v>9925.4624622260017</v>
          </cell>
        </row>
        <row r="325">
          <cell r="A325" t="str">
            <v>2.21.2009</v>
          </cell>
          <cell r="B325">
            <v>2</v>
          </cell>
          <cell r="C325">
            <v>21</v>
          </cell>
          <cell r="D325">
            <v>2009</v>
          </cell>
          <cell r="E325">
            <v>11688.366785800001</v>
          </cell>
          <cell r="F325">
            <v>572.67984625600002</v>
          </cell>
          <cell r="G325">
            <v>706.37917667000011</v>
          </cell>
          <cell r="H325">
            <v>23.074020100000002</v>
          </cell>
          <cell r="I325">
            <v>8.4601172000000009</v>
          </cell>
          <cell r="J325">
            <v>2.9725888999999999</v>
          </cell>
          <cell r="K325">
            <v>25.080531839999999</v>
          </cell>
          <cell r="L325">
            <v>67.680812000000003</v>
          </cell>
          <cell r="M325">
            <v>19.817350999999999</v>
          </cell>
          <cell r="N325">
            <v>14.715129000000001</v>
          </cell>
          <cell r="O325">
            <v>0</v>
          </cell>
          <cell r="P325">
            <v>14.196335210000001</v>
          </cell>
          <cell r="Q325">
            <v>7.6279300000000001</v>
          </cell>
          <cell r="R325">
            <v>11.772717</v>
          </cell>
          <cell r="S325">
            <v>13162.823340976001</v>
          </cell>
        </row>
        <row r="326">
          <cell r="A326" t="str">
            <v>2.21.2010</v>
          </cell>
          <cell r="B326">
            <v>2</v>
          </cell>
          <cell r="C326">
            <v>21</v>
          </cell>
          <cell r="D326">
            <v>2010</v>
          </cell>
          <cell r="E326">
            <v>13125.537743599998</v>
          </cell>
          <cell r="F326">
            <v>594.86699371100008</v>
          </cell>
          <cell r="G326">
            <v>771.81269206000002</v>
          </cell>
          <cell r="H326">
            <v>26.249276630000004</v>
          </cell>
          <cell r="I326">
            <v>9.7306124000000001</v>
          </cell>
          <cell r="J326">
            <v>3.4190029000000002</v>
          </cell>
          <cell r="K326">
            <v>28.531925820000001</v>
          </cell>
          <cell r="L326">
            <v>77.844937000000002</v>
          </cell>
          <cell r="M326">
            <v>22.793448999999999</v>
          </cell>
          <cell r="N326">
            <v>16.924996</v>
          </cell>
          <cell r="O326">
            <v>0</v>
          </cell>
          <cell r="P326">
            <v>16.197491639999999</v>
          </cell>
          <cell r="Q326">
            <v>8.8794360000000001</v>
          </cell>
          <cell r="R326">
            <v>13.704253999999999</v>
          </cell>
          <cell r="S326">
            <v>14716.492810760999</v>
          </cell>
        </row>
        <row r="327">
          <cell r="A327" t="str">
            <v>2.21.2011</v>
          </cell>
          <cell r="B327">
            <v>2</v>
          </cell>
          <cell r="C327">
            <v>21</v>
          </cell>
          <cell r="D327">
            <v>2011</v>
          </cell>
          <cell r="E327">
            <v>11776.040350499999</v>
          </cell>
          <cell r="F327">
            <v>532.11559375799993</v>
          </cell>
          <cell r="G327">
            <v>676.1520672900001</v>
          </cell>
          <cell r="H327">
            <v>23.662581209999999</v>
          </cell>
          <cell r="I327">
            <v>8.8643581999999999</v>
          </cell>
          <cell r="J327">
            <v>3.1146273999999998</v>
          </cell>
          <cell r="K327">
            <v>25.720281139999997</v>
          </cell>
          <cell r="L327">
            <v>70.914884000000001</v>
          </cell>
          <cell r="M327">
            <v>20.764284999999997</v>
          </cell>
          <cell r="N327">
            <v>15.418263</v>
          </cell>
          <cell r="O327">
            <v>0</v>
          </cell>
          <cell r="P327">
            <v>14.642815720000002</v>
          </cell>
          <cell r="Q327">
            <v>8.1181959999999993</v>
          </cell>
          <cell r="R327">
            <v>12.529394</v>
          </cell>
          <cell r="S327">
            <v>13188.057697217999</v>
          </cell>
        </row>
        <row r="328">
          <cell r="A328" t="str">
            <v>2.21.2012</v>
          </cell>
          <cell r="B328">
            <v>2</v>
          </cell>
          <cell r="C328">
            <v>21</v>
          </cell>
          <cell r="D328">
            <v>2012</v>
          </cell>
          <cell r="E328">
            <v>14543.536714599999</v>
          </cell>
          <cell r="F328">
            <v>642.63640441899997</v>
          </cell>
          <cell r="G328">
            <v>868.12002406000011</v>
          </cell>
          <cell r="H328">
            <v>21.94617393</v>
          </cell>
          <cell r="I328">
            <v>12.335336300000002</v>
          </cell>
          <cell r="J328">
            <v>4.3342121999999996</v>
          </cell>
          <cell r="K328">
            <v>23.854605339999999</v>
          </cell>
          <cell r="L328">
            <v>98.682709999999986</v>
          </cell>
          <cell r="M328">
            <v>28.894871999999999</v>
          </cell>
          <cell r="N328">
            <v>21.455525999999999</v>
          </cell>
          <cell r="O328">
            <v>0</v>
          </cell>
          <cell r="P328">
            <v>13.617637589999999</v>
          </cell>
          <cell r="Q328">
            <v>9.0979579999999984</v>
          </cell>
          <cell r="R328">
            <v>14.041540000000001</v>
          </cell>
          <cell r="S328">
            <v>16302.553714438998</v>
          </cell>
        </row>
        <row r="329">
          <cell r="A329" t="str">
            <v>2.21.2013</v>
          </cell>
          <cell r="B329">
            <v>2</v>
          </cell>
          <cell r="C329">
            <v>21</v>
          </cell>
          <cell r="D329">
            <v>2013</v>
          </cell>
          <cell r="E329">
            <v>16606.441857000002</v>
          </cell>
          <cell r="F329">
            <v>732.30819113300004</v>
          </cell>
          <cell r="G329">
            <v>968.77796739000019</v>
          </cell>
          <cell r="H329">
            <v>25.189163840000006</v>
          </cell>
          <cell r="I329">
            <v>14.2924162</v>
          </cell>
          <cell r="J329">
            <v>5.0218619999999996</v>
          </cell>
          <cell r="K329">
            <v>27.379590359999998</v>
          </cell>
          <cell r="L329">
            <v>114.33935000000001</v>
          </cell>
          <cell r="M329">
            <v>33.479224000000002</v>
          </cell>
          <cell r="N329">
            <v>24.859605000000002</v>
          </cell>
          <cell r="O329">
            <v>0</v>
          </cell>
          <cell r="P329">
            <v>15.67039625</v>
          </cell>
          <cell r="Q329">
            <v>10.222906</v>
          </cell>
          <cell r="R329">
            <v>15.777747</v>
          </cell>
          <cell r="S329">
            <v>18593.760276173005</v>
          </cell>
        </row>
        <row r="330">
          <cell r="A330" t="str">
            <v>2.21.2014</v>
          </cell>
          <cell r="B330">
            <v>2</v>
          </cell>
          <cell r="C330">
            <v>21</v>
          </cell>
          <cell r="D330">
            <v>2014</v>
          </cell>
          <cell r="E330">
            <v>23847.468238000001</v>
          </cell>
          <cell r="F330">
            <v>1049.5760813820002</v>
          </cell>
          <cell r="G330">
            <v>1360.1479985399999</v>
          </cell>
          <cell r="H330">
            <v>36.352272960000001</v>
          </cell>
          <cell r="I330">
            <v>20.810992000000002</v>
          </cell>
          <cell r="J330">
            <v>7.3122530000000001</v>
          </cell>
          <cell r="K330">
            <v>39.513397830000002</v>
          </cell>
          <cell r="L330">
            <v>166.48770999999999</v>
          </cell>
          <cell r="M330">
            <v>48.748519999999999</v>
          </cell>
          <cell r="N330">
            <v>36.197689999999994</v>
          </cell>
          <cell r="O330">
            <v>0</v>
          </cell>
          <cell r="P330">
            <v>22.670681139999999</v>
          </cell>
          <cell r="Q330">
            <v>14.441952000000001</v>
          </cell>
          <cell r="R330">
            <v>22.289259999999999</v>
          </cell>
          <cell r="S330">
            <v>26672.017046852008</v>
          </cell>
        </row>
        <row r="331">
          <cell r="A331" t="str">
            <v>2.21.2015</v>
          </cell>
          <cell r="B331">
            <v>2</v>
          </cell>
          <cell r="C331">
            <v>21</v>
          </cell>
          <cell r="D331">
            <v>2015</v>
          </cell>
          <cell r="E331">
            <v>29331.179276000003</v>
          </cell>
          <cell r="F331">
            <v>1288.5228389139997</v>
          </cell>
          <cell r="G331">
            <v>1636.44131877</v>
          </cell>
          <cell r="H331">
            <v>44.922550940000008</v>
          </cell>
          <cell r="I331">
            <v>25.933066</v>
          </cell>
          <cell r="J331">
            <v>9.1119689999999984</v>
          </cell>
          <cell r="K331">
            <v>48.829075229999994</v>
          </cell>
          <cell r="L331">
            <v>207.46455</v>
          </cell>
          <cell r="M331">
            <v>60.746769999999998</v>
          </cell>
          <cell r="N331">
            <v>45.106839999999998</v>
          </cell>
          <cell r="O331">
            <v>0</v>
          </cell>
          <cell r="P331">
            <v>28.080470679999998</v>
          </cell>
          <cell r="Q331">
            <v>17.190664999999999</v>
          </cell>
          <cell r="R331">
            <v>26.531559000000001</v>
          </cell>
          <cell r="S331">
            <v>32770.06094953401</v>
          </cell>
        </row>
        <row r="332">
          <cell r="A332" t="str">
            <v>2.21.2016</v>
          </cell>
          <cell r="B332">
            <v>2</v>
          </cell>
          <cell r="C332">
            <v>21</v>
          </cell>
          <cell r="D332">
            <v>2016</v>
          </cell>
          <cell r="E332">
            <v>21659.046850999999</v>
          </cell>
          <cell r="F332">
            <v>949.79729039099993</v>
          </cell>
          <cell r="G332">
            <v>1182.76377634</v>
          </cell>
          <cell r="H332">
            <v>33.32051457</v>
          </cell>
          <cell r="I332">
            <v>19.386268999999999</v>
          </cell>
          <cell r="J332">
            <v>6.8116559999999993</v>
          </cell>
          <cell r="K332">
            <v>36.218054009999996</v>
          </cell>
          <cell r="L332">
            <v>155.09019000000001</v>
          </cell>
          <cell r="M332">
            <v>45.411179999999995</v>
          </cell>
          <cell r="N332">
            <v>33.719670000000001</v>
          </cell>
          <cell r="O332">
            <v>0</v>
          </cell>
          <cell r="P332">
            <v>20.873669140000004</v>
          </cell>
          <cell r="Q332">
            <v>12.104241999999999</v>
          </cell>
          <cell r="R332">
            <v>18.681319000000002</v>
          </cell>
          <cell r="S332">
            <v>24173.224681451004</v>
          </cell>
        </row>
        <row r="333">
          <cell r="A333" t="str">
            <v>2.21.2017</v>
          </cell>
          <cell r="B333">
            <v>2</v>
          </cell>
          <cell r="C333">
            <v>21</v>
          </cell>
          <cell r="D333">
            <v>2017</v>
          </cell>
          <cell r="E333">
            <v>9182.3183132000013</v>
          </cell>
          <cell r="F333">
            <v>421.71047772899999</v>
          </cell>
          <cell r="G333">
            <v>830.65383042999997</v>
          </cell>
          <cell r="H333">
            <v>21.806387570000005</v>
          </cell>
          <cell r="I333">
            <v>19.553723000000002</v>
          </cell>
          <cell r="J333">
            <v>6.8704990000000006</v>
          </cell>
          <cell r="K333">
            <v>23.702657330000001</v>
          </cell>
          <cell r="L333">
            <v>156.42976999999996</v>
          </cell>
          <cell r="M333">
            <v>45.803530000000002</v>
          </cell>
          <cell r="N333">
            <v>34.010869999999997</v>
          </cell>
          <cell r="O333">
            <v>0</v>
          </cell>
          <cell r="P333">
            <v>13.688593630000002</v>
          </cell>
          <cell r="Q333">
            <v>11.512383</v>
          </cell>
          <cell r="R333">
            <v>17.767880999999999</v>
          </cell>
          <cell r="S333">
            <v>10785.828915889004</v>
          </cell>
        </row>
        <row r="334">
          <cell r="A334" t="str">
            <v>2.21.2018</v>
          </cell>
          <cell r="B334">
            <v>2</v>
          </cell>
          <cell r="C334">
            <v>21</v>
          </cell>
          <cell r="D334">
            <v>2018</v>
          </cell>
          <cell r="E334">
            <v>8143.6144774999993</v>
          </cell>
          <cell r="F334">
            <v>367.478958557</v>
          </cell>
          <cell r="G334">
            <v>746.16030434999993</v>
          </cell>
          <cell r="H334">
            <v>19.575871119999995</v>
          </cell>
          <cell r="I334">
            <v>18.463184999999999</v>
          </cell>
          <cell r="J334">
            <v>6.4873210000000006</v>
          </cell>
          <cell r="K334">
            <v>21.278196620000003</v>
          </cell>
          <cell r="L334">
            <v>147.70546000000002</v>
          </cell>
          <cell r="M334">
            <v>43.249147000000008</v>
          </cell>
          <cell r="N334">
            <v>32.114001000000002</v>
          </cell>
          <cell r="O334">
            <v>0</v>
          </cell>
          <cell r="P334">
            <v>12.311927780000001</v>
          </cell>
          <cell r="Q334">
            <v>10.399910999999999</v>
          </cell>
          <cell r="R334">
            <v>16.050927000000001</v>
          </cell>
          <cell r="S334">
            <v>9584.8896879269996</v>
          </cell>
        </row>
        <row r="335">
          <cell r="A335" t="str">
            <v>2.21.2019</v>
          </cell>
          <cell r="B335">
            <v>2</v>
          </cell>
          <cell r="C335">
            <v>21</v>
          </cell>
          <cell r="D335">
            <v>2019</v>
          </cell>
          <cell r="E335">
            <v>10003.367041200001</v>
          </cell>
          <cell r="F335">
            <v>377.09563321399997</v>
          </cell>
          <cell r="G335">
            <v>919.61691443000007</v>
          </cell>
          <cell r="H335">
            <v>20.834470900000003</v>
          </cell>
          <cell r="I335">
            <v>24.755517000000001</v>
          </cell>
          <cell r="J335">
            <v>8.6982199999999992</v>
          </cell>
          <cell r="K335">
            <v>22.646236960000003</v>
          </cell>
          <cell r="L335">
            <v>198.04401999999999</v>
          </cell>
          <cell r="M335">
            <v>57.98854</v>
          </cell>
          <cell r="N335">
            <v>43.058629999999994</v>
          </cell>
          <cell r="O335">
            <v>0</v>
          </cell>
          <cell r="P335">
            <v>13.126815089999999</v>
          </cell>
          <cell r="Q335">
            <v>13.343012000000002</v>
          </cell>
          <cell r="R335">
            <v>20.593204</v>
          </cell>
          <cell r="S335">
            <v>11723.168254793998</v>
          </cell>
        </row>
        <row r="336">
          <cell r="A336" t="str">
            <v>2.21.2020</v>
          </cell>
          <cell r="B336">
            <v>2</v>
          </cell>
          <cell r="C336">
            <v>21</v>
          </cell>
          <cell r="D336">
            <v>2020</v>
          </cell>
          <cell r="E336">
            <v>13693.838096399997</v>
          </cell>
          <cell r="F336">
            <v>504.60297332800002</v>
          </cell>
          <cell r="G336">
            <v>1286.01522497</v>
          </cell>
          <cell r="H336">
            <v>25.771708369999999</v>
          </cell>
          <cell r="I336">
            <v>36.229668999999994</v>
          </cell>
          <cell r="J336">
            <v>12.729842</v>
          </cell>
          <cell r="K336">
            <v>28.01281183</v>
          </cell>
          <cell r="L336">
            <v>289.83734999999996</v>
          </cell>
          <cell r="M336">
            <v>84.865989999999996</v>
          </cell>
          <cell r="N336">
            <v>63.016199999999998</v>
          </cell>
          <cell r="O336">
            <v>0</v>
          </cell>
          <cell r="P336">
            <v>16.264273490000001</v>
          </cell>
          <cell r="Q336">
            <v>18.702627</v>
          </cell>
          <cell r="R336">
            <v>28.865151999999998</v>
          </cell>
          <cell r="S336">
            <v>16088.751918387999</v>
          </cell>
        </row>
        <row r="337">
          <cell r="A337" t="str">
            <v>2.21.2021</v>
          </cell>
          <cell r="B337">
            <v>2</v>
          </cell>
          <cell r="C337">
            <v>21</v>
          </cell>
          <cell r="D337">
            <v>2021</v>
          </cell>
          <cell r="E337">
            <v>11468.455489799999</v>
          </cell>
          <cell r="F337">
            <v>391.201577423</v>
          </cell>
          <cell r="G337">
            <v>1231.7598309600003</v>
          </cell>
          <cell r="H337">
            <v>19.37247782</v>
          </cell>
          <cell r="I337">
            <v>37.757600999999994</v>
          </cell>
          <cell r="J337">
            <v>13.266708</v>
          </cell>
          <cell r="K337">
            <v>21.057101890000002</v>
          </cell>
          <cell r="L337">
            <v>302.06136999999995</v>
          </cell>
          <cell r="M337">
            <v>88.44513000000002</v>
          </cell>
          <cell r="N337">
            <v>65.673919999999995</v>
          </cell>
          <cell r="O337">
            <v>0</v>
          </cell>
          <cell r="P337">
            <v>12.244387700000001</v>
          </cell>
          <cell r="Q337">
            <v>18.647275</v>
          </cell>
          <cell r="R337">
            <v>28.779671</v>
          </cell>
          <cell r="S337">
            <v>13698.722540592995</v>
          </cell>
        </row>
        <row r="338">
          <cell r="A338" t="str">
            <v>2.21.2022</v>
          </cell>
          <cell r="B338">
            <v>2</v>
          </cell>
          <cell r="C338">
            <v>21</v>
          </cell>
          <cell r="D338">
            <v>2022</v>
          </cell>
          <cell r="E338">
            <v>11024.8539509</v>
          </cell>
          <cell r="F338">
            <v>364.67669647299999</v>
          </cell>
          <cell r="G338">
            <v>1223.2197540499997</v>
          </cell>
          <cell r="H338">
            <v>19.922265240000002</v>
          </cell>
          <cell r="I338">
            <v>39.018807000000002</v>
          </cell>
          <cell r="J338">
            <v>13.709874000000001</v>
          </cell>
          <cell r="K338">
            <v>21.65470869</v>
          </cell>
          <cell r="L338">
            <v>312.15063999999995</v>
          </cell>
          <cell r="M338">
            <v>91.399730000000005</v>
          </cell>
          <cell r="N338">
            <v>67.867649999999998</v>
          </cell>
          <cell r="O338">
            <v>0</v>
          </cell>
          <cell r="P338">
            <v>12.609488300000001</v>
          </cell>
          <cell r="Q338">
            <v>18.441005000000001</v>
          </cell>
          <cell r="R338">
            <v>28.461233</v>
          </cell>
          <cell r="S338">
            <v>13237.985802653</v>
          </cell>
        </row>
        <row r="339">
          <cell r="A339" t="str">
            <v>2.21.2023</v>
          </cell>
          <cell r="B339">
            <v>2</v>
          </cell>
          <cell r="C339">
            <v>21</v>
          </cell>
          <cell r="D339">
            <v>2023</v>
          </cell>
          <cell r="E339">
            <v>5718.1296845999987</v>
          </cell>
          <cell r="F339">
            <v>206.45778798000001</v>
          </cell>
          <cell r="G339">
            <v>1158.373102235</v>
          </cell>
          <cell r="H339">
            <v>16.872111589999999</v>
          </cell>
          <cell r="I339">
            <v>40.193374999999996</v>
          </cell>
          <cell r="J339">
            <v>14.122579999999999</v>
          </cell>
          <cell r="K339">
            <v>18.339304010000003</v>
          </cell>
          <cell r="L339">
            <v>321.54759999999999</v>
          </cell>
          <cell r="M339">
            <v>94.151009999999999</v>
          </cell>
          <cell r="N339">
            <v>69.910799999999995</v>
          </cell>
          <cell r="O339">
            <v>0</v>
          </cell>
          <cell r="P339">
            <v>10.692577629999999</v>
          </cell>
          <cell r="Q339">
            <v>18.194973000000001</v>
          </cell>
          <cell r="R339">
            <v>28.081645999999999</v>
          </cell>
          <cell r="S339">
            <v>7715.0665520449975</v>
          </cell>
        </row>
        <row r="340">
          <cell r="A340" t="str">
            <v>2.21.2024</v>
          </cell>
          <cell r="B340">
            <v>2</v>
          </cell>
          <cell r="C340">
            <v>21</v>
          </cell>
          <cell r="D340">
            <v>2024</v>
          </cell>
          <cell r="E340">
            <v>5458.9327719000003</v>
          </cell>
          <cell r="F340">
            <v>189.87439467700003</v>
          </cell>
          <cell r="G340">
            <v>1149.230838077</v>
          </cell>
          <cell r="H340">
            <v>17.193583020000002</v>
          </cell>
          <cell r="I340">
            <v>41.124572999999998</v>
          </cell>
          <cell r="J340">
            <v>14.449717</v>
          </cell>
          <cell r="K340">
            <v>18.688742269999999</v>
          </cell>
          <cell r="L340">
            <v>328.99595999999997</v>
          </cell>
          <cell r="M340">
            <v>96.331959999999995</v>
          </cell>
          <cell r="N340">
            <v>71.530019999999993</v>
          </cell>
          <cell r="O340">
            <v>0</v>
          </cell>
          <cell r="P340">
            <v>10.90896813</v>
          </cell>
          <cell r="Q340">
            <v>17.816928000000001</v>
          </cell>
          <cell r="R340">
            <v>27.498144</v>
          </cell>
          <cell r="S340">
            <v>7442.5766000740023</v>
          </cell>
        </row>
        <row r="341">
          <cell r="A341" t="str">
            <v>2.21.2025</v>
          </cell>
          <cell r="B341">
            <v>2</v>
          </cell>
          <cell r="C341">
            <v>21</v>
          </cell>
          <cell r="D341">
            <v>2025</v>
          </cell>
          <cell r="E341">
            <v>5063.7913988000009</v>
          </cell>
          <cell r="F341">
            <v>165.963288267</v>
          </cell>
          <cell r="G341">
            <v>1136.147566676</v>
          </cell>
          <cell r="H341">
            <v>17.481681559999998</v>
          </cell>
          <cell r="I341">
            <v>41.965098999999995</v>
          </cell>
          <cell r="J341">
            <v>14.745086000000001</v>
          </cell>
          <cell r="K341">
            <v>19.001885560000002</v>
          </cell>
          <cell r="L341">
            <v>335.72032999999999</v>
          </cell>
          <cell r="M341">
            <v>98.301080000000013</v>
          </cell>
          <cell r="N341">
            <v>72.992260000000002</v>
          </cell>
          <cell r="O341">
            <v>0</v>
          </cell>
          <cell r="P341">
            <v>11.103371030000002</v>
          </cell>
          <cell r="Q341">
            <v>17.405844000000002</v>
          </cell>
          <cell r="R341">
            <v>26.863636999999997</v>
          </cell>
          <cell r="S341">
            <v>7021.4825278930011</v>
          </cell>
        </row>
        <row r="342">
          <cell r="A342" t="str">
            <v>2.21.2026</v>
          </cell>
          <cell r="B342">
            <v>2</v>
          </cell>
          <cell r="C342">
            <v>21</v>
          </cell>
          <cell r="D342">
            <v>2026</v>
          </cell>
          <cell r="E342">
            <v>5226.0034145</v>
          </cell>
          <cell r="F342">
            <v>170.69762762700003</v>
          </cell>
          <cell r="G342">
            <v>1157.1165657309998</v>
          </cell>
          <cell r="H342">
            <v>18.086538920000002</v>
          </cell>
          <cell r="I342">
            <v>43.557276999999999</v>
          </cell>
          <cell r="J342">
            <v>15.304525</v>
          </cell>
          <cell r="K342">
            <v>19.65933454</v>
          </cell>
          <cell r="L342">
            <v>348.45803000000001</v>
          </cell>
          <cell r="M342">
            <v>102.03058</v>
          </cell>
          <cell r="N342">
            <v>75.76173</v>
          </cell>
          <cell r="O342">
            <v>0</v>
          </cell>
          <cell r="P342">
            <v>11.498290300000001</v>
          </cell>
          <cell r="Q342">
            <v>18.041888</v>
          </cell>
          <cell r="R342">
            <v>27.845320000000001</v>
          </cell>
          <cell r="S342">
            <v>7234.0611216179987</v>
          </cell>
        </row>
        <row r="343">
          <cell r="A343" t="str">
            <v>2.31.31</v>
          </cell>
          <cell r="B343">
            <v>2</v>
          </cell>
          <cell r="C343">
            <v>31</v>
          </cell>
          <cell r="D343">
            <v>31</v>
          </cell>
          <cell r="E343">
            <v>1829312.7081549999</v>
          </cell>
          <cell r="F343">
            <v>968012.89834295982</v>
          </cell>
          <cell r="G343">
            <v>298584.6385229</v>
          </cell>
          <cell r="H343">
            <v>25991.181159600001</v>
          </cell>
          <cell r="I343">
            <v>6582.6999071999999</v>
          </cell>
          <cell r="J343">
            <v>2590.5055106999998</v>
          </cell>
          <cell r="K343">
            <v>28251.375844800001</v>
          </cell>
          <cell r="L343">
            <v>52661.60295</v>
          </cell>
          <cell r="M343">
            <v>17270.123364999999</v>
          </cell>
          <cell r="N343">
            <v>30556.368159999998</v>
          </cell>
          <cell r="O343">
            <v>76.901846415000009</v>
          </cell>
          <cell r="P343">
            <v>9528.5321914530014</v>
          </cell>
          <cell r="Q343">
            <v>6994.1297729999987</v>
          </cell>
          <cell r="R343">
            <v>10758.580180999999</v>
          </cell>
          <cell r="S343">
            <v>3287172.245910028</v>
          </cell>
        </row>
        <row r="344">
          <cell r="A344" t="str">
            <v>2.31.1996</v>
          </cell>
          <cell r="B344">
            <v>2</v>
          </cell>
          <cell r="C344">
            <v>31</v>
          </cell>
          <cell r="D344">
            <v>1996</v>
          </cell>
          <cell r="E344">
            <v>96330.697799999994</v>
          </cell>
          <cell r="F344">
            <v>49962.873950999994</v>
          </cell>
          <cell r="G344">
            <v>20429.169839999999</v>
          </cell>
          <cell r="H344">
            <v>4300.7240999999995</v>
          </cell>
          <cell r="I344">
            <v>36.402298000000002</v>
          </cell>
          <cell r="J344">
            <v>14.034458999999998</v>
          </cell>
          <cell r="K344">
            <v>4674.7124999999987</v>
          </cell>
          <cell r="L344">
            <v>291.21777000000003</v>
          </cell>
          <cell r="M344">
            <v>93.563610000000011</v>
          </cell>
          <cell r="N344">
            <v>157.51417000000001</v>
          </cell>
          <cell r="O344">
            <v>27.338781900000001</v>
          </cell>
          <cell r="P344">
            <v>27.998880500000002</v>
          </cell>
          <cell r="Q344">
            <v>42.711359999999999</v>
          </cell>
          <cell r="R344">
            <v>61.251180000000005</v>
          </cell>
          <cell r="S344">
            <v>176450.21070039994</v>
          </cell>
        </row>
        <row r="345">
          <cell r="A345" t="str">
            <v>2.31.1997</v>
          </cell>
          <cell r="B345">
            <v>2</v>
          </cell>
          <cell r="C345">
            <v>31</v>
          </cell>
          <cell r="D345">
            <v>1997</v>
          </cell>
          <cell r="E345">
            <v>29917.35226</v>
          </cell>
          <cell r="F345">
            <v>8582.1725989999995</v>
          </cell>
          <cell r="G345">
            <v>5283.21479</v>
          </cell>
          <cell r="H345">
            <v>549.79736000000003</v>
          </cell>
          <cell r="I345">
            <v>7.6027834999999993</v>
          </cell>
          <cell r="J345">
            <v>2.7170662000000005</v>
          </cell>
          <cell r="K345">
            <v>597.60739000000001</v>
          </cell>
          <cell r="L345">
            <v>60.822326000000004</v>
          </cell>
          <cell r="M345">
            <v>18.113850000000003</v>
          </cell>
          <cell r="N345">
            <v>24.463302999999996</v>
          </cell>
          <cell r="O345">
            <v>3.6815824699999999</v>
          </cell>
          <cell r="P345">
            <v>3.7754582300000004</v>
          </cell>
          <cell r="Q345">
            <v>9.535266</v>
          </cell>
          <cell r="R345">
            <v>13.674248</v>
          </cell>
          <cell r="S345">
            <v>45074.530282399988</v>
          </cell>
        </row>
        <row r="346">
          <cell r="A346" t="str">
            <v>2.31.1998</v>
          </cell>
          <cell r="B346">
            <v>2</v>
          </cell>
          <cell r="C346">
            <v>31</v>
          </cell>
          <cell r="D346">
            <v>1998</v>
          </cell>
          <cell r="E346">
            <v>25053.074620000003</v>
          </cell>
          <cell r="F346">
            <v>8320.8555430000015</v>
          </cell>
          <cell r="G346">
            <v>4729.33374</v>
          </cell>
          <cell r="H346">
            <v>327.04409999999996</v>
          </cell>
          <cell r="I346">
            <v>7.5449598999999994</v>
          </cell>
          <cell r="J346">
            <v>2.8214151999999997</v>
          </cell>
          <cell r="K346">
            <v>355.48448000000002</v>
          </cell>
          <cell r="L346">
            <v>60.359595999999996</v>
          </cell>
          <cell r="M346">
            <v>18.809524</v>
          </cell>
          <cell r="N346">
            <v>29.202057000000003</v>
          </cell>
          <cell r="O346">
            <v>2.1306487999999999</v>
          </cell>
          <cell r="P346">
            <v>2.1903344300000001</v>
          </cell>
          <cell r="Q346">
            <v>9.8697780000000002</v>
          </cell>
          <cell r="R346">
            <v>14.153946000000001</v>
          </cell>
          <cell r="S346">
            <v>38932.874742330001</v>
          </cell>
        </row>
        <row r="347">
          <cell r="A347" t="str">
            <v>2.31.1999</v>
          </cell>
          <cell r="B347">
            <v>2</v>
          </cell>
          <cell r="C347">
            <v>31</v>
          </cell>
          <cell r="D347">
            <v>1999</v>
          </cell>
          <cell r="E347">
            <v>34108.978499999997</v>
          </cell>
          <cell r="F347">
            <v>11853.656815000002</v>
          </cell>
          <cell r="G347">
            <v>6523.9580999999998</v>
          </cell>
          <cell r="H347">
            <v>480.14217000000008</v>
          </cell>
          <cell r="I347">
            <v>10.600889899999999</v>
          </cell>
          <cell r="J347">
            <v>3.9936015999999999</v>
          </cell>
          <cell r="K347">
            <v>521.89528999999993</v>
          </cell>
          <cell r="L347">
            <v>84.807052999999996</v>
          </cell>
          <cell r="M347">
            <v>26.624054000000001</v>
          </cell>
          <cell r="N347">
            <v>42.188830000000003</v>
          </cell>
          <cell r="O347">
            <v>3.1077189700000001</v>
          </cell>
          <cell r="P347">
            <v>3.1933339799999998</v>
          </cell>
          <cell r="Q347">
            <v>13.402664999999999</v>
          </cell>
          <cell r="R347">
            <v>19.220343</v>
          </cell>
          <cell r="S347">
            <v>53695.769364449996</v>
          </cell>
        </row>
        <row r="348">
          <cell r="A348" t="str">
            <v>2.31.2000</v>
          </cell>
          <cell r="B348">
            <v>2</v>
          </cell>
          <cell r="C348">
            <v>31</v>
          </cell>
          <cell r="D348">
            <v>2000</v>
          </cell>
          <cell r="E348">
            <v>35269.936799999996</v>
          </cell>
          <cell r="F348">
            <v>10867.676819999999</v>
          </cell>
          <cell r="G348">
            <v>6520.3250800000005</v>
          </cell>
          <cell r="H348">
            <v>404.84482000000003</v>
          </cell>
          <cell r="I348">
            <v>10.091994899999998</v>
          </cell>
          <cell r="J348">
            <v>3.7264307000000003</v>
          </cell>
          <cell r="K348">
            <v>440.05144000000001</v>
          </cell>
          <cell r="L348">
            <v>80.735974999999996</v>
          </cell>
          <cell r="M348">
            <v>24.842967000000002</v>
          </cell>
          <cell r="N348">
            <v>37.191359999999996</v>
          </cell>
          <cell r="O348">
            <v>2.6656713299999999</v>
          </cell>
          <cell r="P348">
            <v>2.7400318500000003</v>
          </cell>
          <cell r="Q348">
            <v>12.968963</v>
          </cell>
          <cell r="R348">
            <v>18.598374</v>
          </cell>
          <cell r="S348">
            <v>53696.396727780004</v>
          </cell>
        </row>
        <row r="349">
          <cell r="A349" t="str">
            <v>2.31.2001</v>
          </cell>
          <cell r="B349">
            <v>2</v>
          </cell>
          <cell r="C349">
            <v>31</v>
          </cell>
          <cell r="D349">
            <v>2001</v>
          </cell>
          <cell r="E349">
            <v>51977.194111000004</v>
          </cell>
          <cell r="F349">
            <v>17408.706321000001</v>
          </cell>
          <cell r="G349">
            <v>7206.2426613000007</v>
          </cell>
          <cell r="H349">
            <v>595.72468700000002</v>
          </cell>
          <cell r="I349">
            <v>19.452853000000001</v>
          </cell>
          <cell r="J349">
            <v>7.0788609999999998</v>
          </cell>
          <cell r="K349">
            <v>647.53002700000013</v>
          </cell>
          <cell r="L349">
            <v>155.62288999999998</v>
          </cell>
          <cell r="M349">
            <v>47.192680000000003</v>
          </cell>
          <cell r="N349">
            <v>67.589929999999995</v>
          </cell>
          <cell r="O349">
            <v>3.9860497789999996</v>
          </cell>
          <cell r="P349">
            <v>4.0978906380000009</v>
          </cell>
          <cell r="Q349">
            <v>30.557304999999999</v>
          </cell>
          <cell r="R349">
            <v>43.821159999999999</v>
          </cell>
          <cell r="S349">
            <v>78214.797426717007</v>
          </cell>
        </row>
        <row r="350">
          <cell r="A350" t="str">
            <v>2.31.2002</v>
          </cell>
          <cell r="B350">
            <v>2</v>
          </cell>
          <cell r="C350">
            <v>31</v>
          </cell>
          <cell r="D350">
            <v>2002</v>
          </cell>
          <cell r="E350">
            <v>49738.255476000006</v>
          </cell>
          <cell r="F350">
            <v>27343.357690800003</v>
          </cell>
          <cell r="G350">
            <v>9083.4085759999998</v>
          </cell>
          <cell r="H350">
            <v>1128.083034</v>
          </cell>
          <cell r="I350">
            <v>24.667066000000002</v>
          </cell>
          <cell r="J350">
            <v>9.6698729999999991</v>
          </cell>
          <cell r="K350">
            <v>1226.1810929999999</v>
          </cell>
          <cell r="L350">
            <v>197.33663000000001</v>
          </cell>
          <cell r="M350">
            <v>64.466160000000002</v>
          </cell>
          <cell r="N350">
            <v>113.02868999999998</v>
          </cell>
          <cell r="O350">
            <v>6.831404871000001</v>
          </cell>
          <cell r="P350">
            <v>7.0125034709999996</v>
          </cell>
          <cell r="Q350">
            <v>38.830049000000002</v>
          </cell>
          <cell r="R350">
            <v>55.685030000000005</v>
          </cell>
          <cell r="S350">
            <v>89036.813276142013</v>
          </cell>
        </row>
        <row r="351">
          <cell r="A351" t="str">
            <v>2.31.2003</v>
          </cell>
          <cell r="B351">
            <v>2</v>
          </cell>
          <cell r="C351">
            <v>31</v>
          </cell>
          <cell r="D351">
            <v>2003</v>
          </cell>
          <cell r="E351">
            <v>38312.142912000003</v>
          </cell>
          <cell r="F351">
            <v>16579.4681528</v>
          </cell>
          <cell r="G351">
            <v>6380.3928087999993</v>
          </cell>
          <cell r="H351">
            <v>809.58315700000003</v>
          </cell>
          <cell r="I351">
            <v>20.998459</v>
          </cell>
          <cell r="J351">
            <v>8.1978279999999994</v>
          </cell>
          <cell r="K351">
            <v>879.983608</v>
          </cell>
          <cell r="L351">
            <v>167.98760999999999</v>
          </cell>
          <cell r="M351">
            <v>54.652560000000001</v>
          </cell>
          <cell r="N351">
            <v>94.883960000000002</v>
          </cell>
          <cell r="O351">
            <v>5.0184131159999996</v>
          </cell>
          <cell r="P351">
            <v>5.1547429360000008</v>
          </cell>
          <cell r="Q351">
            <v>33.113743999999997</v>
          </cell>
          <cell r="R351">
            <v>47.487519999999996</v>
          </cell>
          <cell r="S351">
            <v>63399.065475652002</v>
          </cell>
        </row>
        <row r="352">
          <cell r="A352" t="str">
            <v>2.31.2004</v>
          </cell>
          <cell r="B352">
            <v>2</v>
          </cell>
          <cell r="C352">
            <v>31</v>
          </cell>
          <cell r="D352">
            <v>2004</v>
          </cell>
          <cell r="E352">
            <v>30091.338373999999</v>
          </cell>
          <cell r="F352">
            <v>15066.381630799999</v>
          </cell>
          <cell r="G352">
            <v>5605.4285638000001</v>
          </cell>
          <cell r="H352">
            <v>840.12375399999996</v>
          </cell>
          <cell r="I352">
            <v>21.817016999999996</v>
          </cell>
          <cell r="J352">
            <v>8.5235950000000003</v>
          </cell>
          <cell r="K352">
            <v>913.18126699999993</v>
          </cell>
          <cell r="L352">
            <v>174.53570999999999</v>
          </cell>
          <cell r="M352">
            <v>56.824310000000004</v>
          </cell>
          <cell r="N352">
            <v>98.827169999999995</v>
          </cell>
          <cell r="O352">
            <v>5.1651945350000004</v>
          </cell>
          <cell r="P352">
            <v>5.3050510820000003</v>
          </cell>
          <cell r="Q352">
            <v>34.152062999999998</v>
          </cell>
          <cell r="R352">
            <v>48.976219999999998</v>
          </cell>
          <cell r="S352">
            <v>52970.579920216995</v>
          </cell>
        </row>
        <row r="353">
          <cell r="A353" t="str">
            <v>2.31.2005</v>
          </cell>
          <cell r="B353">
            <v>2</v>
          </cell>
          <cell r="C353">
            <v>31</v>
          </cell>
          <cell r="D353">
            <v>2005</v>
          </cell>
          <cell r="E353">
            <v>32496.024149000001</v>
          </cell>
          <cell r="F353">
            <v>19575.221977600002</v>
          </cell>
          <cell r="G353">
            <v>6865.0370300000004</v>
          </cell>
          <cell r="H353">
            <v>1155.8140310000001</v>
          </cell>
          <cell r="I353">
            <v>27.748112999999996</v>
          </cell>
          <cell r="J353">
            <v>11.027822</v>
          </cell>
          <cell r="K353">
            <v>1256.3236259999999</v>
          </cell>
          <cell r="L353">
            <v>221.98484000000002</v>
          </cell>
          <cell r="M353">
            <v>73.519189999999995</v>
          </cell>
          <cell r="N353">
            <v>133.06103999999999</v>
          </cell>
          <cell r="O353">
            <v>6.999875608</v>
          </cell>
          <cell r="P353">
            <v>7.1865346429999999</v>
          </cell>
          <cell r="Q353">
            <v>43.746340000000004</v>
          </cell>
          <cell r="R353">
            <v>62.735189999999996</v>
          </cell>
          <cell r="S353">
            <v>61936.429758850994</v>
          </cell>
        </row>
        <row r="354">
          <cell r="A354" t="str">
            <v>2.31.2006</v>
          </cell>
          <cell r="B354">
            <v>2</v>
          </cell>
          <cell r="C354">
            <v>31</v>
          </cell>
          <cell r="D354">
            <v>2006</v>
          </cell>
          <cell r="E354">
            <v>39013.153291000002</v>
          </cell>
          <cell r="F354">
            <v>27285.048356699997</v>
          </cell>
          <cell r="G354">
            <v>9080.6154469999983</v>
          </cell>
          <cell r="H354">
            <v>1669.067675</v>
          </cell>
          <cell r="I354">
            <v>37.355719000000001</v>
          </cell>
          <cell r="J354">
            <v>15.088815</v>
          </cell>
          <cell r="K354">
            <v>1814.2103909999998</v>
          </cell>
          <cell r="L354">
            <v>298.84577000000002</v>
          </cell>
          <cell r="M354">
            <v>100.59257000000001</v>
          </cell>
          <cell r="N354">
            <v>188.69386</v>
          </cell>
          <cell r="O354">
            <v>9.9765050360000007</v>
          </cell>
          <cell r="P354">
            <v>10.238789392999999</v>
          </cell>
          <cell r="Q354">
            <v>60.031719999999993</v>
          </cell>
          <cell r="R354">
            <v>86.08963</v>
          </cell>
          <cell r="S354">
            <v>79669.00853912899</v>
          </cell>
        </row>
        <row r="355">
          <cell r="A355" t="str">
            <v>2.31.2007</v>
          </cell>
          <cell r="B355">
            <v>2</v>
          </cell>
          <cell r="C355">
            <v>31</v>
          </cell>
          <cell r="D355">
            <v>2007</v>
          </cell>
          <cell r="E355">
            <v>32514.081528000002</v>
          </cell>
          <cell r="F355">
            <v>21271.222816499998</v>
          </cell>
          <cell r="G355">
            <v>3203.9990200999996</v>
          </cell>
          <cell r="H355">
            <v>172.02849549999999</v>
          </cell>
          <cell r="I355">
            <v>49.267060999999998</v>
          </cell>
          <cell r="J355">
            <v>19.338753999999998</v>
          </cell>
          <cell r="K355">
            <v>186.9880713</v>
          </cell>
          <cell r="L355">
            <v>394.13750999999996</v>
          </cell>
          <cell r="M355">
            <v>128.92558</v>
          </cell>
          <cell r="N355">
            <v>226.74779000000001</v>
          </cell>
          <cell r="O355">
            <v>0</v>
          </cell>
          <cell r="P355">
            <v>115.9259861</v>
          </cell>
          <cell r="Q355">
            <v>73.23608999999999</v>
          </cell>
          <cell r="R355">
            <v>113.03029000000001</v>
          </cell>
          <cell r="S355">
            <v>58468.928992500005</v>
          </cell>
        </row>
        <row r="356">
          <cell r="A356" t="str">
            <v>2.31.2008</v>
          </cell>
          <cell r="B356">
            <v>2</v>
          </cell>
          <cell r="C356">
            <v>31</v>
          </cell>
          <cell r="D356">
            <v>2008</v>
          </cell>
          <cell r="E356">
            <v>45356.856252999991</v>
          </cell>
          <cell r="F356">
            <v>33794.641731199998</v>
          </cell>
          <cell r="G356">
            <v>4720.5339761000005</v>
          </cell>
          <cell r="H356">
            <v>267.01196399999998</v>
          </cell>
          <cell r="I356">
            <v>76.332211000000001</v>
          </cell>
          <cell r="J356">
            <v>30.247919</v>
          </cell>
          <cell r="K356">
            <v>290.23144369999994</v>
          </cell>
          <cell r="L356">
            <v>610.65785000000005</v>
          </cell>
          <cell r="M356">
            <v>201.65380999999999</v>
          </cell>
          <cell r="N356">
            <v>362.5521</v>
          </cell>
          <cell r="O356">
            <v>0</v>
          </cell>
          <cell r="P356">
            <v>180.84752950000001</v>
          </cell>
          <cell r="Q356">
            <v>103.18767</v>
          </cell>
          <cell r="R356">
            <v>159.25671</v>
          </cell>
          <cell r="S356">
            <v>86154.011167500008</v>
          </cell>
        </row>
        <row r="357">
          <cell r="A357" t="str">
            <v>2.31.2009</v>
          </cell>
          <cell r="B357">
            <v>2</v>
          </cell>
          <cell r="C357">
            <v>31</v>
          </cell>
          <cell r="D357">
            <v>2009</v>
          </cell>
          <cell r="E357">
            <v>82863.536559999993</v>
          </cell>
          <cell r="F357">
            <v>37753.023060700005</v>
          </cell>
          <cell r="G357">
            <v>6594.5682317999999</v>
          </cell>
          <cell r="H357">
            <v>353.35890339999992</v>
          </cell>
          <cell r="I357">
            <v>104.85742999999999</v>
          </cell>
          <cell r="J357">
            <v>39.695233999999999</v>
          </cell>
          <cell r="K357">
            <v>384.08690899999999</v>
          </cell>
          <cell r="L357">
            <v>838.85924</v>
          </cell>
          <cell r="M357">
            <v>264.63531999999998</v>
          </cell>
          <cell r="N357">
            <v>424.90800000000002</v>
          </cell>
          <cell r="O357">
            <v>0</v>
          </cell>
          <cell r="P357">
            <v>235.15027140000001</v>
          </cell>
          <cell r="Q357">
            <v>134.58661000000001</v>
          </cell>
          <cell r="R357">
            <v>207.71690000000001</v>
          </cell>
          <cell r="S357">
            <v>130198.9826703</v>
          </cell>
        </row>
        <row r="358">
          <cell r="A358" t="str">
            <v>2.31.2010</v>
          </cell>
          <cell r="B358">
            <v>2</v>
          </cell>
          <cell r="C358">
            <v>31</v>
          </cell>
          <cell r="D358">
            <v>2010</v>
          </cell>
          <cell r="E358">
            <v>51188.796353999998</v>
          </cell>
          <cell r="F358">
            <v>12277.20106858</v>
          </cell>
          <cell r="G358">
            <v>3810.5893324999997</v>
          </cell>
          <cell r="H358">
            <v>198.4242246</v>
          </cell>
          <cell r="I358">
            <v>65.531131000000002</v>
          </cell>
          <cell r="J358">
            <v>24.603145999999999</v>
          </cell>
          <cell r="K358">
            <v>215.6790489</v>
          </cell>
          <cell r="L358">
            <v>524.24804999999992</v>
          </cell>
          <cell r="M358">
            <v>164.02206000000001</v>
          </cell>
          <cell r="N358">
            <v>257.49405000000002</v>
          </cell>
          <cell r="O358">
            <v>0</v>
          </cell>
          <cell r="P358">
            <v>131.08240660000001</v>
          </cell>
          <cell r="Q358">
            <v>83.219189999999998</v>
          </cell>
          <cell r="R358">
            <v>128.43808999999999</v>
          </cell>
          <cell r="S358">
            <v>69069.328152179995</v>
          </cell>
        </row>
        <row r="359">
          <cell r="A359" t="str">
            <v>2.31.2011</v>
          </cell>
          <cell r="B359">
            <v>2</v>
          </cell>
          <cell r="C359">
            <v>31</v>
          </cell>
          <cell r="D359">
            <v>2011</v>
          </cell>
          <cell r="E359">
            <v>33383.656473000003</v>
          </cell>
          <cell r="F359">
            <v>13334.22134693</v>
          </cell>
          <cell r="G359">
            <v>3156.7176276999994</v>
          </cell>
          <cell r="H359">
            <v>185.17024430000001</v>
          </cell>
          <cell r="I359">
            <v>60.893970999999993</v>
          </cell>
          <cell r="J359">
            <v>24.003708</v>
          </cell>
          <cell r="K359">
            <v>201.27256239999997</v>
          </cell>
          <cell r="L359">
            <v>487.15234999999996</v>
          </cell>
          <cell r="M359">
            <v>160.02547000000001</v>
          </cell>
          <cell r="N359">
            <v>284.23860000000002</v>
          </cell>
          <cell r="O359">
            <v>0</v>
          </cell>
          <cell r="P359">
            <v>124.99863250000001</v>
          </cell>
          <cell r="Q359">
            <v>79.337479999999999</v>
          </cell>
          <cell r="R359">
            <v>122.44709999999999</v>
          </cell>
          <cell r="S359">
            <v>51604.135565829987</v>
          </cell>
        </row>
        <row r="360">
          <cell r="A360" t="str">
            <v>2.31.2012</v>
          </cell>
          <cell r="B360">
            <v>2</v>
          </cell>
          <cell r="C360">
            <v>31</v>
          </cell>
          <cell r="D360">
            <v>2012</v>
          </cell>
          <cell r="E360">
            <v>21346.936639</v>
          </cell>
          <cell r="F360">
            <v>9754.5211653499991</v>
          </cell>
          <cell r="G360">
            <v>2217.6992950999997</v>
          </cell>
          <cell r="H360">
            <v>127.7889899</v>
          </cell>
          <cell r="I360">
            <v>45.662068000000005</v>
          </cell>
          <cell r="J360">
            <v>17.999439000000002</v>
          </cell>
          <cell r="K360">
            <v>138.90165349999998</v>
          </cell>
          <cell r="L360">
            <v>365.29593999999997</v>
          </cell>
          <cell r="M360">
            <v>119.99681</v>
          </cell>
          <cell r="N360">
            <v>213.13955000000001</v>
          </cell>
          <cell r="O360">
            <v>0</v>
          </cell>
          <cell r="P360">
            <v>86.941633500000009</v>
          </cell>
          <cell r="Q360">
            <v>56.861499999999999</v>
          </cell>
          <cell r="R360">
            <v>87.758080000000007</v>
          </cell>
          <cell r="S360">
            <v>34579.502763349992</v>
          </cell>
        </row>
        <row r="361">
          <cell r="A361" t="str">
            <v>2.31.2013</v>
          </cell>
          <cell r="B361">
            <v>2</v>
          </cell>
          <cell r="C361">
            <v>31</v>
          </cell>
          <cell r="D361">
            <v>2013</v>
          </cell>
          <cell r="E361">
            <v>41611.341657000012</v>
          </cell>
          <cell r="F361">
            <v>19079.391144699999</v>
          </cell>
          <cell r="G361">
            <v>4216.6350037999991</v>
          </cell>
          <cell r="H361">
            <v>251.53190559999999</v>
          </cell>
          <cell r="I361">
            <v>90.234975999999989</v>
          </cell>
          <cell r="J361">
            <v>35.569614000000001</v>
          </cell>
          <cell r="K361">
            <v>273.40516270000001</v>
          </cell>
          <cell r="L361">
            <v>721.88009</v>
          </cell>
          <cell r="M361">
            <v>237.13178000000002</v>
          </cell>
          <cell r="N361">
            <v>421.1961</v>
          </cell>
          <cell r="O361">
            <v>0</v>
          </cell>
          <cell r="P361">
            <v>171.28280610000002</v>
          </cell>
          <cell r="Q361">
            <v>111.47995</v>
          </cell>
          <cell r="R361">
            <v>172.05477999999999</v>
          </cell>
          <cell r="S361">
            <v>67393.134969900013</v>
          </cell>
        </row>
        <row r="362">
          <cell r="A362" t="str">
            <v>2.31.2014</v>
          </cell>
          <cell r="B362">
            <v>2</v>
          </cell>
          <cell r="C362">
            <v>31</v>
          </cell>
          <cell r="D362">
            <v>2014</v>
          </cell>
          <cell r="E362">
            <v>68413.826698999997</v>
          </cell>
          <cell r="F362">
            <v>31471.270798900001</v>
          </cell>
          <cell r="G362">
            <v>6764.9861753000014</v>
          </cell>
          <cell r="H362">
            <v>417.38678689999995</v>
          </cell>
          <cell r="I362">
            <v>150.29140599999997</v>
          </cell>
          <cell r="J362">
            <v>59.243259999999999</v>
          </cell>
          <cell r="K362">
            <v>453.68318199999993</v>
          </cell>
          <cell r="L362">
            <v>1202.3313499999999</v>
          </cell>
          <cell r="M362">
            <v>394.95665999999994</v>
          </cell>
          <cell r="N362">
            <v>701.52580000000012</v>
          </cell>
          <cell r="O362">
            <v>0</v>
          </cell>
          <cell r="P362">
            <v>284.46038469999996</v>
          </cell>
          <cell r="Q362">
            <v>180.80818000000002</v>
          </cell>
          <cell r="R362">
            <v>279.05333999999999</v>
          </cell>
          <cell r="S362">
            <v>110773.82402279999</v>
          </cell>
        </row>
        <row r="363">
          <cell r="A363" t="str">
            <v>2.31.2015</v>
          </cell>
          <cell r="B363">
            <v>2</v>
          </cell>
          <cell r="C363">
            <v>31</v>
          </cell>
          <cell r="D363">
            <v>2015</v>
          </cell>
          <cell r="E363">
            <v>77249.158723</v>
          </cell>
          <cell r="F363">
            <v>35645.982781899998</v>
          </cell>
          <cell r="G363">
            <v>7458.1852995999989</v>
          </cell>
          <cell r="H363">
            <v>475.42302950000004</v>
          </cell>
          <cell r="I363">
            <v>171.78363999999999</v>
          </cell>
          <cell r="J363">
            <v>67.715130000000002</v>
          </cell>
          <cell r="K363">
            <v>516.76631929999996</v>
          </cell>
          <cell r="L363">
            <v>1374.2692999999999</v>
          </cell>
          <cell r="M363">
            <v>451.43759999999997</v>
          </cell>
          <cell r="N363">
            <v>801.84630000000004</v>
          </cell>
          <cell r="O363">
            <v>0</v>
          </cell>
          <cell r="P363">
            <v>324.26788509999994</v>
          </cell>
          <cell r="Q363">
            <v>203.33893000000003</v>
          </cell>
          <cell r="R363">
            <v>313.82677999999999</v>
          </cell>
          <cell r="S363">
            <v>125054.0017184</v>
          </cell>
        </row>
        <row r="364">
          <cell r="A364" t="str">
            <v>2.31.2016</v>
          </cell>
          <cell r="B364">
            <v>2</v>
          </cell>
          <cell r="C364">
            <v>31</v>
          </cell>
          <cell r="D364">
            <v>2016</v>
          </cell>
          <cell r="E364">
            <v>103124.70702100001</v>
          </cell>
          <cell r="F364">
            <v>47725.198934000007</v>
          </cell>
          <cell r="G364">
            <v>9728.6912022000015</v>
          </cell>
          <cell r="H364">
            <v>639.88666290000003</v>
          </cell>
          <cell r="I364">
            <v>231.95203999999998</v>
          </cell>
          <cell r="J364">
            <v>91.432969999999983</v>
          </cell>
          <cell r="K364">
            <v>695.53099100000009</v>
          </cell>
          <cell r="L364">
            <v>1855.6167</v>
          </cell>
          <cell r="M364">
            <v>609.55650000000003</v>
          </cell>
          <cell r="N364">
            <v>1082.6983</v>
          </cell>
          <cell r="O364">
            <v>0</v>
          </cell>
          <cell r="P364">
            <v>436.75789160000011</v>
          </cell>
          <cell r="Q364">
            <v>264.3442</v>
          </cell>
          <cell r="R364">
            <v>407.98097000000007</v>
          </cell>
          <cell r="S364">
            <v>166894.35438270002</v>
          </cell>
        </row>
        <row r="365">
          <cell r="A365" t="str">
            <v>2.31.2017</v>
          </cell>
          <cell r="B365">
            <v>2</v>
          </cell>
          <cell r="C365">
            <v>31</v>
          </cell>
          <cell r="D365">
            <v>2017</v>
          </cell>
          <cell r="E365">
            <v>98045.357118</v>
          </cell>
          <cell r="F365">
            <v>71719.018645999997</v>
          </cell>
          <cell r="G365">
            <v>13510.937486899998</v>
          </cell>
          <cell r="H365">
            <v>964.06218500000011</v>
          </cell>
          <cell r="I365">
            <v>366.46878999999996</v>
          </cell>
          <cell r="J365">
            <v>144.45793</v>
          </cell>
          <cell r="K365">
            <v>1047.8967359999999</v>
          </cell>
          <cell r="L365">
            <v>2931.7502000000004</v>
          </cell>
          <cell r="M365">
            <v>963.05859999999996</v>
          </cell>
          <cell r="N365">
            <v>1710.5916</v>
          </cell>
          <cell r="O365">
            <v>0</v>
          </cell>
          <cell r="P365">
            <v>660.87001399999997</v>
          </cell>
          <cell r="Q365">
            <v>404.79071999999996</v>
          </cell>
          <cell r="R365">
            <v>624.74300000000005</v>
          </cell>
          <cell r="S365">
            <v>193094.00302589996</v>
          </cell>
        </row>
        <row r="366">
          <cell r="A366" t="str">
            <v>2.31.2018</v>
          </cell>
          <cell r="B366">
            <v>2</v>
          </cell>
          <cell r="C366">
            <v>31</v>
          </cell>
          <cell r="D366">
            <v>2018</v>
          </cell>
          <cell r="E366">
            <v>104957.75965700002</v>
          </cell>
          <cell r="F366">
            <v>68872.174777799999</v>
          </cell>
          <cell r="G366">
            <v>16807.468900799999</v>
          </cell>
          <cell r="H366">
            <v>1230.641093</v>
          </cell>
          <cell r="I366">
            <v>486.92063999999999</v>
          </cell>
          <cell r="J366">
            <v>191.93831</v>
          </cell>
          <cell r="K366">
            <v>1337.6582310000001</v>
          </cell>
          <cell r="L366">
            <v>3895.3608999999997</v>
          </cell>
          <cell r="M366">
            <v>1279.5952000000002</v>
          </cell>
          <cell r="N366">
            <v>2272.8310000000001</v>
          </cell>
          <cell r="O366">
            <v>0</v>
          </cell>
          <cell r="P366">
            <v>846.70790199999999</v>
          </cell>
          <cell r="Q366">
            <v>505.98629999999997</v>
          </cell>
          <cell r="R366">
            <v>780.92510000000016</v>
          </cell>
          <cell r="S366">
            <v>203465.96801159999</v>
          </cell>
        </row>
        <row r="367">
          <cell r="A367" t="str">
            <v>2.31.2019</v>
          </cell>
          <cell r="B367">
            <v>2</v>
          </cell>
          <cell r="C367">
            <v>31</v>
          </cell>
          <cell r="D367">
            <v>2019</v>
          </cell>
          <cell r="E367">
            <v>166790.44602999999</v>
          </cell>
          <cell r="F367">
            <v>104128.9349868</v>
          </cell>
          <cell r="G367">
            <v>27253.682764000001</v>
          </cell>
          <cell r="H367">
            <v>2032.421836</v>
          </cell>
          <cell r="I367">
            <v>830.14537999999993</v>
          </cell>
          <cell r="J367">
            <v>327.23325999999992</v>
          </cell>
          <cell r="K367">
            <v>2209.1621340000002</v>
          </cell>
          <cell r="L367">
            <v>6641.1565999999993</v>
          </cell>
          <cell r="M367">
            <v>2181.5633000000003</v>
          </cell>
          <cell r="N367">
            <v>3874.924</v>
          </cell>
          <cell r="O367">
            <v>0</v>
          </cell>
          <cell r="P367">
            <v>1402.4523749999998</v>
          </cell>
          <cell r="Q367">
            <v>857.34310000000005</v>
          </cell>
          <cell r="R367">
            <v>1323.1959999999999</v>
          </cell>
          <cell r="S367">
            <v>319852.66176579997</v>
          </cell>
        </row>
        <row r="368">
          <cell r="A368" t="str">
            <v>2.31.2020</v>
          </cell>
          <cell r="B368">
            <v>2</v>
          </cell>
          <cell r="C368">
            <v>31</v>
          </cell>
          <cell r="D368">
            <v>2020</v>
          </cell>
          <cell r="E368">
            <v>83506.500780000002</v>
          </cell>
          <cell r="F368">
            <v>48857.647225500004</v>
          </cell>
          <cell r="G368">
            <v>13963.772264199997</v>
          </cell>
          <cell r="H368">
            <v>1050.742945</v>
          </cell>
          <cell r="I368">
            <v>440.12714000000005</v>
          </cell>
          <cell r="J368">
            <v>173.49297000000001</v>
          </cell>
          <cell r="K368">
            <v>1142.1164179999998</v>
          </cell>
          <cell r="L368">
            <v>3521.0131999999994</v>
          </cell>
          <cell r="M368">
            <v>1156.6252999999999</v>
          </cell>
          <cell r="N368">
            <v>2054.41</v>
          </cell>
          <cell r="O368">
            <v>0</v>
          </cell>
          <cell r="P368">
            <v>726.74420799999996</v>
          </cell>
          <cell r="Q368">
            <v>451.68219999999997</v>
          </cell>
          <cell r="R368">
            <v>697.11490000000003</v>
          </cell>
          <cell r="S368">
            <v>157741.98955069997</v>
          </cell>
        </row>
        <row r="369">
          <cell r="A369" t="str">
            <v>2.31.2021</v>
          </cell>
          <cell r="B369">
            <v>2</v>
          </cell>
          <cell r="C369">
            <v>31</v>
          </cell>
          <cell r="D369">
            <v>2021</v>
          </cell>
          <cell r="E369">
            <v>76192.229329000009</v>
          </cell>
          <cell r="F369">
            <v>37016.951615999998</v>
          </cell>
          <cell r="G369">
            <v>14179.961022199996</v>
          </cell>
          <cell r="H369">
            <v>1079.237578</v>
          </cell>
          <cell r="I369">
            <v>467.75961999999998</v>
          </cell>
          <cell r="J369">
            <v>184.38565</v>
          </cell>
          <cell r="K369">
            <v>1173.0893289999999</v>
          </cell>
          <cell r="L369">
            <v>3742.0774999999999</v>
          </cell>
          <cell r="M369">
            <v>1229.2441000000001</v>
          </cell>
          <cell r="N369">
            <v>2183.395</v>
          </cell>
          <cell r="O369">
            <v>0</v>
          </cell>
          <cell r="P369">
            <v>748.74753299999998</v>
          </cell>
          <cell r="Q369">
            <v>473.72340000000003</v>
          </cell>
          <cell r="R369">
            <v>731.13160000000005</v>
          </cell>
          <cell r="S369">
            <v>139401.93327719995</v>
          </cell>
        </row>
        <row r="370">
          <cell r="A370" t="str">
            <v>2.31.2022</v>
          </cell>
          <cell r="B370">
            <v>2</v>
          </cell>
          <cell r="C370">
            <v>31</v>
          </cell>
          <cell r="D370">
            <v>2022</v>
          </cell>
          <cell r="E370">
            <v>76381.977974999987</v>
          </cell>
          <cell r="F370">
            <v>31050.817982600001</v>
          </cell>
          <cell r="G370">
            <v>14636.651157699998</v>
          </cell>
          <cell r="H370">
            <v>1145.1350669999999</v>
          </cell>
          <cell r="I370">
            <v>496.92074000000002</v>
          </cell>
          <cell r="J370">
            <v>195.88073999999997</v>
          </cell>
          <cell r="K370">
            <v>1244.7156859999998</v>
          </cell>
          <cell r="L370">
            <v>3975.3744999999999</v>
          </cell>
          <cell r="M370">
            <v>1305.8774000000001</v>
          </cell>
          <cell r="N370">
            <v>2319.5131999999999</v>
          </cell>
          <cell r="O370">
            <v>0</v>
          </cell>
          <cell r="P370">
            <v>794.61074199999996</v>
          </cell>
          <cell r="Q370">
            <v>498.37139999999999</v>
          </cell>
          <cell r="R370">
            <v>769.17079999999999</v>
          </cell>
          <cell r="S370">
            <v>134815.01739029997</v>
          </cell>
        </row>
        <row r="371">
          <cell r="A371" t="str">
            <v>2.31.2023</v>
          </cell>
          <cell r="B371">
            <v>2</v>
          </cell>
          <cell r="C371">
            <v>31</v>
          </cell>
          <cell r="D371">
            <v>2023</v>
          </cell>
          <cell r="E371">
            <v>51070.328713000003</v>
          </cell>
          <cell r="F371">
            <v>31421.678816700001</v>
          </cell>
          <cell r="G371">
            <v>14222.796539899997</v>
          </cell>
          <cell r="H371">
            <v>738.22300699999994</v>
          </cell>
          <cell r="I371">
            <v>521.72759000000008</v>
          </cell>
          <cell r="J371">
            <v>205.65935999999999</v>
          </cell>
          <cell r="K371">
            <v>802.41809600000011</v>
          </cell>
          <cell r="L371">
            <v>4173.8265000000001</v>
          </cell>
          <cell r="M371">
            <v>1371.0696</v>
          </cell>
          <cell r="N371">
            <v>2435.3056000000001</v>
          </cell>
          <cell r="O371">
            <v>0</v>
          </cell>
          <cell r="P371">
            <v>511.8963652000001</v>
          </cell>
          <cell r="Q371">
            <v>518.30740000000003</v>
          </cell>
          <cell r="R371">
            <v>799.93959999999993</v>
          </cell>
          <cell r="S371">
            <v>108793.17718779999</v>
          </cell>
        </row>
        <row r="372">
          <cell r="A372" t="str">
            <v>2.31.2024</v>
          </cell>
          <cell r="B372">
            <v>2</v>
          </cell>
          <cell r="C372">
            <v>31</v>
          </cell>
          <cell r="D372">
            <v>2024</v>
          </cell>
          <cell r="E372">
            <v>50471.283467000001</v>
          </cell>
          <cell r="F372">
            <v>32223.965908099999</v>
          </cell>
          <cell r="G372">
            <v>14445.851622600001</v>
          </cell>
          <cell r="H372">
            <v>766.61182900000017</v>
          </cell>
          <cell r="I372">
            <v>542.50303999999994</v>
          </cell>
          <cell r="J372">
            <v>213.84854000000001</v>
          </cell>
          <cell r="K372">
            <v>833.27701000000002</v>
          </cell>
          <cell r="L372">
            <v>4340.0261999999993</v>
          </cell>
          <cell r="M372">
            <v>1425.6654000000001</v>
          </cell>
          <cell r="N372">
            <v>2532.2814000000003</v>
          </cell>
          <cell r="O372">
            <v>0</v>
          </cell>
          <cell r="P372">
            <v>531.66325930000005</v>
          </cell>
          <cell r="Q372">
            <v>533.9298</v>
          </cell>
          <cell r="R372">
            <v>824.05110000000002</v>
          </cell>
          <cell r="S372">
            <v>109684.958576</v>
          </cell>
        </row>
        <row r="373">
          <cell r="A373" t="str">
            <v>2.31.2025</v>
          </cell>
          <cell r="B373">
            <v>2</v>
          </cell>
          <cell r="C373">
            <v>31</v>
          </cell>
          <cell r="D373">
            <v>2025</v>
          </cell>
          <cell r="E373">
            <v>50121.518645999997</v>
          </cell>
          <cell r="F373">
            <v>33159.220316900006</v>
          </cell>
          <cell r="G373">
            <v>14737.543495199998</v>
          </cell>
          <cell r="H373">
            <v>797.76455200000009</v>
          </cell>
          <cell r="I373">
            <v>565.19590000000005</v>
          </cell>
          <cell r="J373">
            <v>222.79345999999998</v>
          </cell>
          <cell r="K373">
            <v>867.13724800000023</v>
          </cell>
          <cell r="L373">
            <v>4521.5667999999996</v>
          </cell>
          <cell r="M373">
            <v>1485.2995999999998</v>
          </cell>
          <cell r="N373">
            <v>2638.2030999999997</v>
          </cell>
          <cell r="O373">
            <v>0</v>
          </cell>
          <cell r="P373">
            <v>553.34319650000009</v>
          </cell>
          <cell r="Q373">
            <v>551.56099999999992</v>
          </cell>
          <cell r="R373">
            <v>851.26240000000007</v>
          </cell>
          <cell r="S373">
            <v>111072.40971460001</v>
          </cell>
        </row>
        <row r="374">
          <cell r="A374" t="str">
            <v>2.31.2026</v>
          </cell>
          <cell r="B374">
            <v>2</v>
          </cell>
          <cell r="C374">
            <v>31</v>
          </cell>
          <cell r="D374">
            <v>2026</v>
          </cell>
          <cell r="E374">
            <v>52414.260240000003</v>
          </cell>
          <cell r="F374">
            <v>34610.393360100003</v>
          </cell>
          <cell r="G374">
            <v>15246.241468299999</v>
          </cell>
          <cell r="H374">
            <v>837.38097300000004</v>
          </cell>
          <cell r="I374">
            <v>593.84298000000001</v>
          </cell>
          <cell r="J374">
            <v>234.08634999999998</v>
          </cell>
          <cell r="K374">
            <v>910.19850100000031</v>
          </cell>
          <cell r="L374">
            <v>4750.746000000001</v>
          </cell>
          <cell r="M374">
            <v>1560.5818000000002</v>
          </cell>
          <cell r="N374">
            <v>2771.9223000000002</v>
          </cell>
          <cell r="O374">
            <v>0</v>
          </cell>
          <cell r="P374">
            <v>580.88761820000002</v>
          </cell>
          <cell r="Q374">
            <v>579.11540000000002</v>
          </cell>
          <cell r="R374">
            <v>893.78980000000001</v>
          </cell>
          <cell r="S374">
            <v>115983.44679060001</v>
          </cell>
        </row>
        <row r="375">
          <cell r="A375" t="str">
            <v>2.32.32</v>
          </cell>
          <cell r="B375">
            <v>2</v>
          </cell>
          <cell r="C375">
            <v>32</v>
          </cell>
          <cell r="D375">
            <v>32</v>
          </cell>
          <cell r="E375">
            <v>512087.7691815999</v>
          </cell>
          <cell r="F375">
            <v>217950.72379605999</v>
          </cell>
          <cell r="G375">
            <v>77875.603049429978</v>
          </cell>
          <cell r="H375">
            <v>6390.5614753599993</v>
          </cell>
          <cell r="I375">
            <v>1657.8139668999997</v>
          </cell>
          <cell r="J375">
            <v>626.92851680000001</v>
          </cell>
          <cell r="K375">
            <v>6946.2870418399998</v>
          </cell>
          <cell r="L375">
            <v>13262.514829999998</v>
          </cell>
          <cell r="M375">
            <v>4179.5466249999999</v>
          </cell>
          <cell r="N375">
            <v>6731.8733080000002</v>
          </cell>
          <cell r="O375">
            <v>20.727223124000005</v>
          </cell>
          <cell r="P375">
            <v>2141.8620266107</v>
          </cell>
          <cell r="Q375">
            <v>1615.4646312000002</v>
          </cell>
          <cell r="R375">
            <v>2484.3113386999994</v>
          </cell>
          <cell r="S375">
            <v>853971.98701062473</v>
          </cell>
        </row>
        <row r="376">
          <cell r="A376" t="str">
            <v>2.32.1996</v>
          </cell>
          <cell r="B376">
            <v>2</v>
          </cell>
          <cell r="C376">
            <v>32</v>
          </cell>
          <cell r="D376">
            <v>1996</v>
          </cell>
          <cell r="E376">
            <v>22866.726940000004</v>
          </cell>
          <cell r="F376">
            <v>12908.493597999999</v>
          </cell>
          <cell r="G376">
            <v>5154.7719200000001</v>
          </cell>
          <cell r="H376">
            <v>1153.6323200000002</v>
          </cell>
          <cell r="I376">
            <v>9.1865510999999991</v>
          </cell>
          <cell r="J376">
            <v>3.5685183</v>
          </cell>
          <cell r="K376">
            <v>1253.9534800000001</v>
          </cell>
          <cell r="L376">
            <v>73.492362999999997</v>
          </cell>
          <cell r="M376">
            <v>23.790247999999998</v>
          </cell>
          <cell r="N376">
            <v>40.985120000000002</v>
          </cell>
          <cell r="O376">
            <v>7.3803200000000002</v>
          </cell>
          <cell r="P376">
            <v>7.5584146000000008</v>
          </cell>
          <cell r="Q376">
            <v>10.630806000000002</v>
          </cell>
          <cell r="R376">
            <v>15.245301</v>
          </cell>
          <cell r="S376">
            <v>43529.415899999993</v>
          </cell>
        </row>
        <row r="377">
          <cell r="A377" t="str">
            <v>2.32.1997</v>
          </cell>
          <cell r="B377">
            <v>2</v>
          </cell>
          <cell r="C377">
            <v>32</v>
          </cell>
          <cell r="D377">
            <v>1997</v>
          </cell>
          <cell r="E377">
            <v>4351.7917210000005</v>
          </cell>
          <cell r="F377">
            <v>2879.7557788999998</v>
          </cell>
          <cell r="G377">
            <v>1010.9645159999999</v>
          </cell>
          <cell r="H377">
            <v>277.54899399999994</v>
          </cell>
          <cell r="I377">
            <v>1.9278396</v>
          </cell>
          <cell r="J377">
            <v>0.77115500000000003</v>
          </cell>
          <cell r="K377">
            <v>301.68443600000001</v>
          </cell>
          <cell r="L377">
            <v>15.422705000000001</v>
          </cell>
          <cell r="M377">
            <v>5.1410539999999996</v>
          </cell>
          <cell r="N377">
            <v>9.4691379999999992</v>
          </cell>
          <cell r="O377">
            <v>1.75133388</v>
          </cell>
          <cell r="P377">
            <v>1.7929245199999999</v>
          </cell>
          <cell r="Q377">
            <v>2.4000105</v>
          </cell>
          <cell r="R377">
            <v>3.4417796999999997</v>
          </cell>
          <cell r="S377">
            <v>8863.8633861000017</v>
          </cell>
        </row>
        <row r="378">
          <cell r="A378" t="str">
            <v>2.32.1998</v>
          </cell>
          <cell r="B378">
            <v>2</v>
          </cell>
          <cell r="C378">
            <v>32</v>
          </cell>
          <cell r="D378">
            <v>1998</v>
          </cell>
          <cell r="E378">
            <v>7174.3510999999999</v>
          </cell>
          <cell r="F378">
            <v>1968.5368702999999</v>
          </cell>
          <cell r="G378">
            <v>1340.8023390000003</v>
          </cell>
          <cell r="H378">
            <v>66.693141999999995</v>
          </cell>
          <cell r="I378">
            <v>1.9013166000000001</v>
          </cell>
          <cell r="J378">
            <v>0.6839194999999999</v>
          </cell>
          <cell r="K378">
            <v>72.492693999999986</v>
          </cell>
          <cell r="L378">
            <v>15.210536000000001</v>
          </cell>
          <cell r="M378">
            <v>4.5594840000000003</v>
          </cell>
          <cell r="N378">
            <v>6.3533359999999997</v>
          </cell>
          <cell r="O378">
            <v>0.46392898800000004</v>
          </cell>
          <cell r="P378">
            <v>0.47763412799999994</v>
          </cell>
          <cell r="Q378">
            <v>2.4548752</v>
          </cell>
          <cell r="R378">
            <v>3.5204659999999999</v>
          </cell>
          <cell r="S378">
            <v>10658.501641715999</v>
          </cell>
        </row>
        <row r="379">
          <cell r="A379" t="str">
            <v>2.32.1999</v>
          </cell>
          <cell r="B379">
            <v>2</v>
          </cell>
          <cell r="C379">
            <v>32</v>
          </cell>
          <cell r="D379">
            <v>1999</v>
          </cell>
          <cell r="E379">
            <v>5001.0140500000007</v>
          </cell>
          <cell r="F379">
            <v>3507.5781741000005</v>
          </cell>
          <cell r="G379">
            <v>1281.9678729999996</v>
          </cell>
          <cell r="H379">
            <v>182.35951200000002</v>
          </cell>
          <cell r="I379">
            <v>2.6856025999999997</v>
          </cell>
          <cell r="J379">
            <v>1.1024792999999999</v>
          </cell>
          <cell r="K379">
            <v>198.217736</v>
          </cell>
          <cell r="L379">
            <v>21.484753000000001</v>
          </cell>
          <cell r="M379">
            <v>7.3498929999999998</v>
          </cell>
          <cell r="N379">
            <v>14.290347999999998</v>
          </cell>
          <cell r="O379">
            <v>1.0996093600000001</v>
          </cell>
          <cell r="P379">
            <v>1.1285291799999999</v>
          </cell>
          <cell r="Q379">
            <v>3.3468991000000003</v>
          </cell>
          <cell r="R379">
            <v>4.7996850000000002</v>
          </cell>
          <cell r="S379">
            <v>10228.425143640005</v>
          </cell>
        </row>
        <row r="380">
          <cell r="A380" t="str">
            <v>2.32.2000</v>
          </cell>
          <cell r="B380">
            <v>2</v>
          </cell>
          <cell r="C380">
            <v>32</v>
          </cell>
          <cell r="D380">
            <v>2000</v>
          </cell>
          <cell r="E380">
            <v>7166.5839900000001</v>
          </cell>
          <cell r="F380">
            <v>2990.5396521000002</v>
          </cell>
          <cell r="G380">
            <v>1505.8972980000001</v>
          </cell>
          <cell r="H380">
            <v>131.32273499999999</v>
          </cell>
          <cell r="I380">
            <v>2.5516402</v>
          </cell>
          <cell r="J380">
            <v>0.98328689999999996</v>
          </cell>
          <cell r="K380">
            <v>142.742592</v>
          </cell>
          <cell r="L380">
            <v>20.413069999999998</v>
          </cell>
          <cell r="M380">
            <v>6.5552799999999998</v>
          </cell>
          <cell r="N380">
            <v>11.076167999999999</v>
          </cell>
          <cell r="O380">
            <v>0.8277766700000001</v>
          </cell>
          <cell r="P380">
            <v>0.85033433999999986</v>
          </cell>
          <cell r="Q380">
            <v>3.2275814</v>
          </cell>
          <cell r="R380">
            <v>4.6285720000000001</v>
          </cell>
          <cell r="S380">
            <v>11988.19997661</v>
          </cell>
        </row>
        <row r="381">
          <cell r="A381" t="str">
            <v>2.32.2001</v>
          </cell>
          <cell r="B381">
            <v>2</v>
          </cell>
          <cell r="C381">
            <v>32</v>
          </cell>
          <cell r="D381">
            <v>2001</v>
          </cell>
          <cell r="E381">
            <v>7645.3034955999992</v>
          </cell>
          <cell r="F381">
            <v>6261.9764692600002</v>
          </cell>
          <cell r="G381">
            <v>1882.2215773</v>
          </cell>
          <cell r="H381">
            <v>283.53726270000004</v>
          </cell>
          <cell r="I381">
            <v>4.9354293</v>
          </cell>
          <cell r="J381">
            <v>2.0306853</v>
          </cell>
          <cell r="K381">
            <v>308.19366769999993</v>
          </cell>
          <cell r="L381">
            <v>39.483475000000006</v>
          </cell>
          <cell r="M381">
            <v>13.537970000000001</v>
          </cell>
          <cell r="N381">
            <v>26.441710999999998</v>
          </cell>
          <cell r="O381">
            <v>1.702193869</v>
          </cell>
          <cell r="P381">
            <v>1.7467601739999998</v>
          </cell>
          <cell r="Q381">
            <v>7.6616240000000007</v>
          </cell>
          <cell r="R381">
            <v>10.987287999999999</v>
          </cell>
          <cell r="S381">
            <v>16489.759609203003</v>
          </cell>
        </row>
        <row r="382">
          <cell r="A382" t="str">
            <v>2.32.2002</v>
          </cell>
          <cell r="B382">
            <v>2</v>
          </cell>
          <cell r="C382">
            <v>32</v>
          </cell>
          <cell r="D382">
            <v>2002</v>
          </cell>
          <cell r="E382">
            <v>14364.192492300001</v>
          </cell>
          <cell r="F382">
            <v>6164.2255592299998</v>
          </cell>
          <cell r="G382">
            <v>2343.4910460000001</v>
          </cell>
          <cell r="H382">
            <v>233.61353549999998</v>
          </cell>
          <cell r="I382">
            <v>6.2150753000000005</v>
          </cell>
          <cell r="J382">
            <v>2.3364976</v>
          </cell>
          <cell r="K382">
            <v>253.92872639999996</v>
          </cell>
          <cell r="L382">
            <v>49.720627</v>
          </cell>
          <cell r="M382">
            <v>15.576742000000001</v>
          </cell>
          <cell r="N382">
            <v>24.698651999999999</v>
          </cell>
          <cell r="O382">
            <v>1.480105368</v>
          </cell>
          <cell r="P382">
            <v>1.5207941040000001</v>
          </cell>
          <cell r="Q382">
            <v>9.6494359999999997</v>
          </cell>
          <cell r="R382">
            <v>13.837934000000001</v>
          </cell>
          <cell r="S382">
            <v>23484.487222801996</v>
          </cell>
        </row>
        <row r="383">
          <cell r="A383" t="str">
            <v>2.32.2003</v>
          </cell>
          <cell r="B383">
            <v>2</v>
          </cell>
          <cell r="C383">
            <v>32</v>
          </cell>
          <cell r="D383">
            <v>2003</v>
          </cell>
          <cell r="E383">
            <v>11571.501053599997</v>
          </cell>
          <cell r="F383">
            <v>3906.21654253</v>
          </cell>
          <cell r="G383">
            <v>1728.7206310999998</v>
          </cell>
          <cell r="H383">
            <v>167.23748020000002</v>
          </cell>
          <cell r="I383">
            <v>5.2906221999999996</v>
          </cell>
          <cell r="J383">
            <v>1.9797111999999999</v>
          </cell>
          <cell r="K383">
            <v>181.78036199999997</v>
          </cell>
          <cell r="L383">
            <v>42.324986000000003</v>
          </cell>
          <cell r="M383">
            <v>13.198146000000001</v>
          </cell>
          <cell r="N383">
            <v>20.664565</v>
          </cell>
          <cell r="O383">
            <v>1.0908846223999999</v>
          </cell>
          <cell r="P383">
            <v>1.1216990393000001</v>
          </cell>
          <cell r="Q383">
            <v>8.2277719999999999</v>
          </cell>
          <cell r="R383">
            <v>11.799188999999998</v>
          </cell>
          <cell r="S383">
            <v>17661.1536444917</v>
          </cell>
        </row>
        <row r="384">
          <cell r="A384" t="str">
            <v>2.32.2004</v>
          </cell>
          <cell r="B384">
            <v>2</v>
          </cell>
          <cell r="C384">
            <v>32</v>
          </cell>
          <cell r="D384">
            <v>2004</v>
          </cell>
          <cell r="E384">
            <v>8707.706645799999</v>
          </cell>
          <cell r="F384">
            <v>3338.98095401</v>
          </cell>
          <cell r="G384">
            <v>1445.3737903000001</v>
          </cell>
          <cell r="H384">
            <v>173.61635720000001</v>
          </cell>
          <cell r="I384">
            <v>5.4968675000000005</v>
          </cell>
          <cell r="J384">
            <v>2.0585742999999996</v>
          </cell>
          <cell r="K384">
            <v>188.71406170000003</v>
          </cell>
          <cell r="L384">
            <v>43.974955999999999</v>
          </cell>
          <cell r="M384">
            <v>13.723903</v>
          </cell>
          <cell r="N384">
            <v>21.535841000000001</v>
          </cell>
          <cell r="O384">
            <v>1.1224516406</v>
          </cell>
          <cell r="P384">
            <v>1.1540404374</v>
          </cell>
          <cell r="Q384">
            <v>8.4848229999999987</v>
          </cell>
          <cell r="R384">
            <v>12.167804</v>
          </cell>
          <cell r="S384">
            <v>13964.111069888002</v>
          </cell>
        </row>
        <row r="385">
          <cell r="A385" t="str">
            <v>2.32.2005</v>
          </cell>
          <cell r="B385">
            <v>2</v>
          </cell>
          <cell r="C385">
            <v>32</v>
          </cell>
          <cell r="D385">
            <v>2005</v>
          </cell>
          <cell r="E385">
            <v>9256.1627113999984</v>
          </cell>
          <cell r="F385">
            <v>4323.1733199300006</v>
          </cell>
          <cell r="G385">
            <v>1744.9903703999998</v>
          </cell>
          <cell r="H385">
            <v>245.17239220000002</v>
          </cell>
          <cell r="I385">
            <v>6.9919298000000003</v>
          </cell>
          <cell r="J385">
            <v>2.6708902000000001</v>
          </cell>
          <cell r="K385">
            <v>266.4926413</v>
          </cell>
          <cell r="L385">
            <v>55.935558</v>
          </cell>
          <cell r="M385">
            <v>17.806017000000001</v>
          </cell>
          <cell r="N385">
            <v>29.435369000000001</v>
          </cell>
          <cell r="O385">
            <v>1.5510526410000001</v>
          </cell>
          <cell r="P385">
            <v>1.5937924399999999</v>
          </cell>
          <cell r="Q385">
            <v>10.867096</v>
          </cell>
          <cell r="R385">
            <v>15.584161999999999</v>
          </cell>
          <cell r="S385">
            <v>15978.427302310998</v>
          </cell>
        </row>
        <row r="386">
          <cell r="A386" t="str">
            <v>2.32.2006</v>
          </cell>
          <cell r="B386">
            <v>2</v>
          </cell>
          <cell r="C386">
            <v>32</v>
          </cell>
          <cell r="D386">
            <v>2006</v>
          </cell>
          <cell r="E386">
            <v>10931.998678399999</v>
          </cell>
          <cell r="F386">
            <v>6069.0287513099984</v>
          </cell>
          <cell r="G386">
            <v>2288.3893191000002</v>
          </cell>
          <cell r="H386">
            <v>363.663544</v>
          </cell>
          <cell r="I386">
            <v>9.4142036999999998</v>
          </cell>
          <cell r="J386">
            <v>3.6685413000000002</v>
          </cell>
          <cell r="K386">
            <v>395.28738229999999</v>
          </cell>
          <cell r="L386">
            <v>75.313656000000009</v>
          </cell>
          <cell r="M386">
            <v>24.457080999999999</v>
          </cell>
          <cell r="N386">
            <v>42.452150000000003</v>
          </cell>
          <cell r="O386">
            <v>2.2575660850000001</v>
          </cell>
          <cell r="P386">
            <v>2.3185671279999993</v>
          </cell>
          <cell r="Q386">
            <v>14.910985999999998</v>
          </cell>
          <cell r="R386">
            <v>21.383365000000001</v>
          </cell>
          <cell r="S386">
            <v>20244.543791322998</v>
          </cell>
        </row>
        <row r="387">
          <cell r="A387" t="str">
            <v>2.32.2007</v>
          </cell>
          <cell r="B387">
            <v>2</v>
          </cell>
          <cell r="C387">
            <v>32</v>
          </cell>
          <cell r="D387">
            <v>2007</v>
          </cell>
          <cell r="E387">
            <v>10203.823234799998</v>
          </cell>
          <cell r="F387">
            <v>4607.7693034600006</v>
          </cell>
          <cell r="G387">
            <v>890.69383355000002</v>
          </cell>
          <cell r="H387">
            <v>41.699394519999998</v>
          </cell>
          <cell r="I387">
            <v>12.4133069</v>
          </cell>
          <cell r="J387">
            <v>4.6736500000000003</v>
          </cell>
          <cell r="K387">
            <v>45.325596000000004</v>
          </cell>
          <cell r="L387">
            <v>99.306395000000009</v>
          </cell>
          <cell r="M387">
            <v>31.157791</v>
          </cell>
          <cell r="N387">
            <v>49.602530000000002</v>
          </cell>
          <cell r="O387">
            <v>0</v>
          </cell>
          <cell r="P387">
            <v>27.584835120000001</v>
          </cell>
          <cell r="Q387">
            <v>18.183967000000003</v>
          </cell>
          <cell r="R387">
            <v>28.064561999999999</v>
          </cell>
          <cell r="S387">
            <v>16060.29839935</v>
          </cell>
        </row>
        <row r="388">
          <cell r="A388" t="str">
            <v>2.32.2008</v>
          </cell>
          <cell r="B388">
            <v>2</v>
          </cell>
          <cell r="C388">
            <v>32</v>
          </cell>
          <cell r="D388">
            <v>2008</v>
          </cell>
          <cell r="E388">
            <v>14320.258670000001</v>
          </cell>
          <cell r="F388">
            <v>7370.3238010400009</v>
          </cell>
          <cell r="G388">
            <v>1308.2177968700003</v>
          </cell>
          <cell r="H388">
            <v>64.706908069999997</v>
          </cell>
          <cell r="I388">
            <v>19.233692000000001</v>
          </cell>
          <cell r="J388">
            <v>7.321758</v>
          </cell>
          <cell r="K388">
            <v>70.333785599999999</v>
          </cell>
          <cell r="L388">
            <v>153.86959000000002</v>
          </cell>
          <cell r="M388">
            <v>48.811890000000005</v>
          </cell>
          <cell r="N388">
            <v>79.98133</v>
          </cell>
          <cell r="O388">
            <v>0</v>
          </cell>
          <cell r="P388">
            <v>43.090796960000006</v>
          </cell>
          <cell r="Q388">
            <v>24.768332000000001</v>
          </cell>
          <cell r="R388">
            <v>38.226734</v>
          </cell>
          <cell r="S388">
            <v>23549.14508454</v>
          </cell>
        </row>
        <row r="389">
          <cell r="A389" t="str">
            <v>2.32.2009</v>
          </cell>
          <cell r="B389">
            <v>2</v>
          </cell>
          <cell r="C389">
            <v>32</v>
          </cell>
          <cell r="D389">
            <v>2009</v>
          </cell>
          <cell r="E389">
            <v>24846.588519000001</v>
          </cell>
          <cell r="F389">
            <v>7810.9144241900003</v>
          </cell>
          <cell r="G389">
            <v>1825.5109561100001</v>
          </cell>
          <cell r="H389">
            <v>85.070764400000002</v>
          </cell>
          <cell r="I389">
            <v>26.417662</v>
          </cell>
          <cell r="J389">
            <v>9.565887</v>
          </cell>
          <cell r="K389">
            <v>92.468546999999987</v>
          </cell>
          <cell r="L389">
            <v>211.34207999999998</v>
          </cell>
          <cell r="M389">
            <v>63.772819999999996</v>
          </cell>
          <cell r="N389">
            <v>90.738890000000012</v>
          </cell>
          <cell r="O389">
            <v>0</v>
          </cell>
          <cell r="P389">
            <v>55.475985629999997</v>
          </cell>
          <cell r="Q389">
            <v>32.120235000000001</v>
          </cell>
          <cell r="R389">
            <v>49.573549999999997</v>
          </cell>
          <cell r="S389">
            <v>35199.560320329998</v>
          </cell>
        </row>
        <row r="390">
          <cell r="A390" t="str">
            <v>2.32.2010</v>
          </cell>
          <cell r="B390">
            <v>2</v>
          </cell>
          <cell r="C390">
            <v>32</v>
          </cell>
          <cell r="D390">
            <v>2010</v>
          </cell>
          <cell r="E390">
            <v>15323.120879000002</v>
          </cell>
          <cell r="F390">
            <v>2663.9191525599999</v>
          </cell>
          <cell r="G390">
            <v>1067.33056977</v>
          </cell>
          <cell r="H390">
            <v>48.669348089999993</v>
          </cell>
          <cell r="I390">
            <v>16.509985</v>
          </cell>
          <cell r="J390">
            <v>5.9289930000000002</v>
          </cell>
          <cell r="K390">
            <v>52.901470260000004</v>
          </cell>
          <cell r="L390">
            <v>132.07989699999999</v>
          </cell>
          <cell r="M390">
            <v>39.526867999999993</v>
          </cell>
          <cell r="N390">
            <v>54.787710000000004</v>
          </cell>
          <cell r="O390">
            <v>0</v>
          </cell>
          <cell r="P390">
            <v>31.500210529999997</v>
          </cell>
          <cell r="Q390">
            <v>19.859027999999999</v>
          </cell>
          <cell r="R390">
            <v>30.649842999999997</v>
          </cell>
          <cell r="S390">
            <v>19486.783954210005</v>
          </cell>
        </row>
        <row r="391">
          <cell r="A391" t="str">
            <v>2.32.2011</v>
          </cell>
          <cell r="B391">
            <v>2</v>
          </cell>
          <cell r="C391">
            <v>32</v>
          </cell>
          <cell r="D391">
            <v>2011</v>
          </cell>
          <cell r="E391">
            <v>10604.2223239</v>
          </cell>
          <cell r="F391">
            <v>2986.4879547999999</v>
          </cell>
          <cell r="G391">
            <v>885.21764353000003</v>
          </cell>
          <cell r="H391">
            <v>45.472556409999996</v>
          </cell>
          <cell r="I391">
            <v>15.34319</v>
          </cell>
          <cell r="J391">
            <v>5.8048829999999993</v>
          </cell>
          <cell r="K391">
            <v>49.426817290000002</v>
          </cell>
          <cell r="L391">
            <v>122.74543800000001</v>
          </cell>
          <cell r="M391">
            <v>38.699432000000002</v>
          </cell>
          <cell r="N391">
            <v>62.405859999999997</v>
          </cell>
          <cell r="O391">
            <v>0</v>
          </cell>
          <cell r="P391">
            <v>30.174840589999999</v>
          </cell>
          <cell r="Q391">
            <v>18.830081</v>
          </cell>
          <cell r="R391">
            <v>29.061786999999999</v>
          </cell>
          <cell r="S391">
            <v>14893.892807520002</v>
          </cell>
        </row>
        <row r="392">
          <cell r="A392" t="str">
            <v>2.32.2012</v>
          </cell>
          <cell r="B392">
            <v>2</v>
          </cell>
          <cell r="C392">
            <v>32</v>
          </cell>
          <cell r="D392">
            <v>2012</v>
          </cell>
          <cell r="E392">
            <v>6736.4091137999994</v>
          </cell>
          <cell r="F392">
            <v>2167.4983965900001</v>
          </cell>
          <cell r="G392">
            <v>617.37289238000005</v>
          </cell>
          <cell r="H392">
            <v>30.427000920000001</v>
          </cell>
          <cell r="I392">
            <v>11.505246100000001</v>
          </cell>
          <cell r="J392">
            <v>4.3528438999999999</v>
          </cell>
          <cell r="K392">
            <v>33.0729282</v>
          </cell>
          <cell r="L392">
            <v>92.041924999999992</v>
          </cell>
          <cell r="M392">
            <v>29.019175999999998</v>
          </cell>
          <cell r="N392">
            <v>46.795689999999993</v>
          </cell>
          <cell r="O392">
            <v>0</v>
          </cell>
          <cell r="P392">
            <v>20.396638060000001</v>
          </cell>
          <cell r="Q392">
            <v>13.249868000000001</v>
          </cell>
          <cell r="R392">
            <v>20.449455</v>
          </cell>
          <cell r="S392">
            <v>9822.5911739500007</v>
          </cell>
        </row>
        <row r="393">
          <cell r="A393" t="str">
            <v>2.32.2013</v>
          </cell>
          <cell r="B393">
            <v>2</v>
          </cell>
          <cell r="C393">
            <v>32</v>
          </cell>
          <cell r="D393">
            <v>2013</v>
          </cell>
          <cell r="E393">
            <v>13114.252863000002</v>
          </cell>
          <cell r="F393">
            <v>4235.3087057699995</v>
          </cell>
          <cell r="G393">
            <v>1172.5520600199998</v>
          </cell>
          <cell r="H393">
            <v>59.806716450000003</v>
          </cell>
          <cell r="I393">
            <v>22.736129000000002</v>
          </cell>
          <cell r="J393">
            <v>8.6018919999999994</v>
          </cell>
          <cell r="K393">
            <v>65.00759269000001</v>
          </cell>
          <cell r="L393">
            <v>181.88889</v>
          </cell>
          <cell r="M393">
            <v>57.346260000000001</v>
          </cell>
          <cell r="N393">
            <v>92.475359999999995</v>
          </cell>
          <cell r="O393">
            <v>0</v>
          </cell>
          <cell r="P393">
            <v>40.14472233</v>
          </cell>
          <cell r="Q393">
            <v>25.906656000000002</v>
          </cell>
          <cell r="R393">
            <v>39.983462000000003</v>
          </cell>
          <cell r="S393">
            <v>19116.011309259993</v>
          </cell>
        </row>
        <row r="394">
          <cell r="A394" t="str">
            <v>2.32.2014</v>
          </cell>
          <cell r="B394">
            <v>2</v>
          </cell>
          <cell r="C394">
            <v>32</v>
          </cell>
          <cell r="D394">
            <v>2014</v>
          </cell>
          <cell r="E394">
            <v>21534.620174</v>
          </cell>
          <cell r="F394">
            <v>6979.4791680899989</v>
          </cell>
          <cell r="G394">
            <v>1879.0853735000001</v>
          </cell>
          <cell r="H394">
            <v>99.111276799999999</v>
          </cell>
          <cell r="I394">
            <v>37.868301000000002</v>
          </cell>
          <cell r="J394">
            <v>14.326943999999999</v>
          </cell>
          <cell r="K394">
            <v>107.73002950000001</v>
          </cell>
          <cell r="L394">
            <v>302.94624999999996</v>
          </cell>
          <cell r="M394">
            <v>95.513409999999993</v>
          </cell>
          <cell r="N394">
            <v>154.02284</v>
          </cell>
          <cell r="O394">
            <v>0</v>
          </cell>
          <cell r="P394">
            <v>66.610998000000009</v>
          </cell>
          <cell r="Q394">
            <v>41.987965000000003</v>
          </cell>
          <cell r="R394">
            <v>64.802890000000005</v>
          </cell>
          <cell r="S394">
            <v>31378.105619889993</v>
          </cell>
        </row>
        <row r="395">
          <cell r="A395" t="str">
            <v>2.32.2015</v>
          </cell>
          <cell r="B395">
            <v>2</v>
          </cell>
          <cell r="C395">
            <v>32</v>
          </cell>
          <cell r="D395">
            <v>2015</v>
          </cell>
          <cell r="E395">
            <v>24286.957645999999</v>
          </cell>
          <cell r="F395">
            <v>7898.2229159800008</v>
          </cell>
          <cell r="G395">
            <v>2069.3287300999996</v>
          </cell>
          <cell r="H395">
            <v>112.75278360000001</v>
          </cell>
          <cell r="I395">
            <v>43.283580999999998</v>
          </cell>
          <cell r="J395">
            <v>16.375755000000002</v>
          </cell>
          <cell r="K395">
            <v>122.55793200000001</v>
          </cell>
          <cell r="L395">
            <v>346.26880999999997</v>
          </cell>
          <cell r="M395">
            <v>109.17218</v>
          </cell>
          <cell r="N395">
            <v>176.04866999999999</v>
          </cell>
          <cell r="O395">
            <v>0</v>
          </cell>
          <cell r="P395">
            <v>75.868429599999999</v>
          </cell>
          <cell r="Q395">
            <v>47.062840000000001</v>
          </cell>
          <cell r="R395">
            <v>72.635499999999993</v>
          </cell>
          <cell r="S395">
            <v>35376.535773280004</v>
          </cell>
        </row>
        <row r="396">
          <cell r="A396" t="str">
            <v>2.32.2016</v>
          </cell>
          <cell r="B396">
            <v>2</v>
          </cell>
          <cell r="C396">
            <v>32</v>
          </cell>
          <cell r="D396">
            <v>2016</v>
          </cell>
          <cell r="E396">
            <v>32385.813874999993</v>
          </cell>
          <cell r="F396">
            <v>10565.738612729998</v>
          </cell>
          <cell r="G396">
            <v>2696.3094384999999</v>
          </cell>
          <cell r="H396">
            <v>151.58282800000001</v>
          </cell>
          <cell r="I396">
            <v>58.443948999999996</v>
          </cell>
          <cell r="J396">
            <v>22.111433999999999</v>
          </cell>
          <cell r="K396">
            <v>164.76433440000002</v>
          </cell>
          <cell r="L396">
            <v>467.55195000000003</v>
          </cell>
          <cell r="M396">
            <v>147.41040999999998</v>
          </cell>
          <cell r="N396">
            <v>237.71083000000002</v>
          </cell>
          <cell r="O396">
            <v>0</v>
          </cell>
          <cell r="P396">
            <v>102.1076181</v>
          </cell>
          <cell r="Q396">
            <v>61.044919999999998</v>
          </cell>
          <cell r="R396">
            <v>94.214910000000003</v>
          </cell>
          <cell r="S396">
            <v>47154.805109729998</v>
          </cell>
        </row>
        <row r="397">
          <cell r="A397" t="str">
            <v>2.32.2017</v>
          </cell>
          <cell r="B397">
            <v>2</v>
          </cell>
          <cell r="C397">
            <v>32</v>
          </cell>
          <cell r="D397">
            <v>2017</v>
          </cell>
          <cell r="E397">
            <v>29603.671897</v>
          </cell>
          <cell r="F397">
            <v>15529.120139799999</v>
          </cell>
          <cell r="G397">
            <v>3641.0166404000001</v>
          </cell>
          <cell r="H397">
            <v>224.01956279999999</v>
          </cell>
          <cell r="I397">
            <v>92.337584000000007</v>
          </cell>
          <cell r="J397">
            <v>34.934696000000002</v>
          </cell>
          <cell r="K397">
            <v>243.5003208</v>
          </cell>
          <cell r="L397">
            <v>738.70109000000002</v>
          </cell>
          <cell r="M397">
            <v>232.89920000000001</v>
          </cell>
          <cell r="N397">
            <v>375.56800000000004</v>
          </cell>
          <cell r="O397">
            <v>0</v>
          </cell>
          <cell r="P397">
            <v>151.79064880000001</v>
          </cell>
          <cell r="Q397">
            <v>93.584060000000008</v>
          </cell>
          <cell r="R397">
            <v>144.43468000000001</v>
          </cell>
          <cell r="S397">
            <v>51105.578519599992</v>
          </cell>
        </row>
        <row r="398">
          <cell r="A398" t="str">
            <v>2.32.2018</v>
          </cell>
          <cell r="B398">
            <v>2</v>
          </cell>
          <cell r="C398">
            <v>32</v>
          </cell>
          <cell r="D398">
            <v>2018</v>
          </cell>
          <cell r="E398">
            <v>30953.127254999996</v>
          </cell>
          <cell r="F398">
            <v>14901.213024459999</v>
          </cell>
          <cell r="G398">
            <v>4476.9009189000008</v>
          </cell>
          <cell r="H398">
            <v>281.09915590000003</v>
          </cell>
          <cell r="I398">
            <v>122.68715200000001</v>
          </cell>
          <cell r="J398">
            <v>46.416869999999996</v>
          </cell>
          <cell r="K398">
            <v>305.54349880000001</v>
          </cell>
          <cell r="L398">
            <v>981.49671000000012</v>
          </cell>
          <cell r="M398">
            <v>309.44848999999999</v>
          </cell>
          <cell r="N398">
            <v>499.00890000000004</v>
          </cell>
          <cell r="O398">
            <v>0</v>
          </cell>
          <cell r="P398">
            <v>191.44899720000001</v>
          </cell>
          <cell r="Q398">
            <v>117.42403</v>
          </cell>
          <cell r="R398">
            <v>181.22876000000002</v>
          </cell>
          <cell r="S398">
            <v>53367.04376226</v>
          </cell>
        </row>
        <row r="399">
          <cell r="A399" t="str">
            <v>2.32.2019</v>
          </cell>
          <cell r="B399">
            <v>2</v>
          </cell>
          <cell r="C399">
            <v>32</v>
          </cell>
          <cell r="D399">
            <v>2019</v>
          </cell>
          <cell r="E399">
            <v>48720.540545000011</v>
          </cell>
          <cell r="F399">
            <v>22426.426021299998</v>
          </cell>
          <cell r="G399">
            <v>7203.5611112000006</v>
          </cell>
          <cell r="H399">
            <v>457.6706309999999</v>
          </cell>
          <cell r="I399">
            <v>209.16788000000003</v>
          </cell>
          <cell r="J399">
            <v>79.13579</v>
          </cell>
          <cell r="K399">
            <v>497.47085220000002</v>
          </cell>
          <cell r="L399">
            <v>1673.3449000000003</v>
          </cell>
          <cell r="M399">
            <v>527.57500000000005</v>
          </cell>
          <cell r="N399">
            <v>850.75599999999997</v>
          </cell>
          <cell r="O399">
            <v>0</v>
          </cell>
          <cell r="P399">
            <v>313.028751</v>
          </cell>
          <cell r="Q399">
            <v>198.51128</v>
          </cell>
          <cell r="R399">
            <v>306.37592999999998</v>
          </cell>
          <cell r="S399">
            <v>83463.564691699998</v>
          </cell>
        </row>
        <row r="400">
          <cell r="A400" t="str">
            <v>2.32.2020</v>
          </cell>
          <cell r="B400">
            <v>2</v>
          </cell>
          <cell r="C400">
            <v>32</v>
          </cell>
          <cell r="D400">
            <v>2020</v>
          </cell>
          <cell r="E400">
            <v>24171.350561999996</v>
          </cell>
          <cell r="F400">
            <v>10516.259632980002</v>
          </cell>
          <cell r="G400">
            <v>3672.1599717000008</v>
          </cell>
          <cell r="H400">
            <v>233.45314350000004</v>
          </cell>
          <cell r="I400">
            <v>110.701804</v>
          </cell>
          <cell r="J400">
            <v>41.882523000000006</v>
          </cell>
          <cell r="K400">
            <v>253.75410159999996</v>
          </cell>
          <cell r="L400">
            <v>885.61481000000015</v>
          </cell>
          <cell r="M400">
            <v>279.21778999999998</v>
          </cell>
          <cell r="N400">
            <v>450.26150000000001</v>
          </cell>
          <cell r="O400">
            <v>0</v>
          </cell>
          <cell r="P400">
            <v>160.2213778</v>
          </cell>
          <cell r="Q400">
            <v>104.14934</v>
          </cell>
          <cell r="R400">
            <v>160.74097</v>
          </cell>
          <cell r="S400">
            <v>41039.767526580006</v>
          </cell>
        </row>
        <row r="401">
          <cell r="A401" t="str">
            <v>2.32.2021</v>
          </cell>
          <cell r="B401">
            <v>2</v>
          </cell>
          <cell r="C401">
            <v>32</v>
          </cell>
          <cell r="D401">
            <v>2021</v>
          </cell>
          <cell r="E401">
            <v>21560.400587</v>
          </cell>
          <cell r="F401">
            <v>8020.4268041600008</v>
          </cell>
          <cell r="G401">
            <v>3701.1976812999997</v>
          </cell>
          <cell r="H401">
            <v>235.93119039999999</v>
          </cell>
          <cell r="I401">
            <v>117.69619300000001</v>
          </cell>
          <cell r="J401">
            <v>44.528648999999994</v>
          </cell>
          <cell r="K401">
            <v>256.44777929999998</v>
          </cell>
          <cell r="L401">
            <v>941.56924000000004</v>
          </cell>
          <cell r="M401">
            <v>296.85909000000004</v>
          </cell>
          <cell r="N401">
            <v>478.70910000000003</v>
          </cell>
          <cell r="O401">
            <v>0</v>
          </cell>
          <cell r="P401">
            <v>162.6716443</v>
          </cell>
          <cell r="Q401">
            <v>108.65980999999999</v>
          </cell>
          <cell r="R401">
            <v>167.70217000000002</v>
          </cell>
          <cell r="S401">
            <v>36092.799938459983</v>
          </cell>
        </row>
        <row r="402">
          <cell r="A402" t="str">
            <v>2.32.2022</v>
          </cell>
          <cell r="B402">
            <v>2</v>
          </cell>
          <cell r="C402">
            <v>32</v>
          </cell>
          <cell r="D402">
            <v>2022</v>
          </cell>
          <cell r="E402">
            <v>21425.738591999998</v>
          </cell>
          <cell r="F402">
            <v>6780.7366186199997</v>
          </cell>
          <cell r="G402">
            <v>3810.9502712999997</v>
          </cell>
          <cell r="H402">
            <v>250.33902830000002</v>
          </cell>
          <cell r="I402">
            <v>125.082418</v>
          </cell>
          <cell r="J402">
            <v>47.323280000000004</v>
          </cell>
          <cell r="K402">
            <v>272.10862260000005</v>
          </cell>
          <cell r="L402">
            <v>1000.6598399999999</v>
          </cell>
          <cell r="M402">
            <v>315.49006000000003</v>
          </cell>
          <cell r="N402">
            <v>508.75169999999997</v>
          </cell>
          <cell r="O402">
            <v>0</v>
          </cell>
          <cell r="P402">
            <v>172.65850549999999</v>
          </cell>
          <cell r="Q402">
            <v>113.88590000000001</v>
          </cell>
          <cell r="R402">
            <v>175.76815000000002</v>
          </cell>
          <cell r="S402">
            <v>34999.492986320001</v>
          </cell>
        </row>
        <row r="403">
          <cell r="A403" t="str">
            <v>2.32.2023</v>
          </cell>
          <cell r="B403">
            <v>2</v>
          </cell>
          <cell r="C403">
            <v>32</v>
          </cell>
          <cell r="D403">
            <v>2023</v>
          </cell>
          <cell r="E403">
            <v>13519.268376000002</v>
          </cell>
          <cell r="F403">
            <v>6762.1932763100003</v>
          </cell>
          <cell r="G403">
            <v>3702.5338473999996</v>
          </cell>
          <cell r="H403">
            <v>162.35129179999998</v>
          </cell>
          <cell r="I403">
            <v>131.341577</v>
          </cell>
          <cell r="J403">
            <v>49.691300000000005</v>
          </cell>
          <cell r="K403">
            <v>176.46938930000002</v>
          </cell>
          <cell r="L403">
            <v>1050.7330200000001</v>
          </cell>
          <cell r="M403">
            <v>331.27719999999999</v>
          </cell>
          <cell r="N403">
            <v>534.20960000000002</v>
          </cell>
          <cell r="O403">
            <v>0</v>
          </cell>
          <cell r="P403">
            <v>111.85994730000002</v>
          </cell>
          <cell r="Q403">
            <v>117.96929</v>
          </cell>
          <cell r="R403">
            <v>182.07017000000002</v>
          </cell>
          <cell r="S403">
            <v>26831.968285109997</v>
          </cell>
        </row>
        <row r="404">
          <cell r="A404" t="str">
            <v>2.32.2024</v>
          </cell>
          <cell r="B404">
            <v>2</v>
          </cell>
          <cell r="C404">
            <v>32</v>
          </cell>
          <cell r="D404">
            <v>2024</v>
          </cell>
          <cell r="E404">
            <v>13209.860557000002</v>
          </cell>
          <cell r="F404">
            <v>6913.4335266799999</v>
          </cell>
          <cell r="G404">
            <v>3753.3374292999997</v>
          </cell>
          <cell r="H404">
            <v>168.55602569999996</v>
          </cell>
          <cell r="I404">
            <v>136.584304</v>
          </cell>
          <cell r="J404">
            <v>51.674850000000006</v>
          </cell>
          <cell r="K404">
            <v>183.21364640000002</v>
          </cell>
          <cell r="L404">
            <v>1092.67383</v>
          </cell>
          <cell r="M404">
            <v>344.50056000000006</v>
          </cell>
          <cell r="N404">
            <v>555.53320000000008</v>
          </cell>
          <cell r="O404">
            <v>0</v>
          </cell>
          <cell r="P404">
            <v>116.1646011</v>
          </cell>
          <cell r="Q404">
            <v>121.03503000000001</v>
          </cell>
          <cell r="R404">
            <v>186.80167999999998</v>
          </cell>
          <cell r="S404">
            <v>26833.36924018</v>
          </cell>
        </row>
        <row r="405">
          <cell r="A405" t="str">
            <v>2.32.2025</v>
          </cell>
          <cell r="B405">
            <v>2</v>
          </cell>
          <cell r="C405">
            <v>32</v>
          </cell>
          <cell r="D405">
            <v>2025</v>
          </cell>
          <cell r="E405">
            <v>12974.252098999998</v>
          </cell>
          <cell r="F405">
            <v>7096.0898325400003</v>
          </cell>
          <cell r="G405">
            <v>3823.5062299000001</v>
          </cell>
          <cell r="H405">
            <v>175.42621020000001</v>
          </cell>
          <cell r="I405">
            <v>142.35442399999999</v>
          </cell>
          <cell r="J405">
            <v>53.85774</v>
          </cell>
          <cell r="K405">
            <v>190.68132259999999</v>
          </cell>
          <cell r="L405">
            <v>1138.8349900000001</v>
          </cell>
          <cell r="M405">
            <v>359.05428999999998</v>
          </cell>
          <cell r="N405">
            <v>579.00240000000008</v>
          </cell>
          <cell r="O405">
            <v>0</v>
          </cell>
          <cell r="P405">
            <v>120.9261212</v>
          </cell>
          <cell r="Q405">
            <v>124.60624999999999</v>
          </cell>
          <cell r="R405">
            <v>192.31357</v>
          </cell>
          <cell r="S405">
            <v>26970.90547944</v>
          </cell>
        </row>
        <row r="406">
          <cell r="A406" t="str">
            <v>2.32.2026</v>
          </cell>
          <cell r="B406">
            <v>2</v>
          </cell>
          <cell r="C406">
            <v>32</v>
          </cell>
          <cell r="D406">
            <v>2026</v>
          </cell>
          <cell r="E406">
            <v>13556.158535</v>
          </cell>
          <cell r="F406">
            <v>7400.6568143300001</v>
          </cell>
          <cell r="G406">
            <v>3951.2289734999999</v>
          </cell>
          <cell r="H406">
            <v>184.01838370000002</v>
          </cell>
          <cell r="I406">
            <v>149.508511</v>
          </cell>
          <cell r="J406">
            <v>56.564520000000002</v>
          </cell>
          <cell r="K406">
            <v>200.02069589999999</v>
          </cell>
          <cell r="L406">
            <v>1196.0684900000001</v>
          </cell>
          <cell r="M406">
            <v>377.09889000000004</v>
          </cell>
          <cell r="N406">
            <v>608.10079999999994</v>
          </cell>
          <cell r="O406">
            <v>0</v>
          </cell>
          <cell r="P406">
            <v>126.8728674</v>
          </cell>
          <cell r="Q406">
            <v>130.76383999999999</v>
          </cell>
          <cell r="R406">
            <v>201.81701999999999</v>
          </cell>
          <cell r="S406">
            <v>28138.878340830004</v>
          </cell>
        </row>
        <row r="407">
          <cell r="A407" t="str">
            <v>2.41.41</v>
          </cell>
          <cell r="B407">
            <v>2</v>
          </cell>
          <cell r="C407">
            <v>41</v>
          </cell>
          <cell r="D407">
            <v>41</v>
          </cell>
          <cell r="E407">
            <v>24595.314728000005</v>
          </cell>
          <cell r="F407">
            <v>88064.839996670999</v>
          </cell>
          <cell r="G407">
            <v>5143.9504249000001</v>
          </cell>
          <cell r="H407">
            <v>3393.7740512399996</v>
          </cell>
          <cell r="I407">
            <v>613.35711320000007</v>
          </cell>
          <cell r="J407">
            <v>91.193142399999985</v>
          </cell>
          <cell r="K407">
            <v>3688.8972221300005</v>
          </cell>
          <cell r="L407">
            <v>4906.8580289999991</v>
          </cell>
          <cell r="M407">
            <v>607.95738299999994</v>
          </cell>
          <cell r="N407">
            <v>507.65235200000001</v>
          </cell>
          <cell r="O407">
            <v>19.520278505</v>
          </cell>
          <cell r="P407">
            <v>401.10974021999999</v>
          </cell>
          <cell r="Q407">
            <v>306.76955127000002</v>
          </cell>
          <cell r="R407">
            <v>467.70974548000004</v>
          </cell>
          <cell r="S407">
            <v>132808.90375801598</v>
          </cell>
        </row>
        <row r="408">
          <cell r="A408" t="str">
            <v>2.41.1996</v>
          </cell>
          <cell r="B408">
            <v>2</v>
          </cell>
          <cell r="C408">
            <v>41</v>
          </cell>
          <cell r="D408">
            <v>1996</v>
          </cell>
          <cell r="E408">
            <v>1190.682221</v>
          </cell>
          <cell r="F408">
            <v>5348.7677573330011</v>
          </cell>
          <cell r="G408">
            <v>265.44762000000003</v>
          </cell>
          <cell r="H408">
            <v>276.25592311000008</v>
          </cell>
          <cell r="I408">
            <v>5.3574641999999999</v>
          </cell>
          <cell r="J408">
            <v>0.79652970000000001</v>
          </cell>
          <cell r="K408">
            <v>300.27904402000001</v>
          </cell>
          <cell r="L408">
            <v>42.859625000000001</v>
          </cell>
          <cell r="M408">
            <v>5.3102149999999995</v>
          </cell>
          <cell r="N408">
            <v>4.4359229999999998</v>
          </cell>
          <cell r="O408">
            <v>1.8292964670000003</v>
          </cell>
          <cell r="P408">
            <v>1.8687358039999997</v>
          </cell>
          <cell r="Q408">
            <v>2.9940569300000002</v>
          </cell>
          <cell r="R408">
            <v>4.2936864700000008</v>
          </cell>
          <cell r="S408">
            <v>7451.1780980340009</v>
          </cell>
        </row>
        <row r="409">
          <cell r="A409" t="str">
            <v>2.41.1997</v>
          </cell>
          <cell r="B409">
            <v>2</v>
          </cell>
          <cell r="C409">
            <v>41</v>
          </cell>
          <cell r="D409">
            <v>1997</v>
          </cell>
          <cell r="E409">
            <v>1110.242424</v>
          </cell>
          <cell r="F409">
            <v>4987.221257018</v>
          </cell>
          <cell r="G409">
            <v>247.46435489999999</v>
          </cell>
          <cell r="H409">
            <v>257.56223173000006</v>
          </cell>
          <cell r="I409">
            <v>4.9960591000000001</v>
          </cell>
          <cell r="J409">
            <v>0.74280350000000006</v>
          </cell>
          <cell r="K409">
            <v>279.96031412000002</v>
          </cell>
          <cell r="L409">
            <v>39.968426000000008</v>
          </cell>
          <cell r="M409">
            <v>4.9520469999999994</v>
          </cell>
          <cell r="N409">
            <v>4.1360899999999994</v>
          </cell>
          <cell r="O409">
            <v>1.7053173560000001</v>
          </cell>
          <cell r="P409">
            <v>1.742086628</v>
          </cell>
          <cell r="Q409">
            <v>2.79171178</v>
          </cell>
          <cell r="R409">
            <v>4.0035024300000002</v>
          </cell>
          <cell r="S409">
            <v>6947.4886255620004</v>
          </cell>
        </row>
        <row r="410">
          <cell r="A410" t="str">
            <v>2.41.1998</v>
          </cell>
          <cell r="B410">
            <v>2</v>
          </cell>
          <cell r="C410">
            <v>41</v>
          </cell>
          <cell r="D410">
            <v>1998</v>
          </cell>
          <cell r="E410">
            <v>1250.7284110000001</v>
          </cell>
          <cell r="F410">
            <v>4973.0649538569996</v>
          </cell>
          <cell r="G410">
            <v>278.768394</v>
          </cell>
          <cell r="H410">
            <v>164.49908168000005</v>
          </cell>
          <cell r="I410">
            <v>5.6282050000000003</v>
          </cell>
          <cell r="J410">
            <v>0.83680280000000007</v>
          </cell>
          <cell r="K410">
            <v>178.80391429000002</v>
          </cell>
          <cell r="L410">
            <v>45.025666000000001</v>
          </cell>
          <cell r="M410">
            <v>5.5787129999999996</v>
          </cell>
          <cell r="N410">
            <v>4.6594280000000001</v>
          </cell>
          <cell r="O410">
            <v>1.1353626729999999</v>
          </cell>
          <cell r="P410">
            <v>1.1598666419999997</v>
          </cell>
          <cell r="Q410">
            <v>3.1449467699999998</v>
          </cell>
          <cell r="R410">
            <v>4.5100640099999998</v>
          </cell>
          <cell r="S410">
            <v>6917.5438097219994</v>
          </cell>
        </row>
        <row r="411">
          <cell r="A411" t="str">
            <v>2.41.1999</v>
          </cell>
          <cell r="B411">
            <v>2</v>
          </cell>
          <cell r="C411">
            <v>41</v>
          </cell>
          <cell r="D411">
            <v>1999</v>
          </cell>
          <cell r="E411">
            <v>1421.689275</v>
          </cell>
          <cell r="F411">
            <v>4003.5240295050003</v>
          </cell>
          <cell r="G411">
            <v>316.92485900000003</v>
          </cell>
          <cell r="H411">
            <v>186.97945311000001</v>
          </cell>
          <cell r="I411">
            <v>6.3971032999999986</v>
          </cell>
          <cell r="J411">
            <v>0.95110329999999998</v>
          </cell>
          <cell r="K411">
            <v>203.23929269999999</v>
          </cell>
          <cell r="L411">
            <v>51.176873000000001</v>
          </cell>
          <cell r="M411">
            <v>6.3407160000000005</v>
          </cell>
          <cell r="N411">
            <v>5.2964839999999995</v>
          </cell>
          <cell r="O411">
            <v>1.2905864419999999</v>
          </cell>
          <cell r="P411">
            <v>1.3184419219999999</v>
          </cell>
          <cell r="Q411">
            <v>3.5749343100000002</v>
          </cell>
          <cell r="R411">
            <v>5.1267016500000011</v>
          </cell>
          <cell r="S411">
            <v>6213.829853238999</v>
          </cell>
        </row>
        <row r="412">
          <cell r="A412" t="str">
            <v>2.41.2000</v>
          </cell>
          <cell r="B412">
            <v>2</v>
          </cell>
          <cell r="C412">
            <v>41</v>
          </cell>
          <cell r="D412">
            <v>2000</v>
          </cell>
          <cell r="E412">
            <v>1626.1003160000002</v>
          </cell>
          <cell r="F412">
            <v>4579.1794358310008</v>
          </cell>
          <cell r="G412">
            <v>362.47141599999998</v>
          </cell>
          <cell r="H412">
            <v>213.8654205</v>
          </cell>
          <cell r="I412">
            <v>7.3170884999999997</v>
          </cell>
          <cell r="J412">
            <v>1.087887</v>
          </cell>
          <cell r="K412">
            <v>232.46303289999994</v>
          </cell>
          <cell r="L412">
            <v>58.536707999999997</v>
          </cell>
          <cell r="M412">
            <v>7.2526210000000004</v>
          </cell>
          <cell r="N412">
            <v>6.0579409999999996</v>
          </cell>
          <cell r="O412">
            <v>1.476133388</v>
          </cell>
          <cell r="P412">
            <v>1.5079925599999999</v>
          </cell>
          <cell r="Q412">
            <v>4.0888951599999999</v>
          </cell>
          <cell r="R412">
            <v>5.8637439499999999</v>
          </cell>
          <cell r="S412">
            <v>7107.2686317890002</v>
          </cell>
        </row>
        <row r="413">
          <cell r="A413" t="str">
            <v>2.41.2001</v>
          </cell>
          <cell r="B413">
            <v>2</v>
          </cell>
          <cell r="C413">
            <v>41</v>
          </cell>
          <cell r="D413">
            <v>2001</v>
          </cell>
          <cell r="E413">
            <v>1856.9136189999999</v>
          </cell>
          <cell r="F413">
            <v>5229.2931320630014</v>
          </cell>
          <cell r="G413">
            <v>413.84835800000002</v>
          </cell>
          <cell r="H413">
            <v>244.22949489999999</v>
          </cell>
          <cell r="I413">
            <v>8.3562180000000001</v>
          </cell>
          <cell r="J413">
            <v>1.2424187</v>
          </cell>
          <cell r="K413">
            <v>265.46797620000007</v>
          </cell>
          <cell r="L413">
            <v>66.849745999999996</v>
          </cell>
          <cell r="M413">
            <v>8.2828360000000014</v>
          </cell>
          <cell r="N413">
            <v>6.9176029999999997</v>
          </cell>
          <cell r="O413">
            <v>1.685619049</v>
          </cell>
          <cell r="P413">
            <v>1.721998908</v>
          </cell>
          <cell r="Q413">
            <v>4.6692487299999996</v>
          </cell>
          <cell r="R413">
            <v>6.6960284599999991</v>
          </cell>
          <cell r="S413">
            <v>8116.1742970100004</v>
          </cell>
        </row>
        <row r="414">
          <cell r="A414" t="str">
            <v>2.41.2002</v>
          </cell>
          <cell r="B414">
            <v>2</v>
          </cell>
          <cell r="C414">
            <v>41</v>
          </cell>
          <cell r="D414">
            <v>2002</v>
          </cell>
          <cell r="E414">
            <v>2059.3253419999996</v>
          </cell>
          <cell r="F414">
            <v>5799.1063970839996</v>
          </cell>
          <cell r="G414">
            <v>459.07928599999997</v>
          </cell>
          <cell r="H414">
            <v>270.8400881</v>
          </cell>
          <cell r="I414">
            <v>9.2661129999999989</v>
          </cell>
          <cell r="J414">
            <v>1.3776571</v>
          </cell>
          <cell r="K414">
            <v>294.39249659999996</v>
          </cell>
          <cell r="L414">
            <v>74.128985999999998</v>
          </cell>
          <cell r="M414">
            <v>9.1844290000000015</v>
          </cell>
          <cell r="N414">
            <v>7.6720140000000008</v>
          </cell>
          <cell r="O414">
            <v>1.8694311800000001</v>
          </cell>
          <cell r="P414">
            <v>1.9097763619999994</v>
          </cell>
          <cell r="Q414">
            <v>5.1784438700000006</v>
          </cell>
          <cell r="R414">
            <v>7.4262544899999998</v>
          </cell>
          <cell r="S414">
            <v>9000.7567147859972</v>
          </cell>
        </row>
        <row r="415">
          <cell r="A415" t="str">
            <v>2.41.2003</v>
          </cell>
          <cell r="B415">
            <v>2</v>
          </cell>
          <cell r="C415">
            <v>41</v>
          </cell>
          <cell r="D415">
            <v>2003</v>
          </cell>
          <cell r="E415">
            <v>1206.502643</v>
          </cell>
          <cell r="F415">
            <v>3846.2334310399997</v>
          </cell>
          <cell r="G415">
            <v>358.39602299999996</v>
          </cell>
          <cell r="H415">
            <v>272.16129239999992</v>
          </cell>
          <cell r="I415">
            <v>10.309439199999998</v>
          </cell>
          <cell r="J415">
            <v>1.5327611000000001</v>
          </cell>
          <cell r="K415">
            <v>295.82853399999999</v>
          </cell>
          <cell r="L415">
            <v>82.475493999999998</v>
          </cell>
          <cell r="M415">
            <v>10.218465</v>
          </cell>
          <cell r="N415">
            <v>8.5351940000000006</v>
          </cell>
          <cell r="O415">
            <v>1.8783606320000001</v>
          </cell>
          <cell r="P415">
            <v>1.918911705</v>
          </cell>
          <cell r="Q415">
            <v>5.7610689600000002</v>
          </cell>
          <cell r="R415">
            <v>8.2617723200000004</v>
          </cell>
          <cell r="S415">
            <v>6110.0133903570013</v>
          </cell>
        </row>
        <row r="416">
          <cell r="A416" t="str">
            <v>2.41.2004</v>
          </cell>
          <cell r="B416">
            <v>2</v>
          </cell>
          <cell r="C416">
            <v>41</v>
          </cell>
          <cell r="D416">
            <v>2004</v>
          </cell>
          <cell r="E416">
            <v>1309.050252</v>
          </cell>
          <cell r="F416">
            <v>4173.1181291900002</v>
          </cell>
          <cell r="G416">
            <v>388.860996</v>
          </cell>
          <cell r="H416">
            <v>295.28592250000003</v>
          </cell>
          <cell r="I416">
            <v>11.1844869</v>
          </cell>
          <cell r="J416">
            <v>1.6629206000000001</v>
          </cell>
          <cell r="K416">
            <v>320.96355210000002</v>
          </cell>
          <cell r="L416">
            <v>89.475854999999996</v>
          </cell>
          <cell r="M416">
            <v>11.086185</v>
          </cell>
          <cell r="N416">
            <v>9.2605900000000005</v>
          </cell>
          <cell r="O416">
            <v>2.0379963999999999</v>
          </cell>
          <cell r="P416">
            <v>2.0819950490000001</v>
          </cell>
          <cell r="Q416">
            <v>6.2506938999999999</v>
          </cell>
          <cell r="R416">
            <v>8.9639202999999998</v>
          </cell>
          <cell r="S416">
            <v>6629.2834949390008</v>
          </cell>
        </row>
        <row r="417">
          <cell r="A417" t="str">
            <v>2.41.2005</v>
          </cell>
          <cell r="B417">
            <v>2</v>
          </cell>
          <cell r="C417">
            <v>41</v>
          </cell>
          <cell r="D417">
            <v>2005</v>
          </cell>
          <cell r="E417">
            <v>1420.9313540000001</v>
          </cell>
          <cell r="F417">
            <v>4529.8490837599993</v>
          </cell>
          <cell r="G417">
            <v>422.09474299999999</v>
          </cell>
          <cell r="H417">
            <v>320.53832560000006</v>
          </cell>
          <cell r="I417">
            <v>12.141715300000003</v>
          </cell>
          <cell r="J417">
            <v>1.8052206000000002</v>
          </cell>
          <cell r="K417">
            <v>348.41206529999999</v>
          </cell>
          <cell r="L417">
            <v>97.133686999999995</v>
          </cell>
          <cell r="M417">
            <v>12.034866000000001</v>
          </cell>
          <cell r="N417">
            <v>10.052225</v>
          </cell>
          <cell r="O417">
            <v>2.212219261</v>
          </cell>
          <cell r="P417">
            <v>2.2599790429999995</v>
          </cell>
          <cell r="Q417">
            <v>6.7850219699999998</v>
          </cell>
          <cell r="R417">
            <v>9.730202300000002</v>
          </cell>
          <cell r="S417">
            <v>7195.9807081340014</v>
          </cell>
        </row>
        <row r="418">
          <cell r="A418" t="str">
            <v>2.41.2006</v>
          </cell>
          <cell r="B418">
            <v>2</v>
          </cell>
          <cell r="C418">
            <v>41</v>
          </cell>
          <cell r="D418">
            <v>2006</v>
          </cell>
          <cell r="E418">
            <v>1541.560201</v>
          </cell>
          <cell r="F418">
            <v>4914.2993799899996</v>
          </cell>
          <cell r="G418">
            <v>457.92938099999998</v>
          </cell>
          <cell r="H418">
            <v>347.72488930000003</v>
          </cell>
          <cell r="I418">
            <v>13.1708768</v>
          </cell>
          <cell r="J418">
            <v>1.9582263000000002</v>
          </cell>
          <cell r="K418">
            <v>377.96334070000006</v>
          </cell>
          <cell r="L418">
            <v>105.367018</v>
          </cell>
          <cell r="M418">
            <v>13.05489</v>
          </cell>
          <cell r="N418">
            <v>10.905335000000001</v>
          </cell>
          <cell r="O418">
            <v>2.3999556569999996</v>
          </cell>
          <cell r="P418">
            <v>2.4517667369999994</v>
          </cell>
          <cell r="Q418">
            <v>7.3608553800000003</v>
          </cell>
          <cell r="R418">
            <v>10.5559808</v>
          </cell>
          <cell r="S418">
            <v>7806.7020966640002</v>
          </cell>
        </row>
        <row r="419">
          <cell r="A419" t="str">
            <v>2.41.2007</v>
          </cell>
          <cell r="B419">
            <v>2</v>
          </cell>
          <cell r="C419">
            <v>41</v>
          </cell>
          <cell r="D419">
            <v>2007</v>
          </cell>
          <cell r="E419">
            <v>371.40165000000002</v>
          </cell>
          <cell r="F419">
            <v>3522.4008499999995</v>
          </cell>
          <cell r="G419">
            <v>51.252699999999997</v>
          </cell>
          <cell r="H419">
            <v>19.087865000000004</v>
          </cell>
          <cell r="I419">
            <v>14.377645300000001</v>
          </cell>
          <cell r="J419">
            <v>2.1376605999999998</v>
          </cell>
          <cell r="K419">
            <v>20.747762869999999</v>
          </cell>
          <cell r="L419">
            <v>115.02119299999998</v>
          </cell>
          <cell r="M419">
            <v>14.251116</v>
          </cell>
          <cell r="N419">
            <v>11.904332</v>
          </cell>
          <cell r="O419">
            <v>0</v>
          </cell>
          <cell r="P419">
            <v>13.378564370000001</v>
          </cell>
          <cell r="Q419">
            <v>7.4661118100000001</v>
          </cell>
          <cell r="R419">
            <v>11.522957</v>
          </cell>
          <cell r="S419">
            <v>4174.9504079500002</v>
          </cell>
        </row>
        <row r="420">
          <cell r="A420" t="str">
            <v>2.41.2008</v>
          </cell>
          <cell r="B420">
            <v>2</v>
          </cell>
          <cell r="C420">
            <v>41</v>
          </cell>
          <cell r="D420">
            <v>2008</v>
          </cell>
          <cell r="E420">
            <v>406.33579999999995</v>
          </cell>
          <cell r="F420">
            <v>3853.7710999999999</v>
          </cell>
          <cell r="G420">
            <v>56.073096000000007</v>
          </cell>
          <cell r="H420">
            <v>20.883731630000003</v>
          </cell>
          <cell r="I420">
            <v>15.730740799999998</v>
          </cell>
          <cell r="J420">
            <v>2.3388158000000003</v>
          </cell>
          <cell r="K420">
            <v>22.699789340000002</v>
          </cell>
          <cell r="L420">
            <v>125.84589700000001</v>
          </cell>
          <cell r="M420">
            <v>15.592162999999999</v>
          </cell>
          <cell r="N420">
            <v>13.024028999999999</v>
          </cell>
          <cell r="O420">
            <v>0</v>
          </cell>
          <cell r="P420">
            <v>14.637271210000002</v>
          </cell>
          <cell r="Q420">
            <v>8.1683631000000005</v>
          </cell>
          <cell r="R420">
            <v>12.6068067</v>
          </cell>
          <cell r="S420">
            <v>4567.7076035799992</v>
          </cell>
        </row>
        <row r="421">
          <cell r="A421" t="str">
            <v>2.41.2009</v>
          </cell>
          <cell r="B421">
            <v>2</v>
          </cell>
          <cell r="C421">
            <v>41</v>
          </cell>
          <cell r="D421">
            <v>2009</v>
          </cell>
          <cell r="E421">
            <v>441.61454000000003</v>
          </cell>
          <cell r="F421">
            <v>4188.5699600000007</v>
          </cell>
          <cell r="G421">
            <v>60.941665</v>
          </cell>
          <cell r="H421">
            <v>22.698254650000003</v>
          </cell>
          <cell r="I421">
            <v>17.097721799999999</v>
          </cell>
          <cell r="J421">
            <v>2.5420705000000003</v>
          </cell>
          <cell r="K421">
            <v>24.672112269999996</v>
          </cell>
          <cell r="L421">
            <v>136.78181499999999</v>
          </cell>
          <cell r="M421">
            <v>16.947225000000003</v>
          </cell>
          <cell r="N421">
            <v>14.155080999999999</v>
          </cell>
          <cell r="O421">
            <v>0</v>
          </cell>
          <cell r="P421">
            <v>15.909064030000001</v>
          </cell>
          <cell r="Q421">
            <v>8.8777209999999993</v>
          </cell>
          <cell r="R421">
            <v>13.7016121</v>
          </cell>
          <cell r="S421">
            <v>4964.508842350001</v>
          </cell>
        </row>
        <row r="422">
          <cell r="A422" t="str">
            <v>2.41.2010</v>
          </cell>
          <cell r="B422">
            <v>2</v>
          </cell>
          <cell r="C422">
            <v>41</v>
          </cell>
          <cell r="D422">
            <v>2010</v>
          </cell>
          <cell r="E422">
            <v>312.63862999999998</v>
          </cell>
          <cell r="F422">
            <v>1198.54277</v>
          </cell>
          <cell r="G422">
            <v>42.604534000000001</v>
          </cell>
          <cell r="H422">
            <v>22.950373110000005</v>
          </cell>
          <cell r="I422">
            <v>18.558166</v>
          </cell>
          <cell r="J422">
            <v>2.7592920000000003</v>
          </cell>
          <cell r="K422">
            <v>24.94612841</v>
          </cell>
          <cell r="L422">
            <v>148.46518700000001</v>
          </cell>
          <cell r="M422">
            <v>18.395358999999999</v>
          </cell>
          <cell r="N422">
            <v>15.367633999999999</v>
          </cell>
          <cell r="O422">
            <v>0</v>
          </cell>
          <cell r="P422">
            <v>16.085747549999997</v>
          </cell>
          <cell r="Q422">
            <v>9.6382027000000008</v>
          </cell>
          <cell r="R422">
            <v>14.875308199999999</v>
          </cell>
          <cell r="S422">
            <v>1845.8273319700002</v>
          </cell>
        </row>
        <row r="423">
          <cell r="A423" t="str">
            <v>2.41.2011</v>
          </cell>
          <cell r="B423">
            <v>2</v>
          </cell>
          <cell r="C423">
            <v>41</v>
          </cell>
          <cell r="D423">
            <v>2011</v>
          </cell>
          <cell r="E423">
            <v>335.47588999999999</v>
          </cell>
          <cell r="F423">
            <v>1286.04439</v>
          </cell>
          <cell r="G423">
            <v>45.713901</v>
          </cell>
          <cell r="H423">
            <v>24.628304740000001</v>
          </cell>
          <cell r="I423">
            <v>19.916639</v>
          </cell>
          <cell r="J423">
            <v>2.9611812000000004</v>
          </cell>
          <cell r="K423">
            <v>26.769989109999994</v>
          </cell>
          <cell r="L423">
            <v>159.33317499999998</v>
          </cell>
          <cell r="M423">
            <v>19.741253999999998</v>
          </cell>
          <cell r="N423">
            <v>16.489171999999996</v>
          </cell>
          <cell r="O423">
            <v>0</v>
          </cell>
          <cell r="P423">
            <v>17.261816079999999</v>
          </cell>
          <cell r="Q423">
            <v>10.341614700000001</v>
          </cell>
          <cell r="R423">
            <v>15.960933600000001</v>
          </cell>
          <cell r="S423">
            <v>1980.6382604300004</v>
          </cell>
        </row>
        <row r="424">
          <cell r="A424" t="str">
            <v>2.41.2012</v>
          </cell>
          <cell r="B424">
            <v>2</v>
          </cell>
          <cell r="C424">
            <v>41</v>
          </cell>
          <cell r="D424">
            <v>2012</v>
          </cell>
          <cell r="E424">
            <v>355.35201999999998</v>
          </cell>
          <cell r="F424">
            <v>1362.2401300000001</v>
          </cell>
          <cell r="G424">
            <v>48.422362999999997</v>
          </cell>
          <cell r="H424">
            <v>26.08749869</v>
          </cell>
          <cell r="I424">
            <v>21.096648999999999</v>
          </cell>
          <cell r="J424">
            <v>3.1366233000000001</v>
          </cell>
          <cell r="K424">
            <v>28.356048280000003</v>
          </cell>
          <cell r="L424">
            <v>168.773473</v>
          </cell>
          <cell r="M424">
            <v>20.910934000000001</v>
          </cell>
          <cell r="N424">
            <v>17.466118000000002</v>
          </cell>
          <cell r="O424">
            <v>0</v>
          </cell>
          <cell r="P424">
            <v>18.284543420000002</v>
          </cell>
          <cell r="Q424">
            <v>10.954333399999999</v>
          </cell>
          <cell r="R424">
            <v>16.906586000000001</v>
          </cell>
          <cell r="S424">
            <v>2097.9873200900001</v>
          </cell>
        </row>
        <row r="425">
          <cell r="A425" t="str">
            <v>2.41.2013</v>
          </cell>
          <cell r="B425">
            <v>2</v>
          </cell>
          <cell r="C425">
            <v>41</v>
          </cell>
          <cell r="D425">
            <v>2013</v>
          </cell>
          <cell r="E425">
            <v>362.31965000000002</v>
          </cell>
          <cell r="F425">
            <v>1316.0835200000001</v>
          </cell>
          <cell r="G425">
            <v>49.297622000000004</v>
          </cell>
          <cell r="H425">
            <v>24.83019135</v>
          </cell>
          <cell r="I425">
            <v>22.396423000000002</v>
          </cell>
          <cell r="J425">
            <v>3.3298622999999998</v>
          </cell>
          <cell r="K425">
            <v>26.98943066</v>
          </cell>
          <cell r="L425">
            <v>179.17100500000001</v>
          </cell>
          <cell r="M425">
            <v>22.199231000000001</v>
          </cell>
          <cell r="N425">
            <v>18.542173999999999</v>
          </cell>
          <cell r="O425">
            <v>0</v>
          </cell>
          <cell r="P425">
            <v>17.40333395</v>
          </cell>
          <cell r="Q425">
            <v>11.629197</v>
          </cell>
          <cell r="R425">
            <v>17.9481571</v>
          </cell>
          <cell r="S425">
            <v>2072.1397973600001</v>
          </cell>
        </row>
        <row r="426">
          <cell r="A426" t="str">
            <v>2.41.2014</v>
          </cell>
          <cell r="B426">
            <v>2</v>
          </cell>
          <cell r="C426">
            <v>41</v>
          </cell>
          <cell r="D426">
            <v>2014</v>
          </cell>
          <cell r="E426">
            <v>381.87900000000002</v>
          </cell>
          <cell r="F426">
            <v>1382.70696</v>
          </cell>
          <cell r="G426">
            <v>52.036979000000002</v>
          </cell>
          <cell r="H426">
            <v>26.107704120000001</v>
          </cell>
          <cell r="I426">
            <v>23.647822999999995</v>
          </cell>
          <cell r="J426">
            <v>3.5159126999999999</v>
          </cell>
          <cell r="K426">
            <v>28.378031290000003</v>
          </cell>
          <cell r="L426">
            <v>189.18201999999999</v>
          </cell>
          <cell r="M426">
            <v>23.439541000000002</v>
          </cell>
          <cell r="N426">
            <v>19.568632000000001</v>
          </cell>
          <cell r="O426">
            <v>0</v>
          </cell>
          <cell r="P426">
            <v>18.298710710000002</v>
          </cell>
          <cell r="Q426">
            <v>11.827231299999999</v>
          </cell>
          <cell r="R426">
            <v>18.253806699999998</v>
          </cell>
          <cell r="S426">
            <v>2178.8423518200002</v>
          </cell>
        </row>
        <row r="427">
          <cell r="A427" t="str">
            <v>2.41.2015</v>
          </cell>
          <cell r="B427">
            <v>2</v>
          </cell>
          <cell r="C427">
            <v>41</v>
          </cell>
          <cell r="D427">
            <v>2015</v>
          </cell>
          <cell r="E427">
            <v>403.98793000000001</v>
          </cell>
          <cell r="F427">
            <v>1462.76304</v>
          </cell>
          <cell r="G427">
            <v>55.049812000000003</v>
          </cell>
          <cell r="H427">
            <v>27.619264949999998</v>
          </cell>
          <cell r="I427">
            <v>25.016876</v>
          </cell>
          <cell r="J427">
            <v>3.7194728000000001</v>
          </cell>
          <cell r="K427">
            <v>30.021049120000001</v>
          </cell>
          <cell r="L427">
            <v>200.13499000000002</v>
          </cell>
          <cell r="M427">
            <v>24.796645000000002</v>
          </cell>
          <cell r="N427">
            <v>20.701582999999999</v>
          </cell>
          <cell r="O427">
            <v>0</v>
          </cell>
          <cell r="P427">
            <v>19.358157450000004</v>
          </cell>
          <cell r="Q427">
            <v>12.495225900000001</v>
          </cell>
          <cell r="R427">
            <v>19.284748699999998</v>
          </cell>
          <cell r="S427">
            <v>2304.9487949199997</v>
          </cell>
        </row>
        <row r="428">
          <cell r="A428" t="str">
            <v>2.41.2016</v>
          </cell>
          <cell r="B428">
            <v>2</v>
          </cell>
          <cell r="C428">
            <v>41</v>
          </cell>
          <cell r="D428">
            <v>2016</v>
          </cell>
          <cell r="E428">
            <v>426.42030999999997</v>
          </cell>
          <cell r="F428">
            <v>1543.98486</v>
          </cell>
          <cell r="G428">
            <v>58.106532000000001</v>
          </cell>
          <cell r="H428">
            <v>29.152884879999998</v>
          </cell>
          <cell r="I428">
            <v>26.405958000000002</v>
          </cell>
          <cell r="J428">
            <v>3.9260072999999998</v>
          </cell>
          <cell r="K428">
            <v>31.688013850000001</v>
          </cell>
          <cell r="L428">
            <v>211.24782999999999</v>
          </cell>
          <cell r="M428">
            <v>26.173548000000004</v>
          </cell>
          <cell r="N428">
            <v>21.851084</v>
          </cell>
          <cell r="O428">
            <v>0</v>
          </cell>
          <cell r="P428">
            <v>20.433061910000003</v>
          </cell>
          <cell r="Q428">
            <v>13.113159100000001</v>
          </cell>
          <cell r="R428">
            <v>20.238462599999998</v>
          </cell>
          <cell r="S428">
            <v>2432.7417116399997</v>
          </cell>
        </row>
        <row r="429">
          <cell r="A429" t="str">
            <v>2.41.2017</v>
          </cell>
          <cell r="B429">
            <v>2</v>
          </cell>
          <cell r="C429">
            <v>41</v>
          </cell>
          <cell r="D429">
            <v>2017</v>
          </cell>
          <cell r="E429">
            <v>441.81677999999999</v>
          </cell>
          <cell r="F429">
            <v>1599.7321500000003</v>
          </cell>
          <cell r="G429">
            <v>60.204542000000004</v>
          </cell>
          <cell r="H429">
            <v>30.205477899999998</v>
          </cell>
          <cell r="I429">
            <v>27.359429999999996</v>
          </cell>
          <cell r="J429">
            <v>4.0677576000000002</v>
          </cell>
          <cell r="K429">
            <v>32.832171200000005</v>
          </cell>
          <cell r="L429">
            <v>218.87572</v>
          </cell>
          <cell r="M429">
            <v>27.118480000000002</v>
          </cell>
          <cell r="N429">
            <v>22.640067999999999</v>
          </cell>
          <cell r="O429">
            <v>0</v>
          </cell>
          <cell r="P429">
            <v>21.17081099</v>
          </cell>
          <cell r="Q429">
            <v>13.1427715</v>
          </cell>
          <cell r="R429">
            <v>20.284104299999999</v>
          </cell>
          <cell r="S429">
            <v>2519.4502634900005</v>
          </cell>
        </row>
        <row r="430">
          <cell r="A430" t="str">
            <v>2.41.2018</v>
          </cell>
          <cell r="B430">
            <v>2</v>
          </cell>
          <cell r="C430">
            <v>41</v>
          </cell>
          <cell r="D430">
            <v>2018</v>
          </cell>
          <cell r="E430">
            <v>457.91900000000004</v>
          </cell>
          <cell r="F430">
            <v>1565.4383499999999</v>
          </cell>
          <cell r="G430">
            <v>62.398536999999997</v>
          </cell>
          <cell r="H430">
            <v>31.306284690000005</v>
          </cell>
          <cell r="I430">
            <v>28.356549000000001</v>
          </cell>
          <cell r="J430">
            <v>4.2160013000000003</v>
          </cell>
          <cell r="K430">
            <v>34.0286768</v>
          </cell>
          <cell r="L430">
            <v>226.85202000000001</v>
          </cell>
          <cell r="M430">
            <v>28.106877999999998</v>
          </cell>
          <cell r="N430">
            <v>23.465084000000001</v>
          </cell>
          <cell r="O430">
            <v>0</v>
          </cell>
          <cell r="P430">
            <v>21.942369830000004</v>
          </cell>
          <cell r="Q430">
            <v>13.4587165</v>
          </cell>
          <cell r="R430">
            <v>20.771825000000003</v>
          </cell>
          <cell r="S430">
            <v>2518.2602921199996</v>
          </cell>
        </row>
        <row r="431">
          <cell r="A431" t="str">
            <v>2.41.2019</v>
          </cell>
          <cell r="B431">
            <v>2</v>
          </cell>
          <cell r="C431">
            <v>41</v>
          </cell>
          <cell r="D431">
            <v>2019</v>
          </cell>
          <cell r="E431">
            <v>474.88502000000005</v>
          </cell>
          <cell r="F431">
            <v>1597.96497</v>
          </cell>
          <cell r="G431">
            <v>64.710487999999998</v>
          </cell>
          <cell r="H431">
            <v>32.466265200000002</v>
          </cell>
          <cell r="I431">
            <v>29.407222000000001</v>
          </cell>
          <cell r="J431">
            <v>4.3722172000000006</v>
          </cell>
          <cell r="K431">
            <v>35.289517200000006</v>
          </cell>
          <cell r="L431">
            <v>235.25706</v>
          </cell>
          <cell r="M431">
            <v>29.148244999999999</v>
          </cell>
          <cell r="N431">
            <v>24.334599000000001</v>
          </cell>
          <cell r="O431">
            <v>0</v>
          </cell>
          <cell r="P431">
            <v>22.75537074</v>
          </cell>
          <cell r="Q431">
            <v>13.957385200000001</v>
          </cell>
          <cell r="R431">
            <v>21.541361900000002</v>
          </cell>
          <cell r="S431">
            <v>2586.0897214399997</v>
          </cell>
        </row>
        <row r="432">
          <cell r="A432" t="str">
            <v>2.41.2020</v>
          </cell>
          <cell r="B432">
            <v>2</v>
          </cell>
          <cell r="C432">
            <v>41</v>
          </cell>
          <cell r="D432">
            <v>2020</v>
          </cell>
          <cell r="E432">
            <v>489.30025999999998</v>
          </cell>
          <cell r="F432">
            <v>1620.2201299999999</v>
          </cell>
          <cell r="G432">
            <v>66.674850000000006</v>
          </cell>
          <cell r="H432">
            <v>33.451717000000002</v>
          </cell>
          <cell r="I432">
            <v>30.299860999999996</v>
          </cell>
          <cell r="J432">
            <v>4.5049321000000004</v>
          </cell>
          <cell r="K432">
            <v>36.360737600000007</v>
          </cell>
          <cell r="L432">
            <v>242.39829</v>
          </cell>
          <cell r="M432">
            <v>30.032983999999995</v>
          </cell>
          <cell r="N432">
            <v>25.073230000000002</v>
          </cell>
          <cell r="O432">
            <v>0</v>
          </cell>
          <cell r="P432">
            <v>23.446097099999999</v>
          </cell>
          <cell r="Q432">
            <v>14.381058400000001</v>
          </cell>
          <cell r="R432">
            <v>22.1953611</v>
          </cell>
          <cell r="S432">
            <v>2638.3395082999991</v>
          </cell>
        </row>
        <row r="433">
          <cell r="A433" t="str">
            <v>2.41.2021</v>
          </cell>
          <cell r="B433">
            <v>2</v>
          </cell>
          <cell r="C433">
            <v>41</v>
          </cell>
          <cell r="D433">
            <v>2021</v>
          </cell>
          <cell r="E433">
            <v>506.89571000000001</v>
          </cell>
          <cell r="F433">
            <v>1603.1606900000002</v>
          </cell>
          <cell r="G433">
            <v>69.063760000000002</v>
          </cell>
          <cell r="H433">
            <v>34.582175599999999</v>
          </cell>
          <cell r="I433">
            <v>31.491394000000003</v>
          </cell>
          <cell r="J433">
            <v>4.6821089999999996</v>
          </cell>
          <cell r="K433">
            <v>37.589469299999998</v>
          </cell>
          <cell r="L433">
            <v>251.93198999999998</v>
          </cell>
          <cell r="M433">
            <v>31.214203999999999</v>
          </cell>
          <cell r="N433">
            <v>26.059269999999998</v>
          </cell>
          <cell r="O433">
            <v>0</v>
          </cell>
          <cell r="P433">
            <v>24.238419820000004</v>
          </cell>
          <cell r="Q433">
            <v>14.946650500000001</v>
          </cell>
          <cell r="R433">
            <v>23.0682294</v>
          </cell>
          <cell r="S433">
            <v>2658.9240716200006</v>
          </cell>
        </row>
        <row r="434">
          <cell r="A434" t="str">
            <v>2.41.2022</v>
          </cell>
          <cell r="B434">
            <v>2</v>
          </cell>
          <cell r="C434">
            <v>41</v>
          </cell>
          <cell r="D434">
            <v>2022</v>
          </cell>
          <cell r="E434">
            <v>517.36683999999991</v>
          </cell>
          <cell r="F434">
            <v>1602.0391000000002</v>
          </cell>
          <cell r="G434">
            <v>70.490399999999994</v>
          </cell>
          <cell r="H434">
            <v>35.2965765</v>
          </cell>
          <cell r="I434">
            <v>32.141959999999997</v>
          </cell>
          <cell r="J434">
            <v>4.7788209999999998</v>
          </cell>
          <cell r="K434">
            <v>38.3659216</v>
          </cell>
          <cell r="L434">
            <v>257.13583999999997</v>
          </cell>
          <cell r="M434">
            <v>31.859011000000002</v>
          </cell>
          <cell r="N434">
            <v>26.597664999999999</v>
          </cell>
          <cell r="O434">
            <v>0</v>
          </cell>
          <cell r="P434">
            <v>24.739125019999999</v>
          </cell>
          <cell r="Q434">
            <v>15.255414500000001</v>
          </cell>
          <cell r="R434">
            <v>23.544729499999999</v>
          </cell>
          <cell r="S434">
            <v>2679.6114041199994</v>
          </cell>
        </row>
        <row r="435">
          <cell r="A435" t="str">
            <v>2.41.2023</v>
          </cell>
          <cell r="B435">
            <v>2</v>
          </cell>
          <cell r="C435">
            <v>41</v>
          </cell>
          <cell r="D435">
            <v>2023</v>
          </cell>
          <cell r="E435">
            <v>460.70370000000003</v>
          </cell>
          <cell r="F435">
            <v>1196.3814199999999</v>
          </cell>
          <cell r="G435">
            <v>62.427339999999994</v>
          </cell>
          <cell r="H435">
            <v>24.641044999999995</v>
          </cell>
          <cell r="I435">
            <v>32.685198999999997</v>
          </cell>
          <cell r="J435">
            <v>4.859578</v>
          </cell>
          <cell r="K435">
            <v>26.783832</v>
          </cell>
          <cell r="L435">
            <v>261.48199</v>
          </cell>
          <cell r="M435">
            <v>32.397398000000003</v>
          </cell>
          <cell r="N435">
            <v>27.047158000000003</v>
          </cell>
          <cell r="O435">
            <v>0</v>
          </cell>
          <cell r="P435">
            <v>17.270737950000001</v>
          </cell>
          <cell r="Q435">
            <v>15.5132297</v>
          </cell>
          <cell r="R435">
            <v>23.942708500000002</v>
          </cell>
          <cell r="S435">
            <v>2186.1353361500001</v>
          </cell>
        </row>
        <row r="436">
          <cell r="A436" t="str">
            <v>2.41.2024</v>
          </cell>
          <cell r="B436">
            <v>2</v>
          </cell>
          <cell r="C436">
            <v>41</v>
          </cell>
          <cell r="D436">
            <v>2024</v>
          </cell>
          <cell r="E436">
            <v>467.33967000000001</v>
          </cell>
          <cell r="F436">
            <v>1213.6119099999999</v>
          </cell>
          <cell r="G436">
            <v>63.326339000000004</v>
          </cell>
          <cell r="H436">
            <v>24.9959357</v>
          </cell>
          <cell r="I436">
            <v>33.155851999999996</v>
          </cell>
          <cell r="J436">
            <v>4.9295820000000008</v>
          </cell>
          <cell r="K436">
            <v>27.169593900000006</v>
          </cell>
          <cell r="L436">
            <v>265.24808000000002</v>
          </cell>
          <cell r="M436">
            <v>32.864041</v>
          </cell>
          <cell r="N436">
            <v>27.436667999999997</v>
          </cell>
          <cell r="O436">
            <v>0</v>
          </cell>
          <cell r="P436">
            <v>17.519488650000003</v>
          </cell>
          <cell r="Q436">
            <v>15.7366464</v>
          </cell>
          <cell r="R436">
            <v>24.2875622</v>
          </cell>
          <cell r="S436">
            <v>2217.6213688499997</v>
          </cell>
        </row>
        <row r="437">
          <cell r="A437" t="str">
            <v>2.41.2025</v>
          </cell>
          <cell r="B437">
            <v>2</v>
          </cell>
          <cell r="C437">
            <v>41</v>
          </cell>
          <cell r="D437">
            <v>2025</v>
          </cell>
          <cell r="E437">
            <v>484.53059000000007</v>
          </cell>
          <cell r="F437">
            <v>1258.25521</v>
          </cell>
          <cell r="G437">
            <v>65.655953999999994</v>
          </cell>
          <cell r="H437">
            <v>25.915422600000003</v>
          </cell>
          <cell r="I437">
            <v>34.375557999999998</v>
          </cell>
          <cell r="J437">
            <v>5.1109140000000002</v>
          </cell>
          <cell r="K437">
            <v>28.169032099999999</v>
          </cell>
          <cell r="L437">
            <v>275.00491</v>
          </cell>
          <cell r="M437">
            <v>34.072960999999999</v>
          </cell>
          <cell r="N437">
            <v>28.445930000000001</v>
          </cell>
          <cell r="O437">
            <v>0</v>
          </cell>
          <cell r="P437">
            <v>18.163965239999996</v>
          </cell>
          <cell r="Q437">
            <v>16.3155365</v>
          </cell>
          <cell r="R437">
            <v>25.180825300000002</v>
          </cell>
          <cell r="S437">
            <v>2299.1968087399996</v>
          </cell>
        </row>
        <row r="438">
          <cell r="A438" t="str">
            <v>2.41.2026</v>
          </cell>
          <cell r="B438">
            <v>2</v>
          </cell>
          <cell r="C438">
            <v>41</v>
          </cell>
          <cell r="D438">
            <v>2026</v>
          </cell>
          <cell r="E438">
            <v>503.40567999999996</v>
          </cell>
          <cell r="F438">
            <v>1307.2714999999998</v>
          </cell>
          <cell r="G438">
            <v>68.213580000000007</v>
          </cell>
          <cell r="H438">
            <v>26.924955000000001</v>
          </cell>
          <cell r="I438">
            <v>35.714677000000002</v>
          </cell>
          <cell r="J438">
            <v>5.3100010000000006</v>
          </cell>
          <cell r="K438">
            <v>29.266352300000001</v>
          </cell>
          <cell r="L438">
            <v>285.71746000000002</v>
          </cell>
          <cell r="M438">
            <v>35.400182000000001</v>
          </cell>
          <cell r="N438">
            <v>29.554014000000002</v>
          </cell>
          <cell r="O438">
            <v>0</v>
          </cell>
          <cell r="P438">
            <v>18.871532840000004</v>
          </cell>
          <cell r="Q438">
            <v>16.951104300000001</v>
          </cell>
          <cell r="R438">
            <v>26.161802399999999</v>
          </cell>
          <cell r="S438">
            <v>2388.7628408399996</v>
          </cell>
        </row>
        <row r="439">
          <cell r="A439" t="str">
            <v>2.42.42</v>
          </cell>
          <cell r="B439">
            <v>2</v>
          </cell>
          <cell r="C439">
            <v>42</v>
          </cell>
          <cell r="D439">
            <v>42</v>
          </cell>
          <cell r="E439">
            <v>62913.910501999977</v>
          </cell>
          <cell r="F439">
            <v>166340.44280699993</v>
          </cell>
          <cell r="G439">
            <v>11643.187094000001</v>
          </cell>
          <cell r="H439">
            <v>3466.7848494999998</v>
          </cell>
          <cell r="I439">
            <v>1231.9074740000001</v>
          </cell>
          <cell r="J439">
            <v>180.9874676</v>
          </cell>
          <cell r="K439">
            <v>3768.2571082999989</v>
          </cell>
          <cell r="L439">
            <v>9855.2586540000011</v>
          </cell>
          <cell r="M439">
            <v>1206.5887119999998</v>
          </cell>
          <cell r="N439">
            <v>1251.3479299999999</v>
          </cell>
          <cell r="O439">
            <v>16.704600259999999</v>
          </cell>
          <cell r="P439">
            <v>896.72730570000022</v>
          </cell>
          <cell r="Q439">
            <v>632.25353150000012</v>
          </cell>
          <cell r="R439">
            <v>967.9063554999999</v>
          </cell>
          <cell r="S439">
            <v>264372.26439135999</v>
          </cell>
        </row>
        <row r="440">
          <cell r="A440" t="str">
            <v>2.42.1996</v>
          </cell>
          <cell r="B440">
            <v>2</v>
          </cell>
          <cell r="C440">
            <v>42</v>
          </cell>
          <cell r="D440">
            <v>1996</v>
          </cell>
          <cell r="E440">
            <v>2468.9801199999997</v>
          </cell>
          <cell r="F440">
            <v>7554.448902000001</v>
          </cell>
          <cell r="G440">
            <v>460.76822299999998</v>
          </cell>
          <cell r="H440">
            <v>145.48577490000002</v>
          </cell>
          <cell r="I440">
            <v>6.0254926999999991</v>
          </cell>
          <cell r="J440">
            <v>0.88524369999999997</v>
          </cell>
          <cell r="K440">
            <v>158.13729139999998</v>
          </cell>
          <cell r="L440">
            <v>48.203955999999998</v>
          </cell>
          <cell r="M440">
            <v>5.9016450000000011</v>
          </cell>
          <cell r="N440">
            <v>6.1243080000000001</v>
          </cell>
          <cell r="O440">
            <v>0.93604761999999986</v>
          </cell>
          <cell r="P440">
            <v>0.95671706000000012</v>
          </cell>
          <cell r="Q440">
            <v>3.4593428999999998</v>
          </cell>
          <cell r="R440">
            <v>4.960934</v>
          </cell>
          <cell r="S440">
            <v>10865.273998280001</v>
          </cell>
        </row>
        <row r="441">
          <cell r="A441" t="str">
            <v>2.42.1997</v>
          </cell>
          <cell r="B441">
            <v>2</v>
          </cell>
          <cell r="C441">
            <v>42</v>
          </cell>
          <cell r="D441">
            <v>1997</v>
          </cell>
          <cell r="E441">
            <v>2167.8857870000002</v>
          </cell>
          <cell r="F441">
            <v>6642.4027670000005</v>
          </cell>
          <cell r="G441">
            <v>404.46614099999999</v>
          </cell>
          <cell r="H441">
            <v>127.9099849</v>
          </cell>
          <cell r="I441">
            <v>5.2980366999999999</v>
          </cell>
          <cell r="J441">
            <v>0.77836919999999998</v>
          </cell>
          <cell r="K441">
            <v>139.03297740000002</v>
          </cell>
          <cell r="L441">
            <v>42.384315999999998</v>
          </cell>
          <cell r="M441">
            <v>5.1891449999999999</v>
          </cell>
          <cell r="N441">
            <v>5.3849109999999998</v>
          </cell>
          <cell r="O441">
            <v>0.82276165999999995</v>
          </cell>
          <cell r="P441">
            <v>0.84091469000000008</v>
          </cell>
          <cell r="Q441">
            <v>3.0409538999999999</v>
          </cell>
          <cell r="R441">
            <v>4.3609286000000003</v>
          </cell>
          <cell r="S441">
            <v>9549.7979940499972</v>
          </cell>
        </row>
        <row r="442">
          <cell r="A442" t="str">
            <v>2.42.1998</v>
          </cell>
          <cell r="B442">
            <v>2</v>
          </cell>
          <cell r="C442">
            <v>42</v>
          </cell>
          <cell r="D442">
            <v>1998</v>
          </cell>
          <cell r="E442">
            <v>2598.0196039999996</v>
          </cell>
          <cell r="F442">
            <v>6448.6882560000004</v>
          </cell>
          <cell r="G442">
            <v>484.58066900000006</v>
          </cell>
          <cell r="H442">
            <v>113.93824619999999</v>
          </cell>
          <cell r="I442">
            <v>6.3584497999999998</v>
          </cell>
          <cell r="J442">
            <v>0.93416180000000004</v>
          </cell>
          <cell r="K442">
            <v>123.8462877</v>
          </cell>
          <cell r="L442">
            <v>50.867598000000001</v>
          </cell>
          <cell r="M442">
            <v>6.227779</v>
          </cell>
          <cell r="N442">
            <v>6.4627210000000002</v>
          </cell>
          <cell r="O442">
            <v>0.8791649800000001</v>
          </cell>
          <cell r="P442">
            <v>0.89860575999999992</v>
          </cell>
          <cell r="Q442">
            <v>3.6486748000000002</v>
          </cell>
          <cell r="R442">
            <v>5.2324504000000003</v>
          </cell>
          <cell r="S442">
            <v>9850.5826684400035</v>
          </cell>
        </row>
        <row r="443">
          <cell r="A443" t="str">
            <v>2.42.1999</v>
          </cell>
          <cell r="B443">
            <v>2</v>
          </cell>
          <cell r="C443">
            <v>42</v>
          </cell>
          <cell r="D443">
            <v>1999</v>
          </cell>
          <cell r="E443">
            <v>3177.9610699999998</v>
          </cell>
          <cell r="F443">
            <v>6459.2467939999997</v>
          </cell>
          <cell r="G443">
            <v>592.59371199999998</v>
          </cell>
          <cell r="H443">
            <v>139.54572110000001</v>
          </cell>
          <cell r="I443">
            <v>7.7884064999999998</v>
          </cell>
          <cell r="J443">
            <v>1.1442455999999999</v>
          </cell>
          <cell r="K443">
            <v>151.68051310000001</v>
          </cell>
          <cell r="L443">
            <v>62.307292000000004</v>
          </cell>
          <cell r="M443">
            <v>7.6283310000000002</v>
          </cell>
          <cell r="N443">
            <v>7.9161169999999998</v>
          </cell>
          <cell r="O443">
            <v>1.07648502</v>
          </cell>
          <cell r="P443">
            <v>1.10026859</v>
          </cell>
          <cell r="Q443">
            <v>4.4681676000000001</v>
          </cell>
          <cell r="R443">
            <v>6.4076513999999989</v>
          </cell>
          <cell r="S443">
            <v>10620.86477491</v>
          </cell>
        </row>
        <row r="444">
          <cell r="A444" t="str">
            <v>2.42.2000</v>
          </cell>
          <cell r="B444">
            <v>2</v>
          </cell>
          <cell r="C444">
            <v>42</v>
          </cell>
          <cell r="D444">
            <v>2000</v>
          </cell>
          <cell r="E444">
            <v>3909.65535</v>
          </cell>
          <cell r="F444">
            <v>7956.5946460000005</v>
          </cell>
          <cell r="G444">
            <v>728.85042600000008</v>
          </cell>
          <cell r="H444">
            <v>171.87567909999999</v>
          </cell>
          <cell r="I444">
            <v>9.5938866999999988</v>
          </cell>
          <cell r="J444">
            <v>1.4094977</v>
          </cell>
          <cell r="K444">
            <v>186.821878</v>
          </cell>
          <cell r="L444">
            <v>76.751097999999999</v>
          </cell>
          <cell r="M444">
            <v>9.3966989999999999</v>
          </cell>
          <cell r="N444">
            <v>9.7512019999999993</v>
          </cell>
          <cell r="O444">
            <v>1.3255739899999999</v>
          </cell>
          <cell r="P444">
            <v>1.3548357800000002</v>
          </cell>
          <cell r="Q444">
            <v>5.5027145000000006</v>
          </cell>
          <cell r="R444">
            <v>7.8912499</v>
          </cell>
          <cell r="S444">
            <v>13076.774736670002</v>
          </cell>
        </row>
        <row r="445">
          <cell r="A445" t="str">
            <v>2.42.2001</v>
          </cell>
          <cell r="B445">
            <v>2</v>
          </cell>
          <cell r="C445">
            <v>42</v>
          </cell>
          <cell r="D445">
            <v>2001</v>
          </cell>
          <cell r="E445">
            <v>4556.2683300000008</v>
          </cell>
          <cell r="F445">
            <v>9284.7554799999998</v>
          </cell>
          <cell r="G445">
            <v>849.17246000000011</v>
          </cell>
          <cell r="H445">
            <v>200.54345000000001</v>
          </cell>
          <cell r="I445">
            <v>11.1953403</v>
          </cell>
          <cell r="J445">
            <v>1.6447794</v>
          </cell>
          <cell r="K445">
            <v>217.98263899999998</v>
          </cell>
          <cell r="L445">
            <v>89.562643000000008</v>
          </cell>
          <cell r="M445">
            <v>10.965244</v>
          </cell>
          <cell r="N445">
            <v>11.378907999999999</v>
          </cell>
          <cell r="O445">
            <v>1.5462936199999999</v>
          </cell>
          <cell r="P445">
            <v>1.5804004199999999</v>
          </cell>
          <cell r="Q445">
            <v>6.4197587999999994</v>
          </cell>
          <cell r="R445">
            <v>9.2063951999999993</v>
          </cell>
          <cell r="S445">
            <v>15252.222121740002</v>
          </cell>
        </row>
        <row r="446">
          <cell r="A446" t="str">
            <v>2.42.2002</v>
          </cell>
          <cell r="B446">
            <v>2</v>
          </cell>
          <cell r="C446">
            <v>42</v>
          </cell>
          <cell r="D446">
            <v>2002</v>
          </cell>
          <cell r="E446">
            <v>5132.6157699999994</v>
          </cell>
          <cell r="F446">
            <v>10472.175713999999</v>
          </cell>
          <cell r="G446">
            <v>956.35619300000008</v>
          </cell>
          <cell r="H446">
            <v>226.16712400000003</v>
          </cell>
          <cell r="I446">
            <v>12.6271103</v>
          </cell>
          <cell r="J446">
            <v>1.8551299999999999</v>
          </cell>
          <cell r="K446">
            <v>245.83468099999999</v>
          </cell>
          <cell r="L446">
            <v>101.016822</v>
          </cell>
          <cell r="M446">
            <v>12.367595000000001</v>
          </cell>
          <cell r="N446">
            <v>12.834174000000001</v>
          </cell>
          <cell r="O446">
            <v>1.7434654799999998</v>
          </cell>
          <cell r="P446">
            <v>1.7818938600000001</v>
          </cell>
          <cell r="Q446">
            <v>7.2392132999999994</v>
          </cell>
          <cell r="R446">
            <v>10.381545500000001</v>
          </cell>
          <cell r="S446">
            <v>17194.996431439999</v>
          </cell>
        </row>
        <row r="447">
          <cell r="A447" t="str">
            <v>2.42.2003</v>
          </cell>
          <cell r="B447">
            <v>2</v>
          </cell>
          <cell r="C447">
            <v>42</v>
          </cell>
          <cell r="D447">
            <v>2003</v>
          </cell>
          <cell r="E447">
            <v>2425.8070360000002</v>
          </cell>
          <cell r="F447">
            <v>6737.537808000001</v>
          </cell>
          <cell r="G447">
            <v>747.18509399999982</v>
          </cell>
          <cell r="H447">
            <v>231.90761799999999</v>
          </cell>
          <cell r="I447">
            <v>14.323442</v>
          </cell>
          <cell r="J447">
            <v>2.1043504</v>
          </cell>
          <cell r="K447">
            <v>252.07436000000001</v>
          </cell>
          <cell r="L447">
            <v>114.587639</v>
          </cell>
          <cell r="M447">
            <v>14.029060999999999</v>
          </cell>
          <cell r="N447">
            <v>14.558316000000001</v>
          </cell>
          <cell r="O447">
            <v>1.7886207699999999</v>
          </cell>
          <cell r="P447">
            <v>1.8281086200000003</v>
          </cell>
          <cell r="Q447">
            <v>8.2100707000000011</v>
          </cell>
          <cell r="R447">
            <v>11.773813100000002</v>
          </cell>
          <cell r="S447">
            <v>10577.715337590003</v>
          </cell>
        </row>
        <row r="448">
          <cell r="A448" t="str">
            <v>2.42.2004</v>
          </cell>
          <cell r="B448">
            <v>2</v>
          </cell>
          <cell r="C448">
            <v>42</v>
          </cell>
          <cell r="D448">
            <v>2004</v>
          </cell>
          <cell r="E448">
            <v>2675.0068249999999</v>
          </cell>
          <cell r="F448">
            <v>7450.914471000001</v>
          </cell>
          <cell r="G448">
            <v>824.59458400000005</v>
          </cell>
          <cell r="H448">
            <v>256.43388699999997</v>
          </cell>
          <cell r="I448">
            <v>15.840024999999999</v>
          </cell>
          <cell r="J448">
            <v>2.3271593999999998</v>
          </cell>
          <cell r="K448">
            <v>278.73329299999995</v>
          </cell>
          <cell r="L448">
            <v>126.72019999999999</v>
          </cell>
          <cell r="M448">
            <v>15.514468000000001</v>
          </cell>
          <cell r="N448">
            <v>16.099754999999998</v>
          </cell>
          <cell r="O448">
            <v>1.9772980900000001</v>
          </cell>
          <cell r="P448">
            <v>2.0209163599999997</v>
          </cell>
          <cell r="Q448">
            <v>9.0774679999999996</v>
          </cell>
          <cell r="R448">
            <v>13.0177044</v>
          </cell>
          <cell r="S448">
            <v>11688.278054249995</v>
          </cell>
        </row>
        <row r="449">
          <cell r="A449" t="str">
            <v>2.42.2005</v>
          </cell>
          <cell r="B449">
            <v>2</v>
          </cell>
          <cell r="C449">
            <v>42</v>
          </cell>
          <cell r="D449">
            <v>2005</v>
          </cell>
          <cell r="E449">
            <v>2948.2680800000003</v>
          </cell>
          <cell r="F449">
            <v>8234.1409149999999</v>
          </cell>
          <cell r="G449">
            <v>909.50842499999999</v>
          </cell>
          <cell r="H449">
            <v>283.35938899999996</v>
          </cell>
          <cell r="I449">
            <v>17.505088000000001</v>
          </cell>
          <cell r="J449">
            <v>2.5717824</v>
          </cell>
          <cell r="K449">
            <v>307.99995799999999</v>
          </cell>
          <cell r="L449">
            <v>140.04068000000001</v>
          </cell>
          <cell r="M449">
            <v>17.145311</v>
          </cell>
          <cell r="N449">
            <v>17.792131999999999</v>
          </cell>
          <cell r="O449">
            <v>2.1844187800000001</v>
          </cell>
          <cell r="P449">
            <v>2.2325697799999995</v>
          </cell>
          <cell r="Q449">
            <v>10.0297184</v>
          </cell>
          <cell r="R449">
            <v>14.3832939</v>
          </cell>
          <cell r="S449">
            <v>12907.16176126</v>
          </cell>
        </row>
        <row r="450">
          <cell r="A450" t="str">
            <v>2.42.2006</v>
          </cell>
          <cell r="B450">
            <v>2</v>
          </cell>
          <cell r="C450">
            <v>42</v>
          </cell>
          <cell r="D450">
            <v>2006</v>
          </cell>
          <cell r="E450">
            <v>3264.4441300000003</v>
          </cell>
          <cell r="F450">
            <v>9142.0869539999985</v>
          </cell>
          <cell r="G450">
            <v>1007.806987</v>
          </cell>
          <cell r="H450">
            <v>314.57052000000004</v>
          </cell>
          <cell r="I450">
            <v>19.435305999999997</v>
          </cell>
          <cell r="J450">
            <v>2.8553608000000001</v>
          </cell>
          <cell r="K450">
            <v>341.92657800000001</v>
          </cell>
          <cell r="L450">
            <v>155.48242999999999</v>
          </cell>
          <cell r="M450">
            <v>19.035841000000001</v>
          </cell>
          <cell r="N450">
            <v>19.754003000000001</v>
          </cell>
          <cell r="O450">
            <v>2.4244702500000002</v>
          </cell>
          <cell r="P450">
            <v>2.4778721800000003</v>
          </cell>
          <cell r="Q450">
            <v>11.133459199999999</v>
          </cell>
          <cell r="R450">
            <v>15.966147100000001</v>
          </cell>
          <cell r="S450">
            <v>14319.400058529998</v>
          </cell>
        </row>
        <row r="451">
          <cell r="A451" t="str">
            <v>2.42.2007</v>
          </cell>
          <cell r="B451">
            <v>2</v>
          </cell>
          <cell r="C451">
            <v>42</v>
          </cell>
          <cell r="D451">
            <v>2007</v>
          </cell>
          <cell r="E451">
            <v>975.59719999999993</v>
          </cell>
          <cell r="F451">
            <v>5075.7830000000004</v>
          </cell>
          <cell r="G451">
            <v>133.16067000000001</v>
          </cell>
          <cell r="H451">
            <v>35.368006699999995</v>
          </cell>
          <cell r="I451">
            <v>21.721730000000001</v>
          </cell>
          <cell r="J451">
            <v>3.1912772999999999</v>
          </cell>
          <cell r="K451">
            <v>38.443632100000002</v>
          </cell>
          <cell r="L451">
            <v>173.7739</v>
          </cell>
          <cell r="M451">
            <v>21.275297999999999</v>
          </cell>
          <cell r="N451">
            <v>22.077933999999999</v>
          </cell>
          <cell r="O451">
            <v>0</v>
          </cell>
          <cell r="P451">
            <v>24.789198000000003</v>
          </cell>
          <cell r="Q451">
            <v>11.559852899999999</v>
          </cell>
          <cell r="R451">
            <v>17.841121999999999</v>
          </cell>
          <cell r="S451">
            <v>6554.5828210000009</v>
          </cell>
        </row>
        <row r="452">
          <cell r="A452" t="str">
            <v>2.42.2008</v>
          </cell>
          <cell r="B452">
            <v>2</v>
          </cell>
          <cell r="C452">
            <v>42</v>
          </cell>
          <cell r="D452">
            <v>2008</v>
          </cell>
          <cell r="E452">
            <v>1077.6163999999999</v>
          </cell>
          <cell r="F452">
            <v>5658.4949999999999</v>
          </cell>
          <cell r="G452">
            <v>147.3956</v>
          </cell>
          <cell r="H452">
            <v>39.424556800000005</v>
          </cell>
          <cell r="I452">
            <v>24.215395999999998</v>
          </cell>
          <cell r="J452">
            <v>3.5576504999999998</v>
          </cell>
          <cell r="K452">
            <v>42.852929799999998</v>
          </cell>
          <cell r="L452">
            <v>193.72375</v>
          </cell>
          <cell r="M452">
            <v>23.717726000000003</v>
          </cell>
          <cell r="N452">
            <v>24.612528999999999</v>
          </cell>
          <cell r="O452">
            <v>0</v>
          </cell>
          <cell r="P452">
            <v>27.632414499999999</v>
          </cell>
          <cell r="Q452">
            <v>12.884718900000001</v>
          </cell>
          <cell r="R452">
            <v>19.885888000000001</v>
          </cell>
          <cell r="S452">
            <v>7296.0145594999985</v>
          </cell>
        </row>
        <row r="453">
          <cell r="A453" t="str">
            <v>2.42.2009</v>
          </cell>
          <cell r="B453">
            <v>2</v>
          </cell>
          <cell r="C453">
            <v>42</v>
          </cell>
          <cell r="D453">
            <v>2009</v>
          </cell>
          <cell r="E453">
            <v>1193.4326999999998</v>
          </cell>
          <cell r="F453">
            <v>6325.8130000000001</v>
          </cell>
          <cell r="G453">
            <v>163.59009</v>
          </cell>
          <cell r="H453">
            <v>44.069887200000004</v>
          </cell>
          <cell r="I453">
            <v>27.071209</v>
          </cell>
          <cell r="J453">
            <v>3.9772048</v>
          </cell>
          <cell r="K453">
            <v>47.902207199999999</v>
          </cell>
          <cell r="L453">
            <v>216.56975000000003</v>
          </cell>
          <cell r="M453">
            <v>26.514831999999998</v>
          </cell>
          <cell r="N453">
            <v>27.515164000000002</v>
          </cell>
          <cell r="O453">
            <v>0</v>
          </cell>
          <cell r="P453">
            <v>30.888259300000001</v>
          </cell>
          <cell r="Q453">
            <v>14.401705700000001</v>
          </cell>
          <cell r="R453">
            <v>22.227152</v>
          </cell>
          <cell r="S453">
            <v>8143.9731611999996</v>
          </cell>
        </row>
        <row r="454">
          <cell r="A454" t="str">
            <v>2.42.2010</v>
          </cell>
          <cell r="B454">
            <v>2</v>
          </cell>
          <cell r="C454">
            <v>42</v>
          </cell>
          <cell r="D454">
            <v>2010</v>
          </cell>
          <cell r="E454">
            <v>875.20459999999991</v>
          </cell>
          <cell r="F454">
            <v>2499.9228000000003</v>
          </cell>
          <cell r="G454">
            <v>114.81731000000001</v>
          </cell>
          <cell r="H454">
            <v>46.358012800000004</v>
          </cell>
          <cell r="I454">
            <v>30.131955999999999</v>
          </cell>
          <cell r="J454">
            <v>4.4268825999999999</v>
          </cell>
          <cell r="K454">
            <v>50.38924639999999</v>
          </cell>
          <cell r="L454">
            <v>241.05548999999999</v>
          </cell>
          <cell r="M454">
            <v>29.512651000000002</v>
          </cell>
          <cell r="N454">
            <v>30.626035999999999</v>
          </cell>
          <cell r="O454">
            <v>0</v>
          </cell>
          <cell r="P454">
            <v>32.492020200000006</v>
          </cell>
          <cell r="Q454">
            <v>16.027374200000001</v>
          </cell>
          <cell r="R454">
            <v>24.736105000000002</v>
          </cell>
          <cell r="S454">
            <v>3995.7004842000006</v>
          </cell>
        </row>
        <row r="455">
          <cell r="A455" t="str">
            <v>2.42.2011</v>
          </cell>
          <cell r="B455">
            <v>2</v>
          </cell>
          <cell r="C455">
            <v>42</v>
          </cell>
          <cell r="D455">
            <v>2011</v>
          </cell>
          <cell r="E455">
            <v>954.49779999999998</v>
          </cell>
          <cell r="F455">
            <v>2763.7089999999998</v>
          </cell>
          <cell r="G455">
            <v>125.55619000000002</v>
          </cell>
          <cell r="H455">
            <v>51.244792200000006</v>
          </cell>
          <cell r="I455">
            <v>33.311535000000006</v>
          </cell>
          <cell r="J455">
            <v>4.8940010000000003</v>
          </cell>
          <cell r="K455">
            <v>55.700982200000013</v>
          </cell>
          <cell r="L455">
            <v>266.4914</v>
          </cell>
          <cell r="M455">
            <v>32.626798000000001</v>
          </cell>
          <cell r="N455">
            <v>33.857700000000001</v>
          </cell>
          <cell r="O455">
            <v>0</v>
          </cell>
          <cell r="P455">
            <v>35.917130500000006</v>
          </cell>
          <cell r="Q455">
            <v>17.715642899999999</v>
          </cell>
          <cell r="R455">
            <v>27.341885999999999</v>
          </cell>
          <cell r="S455">
            <v>4402.8648578000002</v>
          </cell>
        </row>
        <row r="456">
          <cell r="A456" t="str">
            <v>2.42.2012</v>
          </cell>
          <cell r="B456">
            <v>2</v>
          </cell>
          <cell r="C456">
            <v>42</v>
          </cell>
          <cell r="D456">
            <v>2012</v>
          </cell>
          <cell r="E456">
            <v>1030.4213</v>
          </cell>
          <cell r="F456">
            <v>3022.2980000000002</v>
          </cell>
          <cell r="G456">
            <v>135.89319</v>
          </cell>
          <cell r="H456">
            <v>56.034562600000001</v>
          </cell>
          <cell r="I456">
            <v>36.428364999999999</v>
          </cell>
          <cell r="J456">
            <v>5.3519250000000005</v>
          </cell>
          <cell r="K456">
            <v>60.907262799999991</v>
          </cell>
          <cell r="L456">
            <v>291.42593999999997</v>
          </cell>
          <cell r="M456">
            <v>35.679575</v>
          </cell>
          <cell r="N456">
            <v>37.025579999999998</v>
          </cell>
          <cell r="O456">
            <v>0</v>
          </cell>
          <cell r="P456">
            <v>39.274292800000005</v>
          </cell>
          <cell r="Q456">
            <v>19.370228300000001</v>
          </cell>
          <cell r="R456">
            <v>29.895420999999999</v>
          </cell>
          <cell r="S456">
            <v>4800.0056425000012</v>
          </cell>
        </row>
        <row r="457">
          <cell r="A457" t="str">
            <v>2.42.2013</v>
          </cell>
          <cell r="B457">
            <v>2</v>
          </cell>
          <cell r="C457">
            <v>42</v>
          </cell>
          <cell r="D457">
            <v>2013</v>
          </cell>
          <cell r="E457">
            <v>1077.653</v>
          </cell>
          <cell r="F457">
            <v>2956.6084999999998</v>
          </cell>
          <cell r="G457">
            <v>141.83433000000002</v>
          </cell>
          <cell r="H457">
            <v>54.335820000000005</v>
          </cell>
          <cell r="I457">
            <v>39.967081</v>
          </cell>
          <cell r="J457">
            <v>5.8718200000000005</v>
          </cell>
          <cell r="K457">
            <v>59.060916500000005</v>
          </cell>
          <cell r="L457">
            <v>319.73605000000003</v>
          </cell>
          <cell r="M457">
            <v>39.145571000000004</v>
          </cell>
          <cell r="N457">
            <v>40.62236</v>
          </cell>
          <cell r="O457">
            <v>0</v>
          </cell>
          <cell r="P457">
            <v>38.083611000000005</v>
          </cell>
          <cell r="Q457">
            <v>21.2485985</v>
          </cell>
          <cell r="R457">
            <v>32.794460000000001</v>
          </cell>
          <cell r="S457">
            <v>4826.9621180000004</v>
          </cell>
        </row>
        <row r="458">
          <cell r="A458" t="str">
            <v>2.42.2014</v>
          </cell>
          <cell r="B458">
            <v>2</v>
          </cell>
          <cell r="C458">
            <v>42</v>
          </cell>
          <cell r="D458">
            <v>2014</v>
          </cell>
          <cell r="E458">
            <v>1159.6332</v>
          </cell>
          <cell r="F458">
            <v>3215.3127999999997</v>
          </cell>
          <cell r="G458">
            <v>153.03667999999999</v>
          </cell>
          <cell r="H458">
            <v>59.10298929999999</v>
          </cell>
          <cell r="I458">
            <v>43.566876000000001</v>
          </cell>
          <cell r="J458">
            <v>6.4006990000000004</v>
          </cell>
          <cell r="K458">
            <v>64.242611499999995</v>
          </cell>
          <cell r="L458">
            <v>348.53465</v>
          </cell>
          <cell r="M458">
            <v>42.671462000000005</v>
          </cell>
          <cell r="N458">
            <v>44.244199999999999</v>
          </cell>
          <cell r="O458">
            <v>0</v>
          </cell>
          <cell r="P458">
            <v>41.424909999999997</v>
          </cell>
          <cell r="Q458">
            <v>22.397846000000001</v>
          </cell>
          <cell r="R458">
            <v>34.568174999999997</v>
          </cell>
          <cell r="S458">
            <v>5235.1370987999999</v>
          </cell>
        </row>
        <row r="459">
          <cell r="A459" t="str">
            <v>2.42.2015</v>
          </cell>
          <cell r="B459">
            <v>2</v>
          </cell>
          <cell r="C459">
            <v>42</v>
          </cell>
          <cell r="D459">
            <v>2015</v>
          </cell>
          <cell r="E459">
            <v>1251.3365000000001</v>
          </cell>
          <cell r="F459">
            <v>3514.855</v>
          </cell>
          <cell r="G459">
            <v>165.57230000000001</v>
          </cell>
          <cell r="H459">
            <v>64.602905100000001</v>
          </cell>
          <cell r="I459">
            <v>47.625589999999995</v>
          </cell>
          <cell r="J459">
            <v>6.9969859999999997</v>
          </cell>
          <cell r="K459">
            <v>70.22090630000001</v>
          </cell>
          <cell r="L459">
            <v>381.00510000000003</v>
          </cell>
          <cell r="M459">
            <v>46.646810000000002</v>
          </cell>
          <cell r="N459">
            <v>48.366010000000003</v>
          </cell>
          <cell r="O459">
            <v>0</v>
          </cell>
          <cell r="P459">
            <v>45.279782099999998</v>
          </cell>
          <cell r="Q459">
            <v>24.480900999999996</v>
          </cell>
          <cell r="R459">
            <v>37.783152000000001</v>
          </cell>
          <cell r="S459">
            <v>5704.7719424999996</v>
          </cell>
        </row>
        <row r="460">
          <cell r="A460" t="str">
            <v>2.42.2016</v>
          </cell>
          <cell r="B460">
            <v>2</v>
          </cell>
          <cell r="C460">
            <v>42</v>
          </cell>
          <cell r="D460">
            <v>2016</v>
          </cell>
          <cell r="E460">
            <v>1348.2736</v>
          </cell>
          <cell r="F460">
            <v>3836.7449999999999</v>
          </cell>
          <cell r="G460">
            <v>178.87363999999997</v>
          </cell>
          <cell r="H460">
            <v>70.512658300000012</v>
          </cell>
          <cell r="I460">
            <v>51.987076000000002</v>
          </cell>
          <cell r="J460">
            <v>7.6377649999999999</v>
          </cell>
          <cell r="K460">
            <v>76.644504499999996</v>
          </cell>
          <cell r="L460">
            <v>415.89722999999998</v>
          </cell>
          <cell r="M460">
            <v>50.918709999999997</v>
          </cell>
          <cell r="N460">
            <v>52.795329999999993</v>
          </cell>
          <cell r="O460">
            <v>0</v>
          </cell>
          <cell r="P460">
            <v>49.421840500000002</v>
          </cell>
          <cell r="Q460">
            <v>26.719047999999997</v>
          </cell>
          <cell r="R460">
            <v>41.237320000000004</v>
          </cell>
          <cell r="S460">
            <v>6207.6637222999998</v>
          </cell>
        </row>
        <row r="461">
          <cell r="A461" t="str">
            <v>2.42.2017</v>
          </cell>
          <cell r="B461">
            <v>2</v>
          </cell>
          <cell r="C461">
            <v>42</v>
          </cell>
          <cell r="D461">
            <v>2017</v>
          </cell>
          <cell r="E461">
            <v>1393.6665999999998</v>
          </cell>
          <cell r="F461">
            <v>3816.2280000000001</v>
          </cell>
          <cell r="G461">
            <v>184.84014999999999</v>
          </cell>
          <cell r="H461">
            <v>69.797826599999993</v>
          </cell>
          <cell r="I461">
            <v>55.544317999999997</v>
          </cell>
          <cell r="J461">
            <v>8.1603690000000011</v>
          </cell>
          <cell r="K461">
            <v>75.867413599999992</v>
          </cell>
          <cell r="L461">
            <v>444.35451999999998</v>
          </cell>
          <cell r="M461">
            <v>54.402770000000004</v>
          </cell>
          <cell r="N461">
            <v>56.407910000000001</v>
          </cell>
          <cell r="O461">
            <v>0</v>
          </cell>
          <cell r="P461">
            <v>48.920765999999993</v>
          </cell>
          <cell r="Q461">
            <v>27.660859000000002</v>
          </cell>
          <cell r="R461">
            <v>42.690906000000005</v>
          </cell>
          <cell r="S461">
            <v>6278.542408199999</v>
          </cell>
        </row>
        <row r="462">
          <cell r="A462" t="str">
            <v>2.42.2018</v>
          </cell>
          <cell r="B462">
            <v>2</v>
          </cell>
          <cell r="C462">
            <v>42</v>
          </cell>
          <cell r="D462">
            <v>2018</v>
          </cell>
          <cell r="E462">
            <v>1474.5191</v>
          </cell>
          <cell r="F462">
            <v>4089.0209999999997</v>
          </cell>
          <cell r="G462">
            <v>196.07433</v>
          </cell>
          <cell r="H462">
            <v>74.780228900000012</v>
          </cell>
          <cell r="I462">
            <v>59.514893999999998</v>
          </cell>
          <cell r="J462">
            <v>8.7437160000000009</v>
          </cell>
          <cell r="K462">
            <v>81.283201299999988</v>
          </cell>
          <cell r="L462">
            <v>476.11899</v>
          </cell>
          <cell r="M462">
            <v>58.291679999999999</v>
          </cell>
          <cell r="N462">
            <v>60.44012</v>
          </cell>
          <cell r="O462">
            <v>0</v>
          </cell>
          <cell r="P462">
            <v>52.412979599999986</v>
          </cell>
          <cell r="Q462">
            <v>29.634128999999998</v>
          </cell>
          <cell r="R462">
            <v>45.736422000000005</v>
          </cell>
          <cell r="S462">
            <v>6706.5707908000004</v>
          </cell>
        </row>
        <row r="463">
          <cell r="A463" t="str">
            <v>2.42.2019</v>
          </cell>
          <cell r="B463">
            <v>2</v>
          </cell>
          <cell r="C463">
            <v>42</v>
          </cell>
          <cell r="D463">
            <v>2019</v>
          </cell>
          <cell r="E463">
            <v>1514.1954000000001</v>
          </cell>
          <cell r="F463">
            <v>3946.1529999999998</v>
          </cell>
          <cell r="G463">
            <v>201.10154</v>
          </cell>
          <cell r="H463">
            <v>71.097092700000019</v>
          </cell>
          <cell r="I463">
            <v>63.738305999999994</v>
          </cell>
          <cell r="J463">
            <v>9.3642059999999994</v>
          </cell>
          <cell r="K463">
            <v>77.279769500000015</v>
          </cell>
          <cell r="L463">
            <v>509.90640999999999</v>
          </cell>
          <cell r="M463">
            <v>62.428450000000005</v>
          </cell>
          <cell r="N463">
            <v>64.729320000000001</v>
          </cell>
          <cell r="O463">
            <v>0</v>
          </cell>
          <cell r="P463">
            <v>49.8314442</v>
          </cell>
          <cell r="Q463">
            <v>31.733158</v>
          </cell>
          <cell r="R463">
            <v>48.976001000000004</v>
          </cell>
          <cell r="S463">
            <v>6650.5340974000001</v>
          </cell>
        </row>
        <row r="464">
          <cell r="A464" t="str">
            <v>2.42.2020</v>
          </cell>
          <cell r="B464">
            <v>2</v>
          </cell>
          <cell r="C464">
            <v>42</v>
          </cell>
          <cell r="D464">
            <v>2020</v>
          </cell>
          <cell r="E464">
            <v>1592.0418</v>
          </cell>
          <cell r="F464">
            <v>4200.5519999999997</v>
          </cell>
          <cell r="G464">
            <v>211.98189000000002</v>
          </cell>
          <cell r="H464">
            <v>75.673210300000008</v>
          </cell>
          <cell r="I464">
            <v>67.847520000000003</v>
          </cell>
          <cell r="J464">
            <v>9.967924</v>
          </cell>
          <cell r="K464">
            <v>82.253720599999994</v>
          </cell>
          <cell r="L464">
            <v>542.77992000000006</v>
          </cell>
          <cell r="M464">
            <v>66.453099999999992</v>
          </cell>
          <cell r="N464">
            <v>68.902169999999998</v>
          </cell>
          <cell r="O464">
            <v>0</v>
          </cell>
          <cell r="P464">
            <v>53.038876099999996</v>
          </cell>
          <cell r="Q464">
            <v>33.774788000000001</v>
          </cell>
          <cell r="R464">
            <v>52.127128999999996</v>
          </cell>
          <cell r="S464">
            <v>7057.3940480000001</v>
          </cell>
        </row>
        <row r="465">
          <cell r="A465" t="str">
            <v>2.42.2021</v>
          </cell>
          <cell r="B465">
            <v>2</v>
          </cell>
          <cell r="C465">
            <v>42</v>
          </cell>
          <cell r="D465">
            <v>2021</v>
          </cell>
          <cell r="E465">
            <v>1636.9991</v>
          </cell>
          <cell r="F465">
            <v>4015.7920000000004</v>
          </cell>
          <cell r="G465">
            <v>217.65166000000002</v>
          </cell>
          <cell r="H465">
            <v>71.813258399999981</v>
          </cell>
          <cell r="I465">
            <v>72.859097000000006</v>
          </cell>
          <cell r="J465">
            <v>10.704188</v>
          </cell>
          <cell r="K465">
            <v>78.05818810000001</v>
          </cell>
          <cell r="L465">
            <v>582.87202000000002</v>
          </cell>
          <cell r="M465">
            <v>71.361659999999986</v>
          </cell>
          <cell r="N465">
            <v>73.991779999999991</v>
          </cell>
          <cell r="O465">
            <v>0</v>
          </cell>
          <cell r="P465">
            <v>50.33340780000001</v>
          </cell>
          <cell r="Q465">
            <v>36.265371000000002</v>
          </cell>
          <cell r="R465">
            <v>55.970862999999994</v>
          </cell>
          <cell r="S465">
            <v>6974.6725932999989</v>
          </cell>
        </row>
        <row r="466">
          <cell r="A466" t="str">
            <v>2.42.2022</v>
          </cell>
          <cell r="B466">
            <v>2</v>
          </cell>
          <cell r="C466">
            <v>42</v>
          </cell>
          <cell r="D466">
            <v>2022</v>
          </cell>
          <cell r="E466">
            <v>1708.1248000000001</v>
          </cell>
          <cell r="F466">
            <v>4241.076</v>
          </cell>
          <cell r="G466">
            <v>227.67869000000002</v>
          </cell>
          <cell r="H466">
            <v>75.834042199999999</v>
          </cell>
          <cell r="I466">
            <v>76.946218999999999</v>
          </cell>
          <cell r="J466">
            <v>11.304665999999999</v>
          </cell>
          <cell r="K466">
            <v>82.428604199999995</v>
          </cell>
          <cell r="L466">
            <v>615.57033000000001</v>
          </cell>
          <cell r="M466">
            <v>75.364750000000001</v>
          </cell>
          <cell r="N466">
            <v>78.142509999999987</v>
          </cell>
          <cell r="O466">
            <v>0</v>
          </cell>
          <cell r="P466">
            <v>53.1515159</v>
          </cell>
          <cell r="Q466">
            <v>38.295406</v>
          </cell>
          <cell r="R466">
            <v>59.103881999999999</v>
          </cell>
          <cell r="S466">
            <v>7343.0214153000015</v>
          </cell>
        </row>
        <row r="467">
          <cell r="A467" t="str">
            <v>2.42.2023</v>
          </cell>
          <cell r="B467">
            <v>2</v>
          </cell>
          <cell r="C467">
            <v>42</v>
          </cell>
          <cell r="D467">
            <v>2023</v>
          </cell>
          <cell r="E467">
            <v>1706.4686999999997</v>
          </cell>
          <cell r="F467">
            <v>3835.7049999999999</v>
          </cell>
          <cell r="G467">
            <v>226.97875000000002</v>
          </cell>
          <cell r="H467">
            <v>67.448432099999991</v>
          </cell>
          <cell r="I467">
            <v>80.796462999999989</v>
          </cell>
          <cell r="J467">
            <v>11.870331</v>
          </cell>
          <cell r="K467">
            <v>73.313780100000017</v>
          </cell>
          <cell r="L467">
            <v>646.37174999999991</v>
          </cell>
          <cell r="M467">
            <v>79.135909999999996</v>
          </cell>
          <cell r="N467">
            <v>82.052689999999998</v>
          </cell>
          <cell r="O467">
            <v>0</v>
          </cell>
          <cell r="P467">
            <v>47.274134500000002</v>
          </cell>
          <cell r="Q467">
            <v>40.207145000000004</v>
          </cell>
          <cell r="R467">
            <v>62.054442999999999</v>
          </cell>
          <cell r="S467">
            <v>6959.6775287000009</v>
          </cell>
        </row>
        <row r="468">
          <cell r="A468" t="str">
            <v>2.42.2024</v>
          </cell>
          <cell r="B468">
            <v>2</v>
          </cell>
          <cell r="C468">
            <v>42</v>
          </cell>
          <cell r="D468">
            <v>2024</v>
          </cell>
          <cell r="E468">
            <v>1767.3793000000001</v>
          </cell>
          <cell r="F468">
            <v>4021.848</v>
          </cell>
          <cell r="G468">
            <v>235.68495999999999</v>
          </cell>
          <cell r="H468">
            <v>70.713566499999985</v>
          </cell>
          <cell r="I468">
            <v>84.717545999999999</v>
          </cell>
          <cell r="J468">
            <v>12.44641</v>
          </cell>
          <cell r="K468">
            <v>76.862854000000013</v>
          </cell>
          <cell r="L468">
            <v>677.74090999999999</v>
          </cell>
          <cell r="M468">
            <v>82.976380000000006</v>
          </cell>
          <cell r="N468">
            <v>86.034689999999998</v>
          </cell>
          <cell r="O468">
            <v>0</v>
          </cell>
          <cell r="P468">
            <v>49.562639699999991</v>
          </cell>
          <cell r="Q468">
            <v>42.153708000000002</v>
          </cell>
          <cell r="R468">
            <v>65.058732999999989</v>
          </cell>
          <cell r="S468">
            <v>7273.1796971999993</v>
          </cell>
        </row>
        <row r="469">
          <cell r="A469" t="str">
            <v>2.42.2025</v>
          </cell>
          <cell r="B469">
            <v>2</v>
          </cell>
          <cell r="C469">
            <v>42</v>
          </cell>
          <cell r="D469">
            <v>2025</v>
          </cell>
          <cell r="E469">
            <v>1869.4549999999999</v>
          </cell>
          <cell r="F469">
            <v>4304.1149999999998</v>
          </cell>
          <cell r="G469">
            <v>249.91057000000001</v>
          </cell>
          <cell r="H469">
            <v>75.668142300000014</v>
          </cell>
          <cell r="I469">
            <v>90.663150000000016</v>
          </cell>
          <cell r="J469">
            <v>13.319903</v>
          </cell>
          <cell r="K469">
            <v>82.248126000000013</v>
          </cell>
          <cell r="L469">
            <v>725.30516000000011</v>
          </cell>
          <cell r="M469">
            <v>88.799830000000014</v>
          </cell>
          <cell r="N469">
            <v>92.072679999999991</v>
          </cell>
          <cell r="O469">
            <v>0</v>
          </cell>
          <cell r="P469">
            <v>53.035274399999999</v>
          </cell>
          <cell r="Q469">
            <v>45.107484999999997</v>
          </cell>
          <cell r="R469">
            <v>69.617586000000003</v>
          </cell>
          <cell r="S469">
            <v>7759.3179067000001</v>
          </cell>
        </row>
        <row r="470">
          <cell r="A470" t="str">
            <v>2.42.2026</v>
          </cell>
          <cell r="B470">
            <v>2</v>
          </cell>
          <cell r="C470">
            <v>42</v>
          </cell>
          <cell r="D470">
            <v>2026</v>
          </cell>
          <cell r="E470">
            <v>1982.4822999999999</v>
          </cell>
          <cell r="F470">
            <v>4617.4179999999997</v>
          </cell>
          <cell r="G470">
            <v>265.67164000000002</v>
          </cell>
          <cell r="H470">
            <v>81.167464299999992</v>
          </cell>
          <cell r="I470">
            <v>97.262563000000014</v>
          </cell>
          <cell r="J470">
            <v>14.289463000000001</v>
          </cell>
          <cell r="K470">
            <v>88.225794999999991</v>
          </cell>
          <cell r="L470">
            <v>778.10071000000005</v>
          </cell>
          <cell r="M470">
            <v>95.263629999999992</v>
          </cell>
          <cell r="N470">
            <v>98.77467</v>
          </cell>
          <cell r="O470">
            <v>0</v>
          </cell>
          <cell r="P470">
            <v>56.889705499999998</v>
          </cell>
          <cell r="Q470">
            <v>48.386024000000006</v>
          </cell>
          <cell r="R470">
            <v>74.677595999999994</v>
          </cell>
          <cell r="S470">
            <v>8298.6095607999996</v>
          </cell>
        </row>
        <row r="471">
          <cell r="A471" t="str">
            <v>2.43.43</v>
          </cell>
          <cell r="B471">
            <v>2</v>
          </cell>
          <cell r="C471">
            <v>43</v>
          </cell>
          <cell r="D471">
            <v>43</v>
          </cell>
          <cell r="E471">
            <v>66660.055725000013</v>
          </cell>
          <cell r="F471">
            <v>93195.157614509983</v>
          </cell>
          <cell r="G471">
            <v>14349.717043000001</v>
          </cell>
          <cell r="H471">
            <v>4236.8391177999993</v>
          </cell>
          <cell r="I471">
            <v>710.59981429999993</v>
          </cell>
          <cell r="J471">
            <v>115.18961219999998</v>
          </cell>
          <cell r="K471">
            <v>4605.2727289999984</v>
          </cell>
          <cell r="L471">
            <v>5684.7978900000007</v>
          </cell>
          <cell r="M471">
            <v>767.93448400000011</v>
          </cell>
          <cell r="N471">
            <v>855.87864300000012</v>
          </cell>
          <cell r="O471">
            <v>41.425151849999999</v>
          </cell>
          <cell r="P471">
            <v>416.85427098999992</v>
          </cell>
          <cell r="Q471">
            <v>332.2785988</v>
          </cell>
          <cell r="R471">
            <v>506.5749222</v>
          </cell>
          <cell r="S471">
            <v>192478.57561664996</v>
          </cell>
        </row>
        <row r="472">
          <cell r="A472" t="str">
            <v>2.43.1996</v>
          </cell>
          <cell r="B472">
            <v>2</v>
          </cell>
          <cell r="C472">
            <v>43</v>
          </cell>
          <cell r="D472">
            <v>1996</v>
          </cell>
          <cell r="E472">
            <v>1606.103797</v>
          </cell>
          <cell r="F472">
            <v>5443.7166784000001</v>
          </cell>
          <cell r="G472">
            <v>670.88953500000002</v>
          </cell>
          <cell r="H472">
            <v>414.55959799999994</v>
          </cell>
          <cell r="I472">
            <v>6.0118035000000001</v>
          </cell>
          <cell r="J472">
            <v>0.97453279999999987</v>
          </cell>
          <cell r="K472">
            <v>450.6088729999999</v>
          </cell>
          <cell r="L472">
            <v>48.094466000000004</v>
          </cell>
          <cell r="M472">
            <v>6.4969229999999998</v>
          </cell>
          <cell r="N472">
            <v>7.2378739999999997</v>
          </cell>
          <cell r="O472">
            <v>4.5220710800000008</v>
          </cell>
          <cell r="P472">
            <v>4.6204978800000012</v>
          </cell>
          <cell r="Q472">
            <v>3.1578865</v>
          </cell>
          <cell r="R472">
            <v>4.528626</v>
          </cell>
          <cell r="S472">
            <v>8671.5231621599996</v>
          </cell>
        </row>
        <row r="473">
          <cell r="A473" t="str">
            <v>2.43.1997</v>
          </cell>
          <cell r="B473">
            <v>2</v>
          </cell>
          <cell r="C473">
            <v>43</v>
          </cell>
          <cell r="D473">
            <v>1997</v>
          </cell>
          <cell r="E473">
            <v>1546.2409770000002</v>
          </cell>
          <cell r="F473">
            <v>5240.8661605300003</v>
          </cell>
          <cell r="G473">
            <v>645.895216</v>
          </cell>
          <cell r="H473">
            <v>399.113877</v>
          </cell>
          <cell r="I473">
            <v>5.7876351000000001</v>
          </cell>
          <cell r="J473">
            <v>0.93818760000000001</v>
          </cell>
          <cell r="K473">
            <v>433.82017100000002</v>
          </cell>
          <cell r="L473">
            <v>46.301137000000004</v>
          </cell>
          <cell r="M473">
            <v>6.2546209999999993</v>
          </cell>
          <cell r="N473">
            <v>6.9681320000000007</v>
          </cell>
          <cell r="O473">
            <v>4.35359622</v>
          </cell>
          <cell r="P473">
            <v>4.4483572800000006</v>
          </cell>
          <cell r="Q473">
            <v>3.0407393000000003</v>
          </cell>
          <cell r="R473">
            <v>4.3606262000000005</v>
          </cell>
          <cell r="S473">
            <v>8348.3894332300006</v>
          </cell>
        </row>
        <row r="474">
          <cell r="A474" t="str">
            <v>2.43.1998</v>
          </cell>
          <cell r="B474">
            <v>2</v>
          </cell>
          <cell r="C474">
            <v>43</v>
          </cell>
          <cell r="D474">
            <v>1998</v>
          </cell>
          <cell r="E474">
            <v>1741.9763739999999</v>
          </cell>
          <cell r="F474">
            <v>5268.3114984499998</v>
          </cell>
          <cell r="G474">
            <v>727.65339299999994</v>
          </cell>
          <cell r="H474">
            <v>205.29879300000002</v>
          </cell>
          <cell r="I474">
            <v>6.5202767000000001</v>
          </cell>
          <cell r="J474">
            <v>1.0569484999999998</v>
          </cell>
          <cell r="K474">
            <v>223.15138300000001</v>
          </cell>
          <cell r="L474">
            <v>52.162277000000003</v>
          </cell>
          <cell r="M474">
            <v>7.0463569999999995</v>
          </cell>
          <cell r="N474">
            <v>7.8501950000000003</v>
          </cell>
          <cell r="O474">
            <v>2.3124764299999998</v>
          </cell>
          <cell r="P474">
            <v>2.3634217499999997</v>
          </cell>
          <cell r="Q474">
            <v>3.4260069</v>
          </cell>
          <cell r="R474">
            <v>4.9131160000000005</v>
          </cell>
          <cell r="S474">
            <v>8254.0425167299982</v>
          </cell>
        </row>
        <row r="475">
          <cell r="A475" t="str">
            <v>2.43.1999</v>
          </cell>
          <cell r="B475">
            <v>2</v>
          </cell>
          <cell r="C475">
            <v>43</v>
          </cell>
          <cell r="D475">
            <v>1999</v>
          </cell>
          <cell r="E475">
            <v>1980.0949859999998</v>
          </cell>
          <cell r="F475">
            <v>3583.4637939100003</v>
          </cell>
          <cell r="G475">
            <v>827.11413000000005</v>
          </cell>
          <cell r="H475">
            <v>233.362945</v>
          </cell>
          <cell r="I475">
            <v>7.4116082999999993</v>
          </cell>
          <cell r="J475">
            <v>1.2014471</v>
          </cell>
          <cell r="K475">
            <v>253.65612299999998</v>
          </cell>
          <cell r="L475">
            <v>59.292966</v>
          </cell>
          <cell r="M475">
            <v>8.0096749999999997</v>
          </cell>
          <cell r="N475">
            <v>8.9232569999999996</v>
          </cell>
          <cell r="O475">
            <v>2.6285827500000001</v>
          </cell>
          <cell r="P475">
            <v>2.6864892999999999</v>
          </cell>
          <cell r="Q475">
            <v>3.8940399000000001</v>
          </cell>
          <cell r="R475">
            <v>5.5843150000000001</v>
          </cell>
          <cell r="S475">
            <v>6977.3243582600007</v>
          </cell>
        </row>
        <row r="476">
          <cell r="A476" t="str">
            <v>2.43.2000</v>
          </cell>
          <cell r="B476">
            <v>2</v>
          </cell>
          <cell r="C476">
            <v>43</v>
          </cell>
          <cell r="D476">
            <v>2000</v>
          </cell>
          <cell r="E476">
            <v>2264.7566069999998</v>
          </cell>
          <cell r="F476">
            <v>4098.63695241</v>
          </cell>
          <cell r="G476">
            <v>946.01703700000007</v>
          </cell>
          <cell r="H476">
            <v>266.91124199999996</v>
          </cell>
          <cell r="I476">
            <v>8.4771766999999993</v>
          </cell>
          <cell r="J476">
            <v>1.3741753999999999</v>
          </cell>
          <cell r="K476">
            <v>290.12190099999998</v>
          </cell>
          <cell r="L476">
            <v>67.817433999999992</v>
          </cell>
          <cell r="M476">
            <v>9.1612240000000007</v>
          </cell>
          <cell r="N476">
            <v>10.206061000000002</v>
          </cell>
          <cell r="O476">
            <v>3.0064680199999998</v>
          </cell>
          <cell r="P476">
            <v>3.0726996799999995</v>
          </cell>
          <cell r="Q476">
            <v>4.4540632000000002</v>
          </cell>
          <cell r="R476">
            <v>6.3874230000000001</v>
          </cell>
          <cell r="S476">
            <v>7980.4004644100014</v>
          </cell>
        </row>
        <row r="477">
          <cell r="A477" t="str">
            <v>2.43.2001</v>
          </cell>
          <cell r="B477">
            <v>2</v>
          </cell>
          <cell r="C477">
            <v>43</v>
          </cell>
          <cell r="D477">
            <v>2001</v>
          </cell>
          <cell r="E477">
            <v>2586.1145810000003</v>
          </cell>
          <cell r="F477">
            <v>4680.2140785399997</v>
          </cell>
          <cell r="G477">
            <v>1080.2642149999999</v>
          </cell>
          <cell r="H477">
            <v>304.78555500000004</v>
          </cell>
          <cell r="I477">
            <v>9.679920000000001</v>
          </cell>
          <cell r="J477">
            <v>1.5691425999999999</v>
          </cell>
          <cell r="K477">
            <v>331.28953299999995</v>
          </cell>
          <cell r="L477">
            <v>77.439280999999994</v>
          </cell>
          <cell r="M477">
            <v>10.460998999999999</v>
          </cell>
          <cell r="N477">
            <v>11.654325999999999</v>
          </cell>
          <cell r="O477">
            <v>3.4330862299999998</v>
          </cell>
          <cell r="P477">
            <v>3.5087162400000005</v>
          </cell>
          <cell r="Q477">
            <v>5.0898629999999994</v>
          </cell>
          <cell r="R477">
            <v>7.2991940000000008</v>
          </cell>
          <cell r="S477">
            <v>9112.8024906099981</v>
          </cell>
        </row>
        <row r="478">
          <cell r="A478" t="str">
            <v>2.43.2002</v>
          </cell>
          <cell r="B478">
            <v>2</v>
          </cell>
          <cell r="C478">
            <v>43</v>
          </cell>
          <cell r="D478">
            <v>2002</v>
          </cell>
          <cell r="E478">
            <v>2868.1499289999997</v>
          </cell>
          <cell r="F478">
            <v>5190.5835581600004</v>
          </cell>
          <cell r="G478">
            <v>1198.074415</v>
          </cell>
          <cell r="H478">
            <v>338.02320100000009</v>
          </cell>
          <cell r="I478">
            <v>10.735627000000001</v>
          </cell>
          <cell r="J478">
            <v>1.7402650999999998</v>
          </cell>
          <cell r="K478">
            <v>367.41778600000004</v>
          </cell>
          <cell r="L478">
            <v>85.885079000000005</v>
          </cell>
          <cell r="M478">
            <v>11.601834999999999</v>
          </cell>
          <cell r="N478">
            <v>12.92529</v>
          </cell>
          <cell r="O478">
            <v>3.80748051</v>
          </cell>
          <cell r="P478">
            <v>3.8913587600000001</v>
          </cell>
          <cell r="Q478">
            <v>5.6438030000000001</v>
          </cell>
          <cell r="R478">
            <v>8.0936149999999998</v>
          </cell>
          <cell r="S478">
            <v>10106.573242529998</v>
          </cell>
        </row>
        <row r="479">
          <cell r="A479" t="str">
            <v>2.43.2003</v>
          </cell>
          <cell r="B479">
            <v>2</v>
          </cell>
          <cell r="C479">
            <v>43</v>
          </cell>
          <cell r="D479">
            <v>2003</v>
          </cell>
          <cell r="E479">
            <v>2516.4043900000001</v>
          </cell>
          <cell r="F479">
            <v>4452.2754876500003</v>
          </cell>
          <cell r="G479">
            <v>771.50119900000004</v>
          </cell>
          <cell r="H479">
            <v>339.27542700000004</v>
          </cell>
          <cell r="I479">
            <v>11.943759</v>
          </cell>
          <cell r="J479">
            <v>1.9360991999999997</v>
          </cell>
          <cell r="K479">
            <v>368.77840099999992</v>
          </cell>
          <cell r="L479">
            <v>95.550029999999992</v>
          </cell>
          <cell r="M479">
            <v>12.907416</v>
          </cell>
          <cell r="N479">
            <v>14.379867000000001</v>
          </cell>
          <cell r="O479">
            <v>3.8237710100000002</v>
          </cell>
          <cell r="P479">
            <v>3.9082151000000001</v>
          </cell>
          <cell r="Q479">
            <v>6.2789450000000002</v>
          </cell>
          <cell r="R479">
            <v>9.0044369999999994</v>
          </cell>
          <cell r="S479">
            <v>8607.9674439600003</v>
          </cell>
        </row>
        <row r="480">
          <cell r="A480" t="str">
            <v>2.43.2004</v>
          </cell>
          <cell r="B480">
            <v>2</v>
          </cell>
          <cell r="C480">
            <v>43</v>
          </cell>
          <cell r="D480">
            <v>2004</v>
          </cell>
          <cell r="E480">
            <v>2730.1938480000008</v>
          </cell>
          <cell r="F480">
            <v>4830.5513656399999</v>
          </cell>
          <cell r="G480">
            <v>837.05002300000001</v>
          </cell>
          <cell r="H480">
            <v>368.10060800000002</v>
          </cell>
          <cell r="I480">
            <v>12.958483999999999</v>
          </cell>
          <cell r="J480">
            <v>2.1006003000000004</v>
          </cell>
          <cell r="K480">
            <v>400.111155</v>
          </cell>
          <cell r="L480">
            <v>103.66789</v>
          </cell>
          <cell r="M480">
            <v>14.004047</v>
          </cell>
          <cell r="N480">
            <v>15.601626</v>
          </cell>
          <cell r="O480">
            <v>4.1486497</v>
          </cell>
          <cell r="P480">
            <v>4.2402682</v>
          </cell>
          <cell r="Q480">
            <v>6.8123759999999995</v>
          </cell>
          <cell r="R480">
            <v>9.7694219999999987</v>
          </cell>
          <cell r="S480">
            <v>9339.3103628400022</v>
          </cell>
        </row>
        <row r="481">
          <cell r="A481" t="str">
            <v>2.43.2005</v>
          </cell>
          <cell r="B481">
            <v>2</v>
          </cell>
          <cell r="C481">
            <v>43</v>
          </cell>
          <cell r="D481">
            <v>2005</v>
          </cell>
          <cell r="E481">
            <v>2963.6497340000001</v>
          </cell>
          <cell r="F481">
            <v>5243.6082799100004</v>
          </cell>
          <cell r="G481">
            <v>908.62212799999986</v>
          </cell>
          <cell r="H481">
            <v>399.57871200000005</v>
          </cell>
          <cell r="I481">
            <v>14.066717000000001</v>
          </cell>
          <cell r="J481">
            <v>2.2802594999999997</v>
          </cell>
          <cell r="K481">
            <v>434.32596300000006</v>
          </cell>
          <cell r="L481">
            <v>112.53371</v>
          </cell>
          <cell r="M481">
            <v>15.201795000000001</v>
          </cell>
          <cell r="N481">
            <v>16.935711000000001</v>
          </cell>
          <cell r="O481">
            <v>4.5034111000000001</v>
          </cell>
          <cell r="P481">
            <v>4.6028595000000001</v>
          </cell>
          <cell r="Q481">
            <v>7.3948669999999996</v>
          </cell>
          <cell r="R481">
            <v>10.604742</v>
          </cell>
          <cell r="S481">
            <v>10137.908889010001</v>
          </cell>
        </row>
        <row r="482">
          <cell r="A482" t="str">
            <v>2.43.2006</v>
          </cell>
          <cell r="B482">
            <v>2</v>
          </cell>
          <cell r="C482">
            <v>43</v>
          </cell>
          <cell r="D482">
            <v>2006</v>
          </cell>
          <cell r="E482">
            <v>3215.1565019999998</v>
          </cell>
          <cell r="F482">
            <v>5688.5637909099996</v>
          </cell>
          <cell r="G482">
            <v>985.73113200000012</v>
          </cell>
          <cell r="H482">
            <v>433.48542599999996</v>
          </cell>
          <cell r="I482">
            <v>15.260322</v>
          </cell>
          <cell r="J482">
            <v>2.4737282999999994</v>
          </cell>
          <cell r="K482">
            <v>471.18114799999995</v>
          </cell>
          <cell r="L482">
            <v>122.08262000000001</v>
          </cell>
          <cell r="M482">
            <v>16.491584</v>
          </cell>
          <cell r="N482">
            <v>18.372858999999998</v>
          </cell>
          <cell r="O482">
            <v>4.8855588000000001</v>
          </cell>
          <cell r="P482">
            <v>4.9934455999999985</v>
          </cell>
          <cell r="Q482">
            <v>8.022373</v>
          </cell>
          <cell r="R482">
            <v>11.504648999999999</v>
          </cell>
          <cell r="S482">
            <v>10998.205138609996</v>
          </cell>
        </row>
        <row r="483">
          <cell r="A483" t="str">
            <v>2.43.2007</v>
          </cell>
          <cell r="B483">
            <v>2</v>
          </cell>
          <cell r="C483">
            <v>43</v>
          </cell>
          <cell r="D483">
            <v>2007</v>
          </cell>
          <cell r="E483">
            <v>1370.0777000000003</v>
          </cell>
          <cell r="F483">
            <v>3160.6329699999997</v>
          </cell>
          <cell r="G483">
            <v>170.21013000000002</v>
          </cell>
          <cell r="H483">
            <v>18.999490800000004</v>
          </cell>
          <cell r="I483">
            <v>16.657988</v>
          </cell>
          <cell r="J483">
            <v>2.7002838000000002</v>
          </cell>
          <cell r="K483">
            <v>20.651692999999998</v>
          </cell>
          <cell r="L483">
            <v>133.26392000000001</v>
          </cell>
          <cell r="M483">
            <v>18.002003999999999</v>
          </cell>
          <cell r="N483">
            <v>20.055638999999999</v>
          </cell>
          <cell r="O483">
            <v>0</v>
          </cell>
          <cell r="P483">
            <v>13.316614400000001</v>
          </cell>
          <cell r="Q483">
            <v>8.1369910000000001</v>
          </cell>
          <cell r="R483">
            <v>12.558384999999998</v>
          </cell>
          <cell r="S483">
            <v>4965.2638090000009</v>
          </cell>
        </row>
        <row r="484">
          <cell r="A484" t="str">
            <v>2.43.2008</v>
          </cell>
          <cell r="B484">
            <v>2</v>
          </cell>
          <cell r="C484">
            <v>43</v>
          </cell>
          <cell r="D484">
            <v>2008</v>
          </cell>
          <cell r="E484">
            <v>1498.9697999999999</v>
          </cell>
          <cell r="F484">
            <v>3457.9445799999999</v>
          </cell>
          <cell r="G484">
            <v>186.22104999999999</v>
          </cell>
          <cell r="H484">
            <v>20.786747000000002</v>
          </cell>
          <cell r="I484">
            <v>18.225110999999998</v>
          </cell>
          <cell r="J484">
            <v>2.9543197999999995</v>
          </cell>
          <cell r="K484">
            <v>22.594354000000003</v>
          </cell>
          <cell r="L484">
            <v>145.80085</v>
          </cell>
          <cell r="M484">
            <v>19.695577999999998</v>
          </cell>
          <cell r="N484">
            <v>21.942217999999997</v>
          </cell>
          <cell r="O484">
            <v>0</v>
          </cell>
          <cell r="P484">
            <v>14.569287699999999</v>
          </cell>
          <cell r="Q484">
            <v>8.9024040000000007</v>
          </cell>
          <cell r="R484">
            <v>13.739687999999999</v>
          </cell>
          <cell r="S484">
            <v>5432.3459874999999</v>
          </cell>
        </row>
        <row r="485">
          <cell r="A485" t="str">
            <v>2.43.2009</v>
          </cell>
          <cell r="B485">
            <v>2</v>
          </cell>
          <cell r="C485">
            <v>43</v>
          </cell>
          <cell r="D485">
            <v>2009</v>
          </cell>
          <cell r="E485">
            <v>1629.1503</v>
          </cell>
          <cell r="F485">
            <v>3758.31016</v>
          </cell>
          <cell r="G485">
            <v>202.39558000000002</v>
          </cell>
          <cell r="H485">
            <v>22.592324999999999</v>
          </cell>
          <cell r="I485">
            <v>19.808105000000001</v>
          </cell>
          <cell r="J485">
            <v>3.2109489999999998</v>
          </cell>
          <cell r="K485">
            <v>24.556964999999998</v>
          </cell>
          <cell r="L485">
            <v>158.46484000000001</v>
          </cell>
          <cell r="M485">
            <v>21.406415999999997</v>
          </cell>
          <cell r="N485">
            <v>23.848077</v>
          </cell>
          <cell r="O485">
            <v>0</v>
          </cell>
          <cell r="P485">
            <v>15.834804599999996</v>
          </cell>
          <cell r="Q485">
            <v>9.6756489999999999</v>
          </cell>
          <cell r="R485">
            <v>14.933085999999999</v>
          </cell>
          <cell r="S485">
            <v>5904.1872565999993</v>
          </cell>
        </row>
        <row r="486">
          <cell r="A486" t="str">
            <v>2.43.2010</v>
          </cell>
          <cell r="B486">
            <v>2</v>
          </cell>
          <cell r="C486">
            <v>43</v>
          </cell>
          <cell r="D486">
            <v>2010</v>
          </cell>
          <cell r="E486">
            <v>1460.6856999999998</v>
          </cell>
          <cell r="F486">
            <v>1415.3118899999999</v>
          </cell>
          <cell r="G486">
            <v>171.05033</v>
          </cell>
          <cell r="H486">
            <v>23.167858000000003</v>
          </cell>
          <cell r="I486">
            <v>21.504564999999999</v>
          </cell>
          <cell r="J486">
            <v>3.4859413000000004</v>
          </cell>
          <cell r="K486">
            <v>25.182550999999997</v>
          </cell>
          <cell r="L486">
            <v>172.03693999999999</v>
          </cell>
          <cell r="M486">
            <v>23.239701</v>
          </cell>
          <cell r="N486">
            <v>25.890574000000004</v>
          </cell>
          <cell r="O486">
            <v>0</v>
          </cell>
          <cell r="P486">
            <v>16.238193200000001</v>
          </cell>
          <cell r="Q486">
            <v>10.504346000000002</v>
          </cell>
          <cell r="R486">
            <v>16.212092000000002</v>
          </cell>
          <cell r="S486">
            <v>3384.5106814999999</v>
          </cell>
        </row>
        <row r="487">
          <cell r="A487" t="str">
            <v>2.43.2011</v>
          </cell>
          <cell r="B487">
            <v>2</v>
          </cell>
          <cell r="C487">
            <v>43</v>
          </cell>
          <cell r="D487">
            <v>2011</v>
          </cell>
          <cell r="E487">
            <v>1567.2296000000001</v>
          </cell>
          <cell r="F487">
            <v>1518.58413</v>
          </cell>
          <cell r="G487">
            <v>183.53136000000001</v>
          </cell>
          <cell r="H487">
            <v>24.858126000000002</v>
          </cell>
          <cell r="I487">
            <v>23.073195000000002</v>
          </cell>
          <cell r="J487">
            <v>3.7402082999999999</v>
          </cell>
          <cell r="K487">
            <v>27.019783</v>
          </cell>
          <cell r="L487">
            <v>184.5857</v>
          </cell>
          <cell r="M487">
            <v>24.934888000000001</v>
          </cell>
          <cell r="N487">
            <v>27.779814999999996</v>
          </cell>
          <cell r="O487">
            <v>0</v>
          </cell>
          <cell r="P487">
            <v>17.4228819</v>
          </cell>
          <cell r="Q487">
            <v>11.270811999999999</v>
          </cell>
          <cell r="R487">
            <v>17.395032999999998</v>
          </cell>
          <cell r="S487">
            <v>3631.4255322000004</v>
          </cell>
        </row>
        <row r="488">
          <cell r="A488" t="str">
            <v>2.43.2012</v>
          </cell>
          <cell r="B488">
            <v>2</v>
          </cell>
          <cell r="C488">
            <v>43</v>
          </cell>
          <cell r="D488">
            <v>2012</v>
          </cell>
          <cell r="E488">
            <v>1660.0897</v>
          </cell>
          <cell r="F488">
            <v>1608.5580199999999</v>
          </cell>
          <cell r="G488">
            <v>194.40473</v>
          </cell>
          <cell r="H488">
            <v>26.330900999999997</v>
          </cell>
          <cell r="I488">
            <v>24.440239999999999</v>
          </cell>
          <cell r="J488">
            <v>3.9618156999999998</v>
          </cell>
          <cell r="K488">
            <v>28.620653000000001</v>
          </cell>
          <cell r="L488">
            <v>195.52196000000001</v>
          </cell>
          <cell r="M488">
            <v>26.412194</v>
          </cell>
          <cell r="N488">
            <v>29.425712000000001</v>
          </cell>
          <cell r="O488">
            <v>0</v>
          </cell>
          <cell r="P488">
            <v>18.455163900000006</v>
          </cell>
          <cell r="Q488">
            <v>11.938579000000001</v>
          </cell>
          <cell r="R488">
            <v>18.425643999999998</v>
          </cell>
          <cell r="S488">
            <v>3846.5853126000002</v>
          </cell>
        </row>
        <row r="489">
          <cell r="A489" t="str">
            <v>2.43.2013</v>
          </cell>
          <cell r="B489">
            <v>2</v>
          </cell>
          <cell r="C489">
            <v>43</v>
          </cell>
          <cell r="D489">
            <v>2013</v>
          </cell>
          <cell r="E489">
            <v>1734.8934000000002</v>
          </cell>
          <cell r="F489">
            <v>1524.86446</v>
          </cell>
          <cell r="G489">
            <v>202.04022999999998</v>
          </cell>
          <cell r="H489">
            <v>24.773264999999999</v>
          </cell>
          <cell r="I489">
            <v>25.945941999999999</v>
          </cell>
          <cell r="J489">
            <v>4.2058853999999997</v>
          </cell>
          <cell r="K489">
            <v>26.927558999999995</v>
          </cell>
          <cell r="L489">
            <v>207.56818999999999</v>
          </cell>
          <cell r="M489">
            <v>28.039401999999999</v>
          </cell>
          <cell r="N489">
            <v>31.238599999999998</v>
          </cell>
          <cell r="O489">
            <v>0</v>
          </cell>
          <cell r="P489">
            <v>17.363419999999998</v>
          </cell>
          <cell r="Q489">
            <v>12.674090000000001</v>
          </cell>
          <cell r="R489">
            <v>19.560807</v>
          </cell>
          <cell r="S489">
            <v>3860.0952504000002</v>
          </cell>
        </row>
        <row r="490">
          <cell r="A490" t="str">
            <v>2.43.2014</v>
          </cell>
          <cell r="B490">
            <v>2</v>
          </cell>
          <cell r="C490">
            <v>43</v>
          </cell>
          <cell r="D490">
            <v>2014</v>
          </cell>
          <cell r="E490">
            <v>1831.4401</v>
          </cell>
          <cell r="F490">
            <v>1603.70463</v>
          </cell>
          <cell r="G490">
            <v>213.34013999999999</v>
          </cell>
          <cell r="H490">
            <v>26.119499999999999</v>
          </cell>
          <cell r="I490">
            <v>27.395667999999997</v>
          </cell>
          <cell r="J490">
            <v>4.4408894999999999</v>
          </cell>
          <cell r="K490">
            <v>28.390847000000001</v>
          </cell>
          <cell r="L490">
            <v>219.16478999999998</v>
          </cell>
          <cell r="M490">
            <v>29.606059999999999</v>
          </cell>
          <cell r="N490">
            <v>33.004000000000005</v>
          </cell>
          <cell r="O490">
            <v>0</v>
          </cell>
          <cell r="P490">
            <v>18.306978000000004</v>
          </cell>
          <cell r="Q490">
            <v>12.673659000000002</v>
          </cell>
          <cell r="R490">
            <v>19.560158000000001</v>
          </cell>
          <cell r="S490">
            <v>4067.1474195000001</v>
          </cell>
        </row>
        <row r="491">
          <cell r="A491" t="str">
            <v>2.43.2015</v>
          </cell>
          <cell r="B491">
            <v>2</v>
          </cell>
          <cell r="C491">
            <v>43</v>
          </cell>
          <cell r="D491">
            <v>2015</v>
          </cell>
          <cell r="E491">
            <v>1937.4754999999998</v>
          </cell>
          <cell r="F491">
            <v>1696.55476</v>
          </cell>
          <cell r="G491">
            <v>225.69170999999997</v>
          </cell>
          <cell r="H491">
            <v>27.631743999999998</v>
          </cell>
          <cell r="I491">
            <v>28.981797</v>
          </cell>
          <cell r="J491">
            <v>4.6980009999999996</v>
          </cell>
          <cell r="K491">
            <v>30.034590000000001</v>
          </cell>
          <cell r="L491">
            <v>231.85384999999997</v>
          </cell>
          <cell r="M491">
            <v>31.320147000000002</v>
          </cell>
          <cell r="N491">
            <v>34.91489</v>
          </cell>
          <cell r="O491">
            <v>0</v>
          </cell>
          <cell r="P491">
            <v>19.366897000000002</v>
          </cell>
          <cell r="Q491">
            <v>13.406396999999998</v>
          </cell>
          <cell r="R491">
            <v>20.691026000000001</v>
          </cell>
          <cell r="S491">
            <v>4302.6213090000001</v>
          </cell>
        </row>
        <row r="492">
          <cell r="A492" t="str">
            <v>2.43.2016</v>
          </cell>
          <cell r="B492">
            <v>2</v>
          </cell>
          <cell r="C492">
            <v>43</v>
          </cell>
          <cell r="D492">
            <v>2016</v>
          </cell>
          <cell r="E492">
            <v>2045.0550000000001</v>
          </cell>
          <cell r="F492">
            <v>1790.7600900000002</v>
          </cell>
          <cell r="G492">
            <v>238.22366999999997</v>
          </cell>
          <cell r="H492">
            <v>29.166058</v>
          </cell>
          <cell r="I492">
            <v>30.591124999999998</v>
          </cell>
          <cell r="J492">
            <v>4.9588639999999993</v>
          </cell>
          <cell r="K492">
            <v>31.702338000000001</v>
          </cell>
          <cell r="L492">
            <v>244.72902000000002</v>
          </cell>
          <cell r="M492">
            <v>33.059244999999997</v>
          </cell>
          <cell r="N492">
            <v>36.853660000000005</v>
          </cell>
          <cell r="O492">
            <v>0</v>
          </cell>
          <cell r="P492">
            <v>20.442296000000006</v>
          </cell>
          <cell r="Q492">
            <v>14.146075999999999</v>
          </cell>
          <cell r="R492">
            <v>21.832632</v>
          </cell>
          <cell r="S492">
            <v>4541.520074</v>
          </cell>
        </row>
        <row r="493">
          <cell r="A493" t="str">
            <v>2.43.2017</v>
          </cell>
          <cell r="B493">
            <v>2</v>
          </cell>
          <cell r="C493">
            <v>43</v>
          </cell>
          <cell r="D493">
            <v>2017</v>
          </cell>
          <cell r="E493">
            <v>2118.9025000000001</v>
          </cell>
          <cell r="F493">
            <v>1855.41725</v>
          </cell>
          <cell r="G493">
            <v>246.82477</v>
          </cell>
          <cell r="H493">
            <v>30.219129000000006</v>
          </cell>
          <cell r="I493">
            <v>31.695588999999998</v>
          </cell>
          <cell r="J493">
            <v>5.1379170000000007</v>
          </cell>
          <cell r="K493">
            <v>32.846992</v>
          </cell>
          <cell r="L493">
            <v>253.56452999999999</v>
          </cell>
          <cell r="M493">
            <v>34.252965000000003</v>
          </cell>
          <cell r="N493">
            <v>38.1843</v>
          </cell>
          <cell r="O493">
            <v>0</v>
          </cell>
          <cell r="P493">
            <v>21.180375000000005</v>
          </cell>
          <cell r="Q493">
            <v>14.048821</v>
          </cell>
          <cell r="R493">
            <v>21.682523</v>
          </cell>
          <cell r="S493">
            <v>4703.9576609999995</v>
          </cell>
        </row>
        <row r="494">
          <cell r="A494" t="str">
            <v>2.43.2018</v>
          </cell>
          <cell r="B494">
            <v>2</v>
          </cell>
          <cell r="C494">
            <v>43</v>
          </cell>
          <cell r="D494">
            <v>2018</v>
          </cell>
          <cell r="E494">
            <v>2196.1142</v>
          </cell>
          <cell r="F494">
            <v>1916.5145</v>
          </cell>
          <cell r="G494">
            <v>255.81990000000002</v>
          </cell>
          <cell r="H494">
            <v>31.320440999999995</v>
          </cell>
          <cell r="I494">
            <v>32.850757999999999</v>
          </cell>
          <cell r="J494">
            <v>5.3251569999999999</v>
          </cell>
          <cell r="K494">
            <v>34.044065000000003</v>
          </cell>
          <cell r="L494">
            <v>262.80580999999995</v>
          </cell>
          <cell r="M494">
            <v>35.501206999999994</v>
          </cell>
          <cell r="N494">
            <v>39.575839999999999</v>
          </cell>
          <cell r="O494">
            <v>0</v>
          </cell>
          <cell r="P494">
            <v>21.952281999999997</v>
          </cell>
          <cell r="Q494">
            <v>14.550643000000001</v>
          </cell>
          <cell r="R494">
            <v>22.45702</v>
          </cell>
          <cell r="S494">
            <v>4868.8318230000004</v>
          </cell>
        </row>
        <row r="495">
          <cell r="A495" t="str">
            <v>2.43.2019</v>
          </cell>
          <cell r="B495">
            <v>2</v>
          </cell>
          <cell r="C495">
            <v>43</v>
          </cell>
          <cell r="D495">
            <v>2019</v>
          </cell>
          <cell r="E495">
            <v>2277.4861000000001</v>
          </cell>
          <cell r="F495">
            <v>1985.7286900000001</v>
          </cell>
          <cell r="G495">
            <v>265.2989</v>
          </cell>
          <cell r="H495">
            <v>32.480911999999996</v>
          </cell>
          <cell r="I495">
            <v>34.067796999999999</v>
          </cell>
          <cell r="J495">
            <v>5.5224649999999995</v>
          </cell>
          <cell r="K495">
            <v>35.305432999999994</v>
          </cell>
          <cell r="L495">
            <v>272.54244</v>
          </cell>
          <cell r="M495">
            <v>36.816609</v>
          </cell>
          <cell r="N495">
            <v>41.042230000000004</v>
          </cell>
          <cell r="O495">
            <v>0</v>
          </cell>
          <cell r="P495">
            <v>22.765645999999993</v>
          </cell>
          <cell r="Q495">
            <v>15.089775000000001</v>
          </cell>
          <cell r="R495">
            <v>23.289046999999997</v>
          </cell>
          <cell r="S495">
            <v>5047.4360440000009</v>
          </cell>
        </row>
        <row r="496">
          <cell r="A496" t="str">
            <v>2.43.2020</v>
          </cell>
          <cell r="B496">
            <v>2</v>
          </cell>
          <cell r="C496">
            <v>43</v>
          </cell>
          <cell r="D496">
            <v>2020</v>
          </cell>
          <cell r="E496">
            <v>2347.2418000000002</v>
          </cell>
          <cell r="F496">
            <v>2044.69955</v>
          </cell>
          <cell r="G496">
            <v>273.42410000000001</v>
          </cell>
          <cell r="H496">
            <v>33.475763999999998</v>
          </cell>
          <cell r="I496">
            <v>35.111342000000008</v>
          </cell>
          <cell r="J496">
            <v>5.6916140000000004</v>
          </cell>
          <cell r="K496">
            <v>36.386825000000002</v>
          </cell>
          <cell r="L496">
            <v>280.89047999999997</v>
          </cell>
          <cell r="M496">
            <v>37.944280999999997</v>
          </cell>
          <cell r="N496">
            <v>42.299289999999999</v>
          </cell>
          <cell r="O496">
            <v>0</v>
          </cell>
          <cell r="P496">
            <v>23.462941000000004</v>
          </cell>
          <cell r="Q496">
            <v>15.551966999999998</v>
          </cell>
          <cell r="R496">
            <v>24.00243</v>
          </cell>
          <cell r="S496">
            <v>5200.1823839999997</v>
          </cell>
        </row>
        <row r="497">
          <cell r="A497" t="str">
            <v>2.43.2021</v>
          </cell>
          <cell r="B497">
            <v>2</v>
          </cell>
          <cell r="C497">
            <v>43</v>
          </cell>
          <cell r="D497">
            <v>2021</v>
          </cell>
          <cell r="E497">
            <v>2418.7403999999997</v>
          </cell>
          <cell r="F497">
            <v>1996.0046499999999</v>
          </cell>
          <cell r="G497">
            <v>280.98039</v>
          </cell>
          <cell r="H497">
            <v>32.686942999999999</v>
          </cell>
          <cell r="I497">
            <v>36.457977</v>
          </cell>
          <cell r="J497">
            <v>5.9099050000000002</v>
          </cell>
          <cell r="K497">
            <v>35.529398999999998</v>
          </cell>
          <cell r="L497">
            <v>291.66318000000001</v>
          </cell>
          <cell r="M497">
            <v>39.399508999999995</v>
          </cell>
          <cell r="N497">
            <v>43.921640000000004</v>
          </cell>
          <cell r="O497">
            <v>0</v>
          </cell>
          <cell r="P497">
            <v>22.910064000000002</v>
          </cell>
          <cell r="Q497">
            <v>16.148420000000002</v>
          </cell>
          <cell r="R497">
            <v>24.922948000000005</v>
          </cell>
          <cell r="S497">
            <v>5245.2754249999998</v>
          </cell>
        </row>
        <row r="498">
          <cell r="A498" t="str">
            <v>2.43.2022</v>
          </cell>
          <cell r="B498">
            <v>2</v>
          </cell>
          <cell r="C498">
            <v>43</v>
          </cell>
          <cell r="D498">
            <v>2022</v>
          </cell>
          <cell r="E498">
            <v>2473.5994999999998</v>
          </cell>
          <cell r="F498">
            <v>2038.8916699999997</v>
          </cell>
          <cell r="G498">
            <v>287.35324000000003</v>
          </cell>
          <cell r="H498">
            <v>33.428379</v>
          </cell>
          <cell r="I498">
            <v>37.284946999999995</v>
          </cell>
          <cell r="J498">
            <v>6.0439550000000004</v>
          </cell>
          <cell r="K498">
            <v>36.335307999999998</v>
          </cell>
          <cell r="L498">
            <v>298.27983999999998</v>
          </cell>
          <cell r="M498">
            <v>40.293231000000006</v>
          </cell>
          <cell r="N498">
            <v>44.917899999999996</v>
          </cell>
          <cell r="O498">
            <v>0</v>
          </cell>
          <cell r="P498">
            <v>23.429736000000005</v>
          </cell>
          <cell r="Q498">
            <v>16.514728000000002</v>
          </cell>
          <cell r="R498">
            <v>25.488377999999997</v>
          </cell>
          <cell r="S498">
            <v>5361.8608119999999</v>
          </cell>
        </row>
        <row r="499">
          <cell r="A499" t="str">
            <v>2.43.2023</v>
          </cell>
          <cell r="B499">
            <v>2</v>
          </cell>
          <cell r="C499">
            <v>43</v>
          </cell>
          <cell r="D499">
            <v>2023</v>
          </cell>
          <cell r="E499">
            <v>2424.3655999999996</v>
          </cell>
          <cell r="F499">
            <v>1468.44364</v>
          </cell>
          <cell r="G499">
            <v>277.73743000000002</v>
          </cell>
          <cell r="H499">
            <v>23.176455999999995</v>
          </cell>
          <cell r="I499">
            <v>37.940203999999994</v>
          </cell>
          <cell r="J499">
            <v>6.1501619999999999</v>
          </cell>
          <cell r="K499">
            <v>25.191879999999998</v>
          </cell>
          <cell r="L499">
            <v>303.52107000000001</v>
          </cell>
          <cell r="M499">
            <v>41.001317</v>
          </cell>
          <cell r="N499">
            <v>45.707219999999992</v>
          </cell>
          <cell r="O499">
            <v>0</v>
          </cell>
          <cell r="P499">
            <v>16.244225</v>
          </cell>
          <cell r="Q499">
            <v>16.804936000000001</v>
          </cell>
          <cell r="R499">
            <v>25.936214999999997</v>
          </cell>
          <cell r="S499">
            <v>4712.2203550000004</v>
          </cell>
        </row>
        <row r="500">
          <cell r="A500" t="str">
            <v>2.43.2024</v>
          </cell>
          <cell r="B500">
            <v>2</v>
          </cell>
          <cell r="C500">
            <v>43</v>
          </cell>
          <cell r="D500">
            <v>2024</v>
          </cell>
          <cell r="E500">
            <v>2458.4751000000001</v>
          </cell>
          <cell r="F500">
            <v>1489.10655</v>
          </cell>
          <cell r="G500">
            <v>281.64562000000001</v>
          </cell>
          <cell r="H500">
            <v>23.502585</v>
          </cell>
          <cell r="I500">
            <v>38.474023000000003</v>
          </cell>
          <cell r="J500">
            <v>6.2367139999999992</v>
          </cell>
          <cell r="K500">
            <v>25.546368999999999</v>
          </cell>
          <cell r="L500">
            <v>307.79203999999999</v>
          </cell>
          <cell r="M500">
            <v>41.578287000000003</v>
          </cell>
          <cell r="N500">
            <v>46.350249999999996</v>
          </cell>
          <cell r="O500">
            <v>0</v>
          </cell>
          <cell r="P500">
            <v>16.472802999999995</v>
          </cell>
          <cell r="Q500">
            <v>17.041408000000001</v>
          </cell>
          <cell r="R500">
            <v>26.301178999999998</v>
          </cell>
          <cell r="S500">
            <v>4778.5229280000003</v>
          </cell>
        </row>
        <row r="501">
          <cell r="A501" t="str">
            <v>2.43.2025</v>
          </cell>
          <cell r="B501">
            <v>2</v>
          </cell>
          <cell r="C501">
            <v>43</v>
          </cell>
          <cell r="D501">
            <v>2025</v>
          </cell>
          <cell r="E501">
            <v>2548.1977999999999</v>
          </cell>
          <cell r="F501">
            <v>1543.44884</v>
          </cell>
          <cell r="G501">
            <v>291.92406999999997</v>
          </cell>
          <cell r="H501">
            <v>24.360307999999996</v>
          </cell>
          <cell r="I501">
            <v>39.878067999999999</v>
          </cell>
          <cell r="J501">
            <v>6.4643079999999999</v>
          </cell>
          <cell r="K501">
            <v>26.478676999999998</v>
          </cell>
          <cell r="L501">
            <v>319.02480000000003</v>
          </cell>
          <cell r="M501">
            <v>43.095619000000006</v>
          </cell>
          <cell r="N501">
            <v>48.041920000000005</v>
          </cell>
          <cell r="O501">
            <v>0</v>
          </cell>
          <cell r="P501">
            <v>17.073988000000003</v>
          </cell>
          <cell r="Q501">
            <v>17.663321</v>
          </cell>
          <cell r="R501">
            <v>27.260998999999998</v>
          </cell>
          <cell r="S501">
            <v>4952.9127179999996</v>
          </cell>
        </row>
        <row r="502">
          <cell r="A502" t="str">
            <v>2.43.2026</v>
          </cell>
          <cell r="B502">
            <v>2</v>
          </cell>
          <cell r="C502">
            <v>43</v>
          </cell>
          <cell r="D502">
            <v>2026</v>
          </cell>
          <cell r="E502">
            <v>2643.0241999999998</v>
          </cell>
          <cell r="F502">
            <v>1600.8849400000001</v>
          </cell>
          <cell r="G502">
            <v>302.78727000000003</v>
          </cell>
          <cell r="H502">
            <v>25.266802000000002</v>
          </cell>
          <cell r="I502">
            <v>41.362044000000004</v>
          </cell>
          <cell r="J502">
            <v>6.7048710000000007</v>
          </cell>
          <cell r="K502">
            <v>27.464011000000003</v>
          </cell>
          <cell r="L502">
            <v>330.89675</v>
          </cell>
          <cell r="M502">
            <v>44.699348000000001</v>
          </cell>
          <cell r="N502">
            <v>49.829670000000007</v>
          </cell>
          <cell r="O502">
            <v>0</v>
          </cell>
          <cell r="P502">
            <v>17.709345000000003</v>
          </cell>
          <cell r="Q502">
            <v>18.320613999999999</v>
          </cell>
          <cell r="R502">
            <v>28.275467000000003</v>
          </cell>
          <cell r="S502">
            <v>5137.2253320000009</v>
          </cell>
        </row>
        <row r="503">
          <cell r="A503" t="str">
            <v>2.51.51</v>
          </cell>
          <cell r="B503">
            <v>2</v>
          </cell>
          <cell r="C503">
            <v>51</v>
          </cell>
          <cell r="D503">
            <v>51</v>
          </cell>
          <cell r="E503">
            <v>34954.080072600002</v>
          </cell>
          <cell r="F503">
            <v>83044.580233619985</v>
          </cell>
          <cell r="G503">
            <v>5123.8438816999997</v>
          </cell>
          <cell r="H503">
            <v>2412.7500275999996</v>
          </cell>
          <cell r="I503">
            <v>1203.35401181</v>
          </cell>
          <cell r="J503">
            <v>199.87660527</v>
          </cell>
          <cell r="K503">
            <v>2622.5631613</v>
          </cell>
          <cell r="L503">
            <v>9626.8305927999991</v>
          </cell>
          <cell r="M503">
            <v>1332.5175502000002</v>
          </cell>
          <cell r="N503">
            <v>925.39049820000014</v>
          </cell>
          <cell r="O503">
            <v>7.7024963419999999</v>
          </cell>
          <cell r="P503">
            <v>878.30338113899995</v>
          </cell>
          <cell r="Q503">
            <v>553.50836575000005</v>
          </cell>
          <cell r="R503">
            <v>851.88509108000005</v>
          </cell>
          <cell r="S503">
            <v>143737.18596941102</v>
          </cell>
        </row>
        <row r="504">
          <cell r="A504" t="str">
            <v>2.51.1996</v>
          </cell>
          <cell r="B504">
            <v>2</v>
          </cell>
          <cell r="C504">
            <v>51</v>
          </cell>
          <cell r="D504">
            <v>1996</v>
          </cell>
          <cell r="E504">
            <v>233.07783449999999</v>
          </cell>
          <cell r="F504">
            <v>452.36080889999994</v>
          </cell>
          <cell r="G504">
            <v>46.123741600000002</v>
          </cell>
          <cell r="H504">
            <v>22.1010338</v>
          </cell>
          <cell r="I504">
            <v>0.47128257000000001</v>
          </cell>
          <cell r="J504">
            <v>7.7435660000000003E-2</v>
          </cell>
          <cell r="K504">
            <v>24.022911899999997</v>
          </cell>
          <cell r="L504">
            <v>3.7702659000000001</v>
          </cell>
          <cell r="M504">
            <v>0.51624110000000001</v>
          </cell>
          <cell r="N504">
            <v>0.37411899999999998</v>
          </cell>
          <cell r="O504">
            <v>0.13476052399999999</v>
          </cell>
          <cell r="P504">
            <v>0.13810709199999999</v>
          </cell>
          <cell r="Q504">
            <v>0.28049086000000001</v>
          </cell>
          <cell r="R504">
            <v>0.40224408</v>
          </cell>
          <cell r="S504">
            <v>783.85127748599984</v>
          </cell>
        </row>
        <row r="505">
          <cell r="A505" t="str">
            <v>2.51.1997</v>
          </cell>
          <cell r="B505">
            <v>2</v>
          </cell>
          <cell r="C505">
            <v>51</v>
          </cell>
          <cell r="D505">
            <v>1997</v>
          </cell>
          <cell r="E505">
            <v>233.44512539999999</v>
          </cell>
          <cell r="F505">
            <v>598.68608799999993</v>
          </cell>
          <cell r="G505">
            <v>44.407586700000003</v>
          </cell>
          <cell r="H505">
            <v>28.873131000000001</v>
          </cell>
          <cell r="I505">
            <v>0.62764584000000001</v>
          </cell>
          <cell r="J505">
            <v>0.10336107</v>
          </cell>
          <cell r="K505">
            <v>31.383946900000002</v>
          </cell>
          <cell r="L505">
            <v>5.0211631000000008</v>
          </cell>
          <cell r="M505">
            <v>0.68907750000000001</v>
          </cell>
          <cell r="N505">
            <v>0.4951371</v>
          </cell>
          <cell r="O505">
            <v>0.17031171000000001</v>
          </cell>
          <cell r="P505">
            <v>0.17430894999999999</v>
          </cell>
          <cell r="Q505">
            <v>0.35510260000000005</v>
          </cell>
          <cell r="R505">
            <v>0.50924189999999991</v>
          </cell>
          <cell r="S505">
            <v>944.94122776999984</v>
          </cell>
        </row>
        <row r="506">
          <cell r="A506" t="str">
            <v>2.51.1998</v>
          </cell>
          <cell r="B506">
            <v>2</v>
          </cell>
          <cell r="C506">
            <v>51</v>
          </cell>
          <cell r="D506">
            <v>1998</v>
          </cell>
          <cell r="E506">
            <v>203.12456270000001</v>
          </cell>
          <cell r="F506">
            <v>525.55012509999995</v>
          </cell>
          <cell r="G506">
            <v>38.318720800000008</v>
          </cell>
          <cell r="H506">
            <v>19.047846099999997</v>
          </cell>
          <cell r="I506">
            <v>0.62190789999999996</v>
          </cell>
          <cell r="J506">
            <v>0.10217637</v>
          </cell>
          <cell r="K506">
            <v>20.704242399999998</v>
          </cell>
          <cell r="L506">
            <v>4.9752611999999994</v>
          </cell>
          <cell r="M506">
            <v>0.6811798</v>
          </cell>
          <cell r="N506">
            <v>0.49380139999999995</v>
          </cell>
          <cell r="O506">
            <v>0.12951922799999999</v>
          </cell>
          <cell r="P506">
            <v>0.13253678700000002</v>
          </cell>
          <cell r="Q506">
            <v>0.34783188999999998</v>
          </cell>
          <cell r="R506">
            <v>0.49881440000000005</v>
          </cell>
          <cell r="S506">
            <v>814.7285260750001</v>
          </cell>
        </row>
        <row r="507">
          <cell r="A507" t="str">
            <v>2.51.1999</v>
          </cell>
          <cell r="B507">
            <v>2</v>
          </cell>
          <cell r="C507">
            <v>51</v>
          </cell>
          <cell r="D507">
            <v>1999</v>
          </cell>
          <cell r="E507">
            <v>389.63341600000007</v>
          </cell>
          <cell r="F507">
            <v>825.39977520000014</v>
          </cell>
          <cell r="G507">
            <v>73.545134000000004</v>
          </cell>
          <cell r="H507">
            <v>39.362889100000004</v>
          </cell>
          <cell r="I507">
            <v>1.2862442000000001</v>
          </cell>
          <cell r="J507">
            <v>0.21080579000000002</v>
          </cell>
          <cell r="K507">
            <v>42.785870099999997</v>
          </cell>
          <cell r="L507">
            <v>10.289956</v>
          </cell>
          <cell r="M507">
            <v>1.4053784</v>
          </cell>
          <cell r="N507">
            <v>1.0281779</v>
          </cell>
          <cell r="O507">
            <v>0.26721643</v>
          </cell>
          <cell r="P507">
            <v>0.27333502999999998</v>
          </cell>
          <cell r="Q507">
            <v>0.71721040000000003</v>
          </cell>
          <cell r="R507">
            <v>1.0285305</v>
          </cell>
          <cell r="S507">
            <v>1387.2339390500003</v>
          </cell>
        </row>
        <row r="508">
          <cell r="A508" t="str">
            <v>2.51.2000</v>
          </cell>
          <cell r="B508">
            <v>2</v>
          </cell>
          <cell r="C508">
            <v>51</v>
          </cell>
          <cell r="D508">
            <v>2000</v>
          </cell>
          <cell r="E508">
            <v>616.53913800000009</v>
          </cell>
          <cell r="F508">
            <v>1369.26962172</v>
          </cell>
          <cell r="G508">
            <v>126.8985174</v>
          </cell>
          <cell r="H508">
            <v>64.797370599999994</v>
          </cell>
          <cell r="I508">
            <v>2.0830933999999997</v>
          </cell>
          <cell r="J508">
            <v>0.33723858000000001</v>
          </cell>
          <cell r="K508">
            <v>70.43214399999998</v>
          </cell>
          <cell r="L508">
            <v>16.664757599999998</v>
          </cell>
          <cell r="M508">
            <v>2.2482661000000004</v>
          </cell>
          <cell r="N508">
            <v>1.7555616000000001</v>
          </cell>
          <cell r="O508">
            <v>0.45112396999999999</v>
          </cell>
          <cell r="P508">
            <v>0.46134204999999989</v>
          </cell>
          <cell r="Q508">
            <v>1.2170552000000001</v>
          </cell>
          <cell r="R508">
            <v>1.7453406</v>
          </cell>
          <cell r="S508">
            <v>2274.9005708199993</v>
          </cell>
        </row>
        <row r="509">
          <cell r="A509" t="str">
            <v>2.51.2001</v>
          </cell>
          <cell r="B509">
            <v>2</v>
          </cell>
          <cell r="C509">
            <v>51</v>
          </cell>
          <cell r="D509">
            <v>2001</v>
          </cell>
          <cell r="E509">
            <v>837.26353800000004</v>
          </cell>
          <cell r="F509">
            <v>1958.4730165000003</v>
          </cell>
          <cell r="G509">
            <v>148.1364714</v>
          </cell>
          <cell r="H509">
            <v>93.435641200000006</v>
          </cell>
          <cell r="I509">
            <v>3.0761031000000005</v>
          </cell>
          <cell r="J509">
            <v>0.50847840000000011</v>
          </cell>
          <cell r="K509">
            <v>101.56085709999999</v>
          </cell>
          <cell r="L509">
            <v>24.608829999999998</v>
          </cell>
          <cell r="M509">
            <v>3.3898728000000005</v>
          </cell>
          <cell r="N509">
            <v>2.4013749999999998</v>
          </cell>
          <cell r="O509">
            <v>0.62076439999999999</v>
          </cell>
          <cell r="P509">
            <v>0.6347112800000001</v>
          </cell>
          <cell r="Q509">
            <v>1.6589239</v>
          </cell>
          <cell r="R509">
            <v>2.3790091000000002</v>
          </cell>
          <cell r="S509">
            <v>3178.1475921800006</v>
          </cell>
        </row>
        <row r="510">
          <cell r="A510" t="str">
            <v>2.51.2002</v>
          </cell>
          <cell r="B510">
            <v>2</v>
          </cell>
          <cell r="C510">
            <v>51</v>
          </cell>
          <cell r="D510">
            <v>2002</v>
          </cell>
          <cell r="E510">
            <v>1059.124624</v>
          </cell>
          <cell r="F510">
            <v>2557.9389836</v>
          </cell>
          <cell r="G510">
            <v>181.31900300000001</v>
          </cell>
          <cell r="H510">
            <v>122.1162595</v>
          </cell>
          <cell r="I510">
            <v>4.0329023999999993</v>
          </cell>
          <cell r="J510">
            <v>0.66934299999999991</v>
          </cell>
          <cell r="K510">
            <v>132.73548310000001</v>
          </cell>
          <cell r="L510">
            <v>32.263145999999999</v>
          </cell>
          <cell r="M510">
            <v>4.4623035</v>
          </cell>
          <cell r="N510">
            <v>3.1122921999999997</v>
          </cell>
          <cell r="O510">
            <v>0.8038070799999999</v>
          </cell>
          <cell r="P510">
            <v>0.82176283999999999</v>
          </cell>
          <cell r="Q510">
            <v>2.1432163000000002</v>
          </cell>
          <cell r="R510">
            <v>3.0735168000000002</v>
          </cell>
          <cell r="S510">
            <v>4104.6166433200005</v>
          </cell>
        </row>
        <row r="511">
          <cell r="A511" t="str">
            <v>2.51.2003</v>
          </cell>
          <cell r="B511">
            <v>2</v>
          </cell>
          <cell r="C511">
            <v>51</v>
          </cell>
          <cell r="D511">
            <v>2003</v>
          </cell>
          <cell r="E511">
            <v>729.31391900000006</v>
          </cell>
          <cell r="F511">
            <v>1794.0225303</v>
          </cell>
          <cell r="G511">
            <v>201.54803879999997</v>
          </cell>
          <cell r="H511">
            <v>141.69110370000001</v>
          </cell>
          <cell r="I511">
            <v>5.1824000999999997</v>
          </cell>
          <cell r="J511">
            <v>0.86117290000000002</v>
          </cell>
          <cell r="K511">
            <v>154.01259700000003</v>
          </cell>
          <cell r="L511">
            <v>41.459092999999996</v>
          </cell>
          <cell r="M511">
            <v>5.7411800000000008</v>
          </cell>
          <cell r="N511">
            <v>3.9854529999999997</v>
          </cell>
          <cell r="O511">
            <v>0.93024484000000007</v>
          </cell>
          <cell r="P511">
            <v>0.95100404999999999</v>
          </cell>
          <cell r="Q511">
            <v>2.7380447999999999</v>
          </cell>
          <cell r="R511">
            <v>3.9265336</v>
          </cell>
          <cell r="S511">
            <v>3086.3633150899991</v>
          </cell>
        </row>
        <row r="512">
          <cell r="A512" t="str">
            <v>2.51.2004</v>
          </cell>
          <cell r="B512">
            <v>2</v>
          </cell>
          <cell r="C512">
            <v>51</v>
          </cell>
          <cell r="D512">
            <v>2004</v>
          </cell>
          <cell r="E512">
            <v>869.439661</v>
          </cell>
          <cell r="F512">
            <v>2204.0736717999998</v>
          </cell>
          <cell r="G512">
            <v>242.02483400000003</v>
          </cell>
          <cell r="H512">
            <v>173.32257499999997</v>
          </cell>
          <cell r="I512">
            <v>6.3358119999999998</v>
          </cell>
          <cell r="J512">
            <v>1.0510424</v>
          </cell>
          <cell r="K512">
            <v>188.39467700000003</v>
          </cell>
          <cell r="L512">
            <v>50.686500000000002</v>
          </cell>
          <cell r="M512">
            <v>7.0069669999999995</v>
          </cell>
          <cell r="N512">
            <v>4.8963890000000001</v>
          </cell>
          <cell r="O512">
            <v>1.1401039000000002</v>
          </cell>
          <cell r="P512">
            <v>1.1654504800000001</v>
          </cell>
          <cell r="Q512">
            <v>3.3575743999999998</v>
          </cell>
          <cell r="R512">
            <v>4.8149962999999998</v>
          </cell>
          <cell r="S512">
            <v>3757.7102542799994</v>
          </cell>
        </row>
        <row r="513">
          <cell r="A513" t="str">
            <v>2.51.2005</v>
          </cell>
          <cell r="B513">
            <v>2</v>
          </cell>
          <cell r="C513">
            <v>51</v>
          </cell>
          <cell r="D513">
            <v>2005</v>
          </cell>
          <cell r="E513">
            <v>1029.977883</v>
          </cell>
          <cell r="F513">
            <v>2684.2873057000002</v>
          </cell>
          <cell r="G513">
            <v>288.41971499999994</v>
          </cell>
          <cell r="H513">
            <v>211.46413099999998</v>
          </cell>
          <cell r="I513">
            <v>7.7372467</v>
          </cell>
          <cell r="J513">
            <v>1.2847421999999999</v>
          </cell>
          <cell r="K513">
            <v>229.85317600000002</v>
          </cell>
          <cell r="L513">
            <v>61.898014999999994</v>
          </cell>
          <cell r="M513">
            <v>8.5649890000000006</v>
          </cell>
          <cell r="N513">
            <v>5.9631970000000001</v>
          </cell>
          <cell r="O513">
            <v>1.38717998</v>
          </cell>
          <cell r="P513">
            <v>1.41792699</v>
          </cell>
          <cell r="Q513">
            <v>4.0829724000000001</v>
          </cell>
          <cell r="R513">
            <v>5.8552592000000008</v>
          </cell>
          <cell r="S513">
            <v>4542.1937391699985</v>
          </cell>
        </row>
        <row r="514">
          <cell r="A514" t="str">
            <v>2.51.2006</v>
          </cell>
          <cell r="B514">
            <v>2</v>
          </cell>
          <cell r="C514">
            <v>51</v>
          </cell>
          <cell r="D514">
            <v>2006</v>
          </cell>
          <cell r="E514">
            <v>1210.936461</v>
          </cell>
          <cell r="F514">
            <v>3229.5331068</v>
          </cell>
          <cell r="G514">
            <v>340.83718699999997</v>
          </cell>
          <cell r="H514">
            <v>254.65370899999996</v>
          </cell>
          <cell r="I514">
            <v>9.3232485000000018</v>
          </cell>
          <cell r="J514">
            <v>1.5489288999999999</v>
          </cell>
          <cell r="K514">
            <v>276.79828600000002</v>
          </cell>
          <cell r="L514">
            <v>74.585988000000015</v>
          </cell>
          <cell r="M514">
            <v>10.326244000000001</v>
          </cell>
          <cell r="N514">
            <v>7.1744419999999991</v>
          </cell>
          <cell r="O514">
            <v>1.6674642800000004</v>
          </cell>
          <cell r="P514">
            <v>1.7043293900000001</v>
          </cell>
          <cell r="Q514">
            <v>4.9062691999999997</v>
          </cell>
          <cell r="R514">
            <v>7.0359365999999994</v>
          </cell>
          <cell r="S514">
            <v>5431.0316006699995</v>
          </cell>
        </row>
        <row r="515">
          <cell r="A515" t="str">
            <v>2.51.2007</v>
          </cell>
          <cell r="B515">
            <v>2</v>
          </cell>
          <cell r="C515">
            <v>51</v>
          </cell>
          <cell r="D515">
            <v>2007</v>
          </cell>
          <cell r="E515">
            <v>547.6067700000001</v>
          </cell>
          <cell r="F515">
            <v>2837.8466000000003</v>
          </cell>
          <cell r="G515">
            <v>65.176899999999989</v>
          </cell>
          <cell r="H515">
            <v>16.0208315</v>
          </cell>
          <cell r="I515">
            <v>11.215593599999998</v>
          </cell>
          <cell r="J515">
            <v>1.8630314000000001</v>
          </cell>
          <cell r="K515">
            <v>17.414000000000001</v>
          </cell>
          <cell r="L515">
            <v>89.724710999999999</v>
          </cell>
          <cell r="M515">
            <v>12.42027</v>
          </cell>
          <cell r="N515">
            <v>8.6343750000000004</v>
          </cell>
          <cell r="O515">
            <v>0</v>
          </cell>
          <cell r="P515">
            <v>11.228890500000002</v>
          </cell>
          <cell r="Q515">
            <v>5.4808450999999998</v>
          </cell>
          <cell r="R515">
            <v>8.4589700000000008</v>
          </cell>
          <cell r="S515">
            <v>3633.0917881000005</v>
          </cell>
        </row>
        <row r="516">
          <cell r="A516" t="str">
            <v>2.51.2008</v>
          </cell>
          <cell r="B516">
            <v>2</v>
          </cell>
          <cell r="C516">
            <v>51</v>
          </cell>
          <cell r="D516">
            <v>2008</v>
          </cell>
          <cell r="E516">
            <v>624.29079999999999</v>
          </cell>
          <cell r="F516">
            <v>3370.8127000000004</v>
          </cell>
          <cell r="G516">
            <v>74.800286999999997</v>
          </cell>
          <cell r="H516">
            <v>19.002476699999999</v>
          </cell>
          <cell r="I516">
            <v>13.3131916</v>
          </cell>
          <cell r="J516">
            <v>2.2086889000000003</v>
          </cell>
          <cell r="K516">
            <v>20.654909399999998</v>
          </cell>
          <cell r="L516">
            <v>106.50549100000001</v>
          </cell>
          <cell r="M516">
            <v>14.724684</v>
          </cell>
          <cell r="N516">
            <v>10.286256</v>
          </cell>
          <cell r="O516">
            <v>0</v>
          </cell>
          <cell r="P516">
            <v>13.318702699999999</v>
          </cell>
          <cell r="Q516">
            <v>6.5236817999999994</v>
          </cell>
          <cell r="R516">
            <v>10.068458999999999</v>
          </cell>
          <cell r="S516">
            <v>4286.5103281000011</v>
          </cell>
        </row>
        <row r="517">
          <cell r="A517" t="str">
            <v>2.51.2009</v>
          </cell>
          <cell r="B517">
            <v>2</v>
          </cell>
          <cell r="C517">
            <v>51</v>
          </cell>
          <cell r="D517">
            <v>2009</v>
          </cell>
          <cell r="E517">
            <v>709.68110000000001</v>
          </cell>
          <cell r="F517">
            <v>4021.0218999999997</v>
          </cell>
          <cell r="G517">
            <v>85.517082000000002</v>
          </cell>
          <cell r="H517">
            <v>22.707234499999998</v>
          </cell>
          <cell r="I517">
            <v>15.9026815</v>
          </cell>
          <cell r="J517">
            <v>2.6451395</v>
          </cell>
          <cell r="K517">
            <v>24.681864200000003</v>
          </cell>
          <cell r="L517">
            <v>127.22138200000001</v>
          </cell>
          <cell r="M517">
            <v>17.634328</v>
          </cell>
          <cell r="N517">
            <v>12.195798</v>
          </cell>
          <cell r="O517">
            <v>0</v>
          </cell>
          <cell r="P517">
            <v>15.915353</v>
          </cell>
          <cell r="Q517">
            <v>7.7289298999999998</v>
          </cell>
          <cell r="R517">
            <v>11.928597999999999</v>
          </cell>
          <cell r="S517">
            <v>5074.7813906000001</v>
          </cell>
        </row>
        <row r="518">
          <cell r="A518" t="str">
            <v>2.51.2010</v>
          </cell>
          <cell r="B518">
            <v>2</v>
          </cell>
          <cell r="C518">
            <v>51</v>
          </cell>
          <cell r="D518">
            <v>2010</v>
          </cell>
          <cell r="E518">
            <v>672.65116</v>
          </cell>
          <cell r="F518">
            <v>1135.9268</v>
          </cell>
          <cell r="G518">
            <v>78.727123000000006</v>
          </cell>
          <cell r="H518">
            <v>25.142739699999996</v>
          </cell>
          <cell r="I518">
            <v>18.636065400000003</v>
          </cell>
          <cell r="J518">
            <v>3.0986560999999999</v>
          </cell>
          <cell r="K518">
            <v>27.329144100000001</v>
          </cell>
          <cell r="L518">
            <v>149.08860300000001</v>
          </cell>
          <cell r="M518">
            <v>20.657883000000002</v>
          </cell>
          <cell r="N518">
            <v>14.307207</v>
          </cell>
          <cell r="O518">
            <v>0</v>
          </cell>
          <cell r="P518">
            <v>17.622372200000001</v>
          </cell>
          <cell r="Q518">
            <v>9.0610432999999997</v>
          </cell>
          <cell r="R518">
            <v>13.984537</v>
          </cell>
          <cell r="S518">
            <v>2186.2333337999999</v>
          </cell>
        </row>
        <row r="519">
          <cell r="A519" t="str">
            <v>2.51.2011</v>
          </cell>
          <cell r="B519">
            <v>2</v>
          </cell>
          <cell r="C519">
            <v>51</v>
          </cell>
          <cell r="D519">
            <v>2011</v>
          </cell>
          <cell r="E519">
            <v>761.88519999999994</v>
          </cell>
          <cell r="F519">
            <v>1382.9714000000001</v>
          </cell>
          <cell r="G519">
            <v>90.026049999999998</v>
          </cell>
          <cell r="H519">
            <v>30.502439400000004</v>
          </cell>
          <cell r="I519">
            <v>22.626761000000002</v>
          </cell>
          <cell r="J519">
            <v>3.7585755999999999</v>
          </cell>
          <cell r="K519">
            <v>33.154949600000002</v>
          </cell>
          <cell r="L519">
            <v>181.01389</v>
          </cell>
          <cell r="M519">
            <v>25.057297000000002</v>
          </cell>
          <cell r="N519">
            <v>17.418806</v>
          </cell>
          <cell r="O519">
            <v>0</v>
          </cell>
          <cell r="P519">
            <v>21.378952600000002</v>
          </cell>
          <cell r="Q519">
            <v>11.0202328</v>
          </cell>
          <cell r="R519">
            <v>17.008295</v>
          </cell>
          <cell r="S519">
            <v>2597.8228490000001</v>
          </cell>
        </row>
        <row r="520">
          <cell r="A520" t="str">
            <v>2.51.2012</v>
          </cell>
          <cell r="B520">
            <v>2</v>
          </cell>
          <cell r="C520">
            <v>51</v>
          </cell>
          <cell r="D520">
            <v>2012</v>
          </cell>
          <cell r="E520">
            <v>848.15356999999995</v>
          </cell>
          <cell r="F520">
            <v>1638.0057999999999</v>
          </cell>
          <cell r="G520">
            <v>101.08888899999999</v>
          </cell>
          <cell r="H520">
            <v>36.112419399999993</v>
          </cell>
          <cell r="I520">
            <v>26.799392999999998</v>
          </cell>
          <cell r="J520">
            <v>4.4517014999999995</v>
          </cell>
          <cell r="K520">
            <v>39.252766200000003</v>
          </cell>
          <cell r="L520">
            <v>214.39468000000002</v>
          </cell>
          <cell r="M520">
            <v>29.678172999999997</v>
          </cell>
          <cell r="N520">
            <v>20.631033000000002</v>
          </cell>
          <cell r="O520">
            <v>0</v>
          </cell>
          <cell r="P520">
            <v>25.310953000000001</v>
          </cell>
          <cell r="Q520">
            <v>13.0416019</v>
          </cell>
          <cell r="R520">
            <v>20.128073000000001</v>
          </cell>
          <cell r="S520">
            <v>3017.0490529999997</v>
          </cell>
        </row>
        <row r="521">
          <cell r="A521" t="str">
            <v>2.51.2013</v>
          </cell>
          <cell r="B521">
            <v>2</v>
          </cell>
          <cell r="C521">
            <v>51</v>
          </cell>
          <cell r="D521">
            <v>2013</v>
          </cell>
          <cell r="E521">
            <v>924.30497000000003</v>
          </cell>
          <cell r="F521">
            <v>1722.8176000000001</v>
          </cell>
          <cell r="G521">
            <v>110.502081</v>
          </cell>
          <cell r="H521">
            <v>37.643449900000007</v>
          </cell>
          <cell r="I521">
            <v>31.612216999999998</v>
          </cell>
          <cell r="J521">
            <v>5.2511899999999994</v>
          </cell>
          <cell r="K521">
            <v>40.916906599999997</v>
          </cell>
          <cell r="L521">
            <v>252.89852999999999</v>
          </cell>
          <cell r="M521">
            <v>35.008035</v>
          </cell>
          <cell r="N521">
            <v>24.336130999999998</v>
          </cell>
          <cell r="O521">
            <v>0</v>
          </cell>
          <cell r="P521">
            <v>26.384034700000001</v>
          </cell>
          <cell r="Q521">
            <v>15.373252000000001</v>
          </cell>
          <cell r="R521">
            <v>23.726673000000002</v>
          </cell>
          <cell r="S521">
            <v>3250.7750701999998</v>
          </cell>
        </row>
        <row r="522">
          <cell r="A522" t="str">
            <v>2.51.2014</v>
          </cell>
          <cell r="B522">
            <v>2</v>
          </cell>
          <cell r="C522">
            <v>51</v>
          </cell>
          <cell r="D522">
            <v>2014</v>
          </cell>
          <cell r="E522">
            <v>1022.97384</v>
          </cell>
          <cell r="F522">
            <v>1987.6222</v>
          </cell>
          <cell r="G522">
            <v>123.31018</v>
          </cell>
          <cell r="H522">
            <v>43.484549999999999</v>
          </cell>
          <cell r="I522">
            <v>36.770493000000002</v>
          </cell>
          <cell r="J522">
            <v>6.1080180000000004</v>
          </cell>
          <cell r="K522">
            <v>47.265948000000002</v>
          </cell>
          <cell r="L522">
            <v>294.16312999999997</v>
          </cell>
          <cell r="M522">
            <v>40.720311000000002</v>
          </cell>
          <cell r="N522">
            <v>28.262853999999997</v>
          </cell>
          <cell r="O522">
            <v>0</v>
          </cell>
          <cell r="P522">
            <v>30.477996700000002</v>
          </cell>
          <cell r="Q522">
            <v>17.171921000000001</v>
          </cell>
          <cell r="R522">
            <v>26.502542999999999</v>
          </cell>
          <cell r="S522">
            <v>3704.8339847000002</v>
          </cell>
        </row>
        <row r="523">
          <cell r="A523" t="str">
            <v>2.51.2015</v>
          </cell>
          <cell r="B523">
            <v>2</v>
          </cell>
          <cell r="C523">
            <v>51</v>
          </cell>
          <cell r="D523">
            <v>2015</v>
          </cell>
          <cell r="E523">
            <v>1133.9195999999999</v>
          </cell>
          <cell r="F523">
            <v>2299.9297000000001</v>
          </cell>
          <cell r="G523">
            <v>137.60029</v>
          </cell>
          <cell r="H523">
            <v>50.303335000000004</v>
          </cell>
          <cell r="I523">
            <v>42.548057</v>
          </cell>
          <cell r="J523">
            <v>7.0677710000000005</v>
          </cell>
          <cell r="K523">
            <v>54.677814099999992</v>
          </cell>
          <cell r="L523">
            <v>340.38462999999996</v>
          </cell>
          <cell r="M523">
            <v>47.118639999999999</v>
          </cell>
          <cell r="N523">
            <v>32.703702999999997</v>
          </cell>
          <cell r="O523">
            <v>0</v>
          </cell>
          <cell r="P523">
            <v>35.257259400000002</v>
          </cell>
          <cell r="Q523">
            <v>19.860451999999999</v>
          </cell>
          <cell r="R523">
            <v>30.652083000000001</v>
          </cell>
          <cell r="S523">
            <v>4232.0233344999997</v>
          </cell>
        </row>
        <row r="524">
          <cell r="A524" t="str">
            <v>2.51.2016</v>
          </cell>
          <cell r="B524">
            <v>2</v>
          </cell>
          <cell r="C524">
            <v>51</v>
          </cell>
          <cell r="D524">
            <v>2016</v>
          </cell>
          <cell r="E524">
            <v>1256.0323000000001</v>
          </cell>
          <cell r="F524">
            <v>2647.2993000000001</v>
          </cell>
          <cell r="G524">
            <v>153.36284000000001</v>
          </cell>
          <cell r="H524">
            <v>57.887267600000008</v>
          </cell>
          <cell r="I524">
            <v>48.974353999999998</v>
          </cell>
          <cell r="J524">
            <v>8.1352410000000006</v>
          </cell>
          <cell r="K524">
            <v>62.921194800000002</v>
          </cell>
          <cell r="L524">
            <v>391.79503</v>
          </cell>
          <cell r="M524">
            <v>54.235250000000001</v>
          </cell>
          <cell r="N524">
            <v>37.643129999999999</v>
          </cell>
          <cell r="O524">
            <v>0</v>
          </cell>
          <cell r="P524">
            <v>40.572868499999998</v>
          </cell>
          <cell r="Q524">
            <v>22.850505999999996</v>
          </cell>
          <cell r="R524">
            <v>35.266907000000003</v>
          </cell>
          <cell r="S524">
            <v>4816.976188900001</v>
          </cell>
        </row>
        <row r="525">
          <cell r="A525" t="str">
            <v>2.51.2017</v>
          </cell>
          <cell r="B525">
            <v>2</v>
          </cell>
          <cell r="C525">
            <v>51</v>
          </cell>
          <cell r="D525">
            <v>2017</v>
          </cell>
          <cell r="E525">
            <v>1359.2551000000001</v>
          </cell>
          <cell r="F525">
            <v>2965.4838</v>
          </cell>
          <cell r="G525">
            <v>166.91964000000002</v>
          </cell>
          <cell r="H525">
            <v>64.831523300000001</v>
          </cell>
          <cell r="I525">
            <v>54.860636</v>
          </cell>
          <cell r="J525">
            <v>9.1130230000000019</v>
          </cell>
          <cell r="K525">
            <v>70.469322799999986</v>
          </cell>
          <cell r="L525">
            <v>438.88382000000001</v>
          </cell>
          <cell r="M525">
            <v>60.753829999999994</v>
          </cell>
          <cell r="N525">
            <v>42.167540000000002</v>
          </cell>
          <cell r="O525">
            <v>0</v>
          </cell>
          <cell r="P525">
            <v>45.440052999999999</v>
          </cell>
          <cell r="Q525">
            <v>24.788873000000002</v>
          </cell>
          <cell r="R525">
            <v>38.258336</v>
          </cell>
          <cell r="S525">
            <v>5341.2254971000011</v>
          </cell>
        </row>
        <row r="526">
          <cell r="A526" t="str">
            <v>2.51.2018</v>
          </cell>
          <cell r="B526">
            <v>2</v>
          </cell>
          <cell r="C526">
            <v>51</v>
          </cell>
          <cell r="D526">
            <v>2018</v>
          </cell>
          <cell r="E526">
            <v>1471.1091999999999</v>
          </cell>
          <cell r="F526">
            <v>3311.3203999999996</v>
          </cell>
          <cell r="G526">
            <v>181.62003000000001</v>
          </cell>
          <cell r="H526">
            <v>72.379360300000002</v>
          </cell>
          <cell r="I526">
            <v>61.25844</v>
          </cell>
          <cell r="J526">
            <v>10.175792000000001</v>
          </cell>
          <cell r="K526">
            <v>78.673549299999991</v>
          </cell>
          <cell r="L526">
            <v>490.06768</v>
          </cell>
          <cell r="M526">
            <v>67.83896</v>
          </cell>
          <cell r="N526">
            <v>47.085140000000003</v>
          </cell>
          <cell r="O526">
            <v>0</v>
          </cell>
          <cell r="P526">
            <v>50.730309800000001</v>
          </cell>
          <cell r="Q526">
            <v>27.671038000000003</v>
          </cell>
          <cell r="R526">
            <v>42.706758000000008</v>
          </cell>
          <cell r="S526">
            <v>5912.6366574000003</v>
          </cell>
        </row>
        <row r="527">
          <cell r="A527" t="str">
            <v>2.51.2019</v>
          </cell>
          <cell r="B527">
            <v>2</v>
          </cell>
          <cell r="C527">
            <v>51</v>
          </cell>
          <cell r="D527">
            <v>2019</v>
          </cell>
          <cell r="E527">
            <v>1591.8165000000001</v>
          </cell>
          <cell r="F527">
            <v>3686.2300999999998</v>
          </cell>
          <cell r="G527">
            <v>197.50020999999998</v>
          </cell>
          <cell r="H527">
            <v>80.561396400000007</v>
          </cell>
          <cell r="I527">
            <v>68.194208000000003</v>
          </cell>
          <cell r="J527">
            <v>11.327891999999999</v>
          </cell>
          <cell r="K527">
            <v>87.567186199999981</v>
          </cell>
          <cell r="L527">
            <v>545.55385000000001</v>
          </cell>
          <cell r="M527">
            <v>75.519750000000002</v>
          </cell>
          <cell r="N527">
            <v>52.416100000000007</v>
          </cell>
          <cell r="O527">
            <v>0</v>
          </cell>
          <cell r="P527">
            <v>56.465052499999992</v>
          </cell>
          <cell r="Q527">
            <v>30.795307999999999</v>
          </cell>
          <cell r="R527">
            <v>47.528548000000001</v>
          </cell>
          <cell r="S527">
            <v>6531.476101100001</v>
          </cell>
        </row>
        <row r="528">
          <cell r="A528" t="str">
            <v>2.51.2020</v>
          </cell>
          <cell r="B528">
            <v>2</v>
          </cell>
          <cell r="C528">
            <v>51</v>
          </cell>
          <cell r="D528">
            <v>2020</v>
          </cell>
          <cell r="E528">
            <v>1919.4774999999997</v>
          </cell>
          <cell r="F528">
            <v>4561.8420000000006</v>
          </cell>
          <cell r="G528">
            <v>239.26066999999998</v>
          </cell>
          <cell r="H528">
            <v>99.683888399999987</v>
          </cell>
          <cell r="I528">
            <v>84.39292300000001</v>
          </cell>
          <cell r="J528">
            <v>14.018695999999998</v>
          </cell>
          <cell r="K528">
            <v>108.35242050000001</v>
          </cell>
          <cell r="L528">
            <v>675.14236000000005</v>
          </cell>
          <cell r="M528">
            <v>93.458449999999999</v>
          </cell>
          <cell r="N528">
            <v>64.866889999999998</v>
          </cell>
          <cell r="O528">
            <v>0</v>
          </cell>
          <cell r="P528">
            <v>69.867873500000002</v>
          </cell>
          <cell r="Q528">
            <v>38.100957000000001</v>
          </cell>
          <cell r="R528">
            <v>58.803894999999997</v>
          </cell>
          <cell r="S528">
            <v>8027.268523400001</v>
          </cell>
        </row>
        <row r="529">
          <cell r="A529" t="str">
            <v>2.51.2021</v>
          </cell>
          <cell r="B529">
            <v>2</v>
          </cell>
          <cell r="C529">
            <v>51</v>
          </cell>
          <cell r="D529">
            <v>2021</v>
          </cell>
          <cell r="E529">
            <v>2052.6713</v>
          </cell>
          <cell r="F529">
            <v>4990.1579999999994</v>
          </cell>
          <cell r="G529">
            <v>256.95909</v>
          </cell>
          <cell r="H529">
            <v>109.09946129999999</v>
          </cell>
          <cell r="I529">
            <v>92.467309999999983</v>
          </cell>
          <cell r="J529">
            <v>15.359954</v>
          </cell>
          <cell r="K529">
            <v>118.58658299999999</v>
          </cell>
          <cell r="L529">
            <v>739.73821999999996</v>
          </cell>
          <cell r="M529">
            <v>102.40031</v>
          </cell>
          <cell r="N529">
            <v>71.0732</v>
          </cell>
          <cell r="O529">
            <v>0</v>
          </cell>
          <cell r="P529">
            <v>76.4670098</v>
          </cell>
          <cell r="Q529">
            <v>41.737015</v>
          </cell>
          <cell r="R529">
            <v>64.415614000000005</v>
          </cell>
          <cell r="S529">
            <v>8731.1330671000014</v>
          </cell>
        </row>
        <row r="530">
          <cell r="A530" t="str">
            <v>2.51.2022</v>
          </cell>
          <cell r="B530">
            <v>2</v>
          </cell>
          <cell r="C530">
            <v>51</v>
          </cell>
          <cell r="D530">
            <v>2022</v>
          </cell>
          <cell r="E530">
            <v>2150.7352000000001</v>
          </cell>
          <cell r="F530">
            <v>5344.5330000000004</v>
          </cell>
          <cell r="G530">
            <v>270.33452</v>
          </cell>
          <cell r="H530">
            <v>116.83376430000001</v>
          </cell>
          <cell r="I530">
            <v>99.033775000000006</v>
          </cell>
          <cell r="J530">
            <v>16.450727999999998</v>
          </cell>
          <cell r="K530">
            <v>126.99353199999999</v>
          </cell>
          <cell r="L530">
            <v>792.27058</v>
          </cell>
          <cell r="M530">
            <v>109.67217000000001</v>
          </cell>
          <cell r="N530">
            <v>76.120270000000005</v>
          </cell>
          <cell r="O530">
            <v>0</v>
          </cell>
          <cell r="P530">
            <v>81.887838700000003</v>
          </cell>
          <cell r="Q530">
            <v>44.69191</v>
          </cell>
          <cell r="R530">
            <v>68.976234000000005</v>
          </cell>
          <cell r="S530">
            <v>9298.5335219999997</v>
          </cell>
        </row>
        <row r="531">
          <cell r="A531" t="str">
            <v>2.51.2023</v>
          </cell>
          <cell r="B531">
            <v>2</v>
          </cell>
          <cell r="C531">
            <v>51</v>
          </cell>
          <cell r="D531">
            <v>2023</v>
          </cell>
          <cell r="E531">
            <v>2062.1749</v>
          </cell>
          <cell r="F531">
            <v>4112.1895999999997</v>
          </cell>
          <cell r="G531">
            <v>257.19044000000002</v>
          </cell>
          <cell r="H531">
            <v>87.308271200000007</v>
          </cell>
          <cell r="I531">
            <v>105.339102</v>
          </cell>
          <cell r="J531">
            <v>17.498114000000001</v>
          </cell>
          <cell r="K531">
            <v>94.900785000000013</v>
          </cell>
          <cell r="L531">
            <v>842.71298999999999</v>
          </cell>
          <cell r="M531">
            <v>116.65478</v>
          </cell>
          <cell r="N531">
            <v>80.966700000000003</v>
          </cell>
          <cell r="O531">
            <v>0</v>
          </cell>
          <cell r="P531">
            <v>61.193869200000002</v>
          </cell>
          <cell r="Q531">
            <v>47.528704000000005</v>
          </cell>
          <cell r="R531">
            <v>73.354478999999998</v>
          </cell>
          <cell r="S531">
            <v>7959.0127343999993</v>
          </cell>
        </row>
        <row r="532">
          <cell r="A532" t="str">
            <v>2.51.2024</v>
          </cell>
          <cell r="B532">
            <v>2</v>
          </cell>
          <cell r="C532">
            <v>51</v>
          </cell>
          <cell r="D532">
            <v>2024</v>
          </cell>
          <cell r="E532">
            <v>2075.5167999999999</v>
          </cell>
          <cell r="F532">
            <v>4138.7855</v>
          </cell>
          <cell r="G532">
            <v>258.85437000000002</v>
          </cell>
          <cell r="H532">
            <v>87.873251699999997</v>
          </cell>
          <cell r="I532">
            <v>106.02049100000001</v>
          </cell>
          <cell r="J532">
            <v>17.611321000000004</v>
          </cell>
          <cell r="K532">
            <v>95.514686000000026</v>
          </cell>
          <cell r="L532">
            <v>848.16431</v>
          </cell>
          <cell r="M532">
            <v>117.40929</v>
          </cell>
          <cell r="N532">
            <v>81.490539999999996</v>
          </cell>
          <cell r="O532">
            <v>0</v>
          </cell>
          <cell r="P532">
            <v>61.589783400000002</v>
          </cell>
          <cell r="Q532">
            <v>47.836245000000005</v>
          </cell>
          <cell r="R532">
            <v>73.82874799999999</v>
          </cell>
          <cell r="S532">
            <v>8010.4953360999998</v>
          </cell>
        </row>
        <row r="533">
          <cell r="A533" t="str">
            <v>2.51.2025</v>
          </cell>
          <cell r="B533">
            <v>2</v>
          </cell>
          <cell r="C533">
            <v>51</v>
          </cell>
          <cell r="D533">
            <v>2025</v>
          </cell>
          <cell r="E533">
            <v>2141.2898</v>
          </cell>
          <cell r="F533">
            <v>4269.9448000000002</v>
          </cell>
          <cell r="G533">
            <v>267.05732999999998</v>
          </cell>
          <cell r="H533">
            <v>90.657970000000006</v>
          </cell>
          <cell r="I533">
            <v>109.38025</v>
          </cell>
          <cell r="J533">
            <v>18.169413000000002</v>
          </cell>
          <cell r="K533">
            <v>98.541433999999995</v>
          </cell>
          <cell r="L533">
            <v>875.04248000000007</v>
          </cell>
          <cell r="M533">
            <v>121.13000000000001</v>
          </cell>
          <cell r="N533">
            <v>84.072839999999999</v>
          </cell>
          <cell r="O533">
            <v>0</v>
          </cell>
          <cell r="P533">
            <v>63.541418199999995</v>
          </cell>
          <cell r="Q533">
            <v>49.352018999999999</v>
          </cell>
          <cell r="R533">
            <v>76.168503999999984</v>
          </cell>
          <cell r="S533">
            <v>8264.3482581999997</v>
          </cell>
        </row>
        <row r="534">
          <cell r="A534" t="str">
            <v>2.51.2026</v>
          </cell>
          <cell r="B534">
            <v>2</v>
          </cell>
          <cell r="C534">
            <v>51</v>
          </cell>
          <cell r="D534">
            <v>2026</v>
          </cell>
          <cell r="E534">
            <v>2216.6583000000001</v>
          </cell>
          <cell r="F534">
            <v>4420.2439999999997</v>
          </cell>
          <cell r="G534">
            <v>276.45690999999999</v>
          </cell>
          <cell r="H534">
            <v>93.848707000000005</v>
          </cell>
          <cell r="I534">
            <v>113.23018300000001</v>
          </cell>
          <cell r="J534">
            <v>18.808934000000001</v>
          </cell>
          <cell r="K534">
            <v>102.00997399999999</v>
          </cell>
          <cell r="L534">
            <v>905.84125000000006</v>
          </cell>
          <cell r="M534">
            <v>125.39344000000001</v>
          </cell>
          <cell r="N534">
            <v>87.032040000000009</v>
          </cell>
          <cell r="O534">
            <v>0</v>
          </cell>
          <cell r="P534">
            <v>65.777974799999996</v>
          </cell>
          <cell r="Q534">
            <v>51.089139000000003</v>
          </cell>
          <cell r="R534">
            <v>78.849413999999996</v>
          </cell>
          <cell r="S534">
            <v>8555.2402657999992</v>
          </cell>
        </row>
        <row r="535">
          <cell r="A535" t="str">
            <v>2.52.52</v>
          </cell>
          <cell r="B535">
            <v>2</v>
          </cell>
          <cell r="C535">
            <v>52</v>
          </cell>
          <cell r="D535">
            <v>52</v>
          </cell>
          <cell r="E535">
            <v>568025.38937300001</v>
          </cell>
          <cell r="F535">
            <v>837472.49471500015</v>
          </cell>
          <cell r="G535">
            <v>144623.05125800002</v>
          </cell>
          <cell r="H535">
            <v>21366.111476999999</v>
          </cell>
          <cell r="I535">
            <v>12569.866191499998</v>
          </cell>
          <cell r="J535">
            <v>1726.5515753</v>
          </cell>
          <cell r="K535">
            <v>23224.098299999998</v>
          </cell>
          <cell r="L535">
            <v>100558.90870499998</v>
          </cell>
          <cell r="M535">
            <v>11510.40158</v>
          </cell>
          <cell r="N535">
            <v>14476.484686000002</v>
          </cell>
          <cell r="O535">
            <v>136.38703810000001</v>
          </cell>
          <cell r="P535">
            <v>6933.9085642</v>
          </cell>
          <cell r="Q535">
            <v>5646.1446427000001</v>
          </cell>
          <cell r="R535">
            <v>8690.3478919999998</v>
          </cell>
          <cell r="S535">
            <v>1756960.1459978004</v>
          </cell>
        </row>
        <row r="536">
          <cell r="A536" t="str">
            <v>2.52.1996</v>
          </cell>
          <cell r="B536">
            <v>2</v>
          </cell>
          <cell r="C536">
            <v>52</v>
          </cell>
          <cell r="D536">
            <v>1996</v>
          </cell>
          <cell r="E536">
            <v>4942.182769</v>
          </cell>
          <cell r="F536">
            <v>7777.0272579999992</v>
          </cell>
          <cell r="G536">
            <v>1971.8734340000003</v>
          </cell>
          <cell r="H536">
            <v>547.70068000000003</v>
          </cell>
          <cell r="I536">
            <v>9.7335599000000013</v>
          </cell>
          <cell r="J536">
            <v>1.33727</v>
          </cell>
          <cell r="K536">
            <v>595.32848000000001</v>
          </cell>
          <cell r="L536">
            <v>77.868459000000016</v>
          </cell>
          <cell r="M536">
            <v>8.9151740000000004</v>
          </cell>
          <cell r="N536">
            <v>9.5524869999999993</v>
          </cell>
          <cell r="O536">
            <v>6.4366316000000001</v>
          </cell>
          <cell r="P536">
            <v>6.5947139000000004</v>
          </cell>
          <cell r="Q536">
            <v>5.33988</v>
          </cell>
          <cell r="R536">
            <v>7.6577619999999991</v>
          </cell>
          <cell r="S536">
            <v>15967.5485584</v>
          </cell>
        </row>
        <row r="537">
          <cell r="A537" t="str">
            <v>2.52.1997</v>
          </cell>
          <cell r="B537">
            <v>2</v>
          </cell>
          <cell r="C537">
            <v>52</v>
          </cell>
          <cell r="D537">
            <v>1997</v>
          </cell>
          <cell r="E537">
            <v>3627.9954149999999</v>
          </cell>
          <cell r="F537">
            <v>7102.0929980000001</v>
          </cell>
          <cell r="G537">
            <v>1556.9791169999999</v>
          </cell>
          <cell r="H537">
            <v>508.71708999999998</v>
          </cell>
          <cell r="I537">
            <v>8.3990276000000001</v>
          </cell>
          <cell r="J537">
            <v>1.1584890999999999</v>
          </cell>
          <cell r="K537">
            <v>552.95371</v>
          </cell>
          <cell r="L537">
            <v>67.192281000000008</v>
          </cell>
          <cell r="M537">
            <v>7.7232950000000002</v>
          </cell>
          <cell r="N537">
            <v>8.7620259999999988</v>
          </cell>
          <cell r="O537">
            <v>5.9780927999999998</v>
          </cell>
          <cell r="P537">
            <v>6.120406599999999</v>
          </cell>
          <cell r="Q537">
            <v>4.6690147</v>
          </cell>
          <cell r="R537">
            <v>6.6956690000000005</v>
          </cell>
          <cell r="S537">
            <v>13465.436631800001</v>
          </cell>
        </row>
        <row r="538">
          <cell r="A538" t="str">
            <v>2.52.1998</v>
          </cell>
          <cell r="B538">
            <v>2</v>
          </cell>
          <cell r="C538">
            <v>52</v>
          </cell>
          <cell r="D538">
            <v>1998</v>
          </cell>
          <cell r="E538">
            <v>6275.7522840000011</v>
          </cell>
          <cell r="F538">
            <v>10215.482277000001</v>
          </cell>
          <cell r="G538">
            <v>2247.8455760000002</v>
          </cell>
          <cell r="H538">
            <v>409.69151999999997</v>
          </cell>
          <cell r="I538">
            <v>15.507777000000001</v>
          </cell>
          <cell r="J538">
            <v>2.0853741000000001</v>
          </cell>
          <cell r="K538">
            <v>445.31863000000004</v>
          </cell>
          <cell r="L538">
            <v>124.06215499999999</v>
          </cell>
          <cell r="M538">
            <v>13.902592</v>
          </cell>
          <cell r="N538">
            <v>14.519829</v>
          </cell>
          <cell r="O538">
            <v>4.7920857999999988</v>
          </cell>
          <cell r="P538">
            <v>4.9134615999999998</v>
          </cell>
          <cell r="Q538">
            <v>7.5198640000000001</v>
          </cell>
          <cell r="R538">
            <v>10.784026000000001</v>
          </cell>
          <cell r="S538">
            <v>19792.177451500003</v>
          </cell>
        </row>
        <row r="539">
          <cell r="A539" t="str">
            <v>2.52.1999</v>
          </cell>
          <cell r="B539">
            <v>2</v>
          </cell>
          <cell r="C539">
            <v>52</v>
          </cell>
          <cell r="D539">
            <v>1999</v>
          </cell>
          <cell r="E539">
            <v>6265.0436750000008</v>
          </cell>
          <cell r="F539">
            <v>7995.0680810000003</v>
          </cell>
          <cell r="G539">
            <v>2614.1887210000004</v>
          </cell>
          <cell r="H539">
            <v>491.09749999999991</v>
          </cell>
          <cell r="I539">
            <v>17.156071000000001</v>
          </cell>
          <cell r="J539">
            <v>2.3453138999999998</v>
          </cell>
          <cell r="K539">
            <v>533.80314999999996</v>
          </cell>
          <cell r="L539">
            <v>137.24858999999998</v>
          </cell>
          <cell r="M539">
            <v>15.635523999999998</v>
          </cell>
          <cell r="N539">
            <v>17.919658999999999</v>
          </cell>
          <cell r="O539">
            <v>5.7594234999999996</v>
          </cell>
          <cell r="P539">
            <v>5.9022404000000002</v>
          </cell>
          <cell r="Q539">
            <v>9.062163</v>
          </cell>
          <cell r="R539">
            <v>12.995790000000001</v>
          </cell>
          <cell r="S539">
            <v>18123.225901800004</v>
          </cell>
        </row>
        <row r="540">
          <cell r="A540" t="str">
            <v>2.52.2000</v>
          </cell>
          <cell r="B540">
            <v>2</v>
          </cell>
          <cell r="C540">
            <v>52</v>
          </cell>
          <cell r="D540">
            <v>2000</v>
          </cell>
          <cell r="E540">
            <v>8711.8526299999994</v>
          </cell>
          <cell r="F540">
            <v>11561.771221000001</v>
          </cell>
          <cell r="G540">
            <v>3595.4837699999998</v>
          </cell>
          <cell r="H540">
            <v>714.20306000000005</v>
          </cell>
          <cell r="I540">
            <v>24.749437999999998</v>
          </cell>
          <cell r="J540">
            <v>3.3924661000000005</v>
          </cell>
          <cell r="K540">
            <v>776.30984999999998</v>
          </cell>
          <cell r="L540">
            <v>197.99511999999999</v>
          </cell>
          <cell r="M540">
            <v>22.616493000000002</v>
          </cell>
          <cell r="N540">
            <v>26.259992999999998</v>
          </cell>
          <cell r="O540">
            <v>8.3469937000000005</v>
          </cell>
          <cell r="P540">
            <v>8.5504313000000014</v>
          </cell>
          <cell r="Q540">
            <v>13.076525</v>
          </cell>
          <cell r="R540">
            <v>18.752628000000001</v>
          </cell>
          <cell r="S540">
            <v>25683.360619099996</v>
          </cell>
        </row>
        <row r="541">
          <cell r="A541" t="str">
            <v>2.52.2001</v>
          </cell>
          <cell r="B541">
            <v>2</v>
          </cell>
          <cell r="C541">
            <v>52</v>
          </cell>
          <cell r="D541">
            <v>2001</v>
          </cell>
          <cell r="E541">
            <v>11525.867450000002</v>
          </cell>
          <cell r="F541">
            <v>15521.112606999999</v>
          </cell>
          <cell r="G541">
            <v>4578.6813700000002</v>
          </cell>
          <cell r="H541">
            <v>964.67299000000003</v>
          </cell>
          <cell r="I541">
            <v>34.676116999999998</v>
          </cell>
          <cell r="J541">
            <v>4.6831420000000001</v>
          </cell>
          <cell r="K541">
            <v>1048.5609499999998</v>
          </cell>
          <cell r="L541">
            <v>277.40913999999998</v>
          </cell>
          <cell r="M541">
            <v>31.221129999999999</v>
          </cell>
          <cell r="N541">
            <v>35.454611999999997</v>
          </cell>
          <cell r="O541">
            <v>11.2173537</v>
          </cell>
          <cell r="P541">
            <v>11.4869904</v>
          </cell>
          <cell r="Q541">
            <v>17.472144999999998</v>
          </cell>
          <cell r="R541">
            <v>25.056223000000003</v>
          </cell>
          <cell r="S541">
            <v>34087.572220100003</v>
          </cell>
        </row>
        <row r="542">
          <cell r="A542" t="str">
            <v>2.52.2002</v>
          </cell>
          <cell r="B542">
            <v>2</v>
          </cell>
          <cell r="C542">
            <v>52</v>
          </cell>
          <cell r="D542">
            <v>2002</v>
          </cell>
          <cell r="E542">
            <v>10917.457619999999</v>
          </cell>
          <cell r="F542">
            <v>16226.117908000002</v>
          </cell>
          <cell r="G542">
            <v>4946.7749199999998</v>
          </cell>
          <cell r="H542">
            <v>1005.4813699999999</v>
          </cell>
          <cell r="I542">
            <v>32.323295000000002</v>
          </cell>
          <cell r="J542">
            <v>4.4169270999999997</v>
          </cell>
          <cell r="K542">
            <v>1092.91866</v>
          </cell>
          <cell r="L542">
            <v>258.58571999999998</v>
          </cell>
          <cell r="M542">
            <v>29.446274000000003</v>
          </cell>
          <cell r="N542">
            <v>38.354579999999999</v>
          </cell>
          <cell r="O542">
            <v>11.816351999999998</v>
          </cell>
          <cell r="P542">
            <v>12.097878</v>
          </cell>
          <cell r="Q542">
            <v>18.689554999999999</v>
          </cell>
          <cell r="R542">
            <v>26.802122000000004</v>
          </cell>
          <cell r="S542">
            <v>34621.283181100007</v>
          </cell>
        </row>
        <row r="543">
          <cell r="A543" t="str">
            <v>2.52.2003</v>
          </cell>
          <cell r="B543">
            <v>2</v>
          </cell>
          <cell r="C543">
            <v>52</v>
          </cell>
          <cell r="D543">
            <v>2003</v>
          </cell>
          <cell r="E543">
            <v>10834.20521</v>
          </cell>
          <cell r="F543">
            <v>17743.562837000001</v>
          </cell>
          <cell r="G543">
            <v>4549.3545299999996</v>
          </cell>
          <cell r="H543">
            <v>1214.3106700000001</v>
          </cell>
          <cell r="I543">
            <v>43.757378999999993</v>
          </cell>
          <cell r="J543">
            <v>6.0282</v>
          </cell>
          <cell r="K543">
            <v>1319.9071299999998</v>
          </cell>
          <cell r="L543">
            <v>350.05826999999994</v>
          </cell>
          <cell r="M543">
            <v>40.188217999999999</v>
          </cell>
          <cell r="N543">
            <v>50.916069999999998</v>
          </cell>
          <cell r="O543">
            <v>14.2226</v>
          </cell>
          <cell r="P543">
            <v>14.561261999999999</v>
          </cell>
          <cell r="Q543">
            <v>24.616440999999998</v>
          </cell>
          <cell r="R543">
            <v>35.301697000000004</v>
          </cell>
          <cell r="S543">
            <v>36240.990514000012</v>
          </cell>
        </row>
        <row r="544">
          <cell r="A544" t="str">
            <v>2.52.2004</v>
          </cell>
          <cell r="B544">
            <v>2</v>
          </cell>
          <cell r="C544">
            <v>52</v>
          </cell>
          <cell r="D544">
            <v>2004</v>
          </cell>
          <cell r="E544">
            <v>13132.028540000001</v>
          </cell>
          <cell r="F544">
            <v>21336.806490999999</v>
          </cell>
          <cell r="G544">
            <v>5298.0076900000013</v>
          </cell>
          <cell r="H544">
            <v>1457.96795</v>
          </cell>
          <cell r="I544">
            <v>53.033390000000004</v>
          </cell>
          <cell r="J544">
            <v>7.1731030000000002</v>
          </cell>
          <cell r="K544">
            <v>1584.7517699999999</v>
          </cell>
          <cell r="L544">
            <v>424.26620000000003</v>
          </cell>
          <cell r="M544">
            <v>47.820890000000006</v>
          </cell>
          <cell r="N544">
            <v>61.73583</v>
          </cell>
          <cell r="O544">
            <v>17.092386000000001</v>
          </cell>
          <cell r="P544">
            <v>17.496208999999997</v>
          </cell>
          <cell r="Q544">
            <v>29.663954999999998</v>
          </cell>
          <cell r="R544">
            <v>42.540184999999994</v>
          </cell>
          <cell r="S544">
            <v>43510.384588999994</v>
          </cell>
        </row>
        <row r="545">
          <cell r="A545" t="str">
            <v>2.52.2005</v>
          </cell>
          <cell r="B545">
            <v>2</v>
          </cell>
          <cell r="C545">
            <v>52</v>
          </cell>
          <cell r="D545">
            <v>2005</v>
          </cell>
          <cell r="E545">
            <v>18023.681979999998</v>
          </cell>
          <cell r="F545">
            <v>29098.251182000004</v>
          </cell>
          <cell r="G545">
            <v>6989.2191899999998</v>
          </cell>
          <cell r="H545">
            <v>2030.62157</v>
          </cell>
          <cell r="I545">
            <v>76.713401000000005</v>
          </cell>
          <cell r="J545">
            <v>10.394494</v>
          </cell>
          <cell r="K545">
            <v>2207.2017099999998</v>
          </cell>
          <cell r="L545">
            <v>613.70722999999998</v>
          </cell>
          <cell r="M545">
            <v>69.296930000000003</v>
          </cell>
          <cell r="N545">
            <v>84.938239999999993</v>
          </cell>
          <cell r="O545">
            <v>23.636465999999999</v>
          </cell>
          <cell r="P545">
            <v>24.190591000000005</v>
          </cell>
          <cell r="Q545">
            <v>40.604945000000001</v>
          </cell>
          <cell r="R545">
            <v>58.230130000000003</v>
          </cell>
          <cell r="S545">
            <v>59350.688059000015</v>
          </cell>
        </row>
        <row r="546">
          <cell r="A546" t="str">
            <v>2.52.2006</v>
          </cell>
          <cell r="B546">
            <v>2</v>
          </cell>
          <cell r="C546">
            <v>52</v>
          </cell>
          <cell r="D546">
            <v>2006</v>
          </cell>
          <cell r="E546">
            <v>19660.660600000003</v>
          </cell>
          <cell r="F546">
            <v>33553.374855000002</v>
          </cell>
          <cell r="G546">
            <v>7808.2073099999998</v>
          </cell>
          <cell r="H546">
            <v>2327.9107100000001</v>
          </cell>
          <cell r="I546">
            <v>85.769952000000004</v>
          </cell>
          <cell r="J546">
            <v>11.748199999999999</v>
          </cell>
          <cell r="K546">
            <v>2530.3462999999997</v>
          </cell>
          <cell r="L546">
            <v>686.15898000000004</v>
          </cell>
          <cell r="M546">
            <v>78.321770000000001</v>
          </cell>
          <cell r="N546">
            <v>97.815309999999997</v>
          </cell>
          <cell r="O546">
            <v>27.088653000000001</v>
          </cell>
          <cell r="P546">
            <v>27.720010000000002</v>
          </cell>
          <cell r="Q546">
            <v>46.528894999999999</v>
          </cell>
          <cell r="R546">
            <v>66.725660000000005</v>
          </cell>
          <cell r="S546">
            <v>67008.377204999997</v>
          </cell>
        </row>
        <row r="547">
          <cell r="A547" t="str">
            <v>2.52.2007</v>
          </cell>
          <cell r="B547">
            <v>2</v>
          </cell>
          <cell r="C547">
            <v>52</v>
          </cell>
          <cell r="D547">
            <v>2007</v>
          </cell>
          <cell r="E547">
            <v>12118.194399999998</v>
          </cell>
          <cell r="F547">
            <v>24633.805</v>
          </cell>
          <cell r="G547">
            <v>2388.1985999999997</v>
          </cell>
          <cell r="H547">
            <v>127.89274899999998</v>
          </cell>
          <cell r="I547">
            <v>121.858581</v>
          </cell>
          <cell r="J547">
            <v>16.400874999999999</v>
          </cell>
          <cell r="K547">
            <v>139.01420000000002</v>
          </cell>
          <cell r="L547">
            <v>974.86884999999995</v>
          </cell>
          <cell r="M547">
            <v>109.33963999999999</v>
          </cell>
          <cell r="N547">
            <v>126.65841</v>
          </cell>
          <cell r="O547">
            <v>0</v>
          </cell>
          <cell r="P547">
            <v>89.639061000000012</v>
          </cell>
          <cell r="Q547">
            <v>55.797560000000004</v>
          </cell>
          <cell r="R547">
            <v>86.116199999999992</v>
          </cell>
          <cell r="S547">
            <v>40987.784125999991</v>
          </cell>
        </row>
        <row r="548">
          <cell r="A548" t="str">
            <v>2.52.2008</v>
          </cell>
          <cell r="B548">
            <v>2</v>
          </cell>
          <cell r="C548">
            <v>52</v>
          </cell>
          <cell r="D548">
            <v>2008</v>
          </cell>
          <cell r="E548">
            <v>8819.2115999999987</v>
          </cell>
          <cell r="F548">
            <v>25338.196000000004</v>
          </cell>
          <cell r="G548">
            <v>2451.4536000000003</v>
          </cell>
          <cell r="H548">
            <v>126.467758</v>
          </cell>
          <cell r="I548">
            <v>105.164373</v>
          </cell>
          <cell r="J548">
            <v>14.451472000000001</v>
          </cell>
          <cell r="K548">
            <v>137.46543</v>
          </cell>
          <cell r="L548">
            <v>841.31608000000006</v>
          </cell>
          <cell r="M548">
            <v>96.343559999999997</v>
          </cell>
          <cell r="N548">
            <v>134.93783999999999</v>
          </cell>
          <cell r="O548">
            <v>0</v>
          </cell>
          <cell r="P548">
            <v>88.640548000000024</v>
          </cell>
          <cell r="Q548">
            <v>59.155670000000001</v>
          </cell>
          <cell r="R548">
            <v>91.299090000000007</v>
          </cell>
          <cell r="S548">
            <v>38304.103021000003</v>
          </cell>
        </row>
        <row r="549">
          <cell r="A549" t="str">
            <v>2.52.2009</v>
          </cell>
          <cell r="B549">
            <v>2</v>
          </cell>
          <cell r="C549">
            <v>52</v>
          </cell>
          <cell r="D549">
            <v>2009</v>
          </cell>
          <cell r="E549">
            <v>12780.751499999998</v>
          </cell>
          <cell r="F549">
            <v>30331.257000000001</v>
          </cell>
          <cell r="G549">
            <v>2626.0111999999999</v>
          </cell>
          <cell r="H549">
            <v>157.35379999999998</v>
          </cell>
          <cell r="I549">
            <v>149.04013999999998</v>
          </cell>
          <cell r="J549">
            <v>20.480790999999996</v>
          </cell>
          <cell r="K549">
            <v>171.03713000000002</v>
          </cell>
          <cell r="L549">
            <v>1192.3221399999998</v>
          </cell>
          <cell r="M549">
            <v>136.53918999999999</v>
          </cell>
          <cell r="N549">
            <v>153.74807000000001</v>
          </cell>
          <cell r="O549">
            <v>0</v>
          </cell>
          <cell r="P549">
            <v>110.28823499999997</v>
          </cell>
          <cell r="Q549">
            <v>67.272509999999997</v>
          </cell>
          <cell r="R549">
            <v>103.82641</v>
          </cell>
          <cell r="S549">
            <v>47999.928115999995</v>
          </cell>
        </row>
        <row r="550">
          <cell r="A550" t="str">
            <v>2.52.2010</v>
          </cell>
          <cell r="B550">
            <v>2</v>
          </cell>
          <cell r="C550">
            <v>52</v>
          </cell>
          <cell r="D550">
            <v>2010</v>
          </cell>
          <cell r="E550">
            <v>10725.541900000002</v>
          </cell>
          <cell r="F550">
            <v>10980.367999999999</v>
          </cell>
          <cell r="G550">
            <v>2386.14723</v>
          </cell>
          <cell r="H550">
            <v>153.26766999999995</v>
          </cell>
          <cell r="I550">
            <v>153.93411</v>
          </cell>
          <cell r="J550">
            <v>21.147232000000002</v>
          </cell>
          <cell r="K550">
            <v>166.59555999999998</v>
          </cell>
          <cell r="L550">
            <v>1231.4734900000001</v>
          </cell>
          <cell r="M550">
            <v>140.98229000000001</v>
          </cell>
          <cell r="N550">
            <v>165.04796999999999</v>
          </cell>
          <cell r="O550">
            <v>0</v>
          </cell>
          <cell r="P550">
            <v>107.42419599999999</v>
          </cell>
          <cell r="Q550">
            <v>72.011840000000007</v>
          </cell>
          <cell r="R550">
            <v>111.14109999999999</v>
          </cell>
          <cell r="S550">
            <v>26415.082587999997</v>
          </cell>
        </row>
        <row r="551">
          <cell r="A551" t="str">
            <v>2.52.2011</v>
          </cell>
          <cell r="B551">
            <v>2</v>
          </cell>
          <cell r="C551">
            <v>52</v>
          </cell>
          <cell r="D551">
            <v>2011</v>
          </cell>
          <cell r="E551">
            <v>11767.026800000003</v>
          </cell>
          <cell r="F551">
            <v>14607.367999999999</v>
          </cell>
          <cell r="G551">
            <v>2796.5834</v>
          </cell>
          <cell r="H551">
            <v>198.06970999999999</v>
          </cell>
          <cell r="I551">
            <v>193.28674999999998</v>
          </cell>
          <cell r="J551">
            <v>26.561630000000001</v>
          </cell>
          <cell r="K551">
            <v>215.29388</v>
          </cell>
          <cell r="L551">
            <v>1546.2929999999999</v>
          </cell>
          <cell r="M551">
            <v>177.07815000000002</v>
          </cell>
          <cell r="N551">
            <v>223.31662</v>
          </cell>
          <cell r="O551">
            <v>0</v>
          </cell>
          <cell r="P551">
            <v>138.82562000000001</v>
          </cell>
          <cell r="Q551">
            <v>96.70765999999999</v>
          </cell>
          <cell r="R551">
            <v>149.25584000000001</v>
          </cell>
          <cell r="S551">
            <v>32135.667060000007</v>
          </cell>
        </row>
        <row r="552">
          <cell r="A552" t="str">
            <v>2.52.2012</v>
          </cell>
          <cell r="B552">
            <v>2</v>
          </cell>
          <cell r="C552">
            <v>52</v>
          </cell>
          <cell r="D552">
            <v>2012</v>
          </cell>
          <cell r="E552">
            <v>13220.584000000001</v>
          </cell>
          <cell r="F552">
            <v>17782.960999999999</v>
          </cell>
          <cell r="G552">
            <v>3086.8103000000001</v>
          </cell>
          <cell r="H552">
            <v>245.14893000000006</v>
          </cell>
          <cell r="I552">
            <v>240.22898000000001</v>
          </cell>
          <cell r="J552">
            <v>33.012391999999998</v>
          </cell>
          <cell r="K552">
            <v>266.46690999999998</v>
          </cell>
          <cell r="L552">
            <v>1921.8271999999999</v>
          </cell>
          <cell r="M552">
            <v>220.08347000000001</v>
          </cell>
          <cell r="N552">
            <v>277.55128999999999</v>
          </cell>
          <cell r="O552">
            <v>0</v>
          </cell>
          <cell r="P552">
            <v>171.82317000000003</v>
          </cell>
          <cell r="Q552">
            <v>119.56668999999999</v>
          </cell>
          <cell r="R552">
            <v>184.53569000000002</v>
          </cell>
          <cell r="S552">
            <v>37770.600021999999</v>
          </cell>
        </row>
        <row r="553">
          <cell r="A553" t="str">
            <v>2.52.2013</v>
          </cell>
          <cell r="B553">
            <v>2</v>
          </cell>
          <cell r="C553">
            <v>52</v>
          </cell>
          <cell r="D553">
            <v>2013</v>
          </cell>
          <cell r="E553">
            <v>14674.273000000001</v>
          </cell>
          <cell r="F553">
            <v>19971.233</v>
          </cell>
          <cell r="G553">
            <v>3387.8436999999999</v>
          </cell>
          <cell r="H553">
            <v>274.02753999999999</v>
          </cell>
          <cell r="I553">
            <v>294.28551999999996</v>
          </cell>
          <cell r="J553">
            <v>40.440874000000001</v>
          </cell>
          <cell r="K553">
            <v>297.85694000000001</v>
          </cell>
          <cell r="L553">
            <v>2354.2757000000001</v>
          </cell>
          <cell r="M553">
            <v>269.60686000000004</v>
          </cell>
          <cell r="N553">
            <v>340.00675000000001</v>
          </cell>
          <cell r="O553">
            <v>0</v>
          </cell>
          <cell r="P553">
            <v>192.06399999999999</v>
          </cell>
          <cell r="Q553">
            <v>145.89413999999999</v>
          </cell>
          <cell r="R553">
            <v>225.16829000000001</v>
          </cell>
          <cell r="S553">
            <v>42466.976313999992</v>
          </cell>
        </row>
        <row r="554">
          <cell r="A554" t="str">
            <v>2.52.2014</v>
          </cell>
          <cell r="B554">
            <v>2</v>
          </cell>
          <cell r="C554">
            <v>52</v>
          </cell>
          <cell r="D554">
            <v>2014</v>
          </cell>
          <cell r="E554">
            <v>16380.747000000001</v>
          </cell>
          <cell r="F554">
            <v>23553.082000000002</v>
          </cell>
          <cell r="G554">
            <v>3727.8910000000001</v>
          </cell>
          <cell r="H554">
            <v>326.9774700000001</v>
          </cell>
          <cell r="I554">
            <v>352.89085</v>
          </cell>
          <cell r="J554">
            <v>48.494450000000001</v>
          </cell>
          <cell r="K554">
            <v>355.41172999999992</v>
          </cell>
          <cell r="L554">
            <v>2823.1254000000004</v>
          </cell>
          <cell r="M554">
            <v>323.29830999999996</v>
          </cell>
          <cell r="N554">
            <v>407.83629999999999</v>
          </cell>
          <cell r="O554">
            <v>0</v>
          </cell>
          <cell r="P554">
            <v>229.17639</v>
          </cell>
          <cell r="Q554">
            <v>167.18097</v>
          </cell>
          <cell r="R554">
            <v>258.02170999999998</v>
          </cell>
          <cell r="S554">
            <v>48954.133580000009</v>
          </cell>
        </row>
        <row r="555">
          <cell r="A555" t="str">
            <v>2.52.2015</v>
          </cell>
          <cell r="B555">
            <v>2</v>
          </cell>
          <cell r="C555">
            <v>52</v>
          </cell>
          <cell r="D555">
            <v>2015</v>
          </cell>
          <cell r="E555">
            <v>18288.546000000002</v>
          </cell>
          <cell r="F555">
            <v>27642.307000000001</v>
          </cell>
          <cell r="G555">
            <v>4105.3553000000002</v>
          </cell>
          <cell r="H555">
            <v>387.12806999999998</v>
          </cell>
          <cell r="I555">
            <v>418.71251000000001</v>
          </cell>
          <cell r="J555">
            <v>57.539729999999999</v>
          </cell>
          <cell r="K555">
            <v>420.79351999999994</v>
          </cell>
          <cell r="L555">
            <v>3349.7039</v>
          </cell>
          <cell r="M555">
            <v>383.60052999999999</v>
          </cell>
          <cell r="N555">
            <v>483.90700000000004</v>
          </cell>
          <cell r="O555">
            <v>0</v>
          </cell>
          <cell r="P555">
            <v>271.33580000000001</v>
          </cell>
          <cell r="Q555">
            <v>197.42498999999998</v>
          </cell>
          <cell r="R555">
            <v>304.70038999999997</v>
          </cell>
          <cell r="S555">
            <v>56311.05474</v>
          </cell>
        </row>
        <row r="556">
          <cell r="A556" t="str">
            <v>2.52.2016</v>
          </cell>
          <cell r="B556">
            <v>2</v>
          </cell>
          <cell r="C556">
            <v>52</v>
          </cell>
          <cell r="D556">
            <v>2016</v>
          </cell>
          <cell r="E556">
            <v>20393.302999999996</v>
          </cell>
          <cell r="F556">
            <v>32200.555</v>
          </cell>
          <cell r="G556">
            <v>4519.8064999999997</v>
          </cell>
          <cell r="H556">
            <v>454.25940000000008</v>
          </cell>
          <cell r="I556">
            <v>492.19193000000001</v>
          </cell>
          <cell r="J556">
            <v>67.637360000000001</v>
          </cell>
          <cell r="K556">
            <v>493.76212000000004</v>
          </cell>
          <cell r="L556">
            <v>3937.5454000000004</v>
          </cell>
          <cell r="M556">
            <v>450.91759000000002</v>
          </cell>
          <cell r="N556">
            <v>568.82809999999995</v>
          </cell>
          <cell r="O556">
            <v>0</v>
          </cell>
          <cell r="P556">
            <v>318.38772000000006</v>
          </cell>
          <cell r="Q556">
            <v>229.35613000000001</v>
          </cell>
          <cell r="R556">
            <v>353.98271</v>
          </cell>
          <cell r="S556">
            <v>64480.53295999999</v>
          </cell>
        </row>
        <row r="557">
          <cell r="A557" t="str">
            <v>2.52.2017</v>
          </cell>
          <cell r="B557">
            <v>2</v>
          </cell>
          <cell r="C557">
            <v>52</v>
          </cell>
          <cell r="D557">
            <v>2017</v>
          </cell>
          <cell r="E557">
            <v>22205.717000000001</v>
          </cell>
          <cell r="F557">
            <v>36443.108999999997</v>
          </cell>
          <cell r="G557">
            <v>4863.3328000000001</v>
          </cell>
          <cell r="H557">
            <v>517.27027999999996</v>
          </cell>
          <cell r="I557">
            <v>561.29462999999998</v>
          </cell>
          <cell r="J557">
            <v>77.133379999999988</v>
          </cell>
          <cell r="K557">
            <v>562.25147000000004</v>
          </cell>
          <cell r="L557">
            <v>4490.3528999999999</v>
          </cell>
          <cell r="M557">
            <v>514.22530000000006</v>
          </cell>
          <cell r="N557">
            <v>648.68859999999995</v>
          </cell>
          <cell r="O557">
            <v>0</v>
          </cell>
          <cell r="P557">
            <v>362.55079999999998</v>
          </cell>
          <cell r="Q557">
            <v>251.46234000000001</v>
          </cell>
          <cell r="R557">
            <v>388.09952999999996</v>
          </cell>
          <cell r="S557">
            <v>71885.488030000008</v>
          </cell>
        </row>
        <row r="558">
          <cell r="A558" t="str">
            <v>2.52.2018</v>
          </cell>
          <cell r="B558">
            <v>2</v>
          </cell>
          <cell r="C558">
            <v>52</v>
          </cell>
          <cell r="D558">
            <v>2018</v>
          </cell>
          <cell r="E558">
            <v>24171.166000000001</v>
          </cell>
          <cell r="F558">
            <v>37329.271999999997</v>
          </cell>
          <cell r="G558">
            <v>5235.2930999999999</v>
          </cell>
          <cell r="H558">
            <v>585.81787999999995</v>
          </cell>
          <cell r="I558">
            <v>636.47446000000002</v>
          </cell>
          <cell r="J558">
            <v>87.464659999999995</v>
          </cell>
          <cell r="K558">
            <v>636.75902000000008</v>
          </cell>
          <cell r="L558">
            <v>5091.7892999999995</v>
          </cell>
          <cell r="M558">
            <v>583.10180000000003</v>
          </cell>
          <cell r="N558">
            <v>735.57389999999998</v>
          </cell>
          <cell r="O558">
            <v>0</v>
          </cell>
          <cell r="P558">
            <v>410.59529000000003</v>
          </cell>
          <cell r="Q558">
            <v>278.95319000000001</v>
          </cell>
          <cell r="R558">
            <v>430.52793999999994</v>
          </cell>
          <cell r="S558">
            <v>76212.788539999994</v>
          </cell>
        </row>
        <row r="559">
          <cell r="A559" t="str">
            <v>2.52.2019</v>
          </cell>
          <cell r="B559">
            <v>2</v>
          </cell>
          <cell r="C559">
            <v>52</v>
          </cell>
          <cell r="D559">
            <v>2019</v>
          </cell>
          <cell r="E559">
            <v>26294.504999999997</v>
          </cell>
          <cell r="F559">
            <v>40760.69</v>
          </cell>
          <cell r="G559">
            <v>5636.224799999999</v>
          </cell>
          <cell r="H559">
            <v>660.22230000000002</v>
          </cell>
          <cell r="I559">
            <v>718.08794999999998</v>
          </cell>
          <cell r="J559">
            <v>98.680040000000005</v>
          </cell>
          <cell r="K559">
            <v>717.63487999999995</v>
          </cell>
          <cell r="L559">
            <v>5744.6954000000005</v>
          </cell>
          <cell r="M559">
            <v>657.87070000000006</v>
          </cell>
          <cell r="N559">
            <v>829.89520000000005</v>
          </cell>
          <cell r="O559">
            <v>0</v>
          </cell>
          <cell r="P559">
            <v>462.74625999999995</v>
          </cell>
          <cell r="Q559">
            <v>314.33087999999998</v>
          </cell>
          <cell r="R559">
            <v>485.13027</v>
          </cell>
          <cell r="S559">
            <v>83380.713679999986</v>
          </cell>
        </row>
        <row r="560">
          <cell r="A560" t="str">
            <v>2.52.2020</v>
          </cell>
          <cell r="B560">
            <v>2</v>
          </cell>
          <cell r="C560">
            <v>52</v>
          </cell>
          <cell r="D560">
            <v>2020</v>
          </cell>
          <cell r="E560">
            <v>31966.412000000004</v>
          </cell>
          <cell r="F560">
            <v>49548.375</v>
          </cell>
          <cell r="G560">
            <v>6785.4113000000007</v>
          </cell>
          <cell r="H560">
            <v>828.55837000000008</v>
          </cell>
          <cell r="I560">
            <v>902.02126999999996</v>
          </cell>
          <cell r="J560">
            <v>123.9563</v>
          </cell>
          <cell r="K560">
            <v>900.60986999999989</v>
          </cell>
          <cell r="L560">
            <v>7216.1718000000001</v>
          </cell>
          <cell r="M560">
            <v>826.37940000000015</v>
          </cell>
          <cell r="N560">
            <v>1042.4658999999999</v>
          </cell>
          <cell r="O560">
            <v>0</v>
          </cell>
          <cell r="P560">
            <v>580.73130000000003</v>
          </cell>
          <cell r="Q560">
            <v>394.41906999999998</v>
          </cell>
          <cell r="R560">
            <v>608.73316999999997</v>
          </cell>
          <cell r="S560">
            <v>101724.24475000003</v>
          </cell>
        </row>
        <row r="561">
          <cell r="A561" t="str">
            <v>2.52.2021</v>
          </cell>
          <cell r="B561">
            <v>2</v>
          </cell>
          <cell r="C561">
            <v>52</v>
          </cell>
          <cell r="D561">
            <v>2021</v>
          </cell>
          <cell r="E561">
            <v>34115.063000000002</v>
          </cell>
          <cell r="F561">
            <v>49913.67</v>
          </cell>
          <cell r="G561">
            <v>7182.4851000000008</v>
          </cell>
          <cell r="H561">
            <v>901.19947999999999</v>
          </cell>
          <cell r="I561">
            <v>995.33507000000009</v>
          </cell>
          <cell r="J561">
            <v>136.77964</v>
          </cell>
          <cell r="K561">
            <v>979.56730000000005</v>
          </cell>
          <cell r="L561">
            <v>7962.6828000000005</v>
          </cell>
          <cell r="M561">
            <v>911.86900000000003</v>
          </cell>
          <cell r="N561">
            <v>1150.3112000000001</v>
          </cell>
          <cell r="O561">
            <v>0</v>
          </cell>
          <cell r="P561">
            <v>631.64490999999998</v>
          </cell>
          <cell r="Q561">
            <v>434.81000999999998</v>
          </cell>
          <cell r="R561">
            <v>671.07112000000006</v>
          </cell>
          <cell r="S561">
            <v>105986.48862999999</v>
          </cell>
        </row>
        <row r="562">
          <cell r="A562" t="str">
            <v>2.52.2022</v>
          </cell>
          <cell r="B562">
            <v>2</v>
          </cell>
          <cell r="C562">
            <v>52</v>
          </cell>
          <cell r="D562">
            <v>2022</v>
          </cell>
          <cell r="E562">
            <v>35957.29</v>
          </cell>
          <cell r="F562">
            <v>51791.173999999999</v>
          </cell>
          <cell r="G562">
            <v>7505.1218999999992</v>
          </cell>
          <cell r="H562">
            <v>975.07609000000002</v>
          </cell>
          <cell r="I562">
            <v>1077.7195199999999</v>
          </cell>
          <cell r="J562">
            <v>148.10110999999998</v>
          </cell>
          <cell r="K562">
            <v>1059.86862</v>
          </cell>
          <cell r="L562">
            <v>8621.7602000000006</v>
          </cell>
          <cell r="M562">
            <v>987.34520000000009</v>
          </cell>
          <cell r="N562">
            <v>1245.5231000000001</v>
          </cell>
          <cell r="O562">
            <v>0</v>
          </cell>
          <cell r="P562">
            <v>683.42508000000009</v>
          </cell>
          <cell r="Q562">
            <v>470.40632000000005</v>
          </cell>
          <cell r="R562">
            <v>726.01067</v>
          </cell>
          <cell r="S562">
            <v>111248.82181000001</v>
          </cell>
        </row>
        <row r="563">
          <cell r="A563" t="str">
            <v>2.52.2023</v>
          </cell>
          <cell r="B563">
            <v>2</v>
          </cell>
          <cell r="C563">
            <v>52</v>
          </cell>
          <cell r="D563">
            <v>2023</v>
          </cell>
          <cell r="E563">
            <v>33998.710999999996</v>
          </cell>
          <cell r="F563">
            <v>40371.220999999998</v>
          </cell>
          <cell r="G563">
            <v>7220.7245999999996</v>
          </cell>
          <cell r="H563">
            <v>672.79639999999995</v>
          </cell>
          <cell r="I563">
            <v>1152.9705100000001</v>
          </cell>
          <cell r="J563">
            <v>158.44199</v>
          </cell>
          <cell r="K563">
            <v>731.30071000000009</v>
          </cell>
          <cell r="L563">
            <v>9223.7660999999989</v>
          </cell>
          <cell r="M563">
            <v>1056.2840999999999</v>
          </cell>
          <cell r="N563">
            <v>1332.4895999999999</v>
          </cell>
          <cell r="O563">
            <v>0</v>
          </cell>
          <cell r="P563">
            <v>471.55750999999998</v>
          </cell>
          <cell r="Q563">
            <v>502.87620000000004</v>
          </cell>
          <cell r="R563">
            <v>776.12420999999995</v>
          </cell>
          <cell r="S563">
            <v>97669.263930000001</v>
          </cell>
        </row>
        <row r="564">
          <cell r="A564" t="str">
            <v>2.52.2024</v>
          </cell>
          <cell r="B564">
            <v>2</v>
          </cell>
          <cell r="C564">
            <v>52</v>
          </cell>
          <cell r="D564">
            <v>2024</v>
          </cell>
          <cell r="E564">
            <v>34271.5</v>
          </cell>
          <cell r="F564">
            <v>40695.19</v>
          </cell>
          <cell r="G564">
            <v>7278.6638999999996</v>
          </cell>
          <cell r="H564">
            <v>678.19384000000002</v>
          </cell>
          <cell r="I564">
            <v>1162.22253</v>
          </cell>
          <cell r="J564">
            <v>159.71326999999999</v>
          </cell>
          <cell r="K564">
            <v>737.16890000000001</v>
          </cell>
          <cell r="L564">
            <v>9297.7731999999978</v>
          </cell>
          <cell r="M564">
            <v>1064.7612999999999</v>
          </cell>
          <cell r="N564">
            <v>1343.1815000000001</v>
          </cell>
          <cell r="O564">
            <v>0</v>
          </cell>
          <cell r="P564">
            <v>475.34091000000001</v>
          </cell>
          <cell r="Q564">
            <v>506.91056000000003</v>
          </cell>
          <cell r="R564">
            <v>782.35176000000001</v>
          </cell>
          <cell r="S564">
            <v>98452.971670000014</v>
          </cell>
        </row>
        <row r="565">
          <cell r="A565" t="str">
            <v>2.52.2025</v>
          </cell>
          <cell r="B565">
            <v>2</v>
          </cell>
          <cell r="C565">
            <v>52</v>
          </cell>
          <cell r="D565">
            <v>2025</v>
          </cell>
          <cell r="E565">
            <v>35395.004000000001</v>
          </cell>
          <cell r="F565">
            <v>42029.218999999997</v>
          </cell>
          <cell r="G565">
            <v>7517.2760000000007</v>
          </cell>
          <cell r="H565">
            <v>700.42581999999993</v>
          </cell>
          <cell r="I565">
            <v>1200.32232</v>
          </cell>
          <cell r="J565">
            <v>164.94911999999999</v>
          </cell>
          <cell r="K565">
            <v>761.33551</v>
          </cell>
          <cell r="L565">
            <v>9602.5774999999994</v>
          </cell>
          <cell r="M565">
            <v>1099.6666</v>
          </cell>
          <cell r="N565">
            <v>1387.2139000000002</v>
          </cell>
          <cell r="O565">
            <v>0</v>
          </cell>
          <cell r="P565">
            <v>490.92399999999998</v>
          </cell>
          <cell r="Q565">
            <v>523.52809999999999</v>
          </cell>
          <cell r="R565">
            <v>807.99929999999995</v>
          </cell>
          <cell r="S565">
            <v>101680.44117000001</v>
          </cell>
        </row>
        <row r="566">
          <cell r="A566" t="str">
            <v>2.52.2026</v>
          </cell>
          <cell r="B566">
            <v>2</v>
          </cell>
          <cell r="C566">
            <v>52</v>
          </cell>
          <cell r="D566">
            <v>2026</v>
          </cell>
          <cell r="E566">
            <v>36565.114000000001</v>
          </cell>
          <cell r="F566">
            <v>43418.775000000001</v>
          </cell>
          <cell r="G566">
            <v>7765.801300000001</v>
          </cell>
          <cell r="H566">
            <v>723.58281000000011</v>
          </cell>
          <cell r="I566">
            <v>1240.00478</v>
          </cell>
          <cell r="J566">
            <v>170.40228000000002</v>
          </cell>
          <cell r="K566">
            <v>786.50426000000016</v>
          </cell>
          <cell r="L566">
            <v>9920.0362000000023</v>
          </cell>
          <cell r="M566">
            <v>1136.0203000000001</v>
          </cell>
          <cell r="N566">
            <v>1433.0747999999999</v>
          </cell>
          <cell r="O566">
            <v>0</v>
          </cell>
          <cell r="P566">
            <v>507.15357000000006</v>
          </cell>
          <cell r="Q566">
            <v>540.83643000000006</v>
          </cell>
          <cell r="R566">
            <v>834.7106</v>
          </cell>
          <cell r="S566">
            <v>105042.01633000001</v>
          </cell>
        </row>
        <row r="567">
          <cell r="A567" t="str">
            <v>2.53.53</v>
          </cell>
          <cell r="B567">
            <v>2</v>
          </cell>
          <cell r="C567">
            <v>53</v>
          </cell>
          <cell r="D567">
            <v>53</v>
          </cell>
          <cell r="E567">
            <v>40396.001037000002</v>
          </cell>
          <cell r="F567">
            <v>66135.30785415</v>
          </cell>
          <cell r="G567">
            <v>8423.1854540000004</v>
          </cell>
          <cell r="H567">
            <v>1807.2609722999996</v>
          </cell>
          <cell r="I567">
            <v>1213.5786775700001</v>
          </cell>
          <cell r="J567">
            <v>167.36717626000001</v>
          </cell>
          <cell r="K567">
            <v>1964.4207018999996</v>
          </cell>
          <cell r="L567">
            <v>9708.6296527999984</v>
          </cell>
          <cell r="M567">
            <v>1115.7864823000002</v>
          </cell>
          <cell r="N567">
            <v>1248.1923891999998</v>
          </cell>
          <cell r="O567">
            <v>11.694216950000001</v>
          </cell>
          <cell r="P567">
            <v>592.54844725000009</v>
          </cell>
          <cell r="Q567">
            <v>456.66827803999996</v>
          </cell>
          <cell r="R567">
            <v>702.98398010000005</v>
          </cell>
          <cell r="S567">
            <v>133943.62531981998</v>
          </cell>
        </row>
        <row r="568">
          <cell r="A568" t="str">
            <v>2.53.1996</v>
          </cell>
          <cell r="B568">
            <v>2</v>
          </cell>
          <cell r="C568">
            <v>53</v>
          </cell>
          <cell r="D568">
            <v>1996</v>
          </cell>
          <cell r="E568">
            <v>439.46713020000004</v>
          </cell>
          <cell r="F568">
            <v>1014.83687305</v>
          </cell>
          <cell r="G568">
            <v>139.0397992</v>
          </cell>
          <cell r="H568">
            <v>71.713593500000002</v>
          </cell>
          <cell r="I568">
            <v>1.640091</v>
          </cell>
          <cell r="J568">
            <v>0.22260110999999999</v>
          </cell>
          <cell r="K568">
            <v>77.949705399999999</v>
          </cell>
          <cell r="L568">
            <v>13.1207259</v>
          </cell>
          <cell r="M568">
            <v>1.4840168999999999</v>
          </cell>
          <cell r="N568">
            <v>1.3958047000000002</v>
          </cell>
          <cell r="O568">
            <v>0.84723329000000014</v>
          </cell>
          <cell r="P568">
            <v>0.86616398000000006</v>
          </cell>
          <cell r="Q568">
            <v>0.63282870000000002</v>
          </cell>
          <cell r="R568">
            <v>0.9075205999999999</v>
          </cell>
          <cell r="S568">
            <v>1764.1240875300002</v>
          </cell>
        </row>
        <row r="569">
          <cell r="A569" t="str">
            <v>2.53.1997</v>
          </cell>
          <cell r="B569">
            <v>2</v>
          </cell>
          <cell r="C569">
            <v>53</v>
          </cell>
          <cell r="D569">
            <v>1997</v>
          </cell>
          <cell r="E569">
            <v>309.94517100000002</v>
          </cell>
          <cell r="F569">
            <v>702.21210059000009</v>
          </cell>
          <cell r="G569">
            <v>92.208041900000012</v>
          </cell>
          <cell r="H569">
            <v>49.133619400000001</v>
          </cell>
          <cell r="I569">
            <v>1.1838289500000001</v>
          </cell>
          <cell r="J569">
            <v>0.16029089999999999</v>
          </cell>
          <cell r="K569">
            <v>53.406326300000003</v>
          </cell>
          <cell r="L569">
            <v>9.4706375999999999</v>
          </cell>
          <cell r="M569">
            <v>1.0686107999999999</v>
          </cell>
          <cell r="N569">
            <v>0.9703643999999999</v>
          </cell>
          <cell r="O569">
            <v>0.57683985999999998</v>
          </cell>
          <cell r="P569">
            <v>0.58969405999999991</v>
          </cell>
          <cell r="Q569">
            <v>0.43770194000000001</v>
          </cell>
          <cell r="R569">
            <v>0.62769600000000003</v>
          </cell>
          <cell r="S569">
            <v>1221.9909237000002</v>
          </cell>
        </row>
        <row r="570">
          <cell r="A570" t="str">
            <v>2.53.1998</v>
          </cell>
          <cell r="B570">
            <v>2</v>
          </cell>
          <cell r="C570">
            <v>53</v>
          </cell>
          <cell r="D570">
            <v>1998</v>
          </cell>
          <cell r="E570">
            <v>421.00176690000001</v>
          </cell>
          <cell r="F570">
            <v>954.24751422000008</v>
          </cell>
          <cell r="G570">
            <v>148.92557529999999</v>
          </cell>
          <cell r="H570">
            <v>38.965538300000006</v>
          </cell>
          <cell r="I570">
            <v>1.5580572000000001</v>
          </cell>
          <cell r="J570">
            <v>0.20738012</v>
          </cell>
          <cell r="K570">
            <v>42.35401199999999</v>
          </cell>
          <cell r="L570">
            <v>12.464459999999999</v>
          </cell>
          <cell r="M570">
            <v>1.3825415999999997</v>
          </cell>
          <cell r="N570">
            <v>1.4738712999999999</v>
          </cell>
          <cell r="O570">
            <v>0.46642896</v>
          </cell>
          <cell r="P570">
            <v>0.47707834999999998</v>
          </cell>
          <cell r="Q570">
            <v>0.66078270000000006</v>
          </cell>
          <cell r="R570">
            <v>0.9476097</v>
          </cell>
          <cell r="S570">
            <v>1625.1326166499996</v>
          </cell>
        </row>
        <row r="571">
          <cell r="A571" t="str">
            <v>2.53.1999</v>
          </cell>
          <cell r="B571">
            <v>2</v>
          </cell>
          <cell r="C571">
            <v>53</v>
          </cell>
          <cell r="D571">
            <v>1999</v>
          </cell>
          <cell r="E571">
            <v>340.01695849999999</v>
          </cell>
          <cell r="F571">
            <v>502.67195978999996</v>
          </cell>
          <cell r="G571">
            <v>139.18181180000002</v>
          </cell>
          <cell r="H571">
            <v>32.880154600000004</v>
          </cell>
          <cell r="I571">
            <v>1.14502375</v>
          </cell>
          <cell r="J571">
            <v>0.1543909</v>
          </cell>
          <cell r="K571">
            <v>35.739330999999993</v>
          </cell>
          <cell r="L571">
            <v>9.1601949999999981</v>
          </cell>
          <cell r="M571">
            <v>1.0292781</v>
          </cell>
          <cell r="N571">
            <v>1.3114958999999999</v>
          </cell>
          <cell r="O571">
            <v>0.39783000999999996</v>
          </cell>
          <cell r="P571">
            <v>0.40689393000000001</v>
          </cell>
          <cell r="Q571">
            <v>0.58500770000000002</v>
          </cell>
          <cell r="R571">
            <v>0.83894089999999999</v>
          </cell>
          <cell r="S571">
            <v>1065.5192718799997</v>
          </cell>
        </row>
        <row r="572">
          <cell r="A572" t="str">
            <v>2.53.2000</v>
          </cell>
          <cell r="B572">
            <v>2</v>
          </cell>
          <cell r="C572">
            <v>53</v>
          </cell>
          <cell r="D572">
            <v>2000</v>
          </cell>
          <cell r="E572">
            <v>320.9734024</v>
          </cell>
          <cell r="F572">
            <v>488.09710950000004</v>
          </cell>
          <cell r="G572">
            <v>119.94848479999999</v>
          </cell>
          <cell r="H572">
            <v>31.788826900000004</v>
          </cell>
          <cell r="I572">
            <v>1.21015417</v>
          </cell>
          <cell r="J572">
            <v>0.16423515</v>
          </cell>
          <cell r="K572">
            <v>34.553192299999999</v>
          </cell>
          <cell r="L572">
            <v>9.681242300000001</v>
          </cell>
          <cell r="M572">
            <v>1.0949051000000001</v>
          </cell>
          <cell r="N572">
            <v>1.2154267000000001</v>
          </cell>
          <cell r="O572">
            <v>0.38055491000000002</v>
          </cell>
          <cell r="P572">
            <v>0.38917722000000005</v>
          </cell>
          <cell r="Q572">
            <v>0.54029379999999994</v>
          </cell>
          <cell r="R572">
            <v>0.77481880000000003</v>
          </cell>
          <cell r="S572">
            <v>1010.8118240499999</v>
          </cell>
        </row>
        <row r="573">
          <cell r="A573" t="str">
            <v>2.53.2001</v>
          </cell>
          <cell r="B573">
            <v>2</v>
          </cell>
          <cell r="C573">
            <v>53</v>
          </cell>
          <cell r="D573">
            <v>2001</v>
          </cell>
          <cell r="E573">
            <v>733.65532499999995</v>
          </cell>
          <cell r="F573">
            <v>1139.6429043999999</v>
          </cell>
          <cell r="G573">
            <v>297.44731400000001</v>
          </cell>
          <cell r="H573">
            <v>74.378353999999987</v>
          </cell>
          <cell r="I573">
            <v>2.6129167999999998</v>
          </cell>
          <cell r="J573">
            <v>0.35726607999999999</v>
          </cell>
          <cell r="K573">
            <v>80.846438000000006</v>
          </cell>
          <cell r="L573">
            <v>20.903336000000003</v>
          </cell>
          <cell r="M573">
            <v>2.3817830999999998</v>
          </cell>
          <cell r="N573">
            <v>2.9346851999999997</v>
          </cell>
          <cell r="O573">
            <v>0.8958670700000001</v>
          </cell>
          <cell r="P573">
            <v>0.91612336999999988</v>
          </cell>
          <cell r="Q573">
            <v>1.3009026000000001</v>
          </cell>
          <cell r="R573">
            <v>1.8655840000000001</v>
          </cell>
          <cell r="S573">
            <v>2360.1387996200001</v>
          </cell>
        </row>
        <row r="574">
          <cell r="A574" t="str">
            <v>2.53.2002</v>
          </cell>
          <cell r="B574">
            <v>2</v>
          </cell>
          <cell r="C574">
            <v>53</v>
          </cell>
          <cell r="D574">
            <v>2002</v>
          </cell>
          <cell r="E574">
            <v>1017.1137979999999</v>
          </cell>
          <cell r="F574">
            <v>1596.9721767999997</v>
          </cell>
          <cell r="G574">
            <v>395.57736900000003</v>
          </cell>
          <cell r="H574">
            <v>104.15206099999999</v>
          </cell>
          <cell r="I574">
            <v>3.7934654000000001</v>
          </cell>
          <cell r="J574">
            <v>0.51971489999999998</v>
          </cell>
          <cell r="K574">
            <v>113.20916599999998</v>
          </cell>
          <cell r="L574">
            <v>30.347667999999999</v>
          </cell>
          <cell r="M574">
            <v>3.4647839999999999</v>
          </cell>
          <cell r="N574">
            <v>4.0436960000000006</v>
          </cell>
          <cell r="O574">
            <v>1.2489156699999999</v>
          </cell>
          <cell r="P574">
            <v>1.2770511499999999</v>
          </cell>
          <cell r="Q574">
            <v>1.7874220000000001</v>
          </cell>
          <cell r="R574">
            <v>2.5632888</v>
          </cell>
          <cell r="S574">
            <v>3276.0705767199988</v>
          </cell>
        </row>
        <row r="575">
          <cell r="A575" t="str">
            <v>2.53.2003</v>
          </cell>
          <cell r="B575">
            <v>2</v>
          </cell>
          <cell r="C575">
            <v>53</v>
          </cell>
          <cell r="D575">
            <v>2003</v>
          </cell>
          <cell r="E575">
            <v>894.04706999999996</v>
          </cell>
          <cell r="F575">
            <v>1549.4502023</v>
          </cell>
          <cell r="G575">
            <v>316.38735300000002</v>
          </cell>
          <cell r="H575">
            <v>113.96807100000001</v>
          </cell>
          <cell r="I575">
            <v>4.6607234000000002</v>
          </cell>
          <cell r="J575">
            <v>0.64550960000000002</v>
          </cell>
          <cell r="K575">
            <v>123.87886400000001</v>
          </cell>
          <cell r="L575">
            <v>37.285732999999993</v>
          </cell>
          <cell r="M575">
            <v>4.3034166999999997</v>
          </cell>
          <cell r="N575">
            <v>4.8324439999999997</v>
          </cell>
          <cell r="O575">
            <v>1.3628594000000001</v>
          </cell>
          <cell r="P575">
            <v>1.3936073000000002</v>
          </cell>
          <cell r="Q575">
            <v>2.1306085000000001</v>
          </cell>
          <cell r="R575">
            <v>3.0554427999999998</v>
          </cell>
          <cell r="S575">
            <v>3057.4019050000006</v>
          </cell>
        </row>
        <row r="576">
          <cell r="A576" t="str">
            <v>2.53.2004</v>
          </cell>
          <cell r="B576">
            <v>2</v>
          </cell>
          <cell r="C576">
            <v>53</v>
          </cell>
          <cell r="D576">
            <v>2004</v>
          </cell>
          <cell r="E576">
            <v>1044.176676</v>
          </cell>
          <cell r="F576">
            <v>1795.400607</v>
          </cell>
          <cell r="G576">
            <v>363.591949</v>
          </cell>
          <cell r="H576">
            <v>130.40560600000003</v>
          </cell>
          <cell r="I576">
            <v>5.3483353999999999</v>
          </cell>
          <cell r="J576">
            <v>0.72583760000000008</v>
          </cell>
          <cell r="K576">
            <v>141.74568999999997</v>
          </cell>
          <cell r="L576">
            <v>42.786624999999994</v>
          </cell>
          <cell r="M576">
            <v>4.8389380000000006</v>
          </cell>
          <cell r="N576">
            <v>5.611434</v>
          </cell>
          <cell r="O576">
            <v>1.56338544</v>
          </cell>
          <cell r="P576">
            <v>1.5985858499999996</v>
          </cell>
          <cell r="Q576">
            <v>2.468756</v>
          </cell>
          <cell r="R576">
            <v>3.5403710000000004</v>
          </cell>
          <cell r="S576">
            <v>3543.8027962900001</v>
          </cell>
        </row>
        <row r="577">
          <cell r="A577" t="str">
            <v>2.53.2005</v>
          </cell>
          <cell r="B577">
            <v>2</v>
          </cell>
          <cell r="C577">
            <v>53</v>
          </cell>
          <cell r="D577">
            <v>2005</v>
          </cell>
          <cell r="E577">
            <v>1208.0771630000002</v>
          </cell>
          <cell r="F577">
            <v>2069.3635963000002</v>
          </cell>
          <cell r="G577">
            <v>411.53100600000005</v>
          </cell>
          <cell r="H577">
            <v>154.02797899999999</v>
          </cell>
          <cell r="I577">
            <v>6.5615069999999998</v>
          </cell>
          <cell r="J577">
            <v>0.89392330000000009</v>
          </cell>
          <cell r="K577">
            <v>167.42227199999999</v>
          </cell>
          <cell r="L577">
            <v>52.492040000000003</v>
          </cell>
          <cell r="M577">
            <v>5.9595159999999998</v>
          </cell>
          <cell r="N577">
            <v>6.4977520000000002</v>
          </cell>
          <cell r="O577">
            <v>1.83739915</v>
          </cell>
          <cell r="P577">
            <v>1.87864951</v>
          </cell>
          <cell r="Q577">
            <v>2.8534652999999999</v>
          </cell>
          <cell r="R577">
            <v>4.0920584</v>
          </cell>
          <cell r="S577">
            <v>4093.4883269600004</v>
          </cell>
        </row>
        <row r="578">
          <cell r="A578" t="str">
            <v>2.53.2006</v>
          </cell>
          <cell r="B578">
            <v>2</v>
          </cell>
          <cell r="C578">
            <v>53</v>
          </cell>
          <cell r="D578">
            <v>2006</v>
          </cell>
          <cell r="E578">
            <v>1355.5815159999997</v>
          </cell>
          <cell r="F578">
            <v>2392.0999101999996</v>
          </cell>
          <cell r="G578">
            <v>469.48179699999997</v>
          </cell>
          <cell r="H578">
            <v>177.48849600000005</v>
          </cell>
          <cell r="I578">
            <v>7.4250923000000002</v>
          </cell>
          <cell r="J578">
            <v>1.0213277999999999</v>
          </cell>
          <cell r="K578">
            <v>192.92316</v>
          </cell>
          <cell r="L578">
            <v>59.400634000000004</v>
          </cell>
          <cell r="M578">
            <v>6.8088930000000003</v>
          </cell>
          <cell r="N578">
            <v>7.5010770000000004</v>
          </cell>
          <cell r="O578">
            <v>2.1169031899999999</v>
          </cell>
          <cell r="P578">
            <v>2.1643314299999994</v>
          </cell>
          <cell r="Q578">
            <v>3.2874192</v>
          </cell>
          <cell r="R578">
            <v>4.7143771999999995</v>
          </cell>
          <cell r="S578">
            <v>4682.0149343199992</v>
          </cell>
        </row>
        <row r="579">
          <cell r="A579" t="str">
            <v>2.53.2007</v>
          </cell>
          <cell r="B579">
            <v>2</v>
          </cell>
          <cell r="C579">
            <v>53</v>
          </cell>
          <cell r="D579">
            <v>2007</v>
          </cell>
          <cell r="E579">
            <v>644.58787000000007</v>
          </cell>
          <cell r="F579">
            <v>1641.0672999999999</v>
          </cell>
          <cell r="G579">
            <v>100.82371999999999</v>
          </cell>
          <cell r="H579">
            <v>8.6342312000000021</v>
          </cell>
          <cell r="I579">
            <v>9.3027741000000006</v>
          </cell>
          <cell r="J579">
            <v>1.2641487</v>
          </cell>
          <cell r="K579">
            <v>9.3850502999999996</v>
          </cell>
          <cell r="L579">
            <v>74.422190999999998</v>
          </cell>
          <cell r="M579">
            <v>8.4276889999999991</v>
          </cell>
          <cell r="N579">
            <v>8.6934079999999998</v>
          </cell>
          <cell r="O579">
            <v>0</v>
          </cell>
          <cell r="P579">
            <v>6.0516689999999986</v>
          </cell>
          <cell r="Q579">
            <v>3.5356443</v>
          </cell>
          <cell r="R579">
            <v>5.4568219000000004</v>
          </cell>
          <cell r="S579">
            <v>2521.6525175000002</v>
          </cell>
        </row>
        <row r="580">
          <cell r="A580" t="str">
            <v>2.53.2008</v>
          </cell>
          <cell r="B580">
            <v>2</v>
          </cell>
          <cell r="C580">
            <v>53</v>
          </cell>
          <cell r="D580">
            <v>2008</v>
          </cell>
          <cell r="E580">
            <v>573.96231</v>
          </cell>
          <cell r="F580">
            <v>1788.7943999999998</v>
          </cell>
          <cell r="G580">
            <v>115.890063</v>
          </cell>
          <cell r="H580">
            <v>9.1323925999999993</v>
          </cell>
          <cell r="I580">
            <v>8.6758427999999999</v>
          </cell>
          <cell r="J580">
            <v>1.1932910999999999</v>
          </cell>
          <cell r="K580">
            <v>9.9265384000000001</v>
          </cell>
          <cell r="L580">
            <v>69.406704000000005</v>
          </cell>
          <cell r="M580">
            <v>7.9553180000000001</v>
          </cell>
          <cell r="N580">
            <v>10.073242</v>
          </cell>
          <cell r="O580">
            <v>0</v>
          </cell>
          <cell r="P580">
            <v>6.4008344999999993</v>
          </cell>
          <cell r="Q580">
            <v>4.0868694000000003</v>
          </cell>
          <cell r="R580">
            <v>6.3075599999999996</v>
          </cell>
          <cell r="S580">
            <v>2611.8053657999994</v>
          </cell>
        </row>
        <row r="581">
          <cell r="A581" t="str">
            <v>2.53.2009</v>
          </cell>
          <cell r="B581">
            <v>2</v>
          </cell>
          <cell r="C581">
            <v>53</v>
          </cell>
          <cell r="D581">
            <v>2009</v>
          </cell>
          <cell r="E581">
            <v>781.31714999999997</v>
          </cell>
          <cell r="F581">
            <v>2233.2743</v>
          </cell>
          <cell r="G581">
            <v>126.641459</v>
          </cell>
          <cell r="H581">
            <v>11.753736399999999</v>
          </cell>
          <cell r="I581">
            <v>12.544067300000002</v>
          </cell>
          <cell r="J581">
            <v>1.743662</v>
          </cell>
          <cell r="K581">
            <v>12.775831699999999</v>
          </cell>
          <cell r="L581">
            <v>100.35262899999999</v>
          </cell>
          <cell r="M581">
            <v>11.624478</v>
          </cell>
          <cell r="N581">
            <v>11.566762000000001</v>
          </cell>
          <cell r="O581">
            <v>0</v>
          </cell>
          <cell r="P581">
            <v>8.2381030999999982</v>
          </cell>
          <cell r="Q581">
            <v>4.6899033000000001</v>
          </cell>
          <cell r="R581">
            <v>7.238245</v>
          </cell>
          <cell r="S581">
            <v>3323.7603267999993</v>
          </cell>
        </row>
        <row r="582">
          <cell r="A582" t="str">
            <v>2.53.2010</v>
          </cell>
          <cell r="B582">
            <v>2</v>
          </cell>
          <cell r="C582">
            <v>53</v>
          </cell>
          <cell r="D582">
            <v>2010</v>
          </cell>
          <cell r="E582">
            <v>692.94979000000001</v>
          </cell>
          <cell r="F582">
            <v>770.01289999999995</v>
          </cell>
          <cell r="G582">
            <v>117.411418</v>
          </cell>
          <cell r="H582">
            <v>12.184459700000001</v>
          </cell>
          <cell r="I582">
            <v>13.748877</v>
          </cell>
          <cell r="J582">
            <v>1.9082631999999999</v>
          </cell>
          <cell r="K582">
            <v>13.2440205</v>
          </cell>
          <cell r="L582">
            <v>109.99109199999999</v>
          </cell>
          <cell r="M582">
            <v>12.721813000000001</v>
          </cell>
          <cell r="N582">
            <v>13.239144999999999</v>
          </cell>
          <cell r="O582">
            <v>0</v>
          </cell>
          <cell r="P582">
            <v>8.5400027999999999</v>
          </cell>
          <cell r="Q582">
            <v>5.3605655999999993</v>
          </cell>
          <cell r="R582">
            <v>8.273337999999999</v>
          </cell>
          <cell r="S582">
            <v>1779.5856847999996</v>
          </cell>
        </row>
        <row r="583">
          <cell r="A583" t="str">
            <v>2.53.2011</v>
          </cell>
          <cell r="B583">
            <v>2</v>
          </cell>
          <cell r="C583">
            <v>53</v>
          </cell>
          <cell r="D583">
            <v>2011</v>
          </cell>
          <cell r="E583">
            <v>768.34800999999993</v>
          </cell>
          <cell r="F583">
            <v>1021.472</v>
          </cell>
          <cell r="G583">
            <v>136.458483</v>
          </cell>
          <cell r="H583">
            <v>15.581203200000001</v>
          </cell>
          <cell r="I583">
            <v>17.211068000000001</v>
          </cell>
          <cell r="J583">
            <v>2.3743130000000003</v>
          </cell>
          <cell r="K583">
            <v>16.936132999999995</v>
          </cell>
          <cell r="L583">
            <v>137.68858</v>
          </cell>
          <cell r="M583">
            <v>15.828808</v>
          </cell>
          <cell r="N583">
            <v>17.736098999999999</v>
          </cell>
          <cell r="O583">
            <v>0</v>
          </cell>
          <cell r="P583">
            <v>10.920766800000001</v>
          </cell>
          <cell r="Q583">
            <v>7.1403099999999995</v>
          </cell>
          <cell r="R583">
            <v>11.020133</v>
          </cell>
          <cell r="S583">
            <v>2178.7159069999998</v>
          </cell>
        </row>
        <row r="584">
          <cell r="A584" t="str">
            <v>2.53.2012</v>
          </cell>
          <cell r="B584">
            <v>2</v>
          </cell>
          <cell r="C584">
            <v>53</v>
          </cell>
          <cell r="D584">
            <v>2012</v>
          </cell>
          <cell r="E584">
            <v>880.01125999999999</v>
          </cell>
          <cell r="F584">
            <v>1283.1961000000001</v>
          </cell>
          <cell r="G584">
            <v>155.09088</v>
          </cell>
          <cell r="H584">
            <v>19.739143499999997</v>
          </cell>
          <cell r="I584">
            <v>21.858821000000002</v>
          </cell>
          <cell r="J584">
            <v>3.0154746000000001</v>
          </cell>
          <cell r="K584">
            <v>21.455670999999999</v>
          </cell>
          <cell r="L584">
            <v>174.87043</v>
          </cell>
          <cell r="M584">
            <v>20.103245999999999</v>
          </cell>
          <cell r="N584">
            <v>22.525621999999998</v>
          </cell>
          <cell r="O584">
            <v>0</v>
          </cell>
          <cell r="P584">
            <v>13.8350381</v>
          </cell>
          <cell r="Q584">
            <v>9.0339329999999993</v>
          </cell>
          <cell r="R584">
            <v>13.942684999999999</v>
          </cell>
          <cell r="S584">
            <v>2638.6783042000006</v>
          </cell>
        </row>
        <row r="585">
          <cell r="A585" t="str">
            <v>2.53.2013</v>
          </cell>
          <cell r="B585">
            <v>2</v>
          </cell>
          <cell r="C585">
            <v>53</v>
          </cell>
          <cell r="D585">
            <v>2013</v>
          </cell>
          <cell r="E585">
            <v>989.32637</v>
          </cell>
          <cell r="F585">
            <v>1461.1469</v>
          </cell>
          <cell r="G585">
            <v>173.52169000000001</v>
          </cell>
          <cell r="H585">
            <v>22.281413000000001</v>
          </cell>
          <cell r="I585">
            <v>27.208148000000001</v>
          </cell>
          <cell r="J585">
            <v>3.7534292000000002</v>
          </cell>
          <cell r="K585">
            <v>24.218996000000001</v>
          </cell>
          <cell r="L585">
            <v>217.66550000000001</v>
          </cell>
          <cell r="M585">
            <v>25.023060999999998</v>
          </cell>
          <cell r="N585">
            <v>28.038122000000001</v>
          </cell>
          <cell r="O585">
            <v>0</v>
          </cell>
          <cell r="P585">
            <v>15.616893099999999</v>
          </cell>
          <cell r="Q585">
            <v>11.213598000000001</v>
          </cell>
          <cell r="R585">
            <v>17.306721</v>
          </cell>
          <cell r="S585">
            <v>3016.3208413000002</v>
          </cell>
        </row>
        <row r="586">
          <cell r="A586" t="str">
            <v>2.53.2014</v>
          </cell>
          <cell r="B586">
            <v>2</v>
          </cell>
          <cell r="C586">
            <v>53</v>
          </cell>
          <cell r="D586">
            <v>2014</v>
          </cell>
          <cell r="E586">
            <v>1121.1245000000001</v>
          </cell>
          <cell r="F586">
            <v>1757.2910999999999</v>
          </cell>
          <cell r="G586">
            <v>195.55232999999998</v>
          </cell>
          <cell r="H586">
            <v>26.953525999999997</v>
          </cell>
          <cell r="I586">
            <v>33.028865999999994</v>
          </cell>
          <cell r="J586">
            <v>4.5564119999999999</v>
          </cell>
          <cell r="K586">
            <v>29.2974</v>
          </cell>
          <cell r="L586">
            <v>264.23072999999999</v>
          </cell>
          <cell r="M586">
            <v>30.376183000000005</v>
          </cell>
          <cell r="N586">
            <v>34.040298</v>
          </cell>
          <cell r="O586">
            <v>0</v>
          </cell>
          <cell r="P586">
            <v>18.891539999999999</v>
          </cell>
          <cell r="Q586">
            <v>13.037113</v>
          </cell>
          <cell r="R586">
            <v>20.121073000000003</v>
          </cell>
          <cell r="S586">
            <v>3548.5010709999997</v>
          </cell>
        </row>
        <row r="587">
          <cell r="A587" t="str">
            <v>2.53.2015</v>
          </cell>
          <cell r="B587">
            <v>2</v>
          </cell>
          <cell r="C587">
            <v>53</v>
          </cell>
          <cell r="D587">
            <v>2015</v>
          </cell>
          <cell r="E587">
            <v>1268.711</v>
          </cell>
          <cell r="F587">
            <v>2094.4270999999999</v>
          </cell>
          <cell r="G587">
            <v>220.12716</v>
          </cell>
          <cell r="H587">
            <v>32.254306</v>
          </cell>
          <cell r="I587">
            <v>39.571692000000006</v>
          </cell>
          <cell r="J587">
            <v>5.459009</v>
          </cell>
          <cell r="K587">
            <v>35.059106999999997</v>
          </cell>
          <cell r="L587">
            <v>316.57378999999997</v>
          </cell>
          <cell r="M587">
            <v>36.39358</v>
          </cell>
          <cell r="N587">
            <v>40.783550000000005</v>
          </cell>
          <cell r="O587">
            <v>0</v>
          </cell>
          <cell r="P587">
            <v>22.606817200000002</v>
          </cell>
          <cell r="Q587">
            <v>15.563924999999999</v>
          </cell>
          <cell r="R587">
            <v>24.020893000000001</v>
          </cell>
          <cell r="S587">
            <v>4151.5519291999999</v>
          </cell>
        </row>
        <row r="588">
          <cell r="A588" t="str">
            <v>2.53.2016</v>
          </cell>
          <cell r="B588">
            <v>2</v>
          </cell>
          <cell r="C588">
            <v>53</v>
          </cell>
          <cell r="D588">
            <v>2016</v>
          </cell>
          <cell r="E588">
            <v>1432.1288999999999</v>
          </cell>
          <cell r="F588">
            <v>2470.9894999999997</v>
          </cell>
          <cell r="G588">
            <v>247.30137000000002</v>
          </cell>
          <cell r="H588">
            <v>38.177816999999997</v>
          </cell>
          <cell r="I588">
            <v>46.884179000000003</v>
          </cell>
          <cell r="J588">
            <v>6.467789999999999</v>
          </cell>
          <cell r="K588">
            <v>41.497695000000007</v>
          </cell>
          <cell r="L588">
            <v>375.0736</v>
          </cell>
          <cell r="M588">
            <v>43.118823000000006</v>
          </cell>
          <cell r="N588">
            <v>48.32009</v>
          </cell>
          <cell r="O588">
            <v>0</v>
          </cell>
          <cell r="P588">
            <v>26.758556500000001</v>
          </cell>
          <cell r="Q588">
            <v>18.263697000000001</v>
          </cell>
          <cell r="R588">
            <v>28.187641000000003</v>
          </cell>
          <cell r="S588">
            <v>4823.1696584999991</v>
          </cell>
        </row>
        <row r="589">
          <cell r="A589" t="str">
            <v>2.53.2017</v>
          </cell>
          <cell r="B589">
            <v>2</v>
          </cell>
          <cell r="C589">
            <v>53</v>
          </cell>
          <cell r="D589">
            <v>2017</v>
          </cell>
          <cell r="E589">
            <v>1576.8643000000002</v>
          </cell>
          <cell r="F589">
            <v>2826.4866999999999</v>
          </cell>
          <cell r="G589">
            <v>271.12526000000003</v>
          </cell>
          <cell r="H589">
            <v>43.788179999999997</v>
          </cell>
          <cell r="I589">
            <v>53.816578999999997</v>
          </cell>
          <cell r="J589">
            <v>7.4241390000000003</v>
          </cell>
          <cell r="K589">
            <v>47.59599200000001</v>
          </cell>
          <cell r="L589">
            <v>430.53402999999997</v>
          </cell>
          <cell r="M589">
            <v>49.49456</v>
          </cell>
          <cell r="N589">
            <v>55.464740000000006</v>
          </cell>
          <cell r="O589">
            <v>0</v>
          </cell>
          <cell r="P589">
            <v>30.690820200000005</v>
          </cell>
          <cell r="Q589">
            <v>20.180593000000002</v>
          </cell>
          <cell r="R589">
            <v>31.146128999999998</v>
          </cell>
          <cell r="S589">
            <v>5444.6120222</v>
          </cell>
        </row>
        <row r="590">
          <cell r="A590" t="str">
            <v>2.53.2018</v>
          </cell>
          <cell r="B590">
            <v>2</v>
          </cell>
          <cell r="C590">
            <v>53</v>
          </cell>
          <cell r="D590">
            <v>2018</v>
          </cell>
          <cell r="E590">
            <v>1733.9824000000001</v>
          </cell>
          <cell r="F590">
            <v>2958.0448999999999</v>
          </cell>
          <cell r="G590">
            <v>296.97922</v>
          </cell>
          <cell r="H590">
            <v>49.893455000000003</v>
          </cell>
          <cell r="I590">
            <v>61.360961000000003</v>
          </cell>
          <cell r="J590">
            <v>8.4648810000000001</v>
          </cell>
          <cell r="K590">
            <v>54.232218999999994</v>
          </cell>
          <cell r="L590">
            <v>490.88740999999999</v>
          </cell>
          <cell r="M590">
            <v>56.432810000000003</v>
          </cell>
          <cell r="N590">
            <v>63.240009999999998</v>
          </cell>
          <cell r="O590">
            <v>0</v>
          </cell>
          <cell r="P590">
            <v>34.970010799999997</v>
          </cell>
          <cell r="Q590">
            <v>22.592184</v>
          </cell>
          <cell r="R590">
            <v>34.867947000000001</v>
          </cell>
          <cell r="S590">
            <v>5865.9484078000014</v>
          </cell>
        </row>
        <row r="591">
          <cell r="A591" t="str">
            <v>2.53.2019</v>
          </cell>
          <cell r="B591">
            <v>2</v>
          </cell>
          <cell r="C591">
            <v>53</v>
          </cell>
          <cell r="D591">
            <v>2019</v>
          </cell>
          <cell r="E591">
            <v>1903.9946</v>
          </cell>
          <cell r="F591">
            <v>3267.9625999999998</v>
          </cell>
          <cell r="G591">
            <v>324.93756999999999</v>
          </cell>
          <cell r="H591">
            <v>56.523776999999995</v>
          </cell>
          <cell r="I591">
            <v>69.554313000000008</v>
          </cell>
          <cell r="J591">
            <v>9.5951889999999995</v>
          </cell>
          <cell r="K591">
            <v>61.438970999999995</v>
          </cell>
          <cell r="L591">
            <v>556.43410000000006</v>
          </cell>
          <cell r="M591">
            <v>63.968270000000004</v>
          </cell>
          <cell r="N591">
            <v>71.684340000000006</v>
          </cell>
          <cell r="O591">
            <v>0</v>
          </cell>
          <cell r="P591">
            <v>39.617092999999997</v>
          </cell>
          <cell r="Q591">
            <v>25.588837999999999</v>
          </cell>
          <cell r="R591">
            <v>39.492964999999998</v>
          </cell>
          <cell r="S591">
            <v>6490.7926259999995</v>
          </cell>
        </row>
        <row r="592">
          <cell r="A592" t="str">
            <v>2.53.2020</v>
          </cell>
          <cell r="B592">
            <v>2</v>
          </cell>
          <cell r="C592">
            <v>53</v>
          </cell>
          <cell r="D592">
            <v>2020</v>
          </cell>
          <cell r="E592">
            <v>2335.623</v>
          </cell>
          <cell r="F592">
            <v>4017.8243000000002</v>
          </cell>
          <cell r="G592">
            <v>397.30187999999998</v>
          </cell>
          <cell r="H592">
            <v>71.283741000000006</v>
          </cell>
          <cell r="I592">
            <v>87.759682000000012</v>
          </cell>
          <cell r="J592">
            <v>12.106655999999999</v>
          </cell>
          <cell r="K592">
            <v>77.482626999999979</v>
          </cell>
          <cell r="L592">
            <v>702.07625000000007</v>
          </cell>
          <cell r="M592">
            <v>80.711519999999993</v>
          </cell>
          <cell r="N592">
            <v>90.447149999999993</v>
          </cell>
          <cell r="O592">
            <v>0</v>
          </cell>
          <cell r="P592">
            <v>49.962277000000007</v>
          </cell>
          <cell r="Q592">
            <v>32.264714000000005</v>
          </cell>
          <cell r="R592">
            <v>49.796360999999997</v>
          </cell>
          <cell r="S592">
            <v>8004.6401579999992</v>
          </cell>
        </row>
        <row r="593">
          <cell r="A593" t="str">
            <v>2.53.2021</v>
          </cell>
          <cell r="B593">
            <v>2</v>
          </cell>
          <cell r="C593">
            <v>53</v>
          </cell>
          <cell r="D593">
            <v>2021</v>
          </cell>
          <cell r="E593">
            <v>2537.5565999999999</v>
          </cell>
          <cell r="F593">
            <v>4145.2595000000001</v>
          </cell>
          <cell r="G593">
            <v>430.51947000000001</v>
          </cell>
          <cell r="H593">
            <v>78.587201000000007</v>
          </cell>
          <cell r="I593">
            <v>98.300082000000003</v>
          </cell>
          <cell r="J593">
            <v>13.560731000000001</v>
          </cell>
          <cell r="K593">
            <v>85.421061000000009</v>
          </cell>
          <cell r="L593">
            <v>786.40028000000007</v>
          </cell>
          <cell r="M593">
            <v>90.405319999999989</v>
          </cell>
          <cell r="N593">
            <v>101.31044</v>
          </cell>
          <cell r="O593">
            <v>0</v>
          </cell>
          <cell r="P593">
            <v>55.081201999999998</v>
          </cell>
          <cell r="Q593">
            <v>36.118687999999999</v>
          </cell>
          <cell r="R593">
            <v>55.744567000000004</v>
          </cell>
          <cell r="S593">
            <v>8514.2651419999984</v>
          </cell>
        </row>
        <row r="594">
          <cell r="A594" t="str">
            <v>2.53.2022</v>
          </cell>
          <cell r="B594">
            <v>2</v>
          </cell>
          <cell r="C594">
            <v>53</v>
          </cell>
          <cell r="D594">
            <v>2022</v>
          </cell>
          <cell r="E594">
            <v>2670.6550000000002</v>
          </cell>
          <cell r="F594">
            <v>4312.6710999999996</v>
          </cell>
          <cell r="G594">
            <v>451.84694999999999</v>
          </cell>
          <cell r="H594">
            <v>84.575671999999997</v>
          </cell>
          <cell r="I594">
            <v>105.83048600000001</v>
          </cell>
          <cell r="J594">
            <v>14.599582</v>
          </cell>
          <cell r="K594">
            <v>91.930469000000002</v>
          </cell>
          <cell r="L594">
            <v>846.64418999999998</v>
          </cell>
          <cell r="M594">
            <v>97.33099</v>
          </cell>
          <cell r="N594">
            <v>109.07150999999999</v>
          </cell>
          <cell r="O594">
            <v>0</v>
          </cell>
          <cell r="P594">
            <v>59.278587000000002</v>
          </cell>
          <cell r="Q594">
            <v>38.86571</v>
          </cell>
          <cell r="R594">
            <v>59.984014999999999</v>
          </cell>
          <cell r="S594">
            <v>8943.2842610000007</v>
          </cell>
        </row>
        <row r="595">
          <cell r="A595" t="str">
            <v>2.53.2023</v>
          </cell>
          <cell r="B595">
            <v>2</v>
          </cell>
          <cell r="C595">
            <v>53</v>
          </cell>
          <cell r="D595">
            <v>2023</v>
          </cell>
          <cell r="E595">
            <v>2516.7755000000002</v>
          </cell>
          <cell r="F595">
            <v>3358.7671</v>
          </cell>
          <cell r="G595">
            <v>427.89972999999998</v>
          </cell>
          <cell r="H595">
            <v>59.772223000000011</v>
          </cell>
          <cell r="I595">
            <v>113.67760600000001</v>
          </cell>
          <cell r="J595">
            <v>15.682107999999999</v>
          </cell>
          <cell r="K595">
            <v>64.970127999999988</v>
          </cell>
          <cell r="L595">
            <v>909.42055000000005</v>
          </cell>
          <cell r="M595">
            <v>104.54776</v>
          </cell>
          <cell r="N595">
            <v>117.15893</v>
          </cell>
          <cell r="O595">
            <v>0</v>
          </cell>
          <cell r="P595">
            <v>41.894004000000002</v>
          </cell>
          <cell r="Q595">
            <v>41.728575999999997</v>
          </cell>
          <cell r="R595">
            <v>64.402450999999999</v>
          </cell>
          <cell r="S595">
            <v>7836.6966660000007</v>
          </cell>
        </row>
        <row r="596">
          <cell r="A596" t="str">
            <v>2.53.2024</v>
          </cell>
          <cell r="B596">
            <v>2</v>
          </cell>
          <cell r="C596">
            <v>53</v>
          </cell>
          <cell r="D596">
            <v>2024</v>
          </cell>
          <cell r="E596">
            <v>2532.2208000000001</v>
          </cell>
          <cell r="F596">
            <v>3379.3710999999998</v>
          </cell>
          <cell r="G596">
            <v>430.52605</v>
          </cell>
          <cell r="H596">
            <v>60.139120999999996</v>
          </cell>
          <cell r="I596">
            <v>114.37522899999999</v>
          </cell>
          <cell r="J596">
            <v>15.778348000000001</v>
          </cell>
          <cell r="K596">
            <v>65.368734000000003</v>
          </cell>
          <cell r="L596">
            <v>915.00233000000003</v>
          </cell>
          <cell r="M596">
            <v>105.18943</v>
          </cell>
          <cell r="N596">
            <v>117.87790000000001</v>
          </cell>
          <cell r="O596">
            <v>0</v>
          </cell>
          <cell r="P596">
            <v>42.151146000000004</v>
          </cell>
          <cell r="Q596">
            <v>41.984516999999997</v>
          </cell>
          <cell r="R596">
            <v>64.797699000000009</v>
          </cell>
          <cell r="S596">
            <v>7884.7824040000005</v>
          </cell>
        </row>
        <row r="597">
          <cell r="A597" t="str">
            <v>2.53.2025</v>
          </cell>
          <cell r="B597">
            <v>2</v>
          </cell>
          <cell r="C597">
            <v>53</v>
          </cell>
          <cell r="D597">
            <v>2025</v>
          </cell>
          <cell r="E597">
            <v>2646.3654999999999</v>
          </cell>
          <cell r="F597">
            <v>3531.7047000000002</v>
          </cell>
          <cell r="G597">
            <v>449.93263999999999</v>
          </cell>
          <cell r="H597">
            <v>62.849948999999995</v>
          </cell>
          <cell r="I597">
            <v>119.53084200000001</v>
          </cell>
          <cell r="J597">
            <v>16.489567999999998</v>
          </cell>
          <cell r="K597">
            <v>68.315422000000012</v>
          </cell>
          <cell r="L597">
            <v>956.24653000000001</v>
          </cell>
          <cell r="M597">
            <v>109.93100000000001</v>
          </cell>
          <cell r="N597">
            <v>123.19131</v>
          </cell>
          <cell r="O597">
            <v>0</v>
          </cell>
          <cell r="P597">
            <v>44.051115999999993</v>
          </cell>
          <cell r="Q597">
            <v>43.877102999999998</v>
          </cell>
          <cell r="R597">
            <v>67.718657000000007</v>
          </cell>
          <cell r="S597">
            <v>8240.2043369999992</v>
          </cell>
        </row>
        <row r="598">
          <cell r="A598" t="str">
            <v>2.53.2026</v>
          </cell>
          <cell r="B598">
            <v>2</v>
          </cell>
          <cell r="C598">
            <v>53</v>
          </cell>
          <cell r="D598">
            <v>2026</v>
          </cell>
          <cell r="E598">
            <v>2705.4402</v>
          </cell>
          <cell r="F598">
            <v>3610.5492999999997</v>
          </cell>
          <cell r="G598">
            <v>459.97760999999997</v>
          </cell>
          <cell r="H598">
            <v>64.253124999999997</v>
          </cell>
          <cell r="I598">
            <v>122.199367</v>
          </cell>
          <cell r="J598">
            <v>16.857703999999998</v>
          </cell>
          <cell r="K598">
            <v>69.840479000000016</v>
          </cell>
          <cell r="L598">
            <v>977.59544000000005</v>
          </cell>
          <cell r="M598">
            <v>112.38513999999999</v>
          </cell>
          <cell r="N598">
            <v>125.94167</v>
          </cell>
          <cell r="O598">
            <v>0</v>
          </cell>
          <cell r="P598">
            <v>45.034613999999998</v>
          </cell>
          <cell r="Q598">
            <v>44.856608000000001</v>
          </cell>
          <cell r="R598">
            <v>69.230369999999994</v>
          </cell>
          <cell r="S598">
            <v>8424.1616269999995</v>
          </cell>
        </row>
        <row r="599">
          <cell r="A599" t="str">
            <v>2.54.54</v>
          </cell>
          <cell r="B599">
            <v>2</v>
          </cell>
          <cell r="C599">
            <v>54</v>
          </cell>
          <cell r="D599">
            <v>54</v>
          </cell>
          <cell r="E599">
            <v>24858.813292999996</v>
          </cell>
          <cell r="F599">
            <v>54635.6162425</v>
          </cell>
          <cell r="G599">
            <v>7870.0031492999979</v>
          </cell>
          <cell r="H599">
            <v>2854.8912630000009</v>
          </cell>
          <cell r="I599">
            <v>242.75067259999994</v>
          </cell>
          <cell r="J599">
            <v>34.132163040000002</v>
          </cell>
          <cell r="K599">
            <v>3103.1522334999995</v>
          </cell>
          <cell r="L599">
            <v>1942.0055588999999</v>
          </cell>
          <cell r="M599">
            <v>227.54886080000003</v>
          </cell>
          <cell r="N599">
            <v>335.80062610000004</v>
          </cell>
          <cell r="O599">
            <v>31.671900000000001</v>
          </cell>
          <cell r="P599">
            <v>155.53358428999996</v>
          </cell>
          <cell r="Q599">
            <v>141.59491700000001</v>
          </cell>
          <cell r="R599">
            <v>214.68417779999999</v>
          </cell>
          <cell r="S599">
            <v>96648.198641829993</v>
          </cell>
        </row>
        <row r="600">
          <cell r="A600" t="str">
            <v>2.54.1996</v>
          </cell>
          <cell r="B600">
            <v>2</v>
          </cell>
          <cell r="C600">
            <v>54</v>
          </cell>
          <cell r="D600">
            <v>1996</v>
          </cell>
          <cell r="E600">
            <v>4895.1224000000002</v>
          </cell>
          <cell r="F600">
            <v>17572.925369999997</v>
          </cell>
          <cell r="G600">
            <v>2101.9669100000001</v>
          </cell>
          <cell r="H600">
            <v>1351.4352490000001</v>
          </cell>
          <cell r="I600">
            <v>15.621948000000001</v>
          </cell>
          <cell r="J600">
            <v>2.1965083000000001</v>
          </cell>
          <cell r="K600">
            <v>1468.955606</v>
          </cell>
          <cell r="L600">
            <v>124.97562000000001</v>
          </cell>
          <cell r="M600">
            <v>14.643460000000001</v>
          </cell>
          <cell r="N600">
            <v>21.604219999999998</v>
          </cell>
          <cell r="O600">
            <v>16.0627925</v>
          </cell>
          <cell r="P600">
            <v>16.413770400000001</v>
          </cell>
          <cell r="Q600">
            <v>10.273119000000001</v>
          </cell>
          <cell r="R600">
            <v>14.73236</v>
          </cell>
          <cell r="S600">
            <v>27626.929333199998</v>
          </cell>
        </row>
        <row r="601">
          <cell r="A601" t="str">
            <v>2.54.1997</v>
          </cell>
          <cell r="B601">
            <v>2</v>
          </cell>
          <cell r="C601">
            <v>54</v>
          </cell>
          <cell r="D601">
            <v>1997</v>
          </cell>
          <cell r="E601">
            <v>501.31522999999999</v>
          </cell>
          <cell r="F601">
            <v>1799.6320342000001</v>
          </cell>
          <cell r="G601">
            <v>215.25658799999997</v>
          </cell>
          <cell r="H601">
            <v>138.39738939999998</v>
          </cell>
          <cell r="I601">
            <v>1.5999584</v>
          </cell>
          <cell r="J601">
            <v>0.22495987000000001</v>
          </cell>
          <cell r="K601">
            <v>150.4323919</v>
          </cell>
          <cell r="L601">
            <v>12.799678999999999</v>
          </cell>
          <cell r="M601">
            <v>1.4997379000000002</v>
          </cell>
          <cell r="N601">
            <v>2.2124750999999998</v>
          </cell>
          <cell r="O601">
            <v>1.6449442700000001</v>
          </cell>
          <cell r="P601">
            <v>1.6808872700000002</v>
          </cell>
          <cell r="Q601">
            <v>1.0523517</v>
          </cell>
          <cell r="R601">
            <v>1.5091446999999998</v>
          </cell>
          <cell r="S601">
            <v>2829.2577717100007</v>
          </cell>
        </row>
        <row r="602">
          <cell r="A602" t="str">
            <v>2.54.1998</v>
          </cell>
          <cell r="B602">
            <v>2</v>
          </cell>
          <cell r="C602">
            <v>54</v>
          </cell>
          <cell r="D602">
            <v>1998</v>
          </cell>
          <cell r="E602">
            <v>719.70966799999997</v>
          </cell>
          <cell r="F602">
            <v>2303.6317304000004</v>
          </cell>
          <cell r="G602">
            <v>309.02821499999999</v>
          </cell>
          <cell r="H602">
            <v>79.606614000000008</v>
          </cell>
          <cell r="I602">
            <v>2.2969605999999998</v>
          </cell>
          <cell r="J602">
            <v>0.32297186999999999</v>
          </cell>
          <cell r="K602">
            <v>86.529218</v>
          </cell>
          <cell r="L602">
            <v>18.375687000000003</v>
          </cell>
          <cell r="M602">
            <v>2.1531553999999997</v>
          </cell>
          <cell r="N602">
            <v>3.1763660000000002</v>
          </cell>
          <cell r="O602">
            <v>0.93421728999999998</v>
          </cell>
          <cell r="P602">
            <v>0.9550905799999998</v>
          </cell>
          <cell r="Q602">
            <v>1.5109835999999999</v>
          </cell>
          <cell r="R602">
            <v>2.1668523</v>
          </cell>
          <cell r="S602">
            <v>3530.3977300400006</v>
          </cell>
        </row>
        <row r="603">
          <cell r="A603" t="str">
            <v>2.54.1999</v>
          </cell>
          <cell r="B603">
            <v>2</v>
          </cell>
          <cell r="C603">
            <v>54</v>
          </cell>
          <cell r="D603">
            <v>1999</v>
          </cell>
          <cell r="E603">
            <v>894.78768000000002</v>
          </cell>
          <cell r="F603">
            <v>1575.1577851999998</v>
          </cell>
          <cell r="G603">
            <v>384.19723399999998</v>
          </cell>
          <cell r="H603">
            <v>98.970563999999996</v>
          </cell>
          <cell r="I603">
            <v>2.8557946000000003</v>
          </cell>
          <cell r="J603">
            <v>0.40154272000000002</v>
          </cell>
          <cell r="K603">
            <v>107.57693200000001</v>
          </cell>
          <cell r="L603">
            <v>22.846397000000003</v>
          </cell>
          <cell r="M603">
            <v>2.6769616999999997</v>
          </cell>
          <cell r="N603">
            <v>3.9489830000000001</v>
          </cell>
          <cell r="O603">
            <v>1.16145911</v>
          </cell>
          <cell r="P603">
            <v>1.1874098100000003</v>
          </cell>
          <cell r="Q603">
            <v>1.8783401000000002</v>
          </cell>
          <cell r="R603">
            <v>2.6936644999999997</v>
          </cell>
          <cell r="S603">
            <v>3100.3407477400006</v>
          </cell>
        </row>
        <row r="604">
          <cell r="A604" t="str">
            <v>2.54.2000</v>
          </cell>
          <cell r="B604">
            <v>2</v>
          </cell>
          <cell r="C604">
            <v>54</v>
          </cell>
          <cell r="D604">
            <v>2000</v>
          </cell>
          <cell r="E604">
            <v>1126.973831</v>
          </cell>
          <cell r="F604">
            <v>1983.8852033000001</v>
          </cell>
          <cell r="G604">
            <v>483.90406000000002</v>
          </cell>
          <cell r="H604">
            <v>124.651974</v>
          </cell>
          <cell r="I604">
            <v>3.5967529000000003</v>
          </cell>
          <cell r="J604">
            <v>0.50572250000000007</v>
          </cell>
          <cell r="K604">
            <v>135.49190000000002</v>
          </cell>
          <cell r="L604">
            <v>28.774051</v>
          </cell>
          <cell r="M604">
            <v>3.3714987999999999</v>
          </cell>
          <cell r="N604">
            <v>4.9737410000000004</v>
          </cell>
          <cell r="O604">
            <v>1.4628479200000002</v>
          </cell>
          <cell r="P604">
            <v>1.4955299599999998</v>
          </cell>
          <cell r="Q604">
            <v>2.3658767000000003</v>
          </cell>
          <cell r="R604">
            <v>3.3928211999999998</v>
          </cell>
          <cell r="S604">
            <v>3904.84581028</v>
          </cell>
        </row>
        <row r="605">
          <cell r="A605" t="str">
            <v>2.54.2001</v>
          </cell>
          <cell r="B605">
            <v>2</v>
          </cell>
          <cell r="C605">
            <v>54</v>
          </cell>
          <cell r="D605">
            <v>2001</v>
          </cell>
          <cell r="E605">
            <v>926.56314300000008</v>
          </cell>
          <cell r="F605">
            <v>1631.1012717999999</v>
          </cell>
          <cell r="G605">
            <v>397.845192</v>
          </cell>
          <cell r="H605">
            <v>102.48560600000002</v>
          </cell>
          <cell r="I605">
            <v>2.9571681000000001</v>
          </cell>
          <cell r="J605">
            <v>0.41579790999999999</v>
          </cell>
          <cell r="K605">
            <v>111.39773199999999</v>
          </cell>
          <cell r="L605">
            <v>23.657371000000001</v>
          </cell>
          <cell r="M605">
            <v>2.7720027000000003</v>
          </cell>
          <cell r="N605">
            <v>4.0892499999999998</v>
          </cell>
          <cell r="O605">
            <v>1.20271091</v>
          </cell>
          <cell r="P605">
            <v>1.2295833300000001</v>
          </cell>
          <cell r="Q605">
            <v>1.9457686999999999</v>
          </cell>
          <cell r="R605">
            <v>2.7903657000000002</v>
          </cell>
          <cell r="S605">
            <v>3210.4529631500004</v>
          </cell>
        </row>
        <row r="606">
          <cell r="A606" t="str">
            <v>2.54.2002</v>
          </cell>
          <cell r="B606">
            <v>2</v>
          </cell>
          <cell r="C606">
            <v>54</v>
          </cell>
          <cell r="D606">
            <v>2002</v>
          </cell>
          <cell r="E606">
            <v>1295.371099</v>
          </cell>
          <cell r="F606">
            <v>2280.3401621000003</v>
          </cell>
          <cell r="G606">
            <v>556.18319399999996</v>
          </cell>
          <cell r="H606">
            <v>143.27841100000001</v>
          </cell>
          <cell r="I606">
            <v>4.1344135999999994</v>
          </cell>
          <cell r="J606">
            <v>0.58132649999999986</v>
          </cell>
          <cell r="K606">
            <v>155.73794899999996</v>
          </cell>
          <cell r="L606">
            <v>33.075353</v>
          </cell>
          <cell r="M606">
            <v>3.8755299000000001</v>
          </cell>
          <cell r="N606">
            <v>5.716818</v>
          </cell>
          <cell r="O606">
            <v>1.6814237700000001</v>
          </cell>
          <cell r="P606">
            <v>1.7189911400000002</v>
          </cell>
          <cell r="Q606">
            <v>2.7199807000000003</v>
          </cell>
          <cell r="R606">
            <v>3.9006395999999999</v>
          </cell>
          <cell r="S606">
            <v>4488.3152913100012</v>
          </cell>
        </row>
        <row r="607">
          <cell r="A607" t="str">
            <v>2.54.2003</v>
          </cell>
          <cell r="B607">
            <v>2</v>
          </cell>
          <cell r="C607">
            <v>54</v>
          </cell>
          <cell r="D607">
            <v>2003</v>
          </cell>
          <cell r="E607">
            <v>803.784403</v>
          </cell>
          <cell r="F607">
            <v>1616.5101952999999</v>
          </cell>
          <cell r="G607">
            <v>272.73308700000001</v>
          </cell>
          <cell r="H607">
            <v>106.09685399999999</v>
          </cell>
          <cell r="I607">
            <v>3.3921134999999998</v>
          </cell>
          <cell r="J607">
            <v>0.47695069999999995</v>
          </cell>
          <cell r="K607">
            <v>115.32288200000001</v>
          </cell>
          <cell r="L607">
            <v>27.13701</v>
          </cell>
          <cell r="M607">
            <v>3.1796986</v>
          </cell>
          <cell r="N607">
            <v>4.690798</v>
          </cell>
          <cell r="O607">
            <v>1.2462209200000001</v>
          </cell>
          <cell r="P607">
            <v>1.2741727400000002</v>
          </cell>
          <cell r="Q607">
            <v>2.2318171000000002</v>
          </cell>
          <cell r="R607">
            <v>3.2005764999999999</v>
          </cell>
          <cell r="S607">
            <v>2961.2767793599996</v>
          </cell>
        </row>
        <row r="608">
          <cell r="A608" t="str">
            <v>2.54.2004</v>
          </cell>
          <cell r="B608">
            <v>2</v>
          </cell>
          <cell r="C608">
            <v>54</v>
          </cell>
          <cell r="D608">
            <v>2004</v>
          </cell>
          <cell r="E608">
            <v>1386.6165589999998</v>
          </cell>
          <cell r="F608">
            <v>2788.6452604000006</v>
          </cell>
          <cell r="G608">
            <v>470.49222500000008</v>
          </cell>
          <cell r="H608">
            <v>183.02904700000005</v>
          </cell>
          <cell r="I608">
            <v>5.8518402000000007</v>
          </cell>
          <cell r="J608">
            <v>0.82280520000000001</v>
          </cell>
          <cell r="K608">
            <v>198.94537999999997</v>
          </cell>
          <cell r="L608">
            <v>46.814644000000008</v>
          </cell>
          <cell r="M608">
            <v>5.4853989999999992</v>
          </cell>
          <cell r="N608">
            <v>8.0921330000000005</v>
          </cell>
          <cell r="O608">
            <v>2.1498687699999999</v>
          </cell>
          <cell r="P608">
            <v>2.1980891800000002</v>
          </cell>
          <cell r="Q608">
            <v>3.8501057999999997</v>
          </cell>
          <cell r="R608">
            <v>5.521325</v>
          </cell>
          <cell r="S608">
            <v>5108.5146815500011</v>
          </cell>
        </row>
        <row r="609">
          <cell r="A609" t="str">
            <v>2.54.2005</v>
          </cell>
          <cell r="B609">
            <v>2</v>
          </cell>
          <cell r="C609">
            <v>54</v>
          </cell>
          <cell r="D609">
            <v>2005</v>
          </cell>
          <cell r="E609">
            <v>1636.0775619999999</v>
          </cell>
          <cell r="F609">
            <v>3290.3287417000006</v>
          </cell>
          <cell r="G609">
            <v>555.13303399999995</v>
          </cell>
          <cell r="H609">
            <v>215.95760999999999</v>
          </cell>
          <cell r="I609">
            <v>6.9048067</v>
          </cell>
          <cell r="J609">
            <v>0.97085790000000005</v>
          </cell>
          <cell r="K609">
            <v>234.73731500000002</v>
          </cell>
          <cell r="L609">
            <v>55.238537000000001</v>
          </cell>
          <cell r="M609">
            <v>6.47241</v>
          </cell>
          <cell r="N609">
            <v>9.5479190000000003</v>
          </cell>
          <cell r="O609">
            <v>2.5366438999999996</v>
          </cell>
          <cell r="P609">
            <v>2.593539199999999</v>
          </cell>
          <cell r="Q609">
            <v>4.5427434999999994</v>
          </cell>
          <cell r="R609">
            <v>6.514615</v>
          </cell>
          <cell r="S609">
            <v>6027.5563349000013</v>
          </cell>
        </row>
        <row r="610">
          <cell r="A610" t="str">
            <v>2.54.2006</v>
          </cell>
          <cell r="B610">
            <v>2</v>
          </cell>
          <cell r="C610">
            <v>54</v>
          </cell>
          <cell r="D610">
            <v>2006</v>
          </cell>
          <cell r="E610">
            <v>1024.7141430000001</v>
          </cell>
          <cell r="F610">
            <v>2060.8268681000004</v>
          </cell>
          <cell r="G610">
            <v>347.69587000000001</v>
          </cell>
          <cell r="H610">
            <v>135.26038799999998</v>
          </cell>
          <cell r="I610">
            <v>4.3246022000000002</v>
          </cell>
          <cell r="J610">
            <v>0.60807040000000001</v>
          </cell>
          <cell r="K610">
            <v>147.022549</v>
          </cell>
          <cell r="L610">
            <v>34.596896000000001</v>
          </cell>
          <cell r="M610">
            <v>4.0538270000000001</v>
          </cell>
          <cell r="N610">
            <v>5.9801270000000004</v>
          </cell>
          <cell r="O610">
            <v>1.5887706400000001</v>
          </cell>
          <cell r="P610">
            <v>1.6244065999999999</v>
          </cell>
          <cell r="Q610">
            <v>2.8452435999999999</v>
          </cell>
          <cell r="R610">
            <v>4.0802705999999995</v>
          </cell>
          <cell r="S610">
            <v>3775.22203214</v>
          </cell>
        </row>
        <row r="611">
          <cell r="A611" t="str">
            <v>2.54.2007</v>
          </cell>
          <cell r="B611">
            <v>2</v>
          </cell>
          <cell r="C611">
            <v>54</v>
          </cell>
          <cell r="D611">
            <v>2007</v>
          </cell>
          <cell r="E611">
            <v>432.81696999999997</v>
          </cell>
          <cell r="F611">
            <v>1512.5074</v>
          </cell>
          <cell r="G611">
            <v>76.096056000000004</v>
          </cell>
          <cell r="H611">
            <v>7.6691247999999979</v>
          </cell>
          <cell r="I611">
            <v>6.1752720000000005</v>
          </cell>
          <cell r="J611">
            <v>0.86828209999999995</v>
          </cell>
          <cell r="K611">
            <v>8.3360332999999969</v>
          </cell>
          <cell r="L611">
            <v>49.402197999999999</v>
          </cell>
          <cell r="M611">
            <v>5.7885809999999998</v>
          </cell>
          <cell r="N611">
            <v>8.5391689999999993</v>
          </cell>
          <cell r="O611">
            <v>0</v>
          </cell>
          <cell r="P611">
            <v>5.3752313999999988</v>
          </cell>
          <cell r="Q611">
            <v>3.7750683999999999</v>
          </cell>
          <cell r="R611">
            <v>5.8263199999999999</v>
          </cell>
          <cell r="S611">
            <v>2123.1757059999995</v>
          </cell>
        </row>
        <row r="612">
          <cell r="A612" t="str">
            <v>2.54.2008</v>
          </cell>
          <cell r="B612">
            <v>2</v>
          </cell>
          <cell r="C612">
            <v>54</v>
          </cell>
          <cell r="D612">
            <v>2008</v>
          </cell>
          <cell r="E612">
            <v>421.52189999999996</v>
          </cell>
          <cell r="F612">
            <v>1473.0155</v>
          </cell>
          <cell r="G612">
            <v>74.109154000000004</v>
          </cell>
          <cell r="H612">
            <v>7.4688700999999993</v>
          </cell>
          <cell r="I612">
            <v>6.0140786999999998</v>
          </cell>
          <cell r="J612">
            <v>0.84561310000000001</v>
          </cell>
          <cell r="K612">
            <v>8.1183664999999987</v>
          </cell>
          <cell r="L612">
            <v>48.112593000000004</v>
          </cell>
          <cell r="M612">
            <v>5.6374449999999996</v>
          </cell>
          <cell r="N612">
            <v>8.3162009999999995</v>
          </cell>
          <cell r="O612">
            <v>0</v>
          </cell>
          <cell r="P612">
            <v>5.2348782000000007</v>
          </cell>
          <cell r="Q612">
            <v>3.6764940000000004</v>
          </cell>
          <cell r="R612">
            <v>5.6741989999999998</v>
          </cell>
          <cell r="S612">
            <v>2067.7452926000001</v>
          </cell>
        </row>
        <row r="613">
          <cell r="A613" t="str">
            <v>2.54.2009</v>
          </cell>
          <cell r="B613">
            <v>2</v>
          </cell>
          <cell r="C613">
            <v>54</v>
          </cell>
          <cell r="D613">
            <v>2009</v>
          </cell>
          <cell r="E613">
            <v>624.26250000000005</v>
          </cell>
          <cell r="F613">
            <v>2181.5079000000001</v>
          </cell>
          <cell r="G613">
            <v>109.75563</v>
          </cell>
          <cell r="H613">
            <v>11.061207100000003</v>
          </cell>
          <cell r="I613">
            <v>8.9066034999999992</v>
          </cell>
          <cell r="J613">
            <v>1.2523146999999999</v>
          </cell>
          <cell r="K613">
            <v>12.023103499999999</v>
          </cell>
          <cell r="L613">
            <v>71.252848</v>
          </cell>
          <cell r="M613">
            <v>8.3488020000000009</v>
          </cell>
          <cell r="N613">
            <v>12.316238</v>
          </cell>
          <cell r="O613">
            <v>0</v>
          </cell>
          <cell r="P613">
            <v>7.7527413999999997</v>
          </cell>
          <cell r="Q613">
            <v>5.4448499999999997</v>
          </cell>
          <cell r="R613">
            <v>8.4034359999999992</v>
          </cell>
          <cell r="S613">
            <v>3062.2881742000009</v>
          </cell>
        </row>
        <row r="614">
          <cell r="A614" t="str">
            <v>2.54.2010</v>
          </cell>
          <cell r="B614">
            <v>2</v>
          </cell>
          <cell r="C614">
            <v>54</v>
          </cell>
          <cell r="D614">
            <v>2010</v>
          </cell>
          <cell r="E614">
            <v>310.84187999999995</v>
          </cell>
          <cell r="F614">
            <v>530.73580000000004</v>
          </cell>
          <cell r="G614">
            <v>57.133673999999999</v>
          </cell>
          <cell r="H614">
            <v>6.9218549000000005</v>
          </cell>
          <cell r="I614">
            <v>6.0723495999999999</v>
          </cell>
          <cell r="J614">
            <v>0.85381340000000006</v>
          </cell>
          <cell r="K614">
            <v>7.5237822000000003</v>
          </cell>
          <cell r="L614">
            <v>48.578841000000004</v>
          </cell>
          <cell r="M614">
            <v>5.6921270000000002</v>
          </cell>
          <cell r="N614">
            <v>8.3968190000000007</v>
          </cell>
          <cell r="O614">
            <v>0</v>
          </cell>
          <cell r="P614">
            <v>4.8514808</v>
          </cell>
          <cell r="Q614">
            <v>3.7121274</v>
          </cell>
          <cell r="R614">
            <v>5.7291880000000006</v>
          </cell>
          <cell r="S614">
            <v>997.0437373000002</v>
          </cell>
        </row>
        <row r="615">
          <cell r="A615" t="str">
            <v>2.54.2011</v>
          </cell>
          <cell r="B615">
            <v>2</v>
          </cell>
          <cell r="C615">
            <v>54</v>
          </cell>
          <cell r="D615">
            <v>2011</v>
          </cell>
          <cell r="E615">
            <v>512.50059999999996</v>
          </cell>
          <cell r="F615">
            <v>875.06269999999995</v>
          </cell>
          <cell r="G615">
            <v>94.20018300000001</v>
          </cell>
          <cell r="H615">
            <v>11.412443700000003</v>
          </cell>
          <cell r="I615">
            <v>10.011759000000001</v>
          </cell>
          <cell r="J615">
            <v>1.4077110000000002</v>
          </cell>
          <cell r="K615">
            <v>12.404862999999999</v>
          </cell>
          <cell r="L615">
            <v>80.093981999999997</v>
          </cell>
          <cell r="M615">
            <v>9.3847810000000003</v>
          </cell>
          <cell r="N615">
            <v>13.844396999999999</v>
          </cell>
          <cell r="O615">
            <v>0</v>
          </cell>
          <cell r="P615">
            <v>7.9989029</v>
          </cell>
          <cell r="Q615">
            <v>6.120444</v>
          </cell>
          <cell r="R615">
            <v>9.4460929999999994</v>
          </cell>
          <cell r="S615">
            <v>1643.8888595999999</v>
          </cell>
        </row>
        <row r="616">
          <cell r="A616" t="str">
            <v>2.54.2012</v>
          </cell>
          <cell r="B616">
            <v>2</v>
          </cell>
          <cell r="C616">
            <v>54</v>
          </cell>
          <cell r="D616">
            <v>2012</v>
          </cell>
          <cell r="E616">
            <v>312.98272000000003</v>
          </cell>
          <cell r="F616">
            <v>534.40030000000002</v>
          </cell>
          <cell r="G616">
            <v>57.527837999999996</v>
          </cell>
          <cell r="H616">
            <v>6.9695584000000004</v>
          </cell>
          <cell r="I616">
            <v>6.1141655999999998</v>
          </cell>
          <cell r="J616">
            <v>0.85968729999999993</v>
          </cell>
          <cell r="K616">
            <v>7.5756336000000006</v>
          </cell>
          <cell r="L616">
            <v>48.913302999999999</v>
          </cell>
          <cell r="M616">
            <v>5.7312729999999998</v>
          </cell>
          <cell r="N616">
            <v>8.4547480000000004</v>
          </cell>
          <cell r="O616">
            <v>0</v>
          </cell>
          <cell r="P616">
            <v>4.8849212000000009</v>
          </cell>
          <cell r="Q616">
            <v>3.7377338999999998</v>
          </cell>
          <cell r="R616">
            <v>5.7687200000000001</v>
          </cell>
          <cell r="S616">
            <v>1003.9206019999999</v>
          </cell>
        </row>
        <row r="617">
          <cell r="A617" t="str">
            <v>2.54.2013</v>
          </cell>
          <cell r="B617">
            <v>2</v>
          </cell>
          <cell r="C617">
            <v>54</v>
          </cell>
          <cell r="D617">
            <v>2013</v>
          </cell>
          <cell r="E617">
            <v>282.87627000000003</v>
          </cell>
          <cell r="F617">
            <v>455.77404999999999</v>
          </cell>
          <cell r="G617">
            <v>52.162661999999997</v>
          </cell>
          <cell r="H617">
            <v>5.8710868999999999</v>
          </cell>
          <cell r="I617">
            <v>5.6371325999999993</v>
          </cell>
          <cell r="J617">
            <v>0.79261370000000009</v>
          </cell>
          <cell r="K617">
            <v>6.3816347999999987</v>
          </cell>
          <cell r="L617">
            <v>45.097119000000006</v>
          </cell>
          <cell r="M617">
            <v>5.2841290000000001</v>
          </cell>
          <cell r="N617">
            <v>7.7951050000000004</v>
          </cell>
          <cell r="O617">
            <v>0</v>
          </cell>
          <cell r="P617">
            <v>4.1150029000000004</v>
          </cell>
          <cell r="Q617">
            <v>3.4461228999999998</v>
          </cell>
          <cell r="R617">
            <v>5.3186300000000006</v>
          </cell>
          <cell r="S617">
            <v>880.55155879999995</v>
          </cell>
        </row>
        <row r="618">
          <cell r="A618" t="str">
            <v>2.54.2014</v>
          </cell>
          <cell r="B618">
            <v>2</v>
          </cell>
          <cell r="C618">
            <v>54</v>
          </cell>
          <cell r="D618">
            <v>2014</v>
          </cell>
          <cell r="E618">
            <v>68.925645000000003</v>
          </cell>
          <cell r="F618">
            <v>110.33772999999999</v>
          </cell>
          <cell r="G618">
            <v>12.725081299999999</v>
          </cell>
          <cell r="H618">
            <v>1.424501</v>
          </cell>
          <cell r="I618">
            <v>1.3755085</v>
          </cell>
          <cell r="J618">
            <v>0.19340480000000002</v>
          </cell>
          <cell r="K618">
            <v>1.5483765999999999</v>
          </cell>
          <cell r="L618">
            <v>11.0040639</v>
          </cell>
          <cell r="M618">
            <v>1.2893695000000001</v>
          </cell>
          <cell r="N618">
            <v>1.9032478999999998</v>
          </cell>
          <cell r="O618">
            <v>0</v>
          </cell>
          <cell r="P618">
            <v>0.99842277999999984</v>
          </cell>
          <cell r="Q618">
            <v>0.79905359999999992</v>
          </cell>
          <cell r="R618">
            <v>1.2332352</v>
          </cell>
          <cell r="S618">
            <v>213.75764007999999</v>
          </cell>
        </row>
        <row r="619">
          <cell r="A619" t="str">
            <v>2.54.2015</v>
          </cell>
          <cell r="B619">
            <v>2</v>
          </cell>
          <cell r="C619">
            <v>54</v>
          </cell>
          <cell r="D619">
            <v>2015</v>
          </cell>
          <cell r="E619">
            <v>120.37726000000001</v>
          </cell>
          <cell r="F619">
            <v>192.70242000000002</v>
          </cell>
          <cell r="G619">
            <v>22.224073000000001</v>
          </cell>
          <cell r="H619">
            <v>2.4878596999999996</v>
          </cell>
          <cell r="I619">
            <v>2.402298</v>
          </cell>
          <cell r="J619">
            <v>0.33777623000000001</v>
          </cell>
          <cell r="K619">
            <v>2.7042044000000001</v>
          </cell>
          <cell r="L619">
            <v>19.218354000000001</v>
          </cell>
          <cell r="M619">
            <v>2.2518604999999998</v>
          </cell>
          <cell r="N619">
            <v>3.3239841000000001</v>
          </cell>
          <cell r="O619">
            <v>0</v>
          </cell>
          <cell r="P619">
            <v>1.7437263000000001</v>
          </cell>
          <cell r="Q619">
            <v>1.3927806999999999</v>
          </cell>
          <cell r="R619">
            <v>2.1495715999999998</v>
          </cell>
          <cell r="S619">
            <v>373.31616852999997</v>
          </cell>
        </row>
        <row r="620">
          <cell r="A620" t="str">
            <v>2.54.2016</v>
          </cell>
          <cell r="B620">
            <v>2</v>
          </cell>
          <cell r="C620">
            <v>54</v>
          </cell>
          <cell r="D620">
            <v>2016</v>
          </cell>
          <cell r="E620">
            <v>254.11081999999999</v>
          </cell>
          <cell r="F620">
            <v>406.78677000000005</v>
          </cell>
          <cell r="G620">
            <v>46.91413</v>
          </cell>
          <cell r="H620">
            <v>5.2517737999999996</v>
          </cell>
          <cell r="I620">
            <v>5.071144799999999</v>
          </cell>
          <cell r="J620">
            <v>0.71303190000000005</v>
          </cell>
          <cell r="K620">
            <v>5.7084628000000013</v>
          </cell>
          <cell r="L620">
            <v>40.569119999999998</v>
          </cell>
          <cell r="M620">
            <v>4.7535730000000003</v>
          </cell>
          <cell r="N620">
            <v>7.0167799999999998</v>
          </cell>
          <cell r="O620">
            <v>0</v>
          </cell>
          <cell r="P620">
            <v>3.6809335999999995</v>
          </cell>
          <cell r="Q620">
            <v>2.9152395999999996</v>
          </cell>
          <cell r="R620">
            <v>4.4992964999999998</v>
          </cell>
          <cell r="S620">
            <v>787.99107600000002</v>
          </cell>
        </row>
        <row r="621">
          <cell r="A621" t="str">
            <v>2.54.2017</v>
          </cell>
          <cell r="B621">
            <v>2</v>
          </cell>
          <cell r="C621">
            <v>54</v>
          </cell>
          <cell r="D621">
            <v>2017</v>
          </cell>
          <cell r="E621">
            <v>164.2842</v>
          </cell>
          <cell r="F621">
            <v>262.98988000000003</v>
          </cell>
          <cell r="G621">
            <v>30.330153999999997</v>
          </cell>
          <cell r="H621">
            <v>3.3952937999999997</v>
          </cell>
          <cell r="I621">
            <v>3.2785188999999995</v>
          </cell>
          <cell r="J621">
            <v>0.46097954000000002</v>
          </cell>
          <cell r="K621">
            <v>3.6905532000000005</v>
          </cell>
          <cell r="L621">
            <v>26.228148999999998</v>
          </cell>
          <cell r="M621">
            <v>3.0732103</v>
          </cell>
          <cell r="N621">
            <v>4.5363850000000001</v>
          </cell>
          <cell r="O621">
            <v>0</v>
          </cell>
          <cell r="P621">
            <v>2.3797392000000004</v>
          </cell>
          <cell r="Q621">
            <v>1.8113291</v>
          </cell>
          <cell r="R621">
            <v>2.7955453000000001</v>
          </cell>
          <cell r="S621">
            <v>509.25393734000005</v>
          </cell>
        </row>
        <row r="622">
          <cell r="A622" t="str">
            <v>2.54.2018</v>
          </cell>
          <cell r="B622">
            <v>2</v>
          </cell>
          <cell r="C622">
            <v>54</v>
          </cell>
          <cell r="D622">
            <v>2018</v>
          </cell>
          <cell r="E622">
            <v>353.30140999999998</v>
          </cell>
          <cell r="F622">
            <v>521.38720000000001</v>
          </cell>
          <cell r="G622">
            <v>65.226652999999999</v>
          </cell>
          <cell r="H622">
            <v>7.3017403999999999</v>
          </cell>
          <cell r="I622">
            <v>7.0506187000000002</v>
          </cell>
          <cell r="J622">
            <v>0.9913578999999999</v>
          </cell>
          <cell r="K622">
            <v>7.9367076999999995</v>
          </cell>
          <cell r="L622">
            <v>56.404965999999995</v>
          </cell>
          <cell r="M622">
            <v>6.6090939999999998</v>
          </cell>
          <cell r="N622">
            <v>9.7557109999999998</v>
          </cell>
          <cell r="O622">
            <v>0</v>
          </cell>
          <cell r="P622">
            <v>5.1177467000000014</v>
          </cell>
          <cell r="Q622">
            <v>3.8262208000000002</v>
          </cell>
          <cell r="R622">
            <v>5.9052819999999997</v>
          </cell>
          <cell r="S622">
            <v>1050.8147081999998</v>
          </cell>
        </row>
        <row r="623">
          <cell r="A623" t="str">
            <v>2.54.2019</v>
          </cell>
          <cell r="B623">
            <v>2</v>
          </cell>
          <cell r="C623">
            <v>54</v>
          </cell>
          <cell r="D623">
            <v>2019</v>
          </cell>
          <cell r="E623">
            <v>201.15541999999999</v>
          </cell>
          <cell r="F623">
            <v>290.18126999999998</v>
          </cell>
          <cell r="G623">
            <v>37.137332000000001</v>
          </cell>
          <cell r="H623">
            <v>4.1573137999999998</v>
          </cell>
          <cell r="I623">
            <v>4.0143249000000001</v>
          </cell>
          <cell r="J623">
            <v>0.56443749999999993</v>
          </cell>
          <cell r="K623">
            <v>4.5188330000000008</v>
          </cell>
          <cell r="L623">
            <v>32.114536999999999</v>
          </cell>
          <cell r="M623">
            <v>3.7629355000000002</v>
          </cell>
          <cell r="N623">
            <v>5.5544950000000002</v>
          </cell>
          <cell r="O623">
            <v>0</v>
          </cell>
          <cell r="P623">
            <v>2.9138305999999994</v>
          </cell>
          <cell r="Q623">
            <v>2.1784911</v>
          </cell>
          <cell r="R623">
            <v>3.3622201</v>
          </cell>
          <cell r="S623">
            <v>591.61544049999998</v>
          </cell>
        </row>
        <row r="624">
          <cell r="A624" t="str">
            <v>2.54.2020</v>
          </cell>
          <cell r="B624">
            <v>2</v>
          </cell>
          <cell r="C624">
            <v>54</v>
          </cell>
          <cell r="D624">
            <v>2020</v>
          </cell>
          <cell r="E624">
            <v>813.94417999999996</v>
          </cell>
          <cell r="F624">
            <v>1147.1705999999999</v>
          </cell>
          <cell r="G624">
            <v>150.27069</v>
          </cell>
          <cell r="H624">
            <v>16.821928</v>
          </cell>
          <cell r="I624">
            <v>16.243385</v>
          </cell>
          <cell r="J624">
            <v>2.2839133</v>
          </cell>
          <cell r="K624">
            <v>18.284766999999999</v>
          </cell>
          <cell r="L624">
            <v>129.94694000000001</v>
          </cell>
          <cell r="M624">
            <v>15.226164000000001</v>
          </cell>
          <cell r="N624">
            <v>22.475448</v>
          </cell>
          <cell r="O624">
            <v>0</v>
          </cell>
          <cell r="P624">
            <v>11.790381000000002</v>
          </cell>
          <cell r="Q624">
            <v>8.8149529999999992</v>
          </cell>
          <cell r="R624">
            <v>13.604725</v>
          </cell>
          <cell r="S624">
            <v>2366.8780743000002</v>
          </cell>
        </row>
        <row r="625">
          <cell r="A625" t="str">
            <v>2.54.2021</v>
          </cell>
          <cell r="B625">
            <v>2</v>
          </cell>
          <cell r="C625">
            <v>54</v>
          </cell>
          <cell r="D625">
            <v>2021</v>
          </cell>
          <cell r="E625">
            <v>823.99165000000005</v>
          </cell>
          <cell r="F625">
            <v>1078.5421999999999</v>
          </cell>
          <cell r="G625">
            <v>152.2287</v>
          </cell>
          <cell r="H625">
            <v>16.781574000000003</v>
          </cell>
          <cell r="I625">
            <v>16.512409000000002</v>
          </cell>
          <cell r="J625">
            <v>2.3217408000000002</v>
          </cell>
          <cell r="K625">
            <v>18.240918000000001</v>
          </cell>
          <cell r="L625">
            <v>132.09929</v>
          </cell>
          <cell r="M625">
            <v>15.478374000000001</v>
          </cell>
          <cell r="N625">
            <v>22.847689000000003</v>
          </cell>
          <cell r="O625">
            <v>0</v>
          </cell>
          <cell r="P625">
            <v>11.762099199999998</v>
          </cell>
          <cell r="Q625">
            <v>8.9609519999999989</v>
          </cell>
          <cell r="R625">
            <v>13.830054000000001</v>
          </cell>
          <cell r="S625">
            <v>2313.5976500000002</v>
          </cell>
        </row>
        <row r="626">
          <cell r="A626" t="str">
            <v>2.54.2022</v>
          </cell>
          <cell r="B626">
            <v>2</v>
          </cell>
          <cell r="C626">
            <v>54</v>
          </cell>
          <cell r="D626">
            <v>2022</v>
          </cell>
          <cell r="E626">
            <v>826.18921</v>
          </cell>
          <cell r="F626">
            <v>1047.8754000000001</v>
          </cell>
          <cell r="G626">
            <v>152.63462999999999</v>
          </cell>
          <cell r="H626">
            <v>16.826345</v>
          </cell>
          <cell r="I626">
            <v>16.556445999999998</v>
          </cell>
          <cell r="J626">
            <v>2.3279376999999997</v>
          </cell>
          <cell r="K626">
            <v>18.289558000000003</v>
          </cell>
          <cell r="L626">
            <v>132.45153000000002</v>
          </cell>
          <cell r="M626">
            <v>15.519636</v>
          </cell>
          <cell r="N626">
            <v>22.908653000000001</v>
          </cell>
          <cell r="O626">
            <v>0</v>
          </cell>
          <cell r="P626">
            <v>11.793470099999999</v>
          </cell>
          <cell r="Q626">
            <v>8.9848469999999985</v>
          </cell>
          <cell r="R626">
            <v>13.866942</v>
          </cell>
          <cell r="S626">
            <v>2286.2246047999997</v>
          </cell>
        </row>
        <row r="627">
          <cell r="A627" t="str">
            <v>2.54.2023</v>
          </cell>
          <cell r="B627">
            <v>2</v>
          </cell>
          <cell r="C627">
            <v>54</v>
          </cell>
          <cell r="D627">
            <v>2023</v>
          </cell>
          <cell r="E627">
            <v>764.59437000000003</v>
          </cell>
          <cell r="F627">
            <v>761.64700000000005</v>
          </cell>
          <cell r="G627">
            <v>143.16511299999999</v>
          </cell>
          <cell r="H627">
            <v>10.745275600000003</v>
          </cell>
          <cell r="I627">
            <v>16.590247999999999</v>
          </cell>
          <cell r="J627">
            <v>2.3326853000000001</v>
          </cell>
          <cell r="K627">
            <v>11.679683200000003</v>
          </cell>
          <cell r="L627">
            <v>132.72207999999998</v>
          </cell>
          <cell r="M627">
            <v>15.551321</v>
          </cell>
          <cell r="N627">
            <v>22.955438999999998</v>
          </cell>
          <cell r="O627">
            <v>0</v>
          </cell>
          <cell r="P627">
            <v>7.5312956000000009</v>
          </cell>
          <cell r="Q627">
            <v>9.0031850000000002</v>
          </cell>
          <cell r="R627">
            <v>13.895248</v>
          </cell>
          <cell r="S627">
            <v>1912.4129437000004</v>
          </cell>
        </row>
        <row r="628">
          <cell r="A628" t="str">
            <v>2.54.2024</v>
          </cell>
          <cell r="B628">
            <v>2</v>
          </cell>
          <cell r="C628">
            <v>54</v>
          </cell>
          <cell r="D628">
            <v>2024</v>
          </cell>
          <cell r="E628">
            <v>764.38278000000003</v>
          </cell>
          <cell r="F628">
            <v>761.4362000000001</v>
          </cell>
          <cell r="G628">
            <v>143.12546600000002</v>
          </cell>
          <cell r="H628">
            <v>10.7423006</v>
          </cell>
          <cell r="I628">
            <v>16.585659</v>
          </cell>
          <cell r="J628">
            <v>2.3320453999999997</v>
          </cell>
          <cell r="K628">
            <v>11.6764691</v>
          </cell>
          <cell r="L628">
            <v>132.68528000000001</v>
          </cell>
          <cell r="M628">
            <v>15.547018</v>
          </cell>
          <cell r="N628">
            <v>22.949045999999999</v>
          </cell>
          <cell r="O628">
            <v>0</v>
          </cell>
          <cell r="P628">
            <v>7.5292143999999999</v>
          </cell>
          <cell r="Q628">
            <v>9.0006920000000008</v>
          </cell>
          <cell r="R628">
            <v>13.891399999999999</v>
          </cell>
          <cell r="S628">
            <v>1911.8835704999999</v>
          </cell>
        </row>
        <row r="629">
          <cell r="A629" t="str">
            <v>2.54.2025</v>
          </cell>
          <cell r="B629">
            <v>2</v>
          </cell>
          <cell r="C629">
            <v>54</v>
          </cell>
          <cell r="D629">
            <v>2025</v>
          </cell>
          <cell r="E629">
            <v>784.01785000000007</v>
          </cell>
          <cell r="F629">
            <v>780.99649999999997</v>
          </cell>
          <cell r="G629">
            <v>146.80223100000001</v>
          </cell>
          <cell r="H629">
            <v>11.018265299999999</v>
          </cell>
          <cell r="I629">
            <v>17.011722000000002</v>
          </cell>
          <cell r="J629">
            <v>2.3919531000000003</v>
          </cell>
          <cell r="K629">
            <v>11.976428700000001</v>
          </cell>
          <cell r="L629">
            <v>136.09379999999999</v>
          </cell>
          <cell r="M629">
            <v>15.946399</v>
          </cell>
          <cell r="N629">
            <v>23.538607999999996</v>
          </cell>
          <cell r="O629">
            <v>0</v>
          </cell>
          <cell r="P629">
            <v>7.7226435999999996</v>
          </cell>
          <cell r="Q629">
            <v>9.2319089999999999</v>
          </cell>
          <cell r="R629">
            <v>14.248266000000001</v>
          </cell>
          <cell r="S629">
            <v>1960.9965757000002</v>
          </cell>
        </row>
        <row r="630">
          <cell r="A630" t="str">
            <v>2.54.2026</v>
          </cell>
          <cell r="B630">
            <v>2</v>
          </cell>
          <cell r="C630">
            <v>54</v>
          </cell>
          <cell r="D630">
            <v>2026</v>
          </cell>
          <cell r="E630">
            <v>810.69993999999997</v>
          </cell>
          <cell r="F630">
            <v>807.5748000000001</v>
          </cell>
          <cell r="G630">
            <v>151.79809</v>
          </cell>
          <cell r="H630">
            <v>11.393239699999999</v>
          </cell>
          <cell r="I630">
            <v>17.590669999999999</v>
          </cell>
          <cell r="J630">
            <v>2.4733503999999997</v>
          </cell>
          <cell r="K630">
            <v>12.384</v>
          </cell>
          <cell r="L630">
            <v>140.72531999999998</v>
          </cell>
          <cell r="M630">
            <v>16.489087000000001</v>
          </cell>
          <cell r="N630">
            <v>24.339632999999999</v>
          </cell>
          <cell r="O630">
            <v>0</v>
          </cell>
          <cell r="P630">
            <v>7.985452200000001</v>
          </cell>
          <cell r="Q630">
            <v>9.5460929999999991</v>
          </cell>
          <cell r="R630">
            <v>14.733171</v>
          </cell>
          <cell r="S630">
            <v>2027.7328463000003</v>
          </cell>
        </row>
        <row r="631">
          <cell r="A631" t="str">
            <v>2.61.61</v>
          </cell>
          <cell r="B631">
            <v>2</v>
          </cell>
          <cell r="C631">
            <v>61</v>
          </cell>
          <cell r="D631">
            <v>61</v>
          </cell>
          <cell r="E631">
            <v>319575.94744000002</v>
          </cell>
          <cell r="F631">
            <v>868060.93593799998</v>
          </cell>
          <cell r="G631">
            <v>53849.483443999998</v>
          </cell>
          <cell r="H631">
            <v>23405.561283999999</v>
          </cell>
          <cell r="I631">
            <v>12300.439854599999</v>
          </cell>
          <cell r="J631">
            <v>1930.1595616</v>
          </cell>
          <cell r="K631">
            <v>25440.906364999995</v>
          </cell>
          <cell r="L631">
            <v>98403.538924000008</v>
          </cell>
          <cell r="M631">
            <v>12867.793322999998</v>
          </cell>
          <cell r="N631">
            <v>10029.009635</v>
          </cell>
          <cell r="O631">
            <v>77.516792800000005</v>
          </cell>
          <cell r="P631">
            <v>8538.8013034999985</v>
          </cell>
          <cell r="Q631">
            <v>5951.2039490999996</v>
          </cell>
          <cell r="R631">
            <v>9160.6794910000026</v>
          </cell>
          <cell r="S631">
            <v>1449591.9773056002</v>
          </cell>
        </row>
        <row r="632">
          <cell r="A632" t="str">
            <v>2.61.1996</v>
          </cell>
          <cell r="B632">
            <v>2</v>
          </cell>
          <cell r="C632">
            <v>61</v>
          </cell>
          <cell r="D632">
            <v>1996</v>
          </cell>
          <cell r="E632">
            <v>2443.2331669999994</v>
          </cell>
          <cell r="F632">
            <v>6640.8221880000001</v>
          </cell>
          <cell r="G632">
            <v>548.64421800000014</v>
          </cell>
          <cell r="H632">
            <v>321.870814</v>
          </cell>
          <cell r="I632">
            <v>6.8823240000000006</v>
          </cell>
          <cell r="J632">
            <v>1.0968851000000002</v>
          </cell>
          <cell r="K632">
            <v>349.86062099999998</v>
          </cell>
          <cell r="L632">
            <v>55.058578000000004</v>
          </cell>
          <cell r="M632">
            <v>7.3126150000000001</v>
          </cell>
          <cell r="N632">
            <v>5.4055299999999997</v>
          </cell>
          <cell r="O632">
            <v>1.9798055999999999</v>
          </cell>
          <cell r="P632">
            <v>2.0261028999999997</v>
          </cell>
          <cell r="Q632">
            <v>3.9119021000000003</v>
          </cell>
          <cell r="R632">
            <v>5.6099320000000006</v>
          </cell>
          <cell r="S632">
            <v>10393.7146827</v>
          </cell>
        </row>
        <row r="633">
          <cell r="A633" t="str">
            <v>2.61.1997</v>
          </cell>
          <cell r="B633">
            <v>2</v>
          </cell>
          <cell r="C633">
            <v>61</v>
          </cell>
          <cell r="D633">
            <v>1997</v>
          </cell>
          <cell r="E633">
            <v>3196.9324739999997</v>
          </cell>
          <cell r="F633">
            <v>9605.1045089999989</v>
          </cell>
          <cell r="G633">
            <v>666.76153000000011</v>
          </cell>
          <cell r="H633">
            <v>453.54487099999994</v>
          </cell>
          <cell r="I633">
            <v>10.2012792</v>
          </cell>
          <cell r="J633">
            <v>1.6399514000000002</v>
          </cell>
          <cell r="K633">
            <v>492.98502999999999</v>
          </cell>
          <cell r="L633">
            <v>81.610258000000002</v>
          </cell>
          <cell r="M633">
            <v>10.933066999999999</v>
          </cell>
          <cell r="N633">
            <v>7.8184050000000003</v>
          </cell>
          <cell r="O633">
            <v>2.6533709999999999</v>
          </cell>
          <cell r="P633">
            <v>2.7144118999999995</v>
          </cell>
          <cell r="Q633">
            <v>5.5774859999999995</v>
          </cell>
          <cell r="R633">
            <v>7.9984930000000007</v>
          </cell>
          <cell r="S633">
            <v>14546.475136499999</v>
          </cell>
        </row>
        <row r="634">
          <cell r="A634" t="str">
            <v>2.61.1998</v>
          </cell>
          <cell r="B634">
            <v>2</v>
          </cell>
          <cell r="C634">
            <v>61</v>
          </cell>
          <cell r="D634">
            <v>1998</v>
          </cell>
          <cell r="E634">
            <v>4244.8820290000003</v>
          </cell>
          <cell r="F634">
            <v>12088.403327</v>
          </cell>
          <cell r="G634">
            <v>881.88127499999996</v>
          </cell>
          <cell r="H634">
            <v>429.634702</v>
          </cell>
          <cell r="I634">
            <v>14.3552356</v>
          </cell>
          <cell r="J634">
            <v>2.2963925000000001</v>
          </cell>
          <cell r="K634">
            <v>466.99515299999996</v>
          </cell>
          <cell r="L634">
            <v>114.84189499999999</v>
          </cell>
          <cell r="M634">
            <v>15.309359000000002</v>
          </cell>
          <cell r="N634">
            <v>11.15798</v>
          </cell>
          <cell r="O634">
            <v>2.9075568999999999</v>
          </cell>
          <cell r="P634">
            <v>2.9745797</v>
          </cell>
          <cell r="Q634">
            <v>7.8917650000000004</v>
          </cell>
          <cell r="R634">
            <v>11.31732</v>
          </cell>
          <cell r="S634">
            <v>18294.8485697</v>
          </cell>
        </row>
        <row r="635">
          <cell r="A635" t="str">
            <v>2.61.1999</v>
          </cell>
          <cell r="B635">
            <v>2</v>
          </cell>
          <cell r="C635">
            <v>61</v>
          </cell>
          <cell r="D635">
            <v>1999</v>
          </cell>
          <cell r="E635">
            <v>5479.0649200000007</v>
          </cell>
          <cell r="F635">
            <v>12308.576280000001</v>
          </cell>
          <cell r="G635">
            <v>1126.2724009999999</v>
          </cell>
          <cell r="H635">
            <v>579.22434200000009</v>
          </cell>
          <cell r="I635">
            <v>19.3590138</v>
          </cell>
          <cell r="J635">
            <v>3.0912354</v>
          </cell>
          <cell r="K635">
            <v>629.59386499999994</v>
          </cell>
          <cell r="L635">
            <v>154.87199000000001</v>
          </cell>
          <cell r="M635">
            <v>20.608355000000003</v>
          </cell>
          <cell r="N635">
            <v>15.124537</v>
          </cell>
          <cell r="O635">
            <v>3.9178560999999998</v>
          </cell>
          <cell r="P635">
            <v>4.0071686</v>
          </cell>
          <cell r="Q635">
            <v>10.636308999999999</v>
          </cell>
          <cell r="R635">
            <v>15.253189999999998</v>
          </cell>
          <cell r="S635">
            <v>20369.601462900002</v>
          </cell>
        </row>
        <row r="636">
          <cell r="A636" t="str">
            <v>2.61.2000</v>
          </cell>
          <cell r="B636">
            <v>2</v>
          </cell>
          <cell r="C636">
            <v>61</v>
          </cell>
          <cell r="D636">
            <v>2000</v>
          </cell>
          <cell r="E636">
            <v>6946.3912699999992</v>
          </cell>
          <cell r="F636">
            <v>16122.991885000001</v>
          </cell>
          <cell r="G636">
            <v>1424.2014550000001</v>
          </cell>
          <cell r="H636">
            <v>757.3828239999998</v>
          </cell>
          <cell r="I636">
            <v>25.301618999999999</v>
          </cell>
          <cell r="J636">
            <v>4.0305961999999997</v>
          </cell>
          <cell r="K636">
            <v>823.24467700000002</v>
          </cell>
          <cell r="L636">
            <v>202.41265300000001</v>
          </cell>
          <cell r="M636">
            <v>26.870697999999997</v>
          </cell>
          <cell r="N636">
            <v>19.898719</v>
          </cell>
          <cell r="O636">
            <v>5.1307745000000002</v>
          </cell>
          <cell r="P636">
            <v>5.2468077000000006</v>
          </cell>
          <cell r="Q636">
            <v>13.937505999999999</v>
          </cell>
          <cell r="R636">
            <v>19.987324999999998</v>
          </cell>
          <cell r="S636">
            <v>26397.028809399995</v>
          </cell>
        </row>
        <row r="637">
          <cell r="A637" t="str">
            <v>2.61.2001</v>
          </cell>
          <cell r="B637">
            <v>2</v>
          </cell>
          <cell r="C637">
            <v>61</v>
          </cell>
          <cell r="D637">
            <v>2001</v>
          </cell>
          <cell r="E637">
            <v>8782.8742000000002</v>
          </cell>
          <cell r="F637">
            <v>21002.325345000001</v>
          </cell>
          <cell r="G637">
            <v>1747.4337019999998</v>
          </cell>
          <cell r="H637">
            <v>986.87499800000001</v>
          </cell>
          <cell r="I637">
            <v>33.062104999999995</v>
          </cell>
          <cell r="J637">
            <v>5.2843400000000003</v>
          </cell>
          <cell r="K637">
            <v>1072.6931649999999</v>
          </cell>
          <cell r="L637">
            <v>264.49739999999997</v>
          </cell>
          <cell r="M637">
            <v>35.229056999999997</v>
          </cell>
          <cell r="N637">
            <v>25.761834</v>
          </cell>
          <cell r="O637">
            <v>6.6327451999999996</v>
          </cell>
          <cell r="P637">
            <v>6.7818370999999997</v>
          </cell>
          <cell r="Q637">
            <v>17.999376999999999</v>
          </cell>
          <cell r="R637">
            <v>25.812236000000002</v>
          </cell>
          <cell r="S637">
            <v>34013.262341299989</v>
          </cell>
        </row>
        <row r="638">
          <cell r="A638" t="str">
            <v>2.61.2002</v>
          </cell>
          <cell r="B638">
            <v>2</v>
          </cell>
          <cell r="C638">
            <v>61</v>
          </cell>
          <cell r="D638">
            <v>2002</v>
          </cell>
          <cell r="E638">
            <v>10517.59078</v>
          </cell>
          <cell r="F638">
            <v>25133.156048000001</v>
          </cell>
          <cell r="G638">
            <v>2362.5387799999999</v>
          </cell>
          <cell r="H638">
            <v>1170.9222500000001</v>
          </cell>
          <cell r="I638">
            <v>38.635635000000001</v>
          </cell>
          <cell r="J638">
            <v>6.0187350000000004</v>
          </cell>
          <cell r="K638">
            <v>1272.74423</v>
          </cell>
          <cell r="L638">
            <v>309.08491999999995</v>
          </cell>
          <cell r="M638">
            <v>40.125172000000006</v>
          </cell>
          <cell r="N638">
            <v>32.255780000000001</v>
          </cell>
          <cell r="O638">
            <v>8.2095204000000006</v>
          </cell>
          <cell r="P638">
            <v>8.3932296000000015</v>
          </cell>
          <cell r="Q638">
            <v>22.480975000000001</v>
          </cell>
          <cell r="R638">
            <v>32.239233999999996</v>
          </cell>
          <cell r="S638">
            <v>40954.395289</v>
          </cell>
        </row>
        <row r="639">
          <cell r="A639" t="str">
            <v>2.61.2003</v>
          </cell>
          <cell r="B639">
            <v>2</v>
          </cell>
          <cell r="C639">
            <v>61</v>
          </cell>
          <cell r="D639">
            <v>2003</v>
          </cell>
          <cell r="E639">
            <v>7314.1283600000006</v>
          </cell>
          <cell r="F639">
            <v>17943.369444</v>
          </cell>
          <cell r="G639">
            <v>2189.6029330000001</v>
          </cell>
          <cell r="H639">
            <v>1316.2175499999998</v>
          </cell>
          <cell r="I639">
            <v>48.373031999999995</v>
          </cell>
          <cell r="J639">
            <v>7.6124260000000001</v>
          </cell>
          <cell r="K639">
            <v>1430.6770100000001</v>
          </cell>
          <cell r="L639">
            <v>386.98444000000006</v>
          </cell>
          <cell r="M639">
            <v>50.749739999999996</v>
          </cell>
          <cell r="N639">
            <v>39.329219999999999</v>
          </cell>
          <cell r="O639">
            <v>9.0729042</v>
          </cell>
          <cell r="P639">
            <v>9.2758718999999985</v>
          </cell>
          <cell r="Q639">
            <v>27.358865000000002</v>
          </cell>
          <cell r="R639">
            <v>39.234526000000002</v>
          </cell>
          <cell r="S639">
            <v>30811.986322099998</v>
          </cell>
        </row>
        <row r="640">
          <cell r="A640" t="str">
            <v>2.61.2004</v>
          </cell>
          <cell r="B640">
            <v>2</v>
          </cell>
          <cell r="C640">
            <v>61</v>
          </cell>
          <cell r="D640">
            <v>2004</v>
          </cell>
          <cell r="E640">
            <v>8448.3340500000013</v>
          </cell>
          <cell r="F640">
            <v>20982.383422999996</v>
          </cell>
          <cell r="G640">
            <v>2530.89266</v>
          </cell>
          <cell r="H640">
            <v>1496.0750800000001</v>
          </cell>
          <cell r="I640">
            <v>54.551065999999999</v>
          </cell>
          <cell r="J640">
            <v>8.4653530000000003</v>
          </cell>
          <cell r="K640">
            <v>1626.1727899999998</v>
          </cell>
          <cell r="L640">
            <v>436.40836999999999</v>
          </cell>
          <cell r="M640">
            <v>56.435960000000001</v>
          </cell>
          <cell r="N640">
            <v>45.993609999999997</v>
          </cell>
          <cell r="O640">
            <v>10.5408077</v>
          </cell>
          <cell r="P640">
            <v>10.7758755</v>
          </cell>
          <cell r="Q640">
            <v>31.944808999999999</v>
          </cell>
          <cell r="R640">
            <v>45.811017999999997</v>
          </cell>
          <cell r="S640">
            <v>35784.784872199998</v>
          </cell>
        </row>
        <row r="641">
          <cell r="A641" t="str">
            <v>2.61.2005</v>
          </cell>
          <cell r="B641">
            <v>2</v>
          </cell>
          <cell r="C641">
            <v>61</v>
          </cell>
          <cell r="D641">
            <v>2005</v>
          </cell>
          <cell r="E641">
            <v>9523.3730799999994</v>
          </cell>
          <cell r="F641">
            <v>24326.740438000004</v>
          </cell>
          <cell r="G641">
            <v>2854.2537499999999</v>
          </cell>
          <cell r="H641">
            <v>1759.9478799999999</v>
          </cell>
          <cell r="I641">
            <v>64.484331999999995</v>
          </cell>
          <cell r="J641">
            <v>10.082837999999999</v>
          </cell>
          <cell r="K641">
            <v>1912.9935900000003</v>
          </cell>
          <cell r="L641">
            <v>515.87483999999995</v>
          </cell>
          <cell r="M641">
            <v>67.219259999999991</v>
          </cell>
          <cell r="N641">
            <v>53.322380000000003</v>
          </cell>
          <cell r="O641">
            <v>12.237271600000001</v>
          </cell>
          <cell r="P641">
            <v>12.509329699999999</v>
          </cell>
          <cell r="Q641">
            <v>36.987171000000004</v>
          </cell>
          <cell r="R641">
            <v>53.042206999999991</v>
          </cell>
          <cell r="S641">
            <v>41203.068367299995</v>
          </cell>
        </row>
        <row r="642">
          <cell r="A642" t="str">
            <v>2.61.2006</v>
          </cell>
          <cell r="B642">
            <v>2</v>
          </cell>
          <cell r="C642">
            <v>61</v>
          </cell>
          <cell r="D642">
            <v>2006</v>
          </cell>
          <cell r="E642">
            <v>10822.328709999998</v>
          </cell>
          <cell r="F642">
            <v>28281.304051000003</v>
          </cell>
          <cell r="G642">
            <v>3244.9112</v>
          </cell>
          <cell r="H642">
            <v>2064.2094899999997</v>
          </cell>
          <cell r="I642">
            <v>75.860377</v>
          </cell>
          <cell r="J642">
            <v>11.915453000000001</v>
          </cell>
          <cell r="K642">
            <v>2243.7133600000002</v>
          </cell>
          <cell r="L642">
            <v>606.88263999999992</v>
          </cell>
          <cell r="M642">
            <v>79.436760000000007</v>
          </cell>
          <cell r="N642">
            <v>61.988849999999999</v>
          </cell>
          <cell r="O642">
            <v>14.234179600000001</v>
          </cell>
          <cell r="P642">
            <v>14.549841900000001</v>
          </cell>
          <cell r="Q642">
            <v>42.951718999999997</v>
          </cell>
          <cell r="R642">
            <v>61.595641999999998</v>
          </cell>
          <cell r="S642">
            <v>47625.882273499999</v>
          </cell>
        </row>
        <row r="643">
          <cell r="A643" t="str">
            <v>2.61.2007</v>
          </cell>
          <cell r="B643">
            <v>2</v>
          </cell>
          <cell r="C643">
            <v>61</v>
          </cell>
          <cell r="D643">
            <v>2007</v>
          </cell>
          <cell r="E643">
            <v>4644.7991000000002</v>
          </cell>
          <cell r="F643">
            <v>22352.453999999998</v>
          </cell>
          <cell r="G643">
            <v>651.54584</v>
          </cell>
          <cell r="H643">
            <v>122.27088500000001</v>
          </cell>
          <cell r="I643">
            <v>88.196439999999996</v>
          </cell>
          <cell r="J643">
            <v>13.835355</v>
          </cell>
          <cell r="K643">
            <v>132.90367800000001</v>
          </cell>
          <cell r="L643">
            <v>705.57218</v>
          </cell>
          <cell r="M643">
            <v>92.236140000000006</v>
          </cell>
          <cell r="N643">
            <v>72.313060000000007</v>
          </cell>
          <cell r="O643">
            <v>0</v>
          </cell>
          <cell r="P643">
            <v>85.698794000000007</v>
          </cell>
          <cell r="Q643">
            <v>46.513693000000004</v>
          </cell>
          <cell r="R643">
            <v>71.787940999999989</v>
          </cell>
          <cell r="S643">
            <v>29080.127105999996</v>
          </cell>
        </row>
        <row r="644">
          <cell r="A644" t="str">
            <v>2.61.2008</v>
          </cell>
          <cell r="B644">
            <v>2</v>
          </cell>
          <cell r="C644">
            <v>61</v>
          </cell>
          <cell r="D644">
            <v>2008</v>
          </cell>
          <cell r="E644">
            <v>5214.8688000000002</v>
          </cell>
          <cell r="F644">
            <v>25411.307000000001</v>
          </cell>
          <cell r="G644">
            <v>731.98530999999991</v>
          </cell>
          <cell r="H644">
            <v>137.81763800000002</v>
          </cell>
          <cell r="I644">
            <v>99.715891999999997</v>
          </cell>
          <cell r="J644">
            <v>15.483674999999998</v>
          </cell>
          <cell r="K644">
            <v>149.80230800000001</v>
          </cell>
          <cell r="L644">
            <v>797.72734000000003</v>
          </cell>
          <cell r="M644">
            <v>103.22508000000001</v>
          </cell>
          <cell r="N644">
            <v>83.941489999999988</v>
          </cell>
          <cell r="O644">
            <v>0</v>
          </cell>
          <cell r="P644">
            <v>96.595435000000009</v>
          </cell>
          <cell r="Q644">
            <v>53.949959</v>
          </cell>
          <cell r="R644">
            <v>83.264487000000003</v>
          </cell>
          <cell r="S644">
            <v>32979.684414000003</v>
          </cell>
        </row>
        <row r="645">
          <cell r="A645" t="str">
            <v>2.61.2009</v>
          </cell>
          <cell r="B645">
            <v>2</v>
          </cell>
          <cell r="C645">
            <v>61</v>
          </cell>
          <cell r="D645">
            <v>2009</v>
          </cell>
          <cell r="E645">
            <v>5737.1025999999993</v>
          </cell>
          <cell r="F645">
            <v>30724.340000000004</v>
          </cell>
          <cell r="G645">
            <v>805.52612999999997</v>
          </cell>
          <cell r="H645">
            <v>169.54065599999998</v>
          </cell>
          <cell r="I645">
            <v>122.02132499999999</v>
          </cell>
          <cell r="J645">
            <v>19.370016</v>
          </cell>
          <cell r="K645">
            <v>184.28403900000001</v>
          </cell>
          <cell r="L645">
            <v>976.17002000000014</v>
          </cell>
          <cell r="M645">
            <v>129.13396</v>
          </cell>
          <cell r="N645">
            <v>96.902940000000001</v>
          </cell>
          <cell r="O645">
            <v>0</v>
          </cell>
          <cell r="P645">
            <v>118.83000700000001</v>
          </cell>
          <cell r="Q645">
            <v>62.236588000000005</v>
          </cell>
          <cell r="R645">
            <v>96.054050000000004</v>
          </cell>
          <cell r="S645">
            <v>39241.512330999991</v>
          </cell>
        </row>
        <row r="646">
          <cell r="A646" t="str">
            <v>2.61.2010</v>
          </cell>
          <cell r="B646">
            <v>2</v>
          </cell>
          <cell r="C646">
            <v>61</v>
          </cell>
          <cell r="D646">
            <v>2010</v>
          </cell>
          <cell r="E646">
            <v>5286.1619000000001</v>
          </cell>
          <cell r="F646">
            <v>8967.7199999999993</v>
          </cell>
          <cell r="G646">
            <v>740.01139999999998</v>
          </cell>
          <cell r="H646">
            <v>182.38955100000001</v>
          </cell>
          <cell r="I646">
            <v>139.03431700000002</v>
          </cell>
          <cell r="J646">
            <v>21.996307000000002</v>
          </cell>
          <cell r="K646">
            <v>198.25014000000002</v>
          </cell>
          <cell r="L646">
            <v>1112.27493</v>
          </cell>
          <cell r="M646">
            <v>146.64252999999999</v>
          </cell>
          <cell r="N646">
            <v>111.43844</v>
          </cell>
          <cell r="O646">
            <v>0</v>
          </cell>
          <cell r="P646">
            <v>127.835644</v>
          </cell>
          <cell r="Q646">
            <v>71.527497999999994</v>
          </cell>
          <cell r="R646">
            <v>110.39315999999999</v>
          </cell>
          <cell r="S646">
            <v>17215.675816999999</v>
          </cell>
        </row>
        <row r="647">
          <cell r="A647" t="str">
            <v>2.61.2011</v>
          </cell>
          <cell r="B647">
            <v>2</v>
          </cell>
          <cell r="C647">
            <v>61</v>
          </cell>
          <cell r="D647">
            <v>2011</v>
          </cell>
          <cell r="E647">
            <v>6345.1187</v>
          </cell>
          <cell r="F647">
            <v>12708.241999999998</v>
          </cell>
          <cell r="G647">
            <v>890.18912999999998</v>
          </cell>
          <cell r="H647">
            <v>251.82254099999997</v>
          </cell>
          <cell r="I647">
            <v>192.65809200000001</v>
          </cell>
          <cell r="J647">
            <v>30.224749000000003</v>
          </cell>
          <cell r="K647">
            <v>273.72085500000003</v>
          </cell>
          <cell r="L647">
            <v>1541.26414</v>
          </cell>
          <cell r="M647">
            <v>201.49885</v>
          </cell>
          <cell r="N647">
            <v>157.92784999999998</v>
          </cell>
          <cell r="O647">
            <v>0</v>
          </cell>
          <cell r="P647">
            <v>176.50069799999997</v>
          </cell>
          <cell r="Q647">
            <v>101.12257100000001</v>
          </cell>
          <cell r="R647">
            <v>156.06939</v>
          </cell>
          <cell r="S647">
            <v>23026.359565999999</v>
          </cell>
        </row>
        <row r="648">
          <cell r="A648" t="str">
            <v>2.61.2012</v>
          </cell>
          <cell r="B648">
            <v>2</v>
          </cell>
          <cell r="C648">
            <v>61</v>
          </cell>
          <cell r="D648">
            <v>2012</v>
          </cell>
          <cell r="E648">
            <v>7402.1147000000001</v>
          </cell>
          <cell r="F648">
            <v>16663.248</v>
          </cell>
          <cell r="G648">
            <v>1040.28153</v>
          </cell>
          <cell r="H648">
            <v>329.90542700000009</v>
          </cell>
          <cell r="I648">
            <v>252.61627999999999</v>
          </cell>
          <cell r="J648">
            <v>39.631083999999994</v>
          </cell>
          <cell r="K648">
            <v>358.59404000000006</v>
          </cell>
          <cell r="L648">
            <v>2020.9286300000001</v>
          </cell>
          <cell r="M648">
            <v>264.20821999999998</v>
          </cell>
          <cell r="N648">
            <v>207.07733999999999</v>
          </cell>
          <cell r="O648">
            <v>0</v>
          </cell>
          <cell r="P648">
            <v>231.22861</v>
          </cell>
          <cell r="Q648">
            <v>132.39896899999999</v>
          </cell>
          <cell r="R648">
            <v>204.3407</v>
          </cell>
          <cell r="S648">
            <v>29146.573529999998</v>
          </cell>
        </row>
        <row r="649">
          <cell r="A649" t="str">
            <v>2.61.2013</v>
          </cell>
          <cell r="B649">
            <v>2</v>
          </cell>
          <cell r="C649">
            <v>61</v>
          </cell>
          <cell r="D649">
            <v>2013</v>
          </cell>
          <cell r="E649">
            <v>8263.2456000000002</v>
          </cell>
          <cell r="F649">
            <v>18658.327000000001</v>
          </cell>
          <cell r="G649">
            <v>1162.4248</v>
          </cell>
          <cell r="H649">
            <v>365.99949500000002</v>
          </cell>
          <cell r="I649">
            <v>317.23468000000003</v>
          </cell>
          <cell r="J649">
            <v>49.768740000000001</v>
          </cell>
          <cell r="K649">
            <v>397.82671200000004</v>
          </cell>
          <cell r="L649">
            <v>2537.8853999999997</v>
          </cell>
          <cell r="M649">
            <v>331.79308000000003</v>
          </cell>
          <cell r="N649">
            <v>260.04802999999998</v>
          </cell>
          <cell r="O649">
            <v>0</v>
          </cell>
          <cell r="P649">
            <v>256.52663699999999</v>
          </cell>
          <cell r="Q649">
            <v>166.10281700000002</v>
          </cell>
          <cell r="R649">
            <v>256.35854</v>
          </cell>
          <cell r="S649">
            <v>33023.541530999995</v>
          </cell>
        </row>
        <row r="650">
          <cell r="A650" t="str">
            <v>2.61.2014</v>
          </cell>
          <cell r="B650">
            <v>2</v>
          </cell>
          <cell r="C650">
            <v>61</v>
          </cell>
          <cell r="D650">
            <v>2014</v>
          </cell>
          <cell r="E650">
            <v>9377.3029999999999</v>
          </cell>
          <cell r="F650">
            <v>22260.377999999997</v>
          </cell>
          <cell r="G650">
            <v>1325.2362999999998</v>
          </cell>
          <cell r="H650">
            <v>438.47037599999999</v>
          </cell>
          <cell r="I650">
            <v>387.37379999999996</v>
          </cell>
          <cell r="J650">
            <v>60.772299999999994</v>
          </cell>
          <cell r="K650">
            <v>476.59974599999998</v>
          </cell>
          <cell r="L650">
            <v>3098.9962</v>
          </cell>
          <cell r="M650">
            <v>405.15111999999999</v>
          </cell>
          <cell r="N650">
            <v>315.80133999999998</v>
          </cell>
          <cell r="O650">
            <v>0</v>
          </cell>
          <cell r="P650">
            <v>307.32084700000007</v>
          </cell>
          <cell r="Q650">
            <v>190.43840699999998</v>
          </cell>
          <cell r="R650">
            <v>293.91721999999999</v>
          </cell>
          <cell r="S650">
            <v>38937.758655999998</v>
          </cell>
        </row>
        <row r="651">
          <cell r="A651" t="str">
            <v>2.61.2015</v>
          </cell>
          <cell r="B651">
            <v>2</v>
          </cell>
          <cell r="C651">
            <v>61</v>
          </cell>
          <cell r="D651">
            <v>2015</v>
          </cell>
          <cell r="E651">
            <v>10613.704</v>
          </cell>
          <cell r="F651">
            <v>26645.037000000004</v>
          </cell>
          <cell r="G651">
            <v>1501.7946000000002</v>
          </cell>
          <cell r="H651">
            <v>524.64286699999991</v>
          </cell>
          <cell r="I651">
            <v>463.67450999999994</v>
          </cell>
          <cell r="J651">
            <v>72.742550000000008</v>
          </cell>
          <cell r="K651">
            <v>570.26583399999993</v>
          </cell>
          <cell r="L651">
            <v>3709.3942999999999</v>
          </cell>
          <cell r="M651">
            <v>484.95310000000001</v>
          </cell>
          <cell r="N651">
            <v>378.00400000000002</v>
          </cell>
          <cell r="O651">
            <v>0</v>
          </cell>
          <cell r="P651">
            <v>367.71961799999991</v>
          </cell>
          <cell r="Q651">
            <v>227.82372000000004</v>
          </cell>
          <cell r="R651">
            <v>351.61770000000001</v>
          </cell>
          <cell r="S651">
            <v>45911.373799000008</v>
          </cell>
        </row>
        <row r="652">
          <cell r="A652" t="str">
            <v>2.61.2016</v>
          </cell>
          <cell r="B652">
            <v>2</v>
          </cell>
          <cell r="C652">
            <v>61</v>
          </cell>
          <cell r="D652">
            <v>2016</v>
          </cell>
          <cell r="E652">
            <v>11892.737000000001</v>
          </cell>
          <cell r="F652">
            <v>31258.321999999996</v>
          </cell>
          <cell r="G652">
            <v>1684.5389</v>
          </cell>
          <cell r="H652">
            <v>615.30493700000011</v>
          </cell>
          <cell r="I652">
            <v>543.95508000000007</v>
          </cell>
          <cell r="J652">
            <v>85.337210000000013</v>
          </cell>
          <cell r="K652">
            <v>668.81162199999994</v>
          </cell>
          <cell r="L652">
            <v>4351.6408000000001</v>
          </cell>
          <cell r="M652">
            <v>568.9171</v>
          </cell>
          <cell r="N652">
            <v>443.45169999999996</v>
          </cell>
          <cell r="O652">
            <v>0</v>
          </cell>
          <cell r="P652">
            <v>431.26309300000003</v>
          </cell>
          <cell r="Q652">
            <v>267.15581000000003</v>
          </cell>
          <cell r="R652">
            <v>412.31906000000004</v>
          </cell>
          <cell r="S652">
            <v>53223.75431199999</v>
          </cell>
        </row>
        <row r="653">
          <cell r="A653" t="str">
            <v>2.61.2017</v>
          </cell>
          <cell r="B653">
            <v>2</v>
          </cell>
          <cell r="C653">
            <v>61</v>
          </cell>
          <cell r="D653">
            <v>2017</v>
          </cell>
          <cell r="E653">
            <v>13052.690999999999</v>
          </cell>
          <cell r="F653">
            <v>35649.403999999995</v>
          </cell>
          <cell r="G653">
            <v>1850.5299</v>
          </cell>
          <cell r="H653">
            <v>701.58237600000007</v>
          </cell>
          <cell r="I653">
            <v>620.36964</v>
          </cell>
          <cell r="J653">
            <v>97.325249999999997</v>
          </cell>
          <cell r="K653">
            <v>762.59184199999993</v>
          </cell>
          <cell r="L653">
            <v>4962.9593000000004</v>
          </cell>
          <cell r="M653">
            <v>648.83870000000013</v>
          </cell>
          <cell r="N653">
            <v>505.74680000000001</v>
          </cell>
          <cell r="O653">
            <v>0</v>
          </cell>
          <cell r="P653">
            <v>491.73480899999993</v>
          </cell>
          <cell r="Q653">
            <v>294.36039200000005</v>
          </cell>
          <cell r="R653">
            <v>454.30719999999997</v>
          </cell>
          <cell r="S653">
            <v>60092.441209000004</v>
          </cell>
        </row>
        <row r="654">
          <cell r="A654" t="str">
            <v>2.61.2018</v>
          </cell>
          <cell r="B654">
            <v>2</v>
          </cell>
          <cell r="C654">
            <v>61</v>
          </cell>
          <cell r="D654">
            <v>2018</v>
          </cell>
          <cell r="E654">
            <v>14271.813000000002</v>
          </cell>
          <cell r="F654">
            <v>40270.47</v>
          </cell>
          <cell r="G654">
            <v>2024.9965999999999</v>
          </cell>
          <cell r="H654">
            <v>792.37684900000011</v>
          </cell>
          <cell r="I654">
            <v>700.78478000000007</v>
          </cell>
          <cell r="J654">
            <v>109.94105999999999</v>
          </cell>
          <cell r="K654">
            <v>861.28267600000004</v>
          </cell>
          <cell r="L654">
            <v>5606.2802000000001</v>
          </cell>
          <cell r="M654">
            <v>732.94479999999999</v>
          </cell>
          <cell r="N654">
            <v>571.3048</v>
          </cell>
          <cell r="O654">
            <v>0</v>
          </cell>
          <cell r="P654">
            <v>555.37201700000003</v>
          </cell>
          <cell r="Q654">
            <v>332.42427000000004</v>
          </cell>
          <cell r="R654">
            <v>513.053</v>
          </cell>
          <cell r="S654">
            <v>67343.044052000012</v>
          </cell>
        </row>
        <row r="655">
          <cell r="A655" t="str">
            <v>2.61.2019</v>
          </cell>
          <cell r="B655">
            <v>2</v>
          </cell>
          <cell r="C655">
            <v>61</v>
          </cell>
          <cell r="D655">
            <v>2019</v>
          </cell>
          <cell r="E655">
            <v>15544.989</v>
          </cell>
          <cell r="F655">
            <v>45110.19</v>
          </cell>
          <cell r="G655">
            <v>2207.2184999999999</v>
          </cell>
          <cell r="H655">
            <v>887.46482399999991</v>
          </cell>
          <cell r="I655">
            <v>785.00491</v>
          </cell>
          <cell r="J655">
            <v>123.15368000000001</v>
          </cell>
          <cell r="K655">
            <v>964.63796200000024</v>
          </cell>
          <cell r="L655">
            <v>6280.0295999999998</v>
          </cell>
          <cell r="M655">
            <v>821.02889999999991</v>
          </cell>
          <cell r="N655">
            <v>639.96299999999997</v>
          </cell>
          <cell r="O655">
            <v>0</v>
          </cell>
          <cell r="P655">
            <v>622.01897600000007</v>
          </cell>
          <cell r="Q655">
            <v>372.28708099999994</v>
          </cell>
          <cell r="R655">
            <v>574.57623000000001</v>
          </cell>
          <cell r="S655">
            <v>74932.562663000033</v>
          </cell>
        </row>
        <row r="656">
          <cell r="A656" t="str">
            <v>2.61.2020</v>
          </cell>
          <cell r="B656">
            <v>2</v>
          </cell>
          <cell r="C656">
            <v>61</v>
          </cell>
          <cell r="D656">
            <v>2020</v>
          </cell>
          <cell r="E656">
            <v>15641.915999999999</v>
          </cell>
          <cell r="F656">
            <v>46511.78</v>
          </cell>
          <cell r="G656">
            <v>2222.3919000000001</v>
          </cell>
          <cell r="H656">
            <v>914.91748999999993</v>
          </cell>
          <cell r="I656">
            <v>809.39457999999991</v>
          </cell>
          <cell r="J656">
            <v>126.98009</v>
          </cell>
          <cell r="K656">
            <v>994.47897499999999</v>
          </cell>
          <cell r="L656">
            <v>6475.1485999999995</v>
          </cell>
          <cell r="M656">
            <v>846.53830000000005</v>
          </cell>
          <cell r="N656">
            <v>659.84669999999994</v>
          </cell>
          <cell r="O656">
            <v>0</v>
          </cell>
          <cell r="P656">
            <v>641.25964599999998</v>
          </cell>
          <cell r="Q656">
            <v>383.77826599999997</v>
          </cell>
          <cell r="R656">
            <v>592.31150000000002</v>
          </cell>
          <cell r="S656">
            <v>76820.742046999992</v>
          </cell>
        </row>
        <row r="657">
          <cell r="A657" t="str">
            <v>2.61.2021</v>
          </cell>
          <cell r="B657">
            <v>2</v>
          </cell>
          <cell r="C657">
            <v>61</v>
          </cell>
          <cell r="D657">
            <v>2021</v>
          </cell>
          <cell r="E657">
            <v>17061.346000000001</v>
          </cell>
          <cell r="F657">
            <v>51345.5</v>
          </cell>
          <cell r="G657">
            <v>2425.3067000000001</v>
          </cell>
          <cell r="H657">
            <v>1014.7777929999999</v>
          </cell>
          <cell r="I657">
            <v>906.82422999999994</v>
          </cell>
          <cell r="J657">
            <v>142.26519999999999</v>
          </cell>
          <cell r="K657">
            <v>1103.0217659999998</v>
          </cell>
          <cell r="L657">
            <v>7254.6055000000006</v>
          </cell>
          <cell r="M657">
            <v>948.43910000000005</v>
          </cell>
          <cell r="N657">
            <v>739.27569999999992</v>
          </cell>
          <cell r="O657">
            <v>0</v>
          </cell>
          <cell r="P657">
            <v>711.25121899999988</v>
          </cell>
          <cell r="Q657">
            <v>429.90158000000002</v>
          </cell>
          <cell r="R657">
            <v>663.49767999999995</v>
          </cell>
          <cell r="S657">
            <v>84746.012468000015</v>
          </cell>
        </row>
        <row r="658">
          <cell r="A658" t="str">
            <v>2.61.2022</v>
          </cell>
          <cell r="B658">
            <v>2</v>
          </cell>
          <cell r="C658">
            <v>61</v>
          </cell>
          <cell r="D658">
            <v>2022</v>
          </cell>
          <cell r="E658">
            <v>18319.037</v>
          </cell>
          <cell r="F658">
            <v>56190.590000000004</v>
          </cell>
          <cell r="G658">
            <v>2605.4377999999997</v>
          </cell>
          <cell r="H658">
            <v>1110.4246459999997</v>
          </cell>
          <cell r="I658">
            <v>992.39661000000012</v>
          </cell>
          <cell r="J658">
            <v>155.68989999999999</v>
          </cell>
          <cell r="K658">
            <v>1206.988061</v>
          </cell>
          <cell r="L658">
            <v>7939.1770999999999</v>
          </cell>
          <cell r="M658">
            <v>1037.9367999999999</v>
          </cell>
          <cell r="N658">
            <v>809.03620000000001</v>
          </cell>
          <cell r="O658">
            <v>0</v>
          </cell>
          <cell r="P658">
            <v>778.28960200000006</v>
          </cell>
          <cell r="Q658">
            <v>470.398707</v>
          </cell>
          <cell r="R658">
            <v>725.99947999999995</v>
          </cell>
          <cell r="S658">
            <v>92341.401905999999</v>
          </cell>
        </row>
        <row r="659">
          <cell r="A659" t="str">
            <v>2.61.2023</v>
          </cell>
          <cell r="B659">
            <v>2</v>
          </cell>
          <cell r="C659">
            <v>61</v>
          </cell>
          <cell r="D659">
            <v>2023</v>
          </cell>
          <cell r="E659">
            <v>17555.643</v>
          </cell>
          <cell r="F659">
            <v>43871.97</v>
          </cell>
          <cell r="G659">
            <v>2495.2984000000001</v>
          </cell>
          <cell r="H659">
            <v>841.93417599999998</v>
          </cell>
          <cell r="I659">
            <v>1076.5692100000001</v>
          </cell>
          <cell r="J659">
            <v>168.89505</v>
          </cell>
          <cell r="K659">
            <v>915.14865099999997</v>
          </cell>
          <cell r="L659">
            <v>8612.5577000000012</v>
          </cell>
          <cell r="M659">
            <v>1125.9728</v>
          </cell>
          <cell r="N659">
            <v>877.65719999999988</v>
          </cell>
          <cell r="O659">
            <v>0</v>
          </cell>
          <cell r="P659">
            <v>590.10645899999997</v>
          </cell>
          <cell r="Q659">
            <v>510.23023699999999</v>
          </cell>
          <cell r="R659">
            <v>787.47406999999998</v>
          </cell>
          <cell r="S659">
            <v>79429.456953000001</v>
          </cell>
        </row>
        <row r="660">
          <cell r="A660" t="str">
            <v>2.61.2024</v>
          </cell>
          <cell r="B660">
            <v>2</v>
          </cell>
          <cell r="C660">
            <v>61</v>
          </cell>
          <cell r="D660">
            <v>2024</v>
          </cell>
          <cell r="E660">
            <v>17832.924999999999</v>
          </cell>
          <cell r="F660">
            <v>44564.92</v>
          </cell>
          <cell r="G660">
            <v>2534.712</v>
          </cell>
          <cell r="H660">
            <v>855.23303700000008</v>
          </cell>
          <cell r="I660">
            <v>1093.5739800000001</v>
          </cell>
          <cell r="J660">
            <v>171.56271999999998</v>
          </cell>
          <cell r="K660">
            <v>929.60390700000005</v>
          </cell>
          <cell r="L660">
            <v>8748.5872999999992</v>
          </cell>
          <cell r="M660">
            <v>1143.7563</v>
          </cell>
          <cell r="N660">
            <v>891.51990000000001</v>
          </cell>
          <cell r="O660">
            <v>0</v>
          </cell>
          <cell r="P660">
            <v>599.42730200000005</v>
          </cell>
          <cell r="Q660">
            <v>518.29039</v>
          </cell>
          <cell r="R660">
            <v>799.91269</v>
          </cell>
          <cell r="S660">
            <v>80684.024525999979</v>
          </cell>
        </row>
        <row r="661">
          <cell r="A661" t="str">
            <v>2.61.2025</v>
          </cell>
          <cell r="B661">
            <v>2</v>
          </cell>
          <cell r="C661">
            <v>61</v>
          </cell>
          <cell r="D661">
            <v>2025</v>
          </cell>
          <cell r="E661">
            <v>18502.365999999998</v>
          </cell>
          <cell r="F661">
            <v>46237.93</v>
          </cell>
          <cell r="G661">
            <v>2629.8624</v>
          </cell>
          <cell r="H661">
            <v>887.336994</v>
          </cell>
          <cell r="I661">
            <v>1134.62465</v>
          </cell>
          <cell r="J661">
            <v>178.00304</v>
          </cell>
          <cell r="K661">
            <v>964.49966599999993</v>
          </cell>
          <cell r="L661">
            <v>9076.9934000000012</v>
          </cell>
          <cell r="M661">
            <v>1186.6933999999999</v>
          </cell>
          <cell r="N661">
            <v>924.98649999999998</v>
          </cell>
          <cell r="O661">
            <v>0</v>
          </cell>
          <cell r="P661">
            <v>621.92911300000003</v>
          </cell>
          <cell r="Q661">
            <v>537.74563000000001</v>
          </cell>
          <cell r="R661">
            <v>829.94090000000006</v>
          </cell>
          <cell r="S661">
            <v>83712.911693000016</v>
          </cell>
        </row>
        <row r="662">
          <cell r="A662" t="str">
            <v>2.61.2026</v>
          </cell>
          <cell r="B662">
            <v>2</v>
          </cell>
          <cell r="C662">
            <v>61</v>
          </cell>
          <cell r="D662">
            <v>2026</v>
          </cell>
          <cell r="E662">
            <v>19296.933000000001</v>
          </cell>
          <cell r="F662">
            <v>48223.630000000005</v>
          </cell>
          <cell r="G662">
            <v>2742.8013999999998</v>
          </cell>
          <cell r="H662">
            <v>925.44392500000004</v>
          </cell>
          <cell r="I662">
            <v>1183.3508299999999</v>
          </cell>
          <cell r="J662">
            <v>185.64738</v>
          </cell>
          <cell r="K662">
            <v>1005.920394</v>
          </cell>
          <cell r="L662">
            <v>9466.8183000000008</v>
          </cell>
          <cell r="M662">
            <v>1237.6549999999997</v>
          </cell>
          <cell r="N662">
            <v>964.70979999999997</v>
          </cell>
          <cell r="O662">
            <v>0</v>
          </cell>
          <cell r="P662">
            <v>648.63772099999994</v>
          </cell>
          <cell r="Q662">
            <v>560.83947999999998</v>
          </cell>
          <cell r="R662">
            <v>865.58337000000006</v>
          </cell>
          <cell r="S662">
            <v>87307.970599999986</v>
          </cell>
        </row>
        <row r="663">
          <cell r="A663" t="str">
            <v>2.62.62</v>
          </cell>
          <cell r="B663">
            <v>2</v>
          </cell>
          <cell r="C663">
            <v>62</v>
          </cell>
          <cell r="D663">
            <v>62</v>
          </cell>
          <cell r="E663">
            <v>843089.66461999982</v>
          </cell>
          <cell r="F663">
            <v>2897359.9419550002</v>
          </cell>
          <cell r="G663">
            <v>160711.15715100002</v>
          </cell>
          <cell r="H663">
            <v>85230.704427999983</v>
          </cell>
          <cell r="I663">
            <v>31939.335497999997</v>
          </cell>
          <cell r="J663">
            <v>5151.1455505999993</v>
          </cell>
          <cell r="K663">
            <v>92642.357125999988</v>
          </cell>
          <cell r="L663">
            <v>255514.67172999994</v>
          </cell>
          <cell r="M663">
            <v>34341.156690999996</v>
          </cell>
          <cell r="N663">
            <v>24787.913224000004</v>
          </cell>
          <cell r="O663">
            <v>345.77891269999986</v>
          </cell>
          <cell r="P663">
            <v>23396.729527099993</v>
          </cell>
          <cell r="Q663">
            <v>14804.779571000001</v>
          </cell>
          <cell r="R663">
            <v>22743.818907000001</v>
          </cell>
          <cell r="S663">
            <v>4492059.1548913997</v>
          </cell>
        </row>
        <row r="664">
          <cell r="A664" t="str">
            <v>2.62.1996</v>
          </cell>
          <cell r="B664">
            <v>2</v>
          </cell>
          <cell r="C664">
            <v>62</v>
          </cell>
          <cell r="D664">
            <v>1996</v>
          </cell>
          <cell r="E664">
            <v>6827.9776499999998</v>
          </cell>
          <cell r="F664">
            <v>25663.509871999999</v>
          </cell>
          <cell r="G664">
            <v>1239.378461</v>
          </cell>
          <cell r="H664">
            <v>1194.556368</v>
          </cell>
          <cell r="I664">
            <v>26.304278999999998</v>
          </cell>
          <cell r="J664">
            <v>4.2340076</v>
          </cell>
          <cell r="K664">
            <v>1298.4348659999998</v>
          </cell>
          <cell r="L664">
            <v>210.43467000000001</v>
          </cell>
          <cell r="M664">
            <v>28.226884000000002</v>
          </cell>
          <cell r="N664">
            <v>20.890751000000002</v>
          </cell>
          <cell r="O664">
            <v>6.5429488999999998</v>
          </cell>
          <cell r="P664">
            <v>6.6997905000000006</v>
          </cell>
          <cell r="Q664">
            <v>14.469747999999999</v>
          </cell>
          <cell r="R664">
            <v>20.750626</v>
          </cell>
          <cell r="S664">
            <v>36562.41092200001</v>
          </cell>
        </row>
        <row r="665">
          <cell r="A665" t="str">
            <v>2.62.1997</v>
          </cell>
          <cell r="B665">
            <v>2</v>
          </cell>
          <cell r="C665">
            <v>62</v>
          </cell>
          <cell r="D665">
            <v>1997</v>
          </cell>
          <cell r="E665">
            <v>10031.410610000001</v>
          </cell>
          <cell r="F665">
            <v>39267.694466000008</v>
          </cell>
          <cell r="G665">
            <v>1764.0202099999999</v>
          </cell>
          <cell r="H665">
            <v>1812.7432249999997</v>
          </cell>
          <cell r="I665">
            <v>40.560735999999999</v>
          </cell>
          <cell r="J665">
            <v>6.5461769999999992</v>
          </cell>
          <cell r="K665">
            <v>1970.3799999999999</v>
          </cell>
          <cell r="L665">
            <v>324.48590999999999</v>
          </cell>
          <cell r="M665">
            <v>43.641397000000005</v>
          </cell>
          <cell r="N665">
            <v>31.960963</v>
          </cell>
          <cell r="O665">
            <v>9.7429572999999987</v>
          </cell>
          <cell r="P665">
            <v>9.9754648999999986</v>
          </cell>
          <cell r="Q665">
            <v>22.032306999999999</v>
          </cell>
          <cell r="R665">
            <v>31.595911999999998</v>
          </cell>
          <cell r="S665">
            <v>55366.790335199999</v>
          </cell>
        </row>
        <row r="666">
          <cell r="A666" t="str">
            <v>2.62.1998</v>
          </cell>
          <cell r="B666">
            <v>2</v>
          </cell>
          <cell r="C666">
            <v>62</v>
          </cell>
          <cell r="D666">
            <v>1998</v>
          </cell>
          <cell r="E666">
            <v>14318.222029999999</v>
          </cell>
          <cell r="F666">
            <v>50716.002336999991</v>
          </cell>
          <cell r="G666">
            <v>2538.8601800000001</v>
          </cell>
          <cell r="H666">
            <v>1806.445234</v>
          </cell>
          <cell r="I666">
            <v>59.083784999999992</v>
          </cell>
          <cell r="J666">
            <v>9.5130210000000002</v>
          </cell>
          <cell r="K666">
            <v>1963.5338690000001</v>
          </cell>
          <cell r="L666">
            <v>472.66991999999999</v>
          </cell>
          <cell r="M666">
            <v>63.420550000000006</v>
          </cell>
          <cell r="N666">
            <v>46.884619999999998</v>
          </cell>
          <cell r="O666">
            <v>11.646914899999999</v>
          </cell>
          <cell r="P666">
            <v>11.928398699999997</v>
          </cell>
          <cell r="Q666">
            <v>32.229834000000004</v>
          </cell>
          <cell r="R666">
            <v>46.219669000000003</v>
          </cell>
          <cell r="S666">
            <v>72096.660362599985</v>
          </cell>
        </row>
        <row r="667">
          <cell r="A667" t="str">
            <v>2.62.1999</v>
          </cell>
          <cell r="B667">
            <v>2</v>
          </cell>
          <cell r="C667">
            <v>62</v>
          </cell>
          <cell r="D667">
            <v>1999</v>
          </cell>
          <cell r="E667">
            <v>19556.99439</v>
          </cell>
          <cell r="F667">
            <v>54440.476089999996</v>
          </cell>
          <cell r="G667">
            <v>3339.6454200000003</v>
          </cell>
          <cell r="H667">
            <v>2517.5706089999994</v>
          </cell>
          <cell r="I667">
            <v>82.593711999999996</v>
          </cell>
          <cell r="J667">
            <v>13.357619</v>
          </cell>
          <cell r="K667">
            <v>2736.4969420000002</v>
          </cell>
          <cell r="L667">
            <v>660.74952999999994</v>
          </cell>
          <cell r="M667">
            <v>89.051199999999994</v>
          </cell>
          <cell r="N667">
            <v>64.681960000000004</v>
          </cell>
          <cell r="O667">
            <v>16.072322800000002</v>
          </cell>
          <cell r="P667">
            <v>16.459687799999998</v>
          </cell>
          <cell r="Q667">
            <v>44.379264000000006</v>
          </cell>
          <cell r="R667">
            <v>63.642885999999997</v>
          </cell>
          <cell r="S667">
            <v>83642.171632600002</v>
          </cell>
        </row>
        <row r="668">
          <cell r="A668" t="str">
            <v>2.62.2000</v>
          </cell>
          <cell r="B668">
            <v>2</v>
          </cell>
          <cell r="C668">
            <v>62</v>
          </cell>
          <cell r="D668">
            <v>2000</v>
          </cell>
          <cell r="E668">
            <v>25791.356270000004</v>
          </cell>
          <cell r="F668">
            <v>72609.837299999999</v>
          </cell>
          <cell r="G668">
            <v>4362.8804</v>
          </cell>
          <cell r="H668">
            <v>3357.8312499999993</v>
          </cell>
          <cell r="I668">
            <v>110.23510900000001</v>
          </cell>
          <cell r="J668">
            <v>17.840217999999997</v>
          </cell>
          <cell r="K668">
            <v>3649.8302779999995</v>
          </cell>
          <cell r="L668">
            <v>881.88028999999995</v>
          </cell>
          <cell r="M668">
            <v>118.93530000000001</v>
          </cell>
          <cell r="N668">
            <v>86.15003999999999</v>
          </cell>
          <cell r="O668">
            <v>21.3909643</v>
          </cell>
          <cell r="P668">
            <v>21.905498100000006</v>
          </cell>
          <cell r="Q668">
            <v>59.043244999999999</v>
          </cell>
          <cell r="R668">
            <v>84.672038000000015</v>
          </cell>
          <cell r="S668">
            <v>111173.78820039997</v>
          </cell>
        </row>
        <row r="669">
          <cell r="A669" t="str">
            <v>2.62.2001</v>
          </cell>
          <cell r="B669">
            <v>2</v>
          </cell>
          <cell r="C669">
            <v>62</v>
          </cell>
          <cell r="D669">
            <v>2001</v>
          </cell>
          <cell r="E669">
            <v>33297.043389999999</v>
          </cell>
          <cell r="F669">
            <v>94293.209009999991</v>
          </cell>
          <cell r="G669">
            <v>5744.3671699999995</v>
          </cell>
          <cell r="H669">
            <v>4354.5772540000016</v>
          </cell>
          <cell r="I669">
            <v>142.72885899999997</v>
          </cell>
          <cell r="J669">
            <v>23.029758999999999</v>
          </cell>
          <cell r="K669">
            <v>4733.2574030000005</v>
          </cell>
          <cell r="L669">
            <v>1141.83077</v>
          </cell>
          <cell r="M669">
            <v>153.53237999999999</v>
          </cell>
          <cell r="N669">
            <v>112.54704</v>
          </cell>
          <cell r="O669">
            <v>27.8914863</v>
          </cell>
          <cell r="P669">
            <v>28.561324999999997</v>
          </cell>
          <cell r="Q669">
            <v>77.090496999999999</v>
          </cell>
          <cell r="R669">
            <v>110.55314700000001</v>
          </cell>
          <cell r="S669">
            <v>144240.21949029999</v>
          </cell>
        </row>
        <row r="670">
          <cell r="A670" t="str">
            <v>2.62.2002</v>
          </cell>
          <cell r="B670">
            <v>2</v>
          </cell>
          <cell r="C670">
            <v>62</v>
          </cell>
          <cell r="D670">
            <v>2002</v>
          </cell>
          <cell r="E670">
            <v>41627.479099999997</v>
          </cell>
          <cell r="F670">
            <v>118463.98564</v>
          </cell>
          <cell r="G670">
            <v>7260.8683599999995</v>
          </cell>
          <cell r="H670">
            <v>5466.2178089999989</v>
          </cell>
          <cell r="I670">
            <v>179.00170800000001</v>
          </cell>
          <cell r="J670">
            <v>28.831054999999999</v>
          </cell>
          <cell r="K670">
            <v>5941.5544500000005</v>
          </cell>
          <cell r="L670">
            <v>1432.0136600000001</v>
          </cell>
          <cell r="M670">
            <v>192.20822000000001</v>
          </cell>
          <cell r="N670">
            <v>141.89275000000001</v>
          </cell>
          <cell r="O670">
            <v>35.119811599999998</v>
          </cell>
          <cell r="P670">
            <v>35.962208100000005</v>
          </cell>
          <cell r="Q670">
            <v>97.113145000000003</v>
          </cell>
          <cell r="R670">
            <v>139.26700600000001</v>
          </cell>
          <cell r="S670">
            <v>181041.51492269998</v>
          </cell>
        </row>
        <row r="671">
          <cell r="A671" t="str">
            <v>2.62.2003</v>
          </cell>
          <cell r="B671">
            <v>2</v>
          </cell>
          <cell r="C671">
            <v>62</v>
          </cell>
          <cell r="D671">
            <v>2003</v>
          </cell>
          <cell r="E671">
            <v>24763.640960000001</v>
          </cell>
          <cell r="F671">
            <v>80627.486940000003</v>
          </cell>
          <cell r="G671">
            <v>7682.6893700000001</v>
          </cell>
          <cell r="H671">
            <v>6082.0380699999987</v>
          </cell>
          <cell r="I671">
            <v>220.63961999999998</v>
          </cell>
          <cell r="J671">
            <v>35.602736</v>
          </cell>
          <cell r="K671">
            <v>6610.9411599999994</v>
          </cell>
          <cell r="L671">
            <v>1765.11556</v>
          </cell>
          <cell r="M671">
            <v>237.3527</v>
          </cell>
          <cell r="N671">
            <v>173.95489000000003</v>
          </cell>
          <cell r="O671">
            <v>38.933517199999997</v>
          </cell>
          <cell r="P671">
            <v>39.867398799999997</v>
          </cell>
          <cell r="Q671">
            <v>118.99580700000001</v>
          </cell>
          <cell r="R671">
            <v>170.648336</v>
          </cell>
          <cell r="S671">
            <v>128567.90706499999</v>
          </cell>
        </row>
        <row r="672">
          <cell r="A672" t="str">
            <v>2.62.2004</v>
          </cell>
          <cell r="B672">
            <v>2</v>
          </cell>
          <cell r="C672">
            <v>62</v>
          </cell>
          <cell r="D672">
            <v>2004</v>
          </cell>
          <cell r="E672">
            <v>28951.539239999998</v>
          </cell>
          <cell r="F672">
            <v>94681.837249999997</v>
          </cell>
          <cell r="G672">
            <v>8994.1352700000007</v>
          </cell>
          <cell r="H672">
            <v>7100.650920000001</v>
          </cell>
          <cell r="I672">
            <v>257.23226</v>
          </cell>
          <cell r="J672">
            <v>41.401068000000002</v>
          </cell>
          <cell r="K672">
            <v>7718.1137200000012</v>
          </cell>
          <cell r="L672">
            <v>2057.86312</v>
          </cell>
          <cell r="M672">
            <v>276.00882000000001</v>
          </cell>
          <cell r="N672">
            <v>204.34926000000002</v>
          </cell>
          <cell r="O672">
            <v>45.670345599999997</v>
          </cell>
          <cell r="P672">
            <v>46.76488599999999</v>
          </cell>
          <cell r="Q672">
            <v>139.728915</v>
          </cell>
          <cell r="R672">
            <v>200.38070399999998</v>
          </cell>
          <cell r="S672">
            <v>150715.67577859998</v>
          </cell>
        </row>
        <row r="673">
          <cell r="A673" t="str">
            <v>2.62.2005</v>
          </cell>
          <cell r="B673">
            <v>2</v>
          </cell>
          <cell r="C673">
            <v>62</v>
          </cell>
          <cell r="D673">
            <v>2005</v>
          </cell>
          <cell r="E673">
            <v>33401.958200000001</v>
          </cell>
          <cell r="F673">
            <v>110187.27720000003</v>
          </cell>
          <cell r="G673">
            <v>10396.81666</v>
          </cell>
          <cell r="H673">
            <v>8289.0296699999981</v>
          </cell>
          <cell r="I673">
            <v>300.55918000000003</v>
          </cell>
          <cell r="J673">
            <v>48.443290000000005</v>
          </cell>
          <cell r="K673">
            <v>9009.8417699999991</v>
          </cell>
          <cell r="L673">
            <v>2404.4679999999998</v>
          </cell>
          <cell r="M673">
            <v>322.95678000000004</v>
          </cell>
          <cell r="N673">
            <v>237.76812999999999</v>
          </cell>
          <cell r="O673">
            <v>53.152578099999999</v>
          </cell>
          <cell r="P673">
            <v>54.425671499999993</v>
          </cell>
          <cell r="Q673">
            <v>162.52403299999997</v>
          </cell>
          <cell r="R673">
            <v>233.07115099999999</v>
          </cell>
          <cell r="S673">
            <v>175102.29231360008</v>
          </cell>
        </row>
        <row r="674">
          <cell r="A674" t="str">
            <v>2.62.2006</v>
          </cell>
          <cell r="B674">
            <v>2</v>
          </cell>
          <cell r="C674">
            <v>62</v>
          </cell>
          <cell r="D674">
            <v>2006</v>
          </cell>
          <cell r="E674">
            <v>38691.553779999995</v>
          </cell>
          <cell r="F674">
            <v>128506.22785</v>
          </cell>
          <cell r="G674">
            <v>12062.063250000001</v>
          </cell>
          <cell r="H674">
            <v>9683.9821000000011</v>
          </cell>
          <cell r="I674">
            <v>351.33129000000002</v>
          </cell>
          <cell r="J674">
            <v>56.67268</v>
          </cell>
          <cell r="K674">
            <v>10526.093719999999</v>
          </cell>
          <cell r="L674">
            <v>2810.6499000000003</v>
          </cell>
          <cell r="M674">
            <v>377.81963999999999</v>
          </cell>
          <cell r="N674">
            <v>277.26652000000001</v>
          </cell>
          <cell r="O674">
            <v>61.986041700000001</v>
          </cell>
          <cell r="P674">
            <v>63.469836700000009</v>
          </cell>
          <cell r="Q674">
            <v>189.46875399999999</v>
          </cell>
          <cell r="R674">
            <v>271.71087899999998</v>
          </cell>
          <cell r="S674">
            <v>203930.29624139998</v>
          </cell>
        </row>
        <row r="675">
          <cell r="A675" t="str">
            <v>2.62.2007</v>
          </cell>
          <cell r="B675">
            <v>2</v>
          </cell>
          <cell r="C675">
            <v>62</v>
          </cell>
          <cell r="D675">
            <v>2007</v>
          </cell>
          <cell r="E675">
            <v>12834.171000000002</v>
          </cell>
          <cell r="F675">
            <v>109550.98000000001</v>
          </cell>
          <cell r="G675">
            <v>2048.9505999999997</v>
          </cell>
          <cell r="H675">
            <v>597.78903700000001</v>
          </cell>
          <cell r="I675">
            <v>410.64973000000003</v>
          </cell>
          <cell r="J675">
            <v>66.226200000000006</v>
          </cell>
          <cell r="K675">
            <v>649.77233799999988</v>
          </cell>
          <cell r="L675">
            <v>3285.1893999999998</v>
          </cell>
          <cell r="M675">
            <v>441.51032000000004</v>
          </cell>
          <cell r="N675">
            <v>324.29719999999998</v>
          </cell>
          <cell r="O675">
            <v>0</v>
          </cell>
          <cell r="P675">
            <v>418.98602500000004</v>
          </cell>
          <cell r="Q675">
            <v>205.86337899999998</v>
          </cell>
          <cell r="R675">
            <v>317.72252800000001</v>
          </cell>
          <cell r="S675">
            <v>131152.10775700002</v>
          </cell>
        </row>
        <row r="676">
          <cell r="A676" t="str">
            <v>2.62.2008</v>
          </cell>
          <cell r="B676">
            <v>2</v>
          </cell>
          <cell r="C676">
            <v>62</v>
          </cell>
          <cell r="D676">
            <v>2008</v>
          </cell>
          <cell r="E676">
            <v>14723.963000000002</v>
          </cell>
          <cell r="F676">
            <v>126873.42</v>
          </cell>
          <cell r="G676">
            <v>2358.5916999999999</v>
          </cell>
          <cell r="H676">
            <v>691.15303099999994</v>
          </cell>
          <cell r="I676">
            <v>475.11391999999995</v>
          </cell>
          <cell r="J676">
            <v>76.477599999999995</v>
          </cell>
          <cell r="K676">
            <v>751.25574299999994</v>
          </cell>
          <cell r="L676">
            <v>3800.9094</v>
          </cell>
          <cell r="M676">
            <v>509.85239999999999</v>
          </cell>
          <cell r="N676">
            <v>377.30259999999998</v>
          </cell>
          <cell r="O676">
            <v>0</v>
          </cell>
          <cell r="P676">
            <v>484.42468099999996</v>
          </cell>
          <cell r="Q676">
            <v>239.46095099999999</v>
          </cell>
          <cell r="R676">
            <v>369.57731999999999</v>
          </cell>
          <cell r="S676">
            <v>151731.50234599999</v>
          </cell>
        </row>
        <row r="677">
          <cell r="A677" t="str">
            <v>2.62.2009</v>
          </cell>
          <cell r="B677">
            <v>2</v>
          </cell>
          <cell r="C677">
            <v>62</v>
          </cell>
          <cell r="D677">
            <v>2009</v>
          </cell>
          <cell r="E677">
            <v>16772.167000000001</v>
          </cell>
          <cell r="F677">
            <v>148159.02000000002</v>
          </cell>
          <cell r="G677">
            <v>2704.2623000000003</v>
          </cell>
          <cell r="H677">
            <v>809.669307</v>
          </cell>
          <cell r="I677">
            <v>555.95596</v>
          </cell>
          <cell r="J677">
            <v>89.841070000000002</v>
          </cell>
          <cell r="K677">
            <v>880.07886300000007</v>
          </cell>
          <cell r="L677">
            <v>4447.6435000000001</v>
          </cell>
          <cell r="M677">
            <v>598.94420000000002</v>
          </cell>
          <cell r="N677">
            <v>436.4248</v>
          </cell>
          <cell r="O677">
            <v>0</v>
          </cell>
          <cell r="P677">
            <v>567.49286100000006</v>
          </cell>
          <cell r="Q677">
            <v>276.933447</v>
          </cell>
          <cell r="R677">
            <v>427.41150999999996</v>
          </cell>
          <cell r="S677">
            <v>176725.84481800004</v>
          </cell>
        </row>
        <row r="678">
          <cell r="A678" t="str">
            <v>2.62.2010</v>
          </cell>
          <cell r="B678">
            <v>2</v>
          </cell>
          <cell r="C678">
            <v>62</v>
          </cell>
          <cell r="D678">
            <v>2010</v>
          </cell>
          <cell r="E678">
            <v>14147.182999999999</v>
          </cell>
          <cell r="F678">
            <v>44887.483</v>
          </cell>
          <cell r="G678">
            <v>2263.0673000000002</v>
          </cell>
          <cell r="H678">
            <v>892.16185299999995</v>
          </cell>
          <cell r="I678">
            <v>639.40541999999994</v>
          </cell>
          <cell r="J678">
            <v>103.26843000000001</v>
          </cell>
          <cell r="K678">
            <v>969.74457099999995</v>
          </cell>
          <cell r="L678">
            <v>5115.2377999999999</v>
          </cell>
          <cell r="M678">
            <v>688.46129999999994</v>
          </cell>
          <cell r="N678">
            <v>496.92909999999995</v>
          </cell>
          <cell r="O678">
            <v>0.390737</v>
          </cell>
          <cell r="P678">
            <v>615.00850400000002</v>
          </cell>
          <cell r="Q678">
            <v>318.44648799999999</v>
          </cell>
          <cell r="R678">
            <v>491.46205099999997</v>
          </cell>
          <cell r="S678">
            <v>71628.24955399998</v>
          </cell>
        </row>
        <row r="679">
          <cell r="A679" t="str">
            <v>2.62.2011</v>
          </cell>
          <cell r="B679">
            <v>2</v>
          </cell>
          <cell r="C679">
            <v>62</v>
          </cell>
          <cell r="D679">
            <v>2011</v>
          </cell>
          <cell r="E679">
            <v>16468.985000000001</v>
          </cell>
          <cell r="F679">
            <v>53625.099000000002</v>
          </cell>
          <cell r="G679">
            <v>2653.5248000000001</v>
          </cell>
          <cell r="H679">
            <v>1061.3577530000002</v>
          </cell>
          <cell r="I679">
            <v>761.05295999999998</v>
          </cell>
          <cell r="J679">
            <v>122.7381</v>
          </cell>
          <cell r="K679">
            <v>1153.6528659999999</v>
          </cell>
          <cell r="L679">
            <v>6088.4238999999998</v>
          </cell>
          <cell r="M679">
            <v>818.25909999999999</v>
          </cell>
          <cell r="N679">
            <v>594.0163</v>
          </cell>
          <cell r="O679">
            <v>0.46707700000000002</v>
          </cell>
          <cell r="P679">
            <v>731.58358399999986</v>
          </cell>
          <cell r="Q679">
            <v>380.56510599999996</v>
          </cell>
          <cell r="R679">
            <v>587.32949499999995</v>
          </cell>
          <cell r="S679">
            <v>85047.055040999985</v>
          </cell>
        </row>
        <row r="680">
          <cell r="A680" t="str">
            <v>2.62.2012</v>
          </cell>
          <cell r="B680">
            <v>2</v>
          </cell>
          <cell r="C680">
            <v>62</v>
          </cell>
          <cell r="D680">
            <v>2012</v>
          </cell>
          <cell r="E680">
            <v>18753.517</v>
          </cell>
          <cell r="F680">
            <v>62400.620999999999</v>
          </cell>
          <cell r="G680">
            <v>3041.9749999999999</v>
          </cell>
          <cell r="H680">
            <v>1234.9145019999996</v>
          </cell>
          <cell r="I680">
            <v>885.59463000000005</v>
          </cell>
          <cell r="J680">
            <v>142.82357999999999</v>
          </cell>
          <cell r="K680">
            <v>1342.3021059999999</v>
          </cell>
          <cell r="L680">
            <v>7084.7606999999998</v>
          </cell>
          <cell r="M680">
            <v>952.1617</v>
          </cell>
          <cell r="N680">
            <v>691.22410000000002</v>
          </cell>
          <cell r="O680">
            <v>0.543512</v>
          </cell>
          <cell r="P680">
            <v>851.21328199999994</v>
          </cell>
          <cell r="Q680">
            <v>442.749188</v>
          </cell>
          <cell r="R680">
            <v>683.30062900000007</v>
          </cell>
          <cell r="S680">
            <v>98507.700929000028</v>
          </cell>
        </row>
        <row r="681">
          <cell r="A681" t="str">
            <v>2.62.2013</v>
          </cell>
          <cell r="B681">
            <v>2</v>
          </cell>
          <cell r="C681">
            <v>62</v>
          </cell>
          <cell r="D681">
            <v>2013</v>
          </cell>
          <cell r="E681">
            <v>20398.339</v>
          </cell>
          <cell r="F681">
            <v>64817.272000000004</v>
          </cell>
          <cell r="G681">
            <v>3343.8258999999998</v>
          </cell>
          <cell r="H681">
            <v>1257.968854</v>
          </cell>
          <cell r="I681">
            <v>1017.46213</v>
          </cell>
          <cell r="J681">
            <v>164.09050000000002</v>
          </cell>
          <cell r="K681">
            <v>1367.3627879999999</v>
          </cell>
          <cell r="L681">
            <v>8139.6976000000004</v>
          </cell>
          <cell r="M681">
            <v>1093.9405000000002</v>
          </cell>
          <cell r="N681">
            <v>794.14859999999999</v>
          </cell>
          <cell r="O681">
            <v>0.62444200000000005</v>
          </cell>
          <cell r="P681">
            <v>865.23778500000014</v>
          </cell>
          <cell r="Q681">
            <v>508.58694800000001</v>
          </cell>
          <cell r="R681">
            <v>784.91011600000002</v>
          </cell>
          <cell r="S681">
            <v>104553.46716300001</v>
          </cell>
        </row>
        <row r="682">
          <cell r="A682" t="str">
            <v>2.62.2014</v>
          </cell>
          <cell r="B682">
            <v>2</v>
          </cell>
          <cell r="C682">
            <v>62</v>
          </cell>
          <cell r="D682">
            <v>2014</v>
          </cell>
          <cell r="E682">
            <v>22725.178</v>
          </cell>
          <cell r="F682">
            <v>71449.691000000006</v>
          </cell>
          <cell r="G682">
            <v>3769.0780000000004</v>
          </cell>
          <cell r="H682">
            <v>1390.8581469999997</v>
          </cell>
          <cell r="I682">
            <v>1159.45686</v>
          </cell>
          <cell r="J682">
            <v>186.99052999999998</v>
          </cell>
          <cell r="K682">
            <v>1511.807939</v>
          </cell>
          <cell r="L682">
            <v>9275.6604000000007</v>
          </cell>
          <cell r="M682">
            <v>1246.6107</v>
          </cell>
          <cell r="N682">
            <v>897.29160000000002</v>
          </cell>
          <cell r="O682">
            <v>0.711588</v>
          </cell>
          <cell r="P682">
            <v>956.08167200000003</v>
          </cell>
          <cell r="Q682">
            <v>537.78043400000001</v>
          </cell>
          <cell r="R682">
            <v>829.95960300000002</v>
          </cell>
          <cell r="S682">
            <v>115937.15647300001</v>
          </cell>
        </row>
        <row r="683">
          <cell r="A683" t="str">
            <v>2.62.2015</v>
          </cell>
          <cell r="B683">
            <v>2</v>
          </cell>
          <cell r="C683">
            <v>62</v>
          </cell>
          <cell r="D683">
            <v>2015</v>
          </cell>
          <cell r="E683">
            <v>25376.091</v>
          </cell>
          <cell r="F683">
            <v>80917.875</v>
          </cell>
          <cell r="G683">
            <v>4228.3261999999995</v>
          </cell>
          <cell r="H683">
            <v>1575.0575559999997</v>
          </cell>
          <cell r="I683">
            <v>1313.1053999999999</v>
          </cell>
          <cell r="J683">
            <v>211.76957999999999</v>
          </cell>
          <cell r="K683">
            <v>1712.0241040000005</v>
          </cell>
          <cell r="L683">
            <v>10504.836599999999</v>
          </cell>
          <cell r="M683">
            <v>1411.8067000000001</v>
          </cell>
          <cell r="N683">
            <v>1016.1982</v>
          </cell>
          <cell r="O683">
            <v>0.80588499999999996</v>
          </cell>
          <cell r="P683">
            <v>1082.6992140000002</v>
          </cell>
          <cell r="Q683">
            <v>608.96523000000002</v>
          </cell>
          <cell r="R683">
            <v>939.82255299999997</v>
          </cell>
          <cell r="S683">
            <v>130899.38322199997</v>
          </cell>
        </row>
        <row r="684">
          <cell r="A684" t="str">
            <v>2.62.2016</v>
          </cell>
          <cell r="B684">
            <v>2</v>
          </cell>
          <cell r="C684">
            <v>62</v>
          </cell>
          <cell r="D684">
            <v>2016</v>
          </cell>
          <cell r="E684">
            <v>28099.914999999997</v>
          </cell>
          <cell r="F684">
            <v>90715.072</v>
          </cell>
          <cell r="G684">
            <v>4701.3948999999993</v>
          </cell>
          <cell r="H684">
            <v>1765.6482490000005</v>
          </cell>
          <cell r="I684">
            <v>1472.0890000000002</v>
          </cell>
          <cell r="J684">
            <v>237.41012999999998</v>
          </cell>
          <cell r="K684">
            <v>1919.1879569999999</v>
          </cell>
          <cell r="L684">
            <v>11776.707</v>
          </cell>
          <cell r="M684">
            <v>1582.7407000000001</v>
          </cell>
          <cell r="N684">
            <v>1139.2325000000001</v>
          </cell>
          <cell r="O684">
            <v>0.90345799999999998</v>
          </cell>
          <cell r="P684">
            <v>1213.7102809999999</v>
          </cell>
          <cell r="Q684">
            <v>682.62041999999997</v>
          </cell>
          <cell r="R684">
            <v>1053.49307</v>
          </cell>
          <cell r="S684">
            <v>146360.12466500001</v>
          </cell>
        </row>
        <row r="685">
          <cell r="A685" t="str">
            <v>2.62.2017</v>
          </cell>
          <cell r="B685">
            <v>2</v>
          </cell>
          <cell r="C685">
            <v>62</v>
          </cell>
          <cell r="D685">
            <v>2017</v>
          </cell>
          <cell r="E685">
            <v>30520.734999999997</v>
          </cell>
          <cell r="F685">
            <v>99606.806000000011</v>
          </cell>
          <cell r="G685">
            <v>5125.0304999999998</v>
          </cell>
          <cell r="H685">
            <v>1938.609952</v>
          </cell>
          <cell r="I685">
            <v>1616.3830599999999</v>
          </cell>
          <cell r="J685">
            <v>260.68117999999998</v>
          </cell>
          <cell r="K685">
            <v>2107.1928189999994</v>
          </cell>
          <cell r="L685">
            <v>12931.0625</v>
          </cell>
          <cell r="M685">
            <v>1737.8813999999998</v>
          </cell>
          <cell r="N685">
            <v>1250.8994</v>
          </cell>
          <cell r="O685">
            <v>0.99201499999999998</v>
          </cell>
          <cell r="P685">
            <v>1332.6026819999995</v>
          </cell>
          <cell r="Q685">
            <v>726.08365400000002</v>
          </cell>
          <cell r="R685">
            <v>1120.5698110000001</v>
          </cell>
          <cell r="S685">
            <v>160275.529973</v>
          </cell>
        </row>
        <row r="686">
          <cell r="A686" t="str">
            <v>2.62.2018</v>
          </cell>
          <cell r="B686">
            <v>2</v>
          </cell>
          <cell r="C686">
            <v>62</v>
          </cell>
          <cell r="D686">
            <v>2018</v>
          </cell>
          <cell r="E686">
            <v>33063.726999999999</v>
          </cell>
          <cell r="F686">
            <v>108952.70600000001</v>
          </cell>
          <cell r="G686">
            <v>5570.1376</v>
          </cell>
          <cell r="H686">
            <v>2120.4029140000007</v>
          </cell>
          <cell r="I686">
            <v>1768.0418300000001</v>
          </cell>
          <cell r="J686">
            <v>285.13948999999997</v>
          </cell>
          <cell r="K686">
            <v>2304.7934389999996</v>
          </cell>
          <cell r="L686">
            <v>14144.3326</v>
          </cell>
          <cell r="M686">
            <v>1900.9402</v>
          </cell>
          <cell r="N686">
            <v>1368.2678000000001</v>
          </cell>
          <cell r="O686">
            <v>1.0850900000000001</v>
          </cell>
          <cell r="P686">
            <v>1457.5666699999999</v>
          </cell>
          <cell r="Q686">
            <v>794.141391</v>
          </cell>
          <cell r="R686">
            <v>1225.6030129999999</v>
          </cell>
          <cell r="S686">
            <v>174956.88503700006</v>
          </cell>
        </row>
        <row r="687">
          <cell r="A687" t="str">
            <v>2.62.2019</v>
          </cell>
          <cell r="B687">
            <v>2</v>
          </cell>
          <cell r="C687">
            <v>62</v>
          </cell>
          <cell r="D687">
            <v>2019</v>
          </cell>
          <cell r="E687">
            <v>35716.093000000001</v>
          </cell>
          <cell r="F687">
            <v>118713.10500000001</v>
          </cell>
          <cell r="G687">
            <v>6034.6107000000011</v>
          </cell>
          <cell r="H687">
            <v>2310.2625840000001</v>
          </cell>
          <cell r="I687">
            <v>1926.4313300000001</v>
          </cell>
          <cell r="J687">
            <v>310.68418000000003</v>
          </cell>
          <cell r="K687">
            <v>2511.1625730000005</v>
          </cell>
          <cell r="L687">
            <v>15411.454700000002</v>
          </cell>
          <cell r="M687">
            <v>2071.2393999999999</v>
          </cell>
          <cell r="N687">
            <v>1490.8436000000002</v>
          </cell>
          <cell r="O687">
            <v>1.1822999999999999</v>
          </cell>
          <cell r="P687">
            <v>1588.0733449999996</v>
          </cell>
          <cell r="Q687">
            <v>865.219022</v>
          </cell>
          <cell r="R687">
            <v>1335.298266</v>
          </cell>
          <cell r="S687">
            <v>190285.66</v>
          </cell>
        </row>
        <row r="688">
          <cell r="A688" t="str">
            <v>2.62.2020</v>
          </cell>
          <cell r="B688">
            <v>2</v>
          </cell>
          <cell r="C688">
            <v>62</v>
          </cell>
          <cell r="D688">
            <v>2020</v>
          </cell>
          <cell r="E688">
            <v>34891.347999999998</v>
          </cell>
          <cell r="F688">
            <v>116875.44099999999</v>
          </cell>
          <cell r="G688">
            <v>5910.8634000000002</v>
          </cell>
          <cell r="H688">
            <v>2274.4113870000006</v>
          </cell>
          <cell r="I688">
            <v>1896.60978</v>
          </cell>
          <cell r="J688">
            <v>305.87421000000001</v>
          </cell>
          <cell r="K688">
            <v>2472.1961769999998</v>
          </cell>
          <cell r="L688">
            <v>15172.870199999999</v>
          </cell>
          <cell r="M688">
            <v>2039.1732999999999</v>
          </cell>
          <cell r="N688">
            <v>1467.7648000000002</v>
          </cell>
          <cell r="O688">
            <v>1.1639999999999999</v>
          </cell>
          <cell r="P688">
            <v>1563.4287649999997</v>
          </cell>
          <cell r="Q688">
            <v>851.76717100000008</v>
          </cell>
          <cell r="R688">
            <v>1314.5389300000002</v>
          </cell>
          <cell r="S688">
            <v>187037.45112000001</v>
          </cell>
        </row>
        <row r="689">
          <cell r="A689" t="str">
            <v>2.62.2021</v>
          </cell>
          <cell r="B689">
            <v>2</v>
          </cell>
          <cell r="C689">
            <v>62</v>
          </cell>
          <cell r="D689">
            <v>2021</v>
          </cell>
          <cell r="E689">
            <v>37965.482999999993</v>
          </cell>
          <cell r="F689">
            <v>127900.587</v>
          </cell>
          <cell r="G689">
            <v>6448.0225</v>
          </cell>
          <cell r="H689">
            <v>2490.6443390000004</v>
          </cell>
          <cell r="I689">
            <v>2080.09555</v>
          </cell>
          <cell r="J689">
            <v>335.46538000000004</v>
          </cell>
          <cell r="K689">
            <v>2707.2302369999998</v>
          </cell>
          <cell r="L689">
            <v>16640.758399999999</v>
          </cell>
          <cell r="M689">
            <v>2236.4548</v>
          </cell>
          <cell r="N689">
            <v>1609.7630000000001</v>
          </cell>
          <cell r="O689">
            <v>1.27661</v>
          </cell>
          <cell r="P689">
            <v>1712.0166619999998</v>
          </cell>
          <cell r="Q689">
            <v>934.11460399999999</v>
          </cell>
          <cell r="R689">
            <v>1441.6245019999999</v>
          </cell>
          <cell r="S689">
            <v>204503.53658400002</v>
          </cell>
        </row>
        <row r="690">
          <cell r="A690" t="str">
            <v>2.62.2022</v>
          </cell>
          <cell r="B690">
            <v>2</v>
          </cell>
          <cell r="C690">
            <v>62</v>
          </cell>
          <cell r="D690">
            <v>2022</v>
          </cell>
          <cell r="E690">
            <v>40532.548000000003</v>
          </cell>
          <cell r="F690">
            <v>137422.87</v>
          </cell>
          <cell r="G690">
            <v>6899.1399999999994</v>
          </cell>
          <cell r="H690">
            <v>2675.9950269999999</v>
          </cell>
          <cell r="I690">
            <v>2234.9573999999998</v>
          </cell>
          <cell r="J690">
            <v>360.44158000000004</v>
          </cell>
          <cell r="K690">
            <v>2908.6994329999998</v>
          </cell>
          <cell r="L690">
            <v>17879.697500000002</v>
          </cell>
          <cell r="M690">
            <v>2402.9601000000002</v>
          </cell>
          <cell r="N690">
            <v>1729.6127999999999</v>
          </cell>
          <cell r="O690">
            <v>1.37165</v>
          </cell>
          <cell r="P690">
            <v>1839.4189650000005</v>
          </cell>
          <cell r="Q690">
            <v>1003.6060209999999</v>
          </cell>
          <cell r="R690">
            <v>1548.8713400000001</v>
          </cell>
          <cell r="S690">
            <v>219440.18981600006</v>
          </cell>
        </row>
        <row r="691">
          <cell r="A691" t="str">
            <v>2.62.2023</v>
          </cell>
          <cell r="B691">
            <v>2</v>
          </cell>
          <cell r="C691">
            <v>62</v>
          </cell>
          <cell r="D691">
            <v>2023</v>
          </cell>
          <cell r="E691">
            <v>39058.113000000005</v>
          </cell>
          <cell r="F691">
            <v>111540.61</v>
          </cell>
          <cell r="G691">
            <v>6769.8010999999997</v>
          </cell>
          <cell r="H691">
            <v>2033.5224539999999</v>
          </cell>
          <cell r="I691">
            <v>2388.1523999999999</v>
          </cell>
          <cell r="J691">
            <v>385.14713</v>
          </cell>
          <cell r="K691">
            <v>2210.3580900000002</v>
          </cell>
          <cell r="L691">
            <v>19105.193399999996</v>
          </cell>
          <cell r="M691">
            <v>2567.6605</v>
          </cell>
          <cell r="N691">
            <v>1848.1618000000001</v>
          </cell>
          <cell r="O691">
            <v>1.46567</v>
          </cell>
          <cell r="P691">
            <v>1386.6375139999998</v>
          </cell>
          <cell r="Q691">
            <v>1072.3405679999998</v>
          </cell>
          <cell r="R691">
            <v>1654.950206</v>
          </cell>
          <cell r="S691">
            <v>192022.113832</v>
          </cell>
        </row>
        <row r="692">
          <cell r="A692" t="str">
            <v>2.62.2024</v>
          </cell>
          <cell r="B692">
            <v>2</v>
          </cell>
          <cell r="C692">
            <v>62</v>
          </cell>
          <cell r="D692">
            <v>2024</v>
          </cell>
          <cell r="E692">
            <v>39720.19</v>
          </cell>
          <cell r="F692">
            <v>113430.98999999999</v>
          </cell>
          <cell r="G692">
            <v>6884.5429999999997</v>
          </cell>
          <cell r="H692">
            <v>2067.9897290000008</v>
          </cell>
          <cell r="I692">
            <v>2428.6192000000001</v>
          </cell>
          <cell r="J692">
            <v>391.67434000000003</v>
          </cell>
          <cell r="K692">
            <v>2247.8197559999999</v>
          </cell>
          <cell r="L692">
            <v>19428.999399999997</v>
          </cell>
          <cell r="M692">
            <v>2611.1752000000001</v>
          </cell>
          <cell r="N692">
            <v>1879.4871999999998</v>
          </cell>
          <cell r="O692">
            <v>1.49051</v>
          </cell>
          <cell r="P692">
            <v>1410.1400350000001</v>
          </cell>
          <cell r="Q692">
            <v>1090.5168239999998</v>
          </cell>
          <cell r="R692">
            <v>1682.9997399999997</v>
          </cell>
          <cell r="S692">
            <v>195276.63493399997</v>
          </cell>
        </row>
        <row r="693">
          <cell r="A693" t="str">
            <v>2.62.2025</v>
          </cell>
          <cell r="B693">
            <v>2</v>
          </cell>
          <cell r="C693">
            <v>62</v>
          </cell>
          <cell r="D693">
            <v>2025</v>
          </cell>
          <cell r="E693">
            <v>41161.065000000002</v>
          </cell>
          <cell r="F693">
            <v>117546.12</v>
          </cell>
          <cell r="G693">
            <v>7134.3038999999999</v>
          </cell>
          <cell r="H693">
            <v>2143.0132309999999</v>
          </cell>
          <cell r="I693">
            <v>2516.7333999999996</v>
          </cell>
          <cell r="J693">
            <v>405.88390000000004</v>
          </cell>
          <cell r="K693">
            <v>2329.3690809999998</v>
          </cell>
          <cell r="L693">
            <v>20133.8514</v>
          </cell>
          <cell r="M693">
            <v>2705.9029</v>
          </cell>
          <cell r="N693">
            <v>1947.6704</v>
          </cell>
          <cell r="O693">
            <v>1.5445800000000001</v>
          </cell>
          <cell r="P693">
            <v>1461.2970320000002</v>
          </cell>
          <cell r="Q693">
            <v>1130.078512</v>
          </cell>
          <cell r="R693">
            <v>1744.055979</v>
          </cell>
          <cell r="S693">
            <v>202360.88931499998</v>
          </cell>
        </row>
        <row r="694">
          <cell r="A694" t="str">
            <v>2.62.2026</v>
          </cell>
          <cell r="B694">
            <v>2</v>
          </cell>
          <cell r="C694">
            <v>62</v>
          </cell>
          <cell r="D694">
            <v>2026</v>
          </cell>
          <cell r="E694">
            <v>42901.678</v>
          </cell>
          <cell r="F694">
            <v>122516.63</v>
          </cell>
          <cell r="G694">
            <v>7435.9830000000002</v>
          </cell>
          <cell r="H694">
            <v>2233.6320129999999</v>
          </cell>
          <cell r="I694">
            <v>2623.1549999999997</v>
          </cell>
          <cell r="J694">
            <v>423.04680999999999</v>
          </cell>
          <cell r="K694">
            <v>2427.8680679999998</v>
          </cell>
          <cell r="L694">
            <v>20985.223999999998</v>
          </cell>
          <cell r="M694">
            <v>2820.3274000000001</v>
          </cell>
          <cell r="N694">
            <v>2030.0305000000001</v>
          </cell>
          <cell r="O694">
            <v>1.6099000000000001</v>
          </cell>
          <cell r="P694">
            <v>1523.0898019999997</v>
          </cell>
          <cell r="Q694">
            <v>1177.8646639999999</v>
          </cell>
          <cell r="R694">
            <v>1817.805891</v>
          </cell>
          <cell r="S694">
            <v>210917.94504800002</v>
          </cell>
        </row>
        <row r="695">
          <cell r="A695" t="str">
            <v>3.62.3</v>
          </cell>
          <cell r="B695">
            <v>3</v>
          </cell>
          <cell r="C695">
            <v>62</v>
          </cell>
          <cell r="D695">
            <v>3</v>
          </cell>
          <cell r="E695">
            <v>64121.413966769993</v>
          </cell>
          <cell r="F695">
            <v>20773.506607267998</v>
          </cell>
          <cell r="G695">
            <v>2879.1120651800006</v>
          </cell>
          <cell r="H695">
            <v>113.42044676500002</v>
          </cell>
          <cell r="I695">
            <v>230.33789886</v>
          </cell>
          <cell r="J695">
            <v>33.84044257</v>
          </cell>
          <cell r="K695">
            <v>128.21386123400001</v>
          </cell>
          <cell r="L695">
            <v>1842.7032876000001</v>
          </cell>
          <cell r="M695">
            <v>225.60405</v>
          </cell>
          <cell r="N695">
            <v>389.93536749999993</v>
          </cell>
          <cell r="O695">
            <v>0</v>
          </cell>
          <cell r="P695">
            <v>0.85938933277999996</v>
          </cell>
          <cell r="Q695">
            <v>68.774967329999996</v>
          </cell>
          <cell r="R695">
            <v>208.56114805000004</v>
          </cell>
          <cell r="S695">
            <v>91016.283498459787</v>
          </cell>
        </row>
        <row r="696">
          <cell r="A696" t="str">
            <v>3.42.42</v>
          </cell>
          <cell r="B696">
            <v>3</v>
          </cell>
          <cell r="C696">
            <v>42</v>
          </cell>
          <cell r="D696">
            <v>42</v>
          </cell>
          <cell r="E696">
            <v>64121.413966769993</v>
          </cell>
          <cell r="F696">
            <v>20773.506607267998</v>
          </cell>
          <cell r="G696">
            <v>2879.1120651800006</v>
          </cell>
          <cell r="H696">
            <v>113.42044676500002</v>
          </cell>
          <cell r="I696">
            <v>230.33789886</v>
          </cell>
          <cell r="J696">
            <v>33.84044257</v>
          </cell>
          <cell r="K696">
            <v>128.21386123400001</v>
          </cell>
          <cell r="L696">
            <v>1842.7032876000001</v>
          </cell>
          <cell r="M696">
            <v>225.60405</v>
          </cell>
          <cell r="N696">
            <v>389.93536749999993</v>
          </cell>
          <cell r="O696">
            <v>0</v>
          </cell>
          <cell r="P696">
            <v>0.85938933277999996</v>
          </cell>
          <cell r="Q696">
            <v>68.774967329999996</v>
          </cell>
          <cell r="R696">
            <v>208.56114805000004</v>
          </cell>
          <cell r="S696">
            <v>91016.283498459787</v>
          </cell>
        </row>
        <row r="697">
          <cell r="A697" t="str">
            <v>3.42.1996</v>
          </cell>
          <cell r="B697">
            <v>3</v>
          </cell>
          <cell r="C697">
            <v>42</v>
          </cell>
          <cell r="D697">
            <v>1996</v>
          </cell>
          <cell r="E697">
            <v>723.32993585999986</v>
          </cell>
          <cell r="F697">
            <v>418.23712881599999</v>
          </cell>
          <cell r="G697">
            <v>100.75689749999999</v>
          </cell>
          <cell r="H697">
            <v>9.2090122989999976</v>
          </cell>
          <cell r="I697">
            <v>0.66237693999999991</v>
          </cell>
          <cell r="J697">
            <v>9.7314079999999997E-2</v>
          </cell>
          <cell r="K697">
            <v>10.410144085000002</v>
          </cell>
          <cell r="L697">
            <v>5.2990239000000008</v>
          </cell>
          <cell r="M697">
            <v>0.64876500000000004</v>
          </cell>
          <cell r="N697">
            <v>1.1220319000000001</v>
          </cell>
          <cell r="O697">
            <v>0</v>
          </cell>
          <cell r="P697">
            <v>5.9200821039999997E-2</v>
          </cell>
          <cell r="Q697">
            <v>0.2458726</v>
          </cell>
          <cell r="R697">
            <v>0.74561474000000005</v>
          </cell>
          <cell r="S697">
            <v>1270.8233185410397</v>
          </cell>
        </row>
        <row r="698">
          <cell r="A698" t="str">
            <v>3.42.1997</v>
          </cell>
          <cell r="B698">
            <v>3</v>
          </cell>
          <cell r="C698">
            <v>42</v>
          </cell>
          <cell r="D698">
            <v>1997</v>
          </cell>
          <cell r="E698">
            <v>1233.9930429000003</v>
          </cell>
          <cell r="F698">
            <v>713.88945446699995</v>
          </cell>
          <cell r="G698">
            <v>171.96401148000001</v>
          </cell>
          <cell r="H698">
            <v>15.716665279000001</v>
          </cell>
          <cell r="I698">
            <v>1.1306123600000002</v>
          </cell>
          <cell r="J698">
            <v>0.16610535000000001</v>
          </cell>
          <cell r="K698">
            <v>17.766591334999998</v>
          </cell>
          <cell r="L698">
            <v>9.0448959000000002</v>
          </cell>
          <cell r="M698">
            <v>1.1073750999999998</v>
          </cell>
          <cell r="N698">
            <v>1.9152015999999998</v>
          </cell>
          <cell r="O698">
            <v>0</v>
          </cell>
          <cell r="P698">
            <v>0.10103571529000001</v>
          </cell>
          <cell r="Q698">
            <v>0.41960423999999996</v>
          </cell>
          <cell r="R698">
            <v>1.2724576700000001</v>
          </cell>
          <cell r="S698">
            <v>2168.4870533962908</v>
          </cell>
        </row>
        <row r="699">
          <cell r="A699" t="str">
            <v>3.42.1998</v>
          </cell>
          <cell r="B699">
            <v>3</v>
          </cell>
          <cell r="C699">
            <v>42</v>
          </cell>
          <cell r="D699">
            <v>1998</v>
          </cell>
          <cell r="E699">
            <v>1229.9693508000003</v>
          </cell>
          <cell r="F699">
            <v>711.95707717599987</v>
          </cell>
          <cell r="G699">
            <v>171.47940663999998</v>
          </cell>
          <cell r="H699">
            <v>15.671795308999998</v>
          </cell>
          <cell r="I699">
            <v>1.1275508799999998</v>
          </cell>
          <cell r="J699">
            <v>0.16565561999999998</v>
          </cell>
          <cell r="K699">
            <v>17.715868558</v>
          </cell>
          <cell r="L699">
            <v>9.0204109999999993</v>
          </cell>
          <cell r="M699">
            <v>1.1043773000000001</v>
          </cell>
          <cell r="N699">
            <v>1.9100081</v>
          </cell>
          <cell r="O699">
            <v>0</v>
          </cell>
          <cell r="P699">
            <v>0.10074729706999998</v>
          </cell>
          <cell r="Q699">
            <v>0.41838958000000004</v>
          </cell>
          <cell r="R699">
            <v>1.2687714299999999</v>
          </cell>
          <cell r="S699">
            <v>2161.9094096900703</v>
          </cell>
        </row>
        <row r="700">
          <cell r="A700" t="str">
            <v>3.42.1999</v>
          </cell>
          <cell r="B700">
            <v>3</v>
          </cell>
          <cell r="C700">
            <v>42</v>
          </cell>
          <cell r="D700">
            <v>1999</v>
          </cell>
          <cell r="E700">
            <v>1092.0031470600002</v>
          </cell>
          <cell r="F700">
            <v>632.42609607199995</v>
          </cell>
          <cell r="G700">
            <v>152.30838680000002</v>
          </cell>
          <cell r="H700">
            <v>13.919241958000001</v>
          </cell>
          <cell r="I700">
            <v>1.0015963000000001</v>
          </cell>
          <cell r="J700">
            <v>0.14715088999999998</v>
          </cell>
          <cell r="K700">
            <v>15.734730408999997</v>
          </cell>
          <cell r="L700">
            <v>8.0127614000000005</v>
          </cell>
          <cell r="M700">
            <v>0.98101100000000008</v>
          </cell>
          <cell r="N700">
            <v>1.6966517000000001</v>
          </cell>
          <cell r="O700">
            <v>0</v>
          </cell>
          <cell r="P700">
            <v>8.9480856750000004E-2</v>
          </cell>
          <cell r="Q700">
            <v>0.37158745999999998</v>
          </cell>
          <cell r="R700">
            <v>1.1268433</v>
          </cell>
          <cell r="S700">
            <v>1919.8186852057502</v>
          </cell>
        </row>
        <row r="701">
          <cell r="A701" t="str">
            <v>3.42.2000</v>
          </cell>
          <cell r="B701">
            <v>3</v>
          </cell>
          <cell r="C701">
            <v>42</v>
          </cell>
          <cell r="D701">
            <v>2000</v>
          </cell>
          <cell r="E701">
            <v>867.04042731000015</v>
          </cell>
          <cell r="F701">
            <v>502.38529461300004</v>
          </cell>
          <cell r="G701">
            <v>120.97865816000001</v>
          </cell>
          <cell r="H701">
            <v>11.055725964000001</v>
          </cell>
          <cell r="I701">
            <v>0.79564610999999996</v>
          </cell>
          <cell r="J701">
            <v>0.11689346</v>
          </cell>
          <cell r="K701">
            <v>12.497713682000001</v>
          </cell>
          <cell r="L701">
            <v>6.3651720999999997</v>
          </cell>
          <cell r="M701">
            <v>0.77929309999999996</v>
          </cell>
          <cell r="N701">
            <v>1.3477855999999999</v>
          </cell>
          <cell r="O701">
            <v>0</v>
          </cell>
          <cell r="P701">
            <v>7.1072455499999992E-2</v>
          </cell>
          <cell r="Q701">
            <v>0.29513123000000002</v>
          </cell>
          <cell r="R701">
            <v>0.89499099999999987</v>
          </cell>
          <cell r="S701">
            <v>1524.6238047845002</v>
          </cell>
        </row>
        <row r="702">
          <cell r="A702" t="str">
            <v>3.42.2001</v>
          </cell>
          <cell r="B702">
            <v>3</v>
          </cell>
          <cell r="C702">
            <v>42</v>
          </cell>
          <cell r="D702">
            <v>2001</v>
          </cell>
          <cell r="E702">
            <v>1160.19358702</v>
          </cell>
          <cell r="F702">
            <v>672.58600234799997</v>
          </cell>
          <cell r="G702">
            <v>161.94820118000001</v>
          </cell>
          <cell r="H702">
            <v>14.799287687</v>
          </cell>
          <cell r="I702">
            <v>1.0651991700000001</v>
          </cell>
          <cell r="J702">
            <v>0.15649518999999998</v>
          </cell>
          <cell r="K702">
            <v>16.729557427000003</v>
          </cell>
          <cell r="L702">
            <v>8.5215873999999996</v>
          </cell>
          <cell r="M702">
            <v>1.0433063999999999</v>
          </cell>
          <cell r="N702">
            <v>1.8043927</v>
          </cell>
          <cell r="O702">
            <v>0</v>
          </cell>
          <cell r="P702">
            <v>9.5138311549999993E-2</v>
          </cell>
          <cell r="Q702">
            <v>0.39504994999999998</v>
          </cell>
          <cell r="R702">
            <v>1.1979947599999998</v>
          </cell>
          <cell r="S702">
            <v>2040.53579954355</v>
          </cell>
        </row>
        <row r="703">
          <cell r="A703" t="str">
            <v>3.42.2002</v>
          </cell>
          <cell r="B703">
            <v>3</v>
          </cell>
          <cell r="C703">
            <v>42</v>
          </cell>
          <cell r="D703">
            <v>2002</v>
          </cell>
          <cell r="E703">
            <v>198.53329361999999</v>
          </cell>
          <cell r="F703">
            <v>412.74460909299995</v>
          </cell>
          <cell r="G703">
            <v>71.650513560000007</v>
          </cell>
          <cell r="H703">
            <v>0.97682014400000006</v>
          </cell>
          <cell r="I703">
            <v>1.4166611</v>
          </cell>
          <cell r="J703">
            <v>0.2081307</v>
          </cell>
          <cell r="K703">
            <v>1.104227412</v>
          </cell>
          <cell r="L703">
            <v>11.3332829</v>
          </cell>
          <cell r="M703">
            <v>1.3875437999999998</v>
          </cell>
          <cell r="N703">
            <v>2.3997506</v>
          </cell>
          <cell r="O703">
            <v>0</v>
          </cell>
          <cell r="P703">
            <v>1.0129554319999999E-2</v>
          </cell>
          <cell r="Q703">
            <v>0.44085052000000002</v>
          </cell>
          <cell r="R703">
            <v>1.3368858699999999</v>
          </cell>
          <cell r="S703">
            <v>703.54269887331998</v>
          </cell>
        </row>
        <row r="704">
          <cell r="A704" t="str">
            <v>3.42.2003</v>
          </cell>
          <cell r="B704">
            <v>3</v>
          </cell>
          <cell r="C704">
            <v>42</v>
          </cell>
          <cell r="D704">
            <v>2003</v>
          </cell>
          <cell r="E704">
            <v>250.04956802000001</v>
          </cell>
          <cell r="F704">
            <v>521.64226484800008</v>
          </cell>
          <cell r="G704">
            <v>90.540296829999988</v>
          </cell>
          <cell r="H704">
            <v>1.2316369950000001</v>
          </cell>
          <cell r="I704">
            <v>1.7904297999999998</v>
          </cell>
          <cell r="J704">
            <v>0.26304379</v>
          </cell>
          <cell r="K704">
            <v>1.392279842</v>
          </cell>
          <cell r="L704">
            <v>14.323432</v>
          </cell>
          <cell r="M704">
            <v>1.7536347999999999</v>
          </cell>
          <cell r="N704">
            <v>3.0328993000000004</v>
          </cell>
          <cell r="O704">
            <v>0</v>
          </cell>
          <cell r="P704">
            <v>1.2771981029999999E-2</v>
          </cell>
          <cell r="Q704">
            <v>0.55706431000000001</v>
          </cell>
          <cell r="R704">
            <v>1.6893063800000001</v>
          </cell>
          <cell r="S704">
            <v>888.27862889603011</v>
          </cell>
        </row>
        <row r="705">
          <cell r="A705" t="str">
            <v>3.42.2004</v>
          </cell>
          <cell r="B705">
            <v>3</v>
          </cell>
          <cell r="C705">
            <v>42</v>
          </cell>
          <cell r="D705">
            <v>2004</v>
          </cell>
          <cell r="E705">
            <v>311.68458206000003</v>
          </cell>
          <cell r="F705">
            <v>652.53200027599996</v>
          </cell>
          <cell r="G705">
            <v>63.80908539</v>
          </cell>
          <cell r="H705">
            <v>1.5369586820000001</v>
          </cell>
          <cell r="I705">
            <v>2.2396856000000001</v>
          </cell>
          <cell r="J705">
            <v>0.32904676999999999</v>
          </cell>
          <cell r="K705">
            <v>1.7374238790000001</v>
          </cell>
          <cell r="L705">
            <v>17.917495000000002</v>
          </cell>
          <cell r="M705">
            <v>2.1936599999999999</v>
          </cell>
          <cell r="N705">
            <v>3.7939030000000002</v>
          </cell>
          <cell r="O705">
            <v>0</v>
          </cell>
          <cell r="P705">
            <v>1.5938159300000001E-2</v>
          </cell>
          <cell r="Q705">
            <v>0.69671569</v>
          </cell>
          <cell r="R705">
            <v>2.1127996000000002</v>
          </cell>
          <cell r="S705">
            <v>1060.5992941063</v>
          </cell>
        </row>
        <row r="706">
          <cell r="A706" t="str">
            <v>3.42.2005</v>
          </cell>
          <cell r="B706">
            <v>3</v>
          </cell>
          <cell r="C706">
            <v>42</v>
          </cell>
          <cell r="D706">
            <v>2005</v>
          </cell>
          <cell r="E706">
            <v>378.15108638999993</v>
          </cell>
          <cell r="F706">
            <v>794.32407163999994</v>
          </cell>
          <cell r="G706">
            <v>77.662561449999998</v>
          </cell>
          <cell r="H706">
            <v>1.8666942399999997</v>
          </cell>
          <cell r="I706">
            <v>2.7263590999999998</v>
          </cell>
          <cell r="J706">
            <v>0.40054751999999993</v>
          </cell>
          <cell r="K706">
            <v>2.1101686759999998</v>
          </cell>
          <cell r="L706">
            <v>21.810935000000001</v>
          </cell>
          <cell r="M706">
            <v>2.6703228000000001</v>
          </cell>
          <cell r="N706">
            <v>4.6183199999999998</v>
          </cell>
          <cell r="O706">
            <v>0</v>
          </cell>
          <cell r="P706">
            <v>1.9357488920000006E-2</v>
          </cell>
          <cell r="Q706">
            <v>0.84796383999999991</v>
          </cell>
          <cell r="R706">
            <v>2.5714705999999996</v>
          </cell>
          <cell r="S706">
            <v>1289.7798587449197</v>
          </cell>
        </row>
        <row r="707">
          <cell r="A707" t="str">
            <v>3.42.2006</v>
          </cell>
          <cell r="B707">
            <v>3</v>
          </cell>
          <cell r="C707">
            <v>42</v>
          </cell>
          <cell r="D707">
            <v>2006</v>
          </cell>
          <cell r="E707">
            <v>446.39000223000011</v>
          </cell>
          <cell r="F707">
            <v>940.84813238000004</v>
          </cell>
          <cell r="G707">
            <v>91.974356330000006</v>
          </cell>
          <cell r="H707">
            <v>2.2059310779999994</v>
          </cell>
          <cell r="I707">
            <v>3.2292768000000001</v>
          </cell>
          <cell r="J707">
            <v>0.47443339999999995</v>
          </cell>
          <cell r="K707">
            <v>2.4936473779999999</v>
          </cell>
          <cell r="L707">
            <v>25.834228</v>
          </cell>
          <cell r="M707">
            <v>3.1629077000000003</v>
          </cell>
          <cell r="N707">
            <v>5.4702229999999998</v>
          </cell>
          <cell r="O707">
            <v>0</v>
          </cell>
          <cell r="P707">
            <v>2.2875356390000001E-2</v>
          </cell>
          <cell r="Q707">
            <v>1.0042077199999999</v>
          </cell>
          <cell r="R707">
            <v>3.0452811999999998</v>
          </cell>
          <cell r="S707">
            <v>1526.1555025723903</v>
          </cell>
        </row>
        <row r="708">
          <cell r="A708" t="str">
            <v>3.42.2007</v>
          </cell>
          <cell r="B708">
            <v>3</v>
          </cell>
          <cell r="C708">
            <v>42</v>
          </cell>
          <cell r="D708">
            <v>2007</v>
          </cell>
          <cell r="E708">
            <v>1348.3895983000002</v>
          </cell>
          <cell r="F708">
            <v>266.29735146199994</v>
          </cell>
          <cell r="G708">
            <v>40.945214730000004</v>
          </cell>
          <cell r="H708">
            <v>0.7833869590000001</v>
          </cell>
          <cell r="I708">
            <v>3.8068979000000001</v>
          </cell>
          <cell r="J708">
            <v>0.55929689999999999</v>
          </cell>
          <cell r="K708">
            <v>0.8855637879999998</v>
          </cell>
          <cell r="L708">
            <v>30.455159000000002</v>
          </cell>
          <cell r="M708">
            <v>3.7286633</v>
          </cell>
          <cell r="N708">
            <v>6.4486860000000004</v>
          </cell>
          <cell r="O708">
            <v>0</v>
          </cell>
          <cell r="P708">
            <v>8.1236937200000001E-3</v>
          </cell>
          <cell r="Q708">
            <v>1.18363989</v>
          </cell>
          <cell r="R708">
            <v>3.5894075000000001</v>
          </cell>
          <cell r="S708">
            <v>1707.0809894227202</v>
          </cell>
        </row>
        <row r="709">
          <cell r="A709" t="str">
            <v>3.42.2008</v>
          </cell>
          <cell r="B709">
            <v>3</v>
          </cell>
          <cell r="C709">
            <v>42</v>
          </cell>
          <cell r="D709">
            <v>2008</v>
          </cell>
          <cell r="E709">
            <v>1599.2873970999999</v>
          </cell>
          <cell r="F709">
            <v>316.21584813399994</v>
          </cell>
          <cell r="G709">
            <v>48.603664999999999</v>
          </cell>
          <cell r="H709">
            <v>0.92960813799999997</v>
          </cell>
          <cell r="I709">
            <v>4.5205223000000005</v>
          </cell>
          <cell r="J709">
            <v>0.66413849999999996</v>
          </cell>
          <cell r="K709">
            <v>1.0508564390000001</v>
          </cell>
          <cell r="L709">
            <v>36.164225999999999</v>
          </cell>
          <cell r="M709">
            <v>4.4276116999999999</v>
          </cell>
          <cell r="N709">
            <v>7.6575109999999995</v>
          </cell>
          <cell r="O709">
            <v>0</v>
          </cell>
          <cell r="P709">
            <v>9.6399980400000002E-3</v>
          </cell>
          <cell r="Q709">
            <v>1.4053032600000002</v>
          </cell>
          <cell r="R709">
            <v>4.2615949999999998</v>
          </cell>
          <cell r="S709">
            <v>2025.19792256904</v>
          </cell>
        </row>
        <row r="710">
          <cell r="A710" t="str">
            <v>3.42.2009</v>
          </cell>
          <cell r="B710">
            <v>3</v>
          </cell>
          <cell r="C710">
            <v>42</v>
          </cell>
          <cell r="D710">
            <v>2009</v>
          </cell>
          <cell r="E710">
            <v>1801.2353561</v>
          </cell>
          <cell r="F710">
            <v>356.565962055</v>
          </cell>
          <cell r="G710">
            <v>54.786428610000002</v>
          </cell>
          <cell r="H710">
            <v>1.0475134050000001</v>
          </cell>
          <cell r="I710">
            <v>5.0973465000000004</v>
          </cell>
          <cell r="J710">
            <v>0.74888440000000012</v>
          </cell>
          <cell r="K710">
            <v>1.1841404389999999</v>
          </cell>
          <cell r="L710">
            <v>40.778750000000002</v>
          </cell>
          <cell r="M710">
            <v>4.9925930000000003</v>
          </cell>
          <cell r="N710">
            <v>8.6346609999999995</v>
          </cell>
          <cell r="O710">
            <v>0</v>
          </cell>
          <cell r="P710">
            <v>1.0862679719999999E-2</v>
          </cell>
          <cell r="Q710">
            <v>1.58437703</v>
          </cell>
          <cell r="R710">
            <v>4.8046389999999999</v>
          </cell>
          <cell r="S710">
            <v>2281.4715142187197</v>
          </cell>
        </row>
        <row r="711">
          <cell r="A711" t="str">
            <v>3.42.2010</v>
          </cell>
          <cell r="B711">
            <v>3</v>
          </cell>
          <cell r="C711">
            <v>42</v>
          </cell>
          <cell r="D711">
            <v>2010</v>
          </cell>
          <cell r="E711">
            <v>2063.5303779999999</v>
          </cell>
          <cell r="F711">
            <v>408.93975695699999</v>
          </cell>
          <cell r="G711">
            <v>62.813133049999998</v>
          </cell>
          <cell r="H711">
            <v>1.2006108530000001</v>
          </cell>
          <cell r="I711">
            <v>5.8460755999999998</v>
          </cell>
          <cell r="J711">
            <v>0.85888560000000003</v>
          </cell>
          <cell r="K711">
            <v>1.3572053709999998</v>
          </cell>
          <cell r="L711">
            <v>46.768588999999999</v>
          </cell>
          <cell r="M711">
            <v>5.725924</v>
          </cell>
          <cell r="N711">
            <v>9.9029670000000003</v>
          </cell>
          <cell r="O711">
            <v>0</v>
          </cell>
          <cell r="P711">
            <v>1.245029081E-2</v>
          </cell>
          <cell r="Q711">
            <v>1.8168376500000001</v>
          </cell>
          <cell r="R711">
            <v>5.5095839000000009</v>
          </cell>
          <cell r="S711">
            <v>2614.2823972718097</v>
          </cell>
        </row>
        <row r="712">
          <cell r="A712" t="str">
            <v>3.42.2011</v>
          </cell>
          <cell r="B712">
            <v>3</v>
          </cell>
          <cell r="C712">
            <v>42</v>
          </cell>
          <cell r="D712">
            <v>2011</v>
          </cell>
          <cell r="E712">
            <v>2270.8527301999998</v>
          </cell>
          <cell r="F712">
            <v>450.52752040100006</v>
          </cell>
          <cell r="G712">
            <v>69.178260940000001</v>
          </cell>
          <cell r="H712">
            <v>1.321857235</v>
          </cell>
          <cell r="I712">
            <v>6.4406028000000006</v>
          </cell>
          <cell r="J712">
            <v>0.94623079999999993</v>
          </cell>
          <cell r="K712">
            <v>1.4942675720000003</v>
          </cell>
          <cell r="L712">
            <v>51.524782000000009</v>
          </cell>
          <cell r="M712">
            <v>6.3082289999999999</v>
          </cell>
          <cell r="N712">
            <v>10.910025000000001</v>
          </cell>
          <cell r="O712">
            <v>0</v>
          </cell>
          <cell r="P712">
            <v>1.3707620680000001E-2</v>
          </cell>
          <cell r="Q712">
            <v>2.00131054</v>
          </cell>
          <cell r="R712">
            <v>6.0690122000000004</v>
          </cell>
          <cell r="S712">
            <v>2877.5885363086804</v>
          </cell>
        </row>
        <row r="713">
          <cell r="A713" t="str">
            <v>3.42.2012</v>
          </cell>
          <cell r="B713">
            <v>3</v>
          </cell>
          <cell r="C713">
            <v>42</v>
          </cell>
          <cell r="D713">
            <v>2012</v>
          </cell>
          <cell r="E713">
            <v>2480.7372135000001</v>
          </cell>
          <cell r="F713">
            <v>492.68170650500002</v>
          </cell>
          <cell r="G713">
            <v>75.627471079999992</v>
          </cell>
          <cell r="H713">
            <v>1.1006082890000002</v>
          </cell>
          <cell r="I713">
            <v>7.0432233999999996</v>
          </cell>
          <cell r="J713">
            <v>1.0347656000000001</v>
          </cell>
          <cell r="K713">
            <v>1.244161093</v>
          </cell>
          <cell r="L713">
            <v>56.345751000000007</v>
          </cell>
          <cell r="M713">
            <v>6.8984750000000004</v>
          </cell>
          <cell r="N713">
            <v>11.930835</v>
          </cell>
          <cell r="O713">
            <v>0</v>
          </cell>
          <cell r="P713">
            <v>1.1413281640000002E-2</v>
          </cell>
          <cell r="Q713">
            <v>2.1882673399999999</v>
          </cell>
          <cell r="R713">
            <v>6.6359583000000004</v>
          </cell>
          <cell r="S713">
            <v>3143.4798493886396</v>
          </cell>
        </row>
        <row r="714">
          <cell r="A714" t="str">
            <v>3.42.2013</v>
          </cell>
          <cell r="B714">
            <v>3</v>
          </cell>
          <cell r="C714">
            <v>42</v>
          </cell>
          <cell r="D714">
            <v>2013</v>
          </cell>
          <cell r="E714">
            <v>2718.8833849000002</v>
          </cell>
          <cell r="F714">
            <v>540.54232083400007</v>
          </cell>
          <cell r="G714">
            <v>82.948469099999997</v>
          </cell>
          <cell r="H714">
            <v>1.2065695450000002</v>
          </cell>
          <cell r="I714">
            <v>7.7274148000000009</v>
          </cell>
          <cell r="J714">
            <v>1.1352848</v>
          </cell>
          <cell r="K714">
            <v>1.363942835</v>
          </cell>
          <cell r="L714">
            <v>61.819399999999995</v>
          </cell>
          <cell r="M714">
            <v>7.5686090000000004</v>
          </cell>
          <cell r="N714">
            <v>13.08982</v>
          </cell>
          <cell r="O714">
            <v>0</v>
          </cell>
          <cell r="P714">
            <v>1.2512094310000001E-2</v>
          </cell>
          <cell r="Q714">
            <v>2.4005148799999998</v>
          </cell>
          <cell r="R714">
            <v>7.2795968000000002</v>
          </cell>
          <cell r="S714">
            <v>3445.9778395883104</v>
          </cell>
        </row>
        <row r="715">
          <cell r="A715" t="str">
            <v>3.42.2014</v>
          </cell>
          <cell r="B715">
            <v>3</v>
          </cell>
          <cell r="C715">
            <v>42</v>
          </cell>
          <cell r="D715">
            <v>2014</v>
          </cell>
          <cell r="E715">
            <v>2954.5261568000001</v>
          </cell>
          <cell r="F715">
            <v>587.87721414400005</v>
          </cell>
          <cell r="G715">
            <v>90.293359800000019</v>
          </cell>
          <cell r="H715">
            <v>1.3129515440000001</v>
          </cell>
          <cell r="I715">
            <v>8.4234270000000002</v>
          </cell>
          <cell r="J715">
            <v>1.2375414999999998</v>
          </cell>
          <cell r="K715">
            <v>1.4841991540000004</v>
          </cell>
          <cell r="L715">
            <v>67.387373999999994</v>
          </cell>
          <cell r="M715">
            <v>8.2503140000000013</v>
          </cell>
          <cell r="N715">
            <v>14.256905</v>
          </cell>
          <cell r="O715">
            <v>0</v>
          </cell>
          <cell r="P715">
            <v>1.3615259710000001E-2</v>
          </cell>
          <cell r="Q715">
            <v>2.5312961000000005</v>
          </cell>
          <cell r="R715">
            <v>7.6761870999999999</v>
          </cell>
          <cell r="S715">
            <v>3745.2705414017105</v>
          </cell>
        </row>
        <row r="716">
          <cell r="A716" t="str">
            <v>3.42.2015</v>
          </cell>
          <cell r="B716">
            <v>3</v>
          </cell>
          <cell r="C716">
            <v>42</v>
          </cell>
          <cell r="D716">
            <v>2015</v>
          </cell>
          <cell r="E716">
            <v>3226.6181689</v>
          </cell>
          <cell r="F716">
            <v>642.64470477600003</v>
          </cell>
          <cell r="G716">
            <v>98.676689899999985</v>
          </cell>
          <cell r="H716">
            <v>1.4342046629999998</v>
          </cell>
          <cell r="I716">
            <v>9.2081683000000005</v>
          </cell>
          <cell r="J716">
            <v>1.3528330000000002</v>
          </cell>
          <cell r="K716">
            <v>1.6212662929999997</v>
          </cell>
          <cell r="L716">
            <v>73.665366999999989</v>
          </cell>
          <cell r="M716">
            <v>9.0189179999999993</v>
          </cell>
          <cell r="N716">
            <v>15.585082</v>
          </cell>
          <cell r="O716">
            <v>0</v>
          </cell>
          <cell r="P716">
            <v>1.4872655929999999E-2</v>
          </cell>
          <cell r="Q716">
            <v>2.7667598</v>
          </cell>
          <cell r="R716">
            <v>8.3902371000000002</v>
          </cell>
          <cell r="S716">
            <v>4090.99727238793</v>
          </cell>
        </row>
        <row r="717">
          <cell r="A717" t="str">
            <v>3.42.2016</v>
          </cell>
          <cell r="B717">
            <v>3</v>
          </cell>
          <cell r="C717">
            <v>42</v>
          </cell>
          <cell r="D717">
            <v>2016</v>
          </cell>
          <cell r="E717">
            <v>3518.6971683999996</v>
          </cell>
          <cell r="F717">
            <v>701.49785880099989</v>
          </cell>
          <cell r="G717">
            <v>107.6824853</v>
          </cell>
          <cell r="H717">
            <v>1.5644000629999999</v>
          </cell>
          <cell r="I717">
            <v>10.051443499999998</v>
          </cell>
          <cell r="J717">
            <v>1.4767235999999999</v>
          </cell>
          <cell r="K717">
            <v>1.7684438600000001</v>
          </cell>
          <cell r="L717">
            <v>80.411627999999993</v>
          </cell>
          <cell r="M717">
            <v>9.8448720000000005</v>
          </cell>
          <cell r="N717">
            <v>17.012363999999998</v>
          </cell>
          <cell r="O717">
            <v>0</v>
          </cell>
          <cell r="P717">
            <v>1.6222783279999996E-2</v>
          </cell>
          <cell r="Q717">
            <v>3.0197585</v>
          </cell>
          <cell r="R717">
            <v>9.1574638000000004</v>
          </cell>
          <cell r="S717">
            <v>4462.2008326072782</v>
          </cell>
        </row>
        <row r="718">
          <cell r="A718" t="str">
            <v>3.42.2017</v>
          </cell>
          <cell r="B718">
            <v>3</v>
          </cell>
          <cell r="C718">
            <v>42</v>
          </cell>
          <cell r="D718">
            <v>2017</v>
          </cell>
          <cell r="E718">
            <v>3756.2262222999998</v>
          </cell>
          <cell r="F718">
            <v>749.49737875000005</v>
          </cell>
          <cell r="G718">
            <v>115.0212696</v>
          </cell>
          <cell r="H718">
            <v>1.3811772150000001</v>
          </cell>
          <cell r="I718">
            <v>10.7392121</v>
          </cell>
          <cell r="J718">
            <v>1.5777680999999999</v>
          </cell>
          <cell r="K718">
            <v>1.5613232570000002</v>
          </cell>
          <cell r="L718">
            <v>85.913797000000002</v>
          </cell>
          <cell r="M718">
            <v>10.518511999999999</v>
          </cell>
          <cell r="N718">
            <v>18.17643</v>
          </cell>
          <cell r="O718">
            <v>0</v>
          </cell>
          <cell r="P718">
            <v>1.4322759669999999E-2</v>
          </cell>
          <cell r="Q718">
            <v>3.1262483999999997</v>
          </cell>
          <cell r="R718">
            <v>9.4803934999999999</v>
          </cell>
          <cell r="S718">
            <v>4763.2340549816709</v>
          </cell>
        </row>
        <row r="719">
          <cell r="A719" t="str">
            <v>3.42.2018</v>
          </cell>
          <cell r="B719">
            <v>3</v>
          </cell>
          <cell r="C719">
            <v>42</v>
          </cell>
          <cell r="D719">
            <v>2018</v>
          </cell>
          <cell r="E719">
            <v>4021.1018866000004</v>
          </cell>
          <cell r="F719">
            <v>803.07472166000002</v>
          </cell>
          <cell r="G719">
            <v>123.21066070000001</v>
          </cell>
          <cell r="H719">
            <v>1.4786876149999999</v>
          </cell>
          <cell r="I719">
            <v>11.506897400000001</v>
          </cell>
          <cell r="J719">
            <v>1.6905535</v>
          </cell>
          <cell r="K719">
            <v>1.6715537960000002</v>
          </cell>
          <cell r="L719">
            <v>92.055198999999988</v>
          </cell>
          <cell r="M719">
            <v>11.270415</v>
          </cell>
          <cell r="N719">
            <v>19.475756999999998</v>
          </cell>
          <cell r="O719">
            <v>0</v>
          </cell>
          <cell r="P719">
            <v>1.533395399E-2</v>
          </cell>
          <cell r="Q719">
            <v>3.3493363</v>
          </cell>
          <cell r="R719">
            <v>10.1568901</v>
          </cell>
          <cell r="S719">
            <v>5100.05789262499</v>
          </cell>
        </row>
        <row r="720">
          <cell r="A720" t="str">
            <v>3.42.2019</v>
          </cell>
          <cell r="B720">
            <v>3</v>
          </cell>
          <cell r="C720">
            <v>42</v>
          </cell>
          <cell r="D720">
            <v>2019</v>
          </cell>
          <cell r="E720">
            <v>4302.8253039000001</v>
          </cell>
          <cell r="F720">
            <v>860.06440117</v>
          </cell>
          <cell r="G720">
            <v>131.92144149999999</v>
          </cell>
          <cell r="H720">
            <v>1.4198331110000002</v>
          </cell>
          <cell r="I720">
            <v>12.323491600000001</v>
          </cell>
          <cell r="J720">
            <v>1.8105232999999998</v>
          </cell>
          <cell r="K720">
            <v>1.605021466</v>
          </cell>
          <cell r="L720">
            <v>98.587793000000005</v>
          </cell>
          <cell r="M720">
            <v>12.070212999999999</v>
          </cell>
          <cell r="N720">
            <v>20.857862000000001</v>
          </cell>
          <cell r="O720">
            <v>0</v>
          </cell>
          <cell r="P720">
            <v>1.4723623180000001E-2</v>
          </cell>
          <cell r="Q720">
            <v>3.5866144000000002</v>
          </cell>
          <cell r="R720">
            <v>10.8764834</v>
          </cell>
          <cell r="S720">
            <v>5457.9637054701789</v>
          </cell>
        </row>
        <row r="721">
          <cell r="A721" t="str">
            <v>3.42.2020</v>
          </cell>
          <cell r="B721">
            <v>3</v>
          </cell>
          <cell r="C721">
            <v>42</v>
          </cell>
          <cell r="D721">
            <v>2020</v>
          </cell>
          <cell r="E721">
            <v>4576.3904870000006</v>
          </cell>
          <cell r="F721">
            <v>915.51091904999998</v>
          </cell>
          <cell r="G721">
            <v>140.3916667</v>
          </cell>
          <cell r="H721">
            <v>1.5100809820000001</v>
          </cell>
          <cell r="I721">
            <v>13.1179635</v>
          </cell>
          <cell r="J721">
            <v>1.9272457999999999</v>
          </cell>
          <cell r="K721">
            <v>1.7070406410000001</v>
          </cell>
          <cell r="L721">
            <v>104.943748</v>
          </cell>
          <cell r="M721">
            <v>12.848364</v>
          </cell>
          <cell r="N721">
            <v>22.202531</v>
          </cell>
          <cell r="O721">
            <v>0</v>
          </cell>
          <cell r="P721">
            <v>1.5659494789999999E-2</v>
          </cell>
          <cell r="Q721">
            <v>3.8174329</v>
          </cell>
          <cell r="R721">
            <v>11.576415000000001</v>
          </cell>
          <cell r="S721">
            <v>5805.959554067791</v>
          </cell>
        </row>
        <row r="722">
          <cell r="A722" t="str">
            <v>3.42.2021</v>
          </cell>
          <cell r="B722">
            <v>3</v>
          </cell>
          <cell r="C722">
            <v>42</v>
          </cell>
          <cell r="D722">
            <v>2021</v>
          </cell>
          <cell r="E722">
            <v>2266.9611080999998</v>
          </cell>
          <cell r="F722">
            <v>826.39455443000008</v>
          </cell>
          <cell r="G722">
            <v>52.489149570000002</v>
          </cell>
          <cell r="H722">
            <v>1.4540511929999997</v>
          </cell>
          <cell r="I722">
            <v>14.086906000000001</v>
          </cell>
          <cell r="J722">
            <v>2.0696018</v>
          </cell>
          <cell r="K722">
            <v>1.6437025480000003</v>
          </cell>
          <cell r="L722">
            <v>112.69534899999999</v>
          </cell>
          <cell r="M722">
            <v>13.7974</v>
          </cell>
          <cell r="N722">
            <v>23.842511999999999</v>
          </cell>
          <cell r="O722">
            <v>0</v>
          </cell>
          <cell r="P722">
            <v>1.5078467390000001E-2</v>
          </cell>
          <cell r="Q722">
            <v>4.0989879</v>
          </cell>
          <cell r="R722">
            <v>12.4302513</v>
          </cell>
          <cell r="S722">
            <v>3331.9786523083894</v>
          </cell>
        </row>
        <row r="723">
          <cell r="A723" t="str">
            <v>3.42.2022</v>
          </cell>
          <cell r="B723">
            <v>3</v>
          </cell>
          <cell r="C723">
            <v>42</v>
          </cell>
          <cell r="D723">
            <v>2022</v>
          </cell>
          <cell r="E723">
            <v>2390.1285200000002</v>
          </cell>
          <cell r="F723">
            <v>872.75320882000005</v>
          </cell>
          <cell r="G723">
            <v>55.397485680000003</v>
          </cell>
          <cell r="H723">
            <v>1.5342728610000003</v>
          </cell>
          <cell r="I723">
            <v>14.877146999999999</v>
          </cell>
          <cell r="J723">
            <v>2.1857029000000003</v>
          </cell>
          <cell r="K723">
            <v>1.7343872830000002</v>
          </cell>
          <cell r="L723">
            <v>119.01725499999999</v>
          </cell>
          <cell r="M723">
            <v>14.571410999999999</v>
          </cell>
          <cell r="N723">
            <v>25.180009999999999</v>
          </cell>
          <cell r="O723">
            <v>0</v>
          </cell>
          <cell r="P723">
            <v>1.5910354610000003E-2</v>
          </cell>
          <cell r="Q723">
            <v>4.3284975000000001</v>
          </cell>
          <cell r="R723">
            <v>13.126230400000001</v>
          </cell>
          <cell r="S723">
            <v>3514.8500387986105</v>
          </cell>
        </row>
        <row r="724">
          <cell r="A724" t="str">
            <v>3.42.2023</v>
          </cell>
          <cell r="B724">
            <v>3</v>
          </cell>
          <cell r="C724">
            <v>42</v>
          </cell>
          <cell r="D724">
            <v>2023</v>
          </cell>
          <cell r="E724">
            <v>2505.5948331</v>
          </cell>
          <cell r="F724">
            <v>916.4252555999999</v>
          </cell>
          <cell r="G724">
            <v>58.1321771</v>
          </cell>
          <cell r="H724">
            <v>1.042398202</v>
          </cell>
          <cell r="I724">
            <v>15.621582000000002</v>
          </cell>
          <cell r="J724">
            <v>2.2950664000000005</v>
          </cell>
          <cell r="K724">
            <v>1.1783580390000001</v>
          </cell>
          <cell r="L724">
            <v>124.97267299999999</v>
          </cell>
          <cell r="M724">
            <v>15.300540999999999</v>
          </cell>
          <cell r="N724">
            <v>26.439938000000001</v>
          </cell>
          <cell r="O724">
            <v>0</v>
          </cell>
          <cell r="P724">
            <v>1.080962972E-2</v>
          </cell>
          <cell r="Q724">
            <v>4.5446318999999997</v>
          </cell>
          <cell r="R724">
            <v>13.781689700000001</v>
          </cell>
          <cell r="S724">
            <v>3685.3399536707202</v>
          </cell>
        </row>
        <row r="725">
          <cell r="A725" t="str">
            <v>3.42.2024</v>
          </cell>
          <cell r="B725">
            <v>3</v>
          </cell>
          <cell r="C725">
            <v>42</v>
          </cell>
          <cell r="D725">
            <v>2024</v>
          </cell>
          <cell r="E725">
            <v>2622.9520278</v>
          </cell>
          <cell r="F725">
            <v>960.89833438999995</v>
          </cell>
          <cell r="G725">
            <v>60.915031499999998</v>
          </cell>
          <cell r="H725">
            <v>1.091560168</v>
          </cell>
          <cell r="I725">
            <v>16.379697</v>
          </cell>
          <cell r="J725">
            <v>2.4064443999999998</v>
          </cell>
          <cell r="K725">
            <v>1.233931914</v>
          </cell>
          <cell r="L725">
            <v>131.03759299999999</v>
          </cell>
          <cell r="M725">
            <v>16.043070999999998</v>
          </cell>
          <cell r="N725">
            <v>27.723103000000002</v>
          </cell>
          <cell r="O725">
            <v>0</v>
          </cell>
          <cell r="P725">
            <v>1.131944786E-2</v>
          </cell>
          <cell r="Q725">
            <v>4.7647339999999998</v>
          </cell>
          <cell r="R725">
            <v>14.449123199999999</v>
          </cell>
          <cell r="S725">
            <v>3859.9059708198597</v>
          </cell>
        </row>
        <row r="726">
          <cell r="A726" t="str">
            <v>3.42.2025</v>
          </cell>
          <cell r="B726">
            <v>3</v>
          </cell>
          <cell r="C726">
            <v>42</v>
          </cell>
          <cell r="D726">
            <v>2025</v>
          </cell>
          <cell r="E726">
            <v>2802.7942937000003</v>
          </cell>
          <cell r="F726">
            <v>1028.3365318400001</v>
          </cell>
          <cell r="G726">
            <v>65.15174780000001</v>
          </cell>
          <cell r="H726">
            <v>1.166738429</v>
          </cell>
          <cell r="I726">
            <v>17.529255000000003</v>
          </cell>
          <cell r="J726">
            <v>2.5753362000000002</v>
          </cell>
          <cell r="K726">
            <v>1.318916685</v>
          </cell>
          <cell r="L726">
            <v>140.23400000000001</v>
          </cell>
          <cell r="M726">
            <v>17.168993</v>
          </cell>
          <cell r="N726">
            <v>29.668841</v>
          </cell>
          <cell r="O726">
            <v>0</v>
          </cell>
          <cell r="P726">
            <v>1.209905021E-2</v>
          </cell>
          <cell r="Q726">
            <v>5.0986622999999991</v>
          </cell>
          <cell r="R726">
            <v>15.461789400000001</v>
          </cell>
          <cell r="S726">
            <v>4126.5172044042101</v>
          </cell>
        </row>
        <row r="727">
          <cell r="A727" t="str">
            <v>3.42.2026</v>
          </cell>
          <cell r="B727">
            <v>3</v>
          </cell>
          <cell r="C727">
            <v>42</v>
          </cell>
          <cell r="D727">
            <v>2026</v>
          </cell>
          <cell r="E727">
            <v>3002.3437088000001</v>
          </cell>
          <cell r="F727">
            <v>1103.1889257600001</v>
          </cell>
          <cell r="G727">
            <v>69.853882199999987</v>
          </cell>
          <cell r="H727">
            <v>1.2501666600000001</v>
          </cell>
          <cell r="I727">
            <v>18.805230999999999</v>
          </cell>
          <cell r="J727">
            <v>2.7627987000000003</v>
          </cell>
          <cell r="K727">
            <v>1.4132260780000001</v>
          </cell>
          <cell r="L727">
            <v>150.44163</v>
          </cell>
          <cell r="M727">
            <v>18.418724000000001</v>
          </cell>
          <cell r="N727">
            <v>31.82836</v>
          </cell>
          <cell r="O727">
            <v>0</v>
          </cell>
          <cell r="P727">
            <v>1.2964196359999999E-2</v>
          </cell>
          <cell r="Q727">
            <v>5.4693196000000004</v>
          </cell>
          <cell r="R727">
            <v>16.585784799999999</v>
          </cell>
          <cell r="S727">
            <v>4422.374721794361</v>
          </cell>
        </row>
        <row r="728">
          <cell r="A728" t="str">
            <v>5.42.5</v>
          </cell>
          <cell r="B728">
            <v>5</v>
          </cell>
          <cell r="C728">
            <v>42</v>
          </cell>
          <cell r="D728">
            <v>5</v>
          </cell>
          <cell r="E728">
            <v>2837717.5879560909</v>
          </cell>
          <cell r="F728">
            <v>119960.35102289716</v>
          </cell>
          <cell r="G728">
            <v>266457.21558272938</v>
          </cell>
          <cell r="H728">
            <v>8848.7206315050007</v>
          </cell>
          <cell r="I728">
            <v>4111.2482845259992</v>
          </cell>
          <cell r="J728">
            <v>1331.9470663879999</v>
          </cell>
          <cell r="K728">
            <v>10002.858592079001</v>
          </cell>
          <cell r="L728">
            <v>32889.986818129997</v>
          </cell>
          <cell r="M728">
            <v>8879.6927471600011</v>
          </cell>
          <cell r="N728">
            <v>17953.985051700001</v>
          </cell>
          <cell r="O728">
            <v>118.94432219767002</v>
          </cell>
          <cell r="P728">
            <v>114.82929406332998</v>
          </cell>
          <cell r="Q728">
            <v>2337.799296149999</v>
          </cell>
          <cell r="R728">
            <v>4045.3487454599986</v>
          </cell>
          <cell r="S728">
            <v>3314770.5154110757</v>
          </cell>
        </row>
        <row r="729">
          <cell r="A729" t="str">
            <v>5.21.21</v>
          </cell>
          <cell r="B729">
            <v>5</v>
          </cell>
          <cell r="C729">
            <v>21</v>
          </cell>
          <cell r="D729">
            <v>21</v>
          </cell>
          <cell r="E729">
            <v>729166.00293772994</v>
          </cell>
          <cell r="F729">
            <v>27224.780073520302</v>
          </cell>
          <cell r="G729">
            <v>74863.686017570988</v>
          </cell>
          <cell r="H729">
            <v>1936.4642486699997</v>
          </cell>
          <cell r="I729">
            <v>900.81267344599996</v>
          </cell>
          <cell r="J729">
            <v>316.51442687999997</v>
          </cell>
          <cell r="K729">
            <v>2189.0374039789995</v>
          </cell>
          <cell r="L729">
            <v>7206.4999371899994</v>
          </cell>
          <cell r="M729">
            <v>2110.1065744299999</v>
          </cell>
          <cell r="N729">
            <v>4261.1352730999997</v>
          </cell>
          <cell r="O729">
            <v>25.404283154190001</v>
          </cell>
          <cell r="P729">
            <v>24.624272694559998</v>
          </cell>
          <cell r="Q729">
            <v>474.05430086999996</v>
          </cell>
          <cell r="R729">
            <v>820.30810496000004</v>
          </cell>
          <cell r="S729">
            <v>851519.43052819523</v>
          </cell>
        </row>
        <row r="730">
          <cell r="A730" t="str">
            <v>5.21.1998</v>
          </cell>
          <cell r="B730">
            <v>5</v>
          </cell>
          <cell r="C730">
            <v>21</v>
          </cell>
          <cell r="D730">
            <v>1998</v>
          </cell>
          <cell r="E730">
            <v>606.55259352000007</v>
          </cell>
          <cell r="F730">
            <v>51.885161324199998</v>
          </cell>
          <cell r="G730">
            <v>117.260849067</v>
          </cell>
          <cell r="H730">
            <v>5.1729922930000001</v>
          </cell>
          <cell r="I730">
            <v>0.106781956</v>
          </cell>
          <cell r="J730">
            <v>3.7519530000000002E-2</v>
          </cell>
          <cell r="K730">
            <v>5.8477015770000005</v>
          </cell>
          <cell r="L730">
            <v>0.85425508999999988</v>
          </cell>
          <cell r="M730">
            <v>0.25013152999999999</v>
          </cell>
          <cell r="N730">
            <v>1.9402530999999998</v>
          </cell>
          <cell r="O730">
            <v>8.5860219289999984E-2</v>
          </cell>
          <cell r="P730">
            <v>7.3380353660000008E-2</v>
          </cell>
          <cell r="Q730">
            <v>8.6924650000000006E-2</v>
          </cell>
          <cell r="R730">
            <v>0.15041515</v>
          </cell>
          <cell r="S730">
            <v>790.30481936014996</v>
          </cell>
        </row>
        <row r="731">
          <cell r="A731" t="str">
            <v>5.21.1999</v>
          </cell>
          <cell r="B731">
            <v>5</v>
          </cell>
          <cell r="C731">
            <v>21</v>
          </cell>
          <cell r="D731">
            <v>1999</v>
          </cell>
          <cell r="E731">
            <v>1774.1154297099999</v>
          </cell>
          <cell r="F731">
            <v>152.48081899700003</v>
          </cell>
          <cell r="G731">
            <v>341.29226262599991</v>
          </cell>
          <cell r="H731">
            <v>13.607647947</v>
          </cell>
          <cell r="I731">
            <v>0.31616906</v>
          </cell>
          <cell r="J731">
            <v>0.11109068</v>
          </cell>
          <cell r="K731">
            <v>15.382488662</v>
          </cell>
          <cell r="L731">
            <v>2.5293483000000001</v>
          </cell>
          <cell r="M731">
            <v>0.74060859999999995</v>
          </cell>
          <cell r="N731">
            <v>5.744841000000001</v>
          </cell>
          <cell r="O731">
            <v>0.22227737639999998</v>
          </cell>
          <cell r="P731">
            <v>0.19001617589999997</v>
          </cell>
          <cell r="Q731">
            <v>0.25896437999999999</v>
          </cell>
          <cell r="R731">
            <v>0.44811381</v>
          </cell>
          <cell r="S731">
            <v>2307.4400773243001</v>
          </cell>
        </row>
        <row r="732">
          <cell r="A732" t="str">
            <v>5.21.2000</v>
          </cell>
          <cell r="B732">
            <v>5</v>
          </cell>
          <cell r="C732">
            <v>21</v>
          </cell>
          <cell r="D732">
            <v>2000</v>
          </cell>
          <cell r="E732">
            <v>2934.3877899599997</v>
          </cell>
          <cell r="F732">
            <v>253.84107322100002</v>
          </cell>
          <cell r="G732">
            <v>562.85225475700008</v>
          </cell>
          <cell r="H732">
            <v>22.924929079999998</v>
          </cell>
          <cell r="I732">
            <v>0.53166239999999998</v>
          </cell>
          <cell r="J732">
            <v>0.18680768</v>
          </cell>
          <cell r="K732">
            <v>25.915076920000001</v>
          </cell>
          <cell r="L732">
            <v>4.2532926</v>
          </cell>
          <cell r="M732">
            <v>1.2453907000000002</v>
          </cell>
          <cell r="N732">
            <v>9.6604069999999993</v>
          </cell>
          <cell r="O732">
            <v>0.40401055359999999</v>
          </cell>
          <cell r="P732">
            <v>0.3449769505000001</v>
          </cell>
          <cell r="Q732">
            <v>0.43381044000000002</v>
          </cell>
          <cell r="R732">
            <v>0.75066749999999993</v>
          </cell>
          <cell r="S732">
            <v>3817.7321497620997</v>
          </cell>
        </row>
        <row r="733">
          <cell r="A733" t="str">
            <v>5.21.2001</v>
          </cell>
          <cell r="B733">
            <v>5</v>
          </cell>
          <cell r="C733">
            <v>21</v>
          </cell>
          <cell r="D733">
            <v>2001</v>
          </cell>
          <cell r="E733">
            <v>2143.3024362400006</v>
          </cell>
          <cell r="F733">
            <v>159.71842848870003</v>
          </cell>
          <cell r="G733">
            <v>441.61757806100013</v>
          </cell>
          <cell r="H733">
            <v>21.564826519999997</v>
          </cell>
          <cell r="I733">
            <v>0.74414575000000005</v>
          </cell>
          <cell r="J733">
            <v>0.26146679</v>
          </cell>
          <cell r="K733">
            <v>24.377530460000003</v>
          </cell>
          <cell r="L733">
            <v>5.9531658000000007</v>
          </cell>
          <cell r="M733">
            <v>1.7431234</v>
          </cell>
          <cell r="N733">
            <v>13.521274999999999</v>
          </cell>
          <cell r="O733">
            <v>0.40627606969999996</v>
          </cell>
          <cell r="P733">
            <v>0.3726775121</v>
          </cell>
          <cell r="Q733">
            <v>0.6116511</v>
          </cell>
          <cell r="R733">
            <v>1.0584064</v>
          </cell>
          <cell r="S733">
            <v>2815.2529875915011</v>
          </cell>
        </row>
        <row r="734">
          <cell r="A734" t="str">
            <v>5.21.2002</v>
          </cell>
          <cell r="B734">
            <v>5</v>
          </cell>
          <cell r="C734">
            <v>21</v>
          </cell>
          <cell r="D734">
            <v>2002</v>
          </cell>
          <cell r="E734">
            <v>4014.7296777999995</v>
          </cell>
          <cell r="F734">
            <v>294.99703940069998</v>
          </cell>
          <cell r="G734">
            <v>831.76923981000027</v>
          </cell>
          <cell r="H734">
            <v>38.577073349999999</v>
          </cell>
          <cell r="I734">
            <v>1.45161118</v>
          </cell>
          <cell r="J734">
            <v>0.51004550000000004</v>
          </cell>
          <cell r="K734">
            <v>43.608752150000001</v>
          </cell>
          <cell r="L734">
            <v>11.612892400000002</v>
          </cell>
          <cell r="M734">
            <v>3.4003201999999999</v>
          </cell>
          <cell r="N734">
            <v>8.5811159999999997</v>
          </cell>
          <cell r="O734">
            <v>0.7371711259</v>
          </cell>
          <cell r="P734">
            <v>0.67491798619999999</v>
          </cell>
          <cell r="Q734">
            <v>1.1870406</v>
          </cell>
          <cell r="R734">
            <v>2.0540660000000002</v>
          </cell>
          <cell r="S734">
            <v>5253.8909635028022</v>
          </cell>
        </row>
        <row r="735">
          <cell r="A735" t="str">
            <v>5.21.2003</v>
          </cell>
          <cell r="B735">
            <v>5</v>
          </cell>
          <cell r="C735">
            <v>21</v>
          </cell>
          <cell r="D735">
            <v>2003</v>
          </cell>
          <cell r="E735">
            <v>5237.3885215000009</v>
          </cell>
          <cell r="F735">
            <v>361.78114066500007</v>
          </cell>
          <cell r="G735">
            <v>1068.5346519899999</v>
          </cell>
          <cell r="H735">
            <v>47.414306619999998</v>
          </cell>
          <cell r="I735">
            <v>1.9408097000000002</v>
          </cell>
          <cell r="J735">
            <v>0.68193270000000006</v>
          </cell>
          <cell r="K735">
            <v>53.598601340000002</v>
          </cell>
          <cell r="L735">
            <v>15.526477999999999</v>
          </cell>
          <cell r="M735">
            <v>4.5462419999999995</v>
          </cell>
          <cell r="N735">
            <v>11.472973999999997</v>
          </cell>
          <cell r="O735">
            <v>0.882021269</v>
          </cell>
          <cell r="P735">
            <v>0.81047664399999997</v>
          </cell>
          <cell r="Q735">
            <v>1.5782820999999998</v>
          </cell>
          <cell r="R735">
            <v>2.731071</v>
          </cell>
          <cell r="S735">
            <v>6808.8875095280009</v>
          </cell>
        </row>
        <row r="736">
          <cell r="A736" t="str">
            <v>5.21.2004</v>
          </cell>
          <cell r="B736">
            <v>5</v>
          </cell>
          <cell r="C736">
            <v>21</v>
          </cell>
          <cell r="D736">
            <v>2004</v>
          </cell>
          <cell r="E736">
            <v>5315.1346339000002</v>
          </cell>
          <cell r="F736">
            <v>250.47965877669995</v>
          </cell>
          <cell r="G736">
            <v>1063.0022210999998</v>
          </cell>
          <cell r="H736">
            <v>26.205802980000001</v>
          </cell>
          <cell r="I736">
            <v>2.0926947999999999</v>
          </cell>
          <cell r="J736">
            <v>0.7353012000000001</v>
          </cell>
          <cell r="K736">
            <v>29.6238323</v>
          </cell>
          <cell r="L736">
            <v>16.741569999999999</v>
          </cell>
          <cell r="M736">
            <v>4.9020289999999997</v>
          </cell>
          <cell r="N736">
            <v>12.370837000000002</v>
          </cell>
          <cell r="O736">
            <v>0.243734269</v>
          </cell>
          <cell r="P736">
            <v>0.25460226029999999</v>
          </cell>
          <cell r="Q736">
            <v>1.6919121000000001</v>
          </cell>
          <cell r="R736">
            <v>2.9277061999999998</v>
          </cell>
          <cell r="S736">
            <v>6726.4065358859998</v>
          </cell>
        </row>
        <row r="737">
          <cell r="A737" t="str">
            <v>5.21.2005</v>
          </cell>
          <cell r="B737">
            <v>5</v>
          </cell>
          <cell r="C737">
            <v>21</v>
          </cell>
          <cell r="D737">
            <v>2005</v>
          </cell>
          <cell r="E737">
            <v>6658.1274265999973</v>
          </cell>
          <cell r="F737">
            <v>269.26605023699994</v>
          </cell>
          <cell r="G737">
            <v>1349.7763088899999</v>
          </cell>
          <cell r="H737">
            <v>33.555903119999996</v>
          </cell>
          <cell r="I737">
            <v>2.7666430000000002</v>
          </cell>
          <cell r="J737">
            <v>0.97210450000000004</v>
          </cell>
          <cell r="K737">
            <v>37.932599519999997</v>
          </cell>
          <cell r="L737">
            <v>22.133209999999998</v>
          </cell>
          <cell r="M737">
            <v>6.4807239999999995</v>
          </cell>
          <cell r="N737">
            <v>16.354851</v>
          </cell>
          <cell r="O737">
            <v>0.31752450769999996</v>
          </cell>
          <cell r="P737">
            <v>0.330318267</v>
          </cell>
          <cell r="Q737">
            <v>2.2235195999999999</v>
          </cell>
          <cell r="R737">
            <v>3.8476039000000002</v>
          </cell>
          <cell r="S737">
            <v>8404.0847871416972</v>
          </cell>
        </row>
        <row r="738">
          <cell r="A738" t="str">
            <v>5.21.2006</v>
          </cell>
          <cell r="B738">
            <v>5</v>
          </cell>
          <cell r="C738">
            <v>21</v>
          </cell>
          <cell r="D738">
            <v>2006</v>
          </cell>
          <cell r="E738">
            <v>9274.1876743000012</v>
          </cell>
          <cell r="F738">
            <v>347.86648408600001</v>
          </cell>
          <cell r="G738">
            <v>1476.5121881000005</v>
          </cell>
          <cell r="H738">
            <v>47.192983589999997</v>
          </cell>
          <cell r="I738">
            <v>4.0206815999999996</v>
          </cell>
          <cell r="J738">
            <v>1.4127283999999998</v>
          </cell>
          <cell r="K738">
            <v>53.348346560000003</v>
          </cell>
          <cell r="L738">
            <v>32.165452999999999</v>
          </cell>
          <cell r="M738">
            <v>9.4182399999999991</v>
          </cell>
          <cell r="N738">
            <v>23.768019000000002</v>
          </cell>
          <cell r="O738">
            <v>0.45465995130000003</v>
          </cell>
          <cell r="P738">
            <v>0.47097784180000002</v>
          </cell>
          <cell r="Q738">
            <v>3.2122239000000001</v>
          </cell>
          <cell r="R738">
            <v>5.5584560000000005</v>
          </cell>
          <cell r="S738">
            <v>11279.589116329102</v>
          </cell>
        </row>
        <row r="739">
          <cell r="A739" t="str">
            <v>5.21.2007</v>
          </cell>
          <cell r="B739">
            <v>5</v>
          </cell>
          <cell r="C739">
            <v>21</v>
          </cell>
          <cell r="D739">
            <v>2007</v>
          </cell>
          <cell r="E739">
            <v>13310.4970612</v>
          </cell>
          <cell r="F739">
            <v>446.10068333700002</v>
          </cell>
          <cell r="G739">
            <v>1474.6601475099997</v>
          </cell>
          <cell r="H739">
            <v>46.665311520000003</v>
          </cell>
          <cell r="I739">
            <v>6.1064112000000002</v>
          </cell>
          <cell r="J739">
            <v>2.1455850999999999</v>
          </cell>
          <cell r="K739">
            <v>52.751866470000003</v>
          </cell>
          <cell r="L739">
            <v>48.851286000000002</v>
          </cell>
          <cell r="M739">
            <v>14.303975000000001</v>
          </cell>
          <cell r="N739">
            <v>36.097749999999998</v>
          </cell>
          <cell r="O739">
            <v>0.45800166519999996</v>
          </cell>
          <cell r="P739">
            <v>0.47239591269999992</v>
          </cell>
          <cell r="Q739">
            <v>4.8498979999999996</v>
          </cell>
          <cell r="R739">
            <v>8.3923439999999996</v>
          </cell>
          <cell r="S739">
            <v>15452.3527169149</v>
          </cell>
        </row>
        <row r="740">
          <cell r="A740" t="str">
            <v>5.21.2008</v>
          </cell>
          <cell r="B740">
            <v>5</v>
          </cell>
          <cell r="C740">
            <v>21</v>
          </cell>
          <cell r="D740">
            <v>2008</v>
          </cell>
          <cell r="E740">
            <v>23330.845746300001</v>
          </cell>
          <cell r="F740">
            <v>744.83002200099986</v>
          </cell>
          <cell r="G740">
            <v>2559.4814877299991</v>
          </cell>
          <cell r="H740">
            <v>81.834902779999993</v>
          </cell>
          <cell r="I740">
            <v>11.073572499999997</v>
          </cell>
          <cell r="J740">
            <v>3.8908757999999999</v>
          </cell>
          <cell r="K740">
            <v>92.508575950000008</v>
          </cell>
          <cell r="L740">
            <v>88.588679999999997</v>
          </cell>
          <cell r="M740">
            <v>25.939240999999996</v>
          </cell>
          <cell r="N740">
            <v>65.460709999999992</v>
          </cell>
          <cell r="O740">
            <v>0.81851343809999988</v>
          </cell>
          <cell r="P740">
            <v>0.84058259080000008</v>
          </cell>
          <cell r="Q740">
            <v>8.5891999999999999</v>
          </cell>
          <cell r="R740">
            <v>14.862847</v>
          </cell>
          <cell r="S740">
            <v>27029.564957089897</v>
          </cell>
        </row>
        <row r="741">
          <cell r="A741" t="str">
            <v>5.21.2009</v>
          </cell>
          <cell r="B741">
            <v>5</v>
          </cell>
          <cell r="C741">
            <v>21</v>
          </cell>
          <cell r="D741">
            <v>2009</v>
          </cell>
          <cell r="E741">
            <v>26998.119716000001</v>
          </cell>
          <cell r="F741">
            <v>816.25667892099989</v>
          </cell>
          <cell r="G741">
            <v>2931.6352534299999</v>
          </cell>
          <cell r="H741">
            <v>94.776565579999996</v>
          </cell>
          <cell r="I741">
            <v>13.258088300000001</v>
          </cell>
          <cell r="J741">
            <v>4.6584349999999999</v>
          </cell>
          <cell r="K741">
            <v>107.13829256999999</v>
          </cell>
          <cell r="L741">
            <v>106.064666</v>
          </cell>
          <cell r="M741">
            <v>31.056356999999995</v>
          </cell>
          <cell r="N741">
            <v>78.374359999999996</v>
          </cell>
          <cell r="O741">
            <v>0.96616092999999981</v>
          </cell>
          <cell r="P741">
            <v>0.98795493200000006</v>
          </cell>
          <cell r="Q741">
            <v>10.109151000000001</v>
          </cell>
          <cell r="R741">
            <v>17.492966000000003</v>
          </cell>
          <cell r="S741">
            <v>31210.894645663004</v>
          </cell>
        </row>
        <row r="742">
          <cell r="A742" t="str">
            <v>5.21.2010</v>
          </cell>
          <cell r="B742">
            <v>5</v>
          </cell>
          <cell r="C742">
            <v>21</v>
          </cell>
          <cell r="D742">
            <v>2010</v>
          </cell>
          <cell r="E742">
            <v>34336.622726000001</v>
          </cell>
          <cell r="F742">
            <v>1044.6113928319999</v>
          </cell>
          <cell r="G742">
            <v>3616.0623041499998</v>
          </cell>
          <cell r="H742">
            <v>120.67196376999999</v>
          </cell>
          <cell r="I742">
            <v>18.545583000000001</v>
          </cell>
          <cell r="J742">
            <v>6.5162769999999997</v>
          </cell>
          <cell r="K742">
            <v>136.41167989000002</v>
          </cell>
          <cell r="L742">
            <v>148.36472000000001</v>
          </cell>
          <cell r="M742">
            <v>43.442051999999997</v>
          </cell>
          <cell r="N742">
            <v>109.63113000000001</v>
          </cell>
          <cell r="O742">
            <v>1.3000910969999999</v>
          </cell>
          <cell r="P742">
            <v>1.31337532</v>
          </cell>
          <cell r="Q742">
            <v>14.282609000000001</v>
          </cell>
          <cell r="R742">
            <v>24.714779</v>
          </cell>
          <cell r="S742">
            <v>39622.490683059004</v>
          </cell>
        </row>
        <row r="743">
          <cell r="A743" t="str">
            <v>5.21.2011</v>
          </cell>
          <cell r="B743">
            <v>5</v>
          </cell>
          <cell r="C743">
            <v>21</v>
          </cell>
          <cell r="D743">
            <v>2011</v>
          </cell>
          <cell r="E743">
            <v>39243.29794199999</v>
          </cell>
          <cell r="F743">
            <v>1270.9724368620002</v>
          </cell>
          <cell r="G743">
            <v>4052.2210770999986</v>
          </cell>
          <cell r="H743">
            <v>137.44560093000001</v>
          </cell>
          <cell r="I743">
            <v>23.243019999999998</v>
          </cell>
          <cell r="J743">
            <v>8.1667950000000005</v>
          </cell>
          <cell r="K743">
            <v>155.37256801000001</v>
          </cell>
          <cell r="L743">
            <v>185.94394</v>
          </cell>
          <cell r="M743">
            <v>54.445610000000002</v>
          </cell>
          <cell r="N743">
            <v>137.39953</v>
          </cell>
          <cell r="O743">
            <v>1.5698574780000003</v>
          </cell>
          <cell r="P743">
            <v>1.56657001</v>
          </cell>
          <cell r="Q743">
            <v>17.938811999999999</v>
          </cell>
          <cell r="R743">
            <v>31.041494</v>
          </cell>
          <cell r="S743">
            <v>45320.62525338999</v>
          </cell>
        </row>
        <row r="744">
          <cell r="A744" t="str">
            <v>5.21.2012</v>
          </cell>
          <cell r="B744">
            <v>5</v>
          </cell>
          <cell r="C744">
            <v>21</v>
          </cell>
          <cell r="D744">
            <v>2012</v>
          </cell>
          <cell r="E744">
            <v>57561.737566000011</v>
          </cell>
          <cell r="F744">
            <v>1953.1201215399999</v>
          </cell>
          <cell r="G744">
            <v>4904.4477475000012</v>
          </cell>
          <cell r="H744">
            <v>145.34487092000001</v>
          </cell>
          <cell r="I744">
            <v>40.238327999999996</v>
          </cell>
          <cell r="J744">
            <v>14.138351000000002</v>
          </cell>
          <cell r="K744">
            <v>164.30179544000001</v>
          </cell>
          <cell r="L744">
            <v>321.90683000000001</v>
          </cell>
          <cell r="M744">
            <v>94.256049999999988</v>
          </cell>
          <cell r="N744">
            <v>237.86609000000001</v>
          </cell>
          <cell r="O744">
            <v>1.7654852959999998</v>
          </cell>
          <cell r="P744">
            <v>1.740212302</v>
          </cell>
          <cell r="Q744">
            <v>28.491208</v>
          </cell>
          <cell r="R744">
            <v>49.301310000000001</v>
          </cell>
          <cell r="S744">
            <v>65518.655965998019</v>
          </cell>
        </row>
        <row r="745">
          <cell r="A745" t="str">
            <v>5.21.2013</v>
          </cell>
          <cell r="B745">
            <v>5</v>
          </cell>
          <cell r="C745">
            <v>21</v>
          </cell>
          <cell r="D745">
            <v>2013</v>
          </cell>
          <cell r="E745">
            <v>33163.023825999997</v>
          </cell>
          <cell r="F745">
            <v>1211.503758221</v>
          </cell>
          <cell r="G745">
            <v>2761.5805998000005</v>
          </cell>
          <cell r="H745">
            <v>84.008847579999994</v>
          </cell>
          <cell r="I745">
            <v>25.672521</v>
          </cell>
          <cell r="J745">
            <v>9.0204269999999998</v>
          </cell>
          <cell r="K745">
            <v>94.966005469999999</v>
          </cell>
          <cell r="L745">
            <v>205.38012999999998</v>
          </cell>
          <cell r="M745">
            <v>60.13655</v>
          </cell>
          <cell r="N745">
            <v>151.76137</v>
          </cell>
          <cell r="O745">
            <v>1.0887435240000001</v>
          </cell>
          <cell r="P745">
            <v>1.0600107939999999</v>
          </cell>
          <cell r="Q745">
            <v>17.610816999999997</v>
          </cell>
          <cell r="R745">
            <v>30.473869000000001</v>
          </cell>
          <cell r="S745">
            <v>37817.287475388999</v>
          </cell>
        </row>
        <row r="746">
          <cell r="A746" t="str">
            <v>5.21.2014</v>
          </cell>
          <cell r="B746">
            <v>5</v>
          </cell>
          <cell r="C746">
            <v>21</v>
          </cell>
          <cell r="D746">
            <v>2014</v>
          </cell>
          <cell r="E746">
            <v>47072.342889</v>
          </cell>
          <cell r="F746">
            <v>1710.7143257369999</v>
          </cell>
          <cell r="G746">
            <v>3865.7133369999997</v>
          </cell>
          <cell r="H746">
            <v>118.79315542000001</v>
          </cell>
          <cell r="I746">
            <v>37.245754000000005</v>
          </cell>
          <cell r="J746">
            <v>13.086896000000001</v>
          </cell>
          <cell r="K746">
            <v>134.28743401</v>
          </cell>
          <cell r="L746">
            <v>297.96582999999998</v>
          </cell>
          <cell r="M746">
            <v>87.246379999999988</v>
          </cell>
          <cell r="N746">
            <v>220.17626000000001</v>
          </cell>
          <cell r="O746">
            <v>1.5662274679999997</v>
          </cell>
          <cell r="P746">
            <v>1.5200784190000003</v>
          </cell>
          <cell r="Q746">
            <v>24.765350000000002</v>
          </cell>
          <cell r="R746">
            <v>42.854191</v>
          </cell>
          <cell r="S746">
            <v>53628.278108054001</v>
          </cell>
        </row>
        <row r="747">
          <cell r="A747" t="str">
            <v>5.21.2015</v>
          </cell>
          <cell r="B747">
            <v>5</v>
          </cell>
          <cell r="C747">
            <v>21</v>
          </cell>
          <cell r="D747">
            <v>2015</v>
          </cell>
          <cell r="E747">
            <v>57650.245560000003</v>
          </cell>
          <cell r="F747">
            <v>2084.5317779860002</v>
          </cell>
          <cell r="G747">
            <v>4670.0678039000004</v>
          </cell>
          <cell r="H747">
            <v>144.95227667</v>
          </cell>
          <cell r="I747">
            <v>46.573019000000002</v>
          </cell>
          <cell r="J747">
            <v>16.364172</v>
          </cell>
          <cell r="K747">
            <v>163.85863319999999</v>
          </cell>
          <cell r="L747">
            <v>372.58528999999999</v>
          </cell>
          <cell r="M747">
            <v>109.09505999999999</v>
          </cell>
          <cell r="N747">
            <v>275.31358</v>
          </cell>
          <cell r="O747">
            <v>1.942951842</v>
          </cell>
          <cell r="P747">
            <v>1.8800595039999997</v>
          </cell>
          <cell r="Q747">
            <v>29.564848999999999</v>
          </cell>
          <cell r="R747">
            <v>51.159350000000003</v>
          </cell>
          <cell r="S747">
            <v>65618.134383102006</v>
          </cell>
        </row>
        <row r="748">
          <cell r="A748" t="str">
            <v>5.21.2016</v>
          </cell>
          <cell r="B748">
            <v>5</v>
          </cell>
          <cell r="C748">
            <v>21</v>
          </cell>
          <cell r="D748">
            <v>2016</v>
          </cell>
          <cell r="E748">
            <v>42302.609969999998</v>
          </cell>
          <cell r="F748">
            <v>1522.078180601</v>
          </cell>
          <cell r="G748">
            <v>3295.4987339999998</v>
          </cell>
          <cell r="H748">
            <v>105.98364242</v>
          </cell>
          <cell r="I748">
            <v>34.853062000000001</v>
          </cell>
          <cell r="J748">
            <v>12.246142000000001</v>
          </cell>
          <cell r="K748">
            <v>119.80701381</v>
          </cell>
          <cell r="L748">
            <v>278.82353000000001</v>
          </cell>
          <cell r="M748">
            <v>81.641360000000006</v>
          </cell>
          <cell r="N748">
            <v>206.03155000000001</v>
          </cell>
          <cell r="O748">
            <v>1.4432556219999999</v>
          </cell>
          <cell r="P748">
            <v>1.3925889819999999</v>
          </cell>
          <cell r="Q748">
            <v>20.836416</v>
          </cell>
          <cell r="R748">
            <v>36.055564000000004</v>
          </cell>
          <cell r="S748">
            <v>48019.301009435003</v>
          </cell>
        </row>
        <row r="749">
          <cell r="A749" t="str">
            <v>5.21.2017</v>
          </cell>
          <cell r="B749">
            <v>5</v>
          </cell>
          <cell r="C749">
            <v>21</v>
          </cell>
          <cell r="D749">
            <v>2017</v>
          </cell>
          <cell r="E749">
            <v>25209.290035999995</v>
          </cell>
          <cell r="F749">
            <v>1105.2901098499997</v>
          </cell>
          <cell r="G749">
            <v>2481.2687005000003</v>
          </cell>
          <cell r="H749">
            <v>68.506016559999992</v>
          </cell>
          <cell r="I749">
            <v>35.235856000000005</v>
          </cell>
          <cell r="J749">
            <v>12.380663</v>
          </cell>
          <cell r="K749">
            <v>77.441211120000006</v>
          </cell>
          <cell r="L749">
            <v>281.88649000000004</v>
          </cell>
          <cell r="M749">
            <v>82.538160000000005</v>
          </cell>
          <cell r="N749">
            <v>168.59665000000001</v>
          </cell>
          <cell r="O749">
            <v>0.94706873600000008</v>
          </cell>
          <cell r="P749">
            <v>0.91138723200000005</v>
          </cell>
          <cell r="Q749">
            <v>19.855684</v>
          </cell>
          <cell r="R749">
            <v>34.358471999999999</v>
          </cell>
          <cell r="S749">
            <v>29578.506504997997</v>
          </cell>
        </row>
        <row r="750">
          <cell r="A750" t="str">
            <v>5.21.2018</v>
          </cell>
          <cell r="B750">
            <v>5</v>
          </cell>
          <cell r="C750">
            <v>21</v>
          </cell>
          <cell r="D750">
            <v>2018</v>
          </cell>
          <cell r="E750">
            <v>22971.103738399997</v>
          </cell>
          <cell r="F750">
            <v>995.59242208900002</v>
          </cell>
          <cell r="G750">
            <v>2252.8527061199984</v>
          </cell>
          <cell r="H750">
            <v>61.479032930000002</v>
          </cell>
          <cell r="I750">
            <v>33.728321000000001</v>
          </cell>
          <cell r="J750">
            <v>11.850945999999999</v>
          </cell>
          <cell r="K750">
            <v>69.497754789999988</v>
          </cell>
          <cell r="L750">
            <v>269.82657</v>
          </cell>
          <cell r="M750">
            <v>79.006679999999989</v>
          </cell>
          <cell r="N750">
            <v>161.38328999999999</v>
          </cell>
          <cell r="O750">
            <v>0.86218473800000006</v>
          </cell>
          <cell r="P750">
            <v>0.82762747000000003</v>
          </cell>
          <cell r="Q750">
            <v>18.176197999999999</v>
          </cell>
          <cell r="R750">
            <v>31.452248000000004</v>
          </cell>
          <cell r="S750">
            <v>26957.639719537001</v>
          </cell>
        </row>
        <row r="751">
          <cell r="A751" t="str">
            <v>5.21.2019</v>
          </cell>
          <cell r="B751">
            <v>5</v>
          </cell>
          <cell r="C751">
            <v>21</v>
          </cell>
          <cell r="D751">
            <v>2019</v>
          </cell>
          <cell r="E751">
            <v>29449.006530999999</v>
          </cell>
          <cell r="F751">
            <v>1152.773109</v>
          </cell>
          <cell r="G751">
            <v>2856.5956391999998</v>
          </cell>
          <cell r="H751">
            <v>66.01741423</v>
          </cell>
          <cell r="I751">
            <v>46.234093000000001</v>
          </cell>
          <cell r="J751">
            <v>16.245055000000001</v>
          </cell>
          <cell r="K751">
            <v>74.62793533</v>
          </cell>
          <cell r="L751">
            <v>369.87191999999999</v>
          </cell>
          <cell r="M751">
            <v>108.30095</v>
          </cell>
          <cell r="N751">
            <v>221.22095999999999</v>
          </cell>
          <cell r="O751">
            <v>0.93842845099999994</v>
          </cell>
          <cell r="P751">
            <v>0.89871506100000009</v>
          </cell>
          <cell r="Q751">
            <v>23.833421000000001</v>
          </cell>
          <cell r="R751">
            <v>41.241594999999997</v>
          </cell>
          <cell r="S751">
            <v>34427.805766271995</v>
          </cell>
        </row>
        <row r="752">
          <cell r="A752" t="str">
            <v>5.21.2020</v>
          </cell>
          <cell r="B752">
            <v>5</v>
          </cell>
          <cell r="C752">
            <v>21</v>
          </cell>
          <cell r="D752">
            <v>2020</v>
          </cell>
          <cell r="E752">
            <v>40142.379205000005</v>
          </cell>
          <cell r="F752">
            <v>1553.434534986</v>
          </cell>
          <cell r="G752">
            <v>3896.3625053000005</v>
          </cell>
          <cell r="H752">
            <v>78.887239099999988</v>
          </cell>
          <cell r="I752">
            <v>66.180668999999995</v>
          </cell>
          <cell r="J752">
            <v>23.253602999999998</v>
          </cell>
          <cell r="K752">
            <v>89.176425769999994</v>
          </cell>
          <cell r="L752">
            <v>529.44488999999999</v>
          </cell>
          <cell r="M752">
            <v>155.0247</v>
          </cell>
          <cell r="N752">
            <v>316.66167999999999</v>
          </cell>
          <cell r="O752">
            <v>1.13570525</v>
          </cell>
          <cell r="P752">
            <v>1.085285584</v>
          </cell>
          <cell r="Q752">
            <v>32.666069</v>
          </cell>
          <cell r="R752">
            <v>56.525740000000006</v>
          </cell>
          <cell r="S752">
            <v>46942.218251989994</v>
          </cell>
        </row>
        <row r="753">
          <cell r="A753" t="str">
            <v>5.21.2021</v>
          </cell>
          <cell r="B753">
            <v>5</v>
          </cell>
          <cell r="C753">
            <v>21</v>
          </cell>
          <cell r="D753">
            <v>2021</v>
          </cell>
          <cell r="E753">
            <v>38919.434617999999</v>
          </cell>
          <cell r="F753">
            <v>1452.664504377</v>
          </cell>
          <cell r="G753">
            <v>3866.2015434999998</v>
          </cell>
          <cell r="H753">
            <v>59.145687760000001</v>
          </cell>
          <cell r="I753">
            <v>69.596913000000001</v>
          </cell>
          <cell r="J753">
            <v>24.453937999999997</v>
          </cell>
          <cell r="K753">
            <v>66.86015854</v>
          </cell>
          <cell r="L753">
            <v>556.77514999999994</v>
          </cell>
          <cell r="M753">
            <v>163.02690999999999</v>
          </cell>
          <cell r="N753">
            <v>274.84039999999999</v>
          </cell>
          <cell r="O753">
            <v>0.86167551200000003</v>
          </cell>
          <cell r="P753">
            <v>0.82176856400000009</v>
          </cell>
          <cell r="Q753">
            <v>32.859681999999999</v>
          </cell>
          <cell r="R753">
            <v>56.860610000000001</v>
          </cell>
          <cell r="S753">
            <v>45544.403559253005</v>
          </cell>
        </row>
        <row r="754">
          <cell r="A754" t="str">
            <v>5.21.2022</v>
          </cell>
          <cell r="B754">
            <v>5</v>
          </cell>
          <cell r="C754">
            <v>21</v>
          </cell>
          <cell r="D754">
            <v>2022</v>
          </cell>
          <cell r="E754">
            <v>39350.857856000002</v>
          </cell>
          <cell r="F754">
            <v>1450.379012869</v>
          </cell>
          <cell r="G754">
            <v>3925.9826486699999</v>
          </cell>
          <cell r="H754">
            <v>61.77248173000001</v>
          </cell>
          <cell r="I754">
            <v>73.837284000000011</v>
          </cell>
          <cell r="J754">
            <v>25.943874999999998</v>
          </cell>
          <cell r="K754">
            <v>69.82952087999999</v>
          </cell>
          <cell r="L754">
            <v>590.69868999999994</v>
          </cell>
          <cell r="M754">
            <v>172.96019000000001</v>
          </cell>
          <cell r="N754">
            <v>291.58629999999999</v>
          </cell>
          <cell r="O754">
            <v>0.90996081699999998</v>
          </cell>
          <cell r="P754">
            <v>0.86620958299999984</v>
          </cell>
          <cell r="Q754">
            <v>33.359177000000003</v>
          </cell>
          <cell r="R754">
            <v>57.725040000000007</v>
          </cell>
          <cell r="S754">
            <v>46106.708246548988</v>
          </cell>
        </row>
        <row r="755">
          <cell r="A755" t="str">
            <v>5.21.2023</v>
          </cell>
          <cell r="B755">
            <v>5</v>
          </cell>
          <cell r="C755">
            <v>21</v>
          </cell>
          <cell r="D755">
            <v>2023</v>
          </cell>
          <cell r="E755">
            <v>30634.914840900001</v>
          </cell>
          <cell r="F755">
            <v>1185.7922497729999</v>
          </cell>
          <cell r="G755">
            <v>3581.3270727999989</v>
          </cell>
          <cell r="H755">
            <v>50.428967870000001</v>
          </cell>
          <cell r="I755">
            <v>74.053941999999992</v>
          </cell>
          <cell r="J755">
            <v>26.020032</v>
          </cell>
          <cell r="K755">
            <v>57.006418030000006</v>
          </cell>
          <cell r="L755">
            <v>592.43114000000003</v>
          </cell>
          <cell r="M755">
            <v>173.46749999999997</v>
          </cell>
          <cell r="N755">
            <v>292.44159000000002</v>
          </cell>
          <cell r="O755">
            <v>0.75049046800000008</v>
          </cell>
          <cell r="P755">
            <v>0.71319567709999998</v>
          </cell>
          <cell r="Q755">
            <v>32.045814</v>
          </cell>
          <cell r="R755">
            <v>55.45232</v>
          </cell>
          <cell r="S755">
            <v>36756.845573518098</v>
          </cell>
        </row>
        <row r="756">
          <cell r="A756" t="str">
            <v>5.21.2024</v>
          </cell>
          <cell r="B756">
            <v>5</v>
          </cell>
          <cell r="C756">
            <v>21</v>
          </cell>
          <cell r="D756">
            <v>2024</v>
          </cell>
          <cell r="E756">
            <v>29870.010300800001</v>
          </cell>
          <cell r="F756">
            <v>1142.8088704859999</v>
          </cell>
          <cell r="G756">
            <v>3525.1987747299995</v>
          </cell>
          <cell r="H756">
            <v>50.390585479999999</v>
          </cell>
          <cell r="I756">
            <v>74.982191000000014</v>
          </cell>
          <cell r="J756">
            <v>26.346177999999998</v>
          </cell>
          <cell r="K756">
            <v>56.9630346</v>
          </cell>
          <cell r="L756">
            <v>599.85754999999995</v>
          </cell>
          <cell r="M756">
            <v>175.64210999999997</v>
          </cell>
          <cell r="N756">
            <v>296.10713999999996</v>
          </cell>
          <cell r="O756">
            <v>0.75700347400000012</v>
          </cell>
          <cell r="P756">
            <v>0.71827137080000003</v>
          </cell>
          <cell r="Q756">
            <v>31.057147000000001</v>
          </cell>
          <cell r="R756">
            <v>53.74165</v>
          </cell>
          <cell r="S756">
            <v>35904.580806940809</v>
          </cell>
        </row>
        <row r="757">
          <cell r="A757" t="str">
            <v>5.21.2025</v>
          </cell>
          <cell r="B757">
            <v>5</v>
          </cell>
          <cell r="C757">
            <v>21</v>
          </cell>
          <cell r="D757">
            <v>2025</v>
          </cell>
          <cell r="E757">
            <v>29487.426532000001</v>
          </cell>
          <cell r="F757">
            <v>1106.6805754920001</v>
          </cell>
          <cell r="G757">
            <v>3510.1370808700008</v>
          </cell>
          <cell r="H757">
            <v>50.840949360000003</v>
          </cell>
          <cell r="I757">
            <v>76.564663999999993</v>
          </cell>
          <cell r="J757">
            <v>26.902180999999995</v>
          </cell>
          <cell r="K757">
            <v>57.472078079999996</v>
          </cell>
          <cell r="L757">
            <v>612.51792999999998</v>
          </cell>
          <cell r="M757">
            <v>179.34878999999998</v>
          </cell>
          <cell r="N757">
            <v>302.35613999999998</v>
          </cell>
          <cell r="O757">
            <v>0.77033294299999999</v>
          </cell>
          <cell r="P757">
            <v>0.72989713270000001</v>
          </cell>
          <cell r="Q757">
            <v>30.365902999999999</v>
          </cell>
          <cell r="R757">
            <v>52.545560000000009</v>
          </cell>
          <cell r="S757">
            <v>35494.658613877691</v>
          </cell>
        </row>
        <row r="758">
          <cell r="A758" t="str">
            <v>5.21.2026</v>
          </cell>
          <cell r="B758">
            <v>5</v>
          </cell>
          <cell r="C758">
            <v>21</v>
          </cell>
          <cell r="D758">
            <v>2026</v>
          </cell>
          <cell r="E758">
            <v>30204.310093599997</v>
          </cell>
          <cell r="F758">
            <v>1132.3294513639999</v>
          </cell>
          <cell r="G758">
            <v>3583.7732993599998</v>
          </cell>
          <cell r="H758">
            <v>52.302270559999997</v>
          </cell>
          <cell r="I758">
            <v>79.61818199999999</v>
          </cell>
          <cell r="J758">
            <v>27.975003000000005</v>
          </cell>
          <cell r="K758">
            <v>59.124072530000007</v>
          </cell>
          <cell r="L758">
            <v>636.94504000000006</v>
          </cell>
          <cell r="M758">
            <v>186.50113999999999</v>
          </cell>
          <cell r="N758">
            <v>314.41422</v>
          </cell>
          <cell r="O758">
            <v>0.79860906300000012</v>
          </cell>
          <cell r="P758">
            <v>0.75574226200000005</v>
          </cell>
          <cell r="Q758">
            <v>31.512567000000001</v>
          </cell>
          <cell r="R758">
            <v>54.529649999999997</v>
          </cell>
          <cell r="S758">
            <v>36364.889340738991</v>
          </cell>
        </row>
        <row r="759">
          <cell r="A759" t="str">
            <v>5.31.31</v>
          </cell>
          <cell r="B759">
            <v>5</v>
          </cell>
          <cell r="C759">
            <v>31</v>
          </cell>
          <cell r="D759">
            <v>31</v>
          </cell>
          <cell r="E759">
            <v>1704084.3249186499</v>
          </cell>
          <cell r="F759">
            <v>74935.882596338008</v>
          </cell>
          <cell r="G759">
            <v>153584.61094579104</v>
          </cell>
          <cell r="H759">
            <v>5579.4751591499989</v>
          </cell>
          <cell r="I759">
            <v>2601.5918541400001</v>
          </cell>
          <cell r="J759">
            <v>823.86363800000004</v>
          </cell>
          <cell r="K759">
            <v>6307.2057396900009</v>
          </cell>
          <cell r="L759">
            <v>20812.738911300003</v>
          </cell>
          <cell r="M759">
            <v>5492.4528544999994</v>
          </cell>
          <cell r="N759">
            <v>11144.069717</v>
          </cell>
          <cell r="O759">
            <v>76.342933067499985</v>
          </cell>
          <cell r="P759">
            <v>73.477141158300014</v>
          </cell>
          <cell r="Q759">
            <v>1513.7764797399998</v>
          </cell>
          <cell r="R759">
            <v>2619.4519111</v>
          </cell>
          <cell r="S759">
            <v>1989649.2647996251</v>
          </cell>
        </row>
        <row r="760">
          <cell r="A760" t="str">
            <v>5.31.1998</v>
          </cell>
          <cell r="B760">
            <v>5</v>
          </cell>
          <cell r="C760">
            <v>31</v>
          </cell>
          <cell r="D760">
            <v>1998</v>
          </cell>
          <cell r="E760">
            <v>2200.05483465</v>
          </cell>
          <cell r="F760">
            <v>218.74262935100001</v>
          </cell>
          <cell r="G760">
            <v>402.42728427899999</v>
          </cell>
          <cell r="H760">
            <v>14.641314009999999</v>
          </cell>
          <cell r="I760">
            <v>0.34655958999999997</v>
          </cell>
          <cell r="J760">
            <v>0.10974711000000001</v>
          </cell>
          <cell r="K760">
            <v>16.550983979999998</v>
          </cell>
          <cell r="L760">
            <v>2.7724783</v>
          </cell>
          <cell r="M760">
            <v>0.73165180000000007</v>
          </cell>
          <cell r="N760">
            <v>5.8921099999999997</v>
          </cell>
          <cell r="O760">
            <v>0.24025279800000005</v>
          </cell>
          <cell r="P760">
            <v>0.2053680859</v>
          </cell>
          <cell r="Q760">
            <v>0.34231054</v>
          </cell>
          <cell r="R760">
            <v>0.59233730000000007</v>
          </cell>
          <cell r="S760">
            <v>2863.6498617938996</v>
          </cell>
        </row>
        <row r="761">
          <cell r="A761" t="str">
            <v>5.31.1999</v>
          </cell>
          <cell r="B761">
            <v>5</v>
          </cell>
          <cell r="C761">
            <v>31</v>
          </cell>
          <cell r="D761">
            <v>1999</v>
          </cell>
          <cell r="E761">
            <v>5633.3768262999993</v>
          </cell>
          <cell r="F761">
            <v>560.10338322699999</v>
          </cell>
          <cell r="G761">
            <v>1028.471097996</v>
          </cell>
          <cell r="H761">
            <v>37.914713259999999</v>
          </cell>
          <cell r="I761">
            <v>0.88738660999999996</v>
          </cell>
          <cell r="J761">
            <v>0.28101441999999999</v>
          </cell>
          <cell r="K761">
            <v>42.859807050000001</v>
          </cell>
          <cell r="L761">
            <v>7.0990848999999994</v>
          </cell>
          <cell r="M761">
            <v>1.8734362999999998</v>
          </cell>
          <cell r="N761">
            <v>15.087049999999998</v>
          </cell>
          <cell r="O761">
            <v>0.66510642870000003</v>
          </cell>
          <cell r="P761">
            <v>0.56796061090000005</v>
          </cell>
          <cell r="Q761">
            <v>0.87428319999999993</v>
          </cell>
          <cell r="R761">
            <v>1.5128666</v>
          </cell>
          <cell r="S761">
            <v>7331.5740169025994</v>
          </cell>
        </row>
        <row r="762">
          <cell r="A762" t="str">
            <v>5.31.2000</v>
          </cell>
          <cell r="B762">
            <v>5</v>
          </cell>
          <cell r="C762">
            <v>31</v>
          </cell>
          <cell r="D762">
            <v>2000</v>
          </cell>
          <cell r="E762">
            <v>7102.0371437000003</v>
          </cell>
          <cell r="F762">
            <v>706.12704390800002</v>
          </cell>
          <cell r="G762">
            <v>1296.6027911160002</v>
          </cell>
          <cell r="H762">
            <v>43.408442410000006</v>
          </cell>
          <cell r="I762">
            <v>1.1187336400000001</v>
          </cell>
          <cell r="J762">
            <v>0.35427657000000001</v>
          </cell>
          <cell r="K762">
            <v>49.07019056</v>
          </cell>
          <cell r="L762">
            <v>8.9498651000000002</v>
          </cell>
          <cell r="M762">
            <v>2.3618574000000003</v>
          </cell>
          <cell r="N762">
            <v>19.020406999999999</v>
          </cell>
          <cell r="O762">
            <v>0.75382191269999999</v>
          </cell>
          <cell r="P762">
            <v>0.64381378909999987</v>
          </cell>
          <cell r="Q762">
            <v>1.1033331</v>
          </cell>
          <cell r="R762">
            <v>1.9092155</v>
          </cell>
          <cell r="S762">
            <v>9233.4609357057998</v>
          </cell>
        </row>
        <row r="763">
          <cell r="A763" t="str">
            <v>5.31.2001</v>
          </cell>
          <cell r="B763">
            <v>5</v>
          </cell>
          <cell r="C763">
            <v>31</v>
          </cell>
          <cell r="D763">
            <v>2001</v>
          </cell>
          <cell r="E763">
            <v>7690.9312097000002</v>
          </cell>
          <cell r="F763">
            <v>674.739848478</v>
          </cell>
          <cell r="G763">
            <v>1098.33951284</v>
          </cell>
          <cell r="H763">
            <v>65.381659880000001</v>
          </cell>
          <cell r="I763">
            <v>2.1497603000000001</v>
          </cell>
          <cell r="J763">
            <v>0.68077900000000002</v>
          </cell>
          <cell r="K763">
            <v>73.909526029999995</v>
          </cell>
          <cell r="L763">
            <v>17.198070000000001</v>
          </cell>
          <cell r="M763">
            <v>4.5385499999999999</v>
          </cell>
          <cell r="N763">
            <v>36.549570000000003</v>
          </cell>
          <cell r="O763">
            <v>1.3003405480000001</v>
          </cell>
          <cell r="P763">
            <v>1.1842928612000001</v>
          </cell>
          <cell r="Q763">
            <v>2.1926451</v>
          </cell>
          <cell r="R763">
            <v>3.7941731999999999</v>
          </cell>
          <cell r="S763">
            <v>9672.8899379372015</v>
          </cell>
        </row>
        <row r="764">
          <cell r="A764" t="str">
            <v>5.31.2002</v>
          </cell>
          <cell r="B764">
            <v>5</v>
          </cell>
          <cell r="C764">
            <v>31</v>
          </cell>
          <cell r="D764">
            <v>2002</v>
          </cell>
          <cell r="E764">
            <v>12481.740132299998</v>
          </cell>
          <cell r="F764">
            <v>1095.7140268009998</v>
          </cell>
          <cell r="G764">
            <v>1791.5335068800002</v>
          </cell>
          <cell r="H764">
            <v>86.914438730000001</v>
          </cell>
          <cell r="I764">
            <v>3.5577004999999997</v>
          </cell>
          <cell r="J764">
            <v>1.1266397000000001</v>
          </cell>
          <cell r="K764">
            <v>98.250707299999988</v>
          </cell>
          <cell r="L764">
            <v>28.461581999999996</v>
          </cell>
          <cell r="M764">
            <v>7.5109659999999998</v>
          </cell>
          <cell r="N764">
            <v>19.678619999999999</v>
          </cell>
          <cell r="O764">
            <v>1.6197988540000001</v>
          </cell>
          <cell r="P764">
            <v>1.4880331929999999</v>
          </cell>
          <cell r="Q764">
            <v>3.6246881999999996</v>
          </cell>
          <cell r="R764">
            <v>6.272176</v>
          </cell>
          <cell r="S764">
            <v>15627.493016457998</v>
          </cell>
        </row>
        <row r="765">
          <cell r="A765" t="str">
            <v>5.31.2003</v>
          </cell>
          <cell r="B765">
            <v>5</v>
          </cell>
          <cell r="C765">
            <v>31</v>
          </cell>
          <cell r="D765">
            <v>2003</v>
          </cell>
          <cell r="E765">
            <v>11017.520134700002</v>
          </cell>
          <cell r="F765">
            <v>985.62762350600008</v>
          </cell>
          <cell r="G765">
            <v>1547.1216500599999</v>
          </cell>
          <cell r="H765">
            <v>80.689985089999993</v>
          </cell>
          <cell r="I765">
            <v>3.0896979</v>
          </cell>
          <cell r="J765">
            <v>0.97843780000000002</v>
          </cell>
          <cell r="K765">
            <v>91.214362309999999</v>
          </cell>
          <cell r="L765">
            <v>24.717548999999998</v>
          </cell>
          <cell r="M765">
            <v>6.5229460000000001</v>
          </cell>
          <cell r="N765">
            <v>17.090035999999998</v>
          </cell>
          <cell r="O765">
            <v>1.5740855500000002</v>
          </cell>
          <cell r="P765">
            <v>1.4372205099999997</v>
          </cell>
          <cell r="Q765">
            <v>3.1412021000000001</v>
          </cell>
          <cell r="R765">
            <v>5.4355729999999998</v>
          </cell>
          <cell r="S765">
            <v>13786.160503526005</v>
          </cell>
        </row>
        <row r="766">
          <cell r="A766" t="str">
            <v>5.31.2004</v>
          </cell>
          <cell r="B766">
            <v>5</v>
          </cell>
          <cell r="C766">
            <v>31</v>
          </cell>
          <cell r="D766">
            <v>2004</v>
          </cell>
          <cell r="E766">
            <v>6541.8032646000001</v>
          </cell>
          <cell r="F766">
            <v>414.78220064600004</v>
          </cell>
          <cell r="G766">
            <v>1054.9571790100001</v>
          </cell>
          <cell r="H766">
            <v>29.780299880000001</v>
          </cell>
          <cell r="I766">
            <v>2.4167956999999998</v>
          </cell>
          <cell r="J766">
            <v>0.76534230000000003</v>
          </cell>
          <cell r="K766">
            <v>33.664524909999997</v>
          </cell>
          <cell r="L766">
            <v>19.334354000000001</v>
          </cell>
          <cell r="M766">
            <v>5.1023060000000005</v>
          </cell>
          <cell r="N766">
            <v>13.367966000000001</v>
          </cell>
          <cell r="O766">
            <v>0.27391307570000001</v>
          </cell>
          <cell r="P766">
            <v>0.2868976634</v>
          </cell>
          <cell r="Q766">
            <v>2.4460234999999999</v>
          </cell>
          <cell r="R766">
            <v>4.2326115</v>
          </cell>
          <cell r="S766">
            <v>8123.2136787850986</v>
          </cell>
        </row>
        <row r="767">
          <cell r="A767" t="str">
            <v>5.31.2005</v>
          </cell>
          <cell r="B767">
            <v>5</v>
          </cell>
          <cell r="C767">
            <v>31</v>
          </cell>
          <cell r="D767">
            <v>2005</v>
          </cell>
          <cell r="E767">
            <v>8503.0180762999989</v>
          </cell>
          <cell r="F767">
            <v>458.32587229000012</v>
          </cell>
          <cell r="G767">
            <v>1448.72102849</v>
          </cell>
          <cell r="H767">
            <v>41.779097449999995</v>
          </cell>
          <cell r="I767">
            <v>3.4800679000000003</v>
          </cell>
          <cell r="J767">
            <v>1.1020553</v>
          </cell>
          <cell r="K767">
            <v>47.228244349999997</v>
          </cell>
          <cell r="L767">
            <v>27.840525</v>
          </cell>
          <cell r="M767">
            <v>7.3470700000000004</v>
          </cell>
          <cell r="N767">
            <v>19.249206999999998</v>
          </cell>
          <cell r="O767">
            <v>0.38965937090000002</v>
          </cell>
          <cell r="P767">
            <v>0.40676265070000001</v>
          </cell>
          <cell r="Q767">
            <v>3.5126325999999999</v>
          </cell>
          <cell r="R767">
            <v>6.0782920000000003</v>
          </cell>
          <cell r="S767">
            <v>10568.478590701601</v>
          </cell>
        </row>
        <row r="768">
          <cell r="A768" t="str">
            <v>5.31.2006</v>
          </cell>
          <cell r="B768">
            <v>5</v>
          </cell>
          <cell r="C768">
            <v>31</v>
          </cell>
          <cell r="D768">
            <v>2006</v>
          </cell>
          <cell r="E768">
            <v>8854.651118400001</v>
          </cell>
          <cell r="F768">
            <v>366.68927697200002</v>
          </cell>
          <cell r="G768">
            <v>1210.5970957500001</v>
          </cell>
          <cell r="H768">
            <v>45.177267749999999</v>
          </cell>
          <cell r="I768">
            <v>3.8763353</v>
          </cell>
          <cell r="J768">
            <v>1.2275465999999999</v>
          </cell>
          <cell r="K768">
            <v>51.069702300000003</v>
          </cell>
          <cell r="L768">
            <v>31.010829000000001</v>
          </cell>
          <cell r="M768">
            <v>8.1836819999999992</v>
          </cell>
          <cell r="N768">
            <v>21.441130999999999</v>
          </cell>
          <cell r="O768">
            <v>0.4281631065</v>
          </cell>
          <cell r="P768">
            <v>0.44524792810000002</v>
          </cell>
          <cell r="Q768">
            <v>3.8975154000000001</v>
          </cell>
          <cell r="R768">
            <v>6.7442920000000006</v>
          </cell>
          <cell r="S768">
            <v>10605.439203506599</v>
          </cell>
        </row>
        <row r="769">
          <cell r="A769" t="str">
            <v>5.31.2007</v>
          </cell>
          <cell r="B769">
            <v>5</v>
          </cell>
          <cell r="C769">
            <v>31</v>
          </cell>
          <cell r="D769">
            <v>2007</v>
          </cell>
          <cell r="E769">
            <v>28279.227543999998</v>
          </cell>
          <cell r="F769">
            <v>1065.5549204200001</v>
          </cell>
          <cell r="G769">
            <v>2669.4327464000003</v>
          </cell>
          <cell r="H769">
            <v>111.25025535</v>
          </cell>
          <cell r="I769">
            <v>13.019181699999999</v>
          </cell>
          <cell r="J769">
            <v>4.1228682000000001</v>
          </cell>
          <cell r="K769">
            <v>125.76054647000001</v>
          </cell>
          <cell r="L769">
            <v>104.15355300000002</v>
          </cell>
          <cell r="M769">
            <v>27.485944</v>
          </cell>
          <cell r="N769">
            <v>72.012839999999997</v>
          </cell>
          <cell r="O769">
            <v>1.0732594199999999</v>
          </cell>
          <cell r="P769">
            <v>1.1114247269999999</v>
          </cell>
          <cell r="Q769">
            <v>13.023183999999999</v>
          </cell>
          <cell r="R769">
            <v>22.535428999999997</v>
          </cell>
          <cell r="S769">
            <v>32509.763696687005</v>
          </cell>
        </row>
        <row r="770">
          <cell r="A770" t="str">
            <v>5.31.2008</v>
          </cell>
          <cell r="B770">
            <v>5</v>
          </cell>
          <cell r="C770">
            <v>31</v>
          </cell>
          <cell r="D770">
            <v>2008</v>
          </cell>
          <cell r="E770">
            <v>34895.695334000004</v>
          </cell>
          <cell r="F770">
            <v>1250.7159266840001</v>
          </cell>
          <cell r="G770">
            <v>3288.0495568700007</v>
          </cell>
          <cell r="H770">
            <v>138.15317970000001</v>
          </cell>
          <cell r="I770">
            <v>16.729877999999999</v>
          </cell>
          <cell r="J770">
            <v>5.2979709999999995</v>
          </cell>
          <cell r="K770">
            <v>156.17254688</v>
          </cell>
          <cell r="L770">
            <v>133.839021</v>
          </cell>
          <cell r="M770">
            <v>35.320034999999997</v>
          </cell>
          <cell r="N770">
            <v>92.537880000000001</v>
          </cell>
          <cell r="O770">
            <v>1.3584101369999999</v>
          </cell>
          <cell r="P770">
            <v>1.4005064409999999</v>
          </cell>
          <cell r="Q770">
            <v>15.137142000000001</v>
          </cell>
          <cell r="R770">
            <v>26.193474999999999</v>
          </cell>
          <cell r="S770">
            <v>40056.600862712003</v>
          </cell>
        </row>
        <row r="771">
          <cell r="A771" t="str">
            <v>5.31.2009</v>
          </cell>
          <cell r="B771">
            <v>5</v>
          </cell>
          <cell r="C771">
            <v>31</v>
          </cell>
          <cell r="D771">
            <v>2009</v>
          </cell>
          <cell r="E771">
            <v>75033.722246000005</v>
          </cell>
          <cell r="F771">
            <v>2568.2954278699999</v>
          </cell>
          <cell r="G771">
            <v>7033.2932428999993</v>
          </cell>
          <cell r="H771">
            <v>297.77673099999998</v>
          </cell>
          <cell r="I771">
            <v>37.356741</v>
          </cell>
          <cell r="J771">
            <v>11.830009</v>
          </cell>
          <cell r="K771">
            <v>336.61583080000003</v>
          </cell>
          <cell r="L771">
            <v>298.85435000000001</v>
          </cell>
          <cell r="M771">
            <v>78.867069999999998</v>
          </cell>
          <cell r="N771">
            <v>206.63054</v>
          </cell>
          <cell r="O771">
            <v>2.9870066990000002</v>
          </cell>
          <cell r="P771">
            <v>3.0655302169999996</v>
          </cell>
          <cell r="Q771">
            <v>33.339661</v>
          </cell>
          <cell r="R771">
            <v>57.691359999999996</v>
          </cell>
          <cell r="S771">
            <v>86000.325746486007</v>
          </cell>
        </row>
        <row r="772">
          <cell r="A772" t="str">
            <v>5.31.2010</v>
          </cell>
          <cell r="B772">
            <v>5</v>
          </cell>
          <cell r="C772">
            <v>31</v>
          </cell>
          <cell r="D772">
            <v>2010</v>
          </cell>
          <cell r="E772">
            <v>48870.109261000005</v>
          </cell>
          <cell r="F772">
            <v>1686.7341666500001</v>
          </cell>
          <cell r="G772">
            <v>4421.1832661000008</v>
          </cell>
          <cell r="H772">
            <v>192.517471</v>
          </cell>
          <cell r="I772">
            <v>26.640667000000001</v>
          </cell>
          <cell r="J772">
            <v>8.4364500000000007</v>
          </cell>
          <cell r="K772">
            <v>217.62693031000001</v>
          </cell>
          <cell r="L772">
            <v>213.1241</v>
          </cell>
          <cell r="M772">
            <v>56.243409999999997</v>
          </cell>
          <cell r="N772">
            <v>147.35650000000001</v>
          </cell>
          <cell r="O772">
            <v>2.0445066439999997</v>
          </cell>
          <cell r="P772">
            <v>2.0718257680000001</v>
          </cell>
          <cell r="Q772">
            <v>23.699575999999997</v>
          </cell>
          <cell r="R772">
            <v>41.009963999999997</v>
          </cell>
          <cell r="S772">
            <v>55908.798094472004</v>
          </cell>
        </row>
        <row r="773">
          <cell r="A773" t="str">
            <v>5.31.2011</v>
          </cell>
          <cell r="B773">
            <v>5</v>
          </cell>
          <cell r="C773">
            <v>31</v>
          </cell>
          <cell r="D773">
            <v>2011</v>
          </cell>
          <cell r="E773">
            <v>57152.696996999992</v>
          </cell>
          <cell r="F773">
            <v>2082.67570389</v>
          </cell>
          <cell r="G773">
            <v>4999.0326348999997</v>
          </cell>
          <cell r="H773">
            <v>220.97648720000001</v>
          </cell>
          <cell r="I773">
            <v>33.799129999999998</v>
          </cell>
          <cell r="J773">
            <v>10.703388</v>
          </cell>
          <cell r="K773">
            <v>249.79916419999998</v>
          </cell>
          <cell r="L773">
            <v>270.39267999999998</v>
          </cell>
          <cell r="M773">
            <v>71.35633</v>
          </cell>
          <cell r="N773">
            <v>186.95183</v>
          </cell>
          <cell r="O773">
            <v>2.493419125</v>
          </cell>
          <cell r="P773">
            <v>2.4944434690000001</v>
          </cell>
          <cell r="Q773">
            <v>27.559964999999998</v>
          </cell>
          <cell r="R773">
            <v>47.69</v>
          </cell>
          <cell r="S773">
            <v>65358.622172783995</v>
          </cell>
        </row>
        <row r="774">
          <cell r="A774" t="str">
            <v>5.31.2012</v>
          </cell>
          <cell r="B774">
            <v>5</v>
          </cell>
          <cell r="C774">
            <v>31</v>
          </cell>
          <cell r="D774">
            <v>2012</v>
          </cell>
          <cell r="E774">
            <v>35969.714537</v>
          </cell>
          <cell r="F774">
            <v>1416.0572400109997</v>
          </cell>
          <cell r="G774">
            <v>2660.1727496999997</v>
          </cell>
          <cell r="H774">
            <v>116.68733517999999</v>
          </cell>
          <cell r="I774">
            <v>26.098343</v>
          </cell>
          <cell r="J774">
            <v>8.2647399999999998</v>
          </cell>
          <cell r="K774">
            <v>131.90690984</v>
          </cell>
          <cell r="L774">
            <v>208.78689999999997</v>
          </cell>
          <cell r="M774">
            <v>55.098570000000002</v>
          </cell>
          <cell r="N774">
            <v>144.35736</v>
          </cell>
          <cell r="O774">
            <v>1.403983736</v>
          </cell>
          <cell r="P774">
            <v>1.3864659930000001</v>
          </cell>
          <cell r="Q774">
            <v>20.188032</v>
          </cell>
          <cell r="R774">
            <v>34.933516000000004</v>
          </cell>
          <cell r="S774">
            <v>40795.056682460003</v>
          </cell>
        </row>
        <row r="775">
          <cell r="A775" t="str">
            <v>5.31.2013</v>
          </cell>
          <cell r="B775">
            <v>5</v>
          </cell>
          <cell r="C775">
            <v>31</v>
          </cell>
          <cell r="D775">
            <v>2013</v>
          </cell>
          <cell r="E775">
            <v>49267.856997000003</v>
          </cell>
          <cell r="F775">
            <v>2069.5496788500004</v>
          </cell>
          <cell r="G775">
            <v>3505.7425116000004</v>
          </cell>
          <cell r="H775">
            <v>157.85369866000002</v>
          </cell>
          <cell r="I775">
            <v>39.158884000000008</v>
          </cell>
          <cell r="J775">
            <v>12.400729999999998</v>
          </cell>
          <cell r="K775">
            <v>178.44262179999998</v>
          </cell>
          <cell r="L775">
            <v>313.27085000000005</v>
          </cell>
          <cell r="M775">
            <v>82.671949999999995</v>
          </cell>
          <cell r="N775">
            <v>216.59926999999999</v>
          </cell>
          <cell r="O775">
            <v>2.0322167039999997</v>
          </cell>
          <cell r="P775">
            <v>1.9810296439999999</v>
          </cell>
          <cell r="Q775">
            <v>29.386306000000001</v>
          </cell>
          <cell r="R775">
            <v>50.850390000000004</v>
          </cell>
          <cell r="S775">
            <v>55927.797134258006</v>
          </cell>
        </row>
        <row r="776">
          <cell r="A776" t="str">
            <v>5.31.2014</v>
          </cell>
          <cell r="B776">
            <v>5</v>
          </cell>
          <cell r="C776">
            <v>31</v>
          </cell>
          <cell r="D776">
            <v>2014</v>
          </cell>
          <cell r="E776">
            <v>78356.295080000011</v>
          </cell>
          <cell r="F776">
            <v>3279.4943744700004</v>
          </cell>
          <cell r="G776">
            <v>5474.2106894999997</v>
          </cell>
          <cell r="H776">
            <v>249.06212390000002</v>
          </cell>
          <cell r="I776">
            <v>63.636935999999999</v>
          </cell>
          <cell r="J776">
            <v>20.152324</v>
          </cell>
          <cell r="K776">
            <v>281.54720080000004</v>
          </cell>
          <cell r="L776">
            <v>509.09541000000002</v>
          </cell>
          <cell r="M776">
            <v>134.34961000000001</v>
          </cell>
          <cell r="N776">
            <v>351.99370000000005</v>
          </cell>
          <cell r="O776">
            <v>3.2703198739999997</v>
          </cell>
          <cell r="P776">
            <v>3.1763398460000003</v>
          </cell>
          <cell r="Q776">
            <v>46.248790000000007</v>
          </cell>
          <cell r="R776">
            <v>80.029359999999997</v>
          </cell>
          <cell r="S776">
            <v>88852.562258390026</v>
          </cell>
        </row>
        <row r="777">
          <cell r="A777" t="str">
            <v>5.31.2015</v>
          </cell>
          <cell r="B777">
            <v>5</v>
          </cell>
          <cell r="C777">
            <v>31</v>
          </cell>
          <cell r="D777">
            <v>2015</v>
          </cell>
          <cell r="E777">
            <v>83248.506682999985</v>
          </cell>
          <cell r="F777">
            <v>3471.9414722500001</v>
          </cell>
          <cell r="G777">
            <v>5711.5629852999982</v>
          </cell>
          <cell r="H777">
            <v>262.56194119999998</v>
          </cell>
          <cell r="I777">
            <v>69.009180999999998</v>
          </cell>
          <cell r="J777">
            <v>21.853643999999999</v>
          </cell>
          <cell r="K777">
            <v>296.80785989999998</v>
          </cell>
          <cell r="L777">
            <v>552.07353000000001</v>
          </cell>
          <cell r="M777">
            <v>145.69150999999999</v>
          </cell>
          <cell r="N777">
            <v>381.70949999999999</v>
          </cell>
          <cell r="O777">
            <v>3.5139022250000003</v>
          </cell>
          <cell r="P777">
            <v>3.4011186980000008</v>
          </cell>
          <cell r="Q777">
            <v>47.974820000000008</v>
          </cell>
          <cell r="R777">
            <v>83.016099999999994</v>
          </cell>
          <cell r="S777">
            <v>94299.624247572967</v>
          </cell>
        </row>
        <row r="778">
          <cell r="A778" t="str">
            <v>5.31.2016</v>
          </cell>
          <cell r="B778">
            <v>5</v>
          </cell>
          <cell r="C778">
            <v>31</v>
          </cell>
          <cell r="D778">
            <v>2016</v>
          </cell>
          <cell r="E778">
            <v>108780.29638</v>
          </cell>
          <cell r="F778">
            <v>4521.3201455900007</v>
          </cell>
          <cell r="G778">
            <v>7164.5267006999984</v>
          </cell>
          <cell r="H778">
            <v>340.51483689999998</v>
          </cell>
          <cell r="I778">
            <v>91.92975100000001</v>
          </cell>
          <cell r="J778">
            <v>29.112015</v>
          </cell>
          <cell r="K778">
            <v>384.9276539</v>
          </cell>
          <cell r="L778">
            <v>735.43840999999998</v>
          </cell>
          <cell r="M778">
            <v>194.08112</v>
          </cell>
          <cell r="N778">
            <v>508.49059999999997</v>
          </cell>
          <cell r="O778">
            <v>4.6410573839999998</v>
          </cell>
          <cell r="P778">
            <v>4.4774382710000005</v>
          </cell>
          <cell r="Q778">
            <v>60.369759999999999</v>
          </cell>
          <cell r="R778">
            <v>104.46420000000001</v>
          </cell>
          <cell r="S778">
            <v>122924.590068745</v>
          </cell>
        </row>
        <row r="779">
          <cell r="A779" t="str">
            <v>5.31.2017</v>
          </cell>
          <cell r="B779">
            <v>5</v>
          </cell>
          <cell r="C779">
            <v>31</v>
          </cell>
          <cell r="D779">
            <v>2017</v>
          </cell>
          <cell r="E779">
            <v>112887.69109300003</v>
          </cell>
          <cell r="F779">
            <v>6461.8694640400008</v>
          </cell>
          <cell r="G779">
            <v>8941.6554887000002</v>
          </cell>
          <cell r="H779">
            <v>432.55341989999999</v>
          </cell>
          <cell r="I779">
            <v>145.498594</v>
          </cell>
          <cell r="J779">
            <v>46.07591</v>
          </cell>
          <cell r="K779">
            <v>488.97181900000004</v>
          </cell>
          <cell r="L779">
            <v>1163.98785</v>
          </cell>
          <cell r="M779">
            <v>307.17547999999999</v>
          </cell>
          <cell r="N779">
            <v>651.41210000000001</v>
          </cell>
          <cell r="O779">
            <v>5.9988016380000007</v>
          </cell>
          <cell r="P779">
            <v>5.7695987049999999</v>
          </cell>
          <cell r="Q779">
            <v>93.564610000000002</v>
          </cell>
          <cell r="R779">
            <v>161.90501</v>
          </cell>
          <cell r="S779">
            <v>131794.12923898301</v>
          </cell>
        </row>
        <row r="780">
          <cell r="A780" t="str">
            <v>5.31.2018</v>
          </cell>
          <cell r="B780">
            <v>5</v>
          </cell>
          <cell r="C780">
            <v>31</v>
          </cell>
          <cell r="D780">
            <v>2018</v>
          </cell>
          <cell r="E780">
            <v>125516.09439000001</v>
          </cell>
          <cell r="F780">
            <v>6407.9463083599994</v>
          </cell>
          <cell r="G780">
            <v>10822.295265800003</v>
          </cell>
          <cell r="H780">
            <v>470.85294390000001</v>
          </cell>
          <cell r="I780">
            <v>196.50146000000001</v>
          </cell>
          <cell r="J780">
            <v>62.22739</v>
          </cell>
          <cell r="K780">
            <v>532.26664400000004</v>
          </cell>
          <cell r="L780">
            <v>1572.0115000000001</v>
          </cell>
          <cell r="M780">
            <v>414.85200000000003</v>
          </cell>
          <cell r="N780">
            <v>879.75609999999995</v>
          </cell>
          <cell r="O780">
            <v>6.6376104490000003</v>
          </cell>
          <cell r="P780">
            <v>6.3658445839999995</v>
          </cell>
          <cell r="Q780">
            <v>122.90514999999999</v>
          </cell>
          <cell r="R780">
            <v>212.67615000000001</v>
          </cell>
          <cell r="S780">
            <v>147223.38875709302</v>
          </cell>
        </row>
        <row r="781">
          <cell r="A781" t="str">
            <v>5.31.2019</v>
          </cell>
          <cell r="B781">
            <v>5</v>
          </cell>
          <cell r="C781">
            <v>31</v>
          </cell>
          <cell r="D781">
            <v>2019</v>
          </cell>
          <cell r="E781">
            <v>202438.69325999997</v>
          </cell>
          <cell r="F781">
            <v>9064.45056363</v>
          </cell>
          <cell r="G781">
            <v>17283.5757983</v>
          </cell>
          <cell r="H781">
            <v>672.90393500000005</v>
          </cell>
          <cell r="I781">
            <v>342.87997999999999</v>
          </cell>
          <cell r="J781">
            <v>108.58202</v>
          </cell>
          <cell r="K781">
            <v>760.67054010000004</v>
          </cell>
          <cell r="L781">
            <v>2743.04</v>
          </cell>
          <cell r="M781">
            <v>723.88350000000003</v>
          </cell>
          <cell r="N781">
            <v>1535.1081000000001</v>
          </cell>
          <cell r="O781">
            <v>9.6328239</v>
          </cell>
          <cell r="P781">
            <v>9.2140383099999994</v>
          </cell>
          <cell r="Q781">
            <v>209.06854999999999</v>
          </cell>
          <cell r="R781">
            <v>361.77332999999999</v>
          </cell>
          <cell r="S781">
            <v>236263.47643923998</v>
          </cell>
        </row>
        <row r="782">
          <cell r="A782" t="str">
            <v>5.31.2020</v>
          </cell>
          <cell r="B782">
            <v>5</v>
          </cell>
          <cell r="C782">
            <v>31</v>
          </cell>
          <cell r="D782">
            <v>2020</v>
          </cell>
          <cell r="E782">
            <v>98726.851269999999</v>
          </cell>
          <cell r="F782">
            <v>4320.58331662</v>
          </cell>
          <cell r="G782">
            <v>8490.7404811999986</v>
          </cell>
          <cell r="H782">
            <v>290.39126239999996</v>
          </cell>
          <cell r="I782">
            <v>177.65156000000002</v>
          </cell>
          <cell r="J782">
            <v>56.258140000000004</v>
          </cell>
          <cell r="K782">
            <v>328.26693650000004</v>
          </cell>
          <cell r="L782">
            <v>1421.2124600000002</v>
          </cell>
          <cell r="M782">
            <v>375.05590000000001</v>
          </cell>
          <cell r="N782">
            <v>795.36400000000003</v>
          </cell>
          <cell r="O782">
            <v>4.216996891</v>
          </cell>
          <cell r="P782">
            <v>4.0238681679999999</v>
          </cell>
          <cell r="Q782">
            <v>105.43087</v>
          </cell>
          <cell r="R782">
            <v>182.43857000000003</v>
          </cell>
          <cell r="S782">
            <v>115278.48563177901</v>
          </cell>
        </row>
        <row r="783">
          <cell r="A783" t="str">
            <v>5.31.2021</v>
          </cell>
          <cell r="B783">
            <v>5</v>
          </cell>
          <cell r="C783">
            <v>31</v>
          </cell>
          <cell r="D783">
            <v>2021</v>
          </cell>
          <cell r="E783">
            <v>96238.883204000012</v>
          </cell>
          <cell r="F783">
            <v>3973.7746447800005</v>
          </cell>
          <cell r="G783">
            <v>8519.4376970000012</v>
          </cell>
          <cell r="H783">
            <v>232.47169020000001</v>
          </cell>
          <cell r="I783">
            <v>190.64772000000002</v>
          </cell>
          <cell r="J783">
            <v>60.373739999999998</v>
          </cell>
          <cell r="K783">
            <v>262.79289</v>
          </cell>
          <cell r="L783">
            <v>1525.1821600000001</v>
          </cell>
          <cell r="M783">
            <v>402.49262999999996</v>
          </cell>
          <cell r="N783">
            <v>704.45999999999992</v>
          </cell>
          <cell r="O783">
            <v>3.4208284500000006</v>
          </cell>
          <cell r="P783">
            <v>3.2569348929999999</v>
          </cell>
          <cell r="Q783">
            <v>106.18903</v>
          </cell>
          <cell r="R783">
            <v>183.75053</v>
          </cell>
          <cell r="S783">
            <v>112407.13369932299</v>
          </cell>
        </row>
        <row r="784">
          <cell r="A784" t="str">
            <v>5.31.2022</v>
          </cell>
          <cell r="B784">
            <v>5</v>
          </cell>
          <cell r="C784">
            <v>31</v>
          </cell>
          <cell r="D784">
            <v>2022</v>
          </cell>
          <cell r="E784">
            <v>98979.719722999987</v>
          </cell>
          <cell r="F784">
            <v>3972.1314790999991</v>
          </cell>
          <cell r="G784">
            <v>8881.1559513999982</v>
          </cell>
          <cell r="H784">
            <v>249.9503225</v>
          </cell>
          <cell r="I784">
            <v>208.52288999999999</v>
          </cell>
          <cell r="J784">
            <v>66.034409999999994</v>
          </cell>
          <cell r="K784">
            <v>282.5514043</v>
          </cell>
          <cell r="L784">
            <v>1668.1845000000001</v>
          </cell>
          <cell r="M784">
            <v>440.23212999999998</v>
          </cell>
          <cell r="N784">
            <v>770.51009999999997</v>
          </cell>
          <cell r="O784">
            <v>3.7229262620000005</v>
          </cell>
          <cell r="P784">
            <v>3.5374252210000003</v>
          </cell>
          <cell r="Q784">
            <v>110.68787999999999</v>
          </cell>
          <cell r="R784">
            <v>191.53528</v>
          </cell>
          <cell r="S784">
            <v>115828.47642178297</v>
          </cell>
        </row>
        <row r="785">
          <cell r="A785" t="str">
            <v>5.31.2023</v>
          </cell>
          <cell r="B785">
            <v>5</v>
          </cell>
          <cell r="C785">
            <v>31</v>
          </cell>
          <cell r="D785">
            <v>2023</v>
          </cell>
          <cell r="E785">
            <v>75339.266132000019</v>
          </cell>
          <cell r="F785">
            <v>3111.4370525300001</v>
          </cell>
          <cell r="G785">
            <v>8092.2069669999983</v>
          </cell>
          <cell r="H785">
            <v>167.95804090000001</v>
          </cell>
          <cell r="I785">
            <v>212.93708000000001</v>
          </cell>
          <cell r="J785">
            <v>67.432189999999991</v>
          </cell>
          <cell r="K785">
            <v>189.8644233</v>
          </cell>
          <cell r="L785">
            <v>1703.498</v>
          </cell>
          <cell r="M785">
            <v>449.55</v>
          </cell>
          <cell r="N785">
            <v>786.82129999999995</v>
          </cell>
          <cell r="O785">
            <v>2.5293568470000003</v>
          </cell>
          <cell r="P785">
            <v>2.398981633</v>
          </cell>
          <cell r="Q785">
            <v>107.63258999999999</v>
          </cell>
          <cell r="R785">
            <v>186.24853000000002</v>
          </cell>
          <cell r="S785">
            <v>90419.780644210026</v>
          </cell>
        </row>
        <row r="786">
          <cell r="A786" t="str">
            <v>5.31.2024</v>
          </cell>
          <cell r="B786">
            <v>5</v>
          </cell>
          <cell r="C786">
            <v>31</v>
          </cell>
          <cell r="D786">
            <v>2024</v>
          </cell>
          <cell r="E786">
            <v>73486.545188999997</v>
          </cell>
          <cell r="F786">
            <v>2935.8671299120006</v>
          </cell>
          <cell r="G786">
            <v>8061.6335621999997</v>
          </cell>
          <cell r="H786">
            <v>170.39126099999999</v>
          </cell>
          <cell r="I786">
            <v>219.02947000000003</v>
          </cell>
          <cell r="J786">
            <v>69.361530000000002</v>
          </cell>
          <cell r="K786">
            <v>192.61526279999998</v>
          </cell>
          <cell r="L786">
            <v>1752.2347999999997</v>
          </cell>
          <cell r="M786">
            <v>462.4119</v>
          </cell>
          <cell r="N786">
            <v>809.33209999999997</v>
          </cell>
          <cell r="O786">
            <v>2.5914834330000001</v>
          </cell>
          <cell r="P786">
            <v>2.453949691</v>
          </cell>
          <cell r="Q786">
            <v>105.26208000000001</v>
          </cell>
          <cell r="R786">
            <v>182.14657</v>
          </cell>
          <cell r="S786">
            <v>88451.876288036001</v>
          </cell>
        </row>
        <row r="787">
          <cell r="A787" t="str">
            <v>5.31.2025</v>
          </cell>
          <cell r="B787">
            <v>5</v>
          </cell>
          <cell r="C787">
            <v>31</v>
          </cell>
          <cell r="D787">
            <v>2025</v>
          </cell>
          <cell r="E787">
            <v>73865.382089999999</v>
          </cell>
          <cell r="F787">
            <v>2843.9269522720001</v>
          </cell>
          <cell r="G787">
            <v>8200.5582876999997</v>
          </cell>
          <cell r="H787">
            <v>175.74381150000002</v>
          </cell>
          <cell r="I787">
            <v>228.68744000000004</v>
          </cell>
          <cell r="J787">
            <v>72.420159999999996</v>
          </cell>
          <cell r="K787">
            <v>198.66635489999999</v>
          </cell>
          <cell r="L787">
            <v>1829.5028999999997</v>
          </cell>
          <cell r="M787">
            <v>482.80379999999997</v>
          </cell>
          <cell r="N787">
            <v>845.01970000000006</v>
          </cell>
          <cell r="O787">
            <v>2.6964253940000003</v>
          </cell>
          <cell r="P787">
            <v>2.5497037340000004</v>
          </cell>
          <cell r="Q787">
            <v>104.7774</v>
          </cell>
          <cell r="R787">
            <v>181.30781000000002</v>
          </cell>
          <cell r="S787">
            <v>89034.042835499975</v>
          </cell>
        </row>
        <row r="788">
          <cell r="A788" t="str">
            <v>5.31.2026</v>
          </cell>
          <cell r="B788">
            <v>5</v>
          </cell>
          <cell r="C788">
            <v>31</v>
          </cell>
          <cell r="D788">
            <v>2026</v>
          </cell>
          <cell r="E788">
            <v>76725.944768000001</v>
          </cell>
          <cell r="F788">
            <v>2950.7047232299997</v>
          </cell>
          <cell r="G788">
            <v>8485.3732160999971</v>
          </cell>
          <cell r="H788">
            <v>183.21719329999999</v>
          </cell>
          <cell r="I788">
            <v>240.93393</v>
          </cell>
          <cell r="J788">
            <v>76.298170000000013</v>
          </cell>
          <cell r="K788">
            <v>207.11415110000002</v>
          </cell>
          <cell r="L788">
            <v>1927.4716000000001</v>
          </cell>
          <cell r="M788">
            <v>508.65750000000003</v>
          </cell>
          <cell r="N788">
            <v>890.27009999999996</v>
          </cell>
          <cell r="O788">
            <v>2.8324562110000002</v>
          </cell>
          <cell r="P788">
            <v>2.6750758530000005</v>
          </cell>
          <cell r="Q788">
            <v>110.19645</v>
          </cell>
          <cell r="R788">
            <v>190.6848</v>
          </cell>
          <cell r="S788">
            <v>92502.374133794001</v>
          </cell>
        </row>
        <row r="789">
          <cell r="A789" t="str">
            <v>5.32.32</v>
          </cell>
          <cell r="B789">
            <v>5</v>
          </cell>
          <cell r="C789">
            <v>32</v>
          </cell>
          <cell r="D789">
            <v>32</v>
          </cell>
          <cell r="E789">
            <v>404467.26009971002</v>
          </cell>
          <cell r="F789">
            <v>17799.6883530388</v>
          </cell>
          <cell r="G789">
            <v>38008.918619367403</v>
          </cell>
          <cell r="H789">
            <v>1332.781223685</v>
          </cell>
          <cell r="I789">
            <v>608.84375693999993</v>
          </cell>
          <cell r="J789">
            <v>191.56900150800001</v>
          </cell>
          <cell r="K789">
            <v>1506.61544841</v>
          </cell>
          <cell r="L789">
            <v>4870.7479696400005</v>
          </cell>
          <cell r="M789">
            <v>1277.13331823</v>
          </cell>
          <cell r="N789">
            <v>2548.7800616</v>
          </cell>
          <cell r="O789">
            <v>17.197105975980001</v>
          </cell>
          <cell r="P789">
            <v>16.727880210469998</v>
          </cell>
          <cell r="Q789">
            <v>349.96851554</v>
          </cell>
          <cell r="R789">
            <v>605.58872939999992</v>
          </cell>
          <cell r="S789">
            <v>473601.82008325565</v>
          </cell>
        </row>
        <row r="790">
          <cell r="A790" t="str">
            <v>5.32.1998</v>
          </cell>
          <cell r="B790">
            <v>5</v>
          </cell>
          <cell r="C790">
            <v>32</v>
          </cell>
          <cell r="D790">
            <v>1998</v>
          </cell>
          <cell r="E790">
            <v>555.17276967999999</v>
          </cell>
          <cell r="F790">
            <v>54.353388050599996</v>
          </cell>
          <cell r="G790">
            <v>103.29856915799999</v>
          </cell>
          <cell r="H790">
            <v>3.5140112600000002</v>
          </cell>
          <cell r="I790">
            <v>8.3302779999999993E-2</v>
          </cell>
          <cell r="J790">
            <v>2.6210778000000004E-2</v>
          </cell>
          <cell r="K790">
            <v>3.972340633</v>
          </cell>
          <cell r="L790">
            <v>0.66642284000000007</v>
          </cell>
          <cell r="M790">
            <v>0.17473927</v>
          </cell>
          <cell r="N790">
            <v>1.3843283</v>
          </cell>
          <cell r="O790">
            <v>5.4358134540000005E-2</v>
          </cell>
          <cell r="P790">
            <v>4.650942726E-2</v>
          </cell>
          <cell r="Q790">
            <v>8.1621089999999993E-2</v>
          </cell>
          <cell r="R790">
            <v>0.14123783000000001</v>
          </cell>
          <cell r="S790">
            <v>722.96980923140006</v>
          </cell>
        </row>
        <row r="791">
          <cell r="A791" t="str">
            <v>5.32.1999</v>
          </cell>
          <cell r="B791">
            <v>5</v>
          </cell>
          <cell r="C791">
            <v>32</v>
          </cell>
          <cell r="D791">
            <v>1999</v>
          </cell>
          <cell r="E791">
            <v>1380.4270489</v>
          </cell>
          <cell r="F791">
            <v>135.1485557252</v>
          </cell>
          <cell r="G791">
            <v>256.39384805439994</v>
          </cell>
          <cell r="H791">
            <v>8.4710286040000007</v>
          </cell>
          <cell r="I791">
            <v>0.20713100999999998</v>
          </cell>
          <cell r="J791">
            <v>6.5172589999999989E-2</v>
          </cell>
          <cell r="K791">
            <v>9.5759108949999998</v>
          </cell>
          <cell r="L791">
            <v>1.6570450999999999</v>
          </cell>
          <cell r="M791">
            <v>0.43448596</v>
          </cell>
          <cell r="N791">
            <v>3.442107</v>
          </cell>
          <cell r="O791">
            <v>0.13676069150000003</v>
          </cell>
          <cell r="P791">
            <v>0.11693297970000001</v>
          </cell>
          <cell r="Q791">
            <v>0.20243257000000003</v>
          </cell>
          <cell r="R791">
            <v>0.35029189999999999</v>
          </cell>
          <cell r="S791">
            <v>1796.6287519798002</v>
          </cell>
        </row>
        <row r="792">
          <cell r="A792" t="str">
            <v>5.32.2000</v>
          </cell>
          <cell r="B792">
            <v>5</v>
          </cell>
          <cell r="C792">
            <v>32</v>
          </cell>
          <cell r="D792">
            <v>2000</v>
          </cell>
          <cell r="E792">
            <v>1690.09118988</v>
          </cell>
          <cell r="F792">
            <v>165.46580836300001</v>
          </cell>
          <cell r="G792">
            <v>313.90828970099989</v>
          </cell>
          <cell r="H792">
            <v>9.5949643060000014</v>
          </cell>
          <cell r="I792">
            <v>0.25359599999999999</v>
          </cell>
          <cell r="J792">
            <v>7.9792409999999994E-2</v>
          </cell>
          <cell r="K792">
            <v>10.846438265</v>
          </cell>
          <cell r="L792">
            <v>2.0287629999999996</v>
          </cell>
          <cell r="M792">
            <v>0.53195110000000001</v>
          </cell>
          <cell r="N792">
            <v>4.2142569999999999</v>
          </cell>
          <cell r="O792">
            <v>0.15535159940000001</v>
          </cell>
          <cell r="P792">
            <v>0.13282250669999998</v>
          </cell>
          <cell r="Q792">
            <v>0.24809491</v>
          </cell>
          <cell r="R792">
            <v>0.42930527000000002</v>
          </cell>
          <cell r="S792">
            <v>2197.9806243110997</v>
          </cell>
        </row>
        <row r="793">
          <cell r="A793" t="str">
            <v>5.32.2001</v>
          </cell>
          <cell r="B793">
            <v>5</v>
          </cell>
          <cell r="C793">
            <v>32</v>
          </cell>
          <cell r="D793">
            <v>2001</v>
          </cell>
          <cell r="E793">
            <v>1686.6053755900002</v>
          </cell>
          <cell r="F793">
            <v>146.89880572229998</v>
          </cell>
          <cell r="G793">
            <v>242.04104417600007</v>
          </cell>
          <cell r="H793">
            <v>13.083742869</v>
          </cell>
          <cell r="I793">
            <v>0.45117359000000001</v>
          </cell>
          <cell r="J793">
            <v>0.14195893999999998</v>
          </cell>
          <cell r="K793">
            <v>14.790254092</v>
          </cell>
          <cell r="L793">
            <v>3.6093850999999995</v>
          </cell>
          <cell r="M793">
            <v>0.94639810000000002</v>
          </cell>
          <cell r="N793">
            <v>7.4976119999999993</v>
          </cell>
          <cell r="O793">
            <v>0.24511017589999998</v>
          </cell>
          <cell r="P793">
            <v>0.22501130380000001</v>
          </cell>
          <cell r="Q793">
            <v>0.45631007000000001</v>
          </cell>
          <cell r="R793">
            <v>0.7896006000000001</v>
          </cell>
          <cell r="S793">
            <v>2117.7817823290011</v>
          </cell>
        </row>
        <row r="794">
          <cell r="A794" t="str">
            <v>5.32.2002</v>
          </cell>
          <cell r="B794">
            <v>5</v>
          </cell>
          <cell r="C794">
            <v>32</v>
          </cell>
          <cell r="D794">
            <v>2002</v>
          </cell>
          <cell r="E794">
            <v>3046.9308823000001</v>
          </cell>
          <cell r="F794">
            <v>265.61884433199998</v>
          </cell>
          <cell r="G794">
            <v>439.45737958500007</v>
          </cell>
          <cell r="H794">
            <v>20.010318030000001</v>
          </cell>
          <cell r="I794">
            <v>0.83122609999999997</v>
          </cell>
          <cell r="J794">
            <v>0.26154022999999998</v>
          </cell>
          <cell r="K794">
            <v>22.620264030000001</v>
          </cell>
          <cell r="L794">
            <v>6.6498151999999999</v>
          </cell>
          <cell r="M794">
            <v>1.7436134000000001</v>
          </cell>
          <cell r="N794">
            <v>4.493995</v>
          </cell>
          <cell r="O794">
            <v>0.35440366829999997</v>
          </cell>
          <cell r="P794">
            <v>0.32789825530000005</v>
          </cell>
          <cell r="Q794">
            <v>0.83966209999999997</v>
          </cell>
          <cell r="R794">
            <v>1.4529586000000001</v>
          </cell>
          <cell r="S794">
            <v>3811.5928008305996</v>
          </cell>
        </row>
        <row r="795">
          <cell r="A795" t="str">
            <v>5.32.2003</v>
          </cell>
          <cell r="B795">
            <v>5</v>
          </cell>
          <cell r="C795">
            <v>32</v>
          </cell>
          <cell r="D795">
            <v>2003</v>
          </cell>
          <cell r="E795">
            <v>2666.6881558</v>
          </cell>
          <cell r="F795">
            <v>236.84363337199997</v>
          </cell>
          <cell r="G795">
            <v>376.61464408199993</v>
          </cell>
          <cell r="H795">
            <v>18.134447179999999</v>
          </cell>
          <cell r="I795">
            <v>0.71640035000000002</v>
          </cell>
          <cell r="J795">
            <v>0.22541089</v>
          </cell>
          <cell r="K795">
            <v>20.49972618</v>
          </cell>
          <cell r="L795">
            <v>5.731198</v>
          </cell>
          <cell r="M795">
            <v>1.5027463999999997</v>
          </cell>
          <cell r="N795">
            <v>3.8731800000000005</v>
          </cell>
          <cell r="O795">
            <v>0.33518420150000006</v>
          </cell>
          <cell r="P795">
            <v>0.30826633039999995</v>
          </cell>
          <cell r="Q795">
            <v>0.72198279999999992</v>
          </cell>
          <cell r="R795">
            <v>1.2493253000000002</v>
          </cell>
          <cell r="S795">
            <v>3333.4443008858998</v>
          </cell>
        </row>
        <row r="796">
          <cell r="A796" t="str">
            <v>5.32.2004</v>
          </cell>
          <cell r="B796">
            <v>5</v>
          </cell>
          <cell r="C796">
            <v>32</v>
          </cell>
          <cell r="D796">
            <v>2004</v>
          </cell>
          <cell r="E796">
            <v>1573.87989423</v>
          </cell>
          <cell r="F796">
            <v>99.755440052600008</v>
          </cell>
          <cell r="G796">
            <v>255.06914998600016</v>
          </cell>
          <cell r="H796">
            <v>7.1958336159999998</v>
          </cell>
          <cell r="I796">
            <v>0.55818561</v>
          </cell>
          <cell r="J796">
            <v>0.17563013999999999</v>
          </cell>
          <cell r="K796">
            <v>8.1343860209999992</v>
          </cell>
          <cell r="L796">
            <v>4.4654882999999996</v>
          </cell>
          <cell r="M796">
            <v>1.1708734000000001</v>
          </cell>
          <cell r="N796">
            <v>3.0178102999999998</v>
          </cell>
          <cell r="O796">
            <v>6.2665582740000003E-2</v>
          </cell>
          <cell r="P796">
            <v>6.6530945899999999E-2</v>
          </cell>
          <cell r="Q796">
            <v>0.55984420000000001</v>
          </cell>
          <cell r="R796">
            <v>0.96876090000000015</v>
          </cell>
          <cell r="S796">
            <v>1955.0804932842404</v>
          </cell>
        </row>
        <row r="797">
          <cell r="A797" t="str">
            <v>5.32.2005</v>
          </cell>
          <cell r="B797">
            <v>5</v>
          </cell>
          <cell r="C797">
            <v>32</v>
          </cell>
          <cell r="D797">
            <v>2005</v>
          </cell>
          <cell r="E797">
            <v>2048.9608040700004</v>
          </cell>
          <cell r="F797">
            <v>110.55844216039999</v>
          </cell>
          <cell r="G797">
            <v>350.83208657299997</v>
          </cell>
          <cell r="H797">
            <v>10.111766352</v>
          </cell>
          <cell r="I797">
            <v>0.80560642999999998</v>
          </cell>
          <cell r="J797">
            <v>0.25347931000000001</v>
          </cell>
          <cell r="K797">
            <v>11.430642214000001</v>
          </cell>
          <cell r="L797">
            <v>6.4448479999999995</v>
          </cell>
          <cell r="M797">
            <v>1.6898725999999999</v>
          </cell>
          <cell r="N797">
            <v>4.3554870000000001</v>
          </cell>
          <cell r="O797">
            <v>8.9261040999999985E-2</v>
          </cell>
          <cell r="P797">
            <v>9.444433767999999E-2</v>
          </cell>
          <cell r="Q797">
            <v>0.80554490000000001</v>
          </cell>
          <cell r="R797">
            <v>1.3939220999999999</v>
          </cell>
          <cell r="S797">
            <v>2547.8262070880801</v>
          </cell>
        </row>
        <row r="798">
          <cell r="A798" t="str">
            <v>5.32.2006</v>
          </cell>
          <cell r="B798">
            <v>5</v>
          </cell>
          <cell r="C798">
            <v>32</v>
          </cell>
          <cell r="D798">
            <v>2006</v>
          </cell>
          <cell r="E798">
            <v>2095.8603835599997</v>
          </cell>
          <cell r="F798">
            <v>86.825292876700004</v>
          </cell>
          <cell r="G798">
            <v>286.38611273199996</v>
          </cell>
          <cell r="H798">
            <v>10.760196366000001</v>
          </cell>
          <cell r="I798">
            <v>0.8837271699999999</v>
          </cell>
          <cell r="J798">
            <v>0.27806012000000002</v>
          </cell>
          <cell r="K798">
            <v>12.16364673</v>
          </cell>
          <cell r="L798">
            <v>7.0698131000000011</v>
          </cell>
          <cell r="M798">
            <v>1.8537410000000001</v>
          </cell>
          <cell r="N798">
            <v>4.7778369999999999</v>
          </cell>
          <cell r="O798">
            <v>9.6482867399999991E-2</v>
          </cell>
          <cell r="P798">
            <v>0.10168877472999999</v>
          </cell>
          <cell r="Q798">
            <v>0.87991509999999995</v>
          </cell>
          <cell r="R798">
            <v>1.5226119</v>
          </cell>
          <cell r="S798">
            <v>2509.4595092968298</v>
          </cell>
        </row>
        <row r="799">
          <cell r="A799" t="str">
            <v>5.32.2007</v>
          </cell>
          <cell r="B799">
            <v>5</v>
          </cell>
          <cell r="C799">
            <v>32</v>
          </cell>
          <cell r="D799">
            <v>2007</v>
          </cell>
          <cell r="E799">
            <v>6805.8207867000001</v>
          </cell>
          <cell r="F799">
            <v>256.71554822300004</v>
          </cell>
          <cell r="G799">
            <v>658.54367782999987</v>
          </cell>
          <cell r="H799">
            <v>27.191025182000001</v>
          </cell>
          <cell r="I799">
            <v>3.0484087999999998</v>
          </cell>
          <cell r="J799">
            <v>0.95916690000000004</v>
          </cell>
          <cell r="K799">
            <v>30.73747066</v>
          </cell>
          <cell r="L799">
            <v>24.387367000000001</v>
          </cell>
          <cell r="M799">
            <v>6.3944700000000001</v>
          </cell>
          <cell r="N799">
            <v>16.481145000000001</v>
          </cell>
          <cell r="O799">
            <v>0.24808496829999996</v>
          </cell>
          <cell r="P799">
            <v>0.26035617479999995</v>
          </cell>
          <cell r="Q799">
            <v>3.0184462999999999</v>
          </cell>
          <cell r="R799">
            <v>5.2231390000000006</v>
          </cell>
          <cell r="S799">
            <v>7839.0290927381002</v>
          </cell>
        </row>
        <row r="800">
          <cell r="A800" t="str">
            <v>5.32.2008</v>
          </cell>
          <cell r="B800">
            <v>5</v>
          </cell>
          <cell r="C800">
            <v>32</v>
          </cell>
          <cell r="D800">
            <v>2008</v>
          </cell>
          <cell r="E800">
            <v>8219.2436844000003</v>
          </cell>
          <cell r="F800">
            <v>294.55433170499998</v>
          </cell>
          <cell r="G800">
            <v>798.24686595000003</v>
          </cell>
          <cell r="H800">
            <v>33.321134149999999</v>
          </cell>
          <cell r="I800">
            <v>3.8692178999999998</v>
          </cell>
          <cell r="J800">
            <v>1.2174289</v>
          </cell>
          <cell r="K800">
            <v>37.667174750000001</v>
          </cell>
          <cell r="L800">
            <v>30.953720999999998</v>
          </cell>
          <cell r="M800">
            <v>8.1162369999999999</v>
          </cell>
          <cell r="N800">
            <v>20.918773000000002</v>
          </cell>
          <cell r="O800">
            <v>0.30974003830000002</v>
          </cell>
          <cell r="P800">
            <v>0.32359405760000004</v>
          </cell>
          <cell r="Q800">
            <v>3.4656465000000005</v>
          </cell>
          <cell r="R800">
            <v>5.9969830000000002</v>
          </cell>
          <cell r="S800">
            <v>9458.204532350901</v>
          </cell>
        </row>
        <row r="801">
          <cell r="A801" t="str">
            <v>5.32.2009</v>
          </cell>
          <cell r="B801">
            <v>5</v>
          </cell>
          <cell r="C801">
            <v>32</v>
          </cell>
          <cell r="D801">
            <v>2009</v>
          </cell>
          <cell r="E801">
            <v>18101.6809736</v>
          </cell>
          <cell r="F801">
            <v>619.28329029899999</v>
          </cell>
          <cell r="G801">
            <v>1750.7332425599998</v>
          </cell>
          <cell r="H801">
            <v>73.595939600000008</v>
          </cell>
          <cell r="I801">
            <v>8.8620867000000008</v>
          </cell>
          <cell r="J801">
            <v>2.7883994000000003</v>
          </cell>
          <cell r="K801">
            <v>83.195086769999989</v>
          </cell>
          <cell r="L801">
            <v>70.896793999999986</v>
          </cell>
          <cell r="M801">
            <v>18.589460999999996</v>
          </cell>
          <cell r="N801">
            <v>47.912530000000004</v>
          </cell>
          <cell r="O801">
            <v>0.6976768660999999</v>
          </cell>
          <cell r="P801">
            <v>0.72547335049999995</v>
          </cell>
          <cell r="Q801">
            <v>7.8264699999999987</v>
          </cell>
          <cell r="R801">
            <v>13.542994</v>
          </cell>
          <cell r="S801">
            <v>20800.330418145601</v>
          </cell>
        </row>
        <row r="802">
          <cell r="A802" t="str">
            <v>5.32.2010</v>
          </cell>
          <cell r="B802">
            <v>5</v>
          </cell>
          <cell r="C802">
            <v>32</v>
          </cell>
          <cell r="D802">
            <v>2010</v>
          </cell>
          <cell r="E802">
            <v>11874.359459299998</v>
          </cell>
          <cell r="F802">
            <v>410.70649754800002</v>
          </cell>
          <cell r="G802">
            <v>1110.9497905300002</v>
          </cell>
          <cell r="H802">
            <v>47.999584659999996</v>
          </cell>
          <cell r="I802">
            <v>6.3944782</v>
          </cell>
          <cell r="J802">
            <v>2.0119869000000001</v>
          </cell>
          <cell r="K802">
            <v>54.260170389999999</v>
          </cell>
          <cell r="L802">
            <v>51.155886000000002</v>
          </cell>
          <cell r="M802">
            <v>13.413316999999999</v>
          </cell>
          <cell r="N802">
            <v>34.571469999999998</v>
          </cell>
          <cell r="O802">
            <v>0.48137887180000011</v>
          </cell>
          <cell r="P802">
            <v>0.49405757490000002</v>
          </cell>
          <cell r="Q802">
            <v>5.6265580000000002</v>
          </cell>
          <cell r="R802">
            <v>9.7362380000000002</v>
          </cell>
          <cell r="S802">
            <v>13622.160872974699</v>
          </cell>
        </row>
        <row r="803">
          <cell r="A803" t="str">
            <v>5.32.2011</v>
          </cell>
          <cell r="B803">
            <v>5</v>
          </cell>
          <cell r="C803">
            <v>32</v>
          </cell>
          <cell r="D803">
            <v>2011</v>
          </cell>
          <cell r="E803">
            <v>13476.940378699999</v>
          </cell>
          <cell r="F803">
            <v>493.83986282200004</v>
          </cell>
          <cell r="G803">
            <v>1222.3645342499997</v>
          </cell>
          <cell r="H803">
            <v>53.556843549999996</v>
          </cell>
          <cell r="I803">
            <v>7.9126830000000004</v>
          </cell>
          <cell r="J803">
            <v>2.4896848</v>
          </cell>
          <cell r="K803">
            <v>60.542230860000004</v>
          </cell>
          <cell r="L803">
            <v>63.301482000000007</v>
          </cell>
          <cell r="M803">
            <v>16.597976999999997</v>
          </cell>
          <cell r="N803">
            <v>42.779669999999996</v>
          </cell>
          <cell r="O803">
            <v>0.57046224270000001</v>
          </cell>
          <cell r="P803">
            <v>0.57771145580000005</v>
          </cell>
          <cell r="Q803">
            <v>6.3820059999999996</v>
          </cell>
          <cell r="R803">
            <v>11.043497</v>
          </cell>
          <cell r="S803">
            <v>15458.899023680502</v>
          </cell>
        </row>
        <row r="804">
          <cell r="A804" t="str">
            <v>5.32.2012</v>
          </cell>
          <cell r="B804">
            <v>5</v>
          </cell>
          <cell r="C804">
            <v>32</v>
          </cell>
          <cell r="D804">
            <v>2012</v>
          </cell>
          <cell r="E804">
            <v>8479.6573257</v>
          </cell>
          <cell r="F804">
            <v>335.890645092</v>
          </cell>
          <cell r="G804">
            <v>656.68179937000002</v>
          </cell>
          <cell r="H804">
            <v>28.1736054</v>
          </cell>
          <cell r="I804">
            <v>6.1098738000000008</v>
          </cell>
          <cell r="J804">
            <v>1.9224362999999998</v>
          </cell>
          <cell r="K804">
            <v>31.848326399999998</v>
          </cell>
          <cell r="L804">
            <v>48.878992000000004</v>
          </cell>
          <cell r="M804">
            <v>12.81631</v>
          </cell>
          <cell r="N804">
            <v>33.032699999999998</v>
          </cell>
          <cell r="O804">
            <v>0.32001617169999996</v>
          </cell>
          <cell r="P804">
            <v>0.31970895630000001</v>
          </cell>
          <cell r="Q804">
            <v>4.6740700000000004</v>
          </cell>
          <cell r="R804">
            <v>8.0880510000000001</v>
          </cell>
          <cell r="S804">
            <v>9648.4138601899995</v>
          </cell>
        </row>
        <row r="805">
          <cell r="A805" t="str">
            <v>5.32.2013</v>
          </cell>
          <cell r="B805">
            <v>5</v>
          </cell>
          <cell r="C805">
            <v>32</v>
          </cell>
          <cell r="D805">
            <v>2013</v>
          </cell>
          <cell r="E805">
            <v>11543.306406799999</v>
          </cell>
          <cell r="F805">
            <v>490.14256486999994</v>
          </cell>
          <cell r="G805">
            <v>863.73621028999992</v>
          </cell>
          <cell r="H805">
            <v>37.949918410000002</v>
          </cell>
          <cell r="I805">
            <v>9.1674844999999987</v>
          </cell>
          <cell r="J805">
            <v>2.8844938999999998</v>
          </cell>
          <cell r="K805">
            <v>42.899753539999999</v>
          </cell>
          <cell r="L805">
            <v>73.33987599999999</v>
          </cell>
          <cell r="M805">
            <v>19.230081000000002</v>
          </cell>
          <cell r="N805">
            <v>49.563569999999999</v>
          </cell>
          <cell r="O805">
            <v>0.46150249539999993</v>
          </cell>
          <cell r="P805">
            <v>0.45479480699999997</v>
          </cell>
          <cell r="Q805">
            <v>6.8017919999999998</v>
          </cell>
          <cell r="R805">
            <v>11.769881</v>
          </cell>
          <cell r="S805">
            <v>13151.708329612398</v>
          </cell>
        </row>
        <row r="806">
          <cell r="A806" t="str">
            <v>5.32.2014</v>
          </cell>
          <cell r="B806">
            <v>5</v>
          </cell>
          <cell r="C806">
            <v>32</v>
          </cell>
          <cell r="D806">
            <v>2014</v>
          </cell>
          <cell r="E806">
            <v>18330.226756</v>
          </cell>
          <cell r="F806">
            <v>775.51631940200014</v>
          </cell>
          <cell r="G806">
            <v>1348.1342414200005</v>
          </cell>
          <cell r="H806">
            <v>59.798955460000002</v>
          </cell>
          <cell r="I806">
            <v>14.898031000000001</v>
          </cell>
          <cell r="J806">
            <v>4.6875850000000003</v>
          </cell>
          <cell r="K806">
            <v>67.598624020000003</v>
          </cell>
          <cell r="L806">
            <v>119.184248</v>
          </cell>
          <cell r="M806">
            <v>31.250681999999998</v>
          </cell>
          <cell r="N806">
            <v>80.545599999999993</v>
          </cell>
          <cell r="O806">
            <v>0.7418996927</v>
          </cell>
          <cell r="P806">
            <v>0.72829076930000003</v>
          </cell>
          <cell r="Q806">
            <v>10.702072000000001</v>
          </cell>
          <cell r="R806">
            <v>18.518943999999998</v>
          </cell>
          <cell r="S806">
            <v>20862.532248764004</v>
          </cell>
        </row>
        <row r="807">
          <cell r="A807" t="str">
            <v>5.32.2015</v>
          </cell>
          <cell r="B807">
            <v>5</v>
          </cell>
          <cell r="C807">
            <v>32</v>
          </cell>
          <cell r="D807">
            <v>2015</v>
          </cell>
          <cell r="E807">
            <v>19445.442383999998</v>
          </cell>
          <cell r="F807">
            <v>819.80489087299986</v>
          </cell>
          <cell r="G807">
            <v>1405.9830173399996</v>
          </cell>
          <cell r="H807">
            <v>62.958844630000002</v>
          </cell>
          <cell r="I807">
            <v>16.155711</v>
          </cell>
          <cell r="J807">
            <v>5.0833020000000007</v>
          </cell>
          <cell r="K807">
            <v>71.170585369999998</v>
          </cell>
          <cell r="L807">
            <v>129.24572500000002</v>
          </cell>
          <cell r="M807">
            <v>33.888901999999995</v>
          </cell>
          <cell r="N807">
            <v>87.345280000000002</v>
          </cell>
          <cell r="O807">
            <v>0.79637856899999993</v>
          </cell>
          <cell r="P807">
            <v>0.77889026859999999</v>
          </cell>
          <cell r="Q807">
            <v>11.099583999999998</v>
          </cell>
          <cell r="R807">
            <v>19.206835999999999</v>
          </cell>
          <cell r="S807">
            <v>22108.960331050603</v>
          </cell>
        </row>
        <row r="808">
          <cell r="A808" t="str">
            <v>5.32.2016</v>
          </cell>
          <cell r="B808">
            <v>5</v>
          </cell>
          <cell r="C808">
            <v>32</v>
          </cell>
          <cell r="D808">
            <v>2016</v>
          </cell>
          <cell r="E808">
            <v>25372.590860999997</v>
          </cell>
          <cell r="F808">
            <v>1066.0482402559999</v>
          </cell>
          <cell r="G808">
            <v>1765.1059682400003</v>
          </cell>
          <cell r="H808">
            <v>81.547805699999998</v>
          </cell>
          <cell r="I808">
            <v>21.521682999999999</v>
          </cell>
          <cell r="J808">
            <v>6.7716539999999998</v>
          </cell>
          <cell r="K808">
            <v>92.18417925</v>
          </cell>
          <cell r="L808">
            <v>172.17313999999999</v>
          </cell>
          <cell r="M808">
            <v>45.144629999999999</v>
          </cell>
          <cell r="N808">
            <v>116.35587</v>
          </cell>
          <cell r="O808">
            <v>1.050860473</v>
          </cell>
          <cell r="P808">
            <v>1.0242092389999999</v>
          </cell>
          <cell r="Q808">
            <v>13.966157000000001</v>
          </cell>
          <cell r="R808">
            <v>24.167154</v>
          </cell>
          <cell r="S808">
            <v>28779.652412157993</v>
          </cell>
        </row>
        <row r="809">
          <cell r="A809" t="str">
            <v>5.32.2017</v>
          </cell>
          <cell r="B809">
            <v>5</v>
          </cell>
          <cell r="C809">
            <v>32</v>
          </cell>
          <cell r="D809">
            <v>2017</v>
          </cell>
          <cell r="E809">
            <v>26572.966787000001</v>
          </cell>
          <cell r="F809">
            <v>1506.86537215</v>
          </cell>
          <cell r="G809">
            <v>2215.3031602000001</v>
          </cell>
          <cell r="H809">
            <v>103.46285763</v>
          </cell>
          <cell r="I809">
            <v>34.062681000000005</v>
          </cell>
          <cell r="J809">
            <v>10.717615</v>
          </cell>
          <cell r="K809">
            <v>116.95749301000001</v>
          </cell>
          <cell r="L809">
            <v>272.50060999999999</v>
          </cell>
          <cell r="M809">
            <v>71.451140000000009</v>
          </cell>
          <cell r="N809">
            <v>149.06011000000001</v>
          </cell>
          <cell r="O809">
            <v>1.3571214950000001</v>
          </cell>
          <cell r="P809">
            <v>1.3183726609999997</v>
          </cell>
          <cell r="Q809">
            <v>21.638828</v>
          </cell>
          <cell r="R809">
            <v>37.444035</v>
          </cell>
          <cell r="S809">
            <v>31115.106183145999</v>
          </cell>
        </row>
        <row r="810">
          <cell r="A810" t="str">
            <v>5.32.2018</v>
          </cell>
          <cell r="B810">
            <v>5</v>
          </cell>
          <cell r="C810">
            <v>32</v>
          </cell>
          <cell r="D810">
            <v>2018</v>
          </cell>
          <cell r="E810">
            <v>29691.554562999998</v>
          </cell>
          <cell r="F810">
            <v>1504.5463794550001</v>
          </cell>
          <cell r="G810">
            <v>2685.9832197999999</v>
          </cell>
          <cell r="H810">
            <v>112.49172203000001</v>
          </cell>
          <cell r="I810">
            <v>46.002970000000005</v>
          </cell>
          <cell r="J810">
            <v>14.474569999999998</v>
          </cell>
          <cell r="K810">
            <v>127.16389731000001</v>
          </cell>
          <cell r="L810">
            <v>368.02382</v>
          </cell>
          <cell r="M810">
            <v>96.497650000000007</v>
          </cell>
          <cell r="N810">
            <v>201.31183000000001</v>
          </cell>
          <cell r="O810">
            <v>1.5004372399999999</v>
          </cell>
          <cell r="P810">
            <v>1.4531613249999999</v>
          </cell>
          <cell r="Q810">
            <v>28.418444999999998</v>
          </cell>
          <cell r="R810">
            <v>49.175669999999997</v>
          </cell>
          <cell r="S810">
            <v>34928.598335159993</v>
          </cell>
        </row>
        <row r="811">
          <cell r="A811" t="str">
            <v>5.32.2019</v>
          </cell>
          <cell r="B811">
            <v>5</v>
          </cell>
          <cell r="C811">
            <v>32</v>
          </cell>
          <cell r="D811">
            <v>2019</v>
          </cell>
          <cell r="E811">
            <v>47914.625643000007</v>
          </cell>
          <cell r="F811">
            <v>2140.9576350000002</v>
          </cell>
          <cell r="G811">
            <v>4294.4655414999997</v>
          </cell>
          <cell r="H811">
            <v>160.5838712</v>
          </cell>
          <cell r="I811">
            <v>80.271501999999998</v>
          </cell>
          <cell r="J811">
            <v>25.256941999999999</v>
          </cell>
          <cell r="K811">
            <v>181.52864049999999</v>
          </cell>
          <cell r="L811">
            <v>642.17182000000003</v>
          </cell>
          <cell r="M811">
            <v>168.38073</v>
          </cell>
          <cell r="N811">
            <v>351.27280000000002</v>
          </cell>
          <cell r="O811">
            <v>2.1758929880000002</v>
          </cell>
          <cell r="P811">
            <v>2.1013729750000003</v>
          </cell>
          <cell r="Q811">
            <v>48.33175</v>
          </cell>
          <cell r="R811">
            <v>83.633720000000011</v>
          </cell>
          <cell r="S811">
            <v>56095.757861163002</v>
          </cell>
        </row>
        <row r="812">
          <cell r="A812" t="str">
            <v>5.32.2020</v>
          </cell>
          <cell r="B812">
            <v>5</v>
          </cell>
          <cell r="C812">
            <v>32</v>
          </cell>
          <cell r="D812">
            <v>2020</v>
          </cell>
          <cell r="E812">
            <v>23339.68131</v>
          </cell>
          <cell r="F812">
            <v>1020.489017949</v>
          </cell>
          <cell r="G812">
            <v>2107.2079997599994</v>
          </cell>
          <cell r="H812">
            <v>69.104328420000002</v>
          </cell>
          <cell r="I812">
            <v>41.516941000000003</v>
          </cell>
          <cell r="J812">
            <v>13.063024000000002</v>
          </cell>
          <cell r="K812">
            <v>78.11748987</v>
          </cell>
          <cell r="L812">
            <v>332.13430999999997</v>
          </cell>
          <cell r="M812">
            <v>87.087339999999998</v>
          </cell>
          <cell r="N812">
            <v>181.68038999999999</v>
          </cell>
          <cell r="O812">
            <v>0.95022628000000009</v>
          </cell>
          <cell r="P812">
            <v>0.91529080499999993</v>
          </cell>
          <cell r="Q812">
            <v>24.326211000000001</v>
          </cell>
          <cell r="R812">
            <v>42.094327</v>
          </cell>
          <cell r="S812">
            <v>27338.368206083996</v>
          </cell>
        </row>
        <row r="813">
          <cell r="A813" t="str">
            <v>5.32.2021</v>
          </cell>
          <cell r="B813">
            <v>5</v>
          </cell>
          <cell r="C813">
            <v>32</v>
          </cell>
          <cell r="D813">
            <v>2021</v>
          </cell>
          <cell r="E813">
            <v>22797.624592</v>
          </cell>
          <cell r="F813">
            <v>943.64954444699993</v>
          </cell>
          <cell r="G813">
            <v>2116.3970845999993</v>
          </cell>
          <cell r="H813">
            <v>55.28671782</v>
          </cell>
          <cell r="I813">
            <v>44.570697000000003</v>
          </cell>
          <cell r="J813">
            <v>14.023887999999999</v>
          </cell>
          <cell r="K813">
            <v>62.49767757</v>
          </cell>
          <cell r="L813">
            <v>356.56502</v>
          </cell>
          <cell r="M813">
            <v>93.492930000000015</v>
          </cell>
          <cell r="N813">
            <v>160.97534999999999</v>
          </cell>
          <cell r="O813">
            <v>0.77063473299999985</v>
          </cell>
          <cell r="P813">
            <v>0.74053113520000002</v>
          </cell>
          <cell r="Q813">
            <v>24.510667999999999</v>
          </cell>
          <cell r="R813">
            <v>42.413383999999994</v>
          </cell>
          <cell r="S813">
            <v>26713.518719305201</v>
          </cell>
        </row>
        <row r="814">
          <cell r="A814" t="str">
            <v>5.32.2022</v>
          </cell>
          <cell r="B814">
            <v>5</v>
          </cell>
          <cell r="C814">
            <v>32</v>
          </cell>
          <cell r="D814">
            <v>2022</v>
          </cell>
          <cell r="E814">
            <v>23482.592602000001</v>
          </cell>
          <cell r="F814">
            <v>946.38705395199997</v>
          </cell>
          <cell r="G814">
            <v>2208.4986190800005</v>
          </cell>
          <cell r="H814">
            <v>59.411784259999997</v>
          </cell>
          <cell r="I814">
            <v>48.768694000000004</v>
          </cell>
          <cell r="J814">
            <v>15.344793000000001</v>
          </cell>
          <cell r="K814">
            <v>67.160804749999997</v>
          </cell>
          <cell r="L814">
            <v>390.14931000000001</v>
          </cell>
          <cell r="M814">
            <v>102.29916</v>
          </cell>
          <cell r="N814">
            <v>176.13745999999998</v>
          </cell>
          <cell r="O814">
            <v>0.83854652299999988</v>
          </cell>
          <cell r="P814">
            <v>0.80404409599999993</v>
          </cell>
          <cell r="Q814">
            <v>25.558364000000001</v>
          </cell>
          <cell r="R814">
            <v>44.226370000000003</v>
          </cell>
          <cell r="S814">
            <v>27568.177605661</v>
          </cell>
        </row>
        <row r="815">
          <cell r="A815" t="str">
            <v>5.32.2023</v>
          </cell>
          <cell r="B815">
            <v>5</v>
          </cell>
          <cell r="C815">
            <v>32</v>
          </cell>
          <cell r="D815">
            <v>2023</v>
          </cell>
          <cell r="E815">
            <v>18158.7216333</v>
          </cell>
          <cell r="F815">
            <v>751.23415812199994</v>
          </cell>
          <cell r="G815">
            <v>2014.6394235799999</v>
          </cell>
          <cell r="H815">
            <v>39.893262629999995</v>
          </cell>
          <cell r="I815">
            <v>49.806701999999994</v>
          </cell>
          <cell r="J815">
            <v>15.671387999999999</v>
          </cell>
          <cell r="K815">
            <v>45.096517769999998</v>
          </cell>
          <cell r="L815">
            <v>398.45438000000007</v>
          </cell>
          <cell r="M815">
            <v>104.47643000000001</v>
          </cell>
          <cell r="N815">
            <v>179.88657000000001</v>
          </cell>
          <cell r="O815">
            <v>0.56948512550000008</v>
          </cell>
          <cell r="P815">
            <v>0.54498800200000008</v>
          </cell>
          <cell r="Q815">
            <v>24.855787000000003</v>
          </cell>
          <cell r="R815">
            <v>43.010602999999996</v>
          </cell>
          <cell r="S815">
            <v>21826.861328529496</v>
          </cell>
        </row>
        <row r="816">
          <cell r="A816" t="str">
            <v>5.32.2024</v>
          </cell>
          <cell r="B816">
            <v>5</v>
          </cell>
          <cell r="C816">
            <v>32</v>
          </cell>
          <cell r="D816">
            <v>2024</v>
          </cell>
          <cell r="E816">
            <v>17743.618103299999</v>
          </cell>
          <cell r="F816">
            <v>711.88837439200006</v>
          </cell>
          <cell r="G816">
            <v>2007.2801837099998</v>
          </cell>
          <cell r="H816">
            <v>40.443677530000002</v>
          </cell>
          <cell r="I816">
            <v>51.236438</v>
          </cell>
          <cell r="J816">
            <v>16.121223000000001</v>
          </cell>
          <cell r="K816">
            <v>45.718719190000002</v>
          </cell>
          <cell r="L816">
            <v>409.89135000000005</v>
          </cell>
          <cell r="M816">
            <v>107.47523000000001</v>
          </cell>
          <cell r="N816">
            <v>185.05006</v>
          </cell>
          <cell r="O816">
            <v>0.58326498840000007</v>
          </cell>
          <cell r="P816">
            <v>0.55720583630000009</v>
          </cell>
          <cell r="Q816">
            <v>24.311475999999999</v>
          </cell>
          <cell r="R816">
            <v>42.068746999999995</v>
          </cell>
          <cell r="S816">
            <v>21386.244052946702</v>
          </cell>
        </row>
        <row r="817">
          <cell r="A817" t="str">
            <v>5.32.2025</v>
          </cell>
          <cell r="B817">
            <v>5</v>
          </cell>
          <cell r="C817">
            <v>32</v>
          </cell>
          <cell r="D817">
            <v>2025</v>
          </cell>
          <cell r="E817">
            <v>17849.195479800001</v>
          </cell>
          <cell r="F817">
            <v>692.17247583499989</v>
          </cell>
          <cell r="G817">
            <v>2042.3694333300002</v>
          </cell>
          <cell r="H817">
            <v>41.701904049999996</v>
          </cell>
          <cell r="I817">
            <v>53.517085999999999</v>
          </cell>
          <cell r="J817">
            <v>16.838850999999998</v>
          </cell>
          <cell r="K817">
            <v>47.141055499999993</v>
          </cell>
          <cell r="L817">
            <v>428.13789000000003</v>
          </cell>
          <cell r="M817">
            <v>112.25954999999999</v>
          </cell>
          <cell r="N817">
            <v>193.28730000000002</v>
          </cell>
          <cell r="O817">
            <v>0.60688827629999997</v>
          </cell>
          <cell r="P817">
            <v>0.57888550709999997</v>
          </cell>
          <cell r="Q817">
            <v>24.210393999999997</v>
          </cell>
          <cell r="R817">
            <v>41.893972000000005</v>
          </cell>
          <cell r="S817">
            <v>21543.911165298407</v>
          </cell>
        </row>
        <row r="818">
          <cell r="A818" t="str">
            <v>5.32.2026</v>
          </cell>
          <cell r="B818">
            <v>5</v>
          </cell>
          <cell r="C818">
            <v>32</v>
          </cell>
          <cell r="D818">
            <v>2026</v>
          </cell>
          <cell r="E818">
            <v>18522.793866100004</v>
          </cell>
          <cell r="F818">
            <v>717.52793999199992</v>
          </cell>
          <cell r="G818">
            <v>2112.2934819800003</v>
          </cell>
          <cell r="H818">
            <v>43.431132790000007</v>
          </cell>
          <cell r="I818">
            <v>56.360038999999993</v>
          </cell>
          <cell r="J818">
            <v>17.733314</v>
          </cell>
          <cell r="K818">
            <v>49.095941870000004</v>
          </cell>
          <cell r="L818">
            <v>450.87945000000002</v>
          </cell>
          <cell r="M818">
            <v>118.22266999999999</v>
          </cell>
          <cell r="N818">
            <v>203.55497</v>
          </cell>
          <cell r="O818">
            <v>0.63702997550000007</v>
          </cell>
          <cell r="P818">
            <v>0.60683635260000002</v>
          </cell>
          <cell r="Q818">
            <v>25.448383</v>
          </cell>
          <cell r="R818">
            <v>44.036169999999998</v>
          </cell>
          <cell r="S818">
            <v>22362.621225060102</v>
          </cell>
        </row>
        <row r="819">
          <cell r="A819" t="str">
            <v>5.32.Grand Total</v>
          </cell>
          <cell r="B819">
            <v>5</v>
          </cell>
          <cell r="C819">
            <v>32</v>
          </cell>
          <cell r="D819" t="str">
            <v>Grand Total</v>
          </cell>
          <cell r="E819">
            <v>125754889.23840196</v>
          </cell>
          <cell r="F819">
            <v>11979192.354614794</v>
          </cell>
          <cell r="G819">
            <v>11234140.534185383</v>
          </cell>
          <cell r="H819">
            <v>586092.96353603422</v>
          </cell>
          <cell r="I819">
            <v>211478.80990181558</v>
          </cell>
          <cell r="J819">
            <v>59302.91737328274</v>
          </cell>
          <cell r="K819">
            <v>654664.31301227876</v>
          </cell>
          <cell r="L819">
            <v>1691830.0667423476</v>
          </cell>
          <cell r="M819">
            <v>395354.75976051186</v>
          </cell>
          <cell r="N819">
            <v>751857.61855286243</v>
          </cell>
          <cell r="O819">
            <v>6525.2501776321515</v>
          </cell>
          <cell r="P819">
            <v>59686.693344791856</v>
          </cell>
          <cell r="Q819">
            <v>107039.10386768659</v>
          </cell>
          <cell r="R819">
            <v>194849.48871863255</v>
          </cell>
          <cell r="S819">
            <v>153686904.11219004</v>
          </cell>
        </row>
      </sheetData>
      <sheetData sheetId="5" refreshError="1">
        <row r="5">
          <cell r="A5" t="str">
            <v>1.0.1</v>
          </cell>
          <cell r="B5">
            <v>1</v>
          </cell>
          <cell r="C5">
            <v>0</v>
          </cell>
          <cell r="D5">
            <v>1</v>
          </cell>
          <cell r="E5">
            <v>29378422.447114497</v>
          </cell>
          <cell r="F5">
            <v>0</v>
          </cell>
          <cell r="G5">
            <v>0</v>
          </cell>
          <cell r="H5">
            <v>0</v>
          </cell>
          <cell r="I5">
            <v>0</v>
          </cell>
          <cell r="J5">
            <v>1026362.6433525005</v>
          </cell>
          <cell r="K5">
            <v>24632695.409948945</v>
          </cell>
          <cell r="L5">
            <v>1063206.6267897999</v>
          </cell>
          <cell r="M5">
            <v>23569488.104049157</v>
          </cell>
          <cell r="N5">
            <v>5455187.4837293969</v>
          </cell>
          <cell r="O5">
            <v>85125362.714984432</v>
          </cell>
        </row>
        <row r="6">
          <cell r="A6" t="str">
            <v>1.11.11</v>
          </cell>
          <cell r="B6">
            <v>1</v>
          </cell>
          <cell r="C6">
            <v>11</v>
          </cell>
          <cell r="D6">
            <v>11</v>
          </cell>
          <cell r="E6">
            <v>74123.982220000005</v>
          </cell>
          <cell r="F6">
            <v>0</v>
          </cell>
          <cell r="G6">
            <v>0</v>
          </cell>
          <cell r="H6">
            <v>0</v>
          </cell>
          <cell r="I6">
            <v>0</v>
          </cell>
          <cell r="J6">
            <v>35421.974000000002</v>
          </cell>
          <cell r="K6">
            <v>850127.79220060003</v>
          </cell>
          <cell r="L6">
            <v>2683.7722005999995</v>
          </cell>
          <cell r="M6">
            <v>847444.1399999999</v>
          </cell>
          <cell r="N6">
            <v>16047.0918</v>
          </cell>
          <cell r="O6">
            <v>1825848.7524211998</v>
          </cell>
        </row>
        <row r="7">
          <cell r="A7" t="str">
            <v>1.11.1996</v>
          </cell>
          <cell r="B7">
            <v>1</v>
          </cell>
          <cell r="C7">
            <v>11</v>
          </cell>
          <cell r="D7">
            <v>1996</v>
          </cell>
          <cell r="E7">
            <v>1070.7967000000001</v>
          </cell>
          <cell r="F7">
            <v>0</v>
          </cell>
          <cell r="G7">
            <v>0</v>
          </cell>
          <cell r="H7">
            <v>0</v>
          </cell>
          <cell r="I7">
            <v>0</v>
          </cell>
          <cell r="J7">
            <v>2272.27</v>
          </cell>
          <cell r="K7">
            <v>54534.469789999996</v>
          </cell>
          <cell r="L7">
            <v>38.76979</v>
          </cell>
          <cell r="M7">
            <v>54495.7</v>
          </cell>
          <cell r="N7">
            <v>1029.4000000000001</v>
          </cell>
          <cell r="O7">
            <v>113441.40628</v>
          </cell>
        </row>
        <row r="8">
          <cell r="A8" t="str">
            <v>1.11.1997</v>
          </cell>
          <cell r="B8">
            <v>1</v>
          </cell>
          <cell r="C8">
            <v>11</v>
          </cell>
          <cell r="D8">
            <v>1997</v>
          </cell>
          <cell r="E8">
            <v>77.961840000000009</v>
          </cell>
          <cell r="F8">
            <v>0</v>
          </cell>
          <cell r="G8">
            <v>0</v>
          </cell>
          <cell r="H8">
            <v>0</v>
          </cell>
          <cell r="I8">
            <v>0</v>
          </cell>
          <cell r="J8">
            <v>152.905</v>
          </cell>
          <cell r="K8">
            <v>3669.7127264999999</v>
          </cell>
          <cell r="L8">
            <v>2.8227264999999999</v>
          </cell>
          <cell r="M8">
            <v>3666.89</v>
          </cell>
          <cell r="N8">
            <v>69.269900000000007</v>
          </cell>
          <cell r="O8">
            <v>7639.5621930000007</v>
          </cell>
        </row>
        <row r="9">
          <cell r="A9" t="str">
            <v>1.11.1998</v>
          </cell>
          <cell r="B9">
            <v>1</v>
          </cell>
          <cell r="C9">
            <v>11</v>
          </cell>
          <cell r="D9">
            <v>1998</v>
          </cell>
          <cell r="E9">
            <v>103.08780999999999</v>
          </cell>
          <cell r="F9">
            <v>0</v>
          </cell>
          <cell r="G9">
            <v>0</v>
          </cell>
          <cell r="H9">
            <v>0</v>
          </cell>
          <cell r="I9">
            <v>0</v>
          </cell>
          <cell r="J9">
            <v>187.94499999999999</v>
          </cell>
          <cell r="K9">
            <v>4510.6924447000001</v>
          </cell>
          <cell r="L9">
            <v>3.7324446999999998</v>
          </cell>
          <cell r="M9">
            <v>4506.96</v>
          </cell>
          <cell r="N9">
            <v>85.144199999999998</v>
          </cell>
          <cell r="O9">
            <v>9397.5618994000015</v>
          </cell>
        </row>
        <row r="10">
          <cell r="A10" t="str">
            <v>1.11.1999</v>
          </cell>
          <cell r="B10">
            <v>1</v>
          </cell>
          <cell r="C10">
            <v>11</v>
          </cell>
          <cell r="D10">
            <v>1999</v>
          </cell>
          <cell r="E10">
            <v>116.27822999999999</v>
          </cell>
          <cell r="F10">
            <v>0</v>
          </cell>
          <cell r="G10">
            <v>0</v>
          </cell>
          <cell r="H10">
            <v>0</v>
          </cell>
          <cell r="I10">
            <v>0</v>
          </cell>
          <cell r="J10">
            <v>200.68700000000001</v>
          </cell>
          <cell r="K10">
            <v>4816.5000362000001</v>
          </cell>
          <cell r="L10">
            <v>4.2100362000000002</v>
          </cell>
          <cell r="M10">
            <v>4812.29</v>
          </cell>
          <cell r="N10">
            <v>90.916700000000006</v>
          </cell>
          <cell r="O10">
            <v>10040.8820024</v>
          </cell>
        </row>
        <row r="11">
          <cell r="A11" t="str">
            <v>1.11.2000</v>
          </cell>
          <cell r="B11">
            <v>1</v>
          </cell>
          <cell r="C11">
            <v>11</v>
          </cell>
          <cell r="D11">
            <v>2000</v>
          </cell>
          <cell r="E11">
            <v>159.46733</v>
          </cell>
          <cell r="F11">
            <v>0</v>
          </cell>
          <cell r="G11">
            <v>0</v>
          </cell>
          <cell r="H11">
            <v>0</v>
          </cell>
          <cell r="I11">
            <v>0</v>
          </cell>
          <cell r="J11">
            <v>254.84100000000001</v>
          </cell>
          <cell r="K11">
            <v>6116.1837571999995</v>
          </cell>
          <cell r="L11">
            <v>5.7737572000000004</v>
          </cell>
          <cell r="M11">
            <v>6110.42</v>
          </cell>
          <cell r="N11">
            <v>115.45</v>
          </cell>
          <cell r="O11">
            <v>12762.1358444</v>
          </cell>
        </row>
        <row r="12">
          <cell r="A12" t="str">
            <v>1.11.2001</v>
          </cell>
          <cell r="B12">
            <v>1</v>
          </cell>
          <cell r="C12">
            <v>11</v>
          </cell>
          <cell r="D12">
            <v>2001</v>
          </cell>
          <cell r="E12">
            <v>238.21713</v>
          </cell>
          <cell r="F12">
            <v>0</v>
          </cell>
          <cell r="G12">
            <v>0</v>
          </cell>
          <cell r="H12">
            <v>0</v>
          </cell>
          <cell r="I12">
            <v>0</v>
          </cell>
          <cell r="J12">
            <v>350.40699999999998</v>
          </cell>
          <cell r="K12">
            <v>8409.754997</v>
          </cell>
          <cell r="L12">
            <v>8.6249970000000005</v>
          </cell>
          <cell r="M12">
            <v>8401.14</v>
          </cell>
          <cell r="N12">
            <v>158.74299999999999</v>
          </cell>
          <cell r="O12">
            <v>17566.887123999997</v>
          </cell>
        </row>
        <row r="13">
          <cell r="A13" t="str">
            <v>1.11.2002</v>
          </cell>
          <cell r="B13">
            <v>1</v>
          </cell>
          <cell r="C13">
            <v>11</v>
          </cell>
          <cell r="D13">
            <v>2002</v>
          </cell>
          <cell r="E13">
            <v>284.53107999999997</v>
          </cell>
          <cell r="F13">
            <v>0</v>
          </cell>
          <cell r="G13">
            <v>0</v>
          </cell>
          <cell r="H13">
            <v>0</v>
          </cell>
          <cell r="I13">
            <v>0</v>
          </cell>
          <cell r="J13">
            <v>391.81799999999998</v>
          </cell>
          <cell r="K13">
            <v>9403.641893</v>
          </cell>
          <cell r="L13">
            <v>10.301893000000002</v>
          </cell>
          <cell r="M13">
            <v>9393.34</v>
          </cell>
          <cell r="N13">
            <v>177.50399999999999</v>
          </cell>
          <cell r="O13">
            <v>19661.136866000001</v>
          </cell>
        </row>
        <row r="14">
          <cell r="A14" t="str">
            <v>1.11.2003</v>
          </cell>
          <cell r="B14">
            <v>1</v>
          </cell>
          <cell r="C14">
            <v>11</v>
          </cell>
          <cell r="D14">
            <v>2003</v>
          </cell>
          <cell r="E14">
            <v>377.13509999999997</v>
          </cell>
          <cell r="F14">
            <v>0</v>
          </cell>
          <cell r="G14">
            <v>0</v>
          </cell>
          <cell r="H14">
            <v>0</v>
          </cell>
          <cell r="I14">
            <v>0</v>
          </cell>
          <cell r="J14">
            <v>488.18</v>
          </cell>
          <cell r="K14">
            <v>11716.35476</v>
          </cell>
          <cell r="L14">
            <v>13.654760000000001</v>
          </cell>
          <cell r="M14">
            <v>11702.7</v>
          </cell>
          <cell r="N14">
            <v>221.15799999999999</v>
          </cell>
          <cell r="O14">
            <v>24519.18262</v>
          </cell>
        </row>
        <row r="15">
          <cell r="A15" t="str">
            <v>1.11.2004</v>
          </cell>
          <cell r="B15">
            <v>1</v>
          </cell>
          <cell r="C15">
            <v>11</v>
          </cell>
          <cell r="D15">
            <v>2004</v>
          </cell>
          <cell r="E15">
            <v>567.36400000000003</v>
          </cell>
          <cell r="F15">
            <v>0</v>
          </cell>
          <cell r="G15">
            <v>0</v>
          </cell>
          <cell r="H15">
            <v>0</v>
          </cell>
          <cell r="I15">
            <v>0</v>
          </cell>
          <cell r="J15">
            <v>692.85</v>
          </cell>
          <cell r="K15">
            <v>16628.342286999999</v>
          </cell>
          <cell r="L15">
            <v>20.542286999999998</v>
          </cell>
          <cell r="M15">
            <v>16607.8</v>
          </cell>
          <cell r="N15">
            <v>313.87900000000002</v>
          </cell>
          <cell r="O15">
            <v>34830.777574</v>
          </cell>
        </row>
        <row r="16">
          <cell r="A16" t="str">
            <v>1.11.2005</v>
          </cell>
          <cell r="B16">
            <v>1</v>
          </cell>
          <cell r="C16">
            <v>11</v>
          </cell>
          <cell r="D16">
            <v>2005</v>
          </cell>
          <cell r="E16">
            <v>721.56560000000002</v>
          </cell>
          <cell r="F16">
            <v>0</v>
          </cell>
          <cell r="G16">
            <v>0</v>
          </cell>
          <cell r="H16">
            <v>0</v>
          </cell>
          <cell r="I16">
            <v>0</v>
          </cell>
          <cell r="J16">
            <v>856.904</v>
          </cell>
          <cell r="K16">
            <v>20565.725413999997</v>
          </cell>
          <cell r="L16">
            <v>26.125413999999999</v>
          </cell>
          <cell r="M16">
            <v>20539.599999999999</v>
          </cell>
          <cell r="N16">
            <v>388.2</v>
          </cell>
          <cell r="O16">
            <v>43098.120427999995</v>
          </cell>
        </row>
        <row r="17">
          <cell r="A17" t="str">
            <v>1.11.2006</v>
          </cell>
          <cell r="B17">
            <v>1</v>
          </cell>
          <cell r="C17">
            <v>11</v>
          </cell>
          <cell r="D17">
            <v>2006</v>
          </cell>
          <cell r="E17">
            <v>715.92960000000005</v>
          </cell>
          <cell r="F17">
            <v>0</v>
          </cell>
          <cell r="G17">
            <v>0</v>
          </cell>
          <cell r="H17">
            <v>0</v>
          </cell>
          <cell r="I17">
            <v>0</v>
          </cell>
          <cell r="J17">
            <v>827.43799999999999</v>
          </cell>
          <cell r="K17">
            <v>19858.521417</v>
          </cell>
          <cell r="L17">
            <v>25.921416999999998</v>
          </cell>
          <cell r="M17">
            <v>19832.599999999999</v>
          </cell>
          <cell r="N17">
            <v>374.851</v>
          </cell>
          <cell r="O17">
            <v>41635.261434000007</v>
          </cell>
        </row>
        <row r="18">
          <cell r="A18" t="str">
            <v>1.11.2007</v>
          </cell>
          <cell r="B18">
            <v>1</v>
          </cell>
          <cell r="C18">
            <v>11</v>
          </cell>
          <cell r="D18">
            <v>2007</v>
          </cell>
          <cell r="E18">
            <v>923.48399999999992</v>
          </cell>
          <cell r="F18">
            <v>0</v>
          </cell>
          <cell r="G18">
            <v>0</v>
          </cell>
          <cell r="H18">
            <v>0</v>
          </cell>
          <cell r="I18">
            <v>0</v>
          </cell>
          <cell r="J18">
            <v>1030.51</v>
          </cell>
          <cell r="K18">
            <v>24732.336180000002</v>
          </cell>
          <cell r="L18">
            <v>33.43618</v>
          </cell>
          <cell r="M18">
            <v>24698.9</v>
          </cell>
          <cell r="N18">
            <v>466.85</v>
          </cell>
          <cell r="O18">
            <v>51885.516360000001</v>
          </cell>
        </row>
        <row r="19">
          <cell r="A19" t="str">
            <v>1.11.2008</v>
          </cell>
          <cell r="B19">
            <v>1</v>
          </cell>
          <cell r="C19">
            <v>11</v>
          </cell>
          <cell r="D19">
            <v>2008</v>
          </cell>
          <cell r="E19">
            <v>1174.5951</v>
          </cell>
          <cell r="F19">
            <v>0</v>
          </cell>
          <cell r="G19">
            <v>0</v>
          </cell>
          <cell r="H19">
            <v>0</v>
          </cell>
          <cell r="I19">
            <v>0</v>
          </cell>
          <cell r="J19">
            <v>1267.04</v>
          </cell>
          <cell r="K19">
            <v>30408.927969</v>
          </cell>
          <cell r="L19">
            <v>42.527968999999999</v>
          </cell>
          <cell r="M19">
            <v>30366.400000000001</v>
          </cell>
          <cell r="N19">
            <v>574.00199999999995</v>
          </cell>
          <cell r="O19">
            <v>63833.493038000008</v>
          </cell>
        </row>
        <row r="20">
          <cell r="A20" t="str">
            <v>1.11.2009</v>
          </cell>
          <cell r="B20">
            <v>1</v>
          </cell>
          <cell r="C20">
            <v>11</v>
          </cell>
          <cell r="D20">
            <v>2009</v>
          </cell>
          <cell r="E20">
            <v>1605.7482</v>
          </cell>
          <cell r="F20">
            <v>0</v>
          </cell>
          <cell r="G20">
            <v>0</v>
          </cell>
          <cell r="H20">
            <v>0</v>
          </cell>
          <cell r="I20">
            <v>0</v>
          </cell>
          <cell r="J20">
            <v>1662.84</v>
          </cell>
          <cell r="K20">
            <v>39908.138566000001</v>
          </cell>
          <cell r="L20">
            <v>58.138565999999997</v>
          </cell>
          <cell r="M20">
            <v>39850</v>
          </cell>
          <cell r="N20">
            <v>753.31</v>
          </cell>
          <cell r="O20">
            <v>83838.175331999999</v>
          </cell>
        </row>
        <row r="21">
          <cell r="A21" t="str">
            <v>1.11.2010</v>
          </cell>
          <cell r="B21">
            <v>1</v>
          </cell>
          <cell r="C21">
            <v>11</v>
          </cell>
          <cell r="D21">
            <v>2010</v>
          </cell>
          <cell r="E21">
            <v>1567.6046999999999</v>
          </cell>
          <cell r="F21">
            <v>0</v>
          </cell>
          <cell r="G21">
            <v>0</v>
          </cell>
          <cell r="H21">
            <v>0</v>
          </cell>
          <cell r="I21">
            <v>0</v>
          </cell>
          <cell r="J21">
            <v>1560.9</v>
          </cell>
          <cell r="K21">
            <v>37461.657454</v>
          </cell>
          <cell r="L21">
            <v>56.757454000000003</v>
          </cell>
          <cell r="M21">
            <v>37404.9</v>
          </cell>
          <cell r="N21">
            <v>707.13</v>
          </cell>
          <cell r="O21">
            <v>78758.949607999995</v>
          </cell>
        </row>
        <row r="22">
          <cell r="A22" t="str">
            <v>1.11.2011</v>
          </cell>
          <cell r="B22">
            <v>1</v>
          </cell>
          <cell r="C22">
            <v>11</v>
          </cell>
          <cell r="D22">
            <v>2011</v>
          </cell>
          <cell r="E22">
            <v>1205.9724999999999</v>
          </cell>
          <cell r="F22">
            <v>0</v>
          </cell>
          <cell r="G22">
            <v>0</v>
          </cell>
          <cell r="H22">
            <v>0</v>
          </cell>
          <cell r="I22">
            <v>0</v>
          </cell>
          <cell r="J22">
            <v>1156.3399999999999</v>
          </cell>
          <cell r="K22">
            <v>27752.164032000001</v>
          </cell>
          <cell r="L22">
            <v>43.664032000000006</v>
          </cell>
          <cell r="M22">
            <v>27708.5</v>
          </cell>
          <cell r="N22">
            <v>523.85299999999995</v>
          </cell>
          <cell r="O22">
            <v>58390.493564000004</v>
          </cell>
        </row>
        <row r="23">
          <cell r="A23" t="str">
            <v>1.11.2012</v>
          </cell>
          <cell r="B23">
            <v>1</v>
          </cell>
          <cell r="C23">
            <v>11</v>
          </cell>
          <cell r="D23">
            <v>2012</v>
          </cell>
          <cell r="E23">
            <v>517.01440000000002</v>
          </cell>
          <cell r="F23">
            <v>0</v>
          </cell>
          <cell r="G23">
            <v>0</v>
          </cell>
          <cell r="H23">
            <v>0</v>
          </cell>
          <cell r="I23">
            <v>0</v>
          </cell>
          <cell r="J23">
            <v>474.642</v>
          </cell>
          <cell r="K23">
            <v>11391.419278000001</v>
          </cell>
          <cell r="L23">
            <v>18.719277999999999</v>
          </cell>
          <cell r="M23">
            <v>11372.7</v>
          </cell>
          <cell r="N23">
            <v>215.02500000000001</v>
          </cell>
          <cell r="O23">
            <v>23989.519956000004</v>
          </cell>
        </row>
        <row r="24">
          <cell r="A24" t="str">
            <v>1.11.2013</v>
          </cell>
          <cell r="B24">
            <v>1</v>
          </cell>
          <cell r="C24">
            <v>11</v>
          </cell>
          <cell r="D24">
            <v>2013</v>
          </cell>
          <cell r="E24">
            <v>626.45089999999993</v>
          </cell>
          <cell r="F24">
            <v>0</v>
          </cell>
          <cell r="G24">
            <v>0</v>
          </cell>
          <cell r="H24">
            <v>0</v>
          </cell>
          <cell r="I24">
            <v>0</v>
          </cell>
          <cell r="J24">
            <v>547.90899999999999</v>
          </cell>
          <cell r="K24">
            <v>13149.781615</v>
          </cell>
          <cell r="L24">
            <v>22.681615000000004</v>
          </cell>
          <cell r="M24">
            <v>13127.1</v>
          </cell>
          <cell r="N24">
            <v>248.21700000000001</v>
          </cell>
          <cell r="O24">
            <v>27722.14013</v>
          </cell>
        </row>
        <row r="25">
          <cell r="A25" t="str">
            <v>1.11.2014</v>
          </cell>
          <cell r="B25">
            <v>1</v>
          </cell>
          <cell r="C25">
            <v>11</v>
          </cell>
          <cell r="D25">
            <v>2014</v>
          </cell>
          <cell r="E25">
            <v>1168.0240999999999</v>
          </cell>
          <cell r="F25">
            <v>0</v>
          </cell>
          <cell r="G25">
            <v>0</v>
          </cell>
          <cell r="H25">
            <v>0</v>
          </cell>
          <cell r="I25">
            <v>0</v>
          </cell>
          <cell r="J25">
            <v>969.19299999999998</v>
          </cell>
          <cell r="K25">
            <v>23260.590039999999</v>
          </cell>
          <cell r="L25">
            <v>42.290040000000005</v>
          </cell>
          <cell r="M25">
            <v>23218.3</v>
          </cell>
          <cell r="N25">
            <v>439.07</v>
          </cell>
          <cell r="O25">
            <v>49097.46718</v>
          </cell>
        </row>
        <row r="26">
          <cell r="A26" t="str">
            <v>1.11.2015</v>
          </cell>
          <cell r="B26">
            <v>1</v>
          </cell>
          <cell r="C26">
            <v>11</v>
          </cell>
          <cell r="D26">
            <v>2015</v>
          </cell>
          <cell r="E26">
            <v>1258.1932000000002</v>
          </cell>
          <cell r="F26">
            <v>0</v>
          </cell>
          <cell r="G26">
            <v>0</v>
          </cell>
          <cell r="H26">
            <v>0</v>
          </cell>
          <cell r="I26">
            <v>0</v>
          </cell>
          <cell r="J26">
            <v>993.08500000000004</v>
          </cell>
          <cell r="K26">
            <v>23834.054766000001</v>
          </cell>
          <cell r="L26">
            <v>45.554766000000001</v>
          </cell>
          <cell r="M26">
            <v>23788.5</v>
          </cell>
          <cell r="N26">
            <v>449.89299999999997</v>
          </cell>
          <cell r="O26">
            <v>50369.280731999999</v>
          </cell>
        </row>
        <row r="27">
          <cell r="A27" t="str">
            <v>1.11.2016</v>
          </cell>
          <cell r="B27">
            <v>1</v>
          </cell>
          <cell r="C27">
            <v>11</v>
          </cell>
          <cell r="D27">
            <v>2016</v>
          </cell>
          <cell r="E27">
            <v>1501.9105999999999</v>
          </cell>
          <cell r="F27">
            <v>0</v>
          </cell>
          <cell r="G27">
            <v>0</v>
          </cell>
          <cell r="H27">
            <v>0</v>
          </cell>
          <cell r="I27">
            <v>0</v>
          </cell>
          <cell r="J27">
            <v>1117.32</v>
          </cell>
          <cell r="K27">
            <v>26815.678915</v>
          </cell>
          <cell r="L27">
            <v>54.378914999999992</v>
          </cell>
          <cell r="M27">
            <v>26761.3</v>
          </cell>
          <cell r="N27">
            <v>506.17500000000001</v>
          </cell>
          <cell r="O27">
            <v>56756.763430000006</v>
          </cell>
        </row>
        <row r="28">
          <cell r="A28" t="str">
            <v>1.11.2017</v>
          </cell>
          <cell r="B28">
            <v>1</v>
          </cell>
          <cell r="C28">
            <v>11</v>
          </cell>
          <cell r="D28">
            <v>2017</v>
          </cell>
          <cell r="E28">
            <v>1593.4431</v>
          </cell>
          <cell r="F28">
            <v>0</v>
          </cell>
          <cell r="G28">
            <v>0</v>
          </cell>
          <cell r="H28">
            <v>0</v>
          </cell>
          <cell r="I28">
            <v>0</v>
          </cell>
          <cell r="J28">
            <v>1114.93</v>
          </cell>
          <cell r="K28">
            <v>26758.293063999998</v>
          </cell>
          <cell r="L28">
            <v>57.693063999999993</v>
          </cell>
          <cell r="M28">
            <v>26700.6</v>
          </cell>
          <cell r="N28">
            <v>505.09300000000002</v>
          </cell>
          <cell r="O28">
            <v>56730.052227999993</v>
          </cell>
        </row>
        <row r="29">
          <cell r="A29" t="str">
            <v>1.11.2018</v>
          </cell>
          <cell r="B29">
            <v>1</v>
          </cell>
          <cell r="C29">
            <v>11</v>
          </cell>
          <cell r="D29">
            <v>2018</v>
          </cell>
          <cell r="E29">
            <v>1513.4521</v>
          </cell>
          <cell r="F29">
            <v>0</v>
          </cell>
          <cell r="G29">
            <v>0</v>
          </cell>
          <cell r="H29">
            <v>0</v>
          </cell>
          <cell r="I29">
            <v>0</v>
          </cell>
          <cell r="J29">
            <v>989.43299999999999</v>
          </cell>
          <cell r="K29">
            <v>23746.396830999998</v>
          </cell>
          <cell r="L29">
            <v>54.796831000000005</v>
          </cell>
          <cell r="M29">
            <v>23691.599999999999</v>
          </cell>
          <cell r="N29">
            <v>448.23899999999998</v>
          </cell>
          <cell r="O29">
            <v>50443.917761999997</v>
          </cell>
        </row>
        <row r="30">
          <cell r="A30" t="str">
            <v>1.11.2019</v>
          </cell>
          <cell r="B30">
            <v>1</v>
          </cell>
          <cell r="C30">
            <v>11</v>
          </cell>
          <cell r="D30">
            <v>2019</v>
          </cell>
          <cell r="E30">
            <v>1396.7355</v>
          </cell>
          <cell r="F30">
            <v>0</v>
          </cell>
          <cell r="G30">
            <v>0</v>
          </cell>
          <cell r="H30">
            <v>0</v>
          </cell>
          <cell r="I30">
            <v>0</v>
          </cell>
          <cell r="J30">
            <v>844.85699999999997</v>
          </cell>
          <cell r="K30">
            <v>20276.570968</v>
          </cell>
          <cell r="L30">
            <v>50.570968000000001</v>
          </cell>
          <cell r="M30">
            <v>20226</v>
          </cell>
          <cell r="N30">
            <v>382.74200000000002</v>
          </cell>
          <cell r="O30">
            <v>43177.476435999997</v>
          </cell>
        </row>
        <row r="31">
          <cell r="A31" t="str">
            <v>1.11.2020</v>
          </cell>
          <cell r="B31">
            <v>1</v>
          </cell>
          <cell r="C31">
            <v>11</v>
          </cell>
          <cell r="D31">
            <v>2020</v>
          </cell>
          <cell r="E31">
            <v>3064.0364000000004</v>
          </cell>
          <cell r="F31">
            <v>0</v>
          </cell>
          <cell r="G31">
            <v>0</v>
          </cell>
          <cell r="H31">
            <v>0</v>
          </cell>
          <cell r="I31">
            <v>0</v>
          </cell>
          <cell r="J31">
            <v>1702.24</v>
          </cell>
          <cell r="K31">
            <v>40853.838280000004</v>
          </cell>
          <cell r="L31">
            <v>110.93828000000001</v>
          </cell>
          <cell r="M31">
            <v>40742.9</v>
          </cell>
          <cell r="N31">
            <v>771.16099999999994</v>
          </cell>
          <cell r="O31">
            <v>87245.113960000002</v>
          </cell>
        </row>
        <row r="32">
          <cell r="A32" t="str">
            <v>1.11.2021</v>
          </cell>
          <cell r="B32">
            <v>1</v>
          </cell>
          <cell r="C32">
            <v>11</v>
          </cell>
          <cell r="D32">
            <v>2021</v>
          </cell>
          <cell r="E32">
            <v>3654.971</v>
          </cell>
          <cell r="F32">
            <v>0</v>
          </cell>
          <cell r="G32">
            <v>0</v>
          </cell>
          <cell r="H32">
            <v>0</v>
          </cell>
          <cell r="I32">
            <v>0</v>
          </cell>
          <cell r="J32">
            <v>1840.91</v>
          </cell>
          <cell r="K32">
            <v>44181.933799999999</v>
          </cell>
          <cell r="L32">
            <v>132.3338</v>
          </cell>
          <cell r="M32">
            <v>44049.599999999999</v>
          </cell>
          <cell r="N32">
            <v>833.98199999999997</v>
          </cell>
          <cell r="O32">
            <v>94693.730599999995</v>
          </cell>
        </row>
        <row r="33">
          <cell r="A33" t="str">
            <v>1.11.2022</v>
          </cell>
          <cell r="B33">
            <v>1</v>
          </cell>
          <cell r="C33">
            <v>11</v>
          </cell>
          <cell r="D33">
            <v>2022</v>
          </cell>
          <cell r="E33">
            <v>4450.6080000000002</v>
          </cell>
          <cell r="F33">
            <v>0</v>
          </cell>
          <cell r="G33">
            <v>0</v>
          </cell>
          <cell r="H33">
            <v>0</v>
          </cell>
          <cell r="I33">
            <v>0</v>
          </cell>
          <cell r="J33">
            <v>1993.44</v>
          </cell>
          <cell r="K33">
            <v>47842.64084</v>
          </cell>
          <cell r="L33">
            <v>161.14083999999997</v>
          </cell>
          <cell r="M33">
            <v>47681.5</v>
          </cell>
          <cell r="N33">
            <v>903.08299999999997</v>
          </cell>
          <cell r="O33">
            <v>103032.41267999999</v>
          </cell>
        </row>
        <row r="34">
          <cell r="A34" t="str">
            <v>1.11.2023</v>
          </cell>
          <cell r="B34">
            <v>1</v>
          </cell>
          <cell r="C34">
            <v>11</v>
          </cell>
          <cell r="D34">
            <v>2023</v>
          </cell>
          <cell r="E34">
            <v>5588.2489999999998</v>
          </cell>
          <cell r="F34">
            <v>0</v>
          </cell>
          <cell r="G34">
            <v>0</v>
          </cell>
          <cell r="H34">
            <v>0</v>
          </cell>
          <cell r="I34">
            <v>0</v>
          </cell>
          <cell r="J34">
            <v>2165.77</v>
          </cell>
          <cell r="K34">
            <v>51978.43118</v>
          </cell>
          <cell r="L34">
            <v>202.33118000000002</v>
          </cell>
          <cell r="M34">
            <v>51776.2</v>
          </cell>
          <cell r="N34">
            <v>981.15099999999995</v>
          </cell>
          <cell r="O34">
            <v>112692.13236</v>
          </cell>
        </row>
        <row r="35">
          <cell r="A35" t="str">
            <v>1.11.2024</v>
          </cell>
          <cell r="B35">
            <v>1</v>
          </cell>
          <cell r="C35">
            <v>11</v>
          </cell>
          <cell r="D35">
            <v>2024</v>
          </cell>
          <cell r="E35">
            <v>7344.2909999999993</v>
          </cell>
          <cell r="F35">
            <v>0</v>
          </cell>
          <cell r="G35">
            <v>0</v>
          </cell>
          <cell r="H35">
            <v>0</v>
          </cell>
          <cell r="I35">
            <v>0</v>
          </cell>
          <cell r="J35">
            <v>2353.16</v>
          </cell>
          <cell r="K35">
            <v>56475.81149</v>
          </cell>
          <cell r="L35">
            <v>265.91148999999996</v>
          </cell>
          <cell r="M35">
            <v>56209.9</v>
          </cell>
          <cell r="N35">
            <v>1066.04</v>
          </cell>
          <cell r="O35">
            <v>123715.11397999998</v>
          </cell>
        </row>
        <row r="36">
          <cell r="A36" t="str">
            <v>1.11.2025</v>
          </cell>
          <cell r="B36">
            <v>1</v>
          </cell>
          <cell r="C36">
            <v>11</v>
          </cell>
          <cell r="D36">
            <v>2025</v>
          </cell>
          <cell r="E36">
            <v>10072.855</v>
          </cell>
          <cell r="F36">
            <v>0</v>
          </cell>
          <cell r="G36">
            <v>0</v>
          </cell>
          <cell r="H36">
            <v>0</v>
          </cell>
          <cell r="I36">
            <v>0</v>
          </cell>
          <cell r="J36">
            <v>2441.71</v>
          </cell>
          <cell r="K36">
            <v>58601.103309999999</v>
          </cell>
          <cell r="L36">
            <v>364.70330999999999</v>
          </cell>
          <cell r="M36">
            <v>58236.4</v>
          </cell>
          <cell r="N36">
            <v>1106.1600000000001</v>
          </cell>
          <cell r="O36">
            <v>130822.93161999999</v>
          </cell>
        </row>
        <row r="37">
          <cell r="A37" t="str">
            <v>1.11.2026</v>
          </cell>
          <cell r="B37">
            <v>1</v>
          </cell>
          <cell r="C37">
            <v>11</v>
          </cell>
          <cell r="D37">
            <v>2026</v>
          </cell>
          <cell r="E37">
            <v>19464.008999999998</v>
          </cell>
          <cell r="F37">
            <v>0</v>
          </cell>
          <cell r="G37">
            <v>0</v>
          </cell>
          <cell r="H37">
            <v>0</v>
          </cell>
          <cell r="I37">
            <v>0</v>
          </cell>
          <cell r="J37">
            <v>2519.5</v>
          </cell>
          <cell r="K37">
            <v>60468.124100000001</v>
          </cell>
          <cell r="L37">
            <v>704.72410000000002</v>
          </cell>
          <cell r="M37">
            <v>59763.4</v>
          </cell>
          <cell r="N37">
            <v>1141.4000000000001</v>
          </cell>
          <cell r="O37">
            <v>144061.15720000002</v>
          </cell>
        </row>
        <row r="38">
          <cell r="A38" t="str">
            <v>1.21.21</v>
          </cell>
          <cell r="B38">
            <v>1</v>
          </cell>
          <cell r="C38">
            <v>21</v>
          </cell>
          <cell r="D38">
            <v>21</v>
          </cell>
          <cell r="E38">
            <v>16333641.643000001</v>
          </cell>
          <cell r="F38">
            <v>0</v>
          </cell>
          <cell r="G38">
            <v>0</v>
          </cell>
          <cell r="H38">
            <v>0</v>
          </cell>
          <cell r="I38">
            <v>0</v>
          </cell>
          <cell r="J38">
            <v>582330.97100000002</v>
          </cell>
          <cell r="K38">
            <v>13975938.30435</v>
          </cell>
          <cell r="L38">
            <v>591287.00435000006</v>
          </cell>
          <cell r="M38">
            <v>13384650.6</v>
          </cell>
          <cell r="N38">
            <v>3131535.45</v>
          </cell>
          <cell r="O38">
            <v>47999383.9727</v>
          </cell>
        </row>
        <row r="39">
          <cell r="A39" t="str">
            <v>1.21.1996</v>
          </cell>
          <cell r="B39">
            <v>1</v>
          </cell>
          <cell r="C39">
            <v>21</v>
          </cell>
          <cell r="D39">
            <v>1996</v>
          </cell>
          <cell r="E39">
            <v>142825.53</v>
          </cell>
          <cell r="F39">
            <v>0</v>
          </cell>
          <cell r="G39">
            <v>0</v>
          </cell>
          <cell r="H39">
            <v>0</v>
          </cell>
          <cell r="I39">
            <v>0</v>
          </cell>
          <cell r="J39">
            <v>10546.9</v>
          </cell>
          <cell r="K39">
            <v>253125.36360000001</v>
          </cell>
          <cell r="L39">
            <v>5170.3636000000006</v>
          </cell>
          <cell r="M39">
            <v>247955</v>
          </cell>
          <cell r="N39">
            <v>56716.800000000003</v>
          </cell>
          <cell r="O39">
            <v>716339.95720000006</v>
          </cell>
        </row>
        <row r="40">
          <cell r="A40" t="str">
            <v>1.21.1997</v>
          </cell>
          <cell r="B40">
            <v>1</v>
          </cell>
          <cell r="C40">
            <v>21</v>
          </cell>
          <cell r="D40">
            <v>1997</v>
          </cell>
          <cell r="E40">
            <v>9253.7039999999997</v>
          </cell>
          <cell r="F40">
            <v>0</v>
          </cell>
          <cell r="G40">
            <v>0</v>
          </cell>
          <cell r="H40">
            <v>0</v>
          </cell>
          <cell r="I40">
            <v>0</v>
          </cell>
          <cell r="J40">
            <v>683.33699999999999</v>
          </cell>
          <cell r="K40">
            <v>16400.089329999999</v>
          </cell>
          <cell r="L40">
            <v>334.98933000000005</v>
          </cell>
          <cell r="M40">
            <v>16065.1</v>
          </cell>
          <cell r="N40">
            <v>3674.7</v>
          </cell>
          <cell r="O40">
            <v>46411.91966</v>
          </cell>
        </row>
        <row r="41">
          <cell r="A41" t="str">
            <v>1.21.1998</v>
          </cell>
          <cell r="B41">
            <v>1</v>
          </cell>
          <cell r="C41">
            <v>21</v>
          </cell>
          <cell r="D41">
            <v>1998</v>
          </cell>
          <cell r="E41">
            <v>11295.239000000001</v>
          </cell>
          <cell r="F41">
            <v>0</v>
          </cell>
          <cell r="G41">
            <v>0</v>
          </cell>
          <cell r="H41">
            <v>0</v>
          </cell>
          <cell r="I41">
            <v>0</v>
          </cell>
          <cell r="J41">
            <v>825.99400000000003</v>
          </cell>
          <cell r="K41">
            <v>19823.893779999999</v>
          </cell>
          <cell r="L41">
            <v>408.89378000000005</v>
          </cell>
          <cell r="M41">
            <v>19415</v>
          </cell>
          <cell r="N41">
            <v>4441.8500000000004</v>
          </cell>
          <cell r="O41">
            <v>56210.870559999996</v>
          </cell>
        </row>
        <row r="42">
          <cell r="A42" t="str">
            <v>1.21.1999</v>
          </cell>
          <cell r="B42">
            <v>1</v>
          </cell>
          <cell r="C42">
            <v>21</v>
          </cell>
          <cell r="D42">
            <v>1999</v>
          </cell>
          <cell r="E42">
            <v>17766.441999999999</v>
          </cell>
          <cell r="F42">
            <v>0</v>
          </cell>
          <cell r="G42">
            <v>0</v>
          </cell>
          <cell r="H42">
            <v>0</v>
          </cell>
          <cell r="I42">
            <v>0</v>
          </cell>
          <cell r="J42">
            <v>1278.2</v>
          </cell>
          <cell r="K42">
            <v>30676.755739999997</v>
          </cell>
          <cell r="L42">
            <v>643.15573999999992</v>
          </cell>
          <cell r="M42">
            <v>30033.599999999999</v>
          </cell>
          <cell r="N42">
            <v>6873.63</v>
          </cell>
          <cell r="O42">
            <v>87271.783480000013</v>
          </cell>
        </row>
        <row r="43">
          <cell r="A43" t="str">
            <v>1.21.2000</v>
          </cell>
          <cell r="B43">
            <v>1</v>
          </cell>
          <cell r="C43">
            <v>21</v>
          </cell>
          <cell r="D43">
            <v>2000</v>
          </cell>
          <cell r="E43">
            <v>23103.328000000001</v>
          </cell>
          <cell r="F43">
            <v>0</v>
          </cell>
          <cell r="G43">
            <v>0</v>
          </cell>
          <cell r="H43">
            <v>0</v>
          </cell>
          <cell r="I43">
            <v>0</v>
          </cell>
          <cell r="J43">
            <v>1625.73</v>
          </cell>
          <cell r="K43">
            <v>39017.354099999997</v>
          </cell>
          <cell r="L43">
            <v>836.35410000000002</v>
          </cell>
          <cell r="M43">
            <v>38181</v>
          </cell>
          <cell r="N43">
            <v>8742.4699999999993</v>
          </cell>
          <cell r="O43">
            <v>111506.2362</v>
          </cell>
        </row>
        <row r="44">
          <cell r="A44" t="str">
            <v>1.21.2001</v>
          </cell>
          <cell r="B44">
            <v>1</v>
          </cell>
          <cell r="C44">
            <v>21</v>
          </cell>
          <cell r="D44">
            <v>2001</v>
          </cell>
          <cell r="E44">
            <v>30765.98</v>
          </cell>
          <cell r="F44">
            <v>0</v>
          </cell>
          <cell r="G44">
            <v>0</v>
          </cell>
          <cell r="H44">
            <v>0</v>
          </cell>
          <cell r="I44">
            <v>0</v>
          </cell>
          <cell r="J44">
            <v>2106.69</v>
          </cell>
          <cell r="K44">
            <v>50560.645600000003</v>
          </cell>
          <cell r="L44">
            <v>1113.7456</v>
          </cell>
          <cell r="M44">
            <v>49446.9</v>
          </cell>
          <cell r="N44">
            <v>11328.9</v>
          </cell>
          <cell r="O44">
            <v>145322.86119999998</v>
          </cell>
        </row>
        <row r="45">
          <cell r="A45" t="str">
            <v>1.21.2002</v>
          </cell>
          <cell r="B45">
            <v>1</v>
          </cell>
          <cell r="C45">
            <v>21</v>
          </cell>
          <cell r="D45">
            <v>2002</v>
          </cell>
          <cell r="E45">
            <v>41249.459999999992</v>
          </cell>
          <cell r="F45">
            <v>0</v>
          </cell>
          <cell r="G45">
            <v>0</v>
          </cell>
          <cell r="H45">
            <v>0</v>
          </cell>
          <cell r="I45">
            <v>0</v>
          </cell>
          <cell r="J45">
            <v>2736.73</v>
          </cell>
          <cell r="K45">
            <v>65681.453899999993</v>
          </cell>
          <cell r="L45">
            <v>1493.2538999999999</v>
          </cell>
          <cell r="M45">
            <v>64188.3</v>
          </cell>
          <cell r="N45">
            <v>14717</v>
          </cell>
          <cell r="O45">
            <v>190066.19779999999</v>
          </cell>
        </row>
        <row r="46">
          <cell r="A46" t="str">
            <v>1.21.2003</v>
          </cell>
          <cell r="B46">
            <v>1</v>
          </cell>
          <cell r="C46">
            <v>21</v>
          </cell>
          <cell r="D46">
            <v>2003</v>
          </cell>
          <cell r="E46">
            <v>51073.93</v>
          </cell>
          <cell r="F46">
            <v>0</v>
          </cell>
          <cell r="G46">
            <v>0</v>
          </cell>
          <cell r="H46">
            <v>0</v>
          </cell>
          <cell r="I46">
            <v>0</v>
          </cell>
          <cell r="J46">
            <v>3271.49</v>
          </cell>
          <cell r="K46">
            <v>78515.804099999994</v>
          </cell>
          <cell r="L46">
            <v>1848.9041</v>
          </cell>
          <cell r="M46">
            <v>76667</v>
          </cell>
          <cell r="N46">
            <v>17592.8</v>
          </cell>
          <cell r="O46">
            <v>228969.92819999999</v>
          </cell>
        </row>
        <row r="47">
          <cell r="A47" t="str">
            <v>1.21.2004</v>
          </cell>
          <cell r="B47">
            <v>1</v>
          </cell>
          <cell r="C47">
            <v>21</v>
          </cell>
          <cell r="D47">
            <v>2004</v>
          </cell>
          <cell r="E47">
            <v>66785.63</v>
          </cell>
          <cell r="F47">
            <v>0</v>
          </cell>
          <cell r="G47">
            <v>0</v>
          </cell>
          <cell r="H47">
            <v>0</v>
          </cell>
          <cell r="I47">
            <v>0</v>
          </cell>
          <cell r="J47">
            <v>4118.3500000000004</v>
          </cell>
          <cell r="K47">
            <v>98840.275000000009</v>
          </cell>
          <cell r="L47">
            <v>2417.6750000000002</v>
          </cell>
          <cell r="M47">
            <v>96422.7</v>
          </cell>
          <cell r="N47">
            <v>22146.799999999999</v>
          </cell>
          <cell r="O47">
            <v>290731.43</v>
          </cell>
        </row>
        <row r="48">
          <cell r="A48" t="str">
            <v>1.21.2005</v>
          </cell>
          <cell r="B48">
            <v>1</v>
          </cell>
          <cell r="C48">
            <v>21</v>
          </cell>
          <cell r="D48">
            <v>2005</v>
          </cell>
          <cell r="E48">
            <v>86355.63</v>
          </cell>
          <cell r="F48">
            <v>0</v>
          </cell>
          <cell r="G48">
            <v>0</v>
          </cell>
          <cell r="H48">
            <v>0</v>
          </cell>
          <cell r="I48">
            <v>0</v>
          </cell>
          <cell r="J48">
            <v>5115.7299999999996</v>
          </cell>
          <cell r="K48">
            <v>122778.1283</v>
          </cell>
          <cell r="L48">
            <v>3126.1282999999999</v>
          </cell>
          <cell r="M48">
            <v>119651</v>
          </cell>
          <cell r="N48">
            <v>27510.3</v>
          </cell>
          <cell r="O48">
            <v>364536.9166</v>
          </cell>
        </row>
        <row r="49">
          <cell r="A49" t="str">
            <v>1.21.2006</v>
          </cell>
          <cell r="B49">
            <v>1</v>
          </cell>
          <cell r="C49">
            <v>21</v>
          </cell>
          <cell r="D49">
            <v>2006</v>
          </cell>
          <cell r="E49">
            <v>111013.98000000001</v>
          </cell>
          <cell r="F49">
            <v>0</v>
          </cell>
          <cell r="G49">
            <v>0</v>
          </cell>
          <cell r="H49">
            <v>0</v>
          </cell>
          <cell r="I49">
            <v>0</v>
          </cell>
          <cell r="J49">
            <v>6309.1</v>
          </cell>
          <cell r="K49">
            <v>151418.77100000001</v>
          </cell>
          <cell r="L49">
            <v>4018.7710000000002</v>
          </cell>
          <cell r="M49">
            <v>147400</v>
          </cell>
          <cell r="N49">
            <v>33927.699999999997</v>
          </cell>
          <cell r="O49">
            <v>454088.32200000004</v>
          </cell>
        </row>
        <row r="50">
          <cell r="A50" t="str">
            <v>1.21.2007</v>
          </cell>
          <cell r="B50">
            <v>1</v>
          </cell>
          <cell r="C50">
            <v>21</v>
          </cell>
          <cell r="D50">
            <v>2007</v>
          </cell>
          <cell r="E50">
            <v>158375.04000000001</v>
          </cell>
          <cell r="F50">
            <v>0</v>
          </cell>
          <cell r="G50">
            <v>0</v>
          </cell>
          <cell r="H50">
            <v>0</v>
          </cell>
          <cell r="I50">
            <v>0</v>
          </cell>
          <cell r="J50">
            <v>8624.7199999999993</v>
          </cell>
          <cell r="K50">
            <v>206993.26389999999</v>
          </cell>
          <cell r="L50">
            <v>5733.2638999999999</v>
          </cell>
          <cell r="M50">
            <v>201260</v>
          </cell>
          <cell r="N50">
            <v>46380.2</v>
          </cell>
          <cell r="O50">
            <v>627366.4878</v>
          </cell>
        </row>
        <row r="51">
          <cell r="A51" t="str">
            <v>1.21.2008</v>
          </cell>
          <cell r="B51">
            <v>1</v>
          </cell>
          <cell r="C51">
            <v>21</v>
          </cell>
          <cell r="D51">
            <v>2008</v>
          </cell>
          <cell r="E51">
            <v>206046.43</v>
          </cell>
          <cell r="F51">
            <v>0</v>
          </cell>
          <cell r="G51">
            <v>0</v>
          </cell>
          <cell r="H51">
            <v>0</v>
          </cell>
          <cell r="I51">
            <v>0</v>
          </cell>
          <cell r="J51">
            <v>10746</v>
          </cell>
          <cell r="K51">
            <v>257904.01199999999</v>
          </cell>
          <cell r="L51">
            <v>7459.0119999999997</v>
          </cell>
          <cell r="M51">
            <v>250445</v>
          </cell>
          <cell r="N51">
            <v>57787.6</v>
          </cell>
          <cell r="O51">
            <v>790388.05399999989</v>
          </cell>
        </row>
        <row r="52">
          <cell r="A52" t="str">
            <v>1.21.2009</v>
          </cell>
          <cell r="B52">
            <v>1</v>
          </cell>
          <cell r="C52">
            <v>21</v>
          </cell>
          <cell r="D52">
            <v>2009</v>
          </cell>
          <cell r="E52">
            <v>281946.90000000002</v>
          </cell>
          <cell r="F52">
            <v>0</v>
          </cell>
          <cell r="G52">
            <v>0</v>
          </cell>
          <cell r="H52">
            <v>0</v>
          </cell>
          <cell r="I52">
            <v>0</v>
          </cell>
          <cell r="J52">
            <v>14081.6</v>
          </cell>
          <cell r="K52">
            <v>337956.63199999998</v>
          </cell>
          <cell r="L52">
            <v>10206.632</v>
          </cell>
          <cell r="M52">
            <v>327750</v>
          </cell>
          <cell r="N52">
            <v>75724.7</v>
          </cell>
          <cell r="O52">
            <v>1047666.4639999999</v>
          </cell>
        </row>
        <row r="53">
          <cell r="A53" t="str">
            <v>1.21.2010</v>
          </cell>
          <cell r="B53">
            <v>1</v>
          </cell>
          <cell r="C53">
            <v>21</v>
          </cell>
          <cell r="D53">
            <v>2010</v>
          </cell>
          <cell r="E53">
            <v>323524.5</v>
          </cell>
          <cell r="F53">
            <v>0</v>
          </cell>
          <cell r="G53">
            <v>0</v>
          </cell>
          <cell r="H53">
            <v>0</v>
          </cell>
          <cell r="I53">
            <v>0</v>
          </cell>
          <cell r="J53">
            <v>15477.8</v>
          </cell>
          <cell r="K53">
            <v>371465.80900000001</v>
          </cell>
          <cell r="L53">
            <v>11711.809000000001</v>
          </cell>
          <cell r="M53">
            <v>359754</v>
          </cell>
          <cell r="N53">
            <v>83233</v>
          </cell>
          <cell r="O53">
            <v>1165166.9180000001</v>
          </cell>
        </row>
        <row r="54">
          <cell r="A54" t="str">
            <v>1.21.2011</v>
          </cell>
          <cell r="B54">
            <v>1</v>
          </cell>
          <cell r="C54">
            <v>21</v>
          </cell>
          <cell r="D54">
            <v>2011</v>
          </cell>
          <cell r="E54">
            <v>293253.62</v>
          </cell>
          <cell r="F54">
            <v>0</v>
          </cell>
          <cell r="G54">
            <v>0</v>
          </cell>
          <cell r="H54">
            <v>0</v>
          </cell>
          <cell r="I54">
            <v>0</v>
          </cell>
          <cell r="J54">
            <v>13445.9</v>
          </cell>
          <cell r="K54">
            <v>322702.94799999997</v>
          </cell>
          <cell r="L54">
            <v>10615.947999999999</v>
          </cell>
          <cell r="M54">
            <v>312087</v>
          </cell>
          <cell r="N54">
            <v>72306.899999999994</v>
          </cell>
          <cell r="O54">
            <v>1024412.316</v>
          </cell>
        </row>
        <row r="55">
          <cell r="A55" t="str">
            <v>1.21.2012</v>
          </cell>
          <cell r="B55">
            <v>1</v>
          </cell>
          <cell r="C55">
            <v>21</v>
          </cell>
          <cell r="D55">
            <v>2012</v>
          </cell>
          <cell r="E55">
            <v>406254.3</v>
          </cell>
          <cell r="F55">
            <v>0</v>
          </cell>
          <cell r="G55">
            <v>0</v>
          </cell>
          <cell r="H55">
            <v>0</v>
          </cell>
          <cell r="I55">
            <v>0</v>
          </cell>
          <cell r="J55">
            <v>17865.900000000001</v>
          </cell>
          <cell r="K55">
            <v>428780.62300000002</v>
          </cell>
          <cell r="L55">
            <v>14706.623</v>
          </cell>
          <cell r="M55">
            <v>414074</v>
          </cell>
          <cell r="N55">
            <v>96075.1</v>
          </cell>
          <cell r="O55">
            <v>1377756.5460000001</v>
          </cell>
        </row>
        <row r="56">
          <cell r="A56" t="str">
            <v>1.21.2013</v>
          </cell>
          <cell r="B56">
            <v>1</v>
          </cell>
          <cell r="C56">
            <v>21</v>
          </cell>
          <cell r="D56">
            <v>2013</v>
          </cell>
          <cell r="E56">
            <v>475560.1</v>
          </cell>
          <cell r="F56">
            <v>0</v>
          </cell>
          <cell r="G56">
            <v>0</v>
          </cell>
          <cell r="H56">
            <v>0</v>
          </cell>
          <cell r="I56">
            <v>0</v>
          </cell>
          <cell r="J56">
            <v>20080</v>
          </cell>
          <cell r="K56">
            <v>481921.53899999999</v>
          </cell>
          <cell r="L56">
            <v>17215.539000000001</v>
          </cell>
          <cell r="M56">
            <v>464705</v>
          </cell>
          <cell r="N56">
            <v>107982</v>
          </cell>
          <cell r="O56">
            <v>1567464.1779999998</v>
          </cell>
        </row>
        <row r="57">
          <cell r="A57" t="str">
            <v>1.21.2014</v>
          </cell>
          <cell r="B57">
            <v>1</v>
          </cell>
          <cell r="C57">
            <v>21</v>
          </cell>
          <cell r="D57">
            <v>2014</v>
          </cell>
          <cell r="E57">
            <v>692486.4</v>
          </cell>
          <cell r="F57">
            <v>0</v>
          </cell>
          <cell r="G57">
            <v>0</v>
          </cell>
          <cell r="H57">
            <v>0</v>
          </cell>
          <cell r="I57">
            <v>0</v>
          </cell>
          <cell r="J57">
            <v>28104.6</v>
          </cell>
          <cell r="K57">
            <v>674510.39899999998</v>
          </cell>
          <cell r="L57">
            <v>25068.398999999998</v>
          </cell>
          <cell r="M57">
            <v>649442</v>
          </cell>
          <cell r="N57">
            <v>151135</v>
          </cell>
          <cell r="O57">
            <v>2220746.798</v>
          </cell>
        </row>
        <row r="58">
          <cell r="A58" t="str">
            <v>1.21.2015</v>
          </cell>
          <cell r="B58">
            <v>1</v>
          </cell>
          <cell r="C58">
            <v>21</v>
          </cell>
          <cell r="D58">
            <v>2015</v>
          </cell>
          <cell r="E58">
            <v>862888.5</v>
          </cell>
          <cell r="F58">
            <v>0</v>
          </cell>
          <cell r="G58">
            <v>0</v>
          </cell>
          <cell r="H58">
            <v>0</v>
          </cell>
          <cell r="I58">
            <v>0</v>
          </cell>
          <cell r="J58">
            <v>33705.300000000003</v>
          </cell>
          <cell r="K58">
            <v>808928.00899999996</v>
          </cell>
          <cell r="L58">
            <v>31237.008999999998</v>
          </cell>
          <cell r="M58">
            <v>777692</v>
          </cell>
          <cell r="N58">
            <v>181254</v>
          </cell>
          <cell r="O58">
            <v>2695704.818</v>
          </cell>
        </row>
        <row r="59">
          <cell r="A59" t="str">
            <v>1.21.2016</v>
          </cell>
          <cell r="B59">
            <v>1</v>
          </cell>
          <cell r="C59">
            <v>21</v>
          </cell>
          <cell r="D59">
            <v>2016</v>
          </cell>
          <cell r="E59">
            <v>645042.69999999995</v>
          </cell>
          <cell r="F59">
            <v>0</v>
          </cell>
          <cell r="G59">
            <v>0</v>
          </cell>
          <cell r="H59">
            <v>0</v>
          </cell>
          <cell r="I59">
            <v>0</v>
          </cell>
          <cell r="J59">
            <v>24284.3</v>
          </cell>
          <cell r="K59">
            <v>582821.93599999999</v>
          </cell>
          <cell r="L59">
            <v>23350.935999999998</v>
          </cell>
          <cell r="M59">
            <v>559471</v>
          </cell>
          <cell r="N59">
            <v>130591</v>
          </cell>
          <cell r="O59">
            <v>1965561.872</v>
          </cell>
        </row>
        <row r="60">
          <cell r="A60" t="str">
            <v>1.21.2017</v>
          </cell>
          <cell r="B60">
            <v>1</v>
          </cell>
          <cell r="C60">
            <v>21</v>
          </cell>
          <cell r="D60">
            <v>2017</v>
          </cell>
          <cell r="E60">
            <v>650596.19999999995</v>
          </cell>
          <cell r="F60">
            <v>0</v>
          </cell>
          <cell r="G60">
            <v>0</v>
          </cell>
          <cell r="H60">
            <v>0</v>
          </cell>
          <cell r="I60">
            <v>0</v>
          </cell>
          <cell r="J60">
            <v>23642.1</v>
          </cell>
          <cell r="K60">
            <v>567409.95799999998</v>
          </cell>
          <cell r="L60">
            <v>23551.958000000002</v>
          </cell>
          <cell r="M60">
            <v>543858</v>
          </cell>
          <cell r="N60">
            <v>127137</v>
          </cell>
          <cell r="O60">
            <v>1936195.216</v>
          </cell>
        </row>
        <row r="61">
          <cell r="A61" t="str">
            <v>1.21.2018</v>
          </cell>
          <cell r="B61">
            <v>1</v>
          </cell>
          <cell r="C61">
            <v>21</v>
          </cell>
          <cell r="D61">
            <v>2018</v>
          </cell>
          <cell r="E61">
            <v>614205.80000000005</v>
          </cell>
          <cell r="F61">
            <v>0</v>
          </cell>
          <cell r="G61">
            <v>0</v>
          </cell>
          <cell r="H61">
            <v>0</v>
          </cell>
          <cell r="I61">
            <v>0</v>
          </cell>
          <cell r="J61">
            <v>21577.5</v>
          </cell>
          <cell r="K61">
            <v>517859.57900000003</v>
          </cell>
          <cell r="L61">
            <v>22234.579000000002</v>
          </cell>
          <cell r="M61">
            <v>495625</v>
          </cell>
          <cell r="N61">
            <v>116035</v>
          </cell>
          <cell r="O61">
            <v>1787537.4580000001</v>
          </cell>
        </row>
        <row r="62">
          <cell r="A62" t="str">
            <v>1.21.2019</v>
          </cell>
          <cell r="B62">
            <v>1</v>
          </cell>
          <cell r="C62">
            <v>21</v>
          </cell>
          <cell r="D62">
            <v>2019</v>
          </cell>
          <cell r="E62">
            <v>823293.7</v>
          </cell>
          <cell r="F62">
            <v>0</v>
          </cell>
          <cell r="G62">
            <v>0</v>
          </cell>
          <cell r="H62">
            <v>0</v>
          </cell>
          <cell r="I62">
            <v>0</v>
          </cell>
          <cell r="J62">
            <v>28008.5</v>
          </cell>
          <cell r="K62">
            <v>672203.772</v>
          </cell>
          <cell r="L62">
            <v>29803.772000000001</v>
          </cell>
          <cell r="M62">
            <v>642401</v>
          </cell>
          <cell r="N62">
            <v>150618</v>
          </cell>
          <cell r="O62">
            <v>2346328.7439999999</v>
          </cell>
        </row>
        <row r="63">
          <cell r="A63" t="str">
            <v>1.21.2020</v>
          </cell>
          <cell r="B63">
            <v>1</v>
          </cell>
          <cell r="C63">
            <v>21</v>
          </cell>
          <cell r="D63">
            <v>2020</v>
          </cell>
          <cell r="E63">
            <v>1205235.7</v>
          </cell>
          <cell r="F63">
            <v>0</v>
          </cell>
          <cell r="G63">
            <v>0</v>
          </cell>
          <cell r="H63">
            <v>0</v>
          </cell>
          <cell r="I63">
            <v>0</v>
          </cell>
          <cell r="J63">
            <v>39774.6</v>
          </cell>
          <cell r="K63">
            <v>954589.17200000002</v>
          </cell>
          <cell r="L63">
            <v>43630.171999999999</v>
          </cell>
          <cell r="M63">
            <v>910959</v>
          </cell>
          <cell r="N63">
            <v>213891</v>
          </cell>
          <cell r="O63">
            <v>3368079.6439999999</v>
          </cell>
        </row>
        <row r="64">
          <cell r="A64" t="str">
            <v>1.21.2021</v>
          </cell>
          <cell r="B64">
            <v>1</v>
          </cell>
          <cell r="C64">
            <v>21</v>
          </cell>
          <cell r="D64">
            <v>2021</v>
          </cell>
          <cell r="E64">
            <v>1255920.1000000001</v>
          </cell>
          <cell r="F64">
            <v>0</v>
          </cell>
          <cell r="G64">
            <v>0</v>
          </cell>
          <cell r="H64">
            <v>0</v>
          </cell>
          <cell r="I64">
            <v>0</v>
          </cell>
          <cell r="J64">
            <v>40277.300000000003</v>
          </cell>
          <cell r="K64">
            <v>966654.95499999996</v>
          </cell>
          <cell r="L64">
            <v>45464.955000000002</v>
          </cell>
          <cell r="M64">
            <v>921190</v>
          </cell>
          <cell r="N64">
            <v>216595</v>
          </cell>
          <cell r="O64">
            <v>3446102.31</v>
          </cell>
        </row>
        <row r="65">
          <cell r="A65" t="str">
            <v>1.21.2022</v>
          </cell>
          <cell r="B65">
            <v>1</v>
          </cell>
          <cell r="C65">
            <v>21</v>
          </cell>
          <cell r="D65">
            <v>2022</v>
          </cell>
          <cell r="E65">
            <v>1297429.5</v>
          </cell>
          <cell r="F65">
            <v>0</v>
          </cell>
          <cell r="G65">
            <v>0</v>
          </cell>
          <cell r="H65">
            <v>0</v>
          </cell>
          <cell r="I65">
            <v>0</v>
          </cell>
          <cell r="J65">
            <v>40506.699999999997</v>
          </cell>
          <cell r="K65">
            <v>972160.70400000003</v>
          </cell>
          <cell r="L65">
            <v>46967.703999999998</v>
          </cell>
          <cell r="M65">
            <v>925193</v>
          </cell>
          <cell r="N65">
            <v>217828</v>
          </cell>
          <cell r="O65">
            <v>3500085.608</v>
          </cell>
        </row>
        <row r="66">
          <cell r="A66" t="str">
            <v>1.21.2023</v>
          </cell>
          <cell r="B66">
            <v>1</v>
          </cell>
          <cell r="C66">
            <v>21</v>
          </cell>
          <cell r="D66">
            <v>2023</v>
          </cell>
          <cell r="E66">
            <v>1336950.1000000001</v>
          </cell>
          <cell r="F66">
            <v>0</v>
          </cell>
          <cell r="G66">
            <v>0</v>
          </cell>
          <cell r="H66">
            <v>0</v>
          </cell>
          <cell r="I66">
            <v>0</v>
          </cell>
          <cell r="J66">
            <v>40712.5</v>
          </cell>
          <cell r="K66">
            <v>977098.36100000003</v>
          </cell>
          <cell r="L66">
            <v>48398.361000000004</v>
          </cell>
          <cell r="M66">
            <v>928700</v>
          </cell>
          <cell r="N66">
            <v>218935</v>
          </cell>
          <cell r="O66">
            <v>3550794.3220000002</v>
          </cell>
        </row>
        <row r="67">
          <cell r="A67" t="str">
            <v>1.21.2024</v>
          </cell>
          <cell r="B67">
            <v>1</v>
          </cell>
          <cell r="C67">
            <v>21</v>
          </cell>
          <cell r="D67">
            <v>2024</v>
          </cell>
          <cell r="E67">
            <v>1368100.8</v>
          </cell>
          <cell r="F67">
            <v>0</v>
          </cell>
          <cell r="G67">
            <v>0</v>
          </cell>
          <cell r="H67">
            <v>0</v>
          </cell>
          <cell r="I67">
            <v>0</v>
          </cell>
          <cell r="J67">
            <v>40710.1</v>
          </cell>
          <cell r="K67">
            <v>977042.06200000003</v>
          </cell>
          <cell r="L67">
            <v>49526.061999999998</v>
          </cell>
          <cell r="M67">
            <v>927516</v>
          </cell>
          <cell r="N67">
            <v>218922</v>
          </cell>
          <cell r="O67">
            <v>3581817.0240000002</v>
          </cell>
        </row>
        <row r="68">
          <cell r="A68" t="str">
            <v>1.21.2025</v>
          </cell>
          <cell r="B68">
            <v>1</v>
          </cell>
          <cell r="C68">
            <v>21</v>
          </cell>
          <cell r="D68">
            <v>2025</v>
          </cell>
          <cell r="E68">
            <v>1396055.1</v>
          </cell>
          <cell r="F68">
            <v>0</v>
          </cell>
          <cell r="G68">
            <v>0</v>
          </cell>
          <cell r="H68">
            <v>0</v>
          </cell>
          <cell r="I68">
            <v>0</v>
          </cell>
          <cell r="J68">
            <v>40673</v>
          </cell>
          <cell r="K68">
            <v>976153.92799999996</v>
          </cell>
          <cell r="L68">
            <v>50537.928</v>
          </cell>
          <cell r="M68">
            <v>925615</v>
          </cell>
          <cell r="N68">
            <v>218723</v>
          </cell>
          <cell r="O68">
            <v>3607757.9559999998</v>
          </cell>
        </row>
        <row r="69">
          <cell r="A69" t="str">
            <v>1.21.2026</v>
          </cell>
          <cell r="B69">
            <v>1</v>
          </cell>
          <cell r="C69">
            <v>21</v>
          </cell>
          <cell r="D69">
            <v>2026</v>
          </cell>
          <cell r="E69">
            <v>1448987.3</v>
          </cell>
          <cell r="F69">
            <v>0</v>
          </cell>
          <cell r="G69">
            <v>0</v>
          </cell>
          <cell r="H69">
            <v>0</v>
          </cell>
          <cell r="I69">
            <v>0</v>
          </cell>
          <cell r="J69">
            <v>41414.300000000003</v>
          </cell>
          <cell r="K69">
            <v>993942.10800000001</v>
          </cell>
          <cell r="L69">
            <v>52454.108</v>
          </cell>
          <cell r="M69">
            <v>941488</v>
          </cell>
          <cell r="N69">
            <v>222709</v>
          </cell>
          <cell r="O69">
            <v>3700994.8160000001</v>
          </cell>
        </row>
        <row r="70">
          <cell r="A70" t="str">
            <v>1.31.31</v>
          </cell>
          <cell r="B70">
            <v>1</v>
          </cell>
          <cell r="C70">
            <v>31</v>
          </cell>
          <cell r="D70">
            <v>31</v>
          </cell>
          <cell r="E70">
            <v>10123313.536</v>
          </cell>
          <cell r="F70">
            <v>0</v>
          </cell>
          <cell r="G70">
            <v>0</v>
          </cell>
          <cell r="H70">
            <v>0</v>
          </cell>
          <cell r="I70">
            <v>0</v>
          </cell>
          <cell r="J70">
            <v>317300.95600000006</v>
          </cell>
          <cell r="K70">
            <v>7615219.1358000012</v>
          </cell>
          <cell r="L70">
            <v>366469.63579999999</v>
          </cell>
          <cell r="M70">
            <v>7248749.4000000004</v>
          </cell>
          <cell r="N70">
            <v>1769503.1600000001</v>
          </cell>
          <cell r="O70">
            <v>27440555.823600002</v>
          </cell>
        </row>
        <row r="71">
          <cell r="A71" t="str">
            <v>1.31.1996</v>
          </cell>
          <cell r="B71">
            <v>1</v>
          </cell>
          <cell r="C71">
            <v>31</v>
          </cell>
          <cell r="D71">
            <v>1996</v>
          </cell>
          <cell r="E71">
            <v>59034.77</v>
          </cell>
          <cell r="F71">
            <v>0</v>
          </cell>
          <cell r="G71">
            <v>0</v>
          </cell>
          <cell r="H71">
            <v>0</v>
          </cell>
          <cell r="I71">
            <v>0</v>
          </cell>
          <cell r="J71">
            <v>3611.96</v>
          </cell>
          <cell r="K71">
            <v>86686.892099999997</v>
          </cell>
          <cell r="L71">
            <v>2137.0920999999998</v>
          </cell>
          <cell r="M71">
            <v>84549.8</v>
          </cell>
          <cell r="N71">
            <v>20142.900000000001</v>
          </cell>
          <cell r="O71">
            <v>256163.41419999997</v>
          </cell>
        </row>
        <row r="72">
          <cell r="A72" t="str">
            <v>1.31.1997</v>
          </cell>
          <cell r="B72">
            <v>1</v>
          </cell>
          <cell r="C72">
            <v>31</v>
          </cell>
          <cell r="D72">
            <v>1997</v>
          </cell>
          <cell r="E72">
            <v>12367.093999999999</v>
          </cell>
          <cell r="F72">
            <v>0</v>
          </cell>
          <cell r="G72">
            <v>0</v>
          </cell>
          <cell r="H72">
            <v>0</v>
          </cell>
          <cell r="I72">
            <v>0</v>
          </cell>
          <cell r="J72">
            <v>756.66200000000003</v>
          </cell>
          <cell r="K72">
            <v>18159.89544</v>
          </cell>
          <cell r="L72">
            <v>447.69544000000002</v>
          </cell>
          <cell r="M72">
            <v>17712.2</v>
          </cell>
          <cell r="N72">
            <v>4219.7</v>
          </cell>
          <cell r="O72">
            <v>53663.246879999999</v>
          </cell>
        </row>
        <row r="73">
          <cell r="A73" t="str">
            <v>1.31.1998</v>
          </cell>
          <cell r="B73">
            <v>1</v>
          </cell>
          <cell r="C73">
            <v>31</v>
          </cell>
          <cell r="D73">
            <v>1998</v>
          </cell>
          <cell r="E73">
            <v>12178.857</v>
          </cell>
          <cell r="F73">
            <v>0</v>
          </cell>
          <cell r="G73">
            <v>0</v>
          </cell>
          <cell r="H73">
            <v>0</v>
          </cell>
          <cell r="I73">
            <v>0</v>
          </cell>
          <cell r="J73">
            <v>745.14599999999996</v>
          </cell>
          <cell r="K73">
            <v>17883.481199999998</v>
          </cell>
          <cell r="L73">
            <v>440.88120000000004</v>
          </cell>
          <cell r="M73">
            <v>17442.599999999999</v>
          </cell>
          <cell r="N73">
            <v>4155.4799999999996</v>
          </cell>
          <cell r="O73">
            <v>52846.445399999997</v>
          </cell>
        </row>
        <row r="74">
          <cell r="A74" t="str">
            <v>1.31.1999</v>
          </cell>
          <cell r="B74">
            <v>1</v>
          </cell>
          <cell r="C74">
            <v>31</v>
          </cell>
          <cell r="D74">
            <v>1999</v>
          </cell>
          <cell r="E74">
            <v>17022.967000000004</v>
          </cell>
          <cell r="F74">
            <v>0</v>
          </cell>
          <cell r="G74">
            <v>0</v>
          </cell>
          <cell r="H74">
            <v>0</v>
          </cell>
          <cell r="I74">
            <v>0</v>
          </cell>
          <cell r="J74">
            <v>1041.52</v>
          </cell>
          <cell r="K74">
            <v>24996.541419999998</v>
          </cell>
          <cell r="L74">
            <v>616.24142000000006</v>
          </cell>
          <cell r="M74">
            <v>24380.3</v>
          </cell>
          <cell r="N74">
            <v>5808.31</v>
          </cell>
          <cell r="O74">
            <v>73865.879839999994</v>
          </cell>
        </row>
        <row r="75">
          <cell r="A75" t="str">
            <v>1.31.2000</v>
          </cell>
          <cell r="B75">
            <v>1</v>
          </cell>
          <cell r="C75">
            <v>31</v>
          </cell>
          <cell r="D75">
            <v>2000</v>
          </cell>
          <cell r="E75">
            <v>16161.787</v>
          </cell>
          <cell r="F75">
            <v>0</v>
          </cell>
          <cell r="G75">
            <v>0</v>
          </cell>
          <cell r="H75">
            <v>0</v>
          </cell>
          <cell r="I75">
            <v>0</v>
          </cell>
          <cell r="J75">
            <v>988.83799999999997</v>
          </cell>
          <cell r="K75">
            <v>23732.065640000001</v>
          </cell>
          <cell r="L75">
            <v>585.06563999999992</v>
          </cell>
          <cell r="M75">
            <v>23147</v>
          </cell>
          <cell r="N75">
            <v>5514.47</v>
          </cell>
          <cell r="O75">
            <v>70129.226280000003</v>
          </cell>
        </row>
        <row r="76">
          <cell r="A76" t="str">
            <v>1.31.2001</v>
          </cell>
          <cell r="B76">
            <v>1</v>
          </cell>
          <cell r="C76">
            <v>31</v>
          </cell>
          <cell r="D76">
            <v>2001</v>
          </cell>
          <cell r="E76">
            <v>31172.191000000003</v>
          </cell>
          <cell r="F76">
            <v>0</v>
          </cell>
          <cell r="G76">
            <v>0</v>
          </cell>
          <cell r="H76">
            <v>0</v>
          </cell>
          <cell r="I76">
            <v>0</v>
          </cell>
          <cell r="J76">
            <v>1903.08</v>
          </cell>
          <cell r="K76">
            <v>45674.054499999998</v>
          </cell>
          <cell r="L76">
            <v>1128.4544999999998</v>
          </cell>
          <cell r="M76">
            <v>44545.599999999999</v>
          </cell>
          <cell r="N76">
            <v>10613</v>
          </cell>
          <cell r="O76">
            <v>135036.38</v>
          </cell>
        </row>
        <row r="77">
          <cell r="A77" t="str">
            <v>1.31.2002</v>
          </cell>
          <cell r="B77">
            <v>1</v>
          </cell>
          <cell r="C77">
            <v>31</v>
          </cell>
          <cell r="D77">
            <v>2002</v>
          </cell>
          <cell r="E77">
            <v>39233.1</v>
          </cell>
          <cell r="F77">
            <v>0</v>
          </cell>
          <cell r="G77">
            <v>0</v>
          </cell>
          <cell r="H77">
            <v>0</v>
          </cell>
          <cell r="I77">
            <v>0</v>
          </cell>
          <cell r="J77">
            <v>2367.77</v>
          </cell>
          <cell r="K77">
            <v>56826.462599999999</v>
          </cell>
          <cell r="L77">
            <v>1420.2626</v>
          </cell>
          <cell r="M77">
            <v>55406.2</v>
          </cell>
          <cell r="N77">
            <v>13204.4</v>
          </cell>
          <cell r="O77">
            <v>168458.19519999999</v>
          </cell>
        </row>
        <row r="78">
          <cell r="A78" t="str">
            <v>1.31.2003</v>
          </cell>
          <cell r="B78">
            <v>1</v>
          </cell>
          <cell r="C78">
            <v>31</v>
          </cell>
          <cell r="D78">
            <v>2003</v>
          </cell>
          <cell r="E78">
            <v>33391.33</v>
          </cell>
          <cell r="F78">
            <v>0</v>
          </cell>
          <cell r="G78">
            <v>0</v>
          </cell>
          <cell r="H78">
            <v>0</v>
          </cell>
          <cell r="I78">
            <v>0</v>
          </cell>
          <cell r="J78">
            <v>1976.52</v>
          </cell>
          <cell r="K78">
            <v>47436.583100000003</v>
          </cell>
          <cell r="L78">
            <v>1208.7830999999999</v>
          </cell>
          <cell r="M78">
            <v>46227.8</v>
          </cell>
          <cell r="N78">
            <v>11022.6</v>
          </cell>
          <cell r="O78">
            <v>141263.61619999999</v>
          </cell>
        </row>
        <row r="79">
          <cell r="A79" t="str">
            <v>1.31.2004</v>
          </cell>
          <cell r="B79">
            <v>1</v>
          </cell>
          <cell r="C79">
            <v>31</v>
          </cell>
          <cell r="D79">
            <v>2004</v>
          </cell>
          <cell r="E79">
            <v>34857.360000000001</v>
          </cell>
          <cell r="F79">
            <v>0</v>
          </cell>
          <cell r="G79">
            <v>0</v>
          </cell>
          <cell r="H79">
            <v>0</v>
          </cell>
          <cell r="I79">
            <v>0</v>
          </cell>
          <cell r="J79">
            <v>2009.67</v>
          </cell>
          <cell r="K79">
            <v>48232.1561</v>
          </cell>
          <cell r="L79">
            <v>1261.8561</v>
          </cell>
          <cell r="M79">
            <v>46970.3</v>
          </cell>
          <cell r="N79">
            <v>11207.4</v>
          </cell>
          <cell r="O79">
            <v>144538.74220000001</v>
          </cell>
        </row>
        <row r="80">
          <cell r="A80" t="str">
            <v>1.31.2005</v>
          </cell>
          <cell r="B80">
            <v>1</v>
          </cell>
          <cell r="C80">
            <v>31</v>
          </cell>
          <cell r="D80">
            <v>2005</v>
          </cell>
          <cell r="E80">
            <v>44216.25</v>
          </cell>
          <cell r="F80">
            <v>0</v>
          </cell>
          <cell r="G80">
            <v>0</v>
          </cell>
          <cell r="H80">
            <v>0</v>
          </cell>
          <cell r="I80">
            <v>0</v>
          </cell>
          <cell r="J80">
            <v>2467.67</v>
          </cell>
          <cell r="K80">
            <v>59224.153200000001</v>
          </cell>
          <cell r="L80">
            <v>1600.6532</v>
          </cell>
          <cell r="M80">
            <v>57623.5</v>
          </cell>
          <cell r="N80">
            <v>13761.6</v>
          </cell>
          <cell r="O80">
            <v>178893.82639999999</v>
          </cell>
        </row>
        <row r="81">
          <cell r="A81" t="str">
            <v>1.31.2006</v>
          </cell>
          <cell r="B81">
            <v>1</v>
          </cell>
          <cell r="C81">
            <v>31</v>
          </cell>
          <cell r="D81">
            <v>2006</v>
          </cell>
          <cell r="E81">
            <v>59652.149999999994</v>
          </cell>
          <cell r="F81">
            <v>0</v>
          </cell>
          <cell r="G81">
            <v>0</v>
          </cell>
          <cell r="H81">
            <v>0</v>
          </cell>
          <cell r="I81">
            <v>0</v>
          </cell>
          <cell r="J81">
            <v>3207.37</v>
          </cell>
          <cell r="K81">
            <v>76977.037000000011</v>
          </cell>
          <cell r="L81">
            <v>2159.4369999999999</v>
          </cell>
          <cell r="M81">
            <v>74817.600000000006</v>
          </cell>
          <cell r="N81">
            <v>17886.7</v>
          </cell>
          <cell r="O81">
            <v>234700.29400000002</v>
          </cell>
        </row>
        <row r="82">
          <cell r="A82" t="str">
            <v>1.31.2007</v>
          </cell>
          <cell r="B82">
            <v>1</v>
          </cell>
          <cell r="C82">
            <v>31</v>
          </cell>
          <cell r="D82">
            <v>2007</v>
          </cell>
          <cell r="E82">
            <v>77120.98</v>
          </cell>
          <cell r="F82">
            <v>0</v>
          </cell>
          <cell r="G82">
            <v>0</v>
          </cell>
          <cell r="H82">
            <v>0</v>
          </cell>
          <cell r="I82">
            <v>0</v>
          </cell>
          <cell r="J82">
            <v>3979.94</v>
          </cell>
          <cell r="K82">
            <v>95518.624599999996</v>
          </cell>
          <cell r="L82">
            <v>2791.8245999999995</v>
          </cell>
          <cell r="M82">
            <v>92726.7</v>
          </cell>
          <cell r="N82">
            <v>22195.1</v>
          </cell>
          <cell r="O82">
            <v>294333.16919999995</v>
          </cell>
        </row>
        <row r="83">
          <cell r="A83" t="str">
            <v>1.31.2008</v>
          </cell>
          <cell r="B83">
            <v>1</v>
          </cell>
          <cell r="C83">
            <v>31</v>
          </cell>
          <cell r="D83">
            <v>2008</v>
          </cell>
          <cell r="E83">
            <v>120156.26</v>
          </cell>
          <cell r="F83">
            <v>0</v>
          </cell>
          <cell r="G83">
            <v>0</v>
          </cell>
          <cell r="H83">
            <v>0</v>
          </cell>
          <cell r="I83">
            <v>0</v>
          </cell>
          <cell r="J83">
            <v>5935.55</v>
          </cell>
          <cell r="K83">
            <v>142452.717</v>
          </cell>
          <cell r="L83">
            <v>4349.7169999999996</v>
          </cell>
          <cell r="M83">
            <v>138103</v>
          </cell>
          <cell r="N83">
            <v>33101</v>
          </cell>
          <cell r="O83">
            <v>444098.24400000001</v>
          </cell>
        </row>
        <row r="84">
          <cell r="A84" t="str">
            <v>1.31.2009</v>
          </cell>
          <cell r="B84">
            <v>1</v>
          </cell>
          <cell r="C84">
            <v>31</v>
          </cell>
          <cell r="D84">
            <v>2009</v>
          </cell>
          <cell r="E84">
            <v>162383.14000000001</v>
          </cell>
          <cell r="F84">
            <v>0</v>
          </cell>
          <cell r="G84">
            <v>0</v>
          </cell>
          <cell r="H84">
            <v>0</v>
          </cell>
          <cell r="I84">
            <v>0</v>
          </cell>
          <cell r="J84">
            <v>7663.68</v>
          </cell>
          <cell r="K84">
            <v>183928.3529</v>
          </cell>
          <cell r="L84">
            <v>5878.3528999999999</v>
          </cell>
          <cell r="M84">
            <v>178050</v>
          </cell>
          <cell r="N84">
            <v>42738.3</v>
          </cell>
          <cell r="O84">
            <v>580641.82579999999</v>
          </cell>
        </row>
        <row r="85">
          <cell r="A85" t="str">
            <v>1.31.2010</v>
          </cell>
          <cell r="B85">
            <v>1</v>
          </cell>
          <cell r="C85">
            <v>31</v>
          </cell>
          <cell r="D85">
            <v>2010</v>
          </cell>
          <cell r="E85">
            <v>100830.05</v>
          </cell>
          <cell r="F85">
            <v>0</v>
          </cell>
          <cell r="G85">
            <v>0</v>
          </cell>
          <cell r="H85">
            <v>0</v>
          </cell>
          <cell r="I85">
            <v>0</v>
          </cell>
          <cell r="J85">
            <v>4540.88</v>
          </cell>
          <cell r="K85">
            <v>108981.11199999999</v>
          </cell>
          <cell r="L85">
            <v>3650.1120000000001</v>
          </cell>
          <cell r="M85">
            <v>105331</v>
          </cell>
          <cell r="N85">
            <v>25323.3</v>
          </cell>
          <cell r="O85">
            <v>348656.45399999997</v>
          </cell>
        </row>
        <row r="86">
          <cell r="A86" t="str">
            <v>1.31.2011</v>
          </cell>
          <cell r="B86">
            <v>1</v>
          </cell>
          <cell r="C86">
            <v>31</v>
          </cell>
          <cell r="D86">
            <v>2011</v>
          </cell>
          <cell r="E86">
            <v>91608.700000000012</v>
          </cell>
          <cell r="F86">
            <v>0</v>
          </cell>
          <cell r="G86">
            <v>0</v>
          </cell>
          <cell r="H86">
            <v>0</v>
          </cell>
          <cell r="I86">
            <v>0</v>
          </cell>
          <cell r="J86">
            <v>3935.65</v>
          </cell>
          <cell r="K86">
            <v>94455.5867</v>
          </cell>
          <cell r="L86">
            <v>3316.2867000000001</v>
          </cell>
          <cell r="M86">
            <v>91139.3</v>
          </cell>
          <cell r="N86">
            <v>21948.1</v>
          </cell>
          <cell r="O86">
            <v>306403.62339999998</v>
          </cell>
        </row>
        <row r="87">
          <cell r="A87" t="str">
            <v>1.31.2012</v>
          </cell>
          <cell r="B87">
            <v>1</v>
          </cell>
          <cell r="C87">
            <v>31</v>
          </cell>
          <cell r="D87">
            <v>2012</v>
          </cell>
          <cell r="E87">
            <v>68536.42</v>
          </cell>
          <cell r="F87">
            <v>0</v>
          </cell>
          <cell r="G87">
            <v>0</v>
          </cell>
          <cell r="H87">
            <v>0</v>
          </cell>
          <cell r="I87">
            <v>0</v>
          </cell>
          <cell r="J87">
            <v>2808.9</v>
          </cell>
          <cell r="K87">
            <v>67413.558000000005</v>
          </cell>
          <cell r="L87">
            <v>2481.058</v>
          </cell>
          <cell r="M87">
            <v>64932.5</v>
          </cell>
          <cell r="N87">
            <v>15664.5</v>
          </cell>
          <cell r="O87">
            <v>221836.93599999999</v>
          </cell>
        </row>
        <row r="88">
          <cell r="A88" t="str">
            <v>1.31.2013</v>
          </cell>
          <cell r="B88">
            <v>1</v>
          </cell>
          <cell r="C88">
            <v>31</v>
          </cell>
          <cell r="D88">
            <v>2013</v>
          </cell>
          <cell r="E88">
            <v>138029.44999999998</v>
          </cell>
          <cell r="F88">
            <v>0</v>
          </cell>
          <cell r="G88">
            <v>0</v>
          </cell>
          <cell r="H88">
            <v>0</v>
          </cell>
          <cell r="I88">
            <v>0</v>
          </cell>
          <cell r="J88">
            <v>5400.54</v>
          </cell>
          <cell r="K88">
            <v>129612.74430000001</v>
          </cell>
          <cell r="L88">
            <v>4996.7443000000003</v>
          </cell>
          <cell r="M88">
            <v>124616</v>
          </cell>
          <cell r="N88">
            <v>30117.4</v>
          </cell>
          <cell r="O88">
            <v>432772.87860000005</v>
          </cell>
        </row>
        <row r="89">
          <cell r="A89" t="str">
            <v>1.31.2014</v>
          </cell>
          <cell r="B89">
            <v>1</v>
          </cell>
          <cell r="C89">
            <v>31</v>
          </cell>
          <cell r="D89">
            <v>2014</v>
          </cell>
          <cell r="E89">
            <v>230226.02000000002</v>
          </cell>
          <cell r="F89">
            <v>0</v>
          </cell>
          <cell r="G89">
            <v>0</v>
          </cell>
          <cell r="H89">
            <v>0</v>
          </cell>
          <cell r="I89">
            <v>0</v>
          </cell>
          <cell r="J89">
            <v>8608.2199999999993</v>
          </cell>
          <cell r="K89">
            <v>206598.32</v>
          </cell>
          <cell r="L89">
            <v>8334.3200000000015</v>
          </cell>
          <cell r="M89">
            <v>198264</v>
          </cell>
          <cell r="N89">
            <v>48006</v>
          </cell>
          <cell r="O89">
            <v>700036.88000000012</v>
          </cell>
        </row>
        <row r="90">
          <cell r="A90" t="str">
            <v>1.31.2015</v>
          </cell>
          <cell r="B90">
            <v>1</v>
          </cell>
          <cell r="C90">
            <v>31</v>
          </cell>
          <cell r="D90">
            <v>2015</v>
          </cell>
          <cell r="E90">
            <v>263927.76</v>
          </cell>
          <cell r="F90">
            <v>0</v>
          </cell>
          <cell r="G90">
            <v>0</v>
          </cell>
          <cell r="H90">
            <v>0</v>
          </cell>
          <cell r="I90">
            <v>0</v>
          </cell>
          <cell r="J90">
            <v>9442.49</v>
          </cell>
          <cell r="K90">
            <v>226620.326</v>
          </cell>
          <cell r="L90">
            <v>9554.3259999999991</v>
          </cell>
          <cell r="M90">
            <v>217066</v>
          </cell>
          <cell r="N90">
            <v>52658.400000000001</v>
          </cell>
          <cell r="O90">
            <v>779269.30200000003</v>
          </cell>
        </row>
        <row r="91">
          <cell r="A91" t="str">
            <v>1.31.2016</v>
          </cell>
          <cell r="B91">
            <v>1</v>
          </cell>
          <cell r="C91">
            <v>31</v>
          </cell>
          <cell r="D91">
            <v>2016</v>
          </cell>
          <cell r="E91">
            <v>356630.9</v>
          </cell>
          <cell r="F91">
            <v>0</v>
          </cell>
          <cell r="G91">
            <v>0</v>
          </cell>
          <cell r="H91">
            <v>0</v>
          </cell>
          <cell r="I91">
            <v>0</v>
          </cell>
          <cell r="J91">
            <v>12228</v>
          </cell>
          <cell r="K91">
            <v>293472.23200000002</v>
          </cell>
          <cell r="L91">
            <v>12910.232</v>
          </cell>
          <cell r="M91">
            <v>280562</v>
          </cell>
          <cell r="N91">
            <v>68192.5</v>
          </cell>
          <cell r="O91">
            <v>1023995.8639999999</v>
          </cell>
        </row>
        <row r="92">
          <cell r="A92" t="str">
            <v>1.31.2017</v>
          </cell>
          <cell r="B92">
            <v>1</v>
          </cell>
          <cell r="C92">
            <v>31</v>
          </cell>
          <cell r="D92">
            <v>2017</v>
          </cell>
          <cell r="E92">
            <v>563400.6</v>
          </cell>
          <cell r="F92">
            <v>0</v>
          </cell>
          <cell r="G92">
            <v>0</v>
          </cell>
          <cell r="H92">
            <v>0</v>
          </cell>
          <cell r="I92">
            <v>0</v>
          </cell>
          <cell r="J92">
            <v>18545.7</v>
          </cell>
          <cell r="K92">
            <v>445095.38799999998</v>
          </cell>
          <cell r="L92">
            <v>20395.387999999999</v>
          </cell>
          <cell r="M92">
            <v>424700</v>
          </cell>
          <cell r="N92">
            <v>103424</v>
          </cell>
          <cell r="O92">
            <v>1575561.0759999999</v>
          </cell>
        </row>
        <row r="93">
          <cell r="A93" t="str">
            <v>1.31.2018</v>
          </cell>
          <cell r="B93">
            <v>1</v>
          </cell>
          <cell r="C93">
            <v>31</v>
          </cell>
          <cell r="D93">
            <v>2018</v>
          </cell>
          <cell r="E93">
            <v>747915.2</v>
          </cell>
          <cell r="F93">
            <v>0</v>
          </cell>
          <cell r="G93">
            <v>0</v>
          </cell>
          <cell r="H93">
            <v>0</v>
          </cell>
          <cell r="I93">
            <v>0</v>
          </cell>
          <cell r="J93">
            <v>23685.200000000001</v>
          </cell>
          <cell r="K93">
            <v>568443.96200000006</v>
          </cell>
          <cell r="L93">
            <v>27074.962</v>
          </cell>
          <cell r="M93">
            <v>541369</v>
          </cell>
          <cell r="N93">
            <v>132086</v>
          </cell>
          <cell r="O93">
            <v>2040574.324</v>
          </cell>
        </row>
        <row r="94">
          <cell r="A94" t="str">
            <v>1.31.2019</v>
          </cell>
          <cell r="B94">
            <v>1</v>
          </cell>
          <cell r="C94">
            <v>31</v>
          </cell>
          <cell r="D94">
            <v>2019</v>
          </cell>
          <cell r="E94">
            <v>1273470.2</v>
          </cell>
          <cell r="F94">
            <v>0</v>
          </cell>
          <cell r="G94">
            <v>0</v>
          </cell>
          <cell r="H94">
            <v>0</v>
          </cell>
          <cell r="I94">
            <v>0</v>
          </cell>
          <cell r="J94">
            <v>38877.699999999997</v>
          </cell>
          <cell r="K94">
            <v>933064.28899999999</v>
          </cell>
          <cell r="L94">
            <v>46100.289000000004</v>
          </cell>
          <cell r="M94">
            <v>886964</v>
          </cell>
          <cell r="N94">
            <v>216811</v>
          </cell>
          <cell r="O94">
            <v>3395287.4779999997</v>
          </cell>
        </row>
        <row r="95">
          <cell r="A95" t="str">
            <v>1.31.2020</v>
          </cell>
          <cell r="B95">
            <v>1</v>
          </cell>
          <cell r="C95">
            <v>31</v>
          </cell>
          <cell r="D95">
            <v>2020</v>
          </cell>
          <cell r="E95">
            <v>676031.3</v>
          </cell>
          <cell r="F95">
            <v>0</v>
          </cell>
          <cell r="G95">
            <v>0</v>
          </cell>
          <cell r="H95">
            <v>0</v>
          </cell>
          <cell r="I95">
            <v>0</v>
          </cell>
          <cell r="J95">
            <v>19940.400000000001</v>
          </cell>
          <cell r="K95">
            <v>478569.777</v>
          </cell>
          <cell r="L95">
            <v>24472.777000000002</v>
          </cell>
          <cell r="M95">
            <v>454097</v>
          </cell>
          <cell r="N95">
            <v>111202</v>
          </cell>
          <cell r="O95">
            <v>1764313.254</v>
          </cell>
        </row>
        <row r="96">
          <cell r="A96" t="str">
            <v>1.31.2021</v>
          </cell>
          <cell r="B96">
            <v>1</v>
          </cell>
          <cell r="C96">
            <v>31</v>
          </cell>
          <cell r="D96">
            <v>2021</v>
          </cell>
          <cell r="E96">
            <v>718090.8</v>
          </cell>
          <cell r="F96">
            <v>0</v>
          </cell>
          <cell r="G96">
            <v>0</v>
          </cell>
          <cell r="H96">
            <v>0</v>
          </cell>
          <cell r="I96">
            <v>0</v>
          </cell>
          <cell r="J96">
            <v>20513.5</v>
          </cell>
          <cell r="K96">
            <v>492322.43300000002</v>
          </cell>
          <cell r="L96">
            <v>25995.433000000001</v>
          </cell>
          <cell r="M96">
            <v>466327</v>
          </cell>
          <cell r="N96">
            <v>114398</v>
          </cell>
          <cell r="O96">
            <v>1837647.166</v>
          </cell>
        </row>
        <row r="97">
          <cell r="A97" t="str">
            <v>1.31.2022</v>
          </cell>
          <cell r="B97">
            <v>1</v>
          </cell>
          <cell r="C97">
            <v>31</v>
          </cell>
          <cell r="D97">
            <v>2022</v>
          </cell>
          <cell r="E97">
            <v>761610.6</v>
          </cell>
          <cell r="F97">
            <v>0</v>
          </cell>
          <cell r="G97">
            <v>0</v>
          </cell>
          <cell r="H97">
            <v>0</v>
          </cell>
          <cell r="I97">
            <v>0</v>
          </cell>
          <cell r="J97">
            <v>21121.9</v>
          </cell>
          <cell r="K97">
            <v>506924.67200000002</v>
          </cell>
          <cell r="L97">
            <v>27570.671999999999</v>
          </cell>
          <cell r="M97">
            <v>479354</v>
          </cell>
          <cell r="N97">
            <v>117791</v>
          </cell>
          <cell r="O97">
            <v>1914372.844</v>
          </cell>
        </row>
        <row r="98">
          <cell r="A98" t="str">
            <v>1.31.2023</v>
          </cell>
          <cell r="B98">
            <v>1</v>
          </cell>
          <cell r="C98">
            <v>31</v>
          </cell>
          <cell r="D98">
            <v>2023</v>
          </cell>
          <cell r="E98">
            <v>800882.4</v>
          </cell>
          <cell r="F98">
            <v>0</v>
          </cell>
          <cell r="G98">
            <v>0</v>
          </cell>
          <cell r="H98">
            <v>0</v>
          </cell>
          <cell r="I98">
            <v>0</v>
          </cell>
          <cell r="J98">
            <v>21618.2</v>
          </cell>
          <cell r="K98">
            <v>518838.37</v>
          </cell>
          <cell r="L98">
            <v>28992.37</v>
          </cell>
          <cell r="M98">
            <v>489846</v>
          </cell>
          <cell r="N98">
            <v>120559</v>
          </cell>
          <cell r="O98">
            <v>1980736.34</v>
          </cell>
        </row>
        <row r="99">
          <cell r="A99" t="str">
            <v>1.31.2024</v>
          </cell>
          <cell r="B99">
            <v>1</v>
          </cell>
          <cell r="C99">
            <v>31</v>
          </cell>
          <cell r="D99">
            <v>2024</v>
          </cell>
          <cell r="E99">
            <v>833271.5</v>
          </cell>
          <cell r="F99">
            <v>0</v>
          </cell>
          <cell r="G99">
            <v>0</v>
          </cell>
          <cell r="H99">
            <v>0</v>
          </cell>
          <cell r="I99">
            <v>0</v>
          </cell>
          <cell r="J99">
            <v>21949</v>
          </cell>
          <cell r="K99">
            <v>526775.85400000005</v>
          </cell>
          <cell r="L99">
            <v>30164.853999999999</v>
          </cell>
          <cell r="M99">
            <v>496611</v>
          </cell>
          <cell r="N99">
            <v>122404</v>
          </cell>
          <cell r="O99">
            <v>2031176.2080000001</v>
          </cell>
        </row>
        <row r="100">
          <cell r="A100" t="str">
            <v>1.31.2025</v>
          </cell>
          <cell r="B100">
            <v>1</v>
          </cell>
          <cell r="C100">
            <v>31</v>
          </cell>
          <cell r="D100">
            <v>2025</v>
          </cell>
          <cell r="E100">
            <v>868021</v>
          </cell>
          <cell r="F100">
            <v>0</v>
          </cell>
          <cell r="G100">
            <v>0</v>
          </cell>
          <cell r="H100">
            <v>0</v>
          </cell>
          <cell r="I100">
            <v>0</v>
          </cell>
          <cell r="J100">
            <v>22370.400000000001</v>
          </cell>
          <cell r="K100">
            <v>536888.88699999999</v>
          </cell>
          <cell r="L100">
            <v>31422.886999999999</v>
          </cell>
          <cell r="M100">
            <v>505466</v>
          </cell>
          <cell r="N100">
            <v>124754</v>
          </cell>
          <cell r="O100">
            <v>2088923.1740000001</v>
          </cell>
        </row>
        <row r="101">
          <cell r="A101" t="str">
            <v>1.31.2026</v>
          </cell>
          <cell r="B101">
            <v>1</v>
          </cell>
          <cell r="C101">
            <v>31</v>
          </cell>
          <cell r="D101">
            <v>2026</v>
          </cell>
          <cell r="E101">
            <v>911882.4</v>
          </cell>
          <cell r="F101">
            <v>0</v>
          </cell>
          <cell r="G101">
            <v>0</v>
          </cell>
          <cell r="H101">
            <v>0</v>
          </cell>
          <cell r="I101">
            <v>0</v>
          </cell>
          <cell r="J101">
            <v>23058.9</v>
          </cell>
          <cell r="K101">
            <v>553412.60800000001</v>
          </cell>
          <cell r="L101">
            <v>33010.608</v>
          </cell>
          <cell r="M101">
            <v>520402</v>
          </cell>
          <cell r="N101">
            <v>128593</v>
          </cell>
          <cell r="O101">
            <v>2170359.5159999998</v>
          </cell>
        </row>
        <row r="102">
          <cell r="A102" t="str">
            <v>1.32.32</v>
          </cell>
          <cell r="B102">
            <v>1</v>
          </cell>
          <cell r="C102">
            <v>32</v>
          </cell>
          <cell r="D102">
            <v>32</v>
          </cell>
          <cell r="E102">
            <v>2546158.1454999996</v>
          </cell>
          <cell r="F102">
            <v>0</v>
          </cell>
          <cell r="G102">
            <v>0</v>
          </cell>
          <cell r="H102">
            <v>0</v>
          </cell>
          <cell r="I102">
            <v>0</v>
          </cell>
          <cell r="J102">
            <v>79801.67</v>
          </cell>
          <cell r="K102">
            <v>1915240.5253200002</v>
          </cell>
          <cell r="L102">
            <v>92172.315319999994</v>
          </cell>
          <cell r="M102">
            <v>1823068.2</v>
          </cell>
          <cell r="N102">
            <v>480152.16</v>
          </cell>
          <cell r="O102">
            <v>6936593.01614</v>
          </cell>
        </row>
        <row r="103">
          <cell r="A103" t="str">
            <v>1.32.1996</v>
          </cell>
          <cell r="B103">
            <v>1</v>
          </cell>
          <cell r="C103">
            <v>32</v>
          </cell>
          <cell r="D103">
            <v>1996</v>
          </cell>
          <cell r="E103">
            <v>14791.936000000002</v>
          </cell>
          <cell r="F103">
            <v>0</v>
          </cell>
          <cell r="G103">
            <v>0</v>
          </cell>
          <cell r="H103">
            <v>0</v>
          </cell>
          <cell r="I103">
            <v>0</v>
          </cell>
          <cell r="J103">
            <v>905.02200000000005</v>
          </cell>
          <cell r="K103">
            <v>21720.576109999998</v>
          </cell>
          <cell r="L103">
            <v>535.47611000000006</v>
          </cell>
          <cell r="M103">
            <v>21185.1</v>
          </cell>
          <cell r="N103">
            <v>5445.35</v>
          </cell>
          <cell r="O103">
            <v>64583.460220000001</v>
          </cell>
        </row>
        <row r="104">
          <cell r="A104" t="str">
            <v>1.32.1997</v>
          </cell>
          <cell r="B104">
            <v>1</v>
          </cell>
          <cell r="C104">
            <v>32</v>
          </cell>
          <cell r="D104">
            <v>1997</v>
          </cell>
          <cell r="E104">
            <v>3100.2083000000002</v>
          </cell>
          <cell r="F104">
            <v>0</v>
          </cell>
          <cell r="G104">
            <v>0</v>
          </cell>
          <cell r="H104">
            <v>0</v>
          </cell>
          <cell r="I104">
            <v>0</v>
          </cell>
          <cell r="J104">
            <v>189.68100000000001</v>
          </cell>
          <cell r="K104">
            <v>4552.3492399999996</v>
          </cell>
          <cell r="L104">
            <v>112.22924</v>
          </cell>
          <cell r="M104">
            <v>4440.12</v>
          </cell>
          <cell r="N104">
            <v>1141.28</v>
          </cell>
          <cell r="O104">
            <v>13535.86778</v>
          </cell>
        </row>
        <row r="105">
          <cell r="A105" t="str">
            <v>1.32.1998</v>
          </cell>
          <cell r="B105">
            <v>1</v>
          </cell>
          <cell r="C105">
            <v>32</v>
          </cell>
          <cell r="D105">
            <v>1998</v>
          </cell>
          <cell r="E105">
            <v>3053.8811999999998</v>
          </cell>
          <cell r="F105">
            <v>0</v>
          </cell>
          <cell r="G105">
            <v>0</v>
          </cell>
          <cell r="H105">
            <v>0</v>
          </cell>
          <cell r="I105">
            <v>0</v>
          </cell>
          <cell r="J105">
            <v>186.846</v>
          </cell>
          <cell r="K105">
            <v>4484.3220700000002</v>
          </cell>
          <cell r="L105">
            <v>110.55207</v>
          </cell>
          <cell r="M105">
            <v>4373.7700000000004</v>
          </cell>
          <cell r="N105">
            <v>1124.22</v>
          </cell>
          <cell r="O105">
            <v>13333.591339999999</v>
          </cell>
        </row>
        <row r="106">
          <cell r="A106" t="str">
            <v>1.32.1999</v>
          </cell>
          <cell r="B106">
            <v>1</v>
          </cell>
          <cell r="C106">
            <v>32</v>
          </cell>
          <cell r="D106">
            <v>1999</v>
          </cell>
          <cell r="E106">
            <v>4270.8209999999999</v>
          </cell>
          <cell r="F106">
            <v>0</v>
          </cell>
          <cell r="G106">
            <v>0</v>
          </cell>
          <cell r="H106">
            <v>0</v>
          </cell>
          <cell r="I106">
            <v>0</v>
          </cell>
          <cell r="J106">
            <v>261.30399999999997</v>
          </cell>
          <cell r="K106">
            <v>6271.2861800000001</v>
          </cell>
          <cell r="L106">
            <v>154.60618000000002</v>
          </cell>
          <cell r="M106">
            <v>6116.68</v>
          </cell>
          <cell r="N106">
            <v>1572.22</v>
          </cell>
          <cell r="O106">
            <v>18646.917359999999</v>
          </cell>
        </row>
        <row r="107">
          <cell r="A107" t="str">
            <v>1.32.2000</v>
          </cell>
          <cell r="B107">
            <v>1</v>
          </cell>
          <cell r="C107">
            <v>32</v>
          </cell>
          <cell r="D107">
            <v>2000</v>
          </cell>
          <cell r="E107">
            <v>4057.41</v>
          </cell>
          <cell r="F107">
            <v>0</v>
          </cell>
          <cell r="G107">
            <v>0</v>
          </cell>
          <cell r="H107">
            <v>0</v>
          </cell>
          <cell r="I107">
            <v>0</v>
          </cell>
          <cell r="J107">
            <v>248.24700000000001</v>
          </cell>
          <cell r="K107">
            <v>5957.9205599999996</v>
          </cell>
          <cell r="L107">
            <v>146.88056</v>
          </cell>
          <cell r="M107">
            <v>5811.03</v>
          </cell>
          <cell r="N107">
            <v>1493.65</v>
          </cell>
          <cell r="O107">
            <v>17715.13812</v>
          </cell>
        </row>
        <row r="108">
          <cell r="A108" t="str">
            <v>1.32.2001</v>
          </cell>
          <cell r="B108">
            <v>1</v>
          </cell>
          <cell r="C108">
            <v>32</v>
          </cell>
          <cell r="D108">
            <v>2001</v>
          </cell>
          <cell r="E108">
            <v>7833.23</v>
          </cell>
          <cell r="F108">
            <v>0</v>
          </cell>
          <cell r="G108">
            <v>0</v>
          </cell>
          <cell r="H108">
            <v>0</v>
          </cell>
          <cell r="I108">
            <v>0</v>
          </cell>
          <cell r="J108">
            <v>478.22300000000001</v>
          </cell>
          <cell r="K108">
            <v>11477.367919999999</v>
          </cell>
          <cell r="L108">
            <v>283.56791999999996</v>
          </cell>
          <cell r="M108">
            <v>11193.8</v>
          </cell>
          <cell r="N108">
            <v>2877.38</v>
          </cell>
          <cell r="O108">
            <v>34143.56884</v>
          </cell>
        </row>
        <row r="109">
          <cell r="A109" t="str">
            <v>1.32.2002</v>
          </cell>
          <cell r="B109">
            <v>1</v>
          </cell>
          <cell r="C109">
            <v>32</v>
          </cell>
          <cell r="D109">
            <v>2002</v>
          </cell>
          <cell r="E109">
            <v>9848.8089999999993</v>
          </cell>
          <cell r="F109">
            <v>0</v>
          </cell>
          <cell r="G109">
            <v>0</v>
          </cell>
          <cell r="H109">
            <v>0</v>
          </cell>
          <cell r="I109">
            <v>0</v>
          </cell>
          <cell r="J109">
            <v>594.38699999999994</v>
          </cell>
          <cell r="K109">
            <v>14265.33217</v>
          </cell>
          <cell r="L109">
            <v>356.53217000000001</v>
          </cell>
          <cell r="M109">
            <v>13908.8</v>
          </cell>
          <cell r="N109">
            <v>3576.31</v>
          </cell>
          <cell r="O109">
            <v>42550.170339999997</v>
          </cell>
        </row>
        <row r="110">
          <cell r="A110" t="str">
            <v>1.32.2003</v>
          </cell>
          <cell r="B110">
            <v>1</v>
          </cell>
          <cell r="C110">
            <v>32</v>
          </cell>
          <cell r="D110">
            <v>2003</v>
          </cell>
          <cell r="E110">
            <v>8383.6890000000003</v>
          </cell>
          <cell r="F110">
            <v>0</v>
          </cell>
          <cell r="G110">
            <v>0</v>
          </cell>
          <cell r="H110">
            <v>0</v>
          </cell>
          <cell r="I110">
            <v>0</v>
          </cell>
          <cell r="J110">
            <v>496.25299999999999</v>
          </cell>
          <cell r="K110">
            <v>11910.09362</v>
          </cell>
          <cell r="L110">
            <v>303.49362000000002</v>
          </cell>
          <cell r="M110">
            <v>11606.6</v>
          </cell>
          <cell r="N110">
            <v>2985.86</v>
          </cell>
          <cell r="O110">
            <v>35685.989240000003</v>
          </cell>
        </row>
        <row r="111">
          <cell r="A111" t="str">
            <v>1.32.2004</v>
          </cell>
          <cell r="B111">
            <v>1</v>
          </cell>
          <cell r="C111">
            <v>32</v>
          </cell>
          <cell r="D111">
            <v>2004</v>
          </cell>
          <cell r="E111">
            <v>8748.8000000000011</v>
          </cell>
          <cell r="F111">
            <v>0</v>
          </cell>
          <cell r="G111">
            <v>0</v>
          </cell>
          <cell r="H111">
            <v>0</v>
          </cell>
          <cell r="I111">
            <v>0</v>
          </cell>
          <cell r="J111">
            <v>504.40600000000001</v>
          </cell>
          <cell r="K111">
            <v>12105.71148</v>
          </cell>
          <cell r="L111">
            <v>316.71147999999999</v>
          </cell>
          <cell r="M111">
            <v>11789</v>
          </cell>
          <cell r="N111">
            <v>3034.92</v>
          </cell>
          <cell r="O111">
            <v>36499.54896</v>
          </cell>
        </row>
        <row r="112">
          <cell r="A112" t="str">
            <v>1.32.2005</v>
          </cell>
          <cell r="B112">
            <v>1</v>
          </cell>
          <cell r="C112">
            <v>32</v>
          </cell>
          <cell r="D112">
            <v>2005</v>
          </cell>
          <cell r="E112">
            <v>11099.220000000001</v>
          </cell>
          <cell r="F112">
            <v>0</v>
          </cell>
          <cell r="G112">
            <v>0</v>
          </cell>
          <cell r="H112">
            <v>0</v>
          </cell>
          <cell r="I112">
            <v>0</v>
          </cell>
          <cell r="J112">
            <v>619.43899999999996</v>
          </cell>
          <cell r="K112">
            <v>14866.49748</v>
          </cell>
          <cell r="L112">
            <v>401.79748000000006</v>
          </cell>
          <cell r="M112">
            <v>14464.7</v>
          </cell>
          <cell r="N112">
            <v>3727.05</v>
          </cell>
          <cell r="O112">
            <v>45178.703960000006</v>
          </cell>
        </row>
        <row r="113">
          <cell r="A113" t="str">
            <v>1.32.2006</v>
          </cell>
          <cell r="B113">
            <v>1</v>
          </cell>
          <cell r="C113">
            <v>32</v>
          </cell>
          <cell r="D113">
            <v>2006</v>
          </cell>
          <cell r="E113">
            <v>14973.218000000001</v>
          </cell>
          <cell r="F113">
            <v>0</v>
          </cell>
          <cell r="G113">
            <v>0</v>
          </cell>
          <cell r="H113">
            <v>0</v>
          </cell>
          <cell r="I113">
            <v>0</v>
          </cell>
          <cell r="J113">
            <v>805.08199999999999</v>
          </cell>
          <cell r="K113">
            <v>19321.93909</v>
          </cell>
          <cell r="L113">
            <v>542.03908999999999</v>
          </cell>
          <cell r="M113">
            <v>18779.900000000001</v>
          </cell>
          <cell r="N113">
            <v>4844.03</v>
          </cell>
          <cell r="O113">
            <v>59266.208180000001</v>
          </cell>
        </row>
        <row r="114">
          <cell r="A114" t="str">
            <v>1.32.2007</v>
          </cell>
          <cell r="B114">
            <v>1</v>
          </cell>
          <cell r="C114">
            <v>32</v>
          </cell>
          <cell r="D114">
            <v>2007</v>
          </cell>
          <cell r="E114">
            <v>19381.86</v>
          </cell>
          <cell r="F114">
            <v>0</v>
          </cell>
          <cell r="G114">
            <v>0</v>
          </cell>
          <cell r="H114">
            <v>0</v>
          </cell>
          <cell r="I114">
            <v>0</v>
          </cell>
          <cell r="J114">
            <v>1000.23</v>
          </cell>
          <cell r="K114">
            <v>24005.434099999999</v>
          </cell>
          <cell r="L114">
            <v>701.63409999999999</v>
          </cell>
          <cell r="M114">
            <v>23303.8</v>
          </cell>
          <cell r="N114">
            <v>6018.19</v>
          </cell>
          <cell r="O114">
            <v>74411.148199999996</v>
          </cell>
        </row>
        <row r="115">
          <cell r="A115" t="str">
            <v>1.32.2008</v>
          </cell>
          <cell r="B115">
            <v>1</v>
          </cell>
          <cell r="C115">
            <v>32</v>
          </cell>
          <cell r="D115">
            <v>2008</v>
          </cell>
          <cell r="E115">
            <v>30193.831000000002</v>
          </cell>
          <cell r="F115">
            <v>0</v>
          </cell>
          <cell r="G115">
            <v>0</v>
          </cell>
          <cell r="H115">
            <v>0</v>
          </cell>
          <cell r="I115">
            <v>0</v>
          </cell>
          <cell r="J115">
            <v>1491.53</v>
          </cell>
          <cell r="K115">
            <v>35796.837</v>
          </cell>
          <cell r="L115">
            <v>1093.037</v>
          </cell>
          <cell r="M115">
            <v>34703.800000000003</v>
          </cell>
          <cell r="N115">
            <v>8974.2999999999993</v>
          </cell>
          <cell r="O115">
            <v>112253.33500000001</v>
          </cell>
        </row>
        <row r="116">
          <cell r="A116" t="str">
            <v>1.32.2009</v>
          </cell>
          <cell r="B116">
            <v>1</v>
          </cell>
          <cell r="C116">
            <v>32</v>
          </cell>
          <cell r="D116">
            <v>2009</v>
          </cell>
          <cell r="E116">
            <v>40823.120000000003</v>
          </cell>
          <cell r="F116">
            <v>0</v>
          </cell>
          <cell r="G116">
            <v>0</v>
          </cell>
          <cell r="H116">
            <v>0</v>
          </cell>
          <cell r="I116">
            <v>0</v>
          </cell>
          <cell r="J116">
            <v>1926.65</v>
          </cell>
          <cell r="K116">
            <v>46239.722800000003</v>
          </cell>
          <cell r="L116">
            <v>1477.8227999999999</v>
          </cell>
          <cell r="M116">
            <v>44761.9</v>
          </cell>
          <cell r="N116">
            <v>11592.3</v>
          </cell>
          <cell r="O116">
            <v>146821.51559999998</v>
          </cell>
        </row>
        <row r="117">
          <cell r="A117" t="str">
            <v>1.32.2010</v>
          </cell>
          <cell r="B117">
            <v>1</v>
          </cell>
          <cell r="C117">
            <v>32</v>
          </cell>
          <cell r="D117">
            <v>2010</v>
          </cell>
          <cell r="E117">
            <v>25344.082000000002</v>
          </cell>
          <cell r="F117">
            <v>0</v>
          </cell>
          <cell r="G117">
            <v>0</v>
          </cell>
          <cell r="H117">
            <v>0</v>
          </cell>
          <cell r="I117">
            <v>0</v>
          </cell>
          <cell r="J117">
            <v>1141.3699999999999</v>
          </cell>
          <cell r="K117">
            <v>27392.8688</v>
          </cell>
          <cell r="L117">
            <v>917.46879999999987</v>
          </cell>
          <cell r="M117">
            <v>26475.4</v>
          </cell>
          <cell r="N117">
            <v>6867.41</v>
          </cell>
          <cell r="O117">
            <v>88138.599600000016</v>
          </cell>
        </row>
        <row r="118">
          <cell r="A118" t="str">
            <v>1.32.2011</v>
          </cell>
          <cell r="B118">
            <v>1</v>
          </cell>
          <cell r="C118">
            <v>32</v>
          </cell>
          <cell r="D118">
            <v>2011</v>
          </cell>
          <cell r="E118">
            <v>23092.100999999999</v>
          </cell>
          <cell r="F118">
            <v>0</v>
          </cell>
          <cell r="G118">
            <v>0</v>
          </cell>
          <cell r="H118">
            <v>0</v>
          </cell>
          <cell r="I118">
            <v>0</v>
          </cell>
          <cell r="J118">
            <v>992.07600000000002</v>
          </cell>
          <cell r="K118">
            <v>23809.747800000001</v>
          </cell>
          <cell r="L118">
            <v>835.94780000000003</v>
          </cell>
          <cell r="M118">
            <v>22973.8</v>
          </cell>
          <cell r="N118">
            <v>5969.11</v>
          </cell>
          <cell r="O118">
            <v>77672.782600000006</v>
          </cell>
        </row>
        <row r="119">
          <cell r="A119" t="str">
            <v>1.32.2012</v>
          </cell>
          <cell r="B119">
            <v>1</v>
          </cell>
          <cell r="C119">
            <v>32</v>
          </cell>
          <cell r="D119">
            <v>2012</v>
          </cell>
          <cell r="E119">
            <v>17279.279000000002</v>
          </cell>
          <cell r="F119">
            <v>0</v>
          </cell>
          <cell r="G119">
            <v>0</v>
          </cell>
          <cell r="H119">
            <v>0</v>
          </cell>
          <cell r="I119">
            <v>0</v>
          </cell>
          <cell r="J119">
            <v>708.17399999999998</v>
          </cell>
          <cell r="K119">
            <v>16996.2186</v>
          </cell>
          <cell r="L119">
            <v>625.51859999999999</v>
          </cell>
          <cell r="M119">
            <v>16370.7</v>
          </cell>
          <cell r="N119">
            <v>4260.95</v>
          </cell>
          <cell r="O119">
            <v>56240.840200000006</v>
          </cell>
        </row>
        <row r="120">
          <cell r="A120" t="str">
            <v>1.32.2013</v>
          </cell>
          <cell r="B120">
            <v>1</v>
          </cell>
          <cell r="C120">
            <v>32</v>
          </cell>
          <cell r="D120">
            <v>2013</v>
          </cell>
          <cell r="E120">
            <v>34749.08</v>
          </cell>
          <cell r="F120">
            <v>0</v>
          </cell>
          <cell r="G120">
            <v>0</v>
          </cell>
          <cell r="H120">
            <v>0</v>
          </cell>
          <cell r="I120">
            <v>0</v>
          </cell>
          <cell r="J120">
            <v>1359.59</v>
          </cell>
          <cell r="K120">
            <v>32630.237699999998</v>
          </cell>
          <cell r="L120">
            <v>1257.9377000000002</v>
          </cell>
          <cell r="M120">
            <v>31372.3</v>
          </cell>
          <cell r="N120">
            <v>8180.43</v>
          </cell>
          <cell r="O120">
            <v>109549.5754</v>
          </cell>
        </row>
        <row r="121">
          <cell r="A121" t="str">
            <v>1.32.2014</v>
          </cell>
          <cell r="B121">
            <v>1</v>
          </cell>
          <cell r="C121">
            <v>32</v>
          </cell>
          <cell r="D121">
            <v>2014</v>
          </cell>
          <cell r="E121">
            <v>57953.590000000004</v>
          </cell>
          <cell r="F121">
            <v>0</v>
          </cell>
          <cell r="G121">
            <v>0</v>
          </cell>
          <cell r="H121">
            <v>0</v>
          </cell>
          <cell r="I121">
            <v>0</v>
          </cell>
          <cell r="J121">
            <v>2166.91</v>
          </cell>
          <cell r="K121">
            <v>52005.751200000006</v>
          </cell>
          <cell r="L121">
            <v>2097.9512000000004</v>
          </cell>
          <cell r="M121">
            <v>49907.8</v>
          </cell>
          <cell r="N121">
            <v>13037.9</v>
          </cell>
          <cell r="O121">
            <v>177169.90239999999</v>
          </cell>
        </row>
        <row r="122">
          <cell r="A122" t="str">
            <v>1.32.2015</v>
          </cell>
          <cell r="B122">
            <v>1</v>
          </cell>
          <cell r="C122">
            <v>32</v>
          </cell>
          <cell r="D122">
            <v>2015</v>
          </cell>
          <cell r="E122">
            <v>66422.14</v>
          </cell>
          <cell r="F122">
            <v>0</v>
          </cell>
          <cell r="G122">
            <v>0</v>
          </cell>
          <cell r="H122">
            <v>0</v>
          </cell>
          <cell r="I122">
            <v>0</v>
          </cell>
          <cell r="J122">
            <v>2376.38</v>
          </cell>
          <cell r="K122">
            <v>57033.1129</v>
          </cell>
          <cell r="L122">
            <v>2404.5128999999997</v>
          </cell>
          <cell r="M122">
            <v>54628.6</v>
          </cell>
          <cell r="N122">
            <v>14298.2</v>
          </cell>
          <cell r="O122">
            <v>197162.94580000002</v>
          </cell>
        </row>
        <row r="123">
          <cell r="A123" t="str">
            <v>1.32.2016</v>
          </cell>
          <cell r="B123">
            <v>1</v>
          </cell>
          <cell r="C123">
            <v>32</v>
          </cell>
          <cell r="D123">
            <v>2016</v>
          </cell>
          <cell r="E123">
            <v>89747.489999999991</v>
          </cell>
          <cell r="F123">
            <v>0</v>
          </cell>
          <cell r="G123">
            <v>0</v>
          </cell>
          <cell r="H123">
            <v>0</v>
          </cell>
          <cell r="I123">
            <v>0</v>
          </cell>
          <cell r="J123">
            <v>3077.23</v>
          </cell>
          <cell r="K123">
            <v>73853.506000000008</v>
          </cell>
          <cell r="L123">
            <v>3248.9060000000004</v>
          </cell>
          <cell r="M123">
            <v>70604.600000000006</v>
          </cell>
          <cell r="N123">
            <v>18515.099999999999</v>
          </cell>
          <cell r="O123">
            <v>259046.83199999999</v>
          </cell>
        </row>
        <row r="124">
          <cell r="A124" t="str">
            <v>1.32.2017</v>
          </cell>
          <cell r="B124">
            <v>1</v>
          </cell>
          <cell r="C124">
            <v>32</v>
          </cell>
          <cell r="D124">
            <v>2017</v>
          </cell>
          <cell r="E124">
            <v>141782.94</v>
          </cell>
          <cell r="F124">
            <v>0</v>
          </cell>
          <cell r="G124">
            <v>0</v>
          </cell>
          <cell r="H124">
            <v>0</v>
          </cell>
          <cell r="I124">
            <v>0</v>
          </cell>
          <cell r="J124">
            <v>4667.12</v>
          </cell>
          <cell r="K124">
            <v>112010.6151</v>
          </cell>
          <cell r="L124">
            <v>5132.6151</v>
          </cell>
          <cell r="M124">
            <v>106878</v>
          </cell>
          <cell r="N124">
            <v>28081.200000000001</v>
          </cell>
          <cell r="O124">
            <v>398552.4902</v>
          </cell>
        </row>
        <row r="125">
          <cell r="A125" t="str">
            <v>1.32.2018</v>
          </cell>
          <cell r="B125">
            <v>1</v>
          </cell>
          <cell r="C125">
            <v>32</v>
          </cell>
          <cell r="D125">
            <v>2018</v>
          </cell>
          <cell r="E125">
            <v>188229.69999999998</v>
          </cell>
          <cell r="F125">
            <v>0</v>
          </cell>
          <cell r="G125">
            <v>0</v>
          </cell>
          <cell r="H125">
            <v>0</v>
          </cell>
          <cell r="I125">
            <v>0</v>
          </cell>
          <cell r="J125">
            <v>5960.91</v>
          </cell>
          <cell r="K125">
            <v>143062.019</v>
          </cell>
          <cell r="L125">
            <v>6814.0190000000002</v>
          </cell>
          <cell r="M125">
            <v>136248</v>
          </cell>
          <cell r="N125">
            <v>35865.699999999997</v>
          </cell>
          <cell r="O125">
            <v>516180.34799999994</v>
          </cell>
        </row>
        <row r="126">
          <cell r="A126" t="str">
            <v>1.32.2019</v>
          </cell>
          <cell r="B126">
            <v>1</v>
          </cell>
          <cell r="C126">
            <v>32</v>
          </cell>
          <cell r="D126">
            <v>2019</v>
          </cell>
          <cell r="E126">
            <v>320528.76</v>
          </cell>
          <cell r="F126">
            <v>0</v>
          </cell>
          <cell r="G126">
            <v>0</v>
          </cell>
          <cell r="H126">
            <v>0</v>
          </cell>
          <cell r="I126">
            <v>0</v>
          </cell>
          <cell r="J126">
            <v>9785.4</v>
          </cell>
          <cell r="K126">
            <v>234850.32500000001</v>
          </cell>
          <cell r="L126">
            <v>11603.325000000001</v>
          </cell>
          <cell r="M126">
            <v>223247</v>
          </cell>
          <cell r="N126">
            <v>58877</v>
          </cell>
          <cell r="O126">
            <v>858891.81</v>
          </cell>
        </row>
        <row r="127">
          <cell r="A127" t="str">
            <v>1.32.2020</v>
          </cell>
          <cell r="B127">
            <v>1</v>
          </cell>
          <cell r="C127">
            <v>32</v>
          </cell>
          <cell r="D127">
            <v>2020</v>
          </cell>
          <cell r="E127">
            <v>169839.66</v>
          </cell>
          <cell r="F127">
            <v>0</v>
          </cell>
          <cell r="G127">
            <v>0</v>
          </cell>
          <cell r="H127">
            <v>0</v>
          </cell>
          <cell r="I127">
            <v>0</v>
          </cell>
          <cell r="J127">
            <v>5009.63</v>
          </cell>
          <cell r="K127">
            <v>120231.29640000001</v>
          </cell>
          <cell r="L127">
            <v>6148.2964000000002</v>
          </cell>
          <cell r="M127">
            <v>114083</v>
          </cell>
          <cell r="N127">
            <v>30142.1</v>
          </cell>
          <cell r="O127">
            <v>445453.9828</v>
          </cell>
        </row>
        <row r="128">
          <cell r="A128" t="str">
            <v>1.32.2021</v>
          </cell>
          <cell r="B128">
            <v>1</v>
          </cell>
          <cell r="C128">
            <v>32</v>
          </cell>
          <cell r="D128">
            <v>2021</v>
          </cell>
          <cell r="E128">
            <v>180481.31</v>
          </cell>
          <cell r="F128">
            <v>0</v>
          </cell>
          <cell r="G128">
            <v>0</v>
          </cell>
          <cell r="H128">
            <v>0</v>
          </cell>
          <cell r="I128">
            <v>0</v>
          </cell>
          <cell r="J128">
            <v>5155.7299999999996</v>
          </cell>
          <cell r="K128">
            <v>123737.52099999999</v>
          </cell>
          <cell r="L128">
            <v>6533.5209999999988</v>
          </cell>
          <cell r="M128">
            <v>117204</v>
          </cell>
          <cell r="N128">
            <v>31021.1</v>
          </cell>
          <cell r="O128">
            <v>464133.18199999997</v>
          </cell>
        </row>
        <row r="129">
          <cell r="A129" t="str">
            <v>1.32.2022</v>
          </cell>
          <cell r="B129">
            <v>1</v>
          </cell>
          <cell r="C129">
            <v>32</v>
          </cell>
          <cell r="D129">
            <v>2022</v>
          </cell>
          <cell r="E129">
            <v>191517.31999999998</v>
          </cell>
          <cell r="F129">
            <v>0</v>
          </cell>
          <cell r="G129">
            <v>0</v>
          </cell>
          <cell r="H129">
            <v>0</v>
          </cell>
          <cell r="I129">
            <v>0</v>
          </cell>
          <cell r="J129">
            <v>5311.39</v>
          </cell>
          <cell r="K129">
            <v>127473.026</v>
          </cell>
          <cell r="L129">
            <v>6933.0259999999998</v>
          </cell>
          <cell r="M129">
            <v>120540</v>
          </cell>
          <cell r="N129">
            <v>31957.7</v>
          </cell>
          <cell r="O129">
            <v>483732.462</v>
          </cell>
        </row>
        <row r="130">
          <cell r="A130" t="str">
            <v>1.32.2023</v>
          </cell>
          <cell r="B130">
            <v>1</v>
          </cell>
          <cell r="C130">
            <v>32</v>
          </cell>
          <cell r="D130">
            <v>2023</v>
          </cell>
          <cell r="E130">
            <v>201391.74</v>
          </cell>
          <cell r="F130">
            <v>0</v>
          </cell>
          <cell r="G130">
            <v>0</v>
          </cell>
          <cell r="H130">
            <v>0</v>
          </cell>
          <cell r="I130">
            <v>0</v>
          </cell>
          <cell r="J130">
            <v>5436.19</v>
          </cell>
          <cell r="K130">
            <v>130468.492</v>
          </cell>
          <cell r="L130">
            <v>7290.4920000000002</v>
          </cell>
          <cell r="M130">
            <v>123178</v>
          </cell>
          <cell r="N130">
            <v>32708.6</v>
          </cell>
          <cell r="O130">
            <v>500473.51400000002</v>
          </cell>
        </row>
        <row r="131">
          <cell r="A131" t="str">
            <v>1.32.2024</v>
          </cell>
          <cell r="B131">
            <v>1</v>
          </cell>
          <cell r="C131">
            <v>32</v>
          </cell>
          <cell r="D131">
            <v>2024</v>
          </cell>
          <cell r="E131">
            <v>209546.24999999997</v>
          </cell>
          <cell r="F131">
            <v>0</v>
          </cell>
          <cell r="G131">
            <v>0</v>
          </cell>
          <cell r="H131">
            <v>0</v>
          </cell>
          <cell r="I131">
            <v>0</v>
          </cell>
          <cell r="J131">
            <v>5519.61</v>
          </cell>
          <cell r="K131">
            <v>132470.69699999999</v>
          </cell>
          <cell r="L131">
            <v>7585.6969999999992</v>
          </cell>
          <cell r="M131">
            <v>124885</v>
          </cell>
          <cell r="N131">
            <v>33210.5</v>
          </cell>
          <cell r="O131">
            <v>513217.7539999999</v>
          </cell>
        </row>
        <row r="132">
          <cell r="A132" t="str">
            <v>1.32.2025</v>
          </cell>
          <cell r="B132">
            <v>1</v>
          </cell>
          <cell r="C132">
            <v>32</v>
          </cell>
          <cell r="D132">
            <v>2025</v>
          </cell>
          <cell r="E132">
            <v>218374.58</v>
          </cell>
          <cell r="F132">
            <v>0</v>
          </cell>
          <cell r="G132">
            <v>0</v>
          </cell>
          <cell r="H132">
            <v>0</v>
          </cell>
          <cell r="I132">
            <v>0</v>
          </cell>
          <cell r="J132">
            <v>5627.88</v>
          </cell>
          <cell r="K132">
            <v>135069.27900000001</v>
          </cell>
          <cell r="L132">
            <v>7905.2789999999995</v>
          </cell>
          <cell r="M132">
            <v>127164</v>
          </cell>
          <cell r="N132">
            <v>33861.9</v>
          </cell>
          <cell r="O132">
            <v>528002.91799999995</v>
          </cell>
        </row>
        <row r="133">
          <cell r="A133" t="str">
            <v>1.32.2026</v>
          </cell>
          <cell r="B133">
            <v>1</v>
          </cell>
          <cell r="C133">
            <v>32</v>
          </cell>
          <cell r="D133">
            <v>2026</v>
          </cell>
          <cell r="E133">
            <v>229318.09000000003</v>
          </cell>
          <cell r="F133">
            <v>0</v>
          </cell>
          <cell r="G133">
            <v>0</v>
          </cell>
          <cell r="H133">
            <v>0</v>
          </cell>
          <cell r="I133">
            <v>0</v>
          </cell>
          <cell r="J133">
            <v>5798.78</v>
          </cell>
          <cell r="K133">
            <v>139170.42199999999</v>
          </cell>
          <cell r="L133">
            <v>8301.4220000000005</v>
          </cell>
          <cell r="M133">
            <v>130869</v>
          </cell>
          <cell r="N133">
            <v>34890.199999999997</v>
          </cell>
          <cell r="O133">
            <v>548347.91399999999</v>
          </cell>
        </row>
        <row r="134">
          <cell r="A134" t="str">
            <v>1.42.42</v>
          </cell>
          <cell r="B134">
            <v>1</v>
          </cell>
          <cell r="C134">
            <v>42</v>
          </cell>
          <cell r="D134">
            <v>42</v>
          </cell>
          <cell r="E134">
            <v>1645.2478530000001</v>
          </cell>
          <cell r="F134">
            <v>0</v>
          </cell>
          <cell r="G134">
            <v>0</v>
          </cell>
          <cell r="H134">
            <v>0</v>
          </cell>
          <cell r="I134">
            <v>0</v>
          </cell>
          <cell r="J134">
            <v>10.6205827</v>
          </cell>
          <cell r="K134">
            <v>254.89388930999996</v>
          </cell>
          <cell r="L134">
            <v>57.876233310000003</v>
          </cell>
          <cell r="M134">
            <v>197.01765600000002</v>
          </cell>
          <cell r="N134">
            <v>50.496048000000009</v>
          </cell>
          <cell r="O134">
            <v>2216.1522623200003</v>
          </cell>
        </row>
        <row r="135">
          <cell r="A135" t="str">
            <v>1.42.1996</v>
          </cell>
          <cell r="B135">
            <v>1</v>
          </cell>
          <cell r="C135">
            <v>42</v>
          </cell>
          <cell r="D135">
            <v>1996</v>
          </cell>
          <cell r="E135">
            <v>3.2661407000000002</v>
          </cell>
          <cell r="F135">
            <v>0</v>
          </cell>
          <cell r="G135">
            <v>0</v>
          </cell>
          <cell r="H135">
            <v>0</v>
          </cell>
          <cell r="I135">
            <v>0</v>
          </cell>
          <cell r="J135">
            <v>4.2741899999999999E-2</v>
          </cell>
          <cell r="K135">
            <v>1.02580581</v>
          </cell>
          <cell r="L135">
            <v>0.11489580999999999</v>
          </cell>
          <cell r="M135">
            <v>0.91091</v>
          </cell>
          <cell r="N135">
            <v>0.20321800000000001</v>
          </cell>
          <cell r="O135">
            <v>5.5637122200000002</v>
          </cell>
        </row>
        <row r="136">
          <cell r="A136" t="str">
            <v>1.42.1997</v>
          </cell>
          <cell r="B136">
            <v>1</v>
          </cell>
          <cell r="C136">
            <v>42</v>
          </cell>
          <cell r="D136">
            <v>1997</v>
          </cell>
          <cell r="E136">
            <v>3.0549743</v>
          </cell>
          <cell r="F136">
            <v>0</v>
          </cell>
          <cell r="G136">
            <v>0</v>
          </cell>
          <cell r="H136">
            <v>0</v>
          </cell>
          <cell r="I136">
            <v>0</v>
          </cell>
          <cell r="J136">
            <v>3.8754700000000003E-2</v>
          </cell>
          <cell r="K136">
            <v>0.93011237999999996</v>
          </cell>
          <cell r="L136">
            <v>0.10746738</v>
          </cell>
          <cell r="M136">
            <v>0.82264499999999996</v>
          </cell>
          <cell r="N136">
            <v>0.18426100000000001</v>
          </cell>
          <cell r="O136">
            <v>5.1382147600000003</v>
          </cell>
        </row>
        <row r="137">
          <cell r="A137" t="str">
            <v>1.42.1998</v>
          </cell>
          <cell r="B137">
            <v>1</v>
          </cell>
          <cell r="C137">
            <v>42</v>
          </cell>
          <cell r="D137">
            <v>1998</v>
          </cell>
          <cell r="E137">
            <v>3.67489</v>
          </cell>
          <cell r="F137">
            <v>0</v>
          </cell>
          <cell r="G137">
            <v>0</v>
          </cell>
          <cell r="H137">
            <v>0</v>
          </cell>
          <cell r="I137">
            <v>0</v>
          </cell>
          <cell r="J137">
            <v>4.5085199999999999E-2</v>
          </cell>
          <cell r="K137">
            <v>1.0820457400000001</v>
          </cell>
          <cell r="L137">
            <v>0.12927473999999997</v>
          </cell>
          <cell r="M137">
            <v>0.95277100000000003</v>
          </cell>
          <cell r="N137">
            <v>0.21435999999999999</v>
          </cell>
          <cell r="O137">
            <v>6.0984266800000002</v>
          </cell>
        </row>
        <row r="138">
          <cell r="A138" t="str">
            <v>1.42.1999</v>
          </cell>
          <cell r="B138">
            <v>1</v>
          </cell>
          <cell r="C138">
            <v>42</v>
          </cell>
          <cell r="D138">
            <v>1999</v>
          </cell>
          <cell r="E138">
            <v>4.2868820000000003</v>
          </cell>
          <cell r="F138">
            <v>0</v>
          </cell>
          <cell r="G138">
            <v>0</v>
          </cell>
          <cell r="H138">
            <v>0</v>
          </cell>
          <cell r="I138">
            <v>0</v>
          </cell>
          <cell r="J138">
            <v>5.0918499999999998E-2</v>
          </cell>
          <cell r="K138">
            <v>1.22204344</v>
          </cell>
          <cell r="L138">
            <v>0.15080344000000001</v>
          </cell>
          <cell r="M138">
            <v>1.07124</v>
          </cell>
          <cell r="N138">
            <v>0.242094</v>
          </cell>
          <cell r="O138">
            <v>7.0239813800000004</v>
          </cell>
        </row>
        <row r="139">
          <cell r="A139" t="str">
            <v>1.42.2000</v>
          </cell>
          <cell r="B139">
            <v>1</v>
          </cell>
          <cell r="C139">
            <v>42</v>
          </cell>
          <cell r="D139">
            <v>2000</v>
          </cell>
          <cell r="E139">
            <v>4.2997550000000002</v>
          </cell>
          <cell r="F139">
            <v>0</v>
          </cell>
          <cell r="G139">
            <v>0</v>
          </cell>
          <cell r="H139">
            <v>0</v>
          </cell>
          <cell r="I139">
            <v>0</v>
          </cell>
          <cell r="J139">
            <v>4.94951E-2</v>
          </cell>
          <cell r="K139">
            <v>1.1878862799999999</v>
          </cell>
          <cell r="L139">
            <v>0.15125627999999999</v>
          </cell>
          <cell r="M139">
            <v>1.0366299999999999</v>
          </cell>
          <cell r="N139">
            <v>0.23532700000000001</v>
          </cell>
          <cell r="O139">
            <v>6.9603496599999994</v>
          </cell>
        </row>
        <row r="140">
          <cell r="A140" t="str">
            <v>1.42.2001</v>
          </cell>
          <cell r="B140">
            <v>1</v>
          </cell>
          <cell r="C140">
            <v>42</v>
          </cell>
          <cell r="D140">
            <v>2001</v>
          </cell>
          <cell r="E140">
            <v>5.3749079999999996</v>
          </cell>
          <cell r="F140">
            <v>0</v>
          </cell>
          <cell r="G140">
            <v>0</v>
          </cell>
          <cell r="H140">
            <v>0</v>
          </cell>
          <cell r="I140">
            <v>0</v>
          </cell>
          <cell r="J140">
            <v>5.9839700000000003E-2</v>
          </cell>
          <cell r="K140">
            <v>1.4361474299999999</v>
          </cell>
          <cell r="L140">
            <v>0.18907743000000002</v>
          </cell>
          <cell r="M140">
            <v>1.2470699999999999</v>
          </cell>
          <cell r="N140">
            <v>0.28450999999999999</v>
          </cell>
          <cell r="O140">
            <v>8.5915525599999985</v>
          </cell>
        </row>
        <row r="141">
          <cell r="A141" t="str">
            <v>1.42.2002</v>
          </cell>
          <cell r="B141">
            <v>1</v>
          </cell>
          <cell r="C141">
            <v>42</v>
          </cell>
          <cell r="D141">
            <v>2002</v>
          </cell>
          <cell r="E141">
            <v>6.1733190000000002</v>
          </cell>
          <cell r="F141">
            <v>0</v>
          </cell>
          <cell r="G141">
            <v>0</v>
          </cell>
          <cell r="H141">
            <v>0</v>
          </cell>
          <cell r="I141">
            <v>0</v>
          </cell>
          <cell r="J141">
            <v>6.6543500000000005E-2</v>
          </cell>
          <cell r="K141">
            <v>1.5970436100000001</v>
          </cell>
          <cell r="L141">
            <v>0.21716361000000001</v>
          </cell>
          <cell r="M141">
            <v>1.37988</v>
          </cell>
          <cell r="N141">
            <v>0.316384</v>
          </cell>
          <cell r="O141">
            <v>9.7503337199999986</v>
          </cell>
        </row>
        <row r="142">
          <cell r="A142" t="str">
            <v>1.42.2003</v>
          </cell>
          <cell r="B142">
            <v>1</v>
          </cell>
          <cell r="C142">
            <v>42</v>
          </cell>
          <cell r="D142">
            <v>2003</v>
          </cell>
          <cell r="E142">
            <v>7.4111630000000002</v>
          </cell>
          <cell r="F142">
            <v>0</v>
          </cell>
          <cell r="G142">
            <v>0</v>
          </cell>
          <cell r="H142">
            <v>0</v>
          </cell>
          <cell r="I142">
            <v>0</v>
          </cell>
          <cell r="J142">
            <v>7.7425099999999997E-2</v>
          </cell>
          <cell r="K142">
            <v>1.85819837</v>
          </cell>
          <cell r="L142">
            <v>0.26070836999999997</v>
          </cell>
          <cell r="M142">
            <v>1.5974900000000001</v>
          </cell>
          <cell r="N142">
            <v>0.36812099999999998</v>
          </cell>
          <cell r="O142">
            <v>11.57310584</v>
          </cell>
        </row>
        <row r="143">
          <cell r="A143" t="str">
            <v>1.42.2004</v>
          </cell>
          <cell r="B143">
            <v>1</v>
          </cell>
          <cell r="C143">
            <v>42</v>
          </cell>
          <cell r="D143">
            <v>2004</v>
          </cell>
          <cell r="E143">
            <v>7.8899029999999994</v>
          </cell>
          <cell r="F143">
            <v>0</v>
          </cell>
          <cell r="G143">
            <v>0</v>
          </cell>
          <cell r="H143">
            <v>0</v>
          </cell>
          <cell r="I143">
            <v>0</v>
          </cell>
          <cell r="J143">
            <v>7.9745999999999997E-2</v>
          </cell>
          <cell r="K143">
            <v>1.91391003</v>
          </cell>
          <cell r="L143">
            <v>0.27755003</v>
          </cell>
          <cell r="M143">
            <v>1.63635</v>
          </cell>
          <cell r="N143">
            <v>0.37915599999999999</v>
          </cell>
          <cell r="O143">
            <v>12.17661506</v>
          </cell>
        </row>
        <row r="144">
          <cell r="A144" t="str">
            <v>1.42.2005</v>
          </cell>
          <cell r="B144">
            <v>1</v>
          </cell>
          <cell r="C144">
            <v>42</v>
          </cell>
          <cell r="D144">
            <v>2005</v>
          </cell>
          <cell r="E144">
            <v>10.400156000000001</v>
          </cell>
          <cell r="F144">
            <v>0</v>
          </cell>
          <cell r="G144">
            <v>0</v>
          </cell>
          <cell r="H144">
            <v>0</v>
          </cell>
          <cell r="I144">
            <v>0</v>
          </cell>
          <cell r="J144">
            <v>0.10180699999999999</v>
          </cell>
          <cell r="K144">
            <v>2.4433745899999999</v>
          </cell>
          <cell r="L144">
            <v>0.36585459000000004</v>
          </cell>
          <cell r="M144">
            <v>2.0775199999999998</v>
          </cell>
          <cell r="N144">
            <v>0.48404700000000001</v>
          </cell>
          <cell r="O144">
            <v>15.872759180000001</v>
          </cell>
        </row>
        <row r="145">
          <cell r="A145" t="str">
            <v>1.42.2006</v>
          </cell>
          <cell r="B145">
            <v>1</v>
          </cell>
          <cell r="C145">
            <v>42</v>
          </cell>
          <cell r="D145">
            <v>2006</v>
          </cell>
          <cell r="E145">
            <v>13.261183000000003</v>
          </cell>
          <cell r="F145">
            <v>0</v>
          </cell>
          <cell r="G145">
            <v>0</v>
          </cell>
          <cell r="H145">
            <v>0</v>
          </cell>
          <cell r="I145">
            <v>0</v>
          </cell>
          <cell r="J145">
            <v>0.125531</v>
          </cell>
          <cell r="K145">
            <v>3.0127394199999999</v>
          </cell>
          <cell r="L145">
            <v>0.46649942000000005</v>
          </cell>
          <cell r="M145">
            <v>2.5462400000000001</v>
          </cell>
          <cell r="N145">
            <v>0.59684099999999995</v>
          </cell>
          <cell r="O145">
            <v>20.009033840000008</v>
          </cell>
        </row>
        <row r="146">
          <cell r="A146" t="str">
            <v>1.42.2007</v>
          </cell>
          <cell r="B146">
            <v>1</v>
          </cell>
          <cell r="C146">
            <v>42</v>
          </cell>
          <cell r="D146">
            <v>2007</v>
          </cell>
          <cell r="E146">
            <v>16.337306999999999</v>
          </cell>
          <cell r="F146">
            <v>0</v>
          </cell>
          <cell r="G146">
            <v>0</v>
          </cell>
          <cell r="H146">
            <v>0</v>
          </cell>
          <cell r="I146">
            <v>0</v>
          </cell>
          <cell r="J146">
            <v>0.14970900000000001</v>
          </cell>
          <cell r="K146">
            <v>3.5930304099999999</v>
          </cell>
          <cell r="L146">
            <v>0.57471041</v>
          </cell>
          <cell r="M146">
            <v>3.0183200000000001</v>
          </cell>
          <cell r="N146">
            <v>0.71180100000000002</v>
          </cell>
          <cell r="O146">
            <v>24.384877820000003</v>
          </cell>
        </row>
        <row r="147">
          <cell r="A147" t="str">
            <v>1.42.2008</v>
          </cell>
          <cell r="B147">
            <v>1</v>
          </cell>
          <cell r="C147">
            <v>42</v>
          </cell>
          <cell r="D147">
            <v>2008</v>
          </cell>
          <cell r="E147">
            <v>22.627572999999995</v>
          </cell>
          <cell r="F147">
            <v>0</v>
          </cell>
          <cell r="G147">
            <v>0</v>
          </cell>
          <cell r="H147">
            <v>0</v>
          </cell>
          <cell r="I147">
            <v>0</v>
          </cell>
          <cell r="J147">
            <v>0.200933</v>
          </cell>
          <cell r="K147">
            <v>4.8224103999999999</v>
          </cell>
          <cell r="L147">
            <v>0.7959904000000001</v>
          </cell>
          <cell r="M147">
            <v>4.0264199999999999</v>
          </cell>
          <cell r="N147">
            <v>0.95534799999999997</v>
          </cell>
          <cell r="O147">
            <v>33.428674799999996</v>
          </cell>
        </row>
        <row r="148">
          <cell r="A148" t="str">
            <v>1.42.2009</v>
          </cell>
          <cell r="B148">
            <v>1</v>
          </cell>
          <cell r="C148">
            <v>42</v>
          </cell>
          <cell r="D148">
            <v>2009</v>
          </cell>
          <cell r="E148">
            <v>30.467209000000004</v>
          </cell>
          <cell r="F148">
            <v>0</v>
          </cell>
          <cell r="G148">
            <v>0</v>
          </cell>
          <cell r="H148">
            <v>0</v>
          </cell>
          <cell r="I148">
            <v>0</v>
          </cell>
          <cell r="J148">
            <v>0.26182299999999997</v>
          </cell>
          <cell r="K148">
            <v>6.2837413</v>
          </cell>
          <cell r="L148">
            <v>1.0717713000000002</v>
          </cell>
          <cell r="M148">
            <v>5.21197</v>
          </cell>
          <cell r="N148">
            <v>1.24485</v>
          </cell>
          <cell r="O148">
            <v>44.541364600000009</v>
          </cell>
        </row>
        <row r="149">
          <cell r="A149" t="str">
            <v>1.42.2010</v>
          </cell>
          <cell r="B149">
            <v>1</v>
          </cell>
          <cell r="C149">
            <v>42</v>
          </cell>
          <cell r="D149">
            <v>2010</v>
          </cell>
          <cell r="E149">
            <v>37.683030000000002</v>
          </cell>
          <cell r="F149">
            <v>0</v>
          </cell>
          <cell r="G149">
            <v>0</v>
          </cell>
          <cell r="H149">
            <v>0</v>
          </cell>
          <cell r="I149">
            <v>0</v>
          </cell>
          <cell r="J149">
            <v>0.31371300000000002</v>
          </cell>
          <cell r="K149">
            <v>7.5290980000000003</v>
          </cell>
          <cell r="L149">
            <v>1.3256080000000001</v>
          </cell>
          <cell r="M149">
            <v>6.2034900000000004</v>
          </cell>
          <cell r="N149">
            <v>1.49156</v>
          </cell>
          <cell r="O149">
            <v>54.546499000000004</v>
          </cell>
        </row>
        <row r="150">
          <cell r="A150" t="str">
            <v>1.42.2011</v>
          </cell>
          <cell r="B150">
            <v>1</v>
          </cell>
          <cell r="C150">
            <v>42</v>
          </cell>
          <cell r="D150">
            <v>2011</v>
          </cell>
          <cell r="E150">
            <v>48.800430000000006</v>
          </cell>
          <cell r="F150">
            <v>0</v>
          </cell>
          <cell r="G150">
            <v>0</v>
          </cell>
          <cell r="H150">
            <v>0</v>
          </cell>
          <cell r="I150">
            <v>0</v>
          </cell>
          <cell r="J150">
            <v>0.39310099999999998</v>
          </cell>
          <cell r="K150">
            <v>9.4344487000000008</v>
          </cell>
          <cell r="L150">
            <v>1.7166887</v>
          </cell>
          <cell r="M150">
            <v>7.7177600000000002</v>
          </cell>
          <cell r="N150">
            <v>1.8690199999999999</v>
          </cell>
          <cell r="O150">
            <v>69.931448400000022</v>
          </cell>
        </row>
        <row r="151">
          <cell r="A151" t="str">
            <v>1.42.2012</v>
          </cell>
          <cell r="B151">
            <v>1</v>
          </cell>
          <cell r="C151">
            <v>42</v>
          </cell>
          <cell r="D151">
            <v>2012</v>
          </cell>
          <cell r="E151">
            <v>53.366479999999996</v>
          </cell>
          <cell r="F151">
            <v>0</v>
          </cell>
          <cell r="G151">
            <v>0</v>
          </cell>
          <cell r="H151">
            <v>0</v>
          </cell>
          <cell r="I151">
            <v>0</v>
          </cell>
          <cell r="J151">
            <v>0.41639300000000001</v>
          </cell>
          <cell r="K151">
            <v>9.9934229999999999</v>
          </cell>
          <cell r="L151">
            <v>1.877313</v>
          </cell>
          <cell r="M151">
            <v>8.1161100000000008</v>
          </cell>
          <cell r="N151">
            <v>1.97976</v>
          </cell>
          <cell r="O151">
            <v>75.749478999999994</v>
          </cell>
        </row>
        <row r="152">
          <cell r="A152" t="str">
            <v>1.42.2013</v>
          </cell>
          <cell r="B152">
            <v>1</v>
          </cell>
          <cell r="C152">
            <v>42</v>
          </cell>
          <cell r="D152">
            <v>2013</v>
          </cell>
          <cell r="E152">
            <v>58.550550000000001</v>
          </cell>
          <cell r="F152">
            <v>0</v>
          </cell>
          <cell r="G152">
            <v>0</v>
          </cell>
          <cell r="H152">
            <v>0</v>
          </cell>
          <cell r="I152">
            <v>0</v>
          </cell>
          <cell r="J152">
            <v>0.44204599999999999</v>
          </cell>
          <cell r="K152">
            <v>10.6090885</v>
          </cell>
          <cell r="L152">
            <v>2.0596785</v>
          </cell>
          <cell r="M152">
            <v>8.5494199999999996</v>
          </cell>
          <cell r="N152">
            <v>2.1017299999999999</v>
          </cell>
          <cell r="O152">
            <v>82.31251300000001</v>
          </cell>
        </row>
        <row r="153">
          <cell r="A153" t="str">
            <v>1.42.2014</v>
          </cell>
          <cell r="B153">
            <v>1</v>
          </cell>
          <cell r="C153">
            <v>42</v>
          </cell>
          <cell r="D153">
            <v>2014</v>
          </cell>
          <cell r="E153">
            <v>63.824280000000002</v>
          </cell>
          <cell r="F153">
            <v>0</v>
          </cell>
          <cell r="G153">
            <v>0</v>
          </cell>
          <cell r="H153">
            <v>0</v>
          </cell>
          <cell r="I153">
            <v>0</v>
          </cell>
          <cell r="J153">
            <v>0.46674399999999999</v>
          </cell>
          <cell r="K153">
            <v>11.2018583</v>
          </cell>
          <cell r="L153">
            <v>2.2451982999999998</v>
          </cell>
          <cell r="M153">
            <v>8.9566599999999994</v>
          </cell>
          <cell r="N153">
            <v>2.21916</v>
          </cell>
          <cell r="O153">
            <v>88.913900600000005</v>
          </cell>
        </row>
        <row r="154">
          <cell r="A154" t="str">
            <v>1.42.2015</v>
          </cell>
          <cell r="B154">
            <v>1</v>
          </cell>
          <cell r="C154">
            <v>42</v>
          </cell>
          <cell r="D154">
            <v>2015</v>
          </cell>
          <cell r="E154">
            <v>69.770099999999999</v>
          </cell>
          <cell r="F154">
            <v>0</v>
          </cell>
          <cell r="G154">
            <v>0</v>
          </cell>
          <cell r="H154">
            <v>0</v>
          </cell>
          <cell r="I154">
            <v>0</v>
          </cell>
          <cell r="J154">
            <v>0.49376799999999998</v>
          </cell>
          <cell r="K154">
            <v>11.850409500000001</v>
          </cell>
          <cell r="L154">
            <v>2.4543594999999998</v>
          </cell>
          <cell r="M154">
            <v>9.3960500000000007</v>
          </cell>
          <cell r="N154">
            <v>2.3476400000000002</v>
          </cell>
          <cell r="O154">
            <v>96.312326999999996</v>
          </cell>
        </row>
        <row r="155">
          <cell r="A155" t="str">
            <v>1.42.2016</v>
          </cell>
          <cell r="B155">
            <v>1</v>
          </cell>
          <cell r="C155">
            <v>42</v>
          </cell>
          <cell r="D155">
            <v>2016</v>
          </cell>
          <cell r="E155">
            <v>76.159719999999993</v>
          </cell>
          <cell r="F155">
            <v>0</v>
          </cell>
          <cell r="G155">
            <v>0</v>
          </cell>
          <cell r="H155">
            <v>0</v>
          </cell>
          <cell r="I155">
            <v>0</v>
          </cell>
          <cell r="J155">
            <v>0.52118399999999998</v>
          </cell>
          <cell r="K155">
            <v>12.5084407</v>
          </cell>
          <cell r="L155">
            <v>2.6791307</v>
          </cell>
          <cell r="M155">
            <v>9.8293099999999995</v>
          </cell>
          <cell r="N155">
            <v>2.4780000000000002</v>
          </cell>
          <cell r="O155">
            <v>104.17578539999998</v>
          </cell>
        </row>
        <row r="156">
          <cell r="A156" t="str">
            <v>1.42.2017</v>
          </cell>
          <cell r="B156">
            <v>1</v>
          </cell>
          <cell r="C156">
            <v>42</v>
          </cell>
          <cell r="D156">
            <v>2017</v>
          </cell>
          <cell r="E156">
            <v>81.371020000000001</v>
          </cell>
          <cell r="F156">
            <v>0</v>
          </cell>
          <cell r="G156">
            <v>0</v>
          </cell>
          <cell r="H156">
            <v>0</v>
          </cell>
          <cell r="I156">
            <v>0</v>
          </cell>
          <cell r="J156">
            <v>0.54000300000000001</v>
          </cell>
          <cell r="K156">
            <v>12.960048799999999</v>
          </cell>
          <cell r="L156">
            <v>2.8624487999999997</v>
          </cell>
          <cell r="M156">
            <v>10.0976</v>
          </cell>
          <cell r="N156">
            <v>2.5674700000000001</v>
          </cell>
          <cell r="O156">
            <v>110.39859059999999</v>
          </cell>
        </row>
        <row r="157">
          <cell r="A157" t="str">
            <v>1.42.2018</v>
          </cell>
          <cell r="B157">
            <v>1</v>
          </cell>
          <cell r="C157">
            <v>42</v>
          </cell>
          <cell r="D157">
            <v>2018</v>
          </cell>
          <cell r="E157">
            <v>87.187570000000008</v>
          </cell>
          <cell r="F157">
            <v>0</v>
          </cell>
          <cell r="G157">
            <v>0</v>
          </cell>
          <cell r="H157">
            <v>0</v>
          </cell>
          <cell r="I157">
            <v>0</v>
          </cell>
          <cell r="J157">
            <v>0.55968300000000004</v>
          </cell>
          <cell r="K157">
            <v>13.4323693</v>
          </cell>
          <cell r="L157">
            <v>3.0670693</v>
          </cell>
          <cell r="M157">
            <v>10.3653</v>
          </cell>
          <cell r="N157">
            <v>2.6610399999999998</v>
          </cell>
          <cell r="O157">
            <v>117.27303160000002</v>
          </cell>
        </row>
        <row r="158">
          <cell r="A158" t="str">
            <v>1.42.2019</v>
          </cell>
          <cell r="B158">
            <v>1</v>
          </cell>
          <cell r="C158">
            <v>42</v>
          </cell>
          <cell r="D158">
            <v>2019</v>
          </cell>
          <cell r="E158">
            <v>93.374929999999992</v>
          </cell>
          <cell r="F158">
            <v>0</v>
          </cell>
          <cell r="G158">
            <v>0</v>
          </cell>
          <cell r="H158">
            <v>0</v>
          </cell>
          <cell r="I158">
            <v>0</v>
          </cell>
          <cell r="J158">
            <v>0.58042000000000005</v>
          </cell>
          <cell r="K158">
            <v>13.930027500000001</v>
          </cell>
          <cell r="L158">
            <v>3.2847274999999998</v>
          </cell>
          <cell r="M158">
            <v>10.645300000000001</v>
          </cell>
          <cell r="N158">
            <v>2.75963</v>
          </cell>
          <cell r="O158">
            <v>124.57503500000001</v>
          </cell>
        </row>
        <row r="159">
          <cell r="A159" t="str">
            <v>1.42.2020</v>
          </cell>
          <cell r="B159">
            <v>1</v>
          </cell>
          <cell r="C159">
            <v>42</v>
          </cell>
          <cell r="D159">
            <v>2020</v>
          </cell>
          <cell r="E159">
            <v>99.394570000000002</v>
          </cell>
          <cell r="F159">
            <v>0</v>
          </cell>
          <cell r="G159">
            <v>0</v>
          </cell>
          <cell r="H159">
            <v>0</v>
          </cell>
          <cell r="I159">
            <v>0</v>
          </cell>
          <cell r="J159">
            <v>0.59790900000000002</v>
          </cell>
          <cell r="K159">
            <v>14.349785400000002</v>
          </cell>
          <cell r="L159">
            <v>3.4964854000000001</v>
          </cell>
          <cell r="M159">
            <v>10.853300000000001</v>
          </cell>
          <cell r="N159">
            <v>2.8427799999999999</v>
          </cell>
          <cell r="O159">
            <v>131.53482980000001</v>
          </cell>
        </row>
        <row r="160">
          <cell r="A160" t="str">
            <v>1.42.2021</v>
          </cell>
          <cell r="B160">
            <v>1</v>
          </cell>
          <cell r="C160">
            <v>42</v>
          </cell>
          <cell r="D160">
            <v>2021</v>
          </cell>
          <cell r="E160">
            <v>106.73643000000001</v>
          </cell>
          <cell r="F160">
            <v>0</v>
          </cell>
          <cell r="G160">
            <v>0</v>
          </cell>
          <cell r="H160">
            <v>0</v>
          </cell>
          <cell r="I160">
            <v>0</v>
          </cell>
          <cell r="J160">
            <v>0.62200900000000003</v>
          </cell>
          <cell r="K160">
            <v>14.928158</v>
          </cell>
          <cell r="L160">
            <v>3.7547579999999998</v>
          </cell>
          <cell r="M160">
            <v>11.173400000000001</v>
          </cell>
          <cell r="N160">
            <v>2.95736</v>
          </cell>
          <cell r="O160">
            <v>140.17211500000002</v>
          </cell>
        </row>
        <row r="161">
          <cell r="A161" t="str">
            <v>1.42.2022</v>
          </cell>
          <cell r="B161">
            <v>1</v>
          </cell>
          <cell r="C161">
            <v>42</v>
          </cell>
          <cell r="D161">
            <v>2022</v>
          </cell>
          <cell r="E161">
            <v>112.72409999999999</v>
          </cell>
          <cell r="F161">
            <v>0</v>
          </cell>
          <cell r="G161">
            <v>0</v>
          </cell>
          <cell r="H161">
            <v>0</v>
          </cell>
          <cell r="I161">
            <v>0</v>
          </cell>
          <cell r="J161">
            <v>0.63603200000000004</v>
          </cell>
          <cell r="K161">
            <v>15.2647896</v>
          </cell>
          <cell r="L161">
            <v>3.9653896</v>
          </cell>
          <cell r="M161">
            <v>11.2994</v>
          </cell>
          <cell r="N161">
            <v>3.0240399999999998</v>
          </cell>
          <cell r="O161">
            <v>146.91375120000001</v>
          </cell>
        </row>
        <row r="162">
          <cell r="A162" t="str">
            <v>1.42.2023</v>
          </cell>
          <cell r="B162">
            <v>1</v>
          </cell>
          <cell r="C162">
            <v>42</v>
          </cell>
          <cell r="D162">
            <v>2023</v>
          </cell>
          <cell r="E162">
            <v>118.36468000000001</v>
          </cell>
          <cell r="F162">
            <v>0</v>
          </cell>
          <cell r="G162">
            <v>0</v>
          </cell>
          <cell r="H162">
            <v>0</v>
          </cell>
          <cell r="I162">
            <v>0</v>
          </cell>
          <cell r="J162">
            <v>0.64634499999999995</v>
          </cell>
          <cell r="K162">
            <v>15.512307199999999</v>
          </cell>
          <cell r="L162">
            <v>4.1638071999999999</v>
          </cell>
          <cell r="M162">
            <v>11.3485</v>
          </cell>
          <cell r="N162">
            <v>3.07308</v>
          </cell>
          <cell r="O162">
            <v>153.10871940000001</v>
          </cell>
        </row>
        <row r="163">
          <cell r="A163" t="str">
            <v>1.42.2024</v>
          </cell>
          <cell r="B163">
            <v>1</v>
          </cell>
          <cell r="C163">
            <v>42</v>
          </cell>
          <cell r="D163">
            <v>2024</v>
          </cell>
          <cell r="E163">
            <v>124.10875</v>
          </cell>
          <cell r="F163">
            <v>0</v>
          </cell>
          <cell r="G163">
            <v>0</v>
          </cell>
          <cell r="H163">
            <v>0</v>
          </cell>
          <cell r="I163">
            <v>0</v>
          </cell>
          <cell r="J163">
            <v>0.65563300000000002</v>
          </cell>
          <cell r="K163">
            <v>15.735180600000001</v>
          </cell>
          <cell r="L163">
            <v>4.3658806000000006</v>
          </cell>
          <cell r="M163">
            <v>11.369300000000001</v>
          </cell>
          <cell r="N163">
            <v>3.1172399999999998</v>
          </cell>
          <cell r="O163">
            <v>159.3519842</v>
          </cell>
        </row>
        <row r="164">
          <cell r="A164" t="str">
            <v>1.42.2025</v>
          </cell>
          <cell r="B164">
            <v>1</v>
          </cell>
          <cell r="C164">
            <v>42</v>
          </cell>
          <cell r="D164">
            <v>2025</v>
          </cell>
          <cell r="E164">
            <v>132.81892999999999</v>
          </cell>
          <cell r="F164">
            <v>0</v>
          </cell>
          <cell r="G164">
            <v>0</v>
          </cell>
          <cell r="H164">
            <v>0</v>
          </cell>
          <cell r="I164">
            <v>0</v>
          </cell>
          <cell r="J164">
            <v>0.67950900000000003</v>
          </cell>
          <cell r="K164">
            <v>16.308286799999998</v>
          </cell>
          <cell r="L164">
            <v>4.6722868000000002</v>
          </cell>
          <cell r="M164">
            <v>11.635999999999999</v>
          </cell>
          <cell r="N164">
            <v>3.2307600000000001</v>
          </cell>
          <cell r="O164">
            <v>169.34577259999998</v>
          </cell>
        </row>
        <row r="165">
          <cell r="A165" t="str">
            <v>1.42.2026</v>
          </cell>
          <cell r="B165">
            <v>1</v>
          </cell>
          <cell r="C165">
            <v>42</v>
          </cell>
          <cell r="D165">
            <v>2026</v>
          </cell>
          <cell r="E165">
            <v>142.48692</v>
          </cell>
          <cell r="F165">
            <v>0</v>
          </cell>
          <cell r="G165">
            <v>0</v>
          </cell>
          <cell r="H165">
            <v>0</v>
          </cell>
          <cell r="I165">
            <v>0</v>
          </cell>
          <cell r="J165">
            <v>0.70573799999999998</v>
          </cell>
          <cell r="K165">
            <v>16.937680199999999</v>
          </cell>
          <cell r="L165">
            <v>5.0123802</v>
          </cell>
          <cell r="M165">
            <v>11.9253</v>
          </cell>
          <cell r="N165">
            <v>3.3554599999999999</v>
          </cell>
          <cell r="O165">
            <v>180.42347839999996</v>
          </cell>
        </row>
        <row r="166">
          <cell r="A166" t="str">
            <v>1.43.43</v>
          </cell>
          <cell r="B166">
            <v>1</v>
          </cell>
          <cell r="C166">
            <v>43</v>
          </cell>
          <cell r="D166">
            <v>43</v>
          </cell>
          <cell r="E166">
            <v>434.97125799999998</v>
          </cell>
          <cell r="F166">
            <v>0</v>
          </cell>
          <cell r="G166">
            <v>0</v>
          </cell>
          <cell r="H166">
            <v>0</v>
          </cell>
          <cell r="I166">
            <v>0</v>
          </cell>
          <cell r="J166">
            <v>9.7727354999999996</v>
          </cell>
          <cell r="K166">
            <v>234.54558243</v>
          </cell>
          <cell r="L166">
            <v>15.301342429999998</v>
          </cell>
          <cell r="M166">
            <v>219.24412999999998</v>
          </cell>
          <cell r="N166">
            <v>57.486661999999995</v>
          </cell>
          <cell r="O166">
            <v>971.32171036</v>
          </cell>
        </row>
        <row r="167">
          <cell r="A167" t="str">
            <v>1.43.1996</v>
          </cell>
          <cell r="B167">
            <v>1</v>
          </cell>
          <cell r="C167">
            <v>43</v>
          </cell>
          <cell r="D167">
            <v>1996</v>
          </cell>
          <cell r="E167">
            <v>15.346126999999999</v>
          </cell>
          <cell r="F167">
            <v>0</v>
          </cell>
          <cell r="G167">
            <v>0</v>
          </cell>
          <cell r="H167">
            <v>0</v>
          </cell>
          <cell r="I167">
            <v>0</v>
          </cell>
          <cell r="J167">
            <v>0.34478999999999999</v>
          </cell>
          <cell r="K167">
            <v>8.2749528999999988</v>
          </cell>
          <cell r="L167">
            <v>0.53984290000000001</v>
          </cell>
          <cell r="M167">
            <v>7.7351099999999997</v>
          </cell>
          <cell r="N167">
            <v>2.0281699999999998</v>
          </cell>
          <cell r="O167">
            <v>34.268992799999999</v>
          </cell>
        </row>
        <row r="168">
          <cell r="A168" t="str">
            <v>1.43.1997</v>
          </cell>
          <cell r="B168">
            <v>1</v>
          </cell>
          <cell r="C168">
            <v>43</v>
          </cell>
          <cell r="D168">
            <v>1997</v>
          </cell>
          <cell r="E168">
            <v>3.4497540000000004</v>
          </cell>
          <cell r="F168">
            <v>0</v>
          </cell>
          <cell r="G168">
            <v>0</v>
          </cell>
          <cell r="H168">
            <v>0</v>
          </cell>
          <cell r="I168">
            <v>0</v>
          </cell>
          <cell r="J168">
            <v>7.7507499999999993E-2</v>
          </cell>
          <cell r="K168">
            <v>1.8601747799999999</v>
          </cell>
          <cell r="L168">
            <v>0.12135478</v>
          </cell>
          <cell r="M168">
            <v>1.73882</v>
          </cell>
          <cell r="N168">
            <v>0.455926</v>
          </cell>
          <cell r="O168">
            <v>7.7035370600000004</v>
          </cell>
        </row>
        <row r="169">
          <cell r="A169" t="str">
            <v>1.43.1998</v>
          </cell>
          <cell r="B169">
            <v>1</v>
          </cell>
          <cell r="C169">
            <v>43</v>
          </cell>
          <cell r="D169">
            <v>1998</v>
          </cell>
          <cell r="E169">
            <v>3.8687300000000002</v>
          </cell>
          <cell r="F169">
            <v>0</v>
          </cell>
          <cell r="G169">
            <v>0</v>
          </cell>
          <cell r="H169">
            <v>0</v>
          </cell>
          <cell r="I169">
            <v>0</v>
          </cell>
          <cell r="J169">
            <v>8.6920899999999995E-2</v>
          </cell>
          <cell r="K169">
            <v>2.0861036300000002</v>
          </cell>
          <cell r="L169">
            <v>0.13609362999999999</v>
          </cell>
          <cell r="M169">
            <v>1.95001</v>
          </cell>
          <cell r="N169">
            <v>0.51129899999999995</v>
          </cell>
          <cell r="O169">
            <v>8.6391571599999999</v>
          </cell>
        </row>
        <row r="170">
          <cell r="A170" t="str">
            <v>1.43.1999</v>
          </cell>
          <cell r="B170">
            <v>1</v>
          </cell>
          <cell r="C170">
            <v>43</v>
          </cell>
          <cell r="D170">
            <v>1999</v>
          </cell>
          <cell r="E170">
            <v>4.4082289999999995</v>
          </cell>
          <cell r="F170">
            <v>0</v>
          </cell>
          <cell r="G170">
            <v>0</v>
          </cell>
          <cell r="H170">
            <v>0</v>
          </cell>
          <cell r="I170">
            <v>0</v>
          </cell>
          <cell r="J170">
            <v>9.9042099999999994E-2</v>
          </cell>
          <cell r="K170">
            <v>2.37701195</v>
          </cell>
          <cell r="L170">
            <v>0.15507195000000001</v>
          </cell>
          <cell r="M170">
            <v>2.22194</v>
          </cell>
          <cell r="N170">
            <v>0.58260100000000004</v>
          </cell>
          <cell r="O170">
            <v>9.8438960000000009</v>
          </cell>
        </row>
        <row r="171">
          <cell r="A171" t="str">
            <v>1.43.2000</v>
          </cell>
          <cell r="B171">
            <v>1</v>
          </cell>
          <cell r="C171">
            <v>43</v>
          </cell>
          <cell r="D171">
            <v>2000</v>
          </cell>
          <cell r="E171">
            <v>5.0464540000000007</v>
          </cell>
          <cell r="F171">
            <v>0</v>
          </cell>
          <cell r="G171">
            <v>0</v>
          </cell>
          <cell r="H171">
            <v>0</v>
          </cell>
          <cell r="I171">
            <v>0</v>
          </cell>
          <cell r="J171">
            <v>0.113381</v>
          </cell>
          <cell r="K171">
            <v>2.7211531799999999</v>
          </cell>
          <cell r="L171">
            <v>0.17752318</v>
          </cell>
          <cell r="M171">
            <v>2.5436299999999998</v>
          </cell>
          <cell r="N171">
            <v>0.66694900000000001</v>
          </cell>
          <cell r="O171">
            <v>11.269090360000002</v>
          </cell>
        </row>
        <row r="172">
          <cell r="A172" t="str">
            <v>1.43.2001</v>
          </cell>
          <cell r="B172">
            <v>1</v>
          </cell>
          <cell r="C172">
            <v>43</v>
          </cell>
          <cell r="D172">
            <v>2001</v>
          </cell>
          <cell r="E172">
            <v>5.7648780000000004</v>
          </cell>
          <cell r="F172">
            <v>0</v>
          </cell>
          <cell r="G172">
            <v>0</v>
          </cell>
          <cell r="H172">
            <v>0</v>
          </cell>
          <cell r="I172">
            <v>0</v>
          </cell>
          <cell r="J172">
            <v>0.129523</v>
          </cell>
          <cell r="K172">
            <v>3.1085457499999998</v>
          </cell>
          <cell r="L172">
            <v>0.20279574999999997</v>
          </cell>
          <cell r="M172">
            <v>2.9057499999999998</v>
          </cell>
          <cell r="N172">
            <v>0.76189700000000005</v>
          </cell>
          <cell r="O172">
            <v>12.873389499999998</v>
          </cell>
        </row>
        <row r="173">
          <cell r="A173" t="str">
            <v>1.43.2002</v>
          </cell>
          <cell r="B173">
            <v>1</v>
          </cell>
          <cell r="C173">
            <v>43</v>
          </cell>
          <cell r="D173">
            <v>2002</v>
          </cell>
          <cell r="E173">
            <v>6.3944269999999994</v>
          </cell>
          <cell r="F173">
            <v>0</v>
          </cell>
          <cell r="G173">
            <v>0</v>
          </cell>
          <cell r="H173">
            <v>0</v>
          </cell>
          <cell r="I173">
            <v>0</v>
          </cell>
          <cell r="J173">
            <v>0.14366699999999999</v>
          </cell>
          <cell r="K173">
            <v>3.4480116000000001</v>
          </cell>
          <cell r="L173">
            <v>0.22494159999999999</v>
          </cell>
          <cell r="M173">
            <v>3.2230699999999999</v>
          </cell>
          <cell r="N173">
            <v>0.84509999999999996</v>
          </cell>
          <cell r="O173">
            <v>14.279217199999998</v>
          </cell>
        </row>
        <row r="174">
          <cell r="A174" t="str">
            <v>1.43.2003</v>
          </cell>
          <cell r="B174">
            <v>1</v>
          </cell>
          <cell r="C174">
            <v>43</v>
          </cell>
          <cell r="D174">
            <v>2003</v>
          </cell>
          <cell r="E174">
            <v>7.0970280000000008</v>
          </cell>
          <cell r="F174">
            <v>0</v>
          </cell>
          <cell r="G174">
            <v>0</v>
          </cell>
          <cell r="H174">
            <v>0</v>
          </cell>
          <cell r="I174">
            <v>0</v>
          </cell>
          <cell r="J174">
            <v>0.15945300000000001</v>
          </cell>
          <cell r="K174">
            <v>3.8268786500000003</v>
          </cell>
          <cell r="L174">
            <v>0.24965865000000004</v>
          </cell>
          <cell r="M174">
            <v>3.5772200000000001</v>
          </cell>
          <cell r="N174">
            <v>0.93796000000000002</v>
          </cell>
          <cell r="O174">
            <v>15.848198300000004</v>
          </cell>
        </row>
        <row r="175">
          <cell r="A175" t="str">
            <v>1.43.2004</v>
          </cell>
          <cell r="B175">
            <v>1</v>
          </cell>
          <cell r="C175">
            <v>43</v>
          </cell>
          <cell r="D175">
            <v>2004</v>
          </cell>
          <cell r="E175">
            <v>7.7186810000000001</v>
          </cell>
          <cell r="F175">
            <v>0</v>
          </cell>
          <cell r="G175">
            <v>0</v>
          </cell>
          <cell r="H175">
            <v>0</v>
          </cell>
          <cell r="I175">
            <v>0</v>
          </cell>
          <cell r="J175">
            <v>0.17341999999999999</v>
          </cell>
          <cell r="K175">
            <v>4.1620760400000005</v>
          </cell>
          <cell r="L175">
            <v>0.27152604000000002</v>
          </cell>
          <cell r="M175">
            <v>3.8905500000000002</v>
          </cell>
          <cell r="N175">
            <v>1.0201199999999999</v>
          </cell>
          <cell r="O175">
            <v>17.23637308</v>
          </cell>
        </row>
        <row r="176">
          <cell r="A176" t="str">
            <v>1.43.2005</v>
          </cell>
          <cell r="B176">
            <v>1</v>
          </cell>
          <cell r="C176">
            <v>43</v>
          </cell>
          <cell r="D176">
            <v>2005</v>
          </cell>
          <cell r="E176">
            <v>8.3601890000000001</v>
          </cell>
          <cell r="F176">
            <v>0</v>
          </cell>
          <cell r="G176">
            <v>0</v>
          </cell>
          <cell r="H176">
            <v>0</v>
          </cell>
          <cell r="I176">
            <v>0</v>
          </cell>
          <cell r="J176">
            <v>0.187833</v>
          </cell>
          <cell r="K176">
            <v>4.5079827400000001</v>
          </cell>
          <cell r="L176">
            <v>0.29409274000000002</v>
          </cell>
          <cell r="M176">
            <v>4.2138900000000001</v>
          </cell>
          <cell r="N176">
            <v>1.1049</v>
          </cell>
          <cell r="O176">
            <v>18.668887479999999</v>
          </cell>
        </row>
        <row r="177">
          <cell r="A177" t="str">
            <v>1.43.2006</v>
          </cell>
          <cell r="B177">
            <v>1</v>
          </cell>
          <cell r="C177">
            <v>43</v>
          </cell>
          <cell r="D177">
            <v>2006</v>
          </cell>
          <cell r="E177">
            <v>9.0754280000000005</v>
          </cell>
          <cell r="F177">
            <v>0</v>
          </cell>
          <cell r="G177">
            <v>0</v>
          </cell>
          <cell r="H177">
            <v>0</v>
          </cell>
          <cell r="I177">
            <v>0</v>
          </cell>
          <cell r="J177">
            <v>0.203903</v>
          </cell>
          <cell r="K177">
            <v>4.8936641000000005</v>
          </cell>
          <cell r="L177">
            <v>0.31925409999999999</v>
          </cell>
          <cell r="M177">
            <v>4.5744100000000003</v>
          </cell>
          <cell r="N177">
            <v>1.19943</v>
          </cell>
          <cell r="O177">
            <v>20.266089200000003</v>
          </cell>
        </row>
        <row r="178">
          <cell r="A178" t="str">
            <v>1.43.2007</v>
          </cell>
          <cell r="B178">
            <v>1</v>
          </cell>
          <cell r="C178">
            <v>43</v>
          </cell>
          <cell r="D178">
            <v>2007</v>
          </cell>
          <cell r="E178">
            <v>9.9189619999999987</v>
          </cell>
          <cell r="F178">
            <v>0</v>
          </cell>
          <cell r="G178">
            <v>0</v>
          </cell>
          <cell r="H178">
            <v>0</v>
          </cell>
          <cell r="I178">
            <v>0</v>
          </cell>
          <cell r="J178">
            <v>0.222855</v>
          </cell>
          <cell r="K178">
            <v>5.3485075899999996</v>
          </cell>
          <cell r="L178">
            <v>0.34892759000000001</v>
          </cell>
          <cell r="M178">
            <v>4.9995799999999999</v>
          </cell>
          <cell r="N178">
            <v>1.31091</v>
          </cell>
          <cell r="O178">
            <v>22.149742179999997</v>
          </cell>
        </row>
        <row r="179">
          <cell r="A179" t="str">
            <v>1.43.2008</v>
          </cell>
          <cell r="B179">
            <v>1</v>
          </cell>
          <cell r="C179">
            <v>43</v>
          </cell>
          <cell r="D179">
            <v>2008</v>
          </cell>
          <cell r="E179">
            <v>10.845504</v>
          </cell>
          <cell r="F179">
            <v>0</v>
          </cell>
          <cell r="G179">
            <v>0</v>
          </cell>
          <cell r="H179">
            <v>0</v>
          </cell>
          <cell r="I179">
            <v>0</v>
          </cell>
          <cell r="J179">
            <v>0.243672</v>
          </cell>
          <cell r="K179">
            <v>5.8481318500000006</v>
          </cell>
          <cell r="L179">
            <v>0.38152185</v>
          </cell>
          <cell r="M179">
            <v>5.4665999999999997</v>
          </cell>
          <cell r="N179">
            <v>1.43336</v>
          </cell>
          <cell r="O179">
            <v>24.218789699999999</v>
          </cell>
        </row>
        <row r="180">
          <cell r="A180" t="str">
            <v>1.43.2009</v>
          </cell>
          <cell r="B180">
            <v>1</v>
          </cell>
          <cell r="C180">
            <v>43</v>
          </cell>
          <cell r="D180">
            <v>2009</v>
          </cell>
          <cell r="E180">
            <v>11.771211999999998</v>
          </cell>
          <cell r="F180">
            <v>0</v>
          </cell>
          <cell r="G180">
            <v>0</v>
          </cell>
          <cell r="H180">
            <v>0</v>
          </cell>
          <cell r="I180">
            <v>0</v>
          </cell>
          <cell r="J180">
            <v>0.26446999999999998</v>
          </cell>
          <cell r="K180">
            <v>6.3472855600000004</v>
          </cell>
          <cell r="L180">
            <v>0.41408556000000007</v>
          </cell>
          <cell r="M180">
            <v>5.9332000000000003</v>
          </cell>
          <cell r="N180">
            <v>1.5557099999999999</v>
          </cell>
          <cell r="O180">
            <v>26.285963119999998</v>
          </cell>
        </row>
        <row r="181">
          <cell r="A181" t="str">
            <v>1.43.2010</v>
          </cell>
          <cell r="B181">
            <v>1</v>
          </cell>
          <cell r="C181">
            <v>43</v>
          </cell>
          <cell r="D181">
            <v>2010</v>
          </cell>
          <cell r="E181">
            <v>12.794422000000001</v>
          </cell>
          <cell r="F181">
            <v>0</v>
          </cell>
          <cell r="G181">
            <v>0</v>
          </cell>
          <cell r="H181">
            <v>0</v>
          </cell>
          <cell r="I181">
            <v>0</v>
          </cell>
          <cell r="J181">
            <v>0.28745900000000002</v>
          </cell>
          <cell r="K181">
            <v>6.8990304299999998</v>
          </cell>
          <cell r="L181">
            <v>0.45008043000000003</v>
          </cell>
          <cell r="M181">
            <v>6.44895</v>
          </cell>
          <cell r="N181">
            <v>1.6909400000000001</v>
          </cell>
          <cell r="O181">
            <v>28.57088186</v>
          </cell>
        </row>
        <row r="182">
          <cell r="A182" t="str">
            <v>1.43.2011</v>
          </cell>
          <cell r="B182">
            <v>1</v>
          </cell>
          <cell r="C182">
            <v>43</v>
          </cell>
          <cell r="D182">
            <v>2011</v>
          </cell>
          <cell r="E182">
            <v>13.746499</v>
          </cell>
          <cell r="F182">
            <v>0</v>
          </cell>
          <cell r="G182">
            <v>0</v>
          </cell>
          <cell r="H182">
            <v>0</v>
          </cell>
          <cell r="I182">
            <v>0</v>
          </cell>
          <cell r="J182">
            <v>0.30885000000000001</v>
          </cell>
          <cell r="K182">
            <v>7.4124029199999999</v>
          </cell>
          <cell r="L182">
            <v>0.48357292000000002</v>
          </cell>
          <cell r="M182">
            <v>6.9288299999999996</v>
          </cell>
          <cell r="N182">
            <v>1.8167599999999999</v>
          </cell>
          <cell r="O182">
            <v>30.696914839999994</v>
          </cell>
        </row>
        <row r="183">
          <cell r="A183" t="str">
            <v>1.43.2012</v>
          </cell>
          <cell r="B183">
            <v>1</v>
          </cell>
          <cell r="C183">
            <v>43</v>
          </cell>
          <cell r="D183">
            <v>2012</v>
          </cell>
          <cell r="E183">
            <v>14.560951999999999</v>
          </cell>
          <cell r="F183">
            <v>0</v>
          </cell>
          <cell r="G183">
            <v>0</v>
          </cell>
          <cell r="H183">
            <v>0</v>
          </cell>
          <cell r="I183">
            <v>0</v>
          </cell>
          <cell r="J183">
            <v>0.32714799999999999</v>
          </cell>
          <cell r="K183">
            <v>7.8515721599999999</v>
          </cell>
          <cell r="L183">
            <v>0.51222215999999998</v>
          </cell>
          <cell r="M183">
            <v>7.3393499999999996</v>
          </cell>
          <cell r="N183">
            <v>1.9244000000000001</v>
          </cell>
          <cell r="O183">
            <v>32.51564432</v>
          </cell>
        </row>
        <row r="184">
          <cell r="A184" t="str">
            <v>1.43.2013</v>
          </cell>
          <cell r="B184">
            <v>1</v>
          </cell>
          <cell r="C184">
            <v>43</v>
          </cell>
          <cell r="D184">
            <v>2013</v>
          </cell>
          <cell r="E184">
            <v>15.458021000000002</v>
          </cell>
          <cell r="F184">
            <v>0</v>
          </cell>
          <cell r="G184">
            <v>0</v>
          </cell>
          <cell r="H184">
            <v>0</v>
          </cell>
          <cell r="I184">
            <v>0</v>
          </cell>
          <cell r="J184">
            <v>0.347304</v>
          </cell>
          <cell r="K184">
            <v>8.3352895199999999</v>
          </cell>
          <cell r="L184">
            <v>0.54377951999999996</v>
          </cell>
          <cell r="M184">
            <v>7.7915099999999997</v>
          </cell>
          <cell r="N184">
            <v>2.0429599999999999</v>
          </cell>
          <cell r="O184">
            <v>34.518864040000004</v>
          </cell>
        </row>
        <row r="185">
          <cell r="A185" t="str">
            <v>1.43.2014</v>
          </cell>
          <cell r="B185">
            <v>1</v>
          </cell>
          <cell r="C185">
            <v>43</v>
          </cell>
          <cell r="D185">
            <v>2014</v>
          </cell>
          <cell r="E185">
            <v>16.321709000000002</v>
          </cell>
          <cell r="F185">
            <v>0</v>
          </cell>
          <cell r="G185">
            <v>0</v>
          </cell>
          <cell r="H185">
            <v>0</v>
          </cell>
          <cell r="I185">
            <v>0</v>
          </cell>
          <cell r="J185">
            <v>0.36670900000000001</v>
          </cell>
          <cell r="K185">
            <v>8.8010118900000016</v>
          </cell>
          <cell r="L185">
            <v>0.57416189000000006</v>
          </cell>
          <cell r="M185">
            <v>8.2268500000000007</v>
          </cell>
          <cell r="N185">
            <v>2.1571099999999999</v>
          </cell>
          <cell r="O185">
            <v>36.447551780000005</v>
          </cell>
        </row>
        <row r="186">
          <cell r="A186" t="str">
            <v>1.43.2015</v>
          </cell>
          <cell r="B186">
            <v>1</v>
          </cell>
          <cell r="C186">
            <v>43</v>
          </cell>
          <cell r="D186">
            <v>2015</v>
          </cell>
          <cell r="E186">
            <v>17.266694000000001</v>
          </cell>
          <cell r="F186">
            <v>0</v>
          </cell>
          <cell r="G186">
            <v>0</v>
          </cell>
          <cell r="H186">
            <v>0</v>
          </cell>
          <cell r="I186">
            <v>0</v>
          </cell>
          <cell r="J186">
            <v>0.38794000000000001</v>
          </cell>
          <cell r="K186">
            <v>9.3105645800000012</v>
          </cell>
          <cell r="L186">
            <v>0.60740458000000008</v>
          </cell>
          <cell r="M186">
            <v>8.7031500000000008</v>
          </cell>
          <cell r="N186">
            <v>2.282</v>
          </cell>
          <cell r="O186">
            <v>38.557753160000004</v>
          </cell>
        </row>
        <row r="187">
          <cell r="A187" t="str">
            <v>1.43.2016</v>
          </cell>
          <cell r="B187">
            <v>1</v>
          </cell>
          <cell r="C187">
            <v>43</v>
          </cell>
          <cell r="D187">
            <v>2016</v>
          </cell>
          <cell r="E187">
            <v>18.225472</v>
          </cell>
          <cell r="F187">
            <v>0</v>
          </cell>
          <cell r="G187">
            <v>0</v>
          </cell>
          <cell r="H187">
            <v>0</v>
          </cell>
          <cell r="I187">
            <v>0</v>
          </cell>
          <cell r="J187">
            <v>0.40948200000000001</v>
          </cell>
          <cell r="K187">
            <v>9.8275524099999991</v>
          </cell>
          <cell r="L187">
            <v>0.64113240999999999</v>
          </cell>
          <cell r="M187">
            <v>9.18642</v>
          </cell>
          <cell r="N187">
            <v>2.4087200000000002</v>
          </cell>
          <cell r="O187">
            <v>40.698778820000001</v>
          </cell>
        </row>
        <row r="188">
          <cell r="A188" t="str">
            <v>1.43.2017</v>
          </cell>
          <cell r="B188">
            <v>1</v>
          </cell>
          <cell r="C188">
            <v>43</v>
          </cell>
          <cell r="D188">
            <v>2017</v>
          </cell>
          <cell r="E188">
            <v>18.883516999999998</v>
          </cell>
          <cell r="F188">
            <v>0</v>
          </cell>
          <cell r="G188">
            <v>0</v>
          </cell>
          <cell r="H188">
            <v>0</v>
          </cell>
          <cell r="I188">
            <v>0</v>
          </cell>
          <cell r="J188">
            <v>0.42426599999999998</v>
          </cell>
          <cell r="K188">
            <v>10.1823801</v>
          </cell>
          <cell r="L188">
            <v>0.66428010000000004</v>
          </cell>
          <cell r="M188">
            <v>9.5181100000000001</v>
          </cell>
          <cell r="N188">
            <v>2.4956800000000001</v>
          </cell>
          <cell r="O188">
            <v>42.168233199999996</v>
          </cell>
        </row>
        <row r="189">
          <cell r="A189" t="str">
            <v>1.43.2018</v>
          </cell>
          <cell r="B189">
            <v>1</v>
          </cell>
          <cell r="C189">
            <v>43</v>
          </cell>
          <cell r="D189">
            <v>2018</v>
          </cell>
          <cell r="E189">
            <v>19.571715000000001</v>
          </cell>
          <cell r="F189">
            <v>0</v>
          </cell>
          <cell r="G189">
            <v>0</v>
          </cell>
          <cell r="H189">
            <v>0</v>
          </cell>
          <cell r="I189">
            <v>0</v>
          </cell>
          <cell r="J189">
            <v>0.43972800000000001</v>
          </cell>
          <cell r="K189">
            <v>10.553470099999998</v>
          </cell>
          <cell r="L189">
            <v>0.68849009999999999</v>
          </cell>
          <cell r="M189">
            <v>9.8649799999999992</v>
          </cell>
          <cell r="N189">
            <v>2.5866400000000001</v>
          </cell>
          <cell r="O189">
            <v>43.705023199999999</v>
          </cell>
        </row>
        <row r="190">
          <cell r="A190" t="str">
            <v>1.43.2019</v>
          </cell>
          <cell r="B190">
            <v>1</v>
          </cell>
          <cell r="C190">
            <v>43</v>
          </cell>
          <cell r="D190">
            <v>2019</v>
          </cell>
          <cell r="E190">
            <v>20.296871000000003</v>
          </cell>
          <cell r="F190">
            <v>0</v>
          </cell>
          <cell r="G190">
            <v>0</v>
          </cell>
          <cell r="H190">
            <v>0</v>
          </cell>
          <cell r="I190">
            <v>0</v>
          </cell>
          <cell r="J190">
            <v>0.45601999999999998</v>
          </cell>
          <cell r="K190">
            <v>10.9445</v>
          </cell>
          <cell r="L190">
            <v>0.71399999999999997</v>
          </cell>
          <cell r="M190">
            <v>10.230499999999999</v>
          </cell>
          <cell r="N190">
            <v>2.68248</v>
          </cell>
          <cell r="O190">
            <v>45.324370999999999</v>
          </cell>
        </row>
        <row r="191">
          <cell r="A191" t="str">
            <v>1.43.2020</v>
          </cell>
          <cell r="B191">
            <v>1</v>
          </cell>
          <cell r="C191">
            <v>43</v>
          </cell>
          <cell r="D191">
            <v>2020</v>
          </cell>
          <cell r="E191">
            <v>20.918514999999999</v>
          </cell>
          <cell r="F191">
            <v>0</v>
          </cell>
          <cell r="G191">
            <v>0</v>
          </cell>
          <cell r="H191">
            <v>0</v>
          </cell>
          <cell r="I191">
            <v>0</v>
          </cell>
          <cell r="J191">
            <v>0.46998899999999999</v>
          </cell>
          <cell r="K191">
            <v>11.279670099999999</v>
          </cell>
          <cell r="L191">
            <v>0.73587009999999997</v>
          </cell>
          <cell r="M191">
            <v>10.543799999999999</v>
          </cell>
          <cell r="N191">
            <v>2.76464</v>
          </cell>
          <cell r="O191">
            <v>46.712484199999992</v>
          </cell>
        </row>
        <row r="192">
          <cell r="A192" t="str">
            <v>1.43.2021</v>
          </cell>
          <cell r="B192">
            <v>1</v>
          </cell>
          <cell r="C192">
            <v>43</v>
          </cell>
          <cell r="D192">
            <v>2021</v>
          </cell>
          <cell r="E192">
            <v>21.720813</v>
          </cell>
          <cell r="F192">
            <v>0</v>
          </cell>
          <cell r="G192">
            <v>0</v>
          </cell>
          <cell r="H192">
            <v>0</v>
          </cell>
          <cell r="I192">
            <v>0</v>
          </cell>
          <cell r="J192">
            <v>0.488014</v>
          </cell>
          <cell r="K192">
            <v>11.7122916</v>
          </cell>
          <cell r="L192">
            <v>0.76409159999999998</v>
          </cell>
          <cell r="M192">
            <v>10.9482</v>
          </cell>
          <cell r="N192">
            <v>2.8706700000000001</v>
          </cell>
          <cell r="O192">
            <v>48.504080199999997</v>
          </cell>
        </row>
        <row r="193">
          <cell r="A193" t="str">
            <v>1.43.2022</v>
          </cell>
          <cell r="B193">
            <v>1</v>
          </cell>
          <cell r="C193">
            <v>43</v>
          </cell>
          <cell r="D193">
            <v>2022</v>
          </cell>
          <cell r="E193">
            <v>22.213550999999999</v>
          </cell>
          <cell r="F193">
            <v>0</v>
          </cell>
          <cell r="G193">
            <v>0</v>
          </cell>
          <cell r="H193">
            <v>0</v>
          </cell>
          <cell r="I193">
            <v>0</v>
          </cell>
          <cell r="J193">
            <v>0.499083</v>
          </cell>
          <cell r="K193">
            <v>11.9780222</v>
          </cell>
          <cell r="L193">
            <v>0.78142220000000007</v>
          </cell>
          <cell r="M193">
            <v>11.1966</v>
          </cell>
          <cell r="N193">
            <v>2.9357799999999998</v>
          </cell>
          <cell r="O193">
            <v>49.604458400000006</v>
          </cell>
        </row>
        <row r="194">
          <cell r="A194" t="str">
            <v>1.43.2023</v>
          </cell>
          <cell r="B194">
            <v>1</v>
          </cell>
          <cell r="C194">
            <v>43</v>
          </cell>
          <cell r="D194">
            <v>2023</v>
          </cell>
          <cell r="E194">
            <v>22.603840999999999</v>
          </cell>
          <cell r="F194">
            <v>0</v>
          </cell>
          <cell r="G194">
            <v>0</v>
          </cell>
          <cell r="H194">
            <v>0</v>
          </cell>
          <cell r="I194">
            <v>0</v>
          </cell>
          <cell r="J194">
            <v>0.50785400000000003</v>
          </cell>
          <cell r="K194">
            <v>12.188455599999999</v>
          </cell>
          <cell r="L194">
            <v>0.79515559999999996</v>
          </cell>
          <cell r="M194">
            <v>11.3933</v>
          </cell>
          <cell r="N194">
            <v>2.9873699999999999</v>
          </cell>
          <cell r="O194">
            <v>50.475976199999991</v>
          </cell>
        </row>
        <row r="195">
          <cell r="A195" t="str">
            <v>1.43.2024</v>
          </cell>
          <cell r="B195">
            <v>1</v>
          </cell>
          <cell r="C195">
            <v>43</v>
          </cell>
          <cell r="D195">
            <v>2024</v>
          </cell>
          <cell r="E195">
            <v>22.921975</v>
          </cell>
          <cell r="F195">
            <v>0</v>
          </cell>
          <cell r="G195">
            <v>0</v>
          </cell>
          <cell r="H195">
            <v>0</v>
          </cell>
          <cell r="I195">
            <v>0</v>
          </cell>
          <cell r="J195">
            <v>0.51500000000000001</v>
          </cell>
          <cell r="K195">
            <v>12.360043999999998</v>
          </cell>
          <cell r="L195">
            <v>0.80634400000000006</v>
          </cell>
          <cell r="M195">
            <v>11.553599999999999</v>
          </cell>
          <cell r="N195">
            <v>3.0294099999999999</v>
          </cell>
          <cell r="O195">
            <v>51.186373000000003</v>
          </cell>
        </row>
        <row r="196">
          <cell r="A196" t="str">
            <v>1.43.2025</v>
          </cell>
          <cell r="B196">
            <v>1</v>
          </cell>
          <cell r="C196">
            <v>43</v>
          </cell>
          <cell r="D196">
            <v>2025</v>
          </cell>
          <cell r="E196">
            <v>23.758509</v>
          </cell>
          <cell r="F196">
            <v>0</v>
          </cell>
          <cell r="G196">
            <v>0</v>
          </cell>
          <cell r="H196">
            <v>0</v>
          </cell>
          <cell r="I196">
            <v>0</v>
          </cell>
          <cell r="J196">
            <v>0.53379399999999999</v>
          </cell>
          <cell r="K196">
            <v>12.811072000000001</v>
          </cell>
          <cell r="L196">
            <v>0.83577199999999996</v>
          </cell>
          <cell r="M196">
            <v>11.975300000000001</v>
          </cell>
          <cell r="N196">
            <v>3.1399599999999999</v>
          </cell>
          <cell r="O196">
            <v>53.054406999999998</v>
          </cell>
        </row>
        <row r="197">
          <cell r="A197" t="str">
            <v>1.43.2026</v>
          </cell>
          <cell r="B197">
            <v>1</v>
          </cell>
          <cell r="C197">
            <v>43</v>
          </cell>
          <cell r="D197">
            <v>2026</v>
          </cell>
          <cell r="E197">
            <v>24.642578999999998</v>
          </cell>
          <cell r="F197">
            <v>0</v>
          </cell>
          <cell r="G197">
            <v>0</v>
          </cell>
          <cell r="H197">
            <v>0</v>
          </cell>
          <cell r="I197">
            <v>0</v>
          </cell>
          <cell r="J197">
            <v>0.55365799999999998</v>
          </cell>
          <cell r="K197">
            <v>13.287772499999999</v>
          </cell>
          <cell r="L197">
            <v>0.86687250000000005</v>
          </cell>
          <cell r="M197">
            <v>12.4209</v>
          </cell>
          <cell r="N197">
            <v>3.2568100000000002</v>
          </cell>
          <cell r="O197">
            <v>55.028592000000003</v>
          </cell>
        </row>
        <row r="198">
          <cell r="A198" t="str">
            <v>1.51.51</v>
          </cell>
          <cell r="B198">
            <v>1</v>
          </cell>
          <cell r="C198">
            <v>51</v>
          </cell>
          <cell r="D198">
            <v>51</v>
          </cell>
          <cell r="E198">
            <v>132.76058190999998</v>
          </cell>
          <cell r="F198">
            <v>0</v>
          </cell>
          <cell r="G198">
            <v>0</v>
          </cell>
          <cell r="H198">
            <v>0</v>
          </cell>
          <cell r="I198">
            <v>0</v>
          </cell>
          <cell r="J198">
            <v>5.0616735000000004</v>
          </cell>
          <cell r="K198">
            <v>121.480093481</v>
          </cell>
          <cell r="L198">
            <v>4.6697164809999991</v>
          </cell>
          <cell r="M198">
            <v>116.81037699999999</v>
          </cell>
          <cell r="N198">
            <v>19.481274900000003</v>
          </cell>
          <cell r="O198">
            <v>400.26371727200001</v>
          </cell>
        </row>
        <row r="199">
          <cell r="A199" t="str">
            <v>1.51.1996</v>
          </cell>
          <cell r="B199">
            <v>1</v>
          </cell>
          <cell r="C199">
            <v>51</v>
          </cell>
          <cell r="D199">
            <v>1996</v>
          </cell>
          <cell r="E199">
            <v>0.18016517000000001</v>
          </cell>
          <cell r="F199">
            <v>0</v>
          </cell>
          <cell r="G199">
            <v>0</v>
          </cell>
          <cell r="H199">
            <v>0</v>
          </cell>
          <cell r="I199">
            <v>0</v>
          </cell>
          <cell r="J199">
            <v>7.0136199999999996E-2</v>
          </cell>
          <cell r="K199">
            <v>1.6832671264000001</v>
          </cell>
          <cell r="L199">
            <v>6.3371264000000004E-3</v>
          </cell>
          <cell r="M199">
            <v>1.67693</v>
          </cell>
          <cell r="N199">
            <v>0.26993899999999998</v>
          </cell>
          <cell r="O199">
            <v>3.8867746228</v>
          </cell>
        </row>
        <row r="200">
          <cell r="A200" t="str">
            <v>1.51.1997</v>
          </cell>
          <cell r="B200">
            <v>1</v>
          </cell>
          <cell r="C200">
            <v>51</v>
          </cell>
          <cell r="D200">
            <v>1997</v>
          </cell>
          <cell r="E200">
            <v>0.37975239999999999</v>
          </cell>
          <cell r="F200">
            <v>0</v>
          </cell>
          <cell r="G200">
            <v>0</v>
          </cell>
          <cell r="H200">
            <v>0</v>
          </cell>
          <cell r="I200">
            <v>0</v>
          </cell>
          <cell r="J200">
            <v>8.2960599999999995E-2</v>
          </cell>
          <cell r="K200">
            <v>1.9910574030000001</v>
          </cell>
          <cell r="L200">
            <v>1.3357403E-2</v>
          </cell>
          <cell r="M200">
            <v>1.9777</v>
          </cell>
          <cell r="N200">
            <v>0.319297</v>
          </cell>
          <cell r="O200">
            <v>4.7641248059999999</v>
          </cell>
        </row>
        <row r="201">
          <cell r="A201" t="str">
            <v>1.51.1998</v>
          </cell>
          <cell r="B201">
            <v>1</v>
          </cell>
          <cell r="C201">
            <v>51</v>
          </cell>
          <cell r="D201">
            <v>1998</v>
          </cell>
          <cell r="E201">
            <v>13.006604999999999</v>
          </cell>
          <cell r="F201">
            <v>0</v>
          </cell>
          <cell r="G201">
            <v>0</v>
          </cell>
          <cell r="H201">
            <v>0</v>
          </cell>
          <cell r="I201">
            <v>0</v>
          </cell>
          <cell r="J201">
            <v>1.97482</v>
          </cell>
          <cell r="K201">
            <v>47.39569461</v>
          </cell>
          <cell r="L201">
            <v>0.45749460999999997</v>
          </cell>
          <cell r="M201">
            <v>46.938200000000002</v>
          </cell>
          <cell r="N201">
            <v>7.6006600000000004</v>
          </cell>
          <cell r="O201">
            <v>117.37347421999999</v>
          </cell>
        </row>
        <row r="202">
          <cell r="A202" t="str">
            <v>1.51.1999</v>
          </cell>
          <cell r="B202">
            <v>1</v>
          </cell>
          <cell r="C202">
            <v>51</v>
          </cell>
          <cell r="D202">
            <v>1999</v>
          </cell>
          <cell r="E202">
            <v>8.1283360000000009</v>
          </cell>
          <cell r="F202">
            <v>0</v>
          </cell>
          <cell r="G202">
            <v>0</v>
          </cell>
          <cell r="H202">
            <v>0</v>
          </cell>
          <cell r="I202">
            <v>0</v>
          </cell>
          <cell r="J202">
            <v>0.94571099999999997</v>
          </cell>
          <cell r="K202">
            <v>22.697005480000001</v>
          </cell>
          <cell r="L202">
            <v>0.28590547999999999</v>
          </cell>
          <cell r="M202">
            <v>22.411100000000001</v>
          </cell>
          <cell r="N202">
            <v>3.6398299999999999</v>
          </cell>
          <cell r="O202">
            <v>58.107887959999999</v>
          </cell>
        </row>
        <row r="203">
          <cell r="A203" t="str">
            <v>1.51.2000</v>
          </cell>
          <cell r="B203">
            <v>1</v>
          </cell>
          <cell r="C203">
            <v>51</v>
          </cell>
          <cell r="D203">
            <v>2000</v>
          </cell>
          <cell r="E203">
            <v>0.14129824000000002</v>
          </cell>
          <cell r="F203">
            <v>0</v>
          </cell>
          <cell r="G203">
            <v>0</v>
          </cell>
          <cell r="H203">
            <v>0</v>
          </cell>
          <cell r="I203">
            <v>0</v>
          </cell>
          <cell r="J203">
            <v>1.3325399999999999E-2</v>
          </cell>
          <cell r="K203">
            <v>0.31981001060000003</v>
          </cell>
          <cell r="L203">
            <v>4.9700105999999997E-3</v>
          </cell>
          <cell r="M203">
            <v>0.31484000000000001</v>
          </cell>
          <cell r="N203">
            <v>5.1286600000000002E-2</v>
          </cell>
          <cell r="O203">
            <v>0.84553026120000008</v>
          </cell>
        </row>
        <row r="204">
          <cell r="A204" t="str">
            <v>1.51.2001</v>
          </cell>
          <cell r="B204">
            <v>1</v>
          </cell>
          <cell r="C204">
            <v>51</v>
          </cell>
          <cell r="D204">
            <v>2001</v>
          </cell>
          <cell r="E204">
            <v>0.59720669999999987</v>
          </cell>
          <cell r="F204">
            <v>0</v>
          </cell>
          <cell r="G204">
            <v>0</v>
          </cell>
          <cell r="H204">
            <v>0</v>
          </cell>
          <cell r="I204">
            <v>0</v>
          </cell>
          <cell r="J204">
            <v>4.7350900000000001E-2</v>
          </cell>
          <cell r="K204">
            <v>1.1364261330000001</v>
          </cell>
          <cell r="L204">
            <v>2.1006133E-2</v>
          </cell>
          <cell r="M204">
            <v>1.1154200000000001</v>
          </cell>
          <cell r="N204">
            <v>0.18224299999999999</v>
          </cell>
          <cell r="O204">
            <v>3.099652866</v>
          </cell>
        </row>
        <row r="205">
          <cell r="A205" t="str">
            <v>1.51.2002</v>
          </cell>
          <cell r="B205">
            <v>1</v>
          </cell>
          <cell r="C205">
            <v>51</v>
          </cell>
          <cell r="D205">
            <v>2002</v>
          </cell>
          <cell r="E205">
            <v>0.65276879999999993</v>
          </cell>
          <cell r="F205">
            <v>0</v>
          </cell>
          <cell r="G205">
            <v>0</v>
          </cell>
          <cell r="H205">
            <v>0</v>
          </cell>
          <cell r="I205">
            <v>0</v>
          </cell>
          <cell r="J205">
            <v>4.4645700000000003E-2</v>
          </cell>
          <cell r="K205">
            <v>1.071500428</v>
          </cell>
          <cell r="L205">
            <v>2.2960428000000001E-2</v>
          </cell>
          <cell r="M205">
            <v>1.04854</v>
          </cell>
          <cell r="N205">
            <v>0.17183100000000001</v>
          </cell>
          <cell r="O205">
            <v>3.0122463560000003</v>
          </cell>
        </row>
        <row r="206">
          <cell r="A206" t="str">
            <v>1.51.2003</v>
          </cell>
          <cell r="B206">
            <v>1</v>
          </cell>
          <cell r="C206">
            <v>51</v>
          </cell>
          <cell r="D206">
            <v>2003</v>
          </cell>
          <cell r="E206">
            <v>0.67699429999999994</v>
          </cell>
          <cell r="F206">
            <v>0</v>
          </cell>
          <cell r="G206">
            <v>0</v>
          </cell>
          <cell r="H206">
            <v>0</v>
          </cell>
          <cell r="I206">
            <v>0</v>
          </cell>
          <cell r="J206">
            <v>4.0709700000000001E-2</v>
          </cell>
          <cell r="K206">
            <v>0.9770325259999999</v>
          </cell>
          <cell r="L206">
            <v>2.3812526000000001E-2</v>
          </cell>
          <cell r="M206">
            <v>0.95321999999999996</v>
          </cell>
          <cell r="N206">
            <v>0.15668299999999999</v>
          </cell>
          <cell r="O206">
            <v>2.8284520519999998</v>
          </cell>
        </row>
        <row r="207">
          <cell r="A207" t="str">
            <v>1.51.2004</v>
          </cell>
          <cell r="B207">
            <v>1</v>
          </cell>
          <cell r="C207">
            <v>51</v>
          </cell>
          <cell r="D207">
            <v>2004</v>
          </cell>
          <cell r="E207">
            <v>0.95078099999999999</v>
          </cell>
          <cell r="F207">
            <v>0</v>
          </cell>
          <cell r="G207">
            <v>0</v>
          </cell>
          <cell r="H207">
            <v>0</v>
          </cell>
          <cell r="I207">
            <v>0</v>
          </cell>
          <cell r="J207">
            <v>5.1011599999999997E-2</v>
          </cell>
          <cell r="K207">
            <v>1.2242828369999998</v>
          </cell>
          <cell r="L207">
            <v>3.3442837000000003E-2</v>
          </cell>
          <cell r="M207">
            <v>1.1908399999999999</v>
          </cell>
          <cell r="N207">
            <v>0.19633200000000001</v>
          </cell>
          <cell r="O207">
            <v>3.6466902739999991</v>
          </cell>
        </row>
        <row r="208">
          <cell r="A208" t="str">
            <v>1.51.2005</v>
          </cell>
          <cell r="B208">
            <v>1</v>
          </cell>
          <cell r="C208">
            <v>51</v>
          </cell>
          <cell r="D208">
            <v>2005</v>
          </cell>
          <cell r="E208">
            <v>0.62328629999999996</v>
          </cell>
          <cell r="F208">
            <v>0</v>
          </cell>
          <cell r="G208">
            <v>0</v>
          </cell>
          <cell r="H208">
            <v>0</v>
          </cell>
          <cell r="I208">
            <v>0</v>
          </cell>
          <cell r="J208">
            <v>3.01874E-2</v>
          </cell>
          <cell r="K208">
            <v>0.72449844999999991</v>
          </cell>
          <cell r="L208">
            <v>2.1923450000000001E-2</v>
          </cell>
          <cell r="M208">
            <v>0.70257499999999995</v>
          </cell>
          <cell r="N208">
            <v>0.116185</v>
          </cell>
          <cell r="O208">
            <v>2.2186556</v>
          </cell>
        </row>
        <row r="209">
          <cell r="A209" t="str">
            <v>1.51.2006</v>
          </cell>
          <cell r="B209">
            <v>1</v>
          </cell>
          <cell r="C209">
            <v>51</v>
          </cell>
          <cell r="D209">
            <v>2006</v>
          </cell>
          <cell r="E209">
            <v>0.81379839999999992</v>
          </cell>
          <cell r="F209">
            <v>0</v>
          </cell>
          <cell r="G209">
            <v>0</v>
          </cell>
          <cell r="H209">
            <v>0</v>
          </cell>
          <cell r="I209">
            <v>0</v>
          </cell>
          <cell r="J209">
            <v>3.5919899999999998E-2</v>
          </cell>
          <cell r="K209">
            <v>0.86207756899999999</v>
          </cell>
          <cell r="L209">
            <v>2.8624569000000002E-2</v>
          </cell>
          <cell r="M209">
            <v>0.833453</v>
          </cell>
          <cell r="N209">
            <v>0.13824800000000001</v>
          </cell>
          <cell r="O209">
            <v>2.7121214379999996</v>
          </cell>
        </row>
        <row r="210">
          <cell r="A210" t="str">
            <v>1.51.2007</v>
          </cell>
          <cell r="B210">
            <v>1</v>
          </cell>
          <cell r="C210">
            <v>51</v>
          </cell>
          <cell r="D210">
            <v>2007</v>
          </cell>
          <cell r="E210">
            <v>0.4617193</v>
          </cell>
          <cell r="F210">
            <v>0</v>
          </cell>
          <cell r="G210">
            <v>0</v>
          </cell>
          <cell r="H210">
            <v>0</v>
          </cell>
          <cell r="I210">
            <v>0</v>
          </cell>
          <cell r="J210">
            <v>1.8719800000000002E-2</v>
          </cell>
          <cell r="K210">
            <v>0.44927544899999999</v>
          </cell>
          <cell r="L210">
            <v>1.6240449000000004E-2</v>
          </cell>
          <cell r="M210">
            <v>0.433035</v>
          </cell>
          <cell r="N210">
            <v>7.2048500000000001E-2</v>
          </cell>
          <cell r="O210">
            <v>1.451038498</v>
          </cell>
        </row>
        <row r="211">
          <cell r="A211" t="str">
            <v>1.51.2008</v>
          </cell>
          <cell r="B211">
            <v>1</v>
          </cell>
          <cell r="C211">
            <v>51</v>
          </cell>
          <cell r="D211">
            <v>2008</v>
          </cell>
          <cell r="E211">
            <v>2.1737817000000001</v>
          </cell>
          <cell r="F211">
            <v>0</v>
          </cell>
          <cell r="G211">
            <v>0</v>
          </cell>
          <cell r="H211">
            <v>0</v>
          </cell>
          <cell r="I211">
            <v>0</v>
          </cell>
          <cell r="J211">
            <v>8.1496299999999994E-2</v>
          </cell>
          <cell r="K211">
            <v>1.9559106900000001</v>
          </cell>
          <cell r="L211">
            <v>7.6460689999999998E-2</v>
          </cell>
          <cell r="M211">
            <v>1.8794500000000001</v>
          </cell>
          <cell r="N211">
            <v>0.313662</v>
          </cell>
          <cell r="O211">
            <v>6.4807613800000006</v>
          </cell>
        </row>
        <row r="212">
          <cell r="A212" t="str">
            <v>1.51.2009</v>
          </cell>
          <cell r="B212">
            <v>1</v>
          </cell>
          <cell r="C212">
            <v>51</v>
          </cell>
          <cell r="D212">
            <v>2009</v>
          </cell>
          <cell r="E212">
            <v>0.73435620000000013</v>
          </cell>
          <cell r="F212">
            <v>0</v>
          </cell>
          <cell r="G212">
            <v>0</v>
          </cell>
          <cell r="H212">
            <v>0</v>
          </cell>
          <cell r="I212">
            <v>0</v>
          </cell>
          <cell r="J212">
            <v>2.5603299999999999E-2</v>
          </cell>
          <cell r="K212">
            <v>0.61448130300000003</v>
          </cell>
          <cell r="L212">
            <v>2.5830303000000002E-2</v>
          </cell>
          <cell r="M212">
            <v>0.58865100000000004</v>
          </cell>
          <cell r="N212">
            <v>9.8541799999999999E-2</v>
          </cell>
          <cell r="O212">
            <v>2.087463906</v>
          </cell>
        </row>
        <row r="213">
          <cell r="A213" t="str">
            <v>1.51.2010</v>
          </cell>
          <cell r="B213">
            <v>1</v>
          </cell>
          <cell r="C213">
            <v>51</v>
          </cell>
          <cell r="D213">
            <v>2010</v>
          </cell>
          <cell r="E213">
            <v>1.1446160999999999</v>
          </cell>
          <cell r="F213">
            <v>0</v>
          </cell>
          <cell r="G213">
            <v>0</v>
          </cell>
          <cell r="H213">
            <v>0</v>
          </cell>
          <cell r="I213">
            <v>0</v>
          </cell>
          <cell r="J213">
            <v>3.7295099999999998E-2</v>
          </cell>
          <cell r="K213">
            <v>0.89508384600000002</v>
          </cell>
          <cell r="L213">
            <v>4.0260845999999996E-2</v>
          </cell>
          <cell r="M213">
            <v>0.854823</v>
          </cell>
          <cell r="N213">
            <v>0.143541</v>
          </cell>
          <cell r="O213">
            <v>3.1156198919999998</v>
          </cell>
        </row>
        <row r="214">
          <cell r="A214" t="str">
            <v>1.51.2011</v>
          </cell>
          <cell r="B214">
            <v>1</v>
          </cell>
          <cell r="C214">
            <v>51</v>
          </cell>
          <cell r="D214">
            <v>2011</v>
          </cell>
          <cell r="E214">
            <v>2.0933991000000001</v>
          </cell>
          <cell r="F214">
            <v>0</v>
          </cell>
          <cell r="G214">
            <v>0</v>
          </cell>
          <cell r="H214">
            <v>0</v>
          </cell>
          <cell r="I214">
            <v>0</v>
          </cell>
          <cell r="J214">
            <v>6.0669399999999998E-2</v>
          </cell>
          <cell r="K214">
            <v>1.4560629899999999</v>
          </cell>
          <cell r="L214">
            <v>7.3632989999999995E-2</v>
          </cell>
          <cell r="M214">
            <v>1.38243</v>
          </cell>
          <cell r="N214">
            <v>0.23350299999999999</v>
          </cell>
          <cell r="O214">
            <v>5.2996974799999998</v>
          </cell>
        </row>
        <row r="215">
          <cell r="A215" t="str">
            <v>1.51.2012</v>
          </cell>
          <cell r="B215">
            <v>1</v>
          </cell>
          <cell r="C215">
            <v>51</v>
          </cell>
          <cell r="D215">
            <v>2012</v>
          </cell>
          <cell r="E215">
            <v>2.4794436999999996</v>
          </cell>
          <cell r="F215">
            <v>0</v>
          </cell>
          <cell r="G215">
            <v>0</v>
          </cell>
          <cell r="H215">
            <v>0</v>
          </cell>
          <cell r="I215">
            <v>0</v>
          </cell>
          <cell r="J215">
            <v>6.4704999999999999E-2</v>
          </cell>
          <cell r="K215">
            <v>1.5529217200000001</v>
          </cell>
          <cell r="L215">
            <v>8.7211720000000006E-2</v>
          </cell>
          <cell r="M215">
            <v>1.4657100000000001</v>
          </cell>
          <cell r="N215">
            <v>0.24903600000000001</v>
          </cell>
          <cell r="O215">
            <v>5.8990281400000004</v>
          </cell>
        </row>
        <row r="216">
          <cell r="A216" t="str">
            <v>1.51.2013</v>
          </cell>
          <cell r="B216">
            <v>1</v>
          </cell>
          <cell r="C216">
            <v>51</v>
          </cell>
          <cell r="D216">
            <v>2013</v>
          </cell>
          <cell r="E216">
            <v>2.9247185</v>
          </cell>
          <cell r="F216">
            <v>0</v>
          </cell>
          <cell r="G216">
            <v>0</v>
          </cell>
          <cell r="H216">
            <v>0</v>
          </cell>
          <cell r="I216">
            <v>0</v>
          </cell>
          <cell r="J216">
            <v>6.9415900000000003E-2</v>
          </cell>
          <cell r="K216">
            <v>1.6659841399999999</v>
          </cell>
          <cell r="L216">
            <v>0.10287414</v>
          </cell>
          <cell r="M216">
            <v>1.56311</v>
          </cell>
          <cell r="N216">
            <v>0.26716699999999999</v>
          </cell>
          <cell r="O216">
            <v>6.5932696799999997</v>
          </cell>
        </row>
        <row r="217">
          <cell r="A217" t="str">
            <v>1.51.2014</v>
          </cell>
          <cell r="B217">
            <v>1</v>
          </cell>
          <cell r="C217">
            <v>51</v>
          </cell>
          <cell r="D217">
            <v>2014</v>
          </cell>
          <cell r="E217">
            <v>3.4019520000000005</v>
          </cell>
          <cell r="F217">
            <v>0</v>
          </cell>
          <cell r="G217">
            <v>0</v>
          </cell>
          <cell r="H217">
            <v>0</v>
          </cell>
          <cell r="I217">
            <v>0</v>
          </cell>
          <cell r="J217">
            <v>7.40402E-2</v>
          </cell>
          <cell r="K217">
            <v>1.7769601800000001</v>
          </cell>
          <cell r="L217">
            <v>0.11966018</v>
          </cell>
          <cell r="M217">
            <v>1.6573</v>
          </cell>
          <cell r="N217">
            <v>0.284964</v>
          </cell>
          <cell r="O217">
            <v>7.3148765600000001</v>
          </cell>
        </row>
        <row r="218">
          <cell r="A218" t="str">
            <v>1.51.2015</v>
          </cell>
          <cell r="B218">
            <v>1</v>
          </cell>
          <cell r="C218">
            <v>51</v>
          </cell>
          <cell r="D218">
            <v>2015</v>
          </cell>
          <cell r="E218">
            <v>3.93649</v>
          </cell>
          <cell r="F218">
            <v>0</v>
          </cell>
          <cell r="G218">
            <v>0</v>
          </cell>
          <cell r="H218">
            <v>0</v>
          </cell>
          <cell r="I218">
            <v>0</v>
          </cell>
          <cell r="J218">
            <v>7.9107200000000003E-2</v>
          </cell>
          <cell r="K218">
            <v>1.89857188</v>
          </cell>
          <cell r="L218">
            <v>0.13846187999999998</v>
          </cell>
          <cell r="M218">
            <v>1.7601100000000001</v>
          </cell>
          <cell r="N218">
            <v>0.30446600000000001</v>
          </cell>
          <cell r="O218">
            <v>8.1172069600000007</v>
          </cell>
        </row>
        <row r="219">
          <cell r="A219" t="str">
            <v>1.51.2016</v>
          </cell>
          <cell r="B219">
            <v>1</v>
          </cell>
          <cell r="C219">
            <v>51</v>
          </cell>
          <cell r="D219">
            <v>2016</v>
          </cell>
          <cell r="E219">
            <v>4.53104</v>
          </cell>
          <cell r="F219">
            <v>0</v>
          </cell>
          <cell r="G219">
            <v>0</v>
          </cell>
          <cell r="H219">
            <v>0</v>
          </cell>
          <cell r="I219">
            <v>0</v>
          </cell>
          <cell r="J219">
            <v>8.4572700000000001E-2</v>
          </cell>
          <cell r="K219">
            <v>2.0297447000000002</v>
          </cell>
          <cell r="L219">
            <v>0.15937470000000001</v>
          </cell>
          <cell r="M219">
            <v>1.8703700000000001</v>
          </cell>
          <cell r="N219">
            <v>0.32550200000000001</v>
          </cell>
          <cell r="O219">
            <v>9.0006041000000003</v>
          </cell>
        </row>
        <row r="220">
          <cell r="A220" t="str">
            <v>1.51.2017</v>
          </cell>
          <cell r="B220">
            <v>1</v>
          </cell>
          <cell r="C220">
            <v>51</v>
          </cell>
          <cell r="D220">
            <v>2017</v>
          </cell>
          <cell r="E220">
            <v>5.0756290000000002</v>
          </cell>
          <cell r="F220">
            <v>0</v>
          </cell>
          <cell r="G220">
            <v>0</v>
          </cell>
          <cell r="H220">
            <v>0</v>
          </cell>
          <cell r="I220">
            <v>0</v>
          </cell>
          <cell r="J220">
            <v>8.8441099999999995E-2</v>
          </cell>
          <cell r="K220">
            <v>2.1225899099999999</v>
          </cell>
          <cell r="L220">
            <v>0.17852991000000001</v>
          </cell>
          <cell r="M220">
            <v>1.9440599999999999</v>
          </cell>
          <cell r="N220">
            <v>0.340391</v>
          </cell>
          <cell r="O220">
            <v>9.7496409200000009</v>
          </cell>
        </row>
        <row r="221">
          <cell r="A221" t="str">
            <v>1.51.2018</v>
          </cell>
          <cell r="B221">
            <v>1</v>
          </cell>
          <cell r="C221">
            <v>51</v>
          </cell>
          <cell r="D221">
            <v>2018</v>
          </cell>
          <cell r="E221">
            <v>5.6675569999999995</v>
          </cell>
          <cell r="F221">
            <v>0</v>
          </cell>
          <cell r="G221">
            <v>0</v>
          </cell>
          <cell r="H221">
            <v>0</v>
          </cell>
          <cell r="I221">
            <v>0</v>
          </cell>
          <cell r="J221">
            <v>9.2601100000000006E-2</v>
          </cell>
          <cell r="K221">
            <v>2.2224203200000003</v>
          </cell>
          <cell r="L221">
            <v>0.19935031999999997</v>
          </cell>
          <cell r="M221">
            <v>2.0230700000000001</v>
          </cell>
          <cell r="N221">
            <v>0.35640100000000002</v>
          </cell>
          <cell r="O221">
            <v>10.561399740000001</v>
          </cell>
        </row>
        <row r="222">
          <cell r="A222" t="str">
            <v>1.51.2019</v>
          </cell>
          <cell r="B222">
            <v>1</v>
          </cell>
          <cell r="C222">
            <v>51</v>
          </cell>
          <cell r="D222">
            <v>2019</v>
          </cell>
          <cell r="E222">
            <v>6.3092369999999995</v>
          </cell>
          <cell r="F222">
            <v>0</v>
          </cell>
          <cell r="G222">
            <v>0</v>
          </cell>
          <cell r="H222">
            <v>0</v>
          </cell>
          <cell r="I222">
            <v>0</v>
          </cell>
          <cell r="J222">
            <v>9.7037999999999999E-2</v>
          </cell>
          <cell r="K222">
            <v>2.3289104300000001</v>
          </cell>
          <cell r="L222">
            <v>0.22192043</v>
          </cell>
          <cell r="M222">
            <v>2.1069900000000001</v>
          </cell>
          <cell r="N222">
            <v>0.37347799999999998</v>
          </cell>
          <cell r="O222">
            <v>11.437573860000001</v>
          </cell>
        </row>
        <row r="223">
          <cell r="A223" t="str">
            <v>1.51.2020</v>
          </cell>
          <cell r="B223">
            <v>1</v>
          </cell>
          <cell r="C223">
            <v>51</v>
          </cell>
          <cell r="D223">
            <v>2020</v>
          </cell>
          <cell r="E223">
            <v>7.8079089999999995</v>
          </cell>
          <cell r="F223">
            <v>0</v>
          </cell>
          <cell r="G223">
            <v>0</v>
          </cell>
          <cell r="H223">
            <v>0</v>
          </cell>
          <cell r="I223">
            <v>0</v>
          </cell>
          <cell r="J223">
            <v>0.11343399999999999</v>
          </cell>
          <cell r="K223">
            <v>2.72241511</v>
          </cell>
          <cell r="L223">
            <v>0.27463511000000002</v>
          </cell>
          <cell r="M223">
            <v>2.4477799999999998</v>
          </cell>
          <cell r="N223">
            <v>0.43658200000000003</v>
          </cell>
          <cell r="O223">
            <v>13.80275522</v>
          </cell>
        </row>
        <row r="224">
          <cell r="A224" t="str">
            <v>1.51.2021</v>
          </cell>
          <cell r="B224">
            <v>1</v>
          </cell>
          <cell r="C224">
            <v>51</v>
          </cell>
          <cell r="D224">
            <v>2021</v>
          </cell>
          <cell r="E224">
            <v>8.5549519999999983</v>
          </cell>
          <cell r="F224">
            <v>0</v>
          </cell>
          <cell r="G224">
            <v>0</v>
          </cell>
          <cell r="H224">
            <v>0</v>
          </cell>
          <cell r="I224">
            <v>0</v>
          </cell>
          <cell r="J224">
            <v>0.11776200000000001</v>
          </cell>
          <cell r="K224">
            <v>2.8262718700000002</v>
          </cell>
          <cell r="L224">
            <v>0.30091186999999997</v>
          </cell>
          <cell r="M224">
            <v>2.52536</v>
          </cell>
          <cell r="N224">
            <v>0.45323799999999997</v>
          </cell>
          <cell r="O224">
            <v>14.778495739999999</v>
          </cell>
        </row>
        <row r="225">
          <cell r="A225" t="str">
            <v>1.51.2022</v>
          </cell>
          <cell r="B225">
            <v>1</v>
          </cell>
          <cell r="C225">
            <v>51</v>
          </cell>
          <cell r="D225">
            <v>2022</v>
          </cell>
          <cell r="E225">
            <v>9.1624770000000009</v>
          </cell>
          <cell r="F225">
            <v>0</v>
          </cell>
          <cell r="G225">
            <v>0</v>
          </cell>
          <cell r="H225">
            <v>0</v>
          </cell>
          <cell r="I225">
            <v>0</v>
          </cell>
          <cell r="J225">
            <v>0.119833</v>
          </cell>
          <cell r="K225">
            <v>2.8759801700000001</v>
          </cell>
          <cell r="L225">
            <v>0.32228017000000003</v>
          </cell>
          <cell r="M225">
            <v>2.5537000000000001</v>
          </cell>
          <cell r="N225">
            <v>0.46120899999999998</v>
          </cell>
          <cell r="O225">
            <v>15.495479340000003</v>
          </cell>
        </row>
        <row r="226">
          <cell r="A226" t="str">
            <v>1.51.2023</v>
          </cell>
          <cell r="B226">
            <v>1</v>
          </cell>
          <cell r="C226">
            <v>51</v>
          </cell>
          <cell r="D226">
            <v>2023</v>
          </cell>
          <cell r="E226">
            <v>9.7458179999999999</v>
          </cell>
          <cell r="F226">
            <v>0</v>
          </cell>
          <cell r="G226">
            <v>0</v>
          </cell>
          <cell r="H226">
            <v>0</v>
          </cell>
          <cell r="I226">
            <v>0</v>
          </cell>
          <cell r="J226">
            <v>0.121406</v>
          </cell>
          <cell r="K226">
            <v>2.9137398599999997</v>
          </cell>
          <cell r="L226">
            <v>0.34279985999999996</v>
          </cell>
          <cell r="M226">
            <v>2.5709399999999998</v>
          </cell>
          <cell r="N226">
            <v>0.46726400000000001</v>
          </cell>
          <cell r="O226">
            <v>16.16196772</v>
          </cell>
        </row>
        <row r="227">
          <cell r="A227" t="str">
            <v>1.51.2024</v>
          </cell>
          <cell r="B227">
            <v>1</v>
          </cell>
          <cell r="C227">
            <v>51</v>
          </cell>
          <cell r="D227">
            <v>2024</v>
          </cell>
          <cell r="E227">
            <v>9.8088759999999997</v>
          </cell>
          <cell r="F227">
            <v>0</v>
          </cell>
          <cell r="G227">
            <v>0</v>
          </cell>
          <cell r="H227">
            <v>0</v>
          </cell>
          <cell r="I227">
            <v>0</v>
          </cell>
          <cell r="J227">
            <v>0.12219099999999999</v>
          </cell>
          <cell r="K227">
            <v>2.9325866199999999</v>
          </cell>
          <cell r="L227">
            <v>0.34501662</v>
          </cell>
          <cell r="M227">
            <v>2.5875699999999999</v>
          </cell>
          <cell r="N227">
            <v>0.47028700000000001</v>
          </cell>
          <cell r="O227">
            <v>16.266527239999998</v>
          </cell>
        </row>
        <row r="228">
          <cell r="A228" t="str">
            <v>1.51.2025</v>
          </cell>
          <cell r="B228">
            <v>1</v>
          </cell>
          <cell r="C228">
            <v>51</v>
          </cell>
          <cell r="D228">
            <v>2025</v>
          </cell>
          <cell r="E228">
            <v>10.119714999999999</v>
          </cell>
          <cell r="F228">
            <v>0</v>
          </cell>
          <cell r="G228">
            <v>0</v>
          </cell>
          <cell r="H228">
            <v>0</v>
          </cell>
          <cell r="I228">
            <v>0</v>
          </cell>
          <cell r="J228">
            <v>0.12606400000000001</v>
          </cell>
          <cell r="K228">
            <v>3.0255208400000004</v>
          </cell>
          <cell r="L228">
            <v>0.35595083999999999</v>
          </cell>
          <cell r="M228">
            <v>2.6695700000000002</v>
          </cell>
          <cell r="N228">
            <v>0.48519099999999998</v>
          </cell>
          <cell r="O228">
            <v>16.78201168</v>
          </cell>
        </row>
        <row r="229">
          <cell r="A229" t="str">
            <v>1.51.2026</v>
          </cell>
          <cell r="B229">
            <v>1</v>
          </cell>
          <cell r="C229">
            <v>51</v>
          </cell>
          <cell r="D229">
            <v>2026</v>
          </cell>
          <cell r="E229">
            <v>10.475903000000001</v>
          </cell>
          <cell r="F229">
            <v>0</v>
          </cell>
          <cell r="G229">
            <v>0</v>
          </cell>
          <cell r="H229">
            <v>0</v>
          </cell>
          <cell r="I229">
            <v>0</v>
          </cell>
          <cell r="J229">
            <v>0.1305</v>
          </cell>
          <cell r="K229">
            <v>3.1320088799999999</v>
          </cell>
          <cell r="L229">
            <v>0.36847888000000001</v>
          </cell>
          <cell r="M229">
            <v>2.7635299999999998</v>
          </cell>
          <cell r="N229">
            <v>0.50226800000000005</v>
          </cell>
          <cell r="O229">
            <v>17.372688760000003</v>
          </cell>
        </row>
        <row r="230">
          <cell r="A230" t="str">
            <v>1.52.52</v>
          </cell>
          <cell r="B230">
            <v>1</v>
          </cell>
          <cell r="C230">
            <v>52</v>
          </cell>
          <cell r="D230">
            <v>52</v>
          </cell>
          <cell r="E230">
            <v>281393.34578000003</v>
          </cell>
          <cell r="F230">
            <v>0</v>
          </cell>
          <cell r="G230">
            <v>0</v>
          </cell>
          <cell r="H230">
            <v>0</v>
          </cell>
          <cell r="I230">
            <v>0</v>
          </cell>
          <cell r="J230">
            <v>7791.6855000000005</v>
          </cell>
          <cell r="K230">
            <v>187000.34491200003</v>
          </cell>
          <cell r="L230">
            <v>9897.7349120000017</v>
          </cell>
          <cell r="M230">
            <v>177102.60999999996</v>
          </cell>
          <cell r="N230">
            <v>55654.877000000008</v>
          </cell>
          <cell r="O230">
            <v>718840.59810399986</v>
          </cell>
        </row>
        <row r="231">
          <cell r="A231" t="str">
            <v>1.52.1996</v>
          </cell>
          <cell r="B231">
            <v>1</v>
          </cell>
          <cell r="C231">
            <v>52</v>
          </cell>
          <cell r="D231">
            <v>1996</v>
          </cell>
          <cell r="E231">
            <v>217.68102999999999</v>
          </cell>
          <cell r="F231">
            <v>0</v>
          </cell>
          <cell r="G231">
            <v>0</v>
          </cell>
          <cell r="H231">
            <v>0</v>
          </cell>
          <cell r="I231">
            <v>0</v>
          </cell>
          <cell r="J231">
            <v>76.278999999999996</v>
          </cell>
          <cell r="K231">
            <v>1830.696702</v>
          </cell>
          <cell r="L231">
            <v>7.6567020000000001</v>
          </cell>
          <cell r="M231">
            <v>1823.04</v>
          </cell>
          <cell r="N231">
            <v>544.84900000000005</v>
          </cell>
          <cell r="O231">
            <v>4500.2024339999998</v>
          </cell>
        </row>
        <row r="232">
          <cell r="A232" t="str">
            <v>1.52.1997</v>
          </cell>
          <cell r="B232">
            <v>1</v>
          </cell>
          <cell r="C232">
            <v>52</v>
          </cell>
          <cell r="D232">
            <v>1997</v>
          </cell>
          <cell r="E232">
            <v>239.83533999999997</v>
          </cell>
          <cell r="F232">
            <v>0</v>
          </cell>
          <cell r="G232">
            <v>0</v>
          </cell>
          <cell r="H232">
            <v>0</v>
          </cell>
          <cell r="I232">
            <v>0</v>
          </cell>
          <cell r="J232">
            <v>63.944099999999999</v>
          </cell>
          <cell r="K232">
            <v>1534.6559850000001</v>
          </cell>
          <cell r="L232">
            <v>8.4359850000000005</v>
          </cell>
          <cell r="M232">
            <v>1526.22</v>
          </cell>
          <cell r="N232">
            <v>456.74299999999999</v>
          </cell>
          <cell r="O232">
            <v>3829.8344099999999</v>
          </cell>
        </row>
        <row r="233">
          <cell r="A233" t="str">
            <v>1.52.1998</v>
          </cell>
          <cell r="B233">
            <v>1</v>
          </cell>
          <cell r="C233">
            <v>52</v>
          </cell>
          <cell r="D233">
            <v>1998</v>
          </cell>
          <cell r="E233">
            <v>250.31931</v>
          </cell>
          <cell r="F233">
            <v>0</v>
          </cell>
          <cell r="G233">
            <v>0</v>
          </cell>
          <cell r="H233">
            <v>0</v>
          </cell>
          <cell r="I233">
            <v>0</v>
          </cell>
          <cell r="J233">
            <v>53.859099999999998</v>
          </cell>
          <cell r="K233">
            <v>1292.6147309999999</v>
          </cell>
          <cell r="L233">
            <v>8.8047310000000003</v>
          </cell>
          <cell r="M233">
            <v>1283.81</v>
          </cell>
          <cell r="N233">
            <v>384.70800000000003</v>
          </cell>
          <cell r="O233">
            <v>3274.1158719999999</v>
          </cell>
        </row>
        <row r="234">
          <cell r="A234" t="str">
            <v>1.52.1999</v>
          </cell>
          <cell r="B234">
            <v>1</v>
          </cell>
          <cell r="C234">
            <v>52</v>
          </cell>
          <cell r="D234">
            <v>1999</v>
          </cell>
          <cell r="E234">
            <v>420.66640000000001</v>
          </cell>
          <cell r="F234">
            <v>0</v>
          </cell>
          <cell r="G234">
            <v>0</v>
          </cell>
          <cell r="H234">
            <v>0</v>
          </cell>
          <cell r="I234">
            <v>0</v>
          </cell>
          <cell r="J234">
            <v>75.869399999999999</v>
          </cell>
          <cell r="K234">
            <v>1820.86654</v>
          </cell>
          <cell r="L234">
            <v>14.796540000000002</v>
          </cell>
          <cell r="M234">
            <v>1806.07</v>
          </cell>
          <cell r="N234">
            <v>541.92399999999998</v>
          </cell>
          <cell r="O234">
            <v>4680.1928799999996</v>
          </cell>
        </row>
        <row r="235">
          <cell r="A235" t="str">
            <v>1.52.2000</v>
          </cell>
          <cell r="B235">
            <v>1</v>
          </cell>
          <cell r="C235">
            <v>52</v>
          </cell>
          <cell r="D235">
            <v>2000</v>
          </cell>
          <cell r="E235">
            <v>470.22279999999995</v>
          </cell>
          <cell r="F235">
            <v>0</v>
          </cell>
          <cell r="G235">
            <v>0</v>
          </cell>
          <cell r="H235">
            <v>0</v>
          </cell>
          <cell r="I235">
            <v>0</v>
          </cell>
          <cell r="J235">
            <v>72.998099999999994</v>
          </cell>
          <cell r="K235">
            <v>1751.9596510000001</v>
          </cell>
          <cell r="L235">
            <v>16.539650999999999</v>
          </cell>
          <cell r="M235">
            <v>1735.42</v>
          </cell>
          <cell r="N235">
            <v>521.41499999999996</v>
          </cell>
          <cell r="O235">
            <v>4568.5552019999996</v>
          </cell>
        </row>
        <row r="236">
          <cell r="A236" t="str">
            <v>1.52.2001</v>
          </cell>
          <cell r="B236">
            <v>1</v>
          </cell>
          <cell r="C236">
            <v>52</v>
          </cell>
          <cell r="D236">
            <v>2001</v>
          </cell>
          <cell r="E236">
            <v>581.57780000000002</v>
          </cell>
          <cell r="F236">
            <v>0</v>
          </cell>
          <cell r="G236">
            <v>0</v>
          </cell>
          <cell r="H236">
            <v>0</v>
          </cell>
          <cell r="I236">
            <v>0</v>
          </cell>
          <cell r="J236">
            <v>79.249600000000001</v>
          </cell>
          <cell r="K236">
            <v>1901.986375</v>
          </cell>
          <cell r="L236">
            <v>20.456374999999998</v>
          </cell>
          <cell r="M236">
            <v>1881.53</v>
          </cell>
          <cell r="N236">
            <v>566.06899999999996</v>
          </cell>
          <cell r="O236">
            <v>5030.8691500000004</v>
          </cell>
        </row>
        <row r="237">
          <cell r="A237" t="str">
            <v>1.52.2002</v>
          </cell>
          <cell r="B237">
            <v>1</v>
          </cell>
          <cell r="C237">
            <v>52</v>
          </cell>
          <cell r="D237">
            <v>2002</v>
          </cell>
          <cell r="E237">
            <v>979.52379999999982</v>
          </cell>
          <cell r="F237">
            <v>0</v>
          </cell>
          <cell r="G237">
            <v>0</v>
          </cell>
          <cell r="H237">
            <v>0</v>
          </cell>
          <cell r="I237">
            <v>0</v>
          </cell>
          <cell r="J237">
            <v>118.93899999999999</v>
          </cell>
          <cell r="K237">
            <v>2854.5438090000002</v>
          </cell>
          <cell r="L237">
            <v>34.453809</v>
          </cell>
          <cell r="M237">
            <v>2820.09</v>
          </cell>
          <cell r="N237">
            <v>849.56700000000001</v>
          </cell>
          <cell r="O237">
            <v>7657.1174180000007</v>
          </cell>
        </row>
        <row r="238">
          <cell r="A238" t="str">
            <v>1.52.2003</v>
          </cell>
          <cell r="B238">
            <v>1</v>
          </cell>
          <cell r="C238">
            <v>52</v>
          </cell>
          <cell r="D238">
            <v>2003</v>
          </cell>
          <cell r="E238">
            <v>1094.8569</v>
          </cell>
          <cell r="F238">
            <v>0</v>
          </cell>
          <cell r="G238">
            <v>0</v>
          </cell>
          <cell r="H238">
            <v>0</v>
          </cell>
          <cell r="I238">
            <v>0</v>
          </cell>
          <cell r="J238">
            <v>119.886</v>
          </cell>
          <cell r="K238">
            <v>2877.2705460000002</v>
          </cell>
          <cell r="L238">
            <v>38.510545999999998</v>
          </cell>
          <cell r="M238">
            <v>2838.76</v>
          </cell>
          <cell r="N238">
            <v>856.33</v>
          </cell>
          <cell r="O238">
            <v>7825.6139920000005</v>
          </cell>
        </row>
        <row r="239">
          <cell r="A239" t="str">
            <v>1.52.2004</v>
          </cell>
          <cell r="B239">
            <v>1</v>
          </cell>
          <cell r="C239">
            <v>52</v>
          </cell>
          <cell r="D239">
            <v>2004</v>
          </cell>
          <cell r="E239">
            <v>1302.1954000000001</v>
          </cell>
          <cell r="F239">
            <v>0</v>
          </cell>
          <cell r="G239">
            <v>0</v>
          </cell>
          <cell r="H239">
            <v>0</v>
          </cell>
          <cell r="I239">
            <v>0</v>
          </cell>
          <cell r="J239">
            <v>129.83799999999999</v>
          </cell>
          <cell r="K239">
            <v>3116.1034490000002</v>
          </cell>
          <cell r="L239">
            <v>45.803448999999993</v>
          </cell>
          <cell r="M239">
            <v>3070.3</v>
          </cell>
          <cell r="N239">
            <v>927.41200000000003</v>
          </cell>
          <cell r="O239">
            <v>8591.6522980000009</v>
          </cell>
        </row>
        <row r="240">
          <cell r="A240" t="str">
            <v>1.52.2005</v>
          </cell>
          <cell r="B240">
            <v>1</v>
          </cell>
          <cell r="C240">
            <v>52</v>
          </cell>
          <cell r="D240">
            <v>2005</v>
          </cell>
          <cell r="E240">
            <v>1096.1743000000001</v>
          </cell>
          <cell r="F240">
            <v>0</v>
          </cell>
          <cell r="G240">
            <v>0</v>
          </cell>
          <cell r="H240">
            <v>0</v>
          </cell>
          <cell r="I240">
            <v>0</v>
          </cell>
          <cell r="J240">
            <v>100.324</v>
          </cell>
          <cell r="K240">
            <v>2407.766826</v>
          </cell>
          <cell r="L240">
            <v>38.556826000000001</v>
          </cell>
          <cell r="M240">
            <v>2369.21</v>
          </cell>
          <cell r="N240">
            <v>716.59799999999996</v>
          </cell>
          <cell r="O240">
            <v>6728.6299520000002</v>
          </cell>
        </row>
        <row r="241">
          <cell r="A241" t="str">
            <v>1.52.2006</v>
          </cell>
          <cell r="B241">
            <v>1</v>
          </cell>
          <cell r="C241">
            <v>52</v>
          </cell>
          <cell r="D241">
            <v>2006</v>
          </cell>
          <cell r="E241">
            <v>1423.7519</v>
          </cell>
          <cell r="F241">
            <v>0</v>
          </cell>
          <cell r="G241">
            <v>0</v>
          </cell>
          <cell r="H241">
            <v>0</v>
          </cell>
          <cell r="I241">
            <v>0</v>
          </cell>
          <cell r="J241">
            <v>120.419</v>
          </cell>
          <cell r="K241">
            <v>2890.0490379999997</v>
          </cell>
          <cell r="L241">
            <v>50.079037999999997</v>
          </cell>
          <cell r="M241">
            <v>2839.97</v>
          </cell>
          <cell r="N241">
            <v>860.13400000000001</v>
          </cell>
          <cell r="O241">
            <v>8184.4029759999994</v>
          </cell>
        </row>
        <row r="242">
          <cell r="A242" t="str">
            <v>1.52.2007</v>
          </cell>
          <cell r="B242">
            <v>1</v>
          </cell>
          <cell r="C242">
            <v>52</v>
          </cell>
          <cell r="D242">
            <v>2007</v>
          </cell>
          <cell r="E242">
            <v>1258.1781999999998</v>
          </cell>
          <cell r="F242">
            <v>0</v>
          </cell>
          <cell r="G242">
            <v>0</v>
          </cell>
          <cell r="H242">
            <v>0</v>
          </cell>
          <cell r="I242">
            <v>0</v>
          </cell>
          <cell r="J242">
            <v>98.911199999999994</v>
          </cell>
          <cell r="K242">
            <v>2373.8652000000002</v>
          </cell>
          <cell r="L242">
            <v>44.255200000000002</v>
          </cell>
          <cell r="M242">
            <v>2329.61</v>
          </cell>
          <cell r="N242">
            <v>706.50800000000004</v>
          </cell>
          <cell r="O242">
            <v>6811.3278</v>
          </cell>
        </row>
        <row r="243">
          <cell r="A243" t="str">
            <v>1.52.2008</v>
          </cell>
          <cell r="B243">
            <v>1</v>
          </cell>
          <cell r="C243">
            <v>52</v>
          </cell>
          <cell r="D243">
            <v>2008</v>
          </cell>
          <cell r="E243">
            <v>2108.9088999999999</v>
          </cell>
          <cell r="F243">
            <v>0</v>
          </cell>
          <cell r="G243">
            <v>0</v>
          </cell>
          <cell r="H243">
            <v>0</v>
          </cell>
          <cell r="I243">
            <v>0</v>
          </cell>
          <cell r="J243">
            <v>154.87100000000001</v>
          </cell>
          <cell r="K243">
            <v>3716.9091600000002</v>
          </cell>
          <cell r="L243">
            <v>74.179159999999982</v>
          </cell>
          <cell r="M243">
            <v>3642.73</v>
          </cell>
          <cell r="N243">
            <v>1106.22</v>
          </cell>
          <cell r="O243">
            <v>10803.818219999999</v>
          </cell>
        </row>
        <row r="244">
          <cell r="A244" t="str">
            <v>1.52.2009</v>
          </cell>
          <cell r="B244">
            <v>1</v>
          </cell>
          <cell r="C244">
            <v>52</v>
          </cell>
          <cell r="D244">
            <v>2009</v>
          </cell>
          <cell r="E244">
            <v>2642.8526999999999</v>
          </cell>
          <cell r="F244">
            <v>0</v>
          </cell>
          <cell r="G244">
            <v>0</v>
          </cell>
          <cell r="H244">
            <v>0</v>
          </cell>
          <cell r="I244">
            <v>0</v>
          </cell>
          <cell r="J244">
            <v>182.08699999999999</v>
          </cell>
          <cell r="K244">
            <v>4370.0896300000004</v>
          </cell>
          <cell r="L244">
            <v>92.95962999999999</v>
          </cell>
          <cell r="M244">
            <v>4277.13</v>
          </cell>
          <cell r="N244">
            <v>1300.6199999999999</v>
          </cell>
          <cell r="O244">
            <v>12865.738959999999</v>
          </cell>
        </row>
        <row r="245">
          <cell r="A245" t="str">
            <v>1.52.2010</v>
          </cell>
          <cell r="B245">
            <v>1</v>
          </cell>
          <cell r="C245">
            <v>52</v>
          </cell>
          <cell r="D245">
            <v>2010</v>
          </cell>
          <cell r="E245">
            <v>3655.5889999999999</v>
          </cell>
          <cell r="F245">
            <v>0</v>
          </cell>
          <cell r="G245">
            <v>0</v>
          </cell>
          <cell r="H245">
            <v>0</v>
          </cell>
          <cell r="I245">
            <v>0</v>
          </cell>
          <cell r="J245">
            <v>237.20400000000001</v>
          </cell>
          <cell r="K245">
            <v>5692.8916900000004</v>
          </cell>
          <cell r="L245">
            <v>128.58168999999998</v>
          </cell>
          <cell r="M245">
            <v>5564.31</v>
          </cell>
          <cell r="N245">
            <v>1694.31</v>
          </cell>
          <cell r="O245">
            <v>16972.886380000004</v>
          </cell>
        </row>
        <row r="246">
          <cell r="A246" t="str">
            <v>1.52.2011</v>
          </cell>
          <cell r="B246">
            <v>1</v>
          </cell>
          <cell r="C246">
            <v>52</v>
          </cell>
          <cell r="D246">
            <v>2011</v>
          </cell>
          <cell r="E246">
            <v>4378.76</v>
          </cell>
          <cell r="F246">
            <v>0</v>
          </cell>
          <cell r="G246">
            <v>0</v>
          </cell>
          <cell r="H246">
            <v>0</v>
          </cell>
          <cell r="I246">
            <v>0</v>
          </cell>
          <cell r="J246">
            <v>237.15</v>
          </cell>
          <cell r="K246">
            <v>5691.5985899999996</v>
          </cell>
          <cell r="L246">
            <v>154.01859000000002</v>
          </cell>
          <cell r="M246">
            <v>5537.58</v>
          </cell>
          <cell r="N246">
            <v>1693.93</v>
          </cell>
          <cell r="O246">
            <v>17693.037179999999</v>
          </cell>
        </row>
        <row r="247">
          <cell r="A247" t="str">
            <v>1.52.2012</v>
          </cell>
          <cell r="B247">
            <v>1</v>
          </cell>
          <cell r="C247">
            <v>52</v>
          </cell>
          <cell r="D247">
            <v>2012</v>
          </cell>
          <cell r="E247">
            <v>5442.1900000000005</v>
          </cell>
          <cell r="F247">
            <v>0</v>
          </cell>
          <cell r="G247">
            <v>0</v>
          </cell>
          <cell r="H247">
            <v>0</v>
          </cell>
          <cell r="I247">
            <v>0</v>
          </cell>
          <cell r="J247">
            <v>252.92500000000001</v>
          </cell>
          <cell r="K247">
            <v>6070.1936500000002</v>
          </cell>
          <cell r="L247">
            <v>191.42365000000001</v>
          </cell>
          <cell r="M247">
            <v>5878.77</v>
          </cell>
          <cell r="N247">
            <v>1806.61</v>
          </cell>
          <cell r="O247">
            <v>19642.112300000001</v>
          </cell>
        </row>
        <row r="248">
          <cell r="A248" t="str">
            <v>1.52.2013</v>
          </cell>
          <cell r="B248">
            <v>1</v>
          </cell>
          <cell r="C248">
            <v>52</v>
          </cell>
          <cell r="D248">
            <v>2013</v>
          </cell>
          <cell r="E248">
            <v>6666.8040000000001</v>
          </cell>
          <cell r="F248">
            <v>0</v>
          </cell>
          <cell r="G248">
            <v>0</v>
          </cell>
          <cell r="H248">
            <v>0</v>
          </cell>
          <cell r="I248">
            <v>0</v>
          </cell>
          <cell r="J248">
            <v>271.33999999999997</v>
          </cell>
          <cell r="K248">
            <v>6512.1479199999994</v>
          </cell>
          <cell r="L248">
            <v>234.49792000000002</v>
          </cell>
          <cell r="M248">
            <v>6277.65</v>
          </cell>
          <cell r="N248">
            <v>1938.14</v>
          </cell>
          <cell r="O248">
            <v>21900.579839999999</v>
          </cell>
        </row>
        <row r="249">
          <cell r="A249" t="str">
            <v>1.52.2014</v>
          </cell>
          <cell r="B249">
            <v>1</v>
          </cell>
          <cell r="C249">
            <v>52</v>
          </cell>
          <cell r="D249">
            <v>2014</v>
          </cell>
          <cell r="E249">
            <v>7994.4769999999999</v>
          </cell>
          <cell r="F249">
            <v>0</v>
          </cell>
          <cell r="G249">
            <v>0</v>
          </cell>
          <cell r="H249">
            <v>0</v>
          </cell>
          <cell r="I249">
            <v>0</v>
          </cell>
          <cell r="J249">
            <v>289.41399999999999</v>
          </cell>
          <cell r="K249">
            <v>6945.9474</v>
          </cell>
          <cell r="L249">
            <v>281.19739999999996</v>
          </cell>
          <cell r="M249">
            <v>6664.75</v>
          </cell>
          <cell r="N249">
            <v>2067.25</v>
          </cell>
          <cell r="O249">
            <v>24243.035799999998</v>
          </cell>
        </row>
        <row r="250">
          <cell r="A250" t="str">
            <v>1.52.2015</v>
          </cell>
          <cell r="B250">
            <v>1</v>
          </cell>
          <cell r="C250">
            <v>52</v>
          </cell>
          <cell r="D250">
            <v>2015</v>
          </cell>
          <cell r="E250">
            <v>9485.6149999999998</v>
          </cell>
          <cell r="F250">
            <v>0</v>
          </cell>
          <cell r="G250">
            <v>0</v>
          </cell>
          <cell r="H250">
            <v>0</v>
          </cell>
          <cell r="I250">
            <v>0</v>
          </cell>
          <cell r="J250">
            <v>309.221</v>
          </cell>
          <cell r="K250">
            <v>7421.2965199999999</v>
          </cell>
          <cell r="L250">
            <v>333.64652000000001</v>
          </cell>
          <cell r="M250">
            <v>7087.65</v>
          </cell>
          <cell r="N250">
            <v>2208.7199999999998</v>
          </cell>
          <cell r="O250">
            <v>26846.149039999997</v>
          </cell>
        </row>
        <row r="251">
          <cell r="A251" t="str">
            <v>1.52.2016</v>
          </cell>
          <cell r="B251">
            <v>1</v>
          </cell>
          <cell r="C251">
            <v>52</v>
          </cell>
          <cell r="D251">
            <v>2016</v>
          </cell>
          <cell r="E251">
            <v>11150.239</v>
          </cell>
          <cell r="F251">
            <v>0</v>
          </cell>
          <cell r="G251">
            <v>0</v>
          </cell>
          <cell r="H251">
            <v>0</v>
          </cell>
          <cell r="I251">
            <v>0</v>
          </cell>
          <cell r="J251">
            <v>330.58699999999999</v>
          </cell>
          <cell r="K251">
            <v>7934.0481800000007</v>
          </cell>
          <cell r="L251">
            <v>392.19817999999992</v>
          </cell>
          <cell r="M251">
            <v>7541.85</v>
          </cell>
          <cell r="N251">
            <v>2361.3200000000002</v>
          </cell>
          <cell r="O251">
            <v>29710.242359999997</v>
          </cell>
        </row>
        <row r="252">
          <cell r="A252" t="str">
            <v>1.52.2017</v>
          </cell>
          <cell r="B252">
            <v>1</v>
          </cell>
          <cell r="C252">
            <v>52</v>
          </cell>
          <cell r="D252">
            <v>2017</v>
          </cell>
          <cell r="E252">
            <v>12715.691999999999</v>
          </cell>
          <cell r="F252">
            <v>0</v>
          </cell>
          <cell r="G252">
            <v>0</v>
          </cell>
          <cell r="H252">
            <v>0</v>
          </cell>
          <cell r="I252">
            <v>0</v>
          </cell>
          <cell r="J252">
            <v>345.70600000000002</v>
          </cell>
          <cell r="K252">
            <v>8296.9617299999991</v>
          </cell>
          <cell r="L252">
            <v>447.26173</v>
          </cell>
          <cell r="M252">
            <v>7849.7</v>
          </cell>
          <cell r="N252">
            <v>2469.34</v>
          </cell>
          <cell r="O252">
            <v>32124.661459999996</v>
          </cell>
        </row>
        <row r="253">
          <cell r="A253" t="str">
            <v>1.52.2018</v>
          </cell>
          <cell r="B253">
            <v>1</v>
          </cell>
          <cell r="C253">
            <v>52</v>
          </cell>
          <cell r="D253">
            <v>2018</v>
          </cell>
          <cell r="E253">
            <v>14418.839999999998</v>
          </cell>
          <cell r="F253">
            <v>0</v>
          </cell>
          <cell r="G253">
            <v>0</v>
          </cell>
          <cell r="H253">
            <v>0</v>
          </cell>
          <cell r="I253">
            <v>0</v>
          </cell>
          <cell r="J253">
            <v>361.96699999999998</v>
          </cell>
          <cell r="K253">
            <v>8687.209139999999</v>
          </cell>
          <cell r="L253">
            <v>507.16913999999997</v>
          </cell>
          <cell r="M253">
            <v>8180.04</v>
          </cell>
          <cell r="N253">
            <v>2585.48</v>
          </cell>
          <cell r="O253">
            <v>34740.705280000002</v>
          </cell>
        </row>
        <row r="254">
          <cell r="A254" t="str">
            <v>1.52.2019</v>
          </cell>
          <cell r="B254">
            <v>1</v>
          </cell>
          <cell r="C254">
            <v>52</v>
          </cell>
          <cell r="D254">
            <v>2019</v>
          </cell>
          <cell r="E254">
            <v>16267.742</v>
          </cell>
          <cell r="F254">
            <v>0</v>
          </cell>
          <cell r="G254">
            <v>0</v>
          </cell>
          <cell r="H254">
            <v>0</v>
          </cell>
          <cell r="I254">
            <v>0</v>
          </cell>
          <cell r="J254">
            <v>379.31200000000001</v>
          </cell>
          <cell r="K254">
            <v>9103.4605499999998</v>
          </cell>
          <cell r="L254">
            <v>572.20055000000002</v>
          </cell>
          <cell r="M254">
            <v>8531.26</v>
          </cell>
          <cell r="N254">
            <v>2709.36</v>
          </cell>
          <cell r="O254">
            <v>37563.335100000004</v>
          </cell>
        </row>
        <row r="255">
          <cell r="A255" t="str">
            <v>1.52.2020</v>
          </cell>
          <cell r="B255">
            <v>1</v>
          </cell>
          <cell r="C255">
            <v>52</v>
          </cell>
          <cell r="D255">
            <v>2020</v>
          </cell>
          <cell r="E255">
            <v>20434.595999999998</v>
          </cell>
          <cell r="F255">
            <v>0</v>
          </cell>
          <cell r="G255">
            <v>0</v>
          </cell>
          <cell r="H255">
            <v>0</v>
          </cell>
          <cell r="I255">
            <v>0</v>
          </cell>
          <cell r="J255">
            <v>444.80399999999997</v>
          </cell>
          <cell r="K255">
            <v>10675.326999999999</v>
          </cell>
          <cell r="L255">
            <v>718.76699999999994</v>
          </cell>
          <cell r="M255">
            <v>9956.56</v>
          </cell>
          <cell r="N255">
            <v>3177.18</v>
          </cell>
          <cell r="O255">
            <v>45407.233999999997</v>
          </cell>
        </row>
        <row r="256">
          <cell r="A256" t="str">
            <v>1.52.2021</v>
          </cell>
          <cell r="B256">
            <v>1</v>
          </cell>
          <cell r="C256">
            <v>52</v>
          </cell>
          <cell r="D256">
            <v>2021</v>
          </cell>
          <cell r="E256">
            <v>22548.547000000002</v>
          </cell>
          <cell r="F256">
            <v>0</v>
          </cell>
          <cell r="G256">
            <v>0</v>
          </cell>
          <cell r="H256">
            <v>0</v>
          </cell>
          <cell r="I256">
            <v>0</v>
          </cell>
          <cell r="J256">
            <v>460.23599999999999</v>
          </cell>
          <cell r="K256">
            <v>11045.623600000001</v>
          </cell>
          <cell r="L256">
            <v>793.12360000000001</v>
          </cell>
          <cell r="M256">
            <v>10252.5</v>
          </cell>
          <cell r="N256">
            <v>3287.4</v>
          </cell>
          <cell r="O256">
            <v>48387.430200000003</v>
          </cell>
        </row>
        <row r="257">
          <cell r="A257" t="str">
            <v>1.52.2022</v>
          </cell>
          <cell r="B257">
            <v>1</v>
          </cell>
          <cell r="C257">
            <v>52</v>
          </cell>
          <cell r="D257">
            <v>2022</v>
          </cell>
          <cell r="E257">
            <v>24414.953000000001</v>
          </cell>
          <cell r="F257">
            <v>0</v>
          </cell>
          <cell r="G257">
            <v>0</v>
          </cell>
          <cell r="H257">
            <v>0</v>
          </cell>
          <cell r="I257">
            <v>0</v>
          </cell>
          <cell r="J257">
            <v>469.09899999999999</v>
          </cell>
          <cell r="K257">
            <v>11258.371800000001</v>
          </cell>
          <cell r="L257">
            <v>858.77179999999998</v>
          </cell>
          <cell r="M257">
            <v>10399.6</v>
          </cell>
          <cell r="N257">
            <v>3350.71</v>
          </cell>
          <cell r="O257">
            <v>50751.505600000004</v>
          </cell>
        </row>
        <row r="258">
          <cell r="A258" t="str">
            <v>1.52.2023</v>
          </cell>
          <cell r="B258">
            <v>1</v>
          </cell>
          <cell r="C258">
            <v>52</v>
          </cell>
          <cell r="D258">
            <v>2023</v>
          </cell>
          <cell r="E258">
            <v>26119.618000000002</v>
          </cell>
          <cell r="F258">
            <v>0</v>
          </cell>
          <cell r="G258">
            <v>0</v>
          </cell>
          <cell r="H258">
            <v>0</v>
          </cell>
          <cell r="I258">
            <v>0</v>
          </cell>
          <cell r="J258">
            <v>474.04599999999999</v>
          </cell>
          <cell r="K258">
            <v>11377.133</v>
          </cell>
          <cell r="L258">
            <v>918.73300000000006</v>
          </cell>
          <cell r="M258">
            <v>10458.4</v>
          </cell>
          <cell r="N258">
            <v>3386.05</v>
          </cell>
          <cell r="O258">
            <v>52733.98</v>
          </cell>
        </row>
        <row r="259">
          <cell r="A259" t="str">
            <v>1.52.2024</v>
          </cell>
          <cell r="B259">
            <v>1</v>
          </cell>
          <cell r="C259">
            <v>52</v>
          </cell>
          <cell r="D259">
            <v>2024</v>
          </cell>
          <cell r="E259">
            <v>26329.234999999997</v>
          </cell>
          <cell r="F259">
            <v>0</v>
          </cell>
          <cell r="G259">
            <v>0</v>
          </cell>
          <cell r="H259">
            <v>0</v>
          </cell>
          <cell r="I259">
            <v>0</v>
          </cell>
          <cell r="J259">
            <v>477.85199999999998</v>
          </cell>
          <cell r="K259">
            <v>11468.4059</v>
          </cell>
          <cell r="L259">
            <v>926.10590000000002</v>
          </cell>
          <cell r="M259">
            <v>10542.3</v>
          </cell>
          <cell r="N259">
            <v>3413.22</v>
          </cell>
          <cell r="O259">
            <v>53157.118799999997</v>
          </cell>
        </row>
        <row r="260">
          <cell r="A260" t="str">
            <v>1.52.2025</v>
          </cell>
          <cell r="B260">
            <v>1</v>
          </cell>
          <cell r="C260">
            <v>52</v>
          </cell>
          <cell r="D260">
            <v>2025</v>
          </cell>
          <cell r="E260">
            <v>27192.355</v>
          </cell>
          <cell r="F260">
            <v>0</v>
          </cell>
          <cell r="G260">
            <v>0</v>
          </cell>
          <cell r="H260">
            <v>0</v>
          </cell>
          <cell r="I260">
            <v>0</v>
          </cell>
          <cell r="J260">
            <v>493.51600000000002</v>
          </cell>
          <cell r="K260">
            <v>11844.3647</v>
          </cell>
          <cell r="L260">
            <v>956.46469999999999</v>
          </cell>
          <cell r="M260">
            <v>10887.9</v>
          </cell>
          <cell r="N260">
            <v>3525.11</v>
          </cell>
          <cell r="O260">
            <v>54899.710399999996</v>
          </cell>
        </row>
        <row r="261">
          <cell r="A261" t="str">
            <v>1.52.2026</v>
          </cell>
          <cell r="B261">
            <v>1</v>
          </cell>
          <cell r="C261">
            <v>52</v>
          </cell>
          <cell r="D261">
            <v>2026</v>
          </cell>
          <cell r="E261">
            <v>28091.349000000002</v>
          </cell>
          <cell r="F261">
            <v>0</v>
          </cell>
          <cell r="G261">
            <v>0</v>
          </cell>
          <cell r="H261">
            <v>0</v>
          </cell>
          <cell r="I261">
            <v>0</v>
          </cell>
          <cell r="J261">
            <v>509.83199999999999</v>
          </cell>
          <cell r="K261">
            <v>12235.9859</v>
          </cell>
          <cell r="L261">
            <v>988.08590000000004</v>
          </cell>
          <cell r="M261">
            <v>11247.9</v>
          </cell>
          <cell r="N261">
            <v>3641.65</v>
          </cell>
          <cell r="O261">
            <v>56714.802799999998</v>
          </cell>
        </row>
        <row r="262">
          <cell r="A262" t="str">
            <v>1.53.53</v>
          </cell>
          <cell r="B262">
            <v>1</v>
          </cell>
          <cell r="C262">
            <v>53</v>
          </cell>
          <cell r="D262">
            <v>53</v>
          </cell>
          <cell r="E262">
            <v>165.61677139900002</v>
          </cell>
          <cell r="F262">
            <v>0</v>
          </cell>
          <cell r="G262">
            <v>0</v>
          </cell>
          <cell r="H262">
            <v>0</v>
          </cell>
          <cell r="I262">
            <v>0</v>
          </cell>
          <cell r="J262">
            <v>16.090668430000004</v>
          </cell>
          <cell r="K262">
            <v>386.17634712965997</v>
          </cell>
          <cell r="L262">
            <v>5.8254027296600013</v>
          </cell>
          <cell r="M262">
            <v>380.3509444</v>
          </cell>
          <cell r="N262">
            <v>71.557854570000003</v>
          </cell>
          <cell r="O262">
            <v>1025.6179886583202</v>
          </cell>
        </row>
        <row r="263">
          <cell r="A263" t="str">
            <v>1.53.1996</v>
          </cell>
          <cell r="B263">
            <v>1</v>
          </cell>
          <cell r="C263">
            <v>53</v>
          </cell>
          <cell r="D263">
            <v>1996</v>
          </cell>
          <cell r="E263">
            <v>14.479538</v>
          </cell>
          <cell r="F263">
            <v>0</v>
          </cell>
          <cell r="G263">
            <v>0</v>
          </cell>
          <cell r="H263">
            <v>0</v>
          </cell>
          <cell r="I263">
            <v>0</v>
          </cell>
          <cell r="J263">
            <v>1.8087200000000001</v>
          </cell>
          <cell r="K263">
            <v>43.409302719999999</v>
          </cell>
          <cell r="L263">
            <v>0.50930271999999999</v>
          </cell>
          <cell r="M263">
            <v>42.9</v>
          </cell>
          <cell r="N263">
            <v>8.0436700000000005</v>
          </cell>
          <cell r="O263">
            <v>111.15053344</v>
          </cell>
        </row>
        <row r="264">
          <cell r="A264" t="str">
            <v>1.53.1997</v>
          </cell>
          <cell r="B264">
            <v>1</v>
          </cell>
          <cell r="C264">
            <v>53</v>
          </cell>
          <cell r="D264">
            <v>1997</v>
          </cell>
          <cell r="E264">
            <v>19.120758000000002</v>
          </cell>
          <cell r="F264">
            <v>0</v>
          </cell>
          <cell r="G264">
            <v>0</v>
          </cell>
          <cell r="H264">
            <v>0</v>
          </cell>
          <cell r="I264">
            <v>0</v>
          </cell>
          <cell r="J264">
            <v>2.1714199999999999</v>
          </cell>
          <cell r="K264">
            <v>52.114154400000004</v>
          </cell>
          <cell r="L264">
            <v>0.6725544</v>
          </cell>
          <cell r="M264">
            <v>51.441600000000001</v>
          </cell>
          <cell r="N264">
            <v>9.6566500000000008</v>
          </cell>
          <cell r="O264">
            <v>135.17713680000003</v>
          </cell>
        </row>
        <row r="265">
          <cell r="A265" t="str">
            <v>1.53.1998</v>
          </cell>
          <cell r="B265">
            <v>1</v>
          </cell>
          <cell r="C265">
            <v>53</v>
          </cell>
          <cell r="D265">
            <v>1998</v>
          </cell>
          <cell r="E265">
            <v>12.718218</v>
          </cell>
          <cell r="F265">
            <v>0</v>
          </cell>
          <cell r="G265">
            <v>0</v>
          </cell>
          <cell r="H265">
            <v>0</v>
          </cell>
          <cell r="I265">
            <v>0</v>
          </cell>
          <cell r="J265">
            <v>1.3240000000000001</v>
          </cell>
          <cell r="K265">
            <v>31.77595088</v>
          </cell>
          <cell r="L265">
            <v>0.44735088000000001</v>
          </cell>
          <cell r="M265">
            <v>31.328600000000002</v>
          </cell>
          <cell r="N265">
            <v>5.88802</v>
          </cell>
          <cell r="O265">
            <v>83.48213976000001</v>
          </cell>
        </row>
        <row r="266">
          <cell r="A266" t="str">
            <v>1.53.1999</v>
          </cell>
          <cell r="B266">
            <v>1</v>
          </cell>
          <cell r="C266">
            <v>53</v>
          </cell>
          <cell r="D266">
            <v>1999</v>
          </cell>
          <cell r="E266">
            <v>37.121679999999998</v>
          </cell>
          <cell r="F266">
            <v>0</v>
          </cell>
          <cell r="G266">
            <v>0</v>
          </cell>
          <cell r="H266">
            <v>0</v>
          </cell>
          <cell r="I266">
            <v>0</v>
          </cell>
          <cell r="J266">
            <v>3.5672600000000001</v>
          </cell>
          <cell r="K266">
            <v>85.614416599999998</v>
          </cell>
          <cell r="L266">
            <v>1.3057166</v>
          </cell>
          <cell r="M266">
            <v>84.308700000000002</v>
          </cell>
          <cell r="N266">
            <v>15.8642</v>
          </cell>
          <cell r="O266">
            <v>227.78197320000001</v>
          </cell>
        </row>
        <row r="267">
          <cell r="A267" t="str">
            <v>1.53.2000</v>
          </cell>
          <cell r="B267">
            <v>1</v>
          </cell>
          <cell r="C267">
            <v>53</v>
          </cell>
          <cell r="D267">
            <v>2000</v>
          </cell>
          <cell r="E267">
            <v>63.138149999999996</v>
          </cell>
          <cell r="F267">
            <v>0</v>
          </cell>
          <cell r="G267">
            <v>0</v>
          </cell>
          <cell r="H267">
            <v>0</v>
          </cell>
          <cell r="I267">
            <v>0</v>
          </cell>
          <cell r="J267">
            <v>5.63408</v>
          </cell>
          <cell r="K267">
            <v>135.21782000000002</v>
          </cell>
          <cell r="L267">
            <v>2.2208200000000002</v>
          </cell>
          <cell r="M267">
            <v>132.99700000000001</v>
          </cell>
          <cell r="N267">
            <v>25.055700000000002</v>
          </cell>
          <cell r="O267">
            <v>364.26357000000002</v>
          </cell>
        </row>
        <row r="268">
          <cell r="A268" t="str">
            <v>1.53.2001</v>
          </cell>
          <cell r="B268">
            <v>1</v>
          </cell>
          <cell r="C268">
            <v>53</v>
          </cell>
          <cell r="D268">
            <v>2001</v>
          </cell>
          <cell r="E268">
            <v>19.001526999999999</v>
          </cell>
          <cell r="F268">
            <v>0</v>
          </cell>
          <cell r="G268">
            <v>0</v>
          </cell>
          <cell r="H268">
            <v>0</v>
          </cell>
          <cell r="I268">
            <v>0</v>
          </cell>
          <cell r="J268">
            <v>1.58257</v>
          </cell>
          <cell r="K268">
            <v>37.9818602</v>
          </cell>
          <cell r="L268">
            <v>0.66836019999999996</v>
          </cell>
          <cell r="M268">
            <v>37.313499999999998</v>
          </cell>
          <cell r="N268">
            <v>7.0379699999999996</v>
          </cell>
          <cell r="O268">
            <v>103.5857874</v>
          </cell>
        </row>
        <row r="269">
          <cell r="A269" t="str">
            <v>1.53.2002</v>
          </cell>
          <cell r="B269">
            <v>1</v>
          </cell>
          <cell r="C269">
            <v>53</v>
          </cell>
          <cell r="D269">
            <v>2002</v>
          </cell>
          <cell r="E269">
            <v>6.5996729999999995E-3</v>
          </cell>
          <cell r="F269">
            <v>0</v>
          </cell>
          <cell r="G269">
            <v>0</v>
          </cell>
          <cell r="H269">
            <v>0</v>
          </cell>
          <cell r="I269">
            <v>0</v>
          </cell>
          <cell r="J269">
            <v>5.1531999999999999E-4</v>
          </cell>
          <cell r="K269">
            <v>1.236763686E-2</v>
          </cell>
          <cell r="L269">
            <v>2.3213686000000001E-4</v>
          </cell>
          <cell r="M269">
            <v>1.21355E-2</v>
          </cell>
          <cell r="N269">
            <v>2.2916999999999998E-3</v>
          </cell>
          <cell r="O269">
            <v>3.414196672E-2</v>
          </cell>
        </row>
        <row r="270">
          <cell r="A270" t="str">
            <v>1.53.2004</v>
          </cell>
          <cell r="B270">
            <v>1</v>
          </cell>
          <cell r="C270">
            <v>53</v>
          </cell>
          <cell r="D270">
            <v>2004</v>
          </cell>
          <cell r="E270">
            <v>3.0300726000000004E-2</v>
          </cell>
          <cell r="F270">
            <v>0</v>
          </cell>
          <cell r="G270">
            <v>0</v>
          </cell>
          <cell r="H270">
            <v>0</v>
          </cell>
          <cell r="I270">
            <v>0</v>
          </cell>
          <cell r="J270">
            <v>2.10311E-3</v>
          </cell>
          <cell r="K270">
            <v>5.0474692799999998E-2</v>
          </cell>
          <cell r="L270">
            <v>1.0657927999999999E-3</v>
          </cell>
          <cell r="M270">
            <v>4.9408899999999999E-2</v>
          </cell>
          <cell r="N270">
            <v>9.3528699999999992E-3</v>
          </cell>
          <cell r="O270">
            <v>0.14270609160000003</v>
          </cell>
        </row>
        <row r="271">
          <cell r="A271" t="str">
            <v>1.54.54</v>
          </cell>
          <cell r="B271">
            <v>1</v>
          </cell>
          <cell r="C271">
            <v>54</v>
          </cell>
          <cell r="D271">
            <v>54</v>
          </cell>
          <cell r="E271">
            <v>17413.00836</v>
          </cell>
          <cell r="F271">
            <v>0</v>
          </cell>
          <cell r="G271">
            <v>0</v>
          </cell>
          <cell r="H271">
            <v>0</v>
          </cell>
          <cell r="I271">
            <v>0</v>
          </cell>
          <cell r="J271">
            <v>3673.8309999999992</v>
          </cell>
          <cell r="K271">
            <v>88171.966836899999</v>
          </cell>
          <cell r="L271">
            <v>612.48483689999989</v>
          </cell>
          <cell r="M271">
            <v>87559.492999999988</v>
          </cell>
          <cell r="N271">
            <v>2095.6612300000002</v>
          </cell>
          <cell r="O271">
            <v>199526.44526380004</v>
          </cell>
        </row>
        <row r="272">
          <cell r="A272" t="str">
            <v>1.54.1996</v>
          </cell>
          <cell r="B272">
            <v>1</v>
          </cell>
          <cell r="C272">
            <v>54</v>
          </cell>
          <cell r="D272">
            <v>1996</v>
          </cell>
          <cell r="E272">
            <v>3001.2329</v>
          </cell>
          <cell r="F272">
            <v>0</v>
          </cell>
          <cell r="G272">
            <v>0</v>
          </cell>
          <cell r="H272">
            <v>0</v>
          </cell>
          <cell r="I272">
            <v>0</v>
          </cell>
          <cell r="J272">
            <v>633.20600000000002</v>
          </cell>
          <cell r="K272">
            <v>15196.96515</v>
          </cell>
          <cell r="L272">
            <v>105.56515</v>
          </cell>
          <cell r="M272">
            <v>15091.4</v>
          </cell>
          <cell r="N272">
            <v>361.19900000000001</v>
          </cell>
          <cell r="O272">
            <v>34389.568200000002</v>
          </cell>
        </row>
        <row r="273">
          <cell r="A273" t="str">
            <v>1.54.1997</v>
          </cell>
          <cell r="B273">
            <v>1</v>
          </cell>
          <cell r="C273">
            <v>54</v>
          </cell>
          <cell r="D273">
            <v>1997</v>
          </cell>
          <cell r="E273">
            <v>261.24687</v>
          </cell>
          <cell r="F273">
            <v>0</v>
          </cell>
          <cell r="G273">
            <v>0</v>
          </cell>
          <cell r="H273">
            <v>0</v>
          </cell>
          <cell r="I273">
            <v>0</v>
          </cell>
          <cell r="J273">
            <v>55.118400000000001</v>
          </cell>
          <cell r="K273">
            <v>1322.8390870000001</v>
          </cell>
          <cell r="L273">
            <v>9.1890870000000007</v>
          </cell>
          <cell r="M273">
            <v>1313.65</v>
          </cell>
          <cell r="N273">
            <v>31.441099999999999</v>
          </cell>
          <cell r="O273">
            <v>2993.4845439999999</v>
          </cell>
        </row>
        <row r="274">
          <cell r="A274" t="str">
            <v>1.54.1998</v>
          </cell>
          <cell r="B274">
            <v>1</v>
          </cell>
          <cell r="C274">
            <v>54</v>
          </cell>
          <cell r="D274">
            <v>1998</v>
          </cell>
          <cell r="E274">
            <v>322.62612999999999</v>
          </cell>
          <cell r="F274">
            <v>0</v>
          </cell>
          <cell r="G274">
            <v>0</v>
          </cell>
          <cell r="H274">
            <v>0</v>
          </cell>
          <cell r="I274">
            <v>0</v>
          </cell>
          <cell r="J274">
            <v>68.068299999999994</v>
          </cell>
          <cell r="K274">
            <v>1633.6380549999999</v>
          </cell>
          <cell r="L274">
            <v>11.348055</v>
          </cell>
          <cell r="M274">
            <v>1622.29</v>
          </cell>
          <cell r="N274">
            <v>38.828099999999999</v>
          </cell>
          <cell r="O274">
            <v>3696.79864</v>
          </cell>
        </row>
        <row r="275">
          <cell r="A275" t="str">
            <v>1.54.1999</v>
          </cell>
          <cell r="B275">
            <v>1</v>
          </cell>
          <cell r="C275">
            <v>54</v>
          </cell>
          <cell r="D275">
            <v>1999</v>
          </cell>
          <cell r="E275">
            <v>348.15489999999994</v>
          </cell>
          <cell r="F275">
            <v>0</v>
          </cell>
          <cell r="G275">
            <v>0</v>
          </cell>
          <cell r="H275">
            <v>0</v>
          </cell>
          <cell r="I275">
            <v>0</v>
          </cell>
          <cell r="J275">
            <v>73.4542</v>
          </cell>
          <cell r="K275">
            <v>1762.9059950000001</v>
          </cell>
          <cell r="L275">
            <v>12.245994999999999</v>
          </cell>
          <cell r="M275">
            <v>1750.66</v>
          </cell>
          <cell r="N275">
            <v>41.900500000000001</v>
          </cell>
          <cell r="O275">
            <v>3989.3215900000009</v>
          </cell>
        </row>
        <row r="276">
          <cell r="A276" t="str">
            <v>1.54.2000</v>
          </cell>
          <cell r="B276">
            <v>1</v>
          </cell>
          <cell r="C276">
            <v>54</v>
          </cell>
          <cell r="D276">
            <v>2000</v>
          </cell>
          <cell r="E276">
            <v>400.56300000000005</v>
          </cell>
          <cell r="F276">
            <v>0</v>
          </cell>
          <cell r="G276">
            <v>0</v>
          </cell>
          <cell r="H276">
            <v>0</v>
          </cell>
          <cell r="I276">
            <v>0</v>
          </cell>
          <cell r="J276">
            <v>84.511600000000001</v>
          </cell>
          <cell r="K276">
            <v>2028.2794020000001</v>
          </cell>
          <cell r="L276">
            <v>14.089402</v>
          </cell>
          <cell r="M276">
            <v>2014.19</v>
          </cell>
          <cell r="N276">
            <v>48.207900000000002</v>
          </cell>
          <cell r="O276">
            <v>4589.8413040000005</v>
          </cell>
        </row>
        <row r="277">
          <cell r="A277" t="str">
            <v>1.54.2001</v>
          </cell>
          <cell r="B277">
            <v>1</v>
          </cell>
          <cell r="C277">
            <v>54</v>
          </cell>
          <cell r="D277">
            <v>2001</v>
          </cell>
          <cell r="E277">
            <v>288.88677000000001</v>
          </cell>
          <cell r="F277">
            <v>0</v>
          </cell>
          <cell r="G277">
            <v>0</v>
          </cell>
          <cell r="H277">
            <v>0</v>
          </cell>
          <cell r="I277">
            <v>0</v>
          </cell>
          <cell r="J277">
            <v>60.950099999999999</v>
          </cell>
          <cell r="K277">
            <v>1462.801324</v>
          </cell>
          <cell r="L277">
            <v>10.161324</v>
          </cell>
          <cell r="M277">
            <v>1452.64</v>
          </cell>
          <cell r="N277">
            <v>34.767699999999998</v>
          </cell>
          <cell r="O277">
            <v>3310.207218</v>
          </cell>
        </row>
        <row r="278">
          <cell r="A278" t="str">
            <v>1.54.2002</v>
          </cell>
          <cell r="B278">
            <v>1</v>
          </cell>
          <cell r="C278">
            <v>54</v>
          </cell>
          <cell r="D278">
            <v>2002</v>
          </cell>
          <cell r="E278">
            <v>355.74540000000002</v>
          </cell>
          <cell r="F278">
            <v>0</v>
          </cell>
          <cell r="G278">
            <v>0</v>
          </cell>
          <cell r="H278">
            <v>0</v>
          </cell>
          <cell r="I278">
            <v>0</v>
          </cell>
          <cell r="J278">
            <v>75.055599999999998</v>
          </cell>
          <cell r="K278">
            <v>1801.342993</v>
          </cell>
          <cell r="L278">
            <v>12.512993000000002</v>
          </cell>
          <cell r="M278">
            <v>1788.83</v>
          </cell>
          <cell r="N278">
            <v>42.814100000000003</v>
          </cell>
          <cell r="O278">
            <v>4076.3010859999999</v>
          </cell>
        </row>
        <row r="279">
          <cell r="A279" t="str">
            <v>1.54.2003</v>
          </cell>
          <cell r="B279">
            <v>1</v>
          </cell>
          <cell r="C279">
            <v>54</v>
          </cell>
          <cell r="D279">
            <v>2003</v>
          </cell>
          <cell r="E279">
            <v>280.05774000000002</v>
          </cell>
          <cell r="F279">
            <v>0</v>
          </cell>
          <cell r="G279">
            <v>0</v>
          </cell>
          <cell r="H279">
            <v>0</v>
          </cell>
          <cell r="I279">
            <v>0</v>
          </cell>
          <cell r="J279">
            <v>59.0871</v>
          </cell>
          <cell r="K279">
            <v>1418.0907480000001</v>
          </cell>
          <cell r="L279">
            <v>9.8507479999999994</v>
          </cell>
          <cell r="M279">
            <v>1408.24</v>
          </cell>
          <cell r="N279">
            <v>33.704999999999998</v>
          </cell>
          <cell r="O279">
            <v>3209.031336</v>
          </cell>
        </row>
        <row r="280">
          <cell r="A280" t="str">
            <v>1.54.2004</v>
          </cell>
          <cell r="B280">
            <v>1</v>
          </cell>
          <cell r="C280">
            <v>54</v>
          </cell>
          <cell r="D280">
            <v>2004</v>
          </cell>
          <cell r="E280">
            <v>445.00279999999998</v>
          </cell>
          <cell r="F280">
            <v>0</v>
          </cell>
          <cell r="G280">
            <v>0</v>
          </cell>
          <cell r="H280">
            <v>0</v>
          </cell>
          <cell r="I280">
            <v>0</v>
          </cell>
          <cell r="J280">
            <v>93.887600000000006</v>
          </cell>
          <cell r="K280">
            <v>2253.3025470000002</v>
          </cell>
          <cell r="L280">
            <v>15.652547000000002</v>
          </cell>
          <cell r="M280">
            <v>2237.65</v>
          </cell>
          <cell r="N280">
            <v>53.5563</v>
          </cell>
          <cell r="O280">
            <v>5099.0517940000009</v>
          </cell>
        </row>
        <row r="281">
          <cell r="A281" t="str">
            <v>1.54.2005</v>
          </cell>
          <cell r="B281">
            <v>1</v>
          </cell>
          <cell r="C281">
            <v>54</v>
          </cell>
          <cell r="D281">
            <v>2005</v>
          </cell>
          <cell r="E281">
            <v>504.12940000000003</v>
          </cell>
          <cell r="F281">
            <v>0</v>
          </cell>
          <cell r="G281">
            <v>0</v>
          </cell>
          <cell r="H281">
            <v>0</v>
          </cell>
          <cell r="I281">
            <v>0</v>
          </cell>
          <cell r="J281">
            <v>106.36199999999999</v>
          </cell>
          <cell r="K281">
            <v>2552.6922519999998</v>
          </cell>
          <cell r="L281">
            <v>17.732252000000003</v>
          </cell>
          <cell r="M281">
            <v>2534.96</v>
          </cell>
          <cell r="N281">
            <v>60.672199999999997</v>
          </cell>
          <cell r="O281">
            <v>5776.5481039999995</v>
          </cell>
        </row>
        <row r="282">
          <cell r="A282" t="str">
            <v>1.54.2006</v>
          </cell>
          <cell r="B282">
            <v>1</v>
          </cell>
          <cell r="C282">
            <v>54</v>
          </cell>
          <cell r="D282">
            <v>2006</v>
          </cell>
          <cell r="E282">
            <v>291.23728</v>
          </cell>
          <cell r="F282">
            <v>0</v>
          </cell>
          <cell r="G282">
            <v>0</v>
          </cell>
          <cell r="H282">
            <v>0</v>
          </cell>
          <cell r="I282">
            <v>0</v>
          </cell>
          <cell r="J282">
            <v>61.445799999999998</v>
          </cell>
          <cell r="K282">
            <v>1474.70398</v>
          </cell>
          <cell r="L282">
            <v>10.243980000000001</v>
          </cell>
          <cell r="M282">
            <v>1464.46</v>
          </cell>
          <cell r="N282">
            <v>35.0505</v>
          </cell>
          <cell r="O282">
            <v>3337.1415400000001</v>
          </cell>
        </row>
        <row r="283">
          <cell r="A283" t="str">
            <v>1.54.2007</v>
          </cell>
          <cell r="B283">
            <v>1</v>
          </cell>
          <cell r="C283">
            <v>54</v>
          </cell>
          <cell r="D283">
            <v>2007</v>
          </cell>
          <cell r="E283">
            <v>399.51349999999996</v>
          </cell>
          <cell r="F283">
            <v>0</v>
          </cell>
          <cell r="G283">
            <v>0</v>
          </cell>
          <cell r="H283">
            <v>0</v>
          </cell>
          <cell r="I283">
            <v>0</v>
          </cell>
          <cell r="J283">
            <v>84.29</v>
          </cell>
          <cell r="K283">
            <v>2022.962497</v>
          </cell>
          <cell r="L283">
            <v>14.052497000000002</v>
          </cell>
          <cell r="M283">
            <v>2008.91</v>
          </cell>
          <cell r="N283">
            <v>48.081600000000002</v>
          </cell>
          <cell r="O283">
            <v>4577.8100940000004</v>
          </cell>
        </row>
        <row r="284">
          <cell r="A284" t="str">
            <v>1.54.2008</v>
          </cell>
          <cell r="B284">
            <v>1</v>
          </cell>
          <cell r="C284">
            <v>54</v>
          </cell>
          <cell r="D284">
            <v>2008</v>
          </cell>
          <cell r="E284">
            <v>359.07939999999996</v>
          </cell>
          <cell r="F284">
            <v>0</v>
          </cell>
          <cell r="G284">
            <v>0</v>
          </cell>
          <cell r="H284">
            <v>0</v>
          </cell>
          <cell r="I284">
            <v>0</v>
          </cell>
          <cell r="J284">
            <v>75.759399999999999</v>
          </cell>
          <cell r="K284">
            <v>1818.220239</v>
          </cell>
          <cell r="L284">
            <v>12.630239</v>
          </cell>
          <cell r="M284">
            <v>1805.59</v>
          </cell>
          <cell r="N284">
            <v>43.215299999999999</v>
          </cell>
          <cell r="O284">
            <v>4114.4945779999998</v>
          </cell>
        </row>
        <row r="285">
          <cell r="A285" t="str">
            <v>1.54.2009</v>
          </cell>
          <cell r="B285">
            <v>1</v>
          </cell>
          <cell r="C285">
            <v>54</v>
          </cell>
          <cell r="D285">
            <v>2009</v>
          </cell>
          <cell r="E285">
            <v>510.9545</v>
          </cell>
          <cell r="F285">
            <v>0</v>
          </cell>
          <cell r="G285">
            <v>0</v>
          </cell>
          <cell r="H285">
            <v>0</v>
          </cell>
          <cell r="I285">
            <v>0</v>
          </cell>
          <cell r="J285">
            <v>107.80200000000001</v>
          </cell>
          <cell r="K285">
            <v>2587.2623389999999</v>
          </cell>
          <cell r="L285">
            <v>17.972339000000002</v>
          </cell>
          <cell r="M285">
            <v>2569.29</v>
          </cell>
          <cell r="N285">
            <v>61.493600000000001</v>
          </cell>
          <cell r="O285">
            <v>5854.7747779999991</v>
          </cell>
        </row>
        <row r="286">
          <cell r="A286" t="str">
            <v>1.54.2010</v>
          </cell>
          <cell r="B286">
            <v>1</v>
          </cell>
          <cell r="C286">
            <v>54</v>
          </cell>
          <cell r="D286">
            <v>2010</v>
          </cell>
          <cell r="E286">
            <v>348.35279999999995</v>
          </cell>
          <cell r="F286">
            <v>0</v>
          </cell>
          <cell r="G286">
            <v>0</v>
          </cell>
          <cell r="H286">
            <v>0</v>
          </cell>
          <cell r="I286">
            <v>0</v>
          </cell>
          <cell r="J286">
            <v>73.495999999999995</v>
          </cell>
          <cell r="K286">
            <v>1763.9029520000001</v>
          </cell>
          <cell r="L286">
            <v>12.252951999999999</v>
          </cell>
          <cell r="M286">
            <v>1751.65</v>
          </cell>
          <cell r="N286">
            <v>41.924300000000002</v>
          </cell>
          <cell r="O286">
            <v>3991.5790040000002</v>
          </cell>
        </row>
        <row r="287">
          <cell r="A287" t="str">
            <v>1.54.2011</v>
          </cell>
          <cell r="B287">
            <v>1</v>
          </cell>
          <cell r="C287">
            <v>54</v>
          </cell>
          <cell r="D287">
            <v>2011</v>
          </cell>
          <cell r="E287">
            <v>574.35249999999996</v>
          </cell>
          <cell r="F287">
            <v>0</v>
          </cell>
          <cell r="G287">
            <v>0</v>
          </cell>
          <cell r="H287">
            <v>0</v>
          </cell>
          <cell r="I287">
            <v>0</v>
          </cell>
          <cell r="J287">
            <v>121.178</v>
          </cell>
          <cell r="K287">
            <v>2908.2722640000002</v>
          </cell>
          <cell r="L287">
            <v>20.202264</v>
          </cell>
          <cell r="M287">
            <v>2888.07</v>
          </cell>
          <cell r="N287">
            <v>69.123500000000007</v>
          </cell>
          <cell r="O287">
            <v>6581.1985279999999</v>
          </cell>
        </row>
        <row r="288">
          <cell r="A288" t="str">
            <v>1.54.2012</v>
          </cell>
          <cell r="B288">
            <v>1</v>
          </cell>
          <cell r="C288">
            <v>54</v>
          </cell>
          <cell r="D288">
            <v>2012</v>
          </cell>
          <cell r="E288">
            <v>350.75669999999997</v>
          </cell>
          <cell r="F288">
            <v>0</v>
          </cell>
          <cell r="G288">
            <v>0</v>
          </cell>
          <cell r="H288">
            <v>0</v>
          </cell>
          <cell r="I288">
            <v>0</v>
          </cell>
          <cell r="J288">
            <v>74.003500000000003</v>
          </cell>
          <cell r="K288">
            <v>1776.0774960000001</v>
          </cell>
          <cell r="L288">
            <v>12.337496</v>
          </cell>
          <cell r="M288">
            <v>1763.74</v>
          </cell>
          <cell r="N288">
            <v>42.2136</v>
          </cell>
          <cell r="O288">
            <v>4019.1287920000004</v>
          </cell>
        </row>
        <row r="289">
          <cell r="A289" t="str">
            <v>1.54.2013</v>
          </cell>
          <cell r="B289">
            <v>1</v>
          </cell>
          <cell r="C289">
            <v>54</v>
          </cell>
          <cell r="D289">
            <v>2013</v>
          </cell>
          <cell r="E289">
            <v>323.39010999999999</v>
          </cell>
          <cell r="F289">
            <v>0</v>
          </cell>
          <cell r="G289">
            <v>0</v>
          </cell>
          <cell r="H289">
            <v>0</v>
          </cell>
          <cell r="I289">
            <v>0</v>
          </cell>
          <cell r="J289">
            <v>68.229500000000002</v>
          </cell>
          <cell r="K289">
            <v>1637.5049170000002</v>
          </cell>
          <cell r="L289">
            <v>11.374917</v>
          </cell>
          <cell r="M289">
            <v>1626.13</v>
          </cell>
          <cell r="N289">
            <v>38.920099999999998</v>
          </cell>
          <cell r="O289">
            <v>3705.549544</v>
          </cell>
        </row>
        <row r="290">
          <cell r="A290" t="str">
            <v>1.54.2014</v>
          </cell>
          <cell r="B290">
            <v>1</v>
          </cell>
          <cell r="C290">
            <v>54</v>
          </cell>
          <cell r="D290">
            <v>2014</v>
          </cell>
          <cell r="E290">
            <v>78.909870000000012</v>
          </cell>
          <cell r="F290">
            <v>0</v>
          </cell>
          <cell r="G290">
            <v>0</v>
          </cell>
          <cell r="H290">
            <v>0</v>
          </cell>
          <cell r="I290">
            <v>0</v>
          </cell>
          <cell r="J290">
            <v>16.648599999999998</v>
          </cell>
          <cell r="K290">
            <v>399.56557359999999</v>
          </cell>
          <cell r="L290">
            <v>2.7755736</v>
          </cell>
          <cell r="M290">
            <v>396.79</v>
          </cell>
          <cell r="N290">
            <v>9.4968299999999992</v>
          </cell>
          <cell r="O290">
            <v>904.18644719999998</v>
          </cell>
        </row>
        <row r="291">
          <cell r="A291" t="str">
            <v>1.54.2015</v>
          </cell>
          <cell r="B291">
            <v>1</v>
          </cell>
          <cell r="C291">
            <v>54</v>
          </cell>
          <cell r="D291">
            <v>2015</v>
          </cell>
          <cell r="E291">
            <v>137.81441000000001</v>
          </cell>
          <cell r="F291">
            <v>0</v>
          </cell>
          <cell r="G291">
            <v>0</v>
          </cell>
          <cell r="H291">
            <v>0</v>
          </cell>
          <cell r="I291">
            <v>0</v>
          </cell>
          <cell r="J291">
            <v>29.0763</v>
          </cell>
          <cell r="K291">
            <v>697.83248530000003</v>
          </cell>
          <cell r="L291">
            <v>4.8474853000000007</v>
          </cell>
          <cell r="M291">
            <v>692.98500000000001</v>
          </cell>
          <cell r="N291">
            <v>16.585999999999999</v>
          </cell>
          <cell r="O291">
            <v>1579.1416806</v>
          </cell>
        </row>
        <row r="292">
          <cell r="A292" t="str">
            <v>1.54.2016</v>
          </cell>
          <cell r="B292">
            <v>1</v>
          </cell>
          <cell r="C292">
            <v>54</v>
          </cell>
          <cell r="D292">
            <v>2016</v>
          </cell>
          <cell r="E292">
            <v>290.92098000000004</v>
          </cell>
          <cell r="F292">
            <v>0</v>
          </cell>
          <cell r="G292">
            <v>0</v>
          </cell>
          <cell r="H292">
            <v>0</v>
          </cell>
          <cell r="I292">
            <v>0</v>
          </cell>
          <cell r="J292">
            <v>61.378999999999998</v>
          </cell>
          <cell r="K292">
            <v>1473.0928289999999</v>
          </cell>
          <cell r="L292">
            <v>10.232828999999999</v>
          </cell>
          <cell r="M292">
            <v>1462.86</v>
          </cell>
          <cell r="N292">
            <v>35.012300000000003</v>
          </cell>
          <cell r="O292">
            <v>3333.497938</v>
          </cell>
        </row>
        <row r="293">
          <cell r="A293" t="str">
            <v>1.54.2017</v>
          </cell>
          <cell r="B293">
            <v>1</v>
          </cell>
          <cell r="C293">
            <v>54</v>
          </cell>
          <cell r="D293">
            <v>2017</v>
          </cell>
          <cell r="E293">
            <v>188.08134999999999</v>
          </cell>
          <cell r="F293">
            <v>0</v>
          </cell>
          <cell r="G293">
            <v>0</v>
          </cell>
          <cell r="H293">
            <v>0</v>
          </cell>
          <cell r="I293">
            <v>0</v>
          </cell>
          <cell r="J293">
            <v>39.681800000000003</v>
          </cell>
          <cell r="K293">
            <v>952.36257999999998</v>
          </cell>
          <cell r="L293">
            <v>6.6155800000000005</v>
          </cell>
          <cell r="M293">
            <v>945.74800000000005</v>
          </cell>
          <cell r="N293">
            <v>22.6357</v>
          </cell>
          <cell r="O293">
            <v>2155.1250099999997</v>
          </cell>
        </row>
        <row r="294">
          <cell r="A294" t="str">
            <v>1.54.2018</v>
          </cell>
          <cell r="B294">
            <v>1</v>
          </cell>
          <cell r="C294">
            <v>54</v>
          </cell>
          <cell r="D294">
            <v>2018</v>
          </cell>
          <cell r="E294">
            <v>404.4787</v>
          </cell>
          <cell r="F294">
            <v>0</v>
          </cell>
          <cell r="G294">
            <v>0</v>
          </cell>
          <cell r="H294">
            <v>0</v>
          </cell>
          <cell r="I294">
            <v>0</v>
          </cell>
          <cell r="J294">
            <v>85.337500000000006</v>
          </cell>
          <cell r="K294">
            <v>2048.107121</v>
          </cell>
          <cell r="L294">
            <v>14.227120999999999</v>
          </cell>
          <cell r="M294">
            <v>2033.88</v>
          </cell>
          <cell r="N294">
            <v>48.679099999999998</v>
          </cell>
          <cell r="O294">
            <v>4634.7095420000005</v>
          </cell>
        </row>
        <row r="295">
          <cell r="A295" t="str">
            <v>1.54.2019</v>
          </cell>
          <cell r="B295">
            <v>1</v>
          </cell>
          <cell r="C295">
            <v>54</v>
          </cell>
          <cell r="D295">
            <v>2019</v>
          </cell>
          <cell r="E295">
            <v>230.29295000000002</v>
          </cell>
          <cell r="F295">
            <v>0</v>
          </cell>
          <cell r="G295">
            <v>0</v>
          </cell>
          <cell r="H295">
            <v>0</v>
          </cell>
          <cell r="I295">
            <v>0</v>
          </cell>
          <cell r="J295">
            <v>48.587699999999998</v>
          </cell>
          <cell r="K295">
            <v>1166.1003250000001</v>
          </cell>
          <cell r="L295">
            <v>8.1003249999999998</v>
          </cell>
          <cell r="M295">
            <v>1158</v>
          </cell>
          <cell r="N295">
            <v>27.715900000000001</v>
          </cell>
          <cell r="O295">
            <v>2638.7972000000004</v>
          </cell>
        </row>
        <row r="296">
          <cell r="A296" t="str">
            <v>1.54.2020</v>
          </cell>
          <cell r="B296">
            <v>1</v>
          </cell>
          <cell r="C296">
            <v>54</v>
          </cell>
          <cell r="D296">
            <v>2020</v>
          </cell>
          <cell r="E296">
            <v>931.84590000000003</v>
          </cell>
          <cell r="F296">
            <v>0</v>
          </cell>
          <cell r="G296">
            <v>0</v>
          </cell>
          <cell r="H296">
            <v>0</v>
          </cell>
          <cell r="I296">
            <v>0</v>
          </cell>
          <cell r="J296">
            <v>196.60300000000001</v>
          </cell>
          <cell r="K296">
            <v>4718.4667999999992</v>
          </cell>
          <cell r="L296">
            <v>32.776800000000001</v>
          </cell>
          <cell r="M296">
            <v>4685.6899999999996</v>
          </cell>
          <cell r="N296">
            <v>112.148</v>
          </cell>
          <cell r="O296">
            <v>10677.530499999999</v>
          </cell>
        </row>
        <row r="297">
          <cell r="A297" t="str">
            <v>1.54.2021</v>
          </cell>
          <cell r="B297">
            <v>1</v>
          </cell>
          <cell r="C297">
            <v>54</v>
          </cell>
          <cell r="D297">
            <v>2021</v>
          </cell>
          <cell r="E297">
            <v>947.28210000000001</v>
          </cell>
          <cell r="F297">
            <v>0</v>
          </cell>
          <cell r="G297">
            <v>0</v>
          </cell>
          <cell r="H297">
            <v>0</v>
          </cell>
          <cell r="I297">
            <v>0</v>
          </cell>
          <cell r="J297">
            <v>199.85900000000001</v>
          </cell>
          <cell r="K297">
            <v>4796.6196120000004</v>
          </cell>
          <cell r="L297">
            <v>33.319611999999999</v>
          </cell>
          <cell r="M297">
            <v>4763.3100000000004</v>
          </cell>
          <cell r="N297">
            <v>114.006</v>
          </cell>
          <cell r="O297">
            <v>10854.396323999999</v>
          </cell>
        </row>
        <row r="298">
          <cell r="A298" t="str">
            <v>1.54.2022</v>
          </cell>
          <cell r="B298">
            <v>1</v>
          </cell>
          <cell r="C298">
            <v>54</v>
          </cell>
          <cell r="D298">
            <v>2022</v>
          </cell>
          <cell r="E298">
            <v>949.80780000000004</v>
          </cell>
          <cell r="F298">
            <v>0</v>
          </cell>
          <cell r="G298">
            <v>0</v>
          </cell>
          <cell r="H298">
            <v>0</v>
          </cell>
          <cell r="I298">
            <v>0</v>
          </cell>
          <cell r="J298">
            <v>200.393</v>
          </cell>
          <cell r="K298">
            <v>4809.4084730000004</v>
          </cell>
          <cell r="L298">
            <v>33.408473000000008</v>
          </cell>
          <cell r="M298">
            <v>4776.01</v>
          </cell>
          <cell r="N298">
            <v>114.31</v>
          </cell>
          <cell r="O298">
            <v>10883.337745999999</v>
          </cell>
        </row>
        <row r="299">
          <cell r="A299" t="str">
            <v>1.54.2023</v>
          </cell>
          <cell r="B299">
            <v>1</v>
          </cell>
          <cell r="C299">
            <v>54</v>
          </cell>
          <cell r="D299">
            <v>2023</v>
          </cell>
          <cell r="E299">
            <v>951.74689999999998</v>
          </cell>
          <cell r="F299">
            <v>0</v>
          </cell>
          <cell r="G299">
            <v>0</v>
          </cell>
          <cell r="H299">
            <v>0</v>
          </cell>
          <cell r="I299">
            <v>0</v>
          </cell>
          <cell r="J299">
            <v>200.80099999999999</v>
          </cell>
          <cell r="K299">
            <v>4819.2366470000006</v>
          </cell>
          <cell r="L299">
            <v>33.476647</v>
          </cell>
          <cell r="M299">
            <v>4785.76</v>
          </cell>
          <cell r="N299">
            <v>114.54300000000001</v>
          </cell>
          <cell r="O299">
            <v>10905.564194</v>
          </cell>
        </row>
        <row r="300">
          <cell r="A300" t="str">
            <v>1.54.2024</v>
          </cell>
          <cell r="B300">
            <v>1</v>
          </cell>
          <cell r="C300">
            <v>54</v>
          </cell>
          <cell r="D300">
            <v>2024</v>
          </cell>
          <cell r="E300">
            <v>951.48300000000006</v>
          </cell>
          <cell r="F300">
            <v>0</v>
          </cell>
          <cell r="G300">
            <v>0</v>
          </cell>
          <cell r="H300">
            <v>0</v>
          </cell>
          <cell r="I300">
            <v>0</v>
          </cell>
          <cell r="J300">
            <v>200.74600000000001</v>
          </cell>
          <cell r="K300">
            <v>4817.9074559999999</v>
          </cell>
          <cell r="L300">
            <v>33.467456000000006</v>
          </cell>
          <cell r="M300">
            <v>4784.43</v>
          </cell>
          <cell r="N300">
            <v>114.511</v>
          </cell>
          <cell r="O300">
            <v>10902.544912000001</v>
          </cell>
        </row>
        <row r="301">
          <cell r="A301" t="str">
            <v>1.54.2025</v>
          </cell>
          <cell r="B301">
            <v>1</v>
          </cell>
          <cell r="C301">
            <v>54</v>
          </cell>
          <cell r="D301">
            <v>2025</v>
          </cell>
          <cell r="E301">
            <v>975.92399999999998</v>
          </cell>
          <cell r="F301">
            <v>0</v>
          </cell>
          <cell r="G301">
            <v>0</v>
          </cell>
          <cell r="H301">
            <v>0</v>
          </cell>
          <cell r="I301">
            <v>0</v>
          </cell>
          <cell r="J301">
            <v>205.90299999999999</v>
          </cell>
          <cell r="K301">
            <v>4941.6672399999998</v>
          </cell>
          <cell r="L301">
            <v>34.327239999999996</v>
          </cell>
          <cell r="M301">
            <v>4907.34</v>
          </cell>
          <cell r="N301">
            <v>117.453</v>
          </cell>
          <cell r="O301">
            <v>11182.614479999998</v>
          </cell>
        </row>
        <row r="302">
          <cell r="A302" t="str">
            <v>1.54.2026</v>
          </cell>
          <cell r="B302">
            <v>1</v>
          </cell>
          <cell r="C302">
            <v>54</v>
          </cell>
          <cell r="D302">
            <v>2026</v>
          </cell>
          <cell r="E302">
            <v>1009.1377</v>
          </cell>
          <cell r="F302">
            <v>0</v>
          </cell>
          <cell r="G302">
            <v>0</v>
          </cell>
          <cell r="H302">
            <v>0</v>
          </cell>
          <cell r="I302">
            <v>0</v>
          </cell>
          <cell r="J302">
            <v>212.91</v>
          </cell>
          <cell r="K302">
            <v>5109.8354580000005</v>
          </cell>
          <cell r="L302">
            <v>35.495457999999999</v>
          </cell>
          <cell r="M302">
            <v>5074.34</v>
          </cell>
          <cell r="N302">
            <v>121.45</v>
          </cell>
          <cell r="O302">
            <v>11563.168616000003</v>
          </cell>
        </row>
        <row r="303">
          <cell r="A303" t="str">
            <v>1.61.61</v>
          </cell>
          <cell r="B303">
            <v>1</v>
          </cell>
          <cell r="C303">
            <v>61</v>
          </cell>
          <cell r="D303">
            <v>61</v>
          </cell>
          <cell r="E303">
            <v>0.18979018859999999</v>
          </cell>
          <cell r="F303">
            <v>0</v>
          </cell>
          <cell r="G303">
            <v>0</v>
          </cell>
          <cell r="H303">
            <v>0</v>
          </cell>
          <cell r="I303">
            <v>0</v>
          </cell>
          <cell r="J303">
            <v>1.01923698E-2</v>
          </cell>
          <cell r="K303">
            <v>0.24461712069199998</v>
          </cell>
          <cell r="L303">
            <v>6.6753506919999999E-3</v>
          </cell>
          <cell r="M303">
            <v>0.23794177</v>
          </cell>
          <cell r="N303">
            <v>6.1859931E-2</v>
          </cell>
          <cell r="O303">
            <v>0.75107673078399995</v>
          </cell>
        </row>
        <row r="304">
          <cell r="A304" t="str">
            <v>1.61.1997</v>
          </cell>
          <cell r="B304">
            <v>1</v>
          </cell>
          <cell r="C304">
            <v>61</v>
          </cell>
          <cell r="D304">
            <v>1997</v>
          </cell>
          <cell r="E304">
            <v>6.2464539999999998E-4</v>
          </cell>
          <cell r="F304">
            <v>0</v>
          </cell>
          <cell r="G304">
            <v>0</v>
          </cell>
          <cell r="H304">
            <v>0</v>
          </cell>
          <cell r="I304">
            <v>0</v>
          </cell>
          <cell r="J304">
            <v>8.1644799999999995E-5</v>
          </cell>
          <cell r="K304">
            <v>1.9594702120000001E-3</v>
          </cell>
          <cell r="L304">
            <v>2.1970212000000001E-5</v>
          </cell>
          <cell r="M304">
            <v>1.9375E-3</v>
          </cell>
          <cell r="N304">
            <v>4.9552099999999996E-4</v>
          </cell>
          <cell r="O304">
            <v>5.1207516239999999E-3</v>
          </cell>
        </row>
        <row r="305">
          <cell r="A305" t="str">
            <v>1.61.1999</v>
          </cell>
          <cell r="B305">
            <v>1</v>
          </cell>
          <cell r="C305">
            <v>61</v>
          </cell>
          <cell r="D305">
            <v>1999</v>
          </cell>
          <cell r="E305">
            <v>2.8196982000000003E-3</v>
          </cell>
          <cell r="F305">
            <v>0</v>
          </cell>
          <cell r="G305">
            <v>0</v>
          </cell>
          <cell r="H305">
            <v>0</v>
          </cell>
          <cell r="I305">
            <v>0</v>
          </cell>
          <cell r="J305">
            <v>2.4157700000000001E-4</v>
          </cell>
          <cell r="K305">
            <v>5.7978450500000001E-3</v>
          </cell>
          <cell r="L305">
            <v>9.9175049999999975E-5</v>
          </cell>
          <cell r="M305">
            <v>5.6986700000000003E-3</v>
          </cell>
          <cell r="N305">
            <v>1.46619E-3</v>
          </cell>
          <cell r="O305">
            <v>1.6123155300000001E-2</v>
          </cell>
        </row>
        <row r="306">
          <cell r="A306" t="str">
            <v>1.61.2000</v>
          </cell>
          <cell r="B306">
            <v>1</v>
          </cell>
          <cell r="C306">
            <v>61</v>
          </cell>
          <cell r="D306">
            <v>2000</v>
          </cell>
          <cell r="E306">
            <v>1.3303405000000001E-2</v>
          </cell>
          <cell r="F306">
            <v>0</v>
          </cell>
          <cell r="G306">
            <v>0</v>
          </cell>
          <cell r="H306">
            <v>0</v>
          </cell>
          <cell r="I306">
            <v>0</v>
          </cell>
          <cell r="J306">
            <v>9.7227800000000003E-4</v>
          </cell>
          <cell r="K306">
            <v>2.3334609629999999E-2</v>
          </cell>
          <cell r="L306">
            <v>4.6790962999999994E-4</v>
          </cell>
          <cell r="M306">
            <v>2.28667E-2</v>
          </cell>
          <cell r="N306">
            <v>5.9009800000000001E-3</v>
          </cell>
          <cell r="O306">
            <v>6.6845882260000003E-2</v>
          </cell>
        </row>
        <row r="307">
          <cell r="A307" t="str">
            <v>1.61.2001</v>
          </cell>
          <cell r="B307">
            <v>1</v>
          </cell>
          <cell r="C307">
            <v>61</v>
          </cell>
          <cell r="D307">
            <v>2001</v>
          </cell>
          <cell r="E307">
            <v>3.8372829999999997E-2</v>
          </cell>
          <cell r="F307">
            <v>0</v>
          </cell>
          <cell r="G307">
            <v>0</v>
          </cell>
          <cell r="H307">
            <v>0</v>
          </cell>
          <cell r="I307">
            <v>0</v>
          </cell>
          <cell r="J307">
            <v>2.44517E-3</v>
          </cell>
          <cell r="K307">
            <v>5.8683959199999997E-2</v>
          </cell>
          <cell r="L307">
            <v>1.3496591999999999E-3</v>
          </cell>
          <cell r="M307">
            <v>5.7334299999999998E-2</v>
          </cell>
          <cell r="N307">
            <v>1.4840300000000001E-2</v>
          </cell>
          <cell r="O307">
            <v>0.17302621839999999</v>
          </cell>
        </row>
        <row r="308">
          <cell r="A308" t="str">
            <v>1.61.2002</v>
          </cell>
          <cell r="B308">
            <v>1</v>
          </cell>
          <cell r="C308">
            <v>61</v>
          </cell>
          <cell r="D308">
            <v>2002</v>
          </cell>
          <cell r="E308">
            <v>2.4192849999999998E-2</v>
          </cell>
          <cell r="F308">
            <v>0</v>
          </cell>
          <cell r="G308">
            <v>0</v>
          </cell>
          <cell r="H308">
            <v>0</v>
          </cell>
          <cell r="I308">
            <v>0</v>
          </cell>
          <cell r="J308">
            <v>1.36652E-3</v>
          </cell>
          <cell r="K308">
            <v>3.2796517499999997E-2</v>
          </cell>
          <cell r="L308">
            <v>8.5091750000000003E-4</v>
          </cell>
          <cell r="M308">
            <v>3.1945599999999998E-2</v>
          </cell>
          <cell r="N308">
            <v>8.2937400000000008E-3</v>
          </cell>
          <cell r="O308">
            <v>9.9446144999999986E-2</v>
          </cell>
        </row>
        <row r="309">
          <cell r="A309" t="str">
            <v>1.61.2004</v>
          </cell>
          <cell r="B309">
            <v>1</v>
          </cell>
          <cell r="C309">
            <v>61</v>
          </cell>
          <cell r="D309">
            <v>2004</v>
          </cell>
          <cell r="E309">
            <v>0.11047675999999999</v>
          </cell>
          <cell r="F309">
            <v>0</v>
          </cell>
          <cell r="G309">
            <v>0</v>
          </cell>
          <cell r="H309">
            <v>0</v>
          </cell>
          <cell r="I309">
            <v>0</v>
          </cell>
          <cell r="J309">
            <v>5.0851799999999999E-3</v>
          </cell>
          <cell r="K309">
            <v>0.1220447191</v>
          </cell>
          <cell r="L309">
            <v>3.8857190999999998E-3</v>
          </cell>
          <cell r="M309">
            <v>0.118159</v>
          </cell>
          <cell r="N309">
            <v>3.08632E-2</v>
          </cell>
          <cell r="O309">
            <v>0.39051457819999996</v>
          </cell>
        </row>
        <row r="310">
          <cell r="A310" t="str">
            <v>2.61.2</v>
          </cell>
          <cell r="B310">
            <v>2</v>
          </cell>
          <cell r="C310">
            <v>61</v>
          </cell>
          <cell r="D310">
            <v>2</v>
          </cell>
          <cell r="E310">
            <v>3966673.6436490011</v>
          </cell>
          <cell r="F310">
            <v>1135.2202199999999</v>
          </cell>
          <cell r="G310">
            <v>0</v>
          </cell>
          <cell r="H310">
            <v>0</v>
          </cell>
          <cell r="I310">
            <v>419.51130999999992</v>
          </cell>
          <cell r="J310">
            <v>88535.075686000055</v>
          </cell>
          <cell r="K310">
            <v>2124841.3551332792</v>
          </cell>
          <cell r="L310">
            <v>141387.63673328</v>
          </cell>
          <cell r="M310">
            <v>1983454.0092000032</v>
          </cell>
          <cell r="N310">
            <v>502927.24387000047</v>
          </cell>
          <cell r="O310">
            <v>8809373.6958015654</v>
          </cell>
        </row>
        <row r="311">
          <cell r="A311" t="str">
            <v>2.21.21</v>
          </cell>
          <cell r="B311">
            <v>2</v>
          </cell>
          <cell r="C311">
            <v>21</v>
          </cell>
          <cell r="D311">
            <v>21</v>
          </cell>
          <cell r="E311">
            <v>113690.04073999998</v>
          </cell>
          <cell r="F311">
            <v>0</v>
          </cell>
          <cell r="G311">
            <v>0</v>
          </cell>
          <cell r="H311">
            <v>0</v>
          </cell>
          <cell r="I311">
            <v>0</v>
          </cell>
          <cell r="J311">
            <v>4052.53755</v>
          </cell>
          <cell r="K311">
            <v>97260.837044799991</v>
          </cell>
          <cell r="L311">
            <v>4115.6420448000008</v>
          </cell>
          <cell r="M311">
            <v>93145.175000000003</v>
          </cell>
          <cell r="N311">
            <v>21792.853000000003</v>
          </cell>
          <cell r="O311">
            <v>334057.0853796</v>
          </cell>
        </row>
        <row r="312">
          <cell r="A312" t="str">
            <v>2.21.1996</v>
          </cell>
          <cell r="B312">
            <v>2</v>
          </cell>
          <cell r="C312">
            <v>21</v>
          </cell>
          <cell r="D312">
            <v>1996</v>
          </cell>
          <cell r="E312">
            <v>981.6</v>
          </cell>
          <cell r="F312">
            <v>0</v>
          </cell>
          <cell r="G312">
            <v>0</v>
          </cell>
          <cell r="H312">
            <v>0</v>
          </cell>
          <cell r="I312">
            <v>0</v>
          </cell>
          <cell r="J312">
            <v>72.486000000000004</v>
          </cell>
          <cell r="K312">
            <v>1739.6545039999999</v>
          </cell>
          <cell r="L312">
            <v>35.534503999999998</v>
          </cell>
          <cell r="M312">
            <v>1704.12</v>
          </cell>
          <cell r="N312">
            <v>389.79899999999998</v>
          </cell>
          <cell r="O312">
            <v>4923.1940079999995</v>
          </cell>
        </row>
        <row r="313">
          <cell r="A313" t="str">
            <v>2.21.1997</v>
          </cell>
          <cell r="B313">
            <v>2</v>
          </cell>
          <cell r="C313">
            <v>21</v>
          </cell>
          <cell r="D313">
            <v>1997</v>
          </cell>
          <cell r="E313">
            <v>63.598120000000002</v>
          </cell>
          <cell r="F313">
            <v>0</v>
          </cell>
          <cell r="G313">
            <v>0</v>
          </cell>
          <cell r="H313">
            <v>0</v>
          </cell>
          <cell r="I313">
            <v>0</v>
          </cell>
          <cell r="J313">
            <v>4.6963800000000004</v>
          </cell>
          <cell r="K313">
            <v>112.7132874</v>
          </cell>
          <cell r="L313">
            <v>2.3022874</v>
          </cell>
          <cell r="M313">
            <v>110.411</v>
          </cell>
          <cell r="N313">
            <v>25.255199999999999</v>
          </cell>
          <cell r="O313">
            <v>318.9762748</v>
          </cell>
        </row>
        <row r="314">
          <cell r="A314" t="str">
            <v>2.21.1998</v>
          </cell>
          <cell r="B314">
            <v>2</v>
          </cell>
          <cell r="C314">
            <v>21</v>
          </cell>
          <cell r="D314">
            <v>1998</v>
          </cell>
          <cell r="E314">
            <v>77.798940000000002</v>
          </cell>
          <cell r="F314">
            <v>0</v>
          </cell>
          <cell r="G314">
            <v>0</v>
          </cell>
          <cell r="H314">
            <v>0</v>
          </cell>
          <cell r="I314">
            <v>0</v>
          </cell>
          <cell r="J314">
            <v>5.6892500000000004</v>
          </cell>
          <cell r="K314">
            <v>136.5423692</v>
          </cell>
          <cell r="L314">
            <v>2.8163692000000005</v>
          </cell>
          <cell r="M314">
            <v>133.726</v>
          </cell>
          <cell r="N314">
            <v>30.5944</v>
          </cell>
          <cell r="O314">
            <v>387.16732840000003</v>
          </cell>
        </row>
        <row r="315">
          <cell r="A315" t="str">
            <v>2.21.1999</v>
          </cell>
          <cell r="B315">
            <v>2</v>
          </cell>
          <cell r="C315">
            <v>21</v>
          </cell>
          <cell r="D315">
            <v>1999</v>
          </cell>
          <cell r="E315">
            <v>122.60688999999999</v>
          </cell>
          <cell r="F315">
            <v>0</v>
          </cell>
          <cell r="G315">
            <v>0</v>
          </cell>
          <cell r="H315">
            <v>0</v>
          </cell>
          <cell r="I315">
            <v>0</v>
          </cell>
          <cell r="J315">
            <v>8.8209199999999992</v>
          </cell>
          <cell r="K315">
            <v>211.70144200000001</v>
          </cell>
          <cell r="L315">
            <v>4.4384419999999993</v>
          </cell>
          <cell r="M315">
            <v>207.26300000000001</v>
          </cell>
          <cell r="N315">
            <v>47.435200000000002</v>
          </cell>
          <cell r="O315">
            <v>602.265894</v>
          </cell>
        </row>
        <row r="316">
          <cell r="A316" t="str">
            <v>2.21.2000</v>
          </cell>
          <cell r="B316">
            <v>2</v>
          </cell>
          <cell r="C316">
            <v>21</v>
          </cell>
          <cell r="D316">
            <v>2000</v>
          </cell>
          <cell r="E316">
            <v>159.62878000000001</v>
          </cell>
          <cell r="F316">
            <v>0</v>
          </cell>
          <cell r="G316">
            <v>0</v>
          </cell>
          <cell r="H316">
            <v>0</v>
          </cell>
          <cell r="I316">
            <v>0</v>
          </cell>
          <cell r="J316">
            <v>11.232699999999999</v>
          </cell>
          <cell r="K316">
            <v>269.58365020000002</v>
          </cell>
          <cell r="L316">
            <v>5.7786501999999995</v>
          </cell>
          <cell r="M316">
            <v>263.80500000000001</v>
          </cell>
          <cell r="N316">
            <v>60.404600000000002</v>
          </cell>
          <cell r="O316">
            <v>770.43338039999992</v>
          </cell>
        </row>
        <row r="317">
          <cell r="A317" t="str">
            <v>2.21.2001</v>
          </cell>
          <cell r="B317">
            <v>2</v>
          </cell>
          <cell r="C317">
            <v>21</v>
          </cell>
          <cell r="D317">
            <v>2001</v>
          </cell>
          <cell r="E317">
            <v>212.63014000000001</v>
          </cell>
          <cell r="F317">
            <v>0</v>
          </cell>
          <cell r="G317">
            <v>0</v>
          </cell>
          <cell r="H317">
            <v>0</v>
          </cell>
          <cell r="I317">
            <v>0</v>
          </cell>
          <cell r="J317">
            <v>14.559799999999999</v>
          </cell>
          <cell r="K317">
            <v>349.43533000000002</v>
          </cell>
          <cell r="L317">
            <v>7.69733</v>
          </cell>
          <cell r="M317">
            <v>341.738</v>
          </cell>
          <cell r="N317">
            <v>78.296599999999998</v>
          </cell>
          <cell r="O317">
            <v>1004.3572</v>
          </cell>
        </row>
        <row r="318">
          <cell r="A318" t="str">
            <v>2.21.2002</v>
          </cell>
          <cell r="B318">
            <v>2</v>
          </cell>
          <cell r="C318">
            <v>21</v>
          </cell>
          <cell r="D318">
            <v>2002</v>
          </cell>
          <cell r="E318">
            <v>285.80577</v>
          </cell>
          <cell r="F318">
            <v>0</v>
          </cell>
          <cell r="G318">
            <v>0</v>
          </cell>
          <cell r="H318">
            <v>0</v>
          </cell>
          <cell r="I318">
            <v>0</v>
          </cell>
          <cell r="J318">
            <v>18.962</v>
          </cell>
          <cell r="K318">
            <v>455.08832800000005</v>
          </cell>
          <cell r="L318">
            <v>10.346328</v>
          </cell>
          <cell r="M318">
            <v>444.74200000000002</v>
          </cell>
          <cell r="N318">
            <v>101.97</v>
          </cell>
          <cell r="O318">
            <v>1316.914426</v>
          </cell>
        </row>
        <row r="319">
          <cell r="A319" t="str">
            <v>2.21.2003</v>
          </cell>
          <cell r="B319">
            <v>2</v>
          </cell>
          <cell r="C319">
            <v>21</v>
          </cell>
          <cell r="D319">
            <v>2003</v>
          </cell>
          <cell r="E319">
            <v>354.10519999999997</v>
          </cell>
          <cell r="F319">
            <v>0</v>
          </cell>
          <cell r="G319">
            <v>0</v>
          </cell>
          <cell r="H319">
            <v>0</v>
          </cell>
          <cell r="I319">
            <v>0</v>
          </cell>
          <cell r="J319">
            <v>22.681899999999999</v>
          </cell>
          <cell r="K319">
            <v>544.36480100000006</v>
          </cell>
          <cell r="L319">
            <v>12.818800999999999</v>
          </cell>
          <cell r="M319">
            <v>531.54600000000005</v>
          </cell>
          <cell r="N319">
            <v>121.974</v>
          </cell>
          <cell r="O319">
            <v>1587.4907019999998</v>
          </cell>
        </row>
        <row r="320">
          <cell r="A320" t="str">
            <v>2.21.2004</v>
          </cell>
          <cell r="B320">
            <v>2</v>
          </cell>
          <cell r="C320">
            <v>21</v>
          </cell>
          <cell r="D320">
            <v>2004</v>
          </cell>
          <cell r="E320">
            <v>462.32880000000006</v>
          </cell>
          <cell r="F320">
            <v>0</v>
          </cell>
          <cell r="G320">
            <v>0</v>
          </cell>
          <cell r="H320">
            <v>0</v>
          </cell>
          <cell r="I320">
            <v>0</v>
          </cell>
          <cell r="J320">
            <v>28.509599999999999</v>
          </cell>
          <cell r="K320">
            <v>684.22956700000009</v>
          </cell>
          <cell r="L320">
            <v>16.736566999999997</v>
          </cell>
          <cell r="M320">
            <v>667.49300000000005</v>
          </cell>
          <cell r="N320">
            <v>153.31299999999999</v>
          </cell>
          <cell r="O320">
            <v>2012.6105340000004</v>
          </cell>
        </row>
        <row r="321">
          <cell r="A321" t="str">
            <v>2.21.2005</v>
          </cell>
          <cell r="B321">
            <v>2</v>
          </cell>
          <cell r="C321">
            <v>21</v>
          </cell>
          <cell r="D321">
            <v>2005</v>
          </cell>
          <cell r="E321">
            <v>597.90140000000008</v>
          </cell>
          <cell r="F321">
            <v>0</v>
          </cell>
          <cell r="G321">
            <v>0</v>
          </cell>
          <cell r="H321">
            <v>0</v>
          </cell>
          <cell r="I321">
            <v>0</v>
          </cell>
          <cell r="J321">
            <v>35.419800000000002</v>
          </cell>
          <cell r="K321">
            <v>850.07535100000007</v>
          </cell>
          <cell r="L321">
            <v>21.644351</v>
          </cell>
          <cell r="M321">
            <v>828.43100000000004</v>
          </cell>
          <cell r="N321">
            <v>190.47300000000001</v>
          </cell>
          <cell r="O321">
            <v>2523.9449020000002</v>
          </cell>
        </row>
        <row r="322">
          <cell r="A322" t="str">
            <v>2.21.2006</v>
          </cell>
          <cell r="B322">
            <v>2</v>
          </cell>
          <cell r="C322">
            <v>21</v>
          </cell>
          <cell r="D322">
            <v>2006</v>
          </cell>
          <cell r="E322">
            <v>769.36550000000011</v>
          </cell>
          <cell r="F322">
            <v>0</v>
          </cell>
          <cell r="G322">
            <v>0</v>
          </cell>
          <cell r="H322">
            <v>0</v>
          </cell>
          <cell r="I322">
            <v>0</v>
          </cell>
          <cell r="J322">
            <v>43.724299999999999</v>
          </cell>
          <cell r="K322">
            <v>1049.381535</v>
          </cell>
          <cell r="L322">
            <v>27.851535000000002</v>
          </cell>
          <cell r="M322">
            <v>1021.53</v>
          </cell>
          <cell r="N322">
            <v>235.131</v>
          </cell>
          <cell r="O322">
            <v>3146.98387</v>
          </cell>
        </row>
        <row r="323">
          <cell r="A323" t="str">
            <v>2.21.2007</v>
          </cell>
          <cell r="B323">
            <v>2</v>
          </cell>
          <cell r="C323">
            <v>21</v>
          </cell>
          <cell r="D323">
            <v>2007</v>
          </cell>
          <cell r="E323">
            <v>1098.1854000000001</v>
          </cell>
          <cell r="F323">
            <v>0</v>
          </cell>
          <cell r="G323">
            <v>0</v>
          </cell>
          <cell r="H323">
            <v>0</v>
          </cell>
          <cell r="I323">
            <v>0</v>
          </cell>
          <cell r="J323">
            <v>59.804400000000001</v>
          </cell>
          <cell r="K323">
            <v>1435.3049109999999</v>
          </cell>
          <cell r="L323">
            <v>39.754911</v>
          </cell>
          <cell r="M323">
            <v>1395.55</v>
          </cell>
          <cell r="N323">
            <v>321.60300000000001</v>
          </cell>
          <cell r="O323">
            <v>4350.2026219999998</v>
          </cell>
        </row>
        <row r="324">
          <cell r="A324" t="str">
            <v>2.21.2008</v>
          </cell>
          <cell r="B324">
            <v>2</v>
          </cell>
          <cell r="C324">
            <v>21</v>
          </cell>
          <cell r="D324">
            <v>2008</v>
          </cell>
          <cell r="E324">
            <v>1433.7231000000002</v>
          </cell>
          <cell r="F324">
            <v>0</v>
          </cell>
          <cell r="G324">
            <v>0</v>
          </cell>
          <cell r="H324">
            <v>0</v>
          </cell>
          <cell r="I324">
            <v>0</v>
          </cell>
          <cell r="J324">
            <v>74.773300000000006</v>
          </cell>
          <cell r="K324">
            <v>1794.5615190000001</v>
          </cell>
          <cell r="L324">
            <v>51.901519</v>
          </cell>
          <cell r="M324">
            <v>1742.66</v>
          </cell>
          <cell r="N324">
            <v>402.1</v>
          </cell>
          <cell r="O324">
            <v>5499.719438000001</v>
          </cell>
        </row>
        <row r="325">
          <cell r="A325" t="str">
            <v>2.21.2009</v>
          </cell>
          <cell r="B325">
            <v>2</v>
          </cell>
          <cell r="C325">
            <v>21</v>
          </cell>
          <cell r="D325">
            <v>2009</v>
          </cell>
          <cell r="E325">
            <v>1958.8396000000002</v>
          </cell>
          <cell r="F325">
            <v>0</v>
          </cell>
          <cell r="G325">
            <v>0</v>
          </cell>
          <cell r="H325">
            <v>0</v>
          </cell>
          <cell r="I325">
            <v>0</v>
          </cell>
          <cell r="J325">
            <v>97.8322</v>
          </cell>
          <cell r="K325">
            <v>2347.9711499999999</v>
          </cell>
          <cell r="L325">
            <v>70.911149999999992</v>
          </cell>
          <cell r="M325">
            <v>2277.06</v>
          </cell>
          <cell r="N325">
            <v>526.101</v>
          </cell>
          <cell r="O325">
            <v>7278.7150999999985</v>
          </cell>
        </row>
        <row r="326">
          <cell r="A326" t="str">
            <v>2.21.2010</v>
          </cell>
          <cell r="B326">
            <v>2</v>
          </cell>
          <cell r="C326">
            <v>21</v>
          </cell>
          <cell r="D326">
            <v>2010</v>
          </cell>
          <cell r="E326">
            <v>2253.0081999999998</v>
          </cell>
          <cell r="F326">
            <v>0</v>
          </cell>
          <cell r="G326">
            <v>0</v>
          </cell>
          <cell r="H326">
            <v>0</v>
          </cell>
          <cell r="I326">
            <v>0</v>
          </cell>
          <cell r="J326">
            <v>107.786</v>
          </cell>
          <cell r="K326">
            <v>2586.8601800000001</v>
          </cell>
          <cell r="L326">
            <v>81.560180000000003</v>
          </cell>
          <cell r="M326">
            <v>2505.3000000000002</v>
          </cell>
          <cell r="N326">
            <v>579.62900000000002</v>
          </cell>
          <cell r="O326">
            <v>8114.1435600000004</v>
          </cell>
        </row>
        <row r="327">
          <cell r="A327" t="str">
            <v>2.21.2011</v>
          </cell>
          <cell r="B327">
            <v>2</v>
          </cell>
          <cell r="C327">
            <v>21</v>
          </cell>
          <cell r="D327">
            <v>2011</v>
          </cell>
          <cell r="E327">
            <v>2052.4389999999999</v>
          </cell>
          <cell r="F327">
            <v>0</v>
          </cell>
          <cell r="G327">
            <v>0</v>
          </cell>
          <cell r="H327">
            <v>0</v>
          </cell>
          <cell r="I327">
            <v>0</v>
          </cell>
          <cell r="J327">
            <v>94.105999999999995</v>
          </cell>
          <cell r="K327">
            <v>2258.54934</v>
          </cell>
          <cell r="L327">
            <v>74.299340000000001</v>
          </cell>
          <cell r="M327">
            <v>2184.25</v>
          </cell>
          <cell r="N327">
            <v>506.06400000000002</v>
          </cell>
          <cell r="O327">
            <v>7169.7076799999995</v>
          </cell>
        </row>
        <row r="328">
          <cell r="A328" t="str">
            <v>2.21.2012</v>
          </cell>
          <cell r="B328">
            <v>2</v>
          </cell>
          <cell r="C328">
            <v>21</v>
          </cell>
          <cell r="D328">
            <v>2012</v>
          </cell>
          <cell r="E328">
            <v>2856.0979000000002</v>
          </cell>
          <cell r="F328">
            <v>0</v>
          </cell>
          <cell r="G328">
            <v>0</v>
          </cell>
          <cell r="H328">
            <v>0</v>
          </cell>
          <cell r="I328">
            <v>0</v>
          </cell>
          <cell r="J328">
            <v>125.60299999999999</v>
          </cell>
          <cell r="K328">
            <v>3014.4624800000001</v>
          </cell>
          <cell r="L328">
            <v>103.39247999999999</v>
          </cell>
          <cell r="M328">
            <v>2911.07</v>
          </cell>
          <cell r="N328">
            <v>675.44</v>
          </cell>
          <cell r="O328">
            <v>9686.0658600000006</v>
          </cell>
        </row>
        <row r="329">
          <cell r="A329" t="str">
            <v>2.21.2013</v>
          </cell>
          <cell r="B329">
            <v>2</v>
          </cell>
          <cell r="C329">
            <v>21</v>
          </cell>
          <cell r="D329">
            <v>2013</v>
          </cell>
          <cell r="E329">
            <v>3309.252</v>
          </cell>
          <cell r="F329">
            <v>0</v>
          </cell>
          <cell r="G329">
            <v>0</v>
          </cell>
          <cell r="H329">
            <v>0</v>
          </cell>
          <cell r="I329">
            <v>0</v>
          </cell>
          <cell r="J329">
            <v>139.72900000000001</v>
          </cell>
          <cell r="K329">
            <v>3353.5064200000002</v>
          </cell>
          <cell r="L329">
            <v>119.79642</v>
          </cell>
          <cell r="M329">
            <v>3233.71</v>
          </cell>
          <cell r="N329">
            <v>751.40700000000004</v>
          </cell>
          <cell r="O329">
            <v>10907.400839999998</v>
          </cell>
        </row>
        <row r="330">
          <cell r="A330" t="str">
            <v>2.21.2014</v>
          </cell>
          <cell r="B330">
            <v>2</v>
          </cell>
          <cell r="C330">
            <v>21</v>
          </cell>
          <cell r="D330">
            <v>2014</v>
          </cell>
          <cell r="E330">
            <v>4818.54</v>
          </cell>
          <cell r="F330">
            <v>0</v>
          </cell>
          <cell r="G330">
            <v>0</v>
          </cell>
          <cell r="H330">
            <v>0</v>
          </cell>
          <cell r="I330">
            <v>0</v>
          </cell>
          <cell r="J330">
            <v>195.56100000000001</v>
          </cell>
          <cell r="K330">
            <v>4693.4536400000006</v>
          </cell>
          <cell r="L330">
            <v>174.43364000000003</v>
          </cell>
          <cell r="M330">
            <v>4519.0200000000004</v>
          </cell>
          <cell r="N330">
            <v>1051.6400000000001</v>
          </cell>
          <cell r="O330">
            <v>15452.648279999999</v>
          </cell>
        </row>
        <row r="331">
          <cell r="A331" t="str">
            <v>2.21.2015</v>
          </cell>
          <cell r="B331">
            <v>2</v>
          </cell>
          <cell r="C331">
            <v>21</v>
          </cell>
          <cell r="D331">
            <v>2015</v>
          </cell>
          <cell r="E331">
            <v>6004.4949999999999</v>
          </cell>
          <cell r="F331">
            <v>0</v>
          </cell>
          <cell r="G331">
            <v>0</v>
          </cell>
          <cell r="H331">
            <v>0</v>
          </cell>
          <cell r="I331">
            <v>0</v>
          </cell>
          <cell r="J331">
            <v>234.542</v>
          </cell>
          <cell r="K331">
            <v>5629.01595</v>
          </cell>
          <cell r="L331">
            <v>217.36595000000003</v>
          </cell>
          <cell r="M331">
            <v>5411.65</v>
          </cell>
          <cell r="N331">
            <v>1261.27</v>
          </cell>
          <cell r="O331">
            <v>18758.338899999999</v>
          </cell>
        </row>
        <row r="332">
          <cell r="A332" t="str">
            <v>2.21.2016</v>
          </cell>
          <cell r="B332">
            <v>2</v>
          </cell>
          <cell r="C332">
            <v>21</v>
          </cell>
          <cell r="D332">
            <v>2016</v>
          </cell>
          <cell r="E332">
            <v>4488.6630000000005</v>
          </cell>
          <cell r="F332">
            <v>0</v>
          </cell>
          <cell r="G332">
            <v>0</v>
          </cell>
          <cell r="H332">
            <v>0</v>
          </cell>
          <cell r="I332">
            <v>0</v>
          </cell>
          <cell r="J332">
            <v>168.98699999999999</v>
          </cell>
          <cell r="K332">
            <v>4055.68217</v>
          </cell>
          <cell r="L332">
            <v>162.49217000000002</v>
          </cell>
          <cell r="M332">
            <v>3893.19</v>
          </cell>
          <cell r="N332">
            <v>908.74199999999996</v>
          </cell>
          <cell r="O332">
            <v>13677.756340000002</v>
          </cell>
        </row>
        <row r="333">
          <cell r="A333" t="str">
            <v>2.21.2017</v>
          </cell>
          <cell r="B333">
            <v>2</v>
          </cell>
          <cell r="C333">
            <v>21</v>
          </cell>
          <cell r="D333">
            <v>2017</v>
          </cell>
          <cell r="E333">
            <v>4527.442</v>
          </cell>
          <cell r="F333">
            <v>0</v>
          </cell>
          <cell r="G333">
            <v>0</v>
          </cell>
          <cell r="H333">
            <v>0</v>
          </cell>
          <cell r="I333">
            <v>0</v>
          </cell>
          <cell r="J333">
            <v>164.523</v>
          </cell>
          <cell r="K333">
            <v>3948.55573</v>
          </cell>
          <cell r="L333">
            <v>163.89573000000001</v>
          </cell>
          <cell r="M333">
            <v>3784.65</v>
          </cell>
          <cell r="N333">
            <v>884.73699999999997</v>
          </cell>
          <cell r="O333">
            <v>13473.803459999999</v>
          </cell>
        </row>
        <row r="334">
          <cell r="A334" t="str">
            <v>2.21.2018</v>
          </cell>
          <cell r="B334">
            <v>2</v>
          </cell>
          <cell r="C334">
            <v>21</v>
          </cell>
          <cell r="D334">
            <v>2018</v>
          </cell>
          <cell r="E334">
            <v>4274.9340000000002</v>
          </cell>
          <cell r="F334">
            <v>0</v>
          </cell>
          <cell r="G334">
            <v>0</v>
          </cell>
          <cell r="H334">
            <v>0</v>
          </cell>
          <cell r="I334">
            <v>0</v>
          </cell>
          <cell r="J334">
            <v>150.18100000000001</v>
          </cell>
          <cell r="K334">
            <v>3604.3549699999999</v>
          </cell>
          <cell r="L334">
            <v>154.75497000000001</v>
          </cell>
          <cell r="M334">
            <v>3449.6</v>
          </cell>
          <cell r="N334">
            <v>807.61400000000003</v>
          </cell>
          <cell r="O334">
            <v>12441.43894</v>
          </cell>
        </row>
        <row r="335">
          <cell r="A335" t="str">
            <v>2.21.2019</v>
          </cell>
          <cell r="B335">
            <v>2</v>
          </cell>
          <cell r="C335">
            <v>21</v>
          </cell>
          <cell r="D335">
            <v>2019</v>
          </cell>
          <cell r="E335">
            <v>5731.8460000000005</v>
          </cell>
          <cell r="F335">
            <v>0</v>
          </cell>
          <cell r="G335">
            <v>0</v>
          </cell>
          <cell r="H335">
            <v>0</v>
          </cell>
          <cell r="I335">
            <v>0</v>
          </cell>
          <cell r="J335">
            <v>194.99799999999999</v>
          </cell>
          <cell r="K335">
            <v>4679.9360399999996</v>
          </cell>
          <cell r="L335">
            <v>207.49603999999999</v>
          </cell>
          <cell r="M335">
            <v>4472.4399999999996</v>
          </cell>
          <cell r="N335">
            <v>1048.6199999999999</v>
          </cell>
          <cell r="O335">
            <v>16335.336079999997</v>
          </cell>
        </row>
        <row r="336">
          <cell r="A336" t="str">
            <v>2.21.2020</v>
          </cell>
          <cell r="B336">
            <v>2</v>
          </cell>
          <cell r="C336">
            <v>21</v>
          </cell>
          <cell r="D336">
            <v>2020</v>
          </cell>
          <cell r="E336">
            <v>8388.5499999999993</v>
          </cell>
          <cell r="F336">
            <v>0</v>
          </cell>
          <cell r="G336">
            <v>0</v>
          </cell>
          <cell r="H336">
            <v>0</v>
          </cell>
          <cell r="I336">
            <v>0</v>
          </cell>
          <cell r="J336">
            <v>276.83499999999998</v>
          </cell>
          <cell r="K336">
            <v>6644.0301399999998</v>
          </cell>
          <cell r="L336">
            <v>303.67014</v>
          </cell>
          <cell r="M336">
            <v>6340.36</v>
          </cell>
          <cell r="N336">
            <v>1488.7</v>
          </cell>
          <cell r="O336">
            <v>23442.145279999997</v>
          </cell>
        </row>
        <row r="337">
          <cell r="A337" t="str">
            <v>2.21.2021</v>
          </cell>
          <cell r="B337">
            <v>2</v>
          </cell>
          <cell r="C337">
            <v>21</v>
          </cell>
          <cell r="D337">
            <v>2021</v>
          </cell>
          <cell r="E337">
            <v>8742.3389999999999</v>
          </cell>
          <cell r="F337">
            <v>0</v>
          </cell>
          <cell r="G337">
            <v>0</v>
          </cell>
          <cell r="H337">
            <v>0</v>
          </cell>
          <cell r="I337">
            <v>0</v>
          </cell>
          <cell r="J337">
            <v>280.36700000000002</v>
          </cell>
          <cell r="K337">
            <v>6728.78737</v>
          </cell>
          <cell r="L337">
            <v>316.47737000000001</v>
          </cell>
          <cell r="M337">
            <v>6412.31</v>
          </cell>
          <cell r="N337">
            <v>1507.69</v>
          </cell>
          <cell r="O337">
            <v>23987.970740000001</v>
          </cell>
        </row>
        <row r="338">
          <cell r="A338" t="str">
            <v>2.21.2022</v>
          </cell>
          <cell r="B338">
            <v>2</v>
          </cell>
          <cell r="C338">
            <v>21</v>
          </cell>
          <cell r="D338">
            <v>2022</v>
          </cell>
          <cell r="E338">
            <v>9034.3709999999992</v>
          </cell>
          <cell r="F338">
            <v>0</v>
          </cell>
          <cell r="G338">
            <v>0</v>
          </cell>
          <cell r="H338">
            <v>0</v>
          </cell>
          <cell r="I338">
            <v>0</v>
          </cell>
          <cell r="J338">
            <v>282.05900000000003</v>
          </cell>
          <cell r="K338">
            <v>6769.4294</v>
          </cell>
          <cell r="L338">
            <v>327.04939999999999</v>
          </cell>
          <cell r="M338">
            <v>6442.38</v>
          </cell>
          <cell r="N338">
            <v>1516.8</v>
          </cell>
          <cell r="O338">
            <v>24372.088799999998</v>
          </cell>
        </row>
        <row r="339">
          <cell r="A339" t="str">
            <v>2.21.2023</v>
          </cell>
          <cell r="B339">
            <v>2</v>
          </cell>
          <cell r="C339">
            <v>21</v>
          </cell>
          <cell r="D339">
            <v>2023</v>
          </cell>
          <cell r="E339">
            <v>9306.3279999999995</v>
          </cell>
          <cell r="F339">
            <v>0</v>
          </cell>
          <cell r="G339">
            <v>0</v>
          </cell>
          <cell r="H339">
            <v>0</v>
          </cell>
          <cell r="I339">
            <v>0</v>
          </cell>
          <cell r="J339">
            <v>283.39400000000001</v>
          </cell>
          <cell r="K339">
            <v>6801.4444199999998</v>
          </cell>
          <cell r="L339">
            <v>336.89441999999997</v>
          </cell>
          <cell r="M339">
            <v>6464.55</v>
          </cell>
          <cell r="N339">
            <v>1523.97</v>
          </cell>
          <cell r="O339">
            <v>24716.580840000002</v>
          </cell>
        </row>
        <row r="340">
          <cell r="A340" t="str">
            <v>2.21.2024</v>
          </cell>
          <cell r="B340">
            <v>2</v>
          </cell>
          <cell r="C340">
            <v>21</v>
          </cell>
          <cell r="D340">
            <v>2024</v>
          </cell>
          <cell r="E340">
            <v>9521.8950000000004</v>
          </cell>
          <cell r="F340">
            <v>0</v>
          </cell>
          <cell r="G340">
            <v>0</v>
          </cell>
          <cell r="H340">
            <v>0</v>
          </cell>
          <cell r="I340">
            <v>0</v>
          </cell>
          <cell r="J340">
            <v>283.33999999999997</v>
          </cell>
          <cell r="K340">
            <v>6800.14815</v>
          </cell>
          <cell r="L340">
            <v>344.69815</v>
          </cell>
          <cell r="M340">
            <v>6455.45</v>
          </cell>
          <cell r="N340">
            <v>1523.68</v>
          </cell>
          <cell r="O340">
            <v>24929.211300000003</v>
          </cell>
        </row>
        <row r="341">
          <cell r="A341" t="str">
            <v>2.21.2025</v>
          </cell>
          <cell r="B341">
            <v>2</v>
          </cell>
          <cell r="C341">
            <v>21</v>
          </cell>
          <cell r="D341">
            <v>2025</v>
          </cell>
          <cell r="E341">
            <v>9716.530999999999</v>
          </cell>
          <cell r="F341">
            <v>0</v>
          </cell>
          <cell r="G341">
            <v>0</v>
          </cell>
          <cell r="H341">
            <v>0</v>
          </cell>
          <cell r="I341">
            <v>0</v>
          </cell>
          <cell r="J341">
            <v>283.084</v>
          </cell>
          <cell r="K341">
            <v>6794.0132800000001</v>
          </cell>
          <cell r="L341">
            <v>351.74328000000003</v>
          </cell>
          <cell r="M341">
            <v>6442.27</v>
          </cell>
          <cell r="N341">
            <v>1522.31</v>
          </cell>
          <cell r="O341">
            <v>25109.951560000001</v>
          </cell>
        </row>
        <row r="342">
          <cell r="A342" t="str">
            <v>2.21.2026</v>
          </cell>
          <cell r="B342">
            <v>2</v>
          </cell>
          <cell r="C342">
            <v>21</v>
          </cell>
          <cell r="D342">
            <v>2026</v>
          </cell>
          <cell r="E342">
            <v>10085.192000000001</v>
          </cell>
          <cell r="F342">
            <v>0</v>
          </cell>
          <cell r="G342">
            <v>0</v>
          </cell>
          <cell r="H342">
            <v>0</v>
          </cell>
          <cell r="I342">
            <v>0</v>
          </cell>
          <cell r="J342">
            <v>288.25</v>
          </cell>
          <cell r="K342">
            <v>6917.9996199999996</v>
          </cell>
          <cell r="L342">
            <v>365.08961999999997</v>
          </cell>
          <cell r="M342">
            <v>6552.9</v>
          </cell>
          <cell r="N342">
            <v>1550.09</v>
          </cell>
          <cell r="O342">
            <v>25759.521239999998</v>
          </cell>
        </row>
        <row r="343">
          <cell r="A343" t="str">
            <v>2.31.31</v>
          </cell>
          <cell r="B343">
            <v>2</v>
          </cell>
          <cell r="C343">
            <v>31</v>
          </cell>
          <cell r="D343">
            <v>31</v>
          </cell>
          <cell r="E343">
            <v>1362392.9679999999</v>
          </cell>
          <cell r="F343">
            <v>0</v>
          </cell>
          <cell r="G343">
            <v>0</v>
          </cell>
          <cell r="H343">
            <v>0</v>
          </cell>
          <cell r="I343">
            <v>0</v>
          </cell>
          <cell r="J343">
            <v>42639.322599999992</v>
          </cell>
          <cell r="K343">
            <v>1023343.7433020001</v>
          </cell>
          <cell r="L343">
            <v>49319.363302000005</v>
          </cell>
          <cell r="M343">
            <v>974024.58000000007</v>
          </cell>
          <cell r="N343">
            <v>237788.49199999997</v>
          </cell>
          <cell r="O343">
            <v>3689508.4692040002</v>
          </cell>
        </row>
        <row r="344">
          <cell r="A344" t="str">
            <v>2.31.1996</v>
          </cell>
          <cell r="B344">
            <v>2</v>
          </cell>
          <cell r="C344">
            <v>31</v>
          </cell>
          <cell r="D344">
            <v>1996</v>
          </cell>
          <cell r="E344">
            <v>7540.4969999999994</v>
          </cell>
          <cell r="F344">
            <v>0</v>
          </cell>
          <cell r="G344">
            <v>0</v>
          </cell>
          <cell r="H344">
            <v>0</v>
          </cell>
          <cell r="I344">
            <v>0</v>
          </cell>
          <cell r="J344">
            <v>461.35399999999998</v>
          </cell>
          <cell r="K344">
            <v>11072.470090000001</v>
          </cell>
          <cell r="L344">
            <v>272.97008999999997</v>
          </cell>
          <cell r="M344">
            <v>10799.5</v>
          </cell>
          <cell r="N344">
            <v>2572.85</v>
          </cell>
          <cell r="O344">
            <v>32719.641179999999</v>
          </cell>
        </row>
        <row r="345">
          <cell r="A345" t="str">
            <v>2.31.1997</v>
          </cell>
          <cell r="B345">
            <v>2</v>
          </cell>
          <cell r="C345">
            <v>31</v>
          </cell>
          <cell r="D345">
            <v>1997</v>
          </cell>
          <cell r="E345">
            <v>1579.6448</v>
          </cell>
          <cell r="F345">
            <v>0</v>
          </cell>
          <cell r="G345">
            <v>0</v>
          </cell>
          <cell r="H345">
            <v>0</v>
          </cell>
          <cell r="I345">
            <v>0</v>
          </cell>
          <cell r="J345">
            <v>96.648200000000003</v>
          </cell>
          <cell r="K345">
            <v>2319.554036</v>
          </cell>
          <cell r="L345">
            <v>57.184036000000006</v>
          </cell>
          <cell r="M345">
            <v>2262.37</v>
          </cell>
          <cell r="N345">
            <v>538.98099999999999</v>
          </cell>
          <cell r="O345">
            <v>6854.3820720000003</v>
          </cell>
        </row>
        <row r="346">
          <cell r="A346" t="str">
            <v>2.31.1998</v>
          </cell>
          <cell r="B346">
            <v>2</v>
          </cell>
          <cell r="C346">
            <v>31</v>
          </cell>
          <cell r="D346">
            <v>1998</v>
          </cell>
          <cell r="E346">
            <v>1564.8410000000001</v>
          </cell>
          <cell r="F346">
            <v>0</v>
          </cell>
          <cell r="G346">
            <v>0</v>
          </cell>
          <cell r="H346">
            <v>0</v>
          </cell>
          <cell r="I346">
            <v>0</v>
          </cell>
          <cell r="J346">
            <v>95.742400000000004</v>
          </cell>
          <cell r="K346">
            <v>2297.8181359999999</v>
          </cell>
          <cell r="L346">
            <v>56.648136000000001</v>
          </cell>
          <cell r="M346">
            <v>2241.17</v>
          </cell>
          <cell r="N346">
            <v>533.92999999999995</v>
          </cell>
          <cell r="O346">
            <v>6790.1496720000005</v>
          </cell>
        </row>
        <row r="347">
          <cell r="A347" t="str">
            <v>2.31.1999</v>
          </cell>
          <cell r="B347">
            <v>2</v>
          </cell>
          <cell r="C347">
            <v>31</v>
          </cell>
          <cell r="D347">
            <v>1999</v>
          </cell>
          <cell r="E347">
            <v>2197.9902000000002</v>
          </cell>
          <cell r="F347">
            <v>0</v>
          </cell>
          <cell r="G347">
            <v>0</v>
          </cell>
          <cell r="H347">
            <v>0</v>
          </cell>
          <cell r="I347">
            <v>0</v>
          </cell>
          <cell r="J347">
            <v>134.47999999999999</v>
          </cell>
          <cell r="K347">
            <v>3227.5385499999998</v>
          </cell>
          <cell r="L347">
            <v>79.568550000000002</v>
          </cell>
          <cell r="M347">
            <v>3147.97</v>
          </cell>
          <cell r="N347">
            <v>749.96400000000006</v>
          </cell>
          <cell r="O347">
            <v>9537.5113000000001</v>
          </cell>
        </row>
        <row r="348">
          <cell r="A348" t="str">
            <v>2.31.2000</v>
          </cell>
          <cell r="B348">
            <v>2</v>
          </cell>
          <cell r="C348">
            <v>31</v>
          </cell>
          <cell r="D348">
            <v>2000</v>
          </cell>
          <cell r="E348">
            <v>2094.1590000000001</v>
          </cell>
          <cell r="F348">
            <v>0</v>
          </cell>
          <cell r="G348">
            <v>0</v>
          </cell>
          <cell r="H348">
            <v>0</v>
          </cell>
          <cell r="I348">
            <v>0</v>
          </cell>
          <cell r="J348">
            <v>128.12799999999999</v>
          </cell>
          <cell r="K348">
            <v>3075.0697500000001</v>
          </cell>
          <cell r="L348">
            <v>75.809749999999994</v>
          </cell>
          <cell r="M348">
            <v>2999.26</v>
          </cell>
          <cell r="N348">
            <v>714.53700000000003</v>
          </cell>
          <cell r="O348">
            <v>9086.9635000000017</v>
          </cell>
        </row>
        <row r="349">
          <cell r="A349" t="str">
            <v>2.31.2001</v>
          </cell>
          <cell r="B349">
            <v>2</v>
          </cell>
          <cell r="C349">
            <v>31</v>
          </cell>
          <cell r="D349">
            <v>2001</v>
          </cell>
          <cell r="E349">
            <v>4038.9209999999998</v>
          </cell>
          <cell r="F349">
            <v>0</v>
          </cell>
          <cell r="G349">
            <v>0</v>
          </cell>
          <cell r="H349">
            <v>0</v>
          </cell>
          <cell r="I349">
            <v>0</v>
          </cell>
          <cell r="J349">
            <v>246.57900000000001</v>
          </cell>
          <cell r="K349">
            <v>5917.8914400000003</v>
          </cell>
          <cell r="L349">
            <v>146.21143999999998</v>
          </cell>
          <cell r="M349">
            <v>5771.68</v>
          </cell>
          <cell r="N349">
            <v>1375.1</v>
          </cell>
          <cell r="O349">
            <v>17496.382879999997</v>
          </cell>
        </row>
        <row r="350">
          <cell r="A350" t="str">
            <v>2.31.2002</v>
          </cell>
          <cell r="B350">
            <v>2</v>
          </cell>
          <cell r="C350">
            <v>31</v>
          </cell>
          <cell r="D350">
            <v>2002</v>
          </cell>
          <cell r="E350">
            <v>5106.0770000000002</v>
          </cell>
          <cell r="F350">
            <v>0</v>
          </cell>
          <cell r="G350">
            <v>0</v>
          </cell>
          <cell r="H350">
            <v>0</v>
          </cell>
          <cell r="I350">
            <v>0</v>
          </cell>
          <cell r="J350">
            <v>308.15699999999998</v>
          </cell>
          <cell r="K350">
            <v>7395.7827699999998</v>
          </cell>
          <cell r="L350">
            <v>184.84277000000003</v>
          </cell>
          <cell r="M350">
            <v>7210.94</v>
          </cell>
          <cell r="N350">
            <v>1718.51</v>
          </cell>
          <cell r="O350">
            <v>21924.309539999998</v>
          </cell>
        </row>
        <row r="351">
          <cell r="A351" t="str">
            <v>2.31.2003</v>
          </cell>
          <cell r="B351">
            <v>2</v>
          </cell>
          <cell r="C351">
            <v>31</v>
          </cell>
          <cell r="D351">
            <v>2003</v>
          </cell>
          <cell r="E351">
            <v>4347.4219999999996</v>
          </cell>
          <cell r="F351">
            <v>0</v>
          </cell>
          <cell r="G351">
            <v>0</v>
          </cell>
          <cell r="H351">
            <v>0</v>
          </cell>
          <cell r="I351">
            <v>0</v>
          </cell>
          <cell r="J351">
            <v>257.33499999999998</v>
          </cell>
          <cell r="K351">
            <v>6176.0489600000001</v>
          </cell>
          <cell r="L351">
            <v>157.37896000000001</v>
          </cell>
          <cell r="M351">
            <v>6018.67</v>
          </cell>
          <cell r="N351">
            <v>1435.09</v>
          </cell>
          <cell r="O351">
            <v>18391.944919999998</v>
          </cell>
        </row>
        <row r="352">
          <cell r="A352" t="str">
            <v>2.31.2004</v>
          </cell>
          <cell r="B352">
            <v>2</v>
          </cell>
          <cell r="C352">
            <v>31</v>
          </cell>
          <cell r="D352">
            <v>2004</v>
          </cell>
          <cell r="E352">
            <v>4516.7429999999995</v>
          </cell>
          <cell r="F352">
            <v>0</v>
          </cell>
          <cell r="G352">
            <v>0</v>
          </cell>
          <cell r="H352">
            <v>0</v>
          </cell>
          <cell r="I352">
            <v>0</v>
          </cell>
          <cell r="J352">
            <v>260.40899999999999</v>
          </cell>
          <cell r="K352">
            <v>6249.81855</v>
          </cell>
          <cell r="L352">
            <v>163.50854999999996</v>
          </cell>
          <cell r="M352">
            <v>6086.31</v>
          </cell>
          <cell r="N352">
            <v>1452.23</v>
          </cell>
          <cell r="O352">
            <v>18729.019099999998</v>
          </cell>
        </row>
        <row r="353">
          <cell r="A353" t="str">
            <v>2.31.2005</v>
          </cell>
          <cell r="B353">
            <v>2</v>
          </cell>
          <cell r="C353">
            <v>31</v>
          </cell>
          <cell r="D353">
            <v>2005</v>
          </cell>
          <cell r="E353">
            <v>5740.4940000000006</v>
          </cell>
          <cell r="F353">
            <v>0</v>
          </cell>
          <cell r="G353">
            <v>0</v>
          </cell>
          <cell r="H353">
            <v>0</v>
          </cell>
          <cell r="I353">
            <v>0</v>
          </cell>
          <cell r="J353">
            <v>320.37200000000001</v>
          </cell>
          <cell r="K353">
            <v>7688.9288699999997</v>
          </cell>
          <cell r="L353">
            <v>207.80886999999998</v>
          </cell>
          <cell r="M353">
            <v>7481.12</v>
          </cell>
          <cell r="N353">
            <v>1786.63</v>
          </cell>
          <cell r="O353">
            <v>23225.353740000002</v>
          </cell>
        </row>
        <row r="354">
          <cell r="A354" t="str">
            <v>2.31.2006</v>
          </cell>
          <cell r="B354">
            <v>2</v>
          </cell>
          <cell r="C354">
            <v>31</v>
          </cell>
          <cell r="D354">
            <v>2006</v>
          </cell>
          <cell r="E354">
            <v>7722.655999999999</v>
          </cell>
          <cell r="F354">
            <v>0</v>
          </cell>
          <cell r="G354">
            <v>0</v>
          </cell>
          <cell r="H354">
            <v>0</v>
          </cell>
          <cell r="I354">
            <v>0</v>
          </cell>
          <cell r="J354">
            <v>415.23200000000003</v>
          </cell>
          <cell r="K354">
            <v>9965.5849600000001</v>
          </cell>
          <cell r="L354">
            <v>279.56495999999999</v>
          </cell>
          <cell r="M354">
            <v>9686.02</v>
          </cell>
          <cell r="N354">
            <v>2315.64</v>
          </cell>
          <cell r="O354">
            <v>30384.697919999999</v>
          </cell>
        </row>
        <row r="355">
          <cell r="A355" t="str">
            <v>2.31.2007</v>
          </cell>
          <cell r="B355">
            <v>2</v>
          </cell>
          <cell r="C355">
            <v>31</v>
          </cell>
          <cell r="D355">
            <v>2007</v>
          </cell>
          <cell r="E355">
            <v>10197.675999999999</v>
          </cell>
          <cell r="F355">
            <v>0</v>
          </cell>
          <cell r="G355">
            <v>0</v>
          </cell>
          <cell r="H355">
            <v>0</v>
          </cell>
          <cell r="I355">
            <v>0</v>
          </cell>
          <cell r="J355">
            <v>526.26499999999999</v>
          </cell>
          <cell r="K355">
            <v>12630.36146</v>
          </cell>
          <cell r="L355">
            <v>369.16145999999998</v>
          </cell>
          <cell r="M355">
            <v>12261.2</v>
          </cell>
          <cell r="N355">
            <v>2934.84</v>
          </cell>
          <cell r="O355">
            <v>38919.503920000003</v>
          </cell>
        </row>
        <row r="356">
          <cell r="A356" t="str">
            <v>2.31.2008</v>
          </cell>
          <cell r="B356">
            <v>2</v>
          </cell>
          <cell r="C356">
            <v>31</v>
          </cell>
          <cell r="D356">
            <v>2008</v>
          </cell>
          <cell r="E356">
            <v>15793.474999999999</v>
          </cell>
          <cell r="F356">
            <v>0</v>
          </cell>
          <cell r="G356">
            <v>0</v>
          </cell>
          <cell r="H356">
            <v>0</v>
          </cell>
          <cell r="I356">
            <v>0</v>
          </cell>
          <cell r="J356">
            <v>780.17399999999998</v>
          </cell>
          <cell r="K356">
            <v>18724.132280000002</v>
          </cell>
          <cell r="L356">
            <v>571.73227999999995</v>
          </cell>
          <cell r="M356">
            <v>18152.400000000001</v>
          </cell>
          <cell r="N356">
            <v>4350.82</v>
          </cell>
          <cell r="O356">
            <v>58372.733559999993</v>
          </cell>
        </row>
        <row r="357">
          <cell r="A357" t="str">
            <v>2.31.2009</v>
          </cell>
          <cell r="B357">
            <v>2</v>
          </cell>
          <cell r="C357">
            <v>31</v>
          </cell>
          <cell r="D357">
            <v>2009</v>
          </cell>
          <cell r="E357">
            <v>21736.863000000005</v>
          </cell>
          <cell r="F357">
            <v>0</v>
          </cell>
          <cell r="G357">
            <v>0</v>
          </cell>
          <cell r="H357">
            <v>0</v>
          </cell>
          <cell r="I357">
            <v>0</v>
          </cell>
          <cell r="J357">
            <v>1025.8699999999999</v>
          </cell>
          <cell r="K357">
            <v>24620.986699999998</v>
          </cell>
          <cell r="L357">
            <v>786.88669999999991</v>
          </cell>
          <cell r="M357">
            <v>23834.1</v>
          </cell>
          <cell r="N357">
            <v>5721.03</v>
          </cell>
          <cell r="O357">
            <v>77725.736399999994</v>
          </cell>
        </row>
        <row r="358">
          <cell r="A358" t="str">
            <v>2.31.2010</v>
          </cell>
          <cell r="B358">
            <v>2</v>
          </cell>
          <cell r="C358">
            <v>31</v>
          </cell>
          <cell r="D358">
            <v>2010</v>
          </cell>
          <cell r="E358">
            <v>13589.092999999999</v>
          </cell>
          <cell r="F358">
            <v>0</v>
          </cell>
          <cell r="G358">
            <v>0</v>
          </cell>
          <cell r="H358">
            <v>0</v>
          </cell>
          <cell r="I358">
            <v>0</v>
          </cell>
          <cell r="J358">
            <v>611.98400000000004</v>
          </cell>
          <cell r="K358">
            <v>14687.63328</v>
          </cell>
          <cell r="L358">
            <v>491.93328000000002</v>
          </cell>
          <cell r="M358">
            <v>14195.7</v>
          </cell>
          <cell r="N358">
            <v>3412.87</v>
          </cell>
          <cell r="O358">
            <v>46989.213560000004</v>
          </cell>
        </row>
        <row r="359">
          <cell r="A359" t="str">
            <v>2.31.2011</v>
          </cell>
          <cell r="B359">
            <v>2</v>
          </cell>
          <cell r="C359">
            <v>31</v>
          </cell>
          <cell r="D359">
            <v>2011</v>
          </cell>
          <cell r="E359">
            <v>12602.072999999999</v>
          </cell>
          <cell r="F359">
            <v>0</v>
          </cell>
          <cell r="G359">
            <v>0</v>
          </cell>
          <cell r="H359">
            <v>0</v>
          </cell>
          <cell r="I359">
            <v>0</v>
          </cell>
          <cell r="J359">
            <v>541.404</v>
          </cell>
          <cell r="K359">
            <v>12993.7016</v>
          </cell>
          <cell r="L359">
            <v>456.20159999999998</v>
          </cell>
          <cell r="M359">
            <v>12537.5</v>
          </cell>
          <cell r="N359">
            <v>3019.27</v>
          </cell>
          <cell r="O359">
            <v>42150.150199999996</v>
          </cell>
        </row>
        <row r="360">
          <cell r="A360" t="str">
            <v>2.31.2012</v>
          </cell>
          <cell r="B360">
            <v>2</v>
          </cell>
          <cell r="C360">
            <v>31</v>
          </cell>
          <cell r="D360">
            <v>2012</v>
          </cell>
          <cell r="E360">
            <v>9449.7950000000001</v>
          </cell>
          <cell r="F360">
            <v>0</v>
          </cell>
          <cell r="G360">
            <v>0</v>
          </cell>
          <cell r="H360">
            <v>0</v>
          </cell>
          <cell r="I360">
            <v>0</v>
          </cell>
          <cell r="J360">
            <v>387.291</v>
          </cell>
          <cell r="K360">
            <v>9294.9569700000011</v>
          </cell>
          <cell r="L360">
            <v>342.08697000000001</v>
          </cell>
          <cell r="M360">
            <v>8952.8700000000008</v>
          </cell>
          <cell r="N360">
            <v>2159.81</v>
          </cell>
          <cell r="O360">
            <v>30586.809940000003</v>
          </cell>
        </row>
        <row r="361">
          <cell r="A361" t="str">
            <v>2.31.2013</v>
          </cell>
          <cell r="B361">
            <v>2</v>
          </cell>
          <cell r="C361">
            <v>31</v>
          </cell>
          <cell r="D361">
            <v>2013</v>
          </cell>
          <cell r="E361">
            <v>18674.22</v>
          </cell>
          <cell r="F361">
            <v>0</v>
          </cell>
          <cell r="G361">
            <v>0</v>
          </cell>
          <cell r="H361">
            <v>0</v>
          </cell>
          <cell r="I361">
            <v>0</v>
          </cell>
          <cell r="J361">
            <v>730.64800000000002</v>
          </cell>
          <cell r="K361">
            <v>17535.517800000001</v>
          </cell>
          <cell r="L361">
            <v>676.01779999999997</v>
          </cell>
          <cell r="M361">
            <v>16859.5</v>
          </cell>
          <cell r="N361">
            <v>4074.63</v>
          </cell>
          <cell r="O361">
            <v>58550.533600000002</v>
          </cell>
        </row>
        <row r="362">
          <cell r="A362" t="str">
            <v>2.31.2014</v>
          </cell>
          <cell r="B362">
            <v>2</v>
          </cell>
          <cell r="C362">
            <v>31</v>
          </cell>
          <cell r="D362">
            <v>2014</v>
          </cell>
          <cell r="E362">
            <v>31102.968000000001</v>
          </cell>
          <cell r="F362">
            <v>0</v>
          </cell>
          <cell r="G362">
            <v>0</v>
          </cell>
          <cell r="H362">
            <v>0</v>
          </cell>
          <cell r="I362">
            <v>0</v>
          </cell>
          <cell r="J362">
            <v>1162.95</v>
          </cell>
          <cell r="K362">
            <v>27910.844800000003</v>
          </cell>
          <cell r="L362">
            <v>1125.9448</v>
          </cell>
          <cell r="M362">
            <v>26784.9</v>
          </cell>
          <cell r="N362">
            <v>6485.48</v>
          </cell>
          <cell r="O362">
            <v>94573.087599999999</v>
          </cell>
        </row>
        <row r="363">
          <cell r="A363" t="str">
            <v>2.31.2015</v>
          </cell>
          <cell r="B363">
            <v>2</v>
          </cell>
          <cell r="C363">
            <v>31</v>
          </cell>
          <cell r="D363">
            <v>2015</v>
          </cell>
          <cell r="E363">
            <v>35550.840000000004</v>
          </cell>
          <cell r="F363">
            <v>0</v>
          </cell>
          <cell r="G363">
            <v>0</v>
          </cell>
          <cell r="H363">
            <v>0</v>
          </cell>
          <cell r="I363">
            <v>0</v>
          </cell>
          <cell r="J363">
            <v>1271.8900000000001</v>
          </cell>
          <cell r="K363">
            <v>30525.558499999999</v>
          </cell>
          <cell r="L363">
            <v>1286.9585000000002</v>
          </cell>
          <cell r="M363">
            <v>29238.6</v>
          </cell>
          <cell r="N363">
            <v>7093.04</v>
          </cell>
          <cell r="O363">
            <v>104966.88699999997</v>
          </cell>
        </row>
        <row r="364">
          <cell r="A364" t="str">
            <v>2.31.2016</v>
          </cell>
          <cell r="B364">
            <v>2</v>
          </cell>
          <cell r="C364">
            <v>31</v>
          </cell>
          <cell r="D364">
            <v>2016</v>
          </cell>
          <cell r="E364">
            <v>48002.689999999995</v>
          </cell>
          <cell r="F364">
            <v>0</v>
          </cell>
          <cell r="G364">
            <v>0</v>
          </cell>
          <cell r="H364">
            <v>0</v>
          </cell>
          <cell r="I364">
            <v>0</v>
          </cell>
          <cell r="J364">
            <v>1645.9</v>
          </cell>
          <cell r="K364">
            <v>39501.524400000002</v>
          </cell>
          <cell r="L364">
            <v>1737.7244000000001</v>
          </cell>
          <cell r="M364">
            <v>37763.800000000003</v>
          </cell>
          <cell r="N364">
            <v>9178.74</v>
          </cell>
          <cell r="O364">
            <v>137830.37880000001</v>
          </cell>
        </row>
        <row r="365">
          <cell r="A365" t="str">
            <v>2.31.2017</v>
          </cell>
          <cell r="B365">
            <v>2</v>
          </cell>
          <cell r="C365">
            <v>31</v>
          </cell>
          <cell r="D365">
            <v>2017</v>
          </cell>
          <cell r="E365">
            <v>75841.12000000001</v>
          </cell>
          <cell r="F365">
            <v>0</v>
          </cell>
          <cell r="G365">
            <v>0</v>
          </cell>
          <cell r="H365">
            <v>0</v>
          </cell>
          <cell r="I365">
            <v>0</v>
          </cell>
          <cell r="J365">
            <v>2496.4899999999998</v>
          </cell>
          <cell r="K365">
            <v>59915.792600000001</v>
          </cell>
          <cell r="L365">
            <v>2745.4925999999996</v>
          </cell>
          <cell r="M365">
            <v>57170.3</v>
          </cell>
          <cell r="N365">
            <v>13922.3</v>
          </cell>
          <cell r="O365">
            <v>212091.4952</v>
          </cell>
        </row>
        <row r="366">
          <cell r="A366" t="str">
            <v>2.31.2018</v>
          </cell>
          <cell r="B366">
            <v>2</v>
          </cell>
          <cell r="C366">
            <v>31</v>
          </cell>
          <cell r="D366">
            <v>2018</v>
          </cell>
          <cell r="E366">
            <v>100768.53</v>
          </cell>
          <cell r="F366">
            <v>0</v>
          </cell>
          <cell r="G366">
            <v>0</v>
          </cell>
          <cell r="H366">
            <v>0</v>
          </cell>
          <cell r="I366">
            <v>0</v>
          </cell>
          <cell r="J366">
            <v>3191.17</v>
          </cell>
          <cell r="K366">
            <v>76588.080600000001</v>
          </cell>
          <cell r="L366">
            <v>3647.8806</v>
          </cell>
          <cell r="M366">
            <v>72940.2</v>
          </cell>
          <cell r="N366">
            <v>17796.3</v>
          </cell>
          <cell r="O366">
            <v>274932.16119999997</v>
          </cell>
        </row>
        <row r="367">
          <cell r="A367" t="str">
            <v>2.31.2019</v>
          </cell>
          <cell r="B367">
            <v>2</v>
          </cell>
          <cell r="C367">
            <v>31</v>
          </cell>
          <cell r="D367">
            <v>2019</v>
          </cell>
          <cell r="E367">
            <v>171799.43</v>
          </cell>
          <cell r="F367">
            <v>0</v>
          </cell>
          <cell r="G367">
            <v>0</v>
          </cell>
          <cell r="H367">
            <v>0</v>
          </cell>
          <cell r="I367">
            <v>0</v>
          </cell>
          <cell r="J367">
            <v>5244.86</v>
          </cell>
          <cell r="K367">
            <v>125876.231</v>
          </cell>
          <cell r="L367">
            <v>6219.2309999999998</v>
          </cell>
          <cell r="M367">
            <v>119657</v>
          </cell>
          <cell r="N367">
            <v>29249.200000000001</v>
          </cell>
          <cell r="O367">
            <v>458045.95199999999</v>
          </cell>
        </row>
        <row r="368">
          <cell r="A368" t="str">
            <v>2.31.2020</v>
          </cell>
          <cell r="B368">
            <v>2</v>
          </cell>
          <cell r="C368">
            <v>31</v>
          </cell>
          <cell r="D368">
            <v>2020</v>
          </cell>
          <cell r="E368">
            <v>91084.62</v>
          </cell>
          <cell r="F368">
            <v>0</v>
          </cell>
          <cell r="G368">
            <v>0</v>
          </cell>
          <cell r="H368">
            <v>0</v>
          </cell>
          <cell r="I368">
            <v>0</v>
          </cell>
          <cell r="J368">
            <v>2686.65</v>
          </cell>
          <cell r="K368">
            <v>64479.709000000003</v>
          </cell>
          <cell r="L368">
            <v>3297.3090000000002</v>
          </cell>
          <cell r="M368">
            <v>61182.400000000001</v>
          </cell>
          <cell r="N368">
            <v>14982.8</v>
          </cell>
          <cell r="O368">
            <v>237713.48799999998</v>
          </cell>
        </row>
        <row r="369">
          <cell r="A369" t="str">
            <v>2.31.2021</v>
          </cell>
          <cell r="B369">
            <v>2</v>
          </cell>
          <cell r="C369">
            <v>31</v>
          </cell>
          <cell r="D369">
            <v>2021</v>
          </cell>
          <cell r="E369">
            <v>96803.46</v>
          </cell>
          <cell r="F369">
            <v>0</v>
          </cell>
          <cell r="G369">
            <v>0</v>
          </cell>
          <cell r="H369">
            <v>0</v>
          </cell>
          <cell r="I369">
            <v>0</v>
          </cell>
          <cell r="J369">
            <v>2765.34</v>
          </cell>
          <cell r="K369">
            <v>66368.136599999998</v>
          </cell>
          <cell r="L369">
            <v>3504.3366000000001</v>
          </cell>
          <cell r="M369">
            <v>62863.8</v>
          </cell>
          <cell r="N369">
            <v>15421.6</v>
          </cell>
          <cell r="O369">
            <v>247726.67320000005</v>
          </cell>
        </row>
        <row r="370">
          <cell r="A370" t="str">
            <v>2.31.2022</v>
          </cell>
          <cell r="B370">
            <v>2</v>
          </cell>
          <cell r="C370">
            <v>31</v>
          </cell>
          <cell r="D370">
            <v>2022</v>
          </cell>
          <cell r="E370">
            <v>102838.42</v>
          </cell>
          <cell r="F370">
            <v>0</v>
          </cell>
          <cell r="G370">
            <v>0</v>
          </cell>
          <cell r="H370">
            <v>0</v>
          </cell>
          <cell r="I370">
            <v>0</v>
          </cell>
          <cell r="J370">
            <v>2852.03</v>
          </cell>
          <cell r="K370">
            <v>68448.804799999998</v>
          </cell>
          <cell r="L370">
            <v>3722.8047999999999</v>
          </cell>
          <cell r="M370">
            <v>64726.1</v>
          </cell>
          <cell r="N370">
            <v>15905.1</v>
          </cell>
          <cell r="O370">
            <v>258493.25960000002</v>
          </cell>
        </row>
        <row r="371">
          <cell r="A371" t="str">
            <v>2.31.2023</v>
          </cell>
          <cell r="B371">
            <v>2</v>
          </cell>
          <cell r="C371">
            <v>31</v>
          </cell>
          <cell r="D371">
            <v>2023</v>
          </cell>
          <cell r="E371">
            <v>107972.19</v>
          </cell>
          <cell r="F371">
            <v>0</v>
          </cell>
          <cell r="G371">
            <v>0</v>
          </cell>
          <cell r="H371">
            <v>0</v>
          </cell>
          <cell r="I371">
            <v>0</v>
          </cell>
          <cell r="J371">
            <v>2914.5</v>
          </cell>
          <cell r="K371">
            <v>69948.048699999999</v>
          </cell>
          <cell r="L371">
            <v>3908.6487000000002</v>
          </cell>
          <cell r="M371">
            <v>66039.399999999994</v>
          </cell>
          <cell r="N371">
            <v>16253.4</v>
          </cell>
          <cell r="O371">
            <v>267036.1874</v>
          </cell>
        </row>
        <row r="372">
          <cell r="A372" t="str">
            <v>2.31.2024</v>
          </cell>
          <cell r="B372">
            <v>2</v>
          </cell>
          <cell r="C372">
            <v>31</v>
          </cell>
          <cell r="D372">
            <v>2024</v>
          </cell>
          <cell r="E372">
            <v>112271.74999999999</v>
          </cell>
          <cell r="F372">
            <v>0</v>
          </cell>
          <cell r="G372">
            <v>0</v>
          </cell>
          <cell r="H372">
            <v>0</v>
          </cell>
          <cell r="I372">
            <v>0</v>
          </cell>
          <cell r="J372">
            <v>2957.32</v>
          </cell>
          <cell r="K372">
            <v>70975.594500000007</v>
          </cell>
          <cell r="L372">
            <v>4064.2945000000004</v>
          </cell>
          <cell r="M372">
            <v>66911.399999999994</v>
          </cell>
          <cell r="N372">
            <v>16492.2</v>
          </cell>
          <cell r="O372">
            <v>273672.55900000001</v>
          </cell>
        </row>
        <row r="373">
          <cell r="A373" t="str">
            <v>2.31.2025</v>
          </cell>
          <cell r="B373">
            <v>2</v>
          </cell>
          <cell r="C373">
            <v>31</v>
          </cell>
          <cell r="D373">
            <v>2025</v>
          </cell>
          <cell r="E373">
            <v>116967.82999999999</v>
          </cell>
          <cell r="F373">
            <v>0</v>
          </cell>
          <cell r="G373">
            <v>0</v>
          </cell>
          <cell r="H373">
            <v>0</v>
          </cell>
          <cell r="I373">
            <v>0</v>
          </cell>
          <cell r="J373">
            <v>3014.45</v>
          </cell>
          <cell r="K373">
            <v>72346.906900000002</v>
          </cell>
          <cell r="L373">
            <v>4234.3069000000005</v>
          </cell>
          <cell r="M373">
            <v>68112.600000000006</v>
          </cell>
          <cell r="N373">
            <v>16810.8</v>
          </cell>
          <cell r="O373">
            <v>281486.89379999996</v>
          </cell>
        </row>
        <row r="374">
          <cell r="A374" t="str">
            <v>2.31.2026</v>
          </cell>
          <cell r="B374">
            <v>2</v>
          </cell>
          <cell r="C374">
            <v>31</v>
          </cell>
          <cell r="D374">
            <v>2026</v>
          </cell>
          <cell r="E374">
            <v>122896.48</v>
          </cell>
          <cell r="F374">
            <v>0</v>
          </cell>
          <cell r="G374">
            <v>0</v>
          </cell>
          <cell r="H374">
            <v>0</v>
          </cell>
          <cell r="I374">
            <v>0</v>
          </cell>
          <cell r="J374">
            <v>3107.7</v>
          </cell>
          <cell r="K374">
            <v>74584.714699999997</v>
          </cell>
          <cell r="L374">
            <v>4448.9146999999994</v>
          </cell>
          <cell r="M374">
            <v>70135.8</v>
          </cell>
          <cell r="N374">
            <v>17330.8</v>
          </cell>
          <cell r="O374">
            <v>292504.4094</v>
          </cell>
        </row>
        <row r="375">
          <cell r="A375" t="str">
            <v>2.32.32</v>
          </cell>
          <cell r="B375">
            <v>2</v>
          </cell>
          <cell r="C375">
            <v>32</v>
          </cell>
          <cell r="D375">
            <v>32</v>
          </cell>
          <cell r="E375">
            <v>341344.76150000002</v>
          </cell>
          <cell r="F375">
            <v>0</v>
          </cell>
          <cell r="G375">
            <v>0</v>
          </cell>
          <cell r="H375">
            <v>0</v>
          </cell>
          <cell r="I375">
            <v>0</v>
          </cell>
          <cell r="J375">
            <v>10683.847400000001</v>
          </cell>
          <cell r="K375">
            <v>256412.272169</v>
          </cell>
          <cell r="L375">
            <v>12356.858168999997</v>
          </cell>
          <cell r="M375">
            <v>244055.41399999999</v>
          </cell>
          <cell r="N375">
            <v>64282.752</v>
          </cell>
          <cell r="O375">
            <v>929135.90523799998</v>
          </cell>
        </row>
        <row r="376">
          <cell r="A376" t="str">
            <v>2.32.1996</v>
          </cell>
          <cell r="B376">
            <v>2</v>
          </cell>
          <cell r="C376">
            <v>32</v>
          </cell>
          <cell r="D376">
            <v>1996</v>
          </cell>
          <cell r="E376">
            <v>1889.3716999999999</v>
          </cell>
          <cell r="F376">
            <v>0</v>
          </cell>
          <cell r="G376">
            <v>0</v>
          </cell>
          <cell r="H376">
            <v>0</v>
          </cell>
          <cell r="I376">
            <v>0</v>
          </cell>
          <cell r="J376">
            <v>115.598</v>
          </cell>
          <cell r="K376">
            <v>2774.3562499999998</v>
          </cell>
          <cell r="L376">
            <v>68.396249999999995</v>
          </cell>
          <cell r="M376">
            <v>2705.96</v>
          </cell>
          <cell r="N376">
            <v>695.53399999999999</v>
          </cell>
          <cell r="O376">
            <v>8249.2161999999989</v>
          </cell>
        </row>
        <row r="377">
          <cell r="A377" t="str">
            <v>2.32.1997</v>
          </cell>
          <cell r="B377">
            <v>2</v>
          </cell>
          <cell r="C377">
            <v>32</v>
          </cell>
          <cell r="D377">
            <v>1997</v>
          </cell>
          <cell r="E377">
            <v>395.988</v>
          </cell>
          <cell r="F377">
            <v>0</v>
          </cell>
          <cell r="G377">
            <v>0</v>
          </cell>
          <cell r="H377">
            <v>0</v>
          </cell>
          <cell r="I377">
            <v>0</v>
          </cell>
          <cell r="J377">
            <v>24.227900000000002</v>
          </cell>
          <cell r="K377">
            <v>581.46999800000003</v>
          </cell>
          <cell r="L377">
            <v>14.334997999999999</v>
          </cell>
          <cell r="M377">
            <v>567.13499999999999</v>
          </cell>
          <cell r="N377">
            <v>145.77500000000001</v>
          </cell>
          <cell r="O377">
            <v>1728.9308960000001</v>
          </cell>
        </row>
        <row r="378">
          <cell r="A378" t="str">
            <v>2.32.1998</v>
          </cell>
          <cell r="B378">
            <v>2</v>
          </cell>
          <cell r="C378">
            <v>32</v>
          </cell>
          <cell r="D378">
            <v>1998</v>
          </cell>
          <cell r="E378">
            <v>392.27709999999996</v>
          </cell>
          <cell r="F378">
            <v>0</v>
          </cell>
          <cell r="G378">
            <v>0</v>
          </cell>
          <cell r="H378">
            <v>0</v>
          </cell>
          <cell r="I378">
            <v>0</v>
          </cell>
          <cell r="J378">
            <v>24.000800000000002</v>
          </cell>
          <cell r="K378">
            <v>576.02064500000006</v>
          </cell>
          <cell r="L378">
            <v>14.200645000000002</v>
          </cell>
          <cell r="M378">
            <v>561.82000000000005</v>
          </cell>
          <cell r="N378">
            <v>144.40899999999999</v>
          </cell>
          <cell r="O378">
            <v>1712.7281900000003</v>
          </cell>
        </row>
        <row r="379">
          <cell r="A379" t="str">
            <v>2.32.1999</v>
          </cell>
          <cell r="B379">
            <v>2</v>
          </cell>
          <cell r="C379">
            <v>32</v>
          </cell>
          <cell r="D379">
            <v>1999</v>
          </cell>
          <cell r="E379">
            <v>550.99639999999999</v>
          </cell>
          <cell r="F379">
            <v>0</v>
          </cell>
          <cell r="G379">
            <v>0</v>
          </cell>
          <cell r="H379">
            <v>0</v>
          </cell>
          <cell r="I379">
            <v>0</v>
          </cell>
          <cell r="J379">
            <v>33.7119</v>
          </cell>
          <cell r="K379">
            <v>809.08436900000004</v>
          </cell>
          <cell r="L379">
            <v>19.946369000000001</v>
          </cell>
          <cell r="M379">
            <v>789.13900000000001</v>
          </cell>
          <cell r="N379">
            <v>202.83799999999999</v>
          </cell>
          <cell r="O379">
            <v>2405.716038</v>
          </cell>
        </row>
        <row r="380">
          <cell r="A380" t="str">
            <v>2.32.2000</v>
          </cell>
          <cell r="B380">
            <v>2</v>
          </cell>
          <cell r="C380">
            <v>32</v>
          </cell>
          <cell r="D380">
            <v>2000</v>
          </cell>
          <cell r="E380">
            <v>524.9677999999999</v>
          </cell>
          <cell r="F380">
            <v>0</v>
          </cell>
          <cell r="G380">
            <v>0</v>
          </cell>
          <cell r="H380">
            <v>0</v>
          </cell>
          <cell r="I380">
            <v>0</v>
          </cell>
          <cell r="J380">
            <v>32.119399999999999</v>
          </cell>
          <cell r="K380">
            <v>770.865139</v>
          </cell>
          <cell r="L380">
            <v>19.004138999999999</v>
          </cell>
          <cell r="M380">
            <v>751.86</v>
          </cell>
          <cell r="N380">
            <v>193.256</v>
          </cell>
          <cell r="O380">
            <v>2292.0724779999996</v>
          </cell>
        </row>
        <row r="381">
          <cell r="A381" t="str">
            <v>2.32.2001</v>
          </cell>
          <cell r="B381">
            <v>2</v>
          </cell>
          <cell r="C381">
            <v>32</v>
          </cell>
          <cell r="D381">
            <v>2001</v>
          </cell>
          <cell r="E381">
            <v>1012.4864</v>
          </cell>
          <cell r="F381">
            <v>0</v>
          </cell>
          <cell r="G381">
            <v>0</v>
          </cell>
          <cell r="H381">
            <v>0</v>
          </cell>
          <cell r="I381">
            <v>0</v>
          </cell>
          <cell r="J381">
            <v>61.812800000000003</v>
          </cell>
          <cell r="K381">
            <v>1483.5025469999998</v>
          </cell>
          <cell r="L381">
            <v>36.652546999999998</v>
          </cell>
          <cell r="M381">
            <v>1446.85</v>
          </cell>
          <cell r="N381">
            <v>371.91699999999997</v>
          </cell>
          <cell r="O381">
            <v>4413.2212939999999</v>
          </cell>
        </row>
        <row r="382">
          <cell r="A382" t="str">
            <v>2.32.2002</v>
          </cell>
          <cell r="B382">
            <v>2</v>
          </cell>
          <cell r="C382">
            <v>32</v>
          </cell>
          <cell r="D382">
            <v>2002</v>
          </cell>
          <cell r="E382">
            <v>1280.0001000000002</v>
          </cell>
          <cell r="F382">
            <v>0</v>
          </cell>
          <cell r="G382">
            <v>0</v>
          </cell>
          <cell r="H382">
            <v>0</v>
          </cell>
          <cell r="I382">
            <v>0</v>
          </cell>
          <cell r="J382">
            <v>77.249499999999998</v>
          </cell>
          <cell r="K382">
            <v>1853.9867670000001</v>
          </cell>
          <cell r="L382">
            <v>46.336767000000002</v>
          </cell>
          <cell r="M382">
            <v>1807.65</v>
          </cell>
          <cell r="N382">
            <v>464.79500000000002</v>
          </cell>
          <cell r="O382">
            <v>5530.0181339999999</v>
          </cell>
        </row>
        <row r="383">
          <cell r="A383" t="str">
            <v>2.32.2003</v>
          </cell>
          <cell r="B383">
            <v>2</v>
          </cell>
          <cell r="C383">
            <v>32</v>
          </cell>
          <cell r="D383">
            <v>2003</v>
          </cell>
          <cell r="E383">
            <v>1089.8185999999998</v>
          </cell>
          <cell r="F383">
            <v>0</v>
          </cell>
          <cell r="G383">
            <v>0</v>
          </cell>
          <cell r="H383">
            <v>0</v>
          </cell>
          <cell r="I383">
            <v>0</v>
          </cell>
          <cell r="J383">
            <v>64.509299999999996</v>
          </cell>
          <cell r="K383">
            <v>1548.222068</v>
          </cell>
          <cell r="L383">
            <v>39.452067999999997</v>
          </cell>
          <cell r="M383">
            <v>1508.77</v>
          </cell>
          <cell r="N383">
            <v>388.14100000000002</v>
          </cell>
          <cell r="O383">
            <v>4638.9130359999999</v>
          </cell>
        </row>
        <row r="384">
          <cell r="A384" t="str">
            <v>2.32.2004</v>
          </cell>
          <cell r="B384">
            <v>2</v>
          </cell>
          <cell r="C384">
            <v>32</v>
          </cell>
          <cell r="D384">
            <v>2004</v>
          </cell>
          <cell r="E384">
            <v>1132.2650000000001</v>
          </cell>
          <cell r="F384">
            <v>0</v>
          </cell>
          <cell r="G384">
            <v>0</v>
          </cell>
          <cell r="H384">
            <v>0</v>
          </cell>
          <cell r="I384">
            <v>0</v>
          </cell>
          <cell r="J384">
            <v>65.279899999999998</v>
          </cell>
          <cell r="K384">
            <v>1566.718568</v>
          </cell>
          <cell r="L384">
            <v>40.988568000000001</v>
          </cell>
          <cell r="M384">
            <v>1525.73</v>
          </cell>
          <cell r="N384">
            <v>392.77699999999999</v>
          </cell>
          <cell r="O384">
            <v>4723.7590360000004</v>
          </cell>
        </row>
        <row r="385">
          <cell r="A385" t="str">
            <v>2.32.2005</v>
          </cell>
          <cell r="B385">
            <v>2</v>
          </cell>
          <cell r="C385">
            <v>32</v>
          </cell>
          <cell r="D385">
            <v>2005</v>
          </cell>
          <cell r="E385">
            <v>1439.0351000000001</v>
          </cell>
          <cell r="F385">
            <v>0</v>
          </cell>
          <cell r="G385">
            <v>0</v>
          </cell>
          <cell r="H385">
            <v>0</v>
          </cell>
          <cell r="I385">
            <v>0</v>
          </cell>
          <cell r="J385">
            <v>80.311400000000006</v>
          </cell>
          <cell r="K385">
            <v>1927.4738980000002</v>
          </cell>
          <cell r="L385">
            <v>52.093898000000003</v>
          </cell>
          <cell r="M385">
            <v>1875.38</v>
          </cell>
          <cell r="N385">
            <v>483.21899999999999</v>
          </cell>
          <cell r="O385">
            <v>5857.5132960000001</v>
          </cell>
        </row>
        <row r="386">
          <cell r="A386" t="str">
            <v>2.32.2006</v>
          </cell>
          <cell r="B386">
            <v>2</v>
          </cell>
          <cell r="C386">
            <v>32</v>
          </cell>
          <cell r="D386">
            <v>2006</v>
          </cell>
          <cell r="E386">
            <v>1935.93</v>
          </cell>
          <cell r="F386">
            <v>0</v>
          </cell>
          <cell r="G386">
            <v>0</v>
          </cell>
          <cell r="H386">
            <v>0</v>
          </cell>
          <cell r="I386">
            <v>0</v>
          </cell>
          <cell r="J386">
            <v>104.09099999999999</v>
          </cell>
          <cell r="K386">
            <v>2498.19175</v>
          </cell>
          <cell r="L386">
            <v>70.081750000000014</v>
          </cell>
          <cell r="M386">
            <v>2428.11</v>
          </cell>
          <cell r="N386">
            <v>626.298</v>
          </cell>
          <cell r="O386">
            <v>7662.7025000000003</v>
          </cell>
        </row>
        <row r="387">
          <cell r="A387" t="str">
            <v>2.32.2007</v>
          </cell>
          <cell r="B387">
            <v>2</v>
          </cell>
          <cell r="C387">
            <v>32</v>
          </cell>
          <cell r="D387">
            <v>2007</v>
          </cell>
          <cell r="E387">
            <v>2556.3674000000001</v>
          </cell>
          <cell r="F387">
            <v>0</v>
          </cell>
          <cell r="G387">
            <v>0</v>
          </cell>
          <cell r="H387">
            <v>0</v>
          </cell>
          <cell r="I387">
            <v>0</v>
          </cell>
          <cell r="J387">
            <v>131.92500000000001</v>
          </cell>
          <cell r="K387">
            <v>3166.2020499999999</v>
          </cell>
          <cell r="L387">
            <v>92.542050000000003</v>
          </cell>
          <cell r="M387">
            <v>3073.66</v>
          </cell>
          <cell r="N387">
            <v>793.76900000000001</v>
          </cell>
          <cell r="O387">
            <v>9814.4655000000002</v>
          </cell>
        </row>
        <row r="388">
          <cell r="A388" t="str">
            <v>2.32.2008</v>
          </cell>
          <cell r="B388">
            <v>2</v>
          </cell>
          <cell r="C388">
            <v>32</v>
          </cell>
          <cell r="D388">
            <v>2008</v>
          </cell>
          <cell r="E388">
            <v>3959.1369999999997</v>
          </cell>
          <cell r="F388">
            <v>0</v>
          </cell>
          <cell r="G388">
            <v>0</v>
          </cell>
          <cell r="H388">
            <v>0</v>
          </cell>
          <cell r="I388">
            <v>0</v>
          </cell>
          <cell r="J388">
            <v>195.57499999999999</v>
          </cell>
          <cell r="K388">
            <v>4693.8126599999996</v>
          </cell>
          <cell r="L388">
            <v>143.32265999999998</v>
          </cell>
          <cell r="M388">
            <v>4550.49</v>
          </cell>
          <cell r="N388">
            <v>1176.74</v>
          </cell>
          <cell r="O388">
            <v>14719.077319999999</v>
          </cell>
        </row>
        <row r="389">
          <cell r="A389" t="str">
            <v>2.32.2009</v>
          </cell>
          <cell r="B389">
            <v>2</v>
          </cell>
          <cell r="C389">
            <v>32</v>
          </cell>
          <cell r="D389">
            <v>2009</v>
          </cell>
          <cell r="E389">
            <v>5449.0310000000009</v>
          </cell>
          <cell r="F389">
            <v>0</v>
          </cell>
          <cell r="G389">
            <v>0</v>
          </cell>
          <cell r="H389">
            <v>0</v>
          </cell>
          <cell r="I389">
            <v>0</v>
          </cell>
          <cell r="J389">
            <v>257.16800000000001</v>
          </cell>
          <cell r="K389">
            <v>6172.0281600000008</v>
          </cell>
          <cell r="L389">
            <v>197.25816</v>
          </cell>
          <cell r="M389">
            <v>5974.77</v>
          </cell>
          <cell r="N389">
            <v>1547.33</v>
          </cell>
          <cell r="O389">
            <v>19597.585320000006</v>
          </cell>
        </row>
        <row r="390">
          <cell r="A390" t="str">
            <v>2.32.2010</v>
          </cell>
          <cell r="B390">
            <v>2</v>
          </cell>
          <cell r="C390">
            <v>32</v>
          </cell>
          <cell r="D390">
            <v>2010</v>
          </cell>
          <cell r="E390">
            <v>3406.5410000000002</v>
          </cell>
          <cell r="F390">
            <v>0</v>
          </cell>
          <cell r="G390">
            <v>0</v>
          </cell>
          <cell r="H390">
            <v>0</v>
          </cell>
          <cell r="I390">
            <v>0</v>
          </cell>
          <cell r="J390">
            <v>153.41300000000001</v>
          </cell>
          <cell r="K390">
            <v>3681.91867</v>
          </cell>
          <cell r="L390">
            <v>123.31867</v>
          </cell>
          <cell r="M390">
            <v>3558.6</v>
          </cell>
          <cell r="N390">
            <v>923.06</v>
          </cell>
          <cell r="O390">
            <v>11846.851339999999</v>
          </cell>
        </row>
        <row r="391">
          <cell r="A391" t="str">
            <v>2.32.2011</v>
          </cell>
          <cell r="B391">
            <v>2</v>
          </cell>
          <cell r="C391">
            <v>32</v>
          </cell>
          <cell r="D391">
            <v>2011</v>
          </cell>
          <cell r="E391">
            <v>3159.1120999999998</v>
          </cell>
          <cell r="F391">
            <v>0</v>
          </cell>
          <cell r="G391">
            <v>0</v>
          </cell>
          <cell r="H391">
            <v>0</v>
          </cell>
          <cell r="I391">
            <v>0</v>
          </cell>
          <cell r="J391">
            <v>135.72</v>
          </cell>
          <cell r="K391">
            <v>3257.2813500000002</v>
          </cell>
          <cell r="L391">
            <v>114.36135000000002</v>
          </cell>
          <cell r="M391">
            <v>3142.92</v>
          </cell>
          <cell r="N391">
            <v>816.60199999999998</v>
          </cell>
          <cell r="O391">
            <v>10625.996800000001</v>
          </cell>
        </row>
        <row r="392">
          <cell r="A392" t="str">
            <v>2.32.2012</v>
          </cell>
          <cell r="B392">
            <v>2</v>
          </cell>
          <cell r="C392">
            <v>32</v>
          </cell>
          <cell r="D392">
            <v>2012</v>
          </cell>
          <cell r="E392">
            <v>2368.8878</v>
          </cell>
          <cell r="F392">
            <v>0</v>
          </cell>
          <cell r="G392">
            <v>0</v>
          </cell>
          <cell r="H392">
            <v>0</v>
          </cell>
          <cell r="I392">
            <v>0</v>
          </cell>
          <cell r="J392">
            <v>97.086500000000001</v>
          </cell>
          <cell r="K392">
            <v>2330.0750200000002</v>
          </cell>
          <cell r="L392">
            <v>85.755020000000002</v>
          </cell>
          <cell r="M392">
            <v>2244.3200000000002</v>
          </cell>
          <cell r="N392">
            <v>584.15200000000004</v>
          </cell>
          <cell r="O392">
            <v>7710.2763400000003</v>
          </cell>
        </row>
        <row r="393">
          <cell r="A393" t="str">
            <v>2.32.2013</v>
          </cell>
          <cell r="B393">
            <v>2</v>
          </cell>
          <cell r="C393">
            <v>32</v>
          </cell>
          <cell r="D393">
            <v>2013</v>
          </cell>
          <cell r="E393">
            <v>4681.2960000000003</v>
          </cell>
          <cell r="F393">
            <v>0</v>
          </cell>
          <cell r="G393">
            <v>0</v>
          </cell>
          <cell r="H393">
            <v>0</v>
          </cell>
          <cell r="I393">
            <v>0</v>
          </cell>
          <cell r="J393">
            <v>183.15899999999999</v>
          </cell>
          <cell r="K393">
            <v>4395.8351700000003</v>
          </cell>
          <cell r="L393">
            <v>169.46517</v>
          </cell>
          <cell r="M393">
            <v>4226.37</v>
          </cell>
          <cell r="N393">
            <v>1102.04</v>
          </cell>
          <cell r="O393">
            <v>14758.16534</v>
          </cell>
        </row>
        <row r="394">
          <cell r="A394" t="str">
            <v>2.32.2014</v>
          </cell>
          <cell r="B394">
            <v>2</v>
          </cell>
          <cell r="C394">
            <v>32</v>
          </cell>
          <cell r="D394">
            <v>2014</v>
          </cell>
          <cell r="E394">
            <v>7796.9430000000002</v>
          </cell>
          <cell r="F394">
            <v>0</v>
          </cell>
          <cell r="G394">
            <v>0</v>
          </cell>
          <cell r="H394">
            <v>0</v>
          </cell>
          <cell r="I394">
            <v>0</v>
          </cell>
          <cell r="J394">
            <v>291.53100000000001</v>
          </cell>
          <cell r="K394">
            <v>6996.7437499999996</v>
          </cell>
          <cell r="L394">
            <v>282.25375000000003</v>
          </cell>
          <cell r="M394">
            <v>6714.49</v>
          </cell>
          <cell r="N394">
            <v>1754.09</v>
          </cell>
          <cell r="O394">
            <v>23836.051499999998</v>
          </cell>
        </row>
        <row r="395">
          <cell r="A395" t="str">
            <v>2.32.2015</v>
          </cell>
          <cell r="B395">
            <v>2</v>
          </cell>
          <cell r="C395">
            <v>32</v>
          </cell>
          <cell r="D395">
            <v>2015</v>
          </cell>
          <cell r="E395">
            <v>8911.9380000000001</v>
          </cell>
          <cell r="F395">
            <v>0</v>
          </cell>
          <cell r="G395">
            <v>0</v>
          </cell>
          <cell r="H395">
            <v>0</v>
          </cell>
          <cell r="I395">
            <v>0</v>
          </cell>
          <cell r="J395">
            <v>318.84100000000001</v>
          </cell>
          <cell r="K395">
            <v>7652.1973099999996</v>
          </cell>
          <cell r="L395">
            <v>322.61731000000003</v>
          </cell>
          <cell r="M395">
            <v>7329.58</v>
          </cell>
          <cell r="N395">
            <v>1918.41</v>
          </cell>
          <cell r="O395">
            <v>26453.583620000001</v>
          </cell>
        </row>
        <row r="396">
          <cell r="A396" t="str">
            <v>2.32.2016</v>
          </cell>
          <cell r="B396">
            <v>2</v>
          </cell>
          <cell r="C396">
            <v>32</v>
          </cell>
          <cell r="D396">
            <v>2016</v>
          </cell>
          <cell r="E396">
            <v>12033.399000000001</v>
          </cell>
          <cell r="F396">
            <v>0</v>
          </cell>
          <cell r="G396">
            <v>0</v>
          </cell>
          <cell r="H396">
            <v>0</v>
          </cell>
          <cell r="I396">
            <v>0</v>
          </cell>
          <cell r="J396">
            <v>412.59699999999998</v>
          </cell>
          <cell r="K396">
            <v>9902.3253299999997</v>
          </cell>
          <cell r="L396">
            <v>435.61532999999997</v>
          </cell>
          <cell r="M396">
            <v>9466.7099999999991</v>
          </cell>
          <cell r="N396">
            <v>2482.52</v>
          </cell>
          <cell r="O396">
            <v>34733.166659999995</v>
          </cell>
        </row>
        <row r="397">
          <cell r="A397" t="str">
            <v>2.32.2017</v>
          </cell>
          <cell r="B397">
            <v>2</v>
          </cell>
          <cell r="C397">
            <v>32</v>
          </cell>
          <cell r="D397">
            <v>2017</v>
          </cell>
          <cell r="E397">
            <v>19012.002000000004</v>
          </cell>
          <cell r="F397">
            <v>0</v>
          </cell>
          <cell r="G397">
            <v>0</v>
          </cell>
          <cell r="H397">
            <v>0</v>
          </cell>
          <cell r="I397">
            <v>0</v>
          </cell>
          <cell r="J397">
            <v>625.82500000000005</v>
          </cell>
          <cell r="K397">
            <v>15019.744500000001</v>
          </cell>
          <cell r="L397">
            <v>688.24450000000002</v>
          </cell>
          <cell r="M397">
            <v>14331.5</v>
          </cell>
          <cell r="N397">
            <v>3765.47</v>
          </cell>
          <cell r="O397">
            <v>53442.786000000007</v>
          </cell>
        </row>
        <row r="398">
          <cell r="A398" t="str">
            <v>2.32.2018</v>
          </cell>
          <cell r="B398">
            <v>2</v>
          </cell>
          <cell r="C398">
            <v>32</v>
          </cell>
          <cell r="D398">
            <v>2018</v>
          </cell>
          <cell r="E398">
            <v>25260.847000000002</v>
          </cell>
          <cell r="F398">
            <v>0</v>
          </cell>
          <cell r="G398">
            <v>0</v>
          </cell>
          <cell r="H398">
            <v>0</v>
          </cell>
          <cell r="I398">
            <v>0</v>
          </cell>
          <cell r="J398">
            <v>799.96799999999996</v>
          </cell>
          <cell r="K398">
            <v>19199.256300000001</v>
          </cell>
          <cell r="L398">
            <v>914.45630000000006</v>
          </cell>
          <cell r="M398">
            <v>18284.8</v>
          </cell>
          <cell r="N398">
            <v>4813.26</v>
          </cell>
          <cell r="O398">
            <v>69272.587599999999</v>
          </cell>
        </row>
        <row r="399">
          <cell r="A399" t="str">
            <v>2.32.2019</v>
          </cell>
          <cell r="B399">
            <v>2</v>
          </cell>
          <cell r="C399">
            <v>32</v>
          </cell>
          <cell r="D399">
            <v>2019</v>
          </cell>
          <cell r="E399">
            <v>43067.009999999995</v>
          </cell>
          <cell r="F399">
            <v>0</v>
          </cell>
          <cell r="G399">
            <v>0</v>
          </cell>
          <cell r="H399">
            <v>0</v>
          </cell>
          <cell r="I399">
            <v>0</v>
          </cell>
          <cell r="J399">
            <v>1314.79</v>
          </cell>
          <cell r="K399">
            <v>31554.947200000002</v>
          </cell>
          <cell r="L399">
            <v>1559.0472</v>
          </cell>
          <cell r="M399">
            <v>29995.9</v>
          </cell>
          <cell r="N399">
            <v>7910.84</v>
          </cell>
          <cell r="O399">
            <v>115402.5344</v>
          </cell>
        </row>
        <row r="400">
          <cell r="A400" t="str">
            <v>2.32.2020</v>
          </cell>
          <cell r="B400">
            <v>2</v>
          </cell>
          <cell r="C400">
            <v>32</v>
          </cell>
          <cell r="D400">
            <v>2020</v>
          </cell>
          <cell r="E400">
            <v>22793.102999999999</v>
          </cell>
          <cell r="F400">
            <v>0</v>
          </cell>
          <cell r="G400">
            <v>0</v>
          </cell>
          <cell r="H400">
            <v>0</v>
          </cell>
          <cell r="I400">
            <v>0</v>
          </cell>
          <cell r="J400">
            <v>672.31100000000004</v>
          </cell>
          <cell r="K400">
            <v>16135.422699999999</v>
          </cell>
          <cell r="L400">
            <v>825.12270000000001</v>
          </cell>
          <cell r="M400">
            <v>15310.3</v>
          </cell>
          <cell r="N400">
            <v>4045.17</v>
          </cell>
          <cell r="O400">
            <v>59781.429399999994</v>
          </cell>
        </row>
        <row r="401">
          <cell r="A401" t="str">
            <v>2.32.2021</v>
          </cell>
          <cell r="B401">
            <v>2</v>
          </cell>
          <cell r="C401">
            <v>32</v>
          </cell>
          <cell r="D401">
            <v>2021</v>
          </cell>
          <cell r="E401">
            <v>24233.266000000003</v>
          </cell>
          <cell r="F401">
            <v>0</v>
          </cell>
          <cell r="G401">
            <v>0</v>
          </cell>
          <cell r="H401">
            <v>0</v>
          </cell>
          <cell r="I401">
            <v>0</v>
          </cell>
          <cell r="J401">
            <v>692.26</v>
          </cell>
          <cell r="K401">
            <v>16614.2552</v>
          </cell>
          <cell r="L401">
            <v>877.25519999999995</v>
          </cell>
          <cell r="M401">
            <v>15737</v>
          </cell>
          <cell r="N401">
            <v>4165.2</v>
          </cell>
          <cell r="O401">
            <v>62319.236399999994</v>
          </cell>
        </row>
        <row r="402">
          <cell r="A402" t="str">
            <v>2.32.2022</v>
          </cell>
          <cell r="B402">
            <v>2</v>
          </cell>
          <cell r="C402">
            <v>32</v>
          </cell>
          <cell r="D402">
            <v>2022</v>
          </cell>
          <cell r="E402">
            <v>25754.047000000002</v>
          </cell>
          <cell r="F402">
            <v>0</v>
          </cell>
          <cell r="G402">
            <v>0</v>
          </cell>
          <cell r="H402">
            <v>0</v>
          </cell>
          <cell r="I402">
            <v>0</v>
          </cell>
          <cell r="J402">
            <v>714.24199999999996</v>
          </cell>
          <cell r="K402">
            <v>17141.810799999999</v>
          </cell>
          <cell r="L402">
            <v>932.31079999999997</v>
          </cell>
          <cell r="M402">
            <v>16209.5</v>
          </cell>
          <cell r="N402">
            <v>4297.46</v>
          </cell>
          <cell r="O402">
            <v>65049.370599999995</v>
          </cell>
        </row>
        <row r="403">
          <cell r="A403" t="str">
            <v>2.32.2023</v>
          </cell>
          <cell r="B403">
            <v>2</v>
          </cell>
          <cell r="C403">
            <v>32</v>
          </cell>
          <cell r="D403">
            <v>2023</v>
          </cell>
          <cell r="E403">
            <v>27042.818000000003</v>
          </cell>
          <cell r="F403">
            <v>0</v>
          </cell>
          <cell r="G403">
            <v>0</v>
          </cell>
          <cell r="H403">
            <v>0</v>
          </cell>
          <cell r="I403">
            <v>0</v>
          </cell>
          <cell r="J403">
            <v>729.96799999999996</v>
          </cell>
          <cell r="K403">
            <v>17519.2637</v>
          </cell>
          <cell r="L403">
            <v>978.96370000000002</v>
          </cell>
          <cell r="M403">
            <v>16540.3</v>
          </cell>
          <cell r="N403">
            <v>4392.09</v>
          </cell>
          <cell r="O403">
            <v>67203.403399999996</v>
          </cell>
        </row>
        <row r="404">
          <cell r="A404" t="str">
            <v>2.32.2024</v>
          </cell>
          <cell r="B404">
            <v>2</v>
          </cell>
          <cell r="C404">
            <v>32</v>
          </cell>
          <cell r="D404">
            <v>2024</v>
          </cell>
          <cell r="E404">
            <v>28122.258999999998</v>
          </cell>
          <cell r="F404">
            <v>0</v>
          </cell>
          <cell r="G404">
            <v>0</v>
          </cell>
          <cell r="H404">
            <v>0</v>
          </cell>
          <cell r="I404">
            <v>0</v>
          </cell>
          <cell r="J404">
            <v>740.76099999999997</v>
          </cell>
          <cell r="K404">
            <v>17778.239700000002</v>
          </cell>
          <cell r="L404">
            <v>1018.0397</v>
          </cell>
          <cell r="M404">
            <v>16760.2</v>
          </cell>
          <cell r="N404">
            <v>4457.03</v>
          </cell>
          <cell r="O404">
            <v>68876.529399999999</v>
          </cell>
        </row>
        <row r="405">
          <cell r="A405" t="str">
            <v>2.32.2025</v>
          </cell>
          <cell r="B405">
            <v>2</v>
          </cell>
          <cell r="C405">
            <v>32</v>
          </cell>
          <cell r="D405">
            <v>2025</v>
          </cell>
          <cell r="E405">
            <v>29310.273000000001</v>
          </cell>
          <cell r="F405">
            <v>0</v>
          </cell>
          <cell r="G405">
            <v>0</v>
          </cell>
          <cell r="H405">
            <v>0</v>
          </cell>
          <cell r="I405">
            <v>0</v>
          </cell>
          <cell r="J405">
            <v>755.37400000000002</v>
          </cell>
          <cell r="K405">
            <v>18128.948400000001</v>
          </cell>
          <cell r="L405">
            <v>1061.0483999999999</v>
          </cell>
          <cell r="M405">
            <v>17067.900000000001</v>
          </cell>
          <cell r="N405">
            <v>4544.9399999999996</v>
          </cell>
          <cell r="O405">
            <v>70868.483800000016</v>
          </cell>
        </row>
        <row r="406">
          <cell r="A406" t="str">
            <v>2.32.2026</v>
          </cell>
          <cell r="B406">
            <v>2</v>
          </cell>
          <cell r="C406">
            <v>32</v>
          </cell>
          <cell r="D406">
            <v>2026</v>
          </cell>
          <cell r="E406">
            <v>30783.347999999998</v>
          </cell>
          <cell r="F406">
            <v>0</v>
          </cell>
          <cell r="G406">
            <v>0</v>
          </cell>
          <cell r="H406">
            <v>0</v>
          </cell>
          <cell r="I406">
            <v>0</v>
          </cell>
          <cell r="J406">
            <v>778.42100000000005</v>
          </cell>
          <cell r="K406">
            <v>18682.072200000002</v>
          </cell>
          <cell r="L406">
            <v>1114.3722</v>
          </cell>
          <cell r="M406">
            <v>17567.7</v>
          </cell>
          <cell r="N406">
            <v>4683.62</v>
          </cell>
          <cell r="O406">
            <v>73609.533399999986</v>
          </cell>
        </row>
        <row r="407">
          <cell r="A407" t="str">
            <v>2.41.41</v>
          </cell>
          <cell r="B407">
            <v>2</v>
          </cell>
          <cell r="C407">
            <v>41</v>
          </cell>
          <cell r="D407">
            <v>41</v>
          </cell>
          <cell r="E407">
            <v>20109.336429999996</v>
          </cell>
          <cell r="F407">
            <v>0</v>
          </cell>
          <cell r="G407">
            <v>0</v>
          </cell>
          <cell r="H407">
            <v>0</v>
          </cell>
          <cell r="I407">
            <v>0</v>
          </cell>
          <cell r="J407">
            <v>74.999966000000001</v>
          </cell>
          <cell r="K407">
            <v>1800.0001568999999</v>
          </cell>
          <cell r="L407">
            <v>707.40285689999996</v>
          </cell>
          <cell r="M407">
            <v>1092.5972000000002</v>
          </cell>
          <cell r="N407">
            <v>215.92104</v>
          </cell>
          <cell r="O407">
            <v>24000.257649800002</v>
          </cell>
        </row>
        <row r="408">
          <cell r="A408" t="str">
            <v>2.41.1996</v>
          </cell>
          <cell r="B408">
            <v>2</v>
          </cell>
          <cell r="C408">
            <v>41</v>
          </cell>
          <cell r="D408">
            <v>1996</v>
          </cell>
          <cell r="E408">
            <v>175.66305</v>
          </cell>
          <cell r="F408">
            <v>0</v>
          </cell>
          <cell r="G408">
            <v>0</v>
          </cell>
          <cell r="H408">
            <v>0</v>
          </cell>
          <cell r="I408">
            <v>0</v>
          </cell>
          <cell r="J408">
            <v>0.65515400000000001</v>
          </cell>
          <cell r="K408">
            <v>15.7237008</v>
          </cell>
          <cell r="L408">
            <v>6.179440800000001</v>
          </cell>
          <cell r="M408">
            <v>9.5442599999999995</v>
          </cell>
          <cell r="N408">
            <v>1.8861600000000001</v>
          </cell>
          <cell r="O408">
            <v>209.6517656</v>
          </cell>
        </row>
        <row r="409">
          <cell r="A409" t="str">
            <v>2.41.1997</v>
          </cell>
          <cell r="B409">
            <v>2</v>
          </cell>
          <cell r="C409">
            <v>41</v>
          </cell>
          <cell r="D409">
            <v>1997</v>
          </cell>
          <cell r="E409">
            <v>163.78934999999998</v>
          </cell>
          <cell r="F409">
            <v>0</v>
          </cell>
          <cell r="G409">
            <v>0</v>
          </cell>
          <cell r="H409">
            <v>0</v>
          </cell>
          <cell r="I409">
            <v>0</v>
          </cell>
          <cell r="J409">
            <v>0.61087100000000005</v>
          </cell>
          <cell r="K409">
            <v>14.660895399999999</v>
          </cell>
          <cell r="L409">
            <v>5.7617554000000002</v>
          </cell>
          <cell r="M409">
            <v>8.8991399999999992</v>
          </cell>
          <cell r="N409">
            <v>1.7586599999999999</v>
          </cell>
          <cell r="O409">
            <v>195.48067179999995</v>
          </cell>
        </row>
        <row r="410">
          <cell r="A410" t="str">
            <v>2.41.1998</v>
          </cell>
          <cell r="B410">
            <v>2</v>
          </cell>
          <cell r="C410">
            <v>41</v>
          </cell>
          <cell r="D410">
            <v>1998</v>
          </cell>
          <cell r="E410">
            <v>184.51383000000001</v>
          </cell>
          <cell r="F410">
            <v>0</v>
          </cell>
          <cell r="G410">
            <v>0</v>
          </cell>
          <cell r="H410">
            <v>0</v>
          </cell>
          <cell r="I410">
            <v>0</v>
          </cell>
          <cell r="J410">
            <v>0.688164</v>
          </cell>
          <cell r="K410">
            <v>16.515881700000001</v>
          </cell>
          <cell r="L410">
            <v>6.4907816999999994</v>
          </cell>
          <cell r="M410">
            <v>10.0251</v>
          </cell>
          <cell r="N410">
            <v>1.98119</v>
          </cell>
          <cell r="O410">
            <v>220.2149474</v>
          </cell>
        </row>
        <row r="411">
          <cell r="A411" t="str">
            <v>2.41.1999</v>
          </cell>
          <cell r="B411">
            <v>2</v>
          </cell>
          <cell r="C411">
            <v>41</v>
          </cell>
          <cell r="D411">
            <v>1999</v>
          </cell>
          <cell r="E411">
            <v>209.74039999999999</v>
          </cell>
          <cell r="F411">
            <v>0</v>
          </cell>
          <cell r="G411">
            <v>0</v>
          </cell>
          <cell r="H411">
            <v>0</v>
          </cell>
          <cell r="I411">
            <v>0</v>
          </cell>
          <cell r="J411">
            <v>0.78225199999999995</v>
          </cell>
          <cell r="K411">
            <v>18.77402</v>
          </cell>
          <cell r="L411">
            <v>7.3782199999999998</v>
          </cell>
          <cell r="M411">
            <v>11.395799999999999</v>
          </cell>
          <cell r="N411">
            <v>2.2520600000000002</v>
          </cell>
          <cell r="O411">
            <v>250.32275200000001</v>
          </cell>
        </row>
        <row r="412">
          <cell r="A412" t="str">
            <v>2.41.2000</v>
          </cell>
          <cell r="B412">
            <v>2</v>
          </cell>
          <cell r="C412">
            <v>41</v>
          </cell>
          <cell r="D412">
            <v>2000</v>
          </cell>
          <cell r="E412">
            <v>239.89474000000001</v>
          </cell>
          <cell r="F412">
            <v>0</v>
          </cell>
          <cell r="G412">
            <v>0</v>
          </cell>
          <cell r="H412">
            <v>0</v>
          </cell>
          <cell r="I412">
            <v>0</v>
          </cell>
          <cell r="J412">
            <v>0.89471500000000004</v>
          </cell>
          <cell r="K412">
            <v>21.473185000000001</v>
          </cell>
          <cell r="L412">
            <v>8.4389850000000006</v>
          </cell>
          <cell r="M412">
            <v>13.0342</v>
          </cell>
          <cell r="N412">
            <v>2.5758399999999999</v>
          </cell>
          <cell r="O412">
            <v>286.31166500000006</v>
          </cell>
        </row>
        <row r="413">
          <cell r="A413" t="str">
            <v>2.41.2001</v>
          </cell>
          <cell r="B413">
            <v>2</v>
          </cell>
          <cell r="C413">
            <v>41</v>
          </cell>
          <cell r="D413">
            <v>2001</v>
          </cell>
          <cell r="E413">
            <v>273.93754000000001</v>
          </cell>
          <cell r="F413">
            <v>0</v>
          </cell>
          <cell r="G413">
            <v>0</v>
          </cell>
          <cell r="H413">
            <v>0</v>
          </cell>
          <cell r="I413">
            <v>0</v>
          </cell>
          <cell r="J413">
            <v>1.0216799999999999</v>
          </cell>
          <cell r="K413">
            <v>24.520346</v>
          </cell>
          <cell r="L413">
            <v>9.6365459999999992</v>
          </cell>
          <cell r="M413">
            <v>14.883800000000001</v>
          </cell>
          <cell r="N413">
            <v>2.94137</v>
          </cell>
          <cell r="O413">
            <v>326.94128200000006</v>
          </cell>
        </row>
        <row r="414">
          <cell r="A414" t="str">
            <v>2.41.2002</v>
          </cell>
          <cell r="B414">
            <v>2</v>
          </cell>
          <cell r="C414">
            <v>41</v>
          </cell>
          <cell r="D414">
            <v>2002</v>
          </cell>
          <cell r="E414">
            <v>303.81181999999995</v>
          </cell>
          <cell r="F414">
            <v>0</v>
          </cell>
          <cell r="G414">
            <v>0</v>
          </cell>
          <cell r="H414">
            <v>0</v>
          </cell>
          <cell r="I414">
            <v>0</v>
          </cell>
          <cell r="J414">
            <v>1.1331</v>
          </cell>
          <cell r="K414">
            <v>27.194470000000003</v>
          </cell>
          <cell r="L414">
            <v>10.687469999999999</v>
          </cell>
          <cell r="M414">
            <v>16.507000000000001</v>
          </cell>
          <cell r="N414">
            <v>3.26214</v>
          </cell>
          <cell r="O414">
            <v>362.596</v>
          </cell>
        </row>
        <row r="415">
          <cell r="A415" t="str">
            <v>2.41.2003</v>
          </cell>
          <cell r="B415">
            <v>2</v>
          </cell>
          <cell r="C415">
            <v>41</v>
          </cell>
          <cell r="D415">
            <v>2003</v>
          </cell>
          <cell r="E415">
            <v>337.99439999999998</v>
          </cell>
          <cell r="F415">
            <v>0</v>
          </cell>
          <cell r="G415">
            <v>0</v>
          </cell>
          <cell r="H415">
            <v>0</v>
          </cell>
          <cell r="I415">
            <v>0</v>
          </cell>
          <cell r="J415">
            <v>1.2605900000000001</v>
          </cell>
          <cell r="K415">
            <v>30.254114999999999</v>
          </cell>
          <cell r="L415">
            <v>11.889914999999998</v>
          </cell>
          <cell r="M415">
            <v>18.3642</v>
          </cell>
          <cell r="N415">
            <v>3.6291600000000002</v>
          </cell>
          <cell r="O415">
            <v>403.39237999999995</v>
          </cell>
        </row>
        <row r="416">
          <cell r="A416" t="str">
            <v>2.41.2004</v>
          </cell>
          <cell r="B416">
            <v>2</v>
          </cell>
          <cell r="C416">
            <v>41</v>
          </cell>
          <cell r="D416">
            <v>2004</v>
          </cell>
          <cell r="E416">
            <v>366.72089999999997</v>
          </cell>
          <cell r="F416">
            <v>0</v>
          </cell>
          <cell r="G416">
            <v>0</v>
          </cell>
          <cell r="H416">
            <v>0</v>
          </cell>
          <cell r="I416">
            <v>0</v>
          </cell>
          <cell r="J416">
            <v>1.36772</v>
          </cell>
          <cell r="K416">
            <v>32.825330000000001</v>
          </cell>
          <cell r="L416">
            <v>12.90043</v>
          </cell>
          <cell r="M416">
            <v>19.925000000000001</v>
          </cell>
          <cell r="N416">
            <v>3.9376099999999998</v>
          </cell>
          <cell r="O416">
            <v>437.67699000000005</v>
          </cell>
        </row>
        <row r="417">
          <cell r="A417" t="str">
            <v>2.41.2005</v>
          </cell>
          <cell r="B417">
            <v>2</v>
          </cell>
          <cell r="C417">
            <v>41</v>
          </cell>
          <cell r="D417">
            <v>2005</v>
          </cell>
          <cell r="E417">
            <v>398.06890000000004</v>
          </cell>
          <cell r="F417">
            <v>0</v>
          </cell>
          <cell r="G417">
            <v>0</v>
          </cell>
          <cell r="H417">
            <v>0</v>
          </cell>
          <cell r="I417">
            <v>0</v>
          </cell>
          <cell r="J417">
            <v>1.48464</v>
          </cell>
          <cell r="K417">
            <v>35.631409000000005</v>
          </cell>
          <cell r="L417">
            <v>14.003209000000002</v>
          </cell>
          <cell r="M417">
            <v>21.6282</v>
          </cell>
          <cell r="N417">
            <v>4.2742100000000001</v>
          </cell>
          <cell r="O417">
            <v>475.09056800000008</v>
          </cell>
        </row>
        <row r="418">
          <cell r="A418" t="str">
            <v>2.41.2006</v>
          </cell>
          <cell r="B418">
            <v>2</v>
          </cell>
          <cell r="C418">
            <v>41</v>
          </cell>
          <cell r="D418">
            <v>2006</v>
          </cell>
          <cell r="E418">
            <v>431.8519</v>
          </cell>
          <cell r="F418">
            <v>0</v>
          </cell>
          <cell r="G418">
            <v>0</v>
          </cell>
          <cell r="H418">
            <v>0</v>
          </cell>
          <cell r="I418">
            <v>0</v>
          </cell>
          <cell r="J418">
            <v>1.6106400000000001</v>
          </cell>
          <cell r="K418">
            <v>38.655428999999998</v>
          </cell>
          <cell r="L418">
            <v>15.191628999999999</v>
          </cell>
          <cell r="M418">
            <v>23.463799999999999</v>
          </cell>
          <cell r="N418">
            <v>4.6369499999999997</v>
          </cell>
          <cell r="O418">
            <v>515.410348</v>
          </cell>
        </row>
        <row r="419">
          <cell r="A419" t="str">
            <v>2.41.2007</v>
          </cell>
          <cell r="B419">
            <v>2</v>
          </cell>
          <cell r="C419">
            <v>41</v>
          </cell>
          <cell r="D419">
            <v>2007</v>
          </cell>
          <cell r="E419">
            <v>471.41140000000001</v>
          </cell>
          <cell r="F419">
            <v>0</v>
          </cell>
          <cell r="G419">
            <v>0</v>
          </cell>
          <cell r="H419">
            <v>0</v>
          </cell>
          <cell r="I419">
            <v>0</v>
          </cell>
          <cell r="J419">
            <v>1.7581800000000001</v>
          </cell>
          <cell r="K419">
            <v>42.196463999999999</v>
          </cell>
          <cell r="L419">
            <v>16.583264</v>
          </cell>
          <cell r="M419">
            <v>25.613199999999999</v>
          </cell>
          <cell r="N419">
            <v>5.0617200000000002</v>
          </cell>
          <cell r="O419">
            <v>562.62422800000002</v>
          </cell>
        </row>
        <row r="420">
          <cell r="A420" t="str">
            <v>2.41.2008</v>
          </cell>
          <cell r="B420">
            <v>2</v>
          </cell>
          <cell r="C420">
            <v>41</v>
          </cell>
          <cell r="D420">
            <v>2008</v>
          </cell>
          <cell r="E420">
            <v>515.75390000000004</v>
          </cell>
          <cell r="F420">
            <v>0</v>
          </cell>
          <cell r="G420">
            <v>0</v>
          </cell>
          <cell r="H420">
            <v>0</v>
          </cell>
          <cell r="I420">
            <v>0</v>
          </cell>
          <cell r="J420">
            <v>1.9235599999999999</v>
          </cell>
          <cell r="K420">
            <v>46.165366000000006</v>
          </cell>
          <cell r="L420">
            <v>18.143066000000001</v>
          </cell>
          <cell r="M420">
            <v>28.022300000000001</v>
          </cell>
          <cell r="N420">
            <v>5.5378299999999996</v>
          </cell>
          <cell r="O420">
            <v>615.54602199999999</v>
          </cell>
        </row>
        <row r="421">
          <cell r="A421" t="str">
            <v>2.41.2009</v>
          </cell>
          <cell r="B421">
            <v>2</v>
          </cell>
          <cell r="C421">
            <v>41</v>
          </cell>
          <cell r="D421">
            <v>2009</v>
          </cell>
          <cell r="E421">
            <v>560.54219999999998</v>
          </cell>
          <cell r="F421">
            <v>0</v>
          </cell>
          <cell r="G421">
            <v>0</v>
          </cell>
          <cell r="H421">
            <v>0</v>
          </cell>
          <cell r="I421">
            <v>0</v>
          </cell>
          <cell r="J421">
            <v>2.0905999999999998</v>
          </cell>
          <cell r="K421">
            <v>50.174459999999996</v>
          </cell>
          <cell r="L421">
            <v>19.71866</v>
          </cell>
          <cell r="M421">
            <v>30.4558</v>
          </cell>
          <cell r="N421">
            <v>6.0187400000000002</v>
          </cell>
          <cell r="O421">
            <v>669.00045999999986</v>
          </cell>
        </row>
        <row r="422">
          <cell r="A422" t="str">
            <v>2.41.2010</v>
          </cell>
          <cell r="B422">
            <v>2</v>
          </cell>
          <cell r="C422">
            <v>41</v>
          </cell>
          <cell r="D422">
            <v>2010</v>
          </cell>
          <cell r="E422">
            <v>608.55930000000001</v>
          </cell>
          <cell r="F422">
            <v>0</v>
          </cell>
          <cell r="G422">
            <v>0</v>
          </cell>
          <cell r="H422">
            <v>0</v>
          </cell>
          <cell r="I422">
            <v>0</v>
          </cell>
          <cell r="J422">
            <v>2.2696900000000002</v>
          </cell>
          <cell r="K422">
            <v>54.472642999999998</v>
          </cell>
          <cell r="L422">
            <v>21.407843</v>
          </cell>
          <cell r="M422">
            <v>33.064799999999998</v>
          </cell>
          <cell r="N422">
            <v>6.5343200000000001</v>
          </cell>
          <cell r="O422">
            <v>726.30859599999985</v>
          </cell>
        </row>
        <row r="423">
          <cell r="A423" t="str">
            <v>2.41.2011</v>
          </cell>
          <cell r="B423">
            <v>2</v>
          </cell>
          <cell r="C423">
            <v>41</v>
          </cell>
          <cell r="D423">
            <v>2011</v>
          </cell>
          <cell r="E423">
            <v>652.97330000000011</v>
          </cell>
          <cell r="F423">
            <v>0</v>
          </cell>
          <cell r="G423">
            <v>0</v>
          </cell>
          <cell r="H423">
            <v>0</v>
          </cell>
          <cell r="I423">
            <v>0</v>
          </cell>
          <cell r="J423">
            <v>2.43533</v>
          </cell>
          <cell r="K423">
            <v>58.448093999999998</v>
          </cell>
          <cell r="L423">
            <v>22.970193999999999</v>
          </cell>
          <cell r="M423">
            <v>35.477899999999998</v>
          </cell>
          <cell r="N423">
            <v>7.0111999999999997</v>
          </cell>
          <cell r="O423">
            <v>779.3160180000001</v>
          </cell>
        </row>
        <row r="424">
          <cell r="A424" t="str">
            <v>2.41.2012</v>
          </cell>
          <cell r="B424">
            <v>2</v>
          </cell>
          <cell r="C424">
            <v>41</v>
          </cell>
          <cell r="D424">
            <v>2012</v>
          </cell>
          <cell r="E424">
            <v>691.65989999999999</v>
          </cell>
          <cell r="F424">
            <v>0</v>
          </cell>
          <cell r="G424">
            <v>0</v>
          </cell>
          <cell r="H424">
            <v>0</v>
          </cell>
          <cell r="I424">
            <v>0</v>
          </cell>
          <cell r="J424">
            <v>2.5796199999999998</v>
          </cell>
          <cell r="K424">
            <v>61.910998000000006</v>
          </cell>
          <cell r="L424">
            <v>24.331098000000001</v>
          </cell>
          <cell r="M424">
            <v>37.579900000000002</v>
          </cell>
          <cell r="N424">
            <v>7.4265999999999996</v>
          </cell>
          <cell r="O424">
            <v>825.48811599999988</v>
          </cell>
        </row>
        <row r="425">
          <cell r="A425" t="str">
            <v>2.41.2013</v>
          </cell>
          <cell r="B425">
            <v>2</v>
          </cell>
          <cell r="C425">
            <v>41</v>
          </cell>
          <cell r="D425">
            <v>2013</v>
          </cell>
          <cell r="E425">
            <v>734.27119999999991</v>
          </cell>
          <cell r="F425">
            <v>0</v>
          </cell>
          <cell r="G425">
            <v>0</v>
          </cell>
          <cell r="H425">
            <v>0</v>
          </cell>
          <cell r="I425">
            <v>0</v>
          </cell>
          <cell r="J425">
            <v>2.73855</v>
          </cell>
          <cell r="K425">
            <v>65.725138000000001</v>
          </cell>
          <cell r="L425">
            <v>25.830037999999998</v>
          </cell>
          <cell r="M425">
            <v>39.895099999999999</v>
          </cell>
          <cell r="N425">
            <v>7.8841400000000004</v>
          </cell>
          <cell r="O425">
            <v>876.34416599999986</v>
          </cell>
        </row>
        <row r="426">
          <cell r="A426" t="str">
            <v>2.41.2014</v>
          </cell>
          <cell r="B426">
            <v>2</v>
          </cell>
          <cell r="C426">
            <v>41</v>
          </cell>
          <cell r="D426">
            <v>2014</v>
          </cell>
          <cell r="E426">
            <v>775.2989</v>
          </cell>
          <cell r="F426">
            <v>0</v>
          </cell>
          <cell r="G426">
            <v>0</v>
          </cell>
          <cell r="H426">
            <v>0</v>
          </cell>
          <cell r="I426">
            <v>0</v>
          </cell>
          <cell r="J426">
            <v>2.8915600000000001</v>
          </cell>
          <cell r="K426">
            <v>69.397553000000002</v>
          </cell>
          <cell r="L426">
            <v>27.273352999999997</v>
          </cell>
          <cell r="M426">
            <v>42.124200000000002</v>
          </cell>
          <cell r="N426">
            <v>8.3246500000000001</v>
          </cell>
          <cell r="O426">
            <v>925.31021600000008</v>
          </cell>
        </row>
        <row r="427">
          <cell r="A427" t="str">
            <v>2.41.2015</v>
          </cell>
          <cell r="B427">
            <v>2</v>
          </cell>
          <cell r="C427">
            <v>41</v>
          </cell>
          <cell r="D427">
            <v>2015</v>
          </cell>
          <cell r="E427">
            <v>820.18529999999987</v>
          </cell>
          <cell r="F427">
            <v>0</v>
          </cell>
          <cell r="G427">
            <v>0</v>
          </cell>
          <cell r="H427">
            <v>0</v>
          </cell>
          <cell r="I427">
            <v>0</v>
          </cell>
          <cell r="J427">
            <v>3.05897</v>
          </cell>
          <cell r="K427">
            <v>73.415309000000008</v>
          </cell>
          <cell r="L427">
            <v>28.852309000000002</v>
          </cell>
          <cell r="M427">
            <v>44.563000000000002</v>
          </cell>
          <cell r="N427">
            <v>8.8066200000000006</v>
          </cell>
          <cell r="O427">
            <v>978.88150799999983</v>
          </cell>
        </row>
        <row r="428">
          <cell r="A428" t="str">
            <v>2.41.2016</v>
          </cell>
          <cell r="B428">
            <v>2</v>
          </cell>
          <cell r="C428">
            <v>41</v>
          </cell>
          <cell r="D428">
            <v>2016</v>
          </cell>
          <cell r="E428">
            <v>865.72849999999994</v>
          </cell>
          <cell r="F428">
            <v>0</v>
          </cell>
          <cell r="G428">
            <v>0</v>
          </cell>
          <cell r="H428">
            <v>0</v>
          </cell>
          <cell r="I428">
            <v>0</v>
          </cell>
          <cell r="J428">
            <v>3.2288299999999999</v>
          </cell>
          <cell r="K428">
            <v>77.491909000000007</v>
          </cell>
          <cell r="L428">
            <v>30.454409000000002</v>
          </cell>
          <cell r="M428">
            <v>47.037500000000001</v>
          </cell>
          <cell r="N428">
            <v>9.2956400000000006</v>
          </cell>
          <cell r="O428">
            <v>1033.2367879999999</v>
          </cell>
        </row>
        <row r="429">
          <cell r="A429" t="str">
            <v>2.41.2017</v>
          </cell>
          <cell r="B429">
            <v>2</v>
          </cell>
          <cell r="C429">
            <v>41</v>
          </cell>
          <cell r="D429">
            <v>2017</v>
          </cell>
          <cell r="E429">
            <v>896.98739999999998</v>
          </cell>
          <cell r="F429">
            <v>0</v>
          </cell>
          <cell r="G429">
            <v>0</v>
          </cell>
          <cell r="H429">
            <v>0</v>
          </cell>
          <cell r="I429">
            <v>0</v>
          </cell>
          <cell r="J429">
            <v>3.3454100000000002</v>
          </cell>
          <cell r="K429">
            <v>80.289818999999994</v>
          </cell>
          <cell r="L429">
            <v>31.554019000000004</v>
          </cell>
          <cell r="M429">
            <v>48.735799999999998</v>
          </cell>
          <cell r="N429">
            <v>9.6312700000000007</v>
          </cell>
          <cell r="O429">
            <v>1070.5437180000001</v>
          </cell>
        </row>
        <row r="430">
          <cell r="A430" t="str">
            <v>2.41.2018</v>
          </cell>
          <cell r="B430">
            <v>2</v>
          </cell>
          <cell r="C430">
            <v>41</v>
          </cell>
          <cell r="D430">
            <v>2018</v>
          </cell>
          <cell r="E430">
            <v>929.67619999999999</v>
          </cell>
          <cell r="F430">
            <v>0</v>
          </cell>
          <cell r="G430">
            <v>0</v>
          </cell>
          <cell r="H430">
            <v>0</v>
          </cell>
          <cell r="I430">
            <v>0</v>
          </cell>
          <cell r="J430">
            <v>3.46733</v>
          </cell>
          <cell r="K430">
            <v>83.216049999999996</v>
          </cell>
          <cell r="L430">
            <v>32.704050000000002</v>
          </cell>
          <cell r="M430">
            <v>50.511899999999997</v>
          </cell>
          <cell r="N430">
            <v>9.9822600000000001</v>
          </cell>
          <cell r="O430">
            <v>1109.5577899999998</v>
          </cell>
        </row>
        <row r="431">
          <cell r="A431" t="str">
            <v>2.41.2019</v>
          </cell>
          <cell r="B431">
            <v>2</v>
          </cell>
          <cell r="C431">
            <v>41</v>
          </cell>
          <cell r="D431">
            <v>2019</v>
          </cell>
          <cell r="E431">
            <v>964.12169999999992</v>
          </cell>
          <cell r="F431">
            <v>0</v>
          </cell>
          <cell r="G431">
            <v>0</v>
          </cell>
          <cell r="H431">
            <v>0</v>
          </cell>
          <cell r="I431">
            <v>0</v>
          </cell>
          <cell r="J431">
            <v>3.5958000000000001</v>
          </cell>
          <cell r="K431">
            <v>86.29928799999999</v>
          </cell>
          <cell r="L431">
            <v>33.915787999999999</v>
          </cell>
          <cell r="M431">
            <v>52.383499999999998</v>
          </cell>
          <cell r="N431">
            <v>10.3521</v>
          </cell>
          <cell r="O431">
            <v>1150.6681759999999</v>
          </cell>
        </row>
        <row r="432">
          <cell r="A432" t="str">
            <v>2.41.2020</v>
          </cell>
          <cell r="B432">
            <v>2</v>
          </cell>
          <cell r="C432">
            <v>41</v>
          </cell>
          <cell r="D432">
            <v>2020</v>
          </cell>
          <cell r="E432">
            <v>993.38690000000008</v>
          </cell>
          <cell r="F432">
            <v>0</v>
          </cell>
          <cell r="G432">
            <v>0</v>
          </cell>
          <cell r="H432">
            <v>0</v>
          </cell>
          <cell r="I432">
            <v>0</v>
          </cell>
          <cell r="J432">
            <v>3.7049500000000002</v>
          </cell>
          <cell r="K432">
            <v>88.918863999999999</v>
          </cell>
          <cell r="L432">
            <v>34.945264000000002</v>
          </cell>
          <cell r="M432">
            <v>53.973500000000001</v>
          </cell>
          <cell r="N432">
            <v>10.666399999999999</v>
          </cell>
          <cell r="O432">
            <v>1185.5958780000003</v>
          </cell>
        </row>
        <row r="433">
          <cell r="A433" t="str">
            <v>2.41.2021</v>
          </cell>
          <cell r="B433">
            <v>2</v>
          </cell>
          <cell r="C433">
            <v>41</v>
          </cell>
          <cell r="D433">
            <v>2021</v>
          </cell>
          <cell r="E433">
            <v>1032.4569999999999</v>
          </cell>
          <cell r="F433">
            <v>0</v>
          </cell>
          <cell r="G433">
            <v>0</v>
          </cell>
          <cell r="H433">
            <v>0</v>
          </cell>
          <cell r="I433">
            <v>0</v>
          </cell>
          <cell r="J433">
            <v>3.85066</v>
          </cell>
          <cell r="K433">
            <v>92.415874000000002</v>
          </cell>
          <cell r="L433">
            <v>36.319574000000003</v>
          </cell>
          <cell r="M433">
            <v>56.096299999999999</v>
          </cell>
          <cell r="N433">
            <v>11.085800000000001</v>
          </cell>
          <cell r="O433">
            <v>1232.2252080000001</v>
          </cell>
        </row>
        <row r="434">
          <cell r="A434" t="str">
            <v>2.41.2022</v>
          </cell>
          <cell r="B434">
            <v>2</v>
          </cell>
          <cell r="C434">
            <v>41</v>
          </cell>
          <cell r="D434">
            <v>2022</v>
          </cell>
          <cell r="E434">
            <v>1053.7843</v>
          </cell>
          <cell r="F434">
            <v>0</v>
          </cell>
          <cell r="G434">
            <v>0</v>
          </cell>
          <cell r="H434">
            <v>0</v>
          </cell>
          <cell r="I434">
            <v>0</v>
          </cell>
          <cell r="J434">
            <v>3.9302000000000001</v>
          </cell>
          <cell r="K434">
            <v>94.324929999999995</v>
          </cell>
          <cell r="L434">
            <v>37.069830000000003</v>
          </cell>
          <cell r="M434">
            <v>57.255099999999999</v>
          </cell>
          <cell r="N434">
            <v>11.3149</v>
          </cell>
          <cell r="O434">
            <v>1257.6792600000001</v>
          </cell>
        </row>
        <row r="435">
          <cell r="A435" t="str">
            <v>2.41.2023</v>
          </cell>
          <cell r="B435">
            <v>2</v>
          </cell>
          <cell r="C435">
            <v>41</v>
          </cell>
          <cell r="D435">
            <v>2023</v>
          </cell>
          <cell r="E435">
            <v>1071.5951</v>
          </cell>
          <cell r="F435">
            <v>0</v>
          </cell>
          <cell r="G435">
            <v>0</v>
          </cell>
          <cell r="H435">
            <v>0</v>
          </cell>
          <cell r="I435">
            <v>0</v>
          </cell>
          <cell r="J435">
            <v>3.9966300000000001</v>
          </cell>
          <cell r="K435">
            <v>95.919031000000004</v>
          </cell>
          <cell r="L435">
            <v>37.696331000000001</v>
          </cell>
          <cell r="M435">
            <v>58.222700000000003</v>
          </cell>
          <cell r="N435">
            <v>11.5061</v>
          </cell>
          <cell r="O435">
            <v>1278.9358920000002</v>
          </cell>
        </row>
        <row r="436">
          <cell r="A436" t="str">
            <v>2.41.2024</v>
          </cell>
          <cell r="B436">
            <v>2</v>
          </cell>
          <cell r="C436">
            <v>41</v>
          </cell>
          <cell r="D436">
            <v>2024</v>
          </cell>
          <cell r="E436">
            <v>1087.0266999999999</v>
          </cell>
          <cell r="F436">
            <v>0</v>
          </cell>
          <cell r="G436">
            <v>0</v>
          </cell>
          <cell r="H436">
            <v>0</v>
          </cell>
          <cell r="I436">
            <v>0</v>
          </cell>
          <cell r="J436">
            <v>4.0541900000000002</v>
          </cell>
          <cell r="K436">
            <v>97.300430000000006</v>
          </cell>
          <cell r="L436">
            <v>38.239229999999999</v>
          </cell>
          <cell r="M436">
            <v>59.061199999999999</v>
          </cell>
          <cell r="N436">
            <v>11.671799999999999</v>
          </cell>
          <cell r="O436">
            <v>1297.35355</v>
          </cell>
        </row>
        <row r="437">
          <cell r="A437" t="str">
            <v>2.41.2025</v>
          </cell>
          <cell r="B437">
            <v>2</v>
          </cell>
          <cell r="C437">
            <v>41</v>
          </cell>
          <cell r="D437">
            <v>2025</v>
          </cell>
          <cell r="E437">
            <v>1127.0141999999998</v>
          </cell>
          <cell r="F437">
            <v>0</v>
          </cell>
          <cell r="G437">
            <v>0</v>
          </cell>
          <cell r="H437">
            <v>0</v>
          </cell>
          <cell r="I437">
            <v>0</v>
          </cell>
          <cell r="J437">
            <v>4.2033199999999997</v>
          </cell>
          <cell r="K437">
            <v>100.879655</v>
          </cell>
          <cell r="L437">
            <v>39.645854999999997</v>
          </cell>
          <cell r="M437">
            <v>61.233800000000002</v>
          </cell>
          <cell r="N437">
            <v>12.101100000000001</v>
          </cell>
          <cell r="O437">
            <v>1345.0779299999999</v>
          </cell>
        </row>
        <row r="438">
          <cell r="A438" t="str">
            <v>2.41.2026</v>
          </cell>
          <cell r="B438">
            <v>2</v>
          </cell>
          <cell r="C438">
            <v>41</v>
          </cell>
          <cell r="D438">
            <v>2026</v>
          </cell>
          <cell r="E438">
            <v>1170.9161999999999</v>
          </cell>
          <cell r="F438">
            <v>0</v>
          </cell>
          <cell r="G438">
            <v>0</v>
          </cell>
          <cell r="H438">
            <v>0</v>
          </cell>
          <cell r="I438">
            <v>0</v>
          </cell>
          <cell r="J438">
            <v>4.3670600000000004</v>
          </cell>
          <cell r="K438">
            <v>104.80950000000001</v>
          </cell>
          <cell r="L438">
            <v>41.190300000000008</v>
          </cell>
          <cell r="M438">
            <v>63.619199999999999</v>
          </cell>
          <cell r="N438">
            <v>12.5725</v>
          </cell>
          <cell r="O438">
            <v>1397.4747600000001</v>
          </cell>
        </row>
        <row r="439">
          <cell r="A439" t="str">
            <v>2.42.42</v>
          </cell>
          <cell r="B439">
            <v>2</v>
          </cell>
          <cell r="C439">
            <v>42</v>
          </cell>
          <cell r="D439">
            <v>42</v>
          </cell>
          <cell r="E439">
            <v>59916.295819999999</v>
          </cell>
          <cell r="F439">
            <v>0</v>
          </cell>
          <cell r="G439">
            <v>0</v>
          </cell>
          <cell r="H439">
            <v>0</v>
          </cell>
          <cell r="I439">
            <v>0</v>
          </cell>
          <cell r="J439">
            <v>406.8096000000001</v>
          </cell>
          <cell r="K439">
            <v>9763.4250680000005</v>
          </cell>
          <cell r="L439">
            <v>2107.7250680000002</v>
          </cell>
          <cell r="M439">
            <v>7655.6998999999996</v>
          </cell>
          <cell r="N439">
            <v>1934.1922</v>
          </cell>
          <cell r="O439">
            <v>81784.147655999986</v>
          </cell>
        </row>
        <row r="440">
          <cell r="A440" t="str">
            <v>2.42.1996</v>
          </cell>
          <cell r="B440">
            <v>2</v>
          </cell>
          <cell r="C440">
            <v>42</v>
          </cell>
          <cell r="D440">
            <v>1996</v>
          </cell>
          <cell r="E440">
            <v>293.06228000000004</v>
          </cell>
          <cell r="F440">
            <v>0</v>
          </cell>
          <cell r="G440">
            <v>0</v>
          </cell>
          <cell r="H440">
            <v>0</v>
          </cell>
          <cell r="I440">
            <v>0</v>
          </cell>
          <cell r="J440">
            <v>3.8351199999999999</v>
          </cell>
          <cell r="K440">
            <v>92.042785000000009</v>
          </cell>
          <cell r="L440">
            <v>10.309284999999999</v>
          </cell>
          <cell r="M440">
            <v>81.733500000000006</v>
          </cell>
          <cell r="N440">
            <v>18.234200000000001</v>
          </cell>
          <cell r="O440">
            <v>499.21717000000001</v>
          </cell>
        </row>
        <row r="441">
          <cell r="A441" t="str">
            <v>2.42.1997</v>
          </cell>
          <cell r="B441">
            <v>2</v>
          </cell>
          <cell r="C441">
            <v>42</v>
          </cell>
          <cell r="D441">
            <v>1997</v>
          </cell>
          <cell r="E441">
            <v>257.68064999999996</v>
          </cell>
          <cell r="F441">
            <v>0</v>
          </cell>
          <cell r="G441">
            <v>0</v>
          </cell>
          <cell r="H441">
            <v>0</v>
          </cell>
          <cell r="I441">
            <v>0</v>
          </cell>
          <cell r="J441">
            <v>3.2688700000000002</v>
          </cell>
          <cell r="K441">
            <v>78.452951999999996</v>
          </cell>
          <cell r="L441">
            <v>9.0646520000000006</v>
          </cell>
          <cell r="M441">
            <v>69.388300000000001</v>
          </cell>
          <cell r="N441">
            <v>15.542</v>
          </cell>
          <cell r="O441">
            <v>433.39742399999994</v>
          </cell>
        </row>
        <row r="442">
          <cell r="A442" t="str">
            <v>2.42.1998</v>
          </cell>
          <cell r="B442">
            <v>2</v>
          </cell>
          <cell r="C442">
            <v>42</v>
          </cell>
          <cell r="D442">
            <v>1998</v>
          </cell>
          <cell r="E442">
            <v>309.25659000000007</v>
          </cell>
          <cell r="F442">
            <v>0</v>
          </cell>
          <cell r="G442">
            <v>0</v>
          </cell>
          <cell r="H442">
            <v>0</v>
          </cell>
          <cell r="I442">
            <v>0</v>
          </cell>
          <cell r="J442">
            <v>3.7940900000000002</v>
          </cell>
          <cell r="K442">
            <v>91.058363999999997</v>
          </cell>
          <cell r="L442">
            <v>10.878964</v>
          </cell>
          <cell r="M442">
            <v>80.179299999999998</v>
          </cell>
          <cell r="N442">
            <v>18.039200000000001</v>
          </cell>
          <cell r="O442">
            <v>513.2065080000001</v>
          </cell>
        </row>
        <row r="443">
          <cell r="A443" t="str">
            <v>2.42.1999</v>
          </cell>
          <cell r="B443">
            <v>2</v>
          </cell>
          <cell r="C443">
            <v>42</v>
          </cell>
          <cell r="D443">
            <v>1999</v>
          </cell>
          <cell r="E443">
            <v>378.80509999999998</v>
          </cell>
          <cell r="F443">
            <v>0</v>
          </cell>
          <cell r="G443">
            <v>0</v>
          </cell>
          <cell r="H443">
            <v>0</v>
          </cell>
          <cell r="I443">
            <v>0</v>
          </cell>
          <cell r="J443">
            <v>4.4993400000000001</v>
          </cell>
          <cell r="K443">
            <v>107.984334</v>
          </cell>
          <cell r="L443">
            <v>13.325534000000001</v>
          </cell>
          <cell r="M443">
            <v>94.658799999999999</v>
          </cell>
          <cell r="N443">
            <v>21.392299999999999</v>
          </cell>
          <cell r="O443">
            <v>620.66540799999996</v>
          </cell>
        </row>
        <row r="444">
          <cell r="A444" t="str">
            <v>2.42.2000</v>
          </cell>
          <cell r="B444">
            <v>2</v>
          </cell>
          <cell r="C444">
            <v>42</v>
          </cell>
          <cell r="D444">
            <v>2000</v>
          </cell>
          <cell r="E444">
            <v>466.61799999999999</v>
          </cell>
          <cell r="F444">
            <v>0</v>
          </cell>
          <cell r="G444">
            <v>0</v>
          </cell>
          <cell r="H444">
            <v>0</v>
          </cell>
          <cell r="I444">
            <v>0</v>
          </cell>
          <cell r="J444">
            <v>5.3712999999999997</v>
          </cell>
          <cell r="K444">
            <v>128.91158899999999</v>
          </cell>
          <cell r="L444">
            <v>16.414588999999999</v>
          </cell>
          <cell r="M444">
            <v>112.497</v>
          </cell>
          <cell r="N444">
            <v>25.5381</v>
          </cell>
          <cell r="O444">
            <v>755.35057799999993</v>
          </cell>
        </row>
        <row r="445">
          <cell r="A445" t="str">
            <v>2.42.2001</v>
          </cell>
          <cell r="B445">
            <v>2</v>
          </cell>
          <cell r="C445">
            <v>42</v>
          </cell>
          <cell r="D445">
            <v>2001</v>
          </cell>
          <cell r="E445">
            <v>544.50659999999993</v>
          </cell>
          <cell r="F445">
            <v>0</v>
          </cell>
          <cell r="G445">
            <v>0</v>
          </cell>
          <cell r="H445">
            <v>0</v>
          </cell>
          <cell r="I445">
            <v>0</v>
          </cell>
          <cell r="J445">
            <v>6.0620900000000004</v>
          </cell>
          <cell r="K445">
            <v>145.49059599999998</v>
          </cell>
          <cell r="L445">
            <v>19.154595999999998</v>
          </cell>
          <cell r="M445">
            <v>126.336</v>
          </cell>
          <cell r="N445">
            <v>28.822500000000002</v>
          </cell>
          <cell r="O445">
            <v>870.3723819999999</v>
          </cell>
        </row>
        <row r="446">
          <cell r="A446" t="str">
            <v>2.42.2002</v>
          </cell>
          <cell r="B446">
            <v>2</v>
          </cell>
          <cell r="C446">
            <v>42</v>
          </cell>
          <cell r="D446">
            <v>2002</v>
          </cell>
          <cell r="E446">
            <v>614.14480000000003</v>
          </cell>
          <cell r="F446">
            <v>0</v>
          </cell>
          <cell r="G446">
            <v>0</v>
          </cell>
          <cell r="H446">
            <v>0</v>
          </cell>
          <cell r="I446">
            <v>0</v>
          </cell>
          <cell r="J446">
            <v>6.6200099999999997</v>
          </cell>
          <cell r="K446">
            <v>158.88026400000001</v>
          </cell>
          <cell r="L446">
            <v>21.604264000000001</v>
          </cell>
          <cell r="M446">
            <v>137.27600000000001</v>
          </cell>
          <cell r="N446">
            <v>31.475100000000001</v>
          </cell>
          <cell r="O446">
            <v>970.00043800000014</v>
          </cell>
        </row>
        <row r="447">
          <cell r="A447" t="str">
            <v>2.42.2003</v>
          </cell>
          <cell r="B447">
            <v>2</v>
          </cell>
          <cell r="C447">
            <v>42</v>
          </cell>
          <cell r="D447">
            <v>2003</v>
          </cell>
          <cell r="E447">
            <v>696.64940000000001</v>
          </cell>
          <cell r="F447">
            <v>0</v>
          </cell>
          <cell r="G447">
            <v>0</v>
          </cell>
          <cell r="H447">
            <v>0</v>
          </cell>
          <cell r="I447">
            <v>0</v>
          </cell>
          <cell r="J447">
            <v>7.2779600000000002</v>
          </cell>
          <cell r="K447">
            <v>174.67058699999998</v>
          </cell>
          <cell r="L447">
            <v>24.506587</v>
          </cell>
          <cell r="M447">
            <v>150.16399999999999</v>
          </cell>
          <cell r="N447">
            <v>34.603400000000001</v>
          </cell>
          <cell r="O447">
            <v>1087.8719339999998</v>
          </cell>
        </row>
        <row r="448">
          <cell r="A448" t="str">
            <v>2.42.2004</v>
          </cell>
          <cell r="B448">
            <v>2</v>
          </cell>
          <cell r="C448">
            <v>42</v>
          </cell>
          <cell r="D448">
            <v>2004</v>
          </cell>
          <cell r="E448">
            <v>770.41140000000007</v>
          </cell>
          <cell r="F448">
            <v>0</v>
          </cell>
          <cell r="G448">
            <v>0</v>
          </cell>
          <cell r="H448">
            <v>0</v>
          </cell>
          <cell r="I448">
            <v>0</v>
          </cell>
          <cell r="J448">
            <v>7.78681</v>
          </cell>
          <cell r="K448">
            <v>186.88334800000001</v>
          </cell>
          <cell r="L448">
            <v>27.101348000000002</v>
          </cell>
          <cell r="M448">
            <v>159.78200000000001</v>
          </cell>
          <cell r="N448">
            <v>37.0227</v>
          </cell>
          <cell r="O448">
            <v>1188.9876060000001</v>
          </cell>
        </row>
        <row r="449">
          <cell r="A449" t="str">
            <v>2.42.2005</v>
          </cell>
          <cell r="B449">
            <v>2</v>
          </cell>
          <cell r="C449">
            <v>42</v>
          </cell>
          <cell r="D449">
            <v>2005</v>
          </cell>
          <cell r="E449">
            <v>851.39380000000006</v>
          </cell>
          <cell r="F449">
            <v>0</v>
          </cell>
          <cell r="G449">
            <v>0</v>
          </cell>
          <cell r="H449">
            <v>0</v>
          </cell>
          <cell r="I449">
            <v>0</v>
          </cell>
          <cell r="J449">
            <v>8.3343100000000003</v>
          </cell>
          <cell r="K449">
            <v>200.02319300000002</v>
          </cell>
          <cell r="L449">
            <v>29.950193000000002</v>
          </cell>
          <cell r="M449">
            <v>170.07300000000001</v>
          </cell>
          <cell r="N449">
            <v>39.625799999999998</v>
          </cell>
          <cell r="O449">
            <v>1299.400296</v>
          </cell>
        </row>
        <row r="450">
          <cell r="A450" t="str">
            <v>2.42.2006</v>
          </cell>
          <cell r="B450">
            <v>2</v>
          </cell>
          <cell r="C450">
            <v>42</v>
          </cell>
          <cell r="D450">
            <v>2006</v>
          </cell>
          <cell r="E450">
            <v>945.27380000000005</v>
          </cell>
          <cell r="F450">
            <v>0</v>
          </cell>
          <cell r="G450">
            <v>0</v>
          </cell>
          <cell r="H450">
            <v>0</v>
          </cell>
          <cell r="I450">
            <v>0</v>
          </cell>
          <cell r="J450">
            <v>8.94801</v>
          </cell>
          <cell r="K450">
            <v>214.75170900000001</v>
          </cell>
          <cell r="L450">
            <v>33.252709000000003</v>
          </cell>
          <cell r="M450">
            <v>181.499</v>
          </cell>
          <cell r="N450">
            <v>42.543599999999998</v>
          </cell>
          <cell r="O450">
            <v>1426.2688280000002</v>
          </cell>
        </row>
        <row r="451">
          <cell r="A451" t="str">
            <v>2.42.2007</v>
          </cell>
          <cell r="B451">
            <v>2</v>
          </cell>
          <cell r="C451">
            <v>42</v>
          </cell>
          <cell r="D451">
            <v>2007</v>
          </cell>
          <cell r="E451">
            <v>1056.4801</v>
          </cell>
          <cell r="F451">
            <v>0</v>
          </cell>
          <cell r="G451">
            <v>0</v>
          </cell>
          <cell r="H451">
            <v>0</v>
          </cell>
          <cell r="I451">
            <v>0</v>
          </cell>
          <cell r="J451">
            <v>9.6811900000000009</v>
          </cell>
          <cell r="K451">
            <v>232.349694</v>
          </cell>
          <cell r="L451">
            <v>37.164693999999997</v>
          </cell>
          <cell r="M451">
            <v>195.185</v>
          </cell>
          <cell r="N451">
            <v>46.029800000000002</v>
          </cell>
          <cell r="O451">
            <v>1576.890478</v>
          </cell>
        </row>
        <row r="452">
          <cell r="A452" t="str">
            <v>2.42.2008</v>
          </cell>
          <cell r="B452">
            <v>2</v>
          </cell>
          <cell r="C452">
            <v>42</v>
          </cell>
          <cell r="D452">
            <v>2008</v>
          </cell>
          <cell r="E452">
            <v>1177.7655</v>
          </cell>
          <cell r="F452">
            <v>0</v>
          </cell>
          <cell r="G452">
            <v>0</v>
          </cell>
          <cell r="H452">
            <v>0</v>
          </cell>
          <cell r="I452">
            <v>0</v>
          </cell>
          <cell r="J452">
            <v>10.458600000000001</v>
          </cell>
          <cell r="K452">
            <v>251.00631299999998</v>
          </cell>
          <cell r="L452">
            <v>41.431312999999996</v>
          </cell>
          <cell r="M452">
            <v>209.57499999999999</v>
          </cell>
          <cell r="N452">
            <v>49.725900000000003</v>
          </cell>
          <cell r="O452">
            <v>1739.9626259999998</v>
          </cell>
        </row>
        <row r="453">
          <cell r="A453" t="str">
            <v>2.42.2009</v>
          </cell>
          <cell r="B453">
            <v>2</v>
          </cell>
          <cell r="C453">
            <v>42</v>
          </cell>
          <cell r="D453">
            <v>2009</v>
          </cell>
          <cell r="E453">
            <v>1316.6637999999998</v>
          </cell>
          <cell r="F453">
            <v>0</v>
          </cell>
          <cell r="G453">
            <v>0</v>
          </cell>
          <cell r="H453">
            <v>0</v>
          </cell>
          <cell r="I453">
            <v>0</v>
          </cell>
          <cell r="J453">
            <v>11.3149</v>
          </cell>
          <cell r="K453">
            <v>271.55634500000002</v>
          </cell>
          <cell r="L453">
            <v>46.317344999999996</v>
          </cell>
          <cell r="M453">
            <v>225.239</v>
          </cell>
          <cell r="N453">
            <v>53.796900000000001</v>
          </cell>
          <cell r="O453">
            <v>1924.8882899999999</v>
          </cell>
        </row>
        <row r="454">
          <cell r="A454" t="str">
            <v>2.42.2010</v>
          </cell>
          <cell r="B454">
            <v>2</v>
          </cell>
          <cell r="C454">
            <v>42</v>
          </cell>
          <cell r="D454">
            <v>2010</v>
          </cell>
          <cell r="E454">
            <v>1465.5278999999998</v>
          </cell>
          <cell r="F454">
            <v>0</v>
          </cell>
          <cell r="G454">
            <v>0</v>
          </cell>
          <cell r="H454">
            <v>0</v>
          </cell>
          <cell r="I454">
            <v>0</v>
          </cell>
          <cell r="J454">
            <v>12.2006</v>
          </cell>
          <cell r="K454">
            <v>292.81306999999998</v>
          </cell>
          <cell r="L454">
            <v>51.55407000000001</v>
          </cell>
          <cell r="M454">
            <v>241.25899999999999</v>
          </cell>
          <cell r="N454">
            <v>58.008099999999999</v>
          </cell>
          <cell r="O454">
            <v>2121.3627399999996</v>
          </cell>
        </row>
        <row r="455">
          <cell r="A455" t="str">
            <v>2.42.2011</v>
          </cell>
          <cell r="B455">
            <v>2</v>
          </cell>
          <cell r="C455">
            <v>42</v>
          </cell>
          <cell r="D455">
            <v>2011</v>
          </cell>
          <cell r="E455">
            <v>1620.1712000000002</v>
          </cell>
          <cell r="F455">
            <v>0</v>
          </cell>
          <cell r="G455">
            <v>0</v>
          </cell>
          <cell r="H455">
            <v>0</v>
          </cell>
          <cell r="I455">
            <v>0</v>
          </cell>
          <cell r="J455">
            <v>13.051</v>
          </cell>
          <cell r="K455">
            <v>313.22310999999996</v>
          </cell>
          <cell r="L455">
            <v>56.994109999999999</v>
          </cell>
          <cell r="M455">
            <v>256.22899999999998</v>
          </cell>
          <cell r="N455">
            <v>62.051499999999997</v>
          </cell>
          <cell r="O455">
            <v>2321.71992</v>
          </cell>
        </row>
        <row r="456">
          <cell r="A456" t="str">
            <v>2.42.2012</v>
          </cell>
          <cell r="B456">
            <v>2</v>
          </cell>
          <cell r="C456">
            <v>42</v>
          </cell>
          <cell r="D456">
            <v>2012</v>
          </cell>
          <cell r="E456">
            <v>1771.7619999999999</v>
          </cell>
          <cell r="F456">
            <v>0</v>
          </cell>
          <cell r="G456">
            <v>0</v>
          </cell>
          <cell r="H456">
            <v>0</v>
          </cell>
          <cell r="I456">
            <v>0</v>
          </cell>
          <cell r="J456">
            <v>13.824299999999999</v>
          </cell>
          <cell r="K456">
            <v>331.78166499999998</v>
          </cell>
          <cell r="L456">
            <v>62.326664999999998</v>
          </cell>
          <cell r="M456">
            <v>269.45499999999998</v>
          </cell>
          <cell r="N456">
            <v>65.727900000000005</v>
          </cell>
          <cell r="O456">
            <v>2514.8775299999998</v>
          </cell>
        </row>
        <row r="457">
          <cell r="A457" t="str">
            <v>2.42.2013</v>
          </cell>
          <cell r="B457">
            <v>2</v>
          </cell>
          <cell r="C457">
            <v>42</v>
          </cell>
          <cell r="D457">
            <v>2013</v>
          </cell>
          <cell r="E457">
            <v>1943.8770000000002</v>
          </cell>
          <cell r="F457">
            <v>0</v>
          </cell>
          <cell r="G457">
            <v>0</v>
          </cell>
          <cell r="H457">
            <v>0</v>
          </cell>
          <cell r="I457">
            <v>0</v>
          </cell>
          <cell r="J457">
            <v>14.6759</v>
          </cell>
          <cell r="K457">
            <v>352.22234000000003</v>
          </cell>
          <cell r="L457">
            <v>68.381339999999994</v>
          </cell>
          <cell r="M457">
            <v>283.84100000000001</v>
          </cell>
          <cell r="N457">
            <v>69.777299999999997</v>
          </cell>
          <cell r="O457">
            <v>2732.7748799999999</v>
          </cell>
        </row>
        <row r="458">
          <cell r="A458" t="str">
            <v>2.42.2014</v>
          </cell>
          <cell r="B458">
            <v>2</v>
          </cell>
          <cell r="C458">
            <v>42</v>
          </cell>
          <cell r="D458">
            <v>2014</v>
          </cell>
          <cell r="E458">
            <v>2118.9650999999999</v>
          </cell>
          <cell r="F458">
            <v>0</v>
          </cell>
          <cell r="G458">
            <v>0</v>
          </cell>
          <cell r="H458">
            <v>0</v>
          </cell>
          <cell r="I458">
            <v>0</v>
          </cell>
          <cell r="J458">
            <v>15.495900000000001</v>
          </cell>
          <cell r="K458">
            <v>371.90141999999997</v>
          </cell>
          <cell r="L458">
            <v>74.540419999999997</v>
          </cell>
          <cell r="M458">
            <v>297.36099999999999</v>
          </cell>
          <cell r="N458">
            <v>73.676000000000002</v>
          </cell>
          <cell r="O458">
            <v>2951.9398399999995</v>
          </cell>
        </row>
        <row r="459">
          <cell r="A459" t="str">
            <v>2.42.2015</v>
          </cell>
          <cell r="B459">
            <v>2</v>
          </cell>
          <cell r="C459">
            <v>42</v>
          </cell>
          <cell r="D459">
            <v>2015</v>
          </cell>
          <cell r="E459">
            <v>2316.3651</v>
          </cell>
          <cell r="F459">
            <v>0</v>
          </cell>
          <cell r="G459">
            <v>0</v>
          </cell>
          <cell r="H459">
            <v>0</v>
          </cell>
          <cell r="I459">
            <v>0</v>
          </cell>
          <cell r="J459">
            <v>16.3931</v>
          </cell>
          <cell r="K459">
            <v>393.43383</v>
          </cell>
          <cell r="L459">
            <v>81.484830000000002</v>
          </cell>
          <cell r="M459">
            <v>311.94900000000001</v>
          </cell>
          <cell r="N459">
            <v>77.941599999999994</v>
          </cell>
          <cell r="O459">
            <v>3197.5674599999998</v>
          </cell>
        </row>
        <row r="460">
          <cell r="A460" t="str">
            <v>2.42.2016</v>
          </cell>
          <cell r="B460">
            <v>2</v>
          </cell>
          <cell r="C460">
            <v>42</v>
          </cell>
          <cell r="D460">
            <v>2016</v>
          </cell>
          <cell r="E460">
            <v>2528.4996000000001</v>
          </cell>
          <cell r="F460">
            <v>0</v>
          </cell>
          <cell r="G460">
            <v>0</v>
          </cell>
          <cell r="H460">
            <v>0</v>
          </cell>
          <cell r="I460">
            <v>0</v>
          </cell>
          <cell r="J460">
            <v>17.3033</v>
          </cell>
          <cell r="K460">
            <v>415.28018000000003</v>
          </cell>
          <cell r="L460">
            <v>88.947179999999989</v>
          </cell>
          <cell r="M460">
            <v>326.33300000000003</v>
          </cell>
          <cell r="N460">
            <v>82.269499999999994</v>
          </cell>
          <cell r="O460">
            <v>3458.6327600000004</v>
          </cell>
        </row>
        <row r="461">
          <cell r="A461" t="str">
            <v>2.42.2017</v>
          </cell>
          <cell r="B461">
            <v>2</v>
          </cell>
          <cell r="C461">
            <v>42</v>
          </cell>
          <cell r="D461">
            <v>2017</v>
          </cell>
          <cell r="E461">
            <v>2701.5095000000001</v>
          </cell>
          <cell r="F461">
            <v>0</v>
          </cell>
          <cell r="G461">
            <v>0</v>
          </cell>
          <cell r="H461">
            <v>0</v>
          </cell>
          <cell r="I461">
            <v>0</v>
          </cell>
          <cell r="J461">
            <v>17.928100000000001</v>
          </cell>
          <cell r="K461">
            <v>430.27434999999997</v>
          </cell>
          <cell r="L461">
            <v>95.033349999999999</v>
          </cell>
          <cell r="M461">
            <v>335.24099999999999</v>
          </cell>
          <cell r="N461">
            <v>85.239900000000006</v>
          </cell>
          <cell r="O461">
            <v>3665.2262000000005</v>
          </cell>
        </row>
        <row r="462">
          <cell r="A462" t="str">
            <v>2.42.2018</v>
          </cell>
          <cell r="B462">
            <v>2</v>
          </cell>
          <cell r="C462">
            <v>42</v>
          </cell>
          <cell r="D462">
            <v>2018</v>
          </cell>
          <cell r="E462">
            <v>2894.6318999999999</v>
          </cell>
          <cell r="F462">
            <v>0</v>
          </cell>
          <cell r="G462">
            <v>0</v>
          </cell>
          <cell r="H462">
            <v>0</v>
          </cell>
          <cell r="I462">
            <v>0</v>
          </cell>
          <cell r="J462">
            <v>18.581499999999998</v>
          </cell>
          <cell r="K462">
            <v>445.95473999999996</v>
          </cell>
          <cell r="L462">
            <v>101.82673999999999</v>
          </cell>
          <cell r="M462">
            <v>344.12799999999999</v>
          </cell>
          <cell r="N462">
            <v>88.346400000000003</v>
          </cell>
          <cell r="O462">
            <v>3893.4692799999998</v>
          </cell>
        </row>
        <row r="463">
          <cell r="A463" t="str">
            <v>2.42.2019</v>
          </cell>
          <cell r="B463">
            <v>2</v>
          </cell>
          <cell r="C463">
            <v>42</v>
          </cell>
          <cell r="D463">
            <v>2019</v>
          </cell>
          <cell r="E463">
            <v>3100.0380999999998</v>
          </cell>
          <cell r="F463">
            <v>0</v>
          </cell>
          <cell r="G463">
            <v>0</v>
          </cell>
          <cell r="H463">
            <v>0</v>
          </cell>
          <cell r="I463">
            <v>0</v>
          </cell>
          <cell r="J463">
            <v>19.2699</v>
          </cell>
          <cell r="K463">
            <v>462.47777000000002</v>
          </cell>
          <cell r="L463">
            <v>109.05277</v>
          </cell>
          <cell r="M463">
            <v>353.42500000000001</v>
          </cell>
          <cell r="N463">
            <v>91.619699999999995</v>
          </cell>
          <cell r="O463">
            <v>4135.8832399999992</v>
          </cell>
        </row>
        <row r="464">
          <cell r="A464" t="str">
            <v>2.42.2020</v>
          </cell>
          <cell r="B464">
            <v>2</v>
          </cell>
          <cell r="C464">
            <v>42</v>
          </cell>
          <cell r="D464">
            <v>2020</v>
          </cell>
          <cell r="E464">
            <v>3299.8956000000003</v>
          </cell>
          <cell r="F464">
            <v>0</v>
          </cell>
          <cell r="G464">
            <v>0</v>
          </cell>
          <cell r="H464">
            <v>0</v>
          </cell>
          <cell r="I464">
            <v>0</v>
          </cell>
          <cell r="J464">
            <v>19.8506</v>
          </cell>
          <cell r="K464">
            <v>476.41329999999999</v>
          </cell>
          <cell r="L464">
            <v>116.08329999999999</v>
          </cell>
          <cell r="M464">
            <v>360.33</v>
          </cell>
          <cell r="N464">
            <v>94.380300000000005</v>
          </cell>
          <cell r="O464">
            <v>4366.9531000000006</v>
          </cell>
        </row>
        <row r="465">
          <cell r="A465" t="str">
            <v>2.42.2021</v>
          </cell>
          <cell r="B465">
            <v>2</v>
          </cell>
          <cell r="C465">
            <v>42</v>
          </cell>
          <cell r="D465">
            <v>2021</v>
          </cell>
          <cell r="E465">
            <v>3543.6469999999999</v>
          </cell>
          <cell r="F465">
            <v>0</v>
          </cell>
          <cell r="G465">
            <v>0</v>
          </cell>
          <cell r="H465">
            <v>0</v>
          </cell>
          <cell r="I465">
            <v>0</v>
          </cell>
          <cell r="J465">
            <v>20.650700000000001</v>
          </cell>
          <cell r="K465">
            <v>495.61569000000003</v>
          </cell>
          <cell r="L465">
            <v>124.65769</v>
          </cell>
          <cell r="M465">
            <v>370.95800000000003</v>
          </cell>
          <cell r="N465">
            <v>98.1845</v>
          </cell>
          <cell r="O465">
            <v>4653.7135799999996</v>
          </cell>
        </row>
        <row r="466">
          <cell r="A466" t="str">
            <v>2.42.2022</v>
          </cell>
          <cell r="B466">
            <v>2</v>
          </cell>
          <cell r="C466">
            <v>42</v>
          </cell>
          <cell r="D466">
            <v>2022</v>
          </cell>
          <cell r="E466">
            <v>3742.4349999999999</v>
          </cell>
          <cell r="F466">
            <v>0</v>
          </cell>
          <cell r="G466">
            <v>0</v>
          </cell>
          <cell r="H466">
            <v>0</v>
          </cell>
          <cell r="I466">
            <v>0</v>
          </cell>
          <cell r="J466">
            <v>21.116299999999999</v>
          </cell>
          <cell r="K466">
            <v>506.78964999999999</v>
          </cell>
          <cell r="L466">
            <v>131.65064999999998</v>
          </cell>
          <cell r="M466">
            <v>375.13900000000001</v>
          </cell>
          <cell r="N466">
            <v>100.398</v>
          </cell>
          <cell r="O466">
            <v>4877.5285999999996</v>
          </cell>
        </row>
        <row r="467">
          <cell r="A467" t="str">
            <v>2.42.2023</v>
          </cell>
          <cell r="B467">
            <v>2</v>
          </cell>
          <cell r="C467">
            <v>42</v>
          </cell>
          <cell r="D467">
            <v>2023</v>
          </cell>
          <cell r="E467">
            <v>3929.694</v>
          </cell>
          <cell r="F467">
            <v>0</v>
          </cell>
          <cell r="G467">
            <v>0</v>
          </cell>
          <cell r="H467">
            <v>0</v>
          </cell>
          <cell r="I467">
            <v>0</v>
          </cell>
          <cell r="J467">
            <v>21.458600000000001</v>
          </cell>
          <cell r="K467">
            <v>515.00729999999999</v>
          </cell>
          <cell r="L467">
            <v>138.23830000000001</v>
          </cell>
          <cell r="M467">
            <v>376.76900000000001</v>
          </cell>
          <cell r="N467">
            <v>102.026</v>
          </cell>
          <cell r="O467">
            <v>5083.1931999999997</v>
          </cell>
        </row>
        <row r="468">
          <cell r="A468" t="str">
            <v>2.42.2024</v>
          </cell>
          <cell r="B468">
            <v>2</v>
          </cell>
          <cell r="C468">
            <v>42</v>
          </cell>
          <cell r="D468">
            <v>2024</v>
          </cell>
          <cell r="E468">
            <v>4120.4089999999997</v>
          </cell>
          <cell r="F468">
            <v>0</v>
          </cell>
          <cell r="G468">
            <v>0</v>
          </cell>
          <cell r="H468">
            <v>0</v>
          </cell>
          <cell r="I468">
            <v>0</v>
          </cell>
          <cell r="J468">
            <v>21.766999999999999</v>
          </cell>
          <cell r="K468">
            <v>522.40909999999997</v>
          </cell>
          <cell r="L468">
            <v>144.94710000000001</v>
          </cell>
          <cell r="M468">
            <v>377.46199999999999</v>
          </cell>
          <cell r="N468">
            <v>103.492</v>
          </cell>
          <cell r="O468">
            <v>5290.4861999999994</v>
          </cell>
        </row>
        <row r="469">
          <cell r="A469" t="str">
            <v>2.42.2025</v>
          </cell>
          <cell r="B469">
            <v>2</v>
          </cell>
          <cell r="C469">
            <v>42</v>
          </cell>
          <cell r="D469">
            <v>2025</v>
          </cell>
          <cell r="E469">
            <v>4409.5919999999996</v>
          </cell>
          <cell r="F469">
            <v>0</v>
          </cell>
          <cell r="G469">
            <v>0</v>
          </cell>
          <cell r="H469">
            <v>0</v>
          </cell>
          <cell r="I469">
            <v>0</v>
          </cell>
          <cell r="J469">
            <v>22.559699999999999</v>
          </cell>
          <cell r="K469">
            <v>541.43368000000009</v>
          </cell>
          <cell r="L469">
            <v>155.11968000000002</v>
          </cell>
          <cell r="M469">
            <v>386.31400000000002</v>
          </cell>
          <cell r="N469">
            <v>107.261</v>
          </cell>
          <cell r="O469">
            <v>5622.28006</v>
          </cell>
        </row>
        <row r="470">
          <cell r="A470" t="str">
            <v>2.42.2026</v>
          </cell>
          <cell r="B470">
            <v>2</v>
          </cell>
          <cell r="C470">
            <v>42</v>
          </cell>
          <cell r="D470">
            <v>2026</v>
          </cell>
          <cell r="E470">
            <v>4730.5640000000003</v>
          </cell>
          <cell r="F470">
            <v>0</v>
          </cell>
          <cell r="G470">
            <v>0</v>
          </cell>
          <cell r="H470">
            <v>0</v>
          </cell>
          <cell r="I470">
            <v>0</v>
          </cell>
          <cell r="J470">
            <v>23.430499999999999</v>
          </cell>
          <cell r="K470">
            <v>562.33179999999993</v>
          </cell>
          <cell r="L470">
            <v>166.41079999999999</v>
          </cell>
          <cell r="M470">
            <v>395.92099999999999</v>
          </cell>
          <cell r="N470">
            <v>111.401</v>
          </cell>
          <cell r="O470">
            <v>5990.0591000000004</v>
          </cell>
        </row>
        <row r="471">
          <cell r="A471" t="str">
            <v>2.43.43</v>
          </cell>
          <cell r="B471">
            <v>2</v>
          </cell>
          <cell r="C471">
            <v>43</v>
          </cell>
          <cell r="D471">
            <v>43</v>
          </cell>
          <cell r="E471">
            <v>41848.231899999992</v>
          </cell>
          <cell r="F471">
            <v>0</v>
          </cell>
          <cell r="G471">
            <v>0</v>
          </cell>
          <cell r="H471">
            <v>0</v>
          </cell>
          <cell r="I471">
            <v>0</v>
          </cell>
          <cell r="J471">
            <v>940.22730000000024</v>
          </cell>
          <cell r="K471">
            <v>22565.437876</v>
          </cell>
          <cell r="L471">
            <v>1472.1308760000002</v>
          </cell>
          <cell r="M471">
            <v>21093.318000000003</v>
          </cell>
          <cell r="N471">
            <v>5530.7489000000005</v>
          </cell>
          <cell r="O471">
            <v>93450.094851999995</v>
          </cell>
        </row>
        <row r="472">
          <cell r="A472" t="str">
            <v>2.43.1996</v>
          </cell>
          <cell r="B472">
            <v>2</v>
          </cell>
          <cell r="C472">
            <v>43</v>
          </cell>
          <cell r="D472">
            <v>1996</v>
          </cell>
          <cell r="E472">
            <v>354.03370000000001</v>
          </cell>
          <cell r="F472">
            <v>0</v>
          </cell>
          <cell r="G472">
            <v>0</v>
          </cell>
          <cell r="H472">
            <v>0</v>
          </cell>
          <cell r="I472">
            <v>0</v>
          </cell>
          <cell r="J472">
            <v>7.9542700000000002</v>
          </cell>
          <cell r="K472">
            <v>190.902151</v>
          </cell>
          <cell r="L472">
            <v>12.454151000000001</v>
          </cell>
          <cell r="M472">
            <v>178.44800000000001</v>
          </cell>
          <cell r="N472">
            <v>46.7898</v>
          </cell>
          <cell r="O472">
            <v>790.58207200000004</v>
          </cell>
        </row>
        <row r="473">
          <cell r="A473" t="str">
            <v>2.43.1997</v>
          </cell>
          <cell r="B473">
            <v>2</v>
          </cell>
          <cell r="C473">
            <v>43</v>
          </cell>
          <cell r="D473">
            <v>1997</v>
          </cell>
          <cell r="E473">
            <v>340.83969999999999</v>
          </cell>
          <cell r="F473">
            <v>0</v>
          </cell>
          <cell r="G473">
            <v>0</v>
          </cell>
          <cell r="H473">
            <v>0</v>
          </cell>
          <cell r="I473">
            <v>0</v>
          </cell>
          <cell r="J473">
            <v>7.6578499999999998</v>
          </cell>
          <cell r="K473">
            <v>183.78802999999999</v>
          </cell>
          <cell r="L473">
            <v>11.990030000000001</v>
          </cell>
          <cell r="M473">
            <v>171.798</v>
          </cell>
          <cell r="N473">
            <v>45.046199999999999</v>
          </cell>
          <cell r="O473">
            <v>761.11981000000003</v>
          </cell>
        </row>
        <row r="474">
          <cell r="A474" t="str">
            <v>2.43.1998</v>
          </cell>
          <cell r="B474">
            <v>2</v>
          </cell>
          <cell r="C474">
            <v>43</v>
          </cell>
          <cell r="D474">
            <v>1998</v>
          </cell>
          <cell r="E474">
            <v>383.98479999999995</v>
          </cell>
          <cell r="F474">
            <v>0</v>
          </cell>
          <cell r="G474">
            <v>0</v>
          </cell>
          <cell r="H474">
            <v>0</v>
          </cell>
          <cell r="I474">
            <v>0</v>
          </cell>
          <cell r="J474">
            <v>8.6271900000000006</v>
          </cell>
          <cell r="K474">
            <v>207.05275599999999</v>
          </cell>
          <cell r="L474">
            <v>13.507756000000001</v>
          </cell>
          <cell r="M474">
            <v>193.54499999999999</v>
          </cell>
          <cell r="N474">
            <v>50.748100000000001</v>
          </cell>
          <cell r="O474">
            <v>857.46560199999988</v>
          </cell>
        </row>
        <row r="475">
          <cell r="A475" t="str">
            <v>2.43.1999</v>
          </cell>
          <cell r="B475">
            <v>2</v>
          </cell>
          <cell r="C475">
            <v>43</v>
          </cell>
          <cell r="D475">
            <v>1999</v>
          </cell>
          <cell r="E475">
            <v>436.47379999999998</v>
          </cell>
          <cell r="F475">
            <v>0</v>
          </cell>
          <cell r="G475">
            <v>0</v>
          </cell>
          <cell r="H475">
            <v>0</v>
          </cell>
          <cell r="I475">
            <v>0</v>
          </cell>
          <cell r="J475">
            <v>9.8064900000000002</v>
          </cell>
          <cell r="K475">
            <v>235.35518999999999</v>
          </cell>
          <cell r="L475">
            <v>15.354189999999999</v>
          </cell>
          <cell r="M475">
            <v>220.001</v>
          </cell>
          <cell r="N475">
            <v>57.685200000000002</v>
          </cell>
          <cell r="O475">
            <v>974.67586999999992</v>
          </cell>
        </row>
        <row r="476">
          <cell r="A476" t="str">
            <v>2.43.2000</v>
          </cell>
          <cell r="B476">
            <v>2</v>
          </cell>
          <cell r="C476">
            <v>43</v>
          </cell>
          <cell r="D476">
            <v>2000</v>
          </cell>
          <cell r="E476">
            <v>499.2199</v>
          </cell>
          <cell r="F476">
            <v>0</v>
          </cell>
          <cell r="G476">
            <v>0</v>
          </cell>
          <cell r="H476">
            <v>0</v>
          </cell>
          <cell r="I476">
            <v>0</v>
          </cell>
          <cell r="J476">
            <v>11.216200000000001</v>
          </cell>
          <cell r="K476">
            <v>269.18948399999999</v>
          </cell>
          <cell r="L476">
            <v>17.561484</v>
          </cell>
          <cell r="M476">
            <v>251.62799999999999</v>
          </cell>
          <cell r="N476">
            <v>65.977900000000005</v>
          </cell>
          <cell r="O476">
            <v>1114.792968</v>
          </cell>
        </row>
        <row r="477">
          <cell r="A477" t="str">
            <v>2.43.2001</v>
          </cell>
          <cell r="B477">
            <v>2</v>
          </cell>
          <cell r="C477">
            <v>43</v>
          </cell>
          <cell r="D477">
            <v>2001</v>
          </cell>
          <cell r="E477">
            <v>570.06060000000002</v>
          </cell>
          <cell r="F477">
            <v>0</v>
          </cell>
          <cell r="G477">
            <v>0</v>
          </cell>
          <cell r="H477">
            <v>0</v>
          </cell>
          <cell r="I477">
            <v>0</v>
          </cell>
          <cell r="J477">
            <v>12.8079</v>
          </cell>
          <cell r="K477">
            <v>307.38848999999999</v>
          </cell>
          <cell r="L477">
            <v>20.053489999999996</v>
          </cell>
          <cell r="M477">
            <v>287.33499999999998</v>
          </cell>
          <cell r="N477">
            <v>75.340299999999999</v>
          </cell>
          <cell r="O477">
            <v>1272.9857800000002</v>
          </cell>
        </row>
        <row r="478">
          <cell r="A478" t="str">
            <v>2.43.2002</v>
          </cell>
          <cell r="B478">
            <v>2</v>
          </cell>
          <cell r="C478">
            <v>43</v>
          </cell>
          <cell r="D478">
            <v>2002</v>
          </cell>
          <cell r="E478">
            <v>632.2283000000001</v>
          </cell>
          <cell r="F478">
            <v>0</v>
          </cell>
          <cell r="G478">
            <v>0</v>
          </cell>
          <cell r="H478">
            <v>0</v>
          </cell>
          <cell r="I478">
            <v>0</v>
          </cell>
          <cell r="J478">
            <v>14.204599999999999</v>
          </cell>
          <cell r="K478">
            <v>340.91148199999998</v>
          </cell>
          <cell r="L478">
            <v>22.240482</v>
          </cell>
          <cell r="M478">
            <v>318.67099999999999</v>
          </cell>
          <cell r="N478">
            <v>83.556600000000003</v>
          </cell>
          <cell r="O478">
            <v>1411.8124640000001</v>
          </cell>
        </row>
        <row r="479">
          <cell r="A479" t="str">
            <v>2.43.2003</v>
          </cell>
          <cell r="B479">
            <v>2</v>
          </cell>
          <cell r="C479">
            <v>43</v>
          </cell>
          <cell r="D479">
            <v>2003</v>
          </cell>
          <cell r="E479">
            <v>703.37810000000013</v>
          </cell>
          <cell r="F479">
            <v>0</v>
          </cell>
          <cell r="G479">
            <v>0</v>
          </cell>
          <cell r="H479">
            <v>0</v>
          </cell>
          <cell r="I479">
            <v>0</v>
          </cell>
          <cell r="J479">
            <v>15.803100000000001</v>
          </cell>
          <cell r="K479">
            <v>379.27632500000004</v>
          </cell>
          <cell r="L479">
            <v>24.743325000000002</v>
          </cell>
          <cell r="M479">
            <v>354.53300000000002</v>
          </cell>
          <cell r="N479">
            <v>92.959800000000001</v>
          </cell>
          <cell r="O479">
            <v>1570.6936500000002</v>
          </cell>
        </row>
        <row r="480">
          <cell r="A480" t="str">
            <v>2.43.2004</v>
          </cell>
          <cell r="B480">
            <v>2</v>
          </cell>
          <cell r="C480">
            <v>43</v>
          </cell>
          <cell r="D480">
            <v>2004</v>
          </cell>
          <cell r="E480">
            <v>763.13840000000005</v>
          </cell>
          <cell r="F480">
            <v>0</v>
          </cell>
          <cell r="G480">
            <v>0</v>
          </cell>
          <cell r="H480">
            <v>0</v>
          </cell>
          <cell r="I480">
            <v>0</v>
          </cell>
          <cell r="J480">
            <v>17.145900000000001</v>
          </cell>
          <cell r="K480">
            <v>411.50056799999999</v>
          </cell>
          <cell r="L480">
            <v>26.845568000000004</v>
          </cell>
          <cell r="M480">
            <v>384.65499999999997</v>
          </cell>
          <cell r="N480">
            <v>100.858</v>
          </cell>
          <cell r="O480">
            <v>1704.1434359999998</v>
          </cell>
        </row>
        <row r="481">
          <cell r="A481" t="str">
            <v>2.43.2005</v>
          </cell>
          <cell r="B481">
            <v>2</v>
          </cell>
          <cell r="C481">
            <v>43</v>
          </cell>
          <cell r="D481">
            <v>2005</v>
          </cell>
          <cell r="E481">
            <v>828.39239999999995</v>
          </cell>
          <cell r="F481">
            <v>0</v>
          </cell>
          <cell r="G481">
            <v>0</v>
          </cell>
          <cell r="H481">
            <v>0</v>
          </cell>
          <cell r="I481">
            <v>0</v>
          </cell>
          <cell r="J481">
            <v>18.611999999999998</v>
          </cell>
          <cell r="K481">
            <v>446.68706399999996</v>
          </cell>
          <cell r="L481">
            <v>29.141063999999997</v>
          </cell>
          <cell r="M481">
            <v>417.54599999999999</v>
          </cell>
          <cell r="N481">
            <v>109.482</v>
          </cell>
          <cell r="O481">
            <v>1849.8605279999999</v>
          </cell>
        </row>
        <row r="482">
          <cell r="A482" t="str">
            <v>2.43.2006</v>
          </cell>
          <cell r="B482">
            <v>2</v>
          </cell>
          <cell r="C482">
            <v>43</v>
          </cell>
          <cell r="D482">
            <v>2006</v>
          </cell>
          <cell r="E482">
            <v>898.69050000000004</v>
          </cell>
          <cell r="F482">
            <v>0</v>
          </cell>
          <cell r="G482">
            <v>0</v>
          </cell>
          <cell r="H482">
            <v>0</v>
          </cell>
          <cell r="I482">
            <v>0</v>
          </cell>
          <cell r="J482">
            <v>20.191400000000002</v>
          </cell>
          <cell r="K482">
            <v>484.59299799999997</v>
          </cell>
          <cell r="L482">
            <v>31.613997999999999</v>
          </cell>
          <cell r="M482">
            <v>452.97899999999998</v>
          </cell>
          <cell r="N482">
            <v>118.773</v>
          </cell>
          <cell r="O482">
            <v>2006.8408959999999</v>
          </cell>
        </row>
        <row r="483">
          <cell r="A483" t="str">
            <v>2.43.2007</v>
          </cell>
          <cell r="B483">
            <v>2</v>
          </cell>
          <cell r="C483">
            <v>43</v>
          </cell>
          <cell r="D483">
            <v>2007</v>
          </cell>
          <cell r="E483">
            <v>981.00369999999998</v>
          </cell>
          <cell r="F483">
            <v>0</v>
          </cell>
          <cell r="G483">
            <v>0</v>
          </cell>
          <cell r="H483">
            <v>0</v>
          </cell>
          <cell r="I483">
            <v>0</v>
          </cell>
          <cell r="J483">
            <v>22.040700000000001</v>
          </cell>
          <cell r="K483">
            <v>528.97760800000003</v>
          </cell>
          <cell r="L483">
            <v>34.509608</v>
          </cell>
          <cell r="M483">
            <v>494.46800000000002</v>
          </cell>
          <cell r="N483">
            <v>129.65100000000001</v>
          </cell>
          <cell r="O483">
            <v>2190.6506159999999</v>
          </cell>
        </row>
        <row r="484">
          <cell r="A484" t="str">
            <v>2.43.2008</v>
          </cell>
          <cell r="B484">
            <v>2</v>
          </cell>
          <cell r="C484">
            <v>43</v>
          </cell>
          <cell r="D484">
            <v>2008</v>
          </cell>
          <cell r="E484">
            <v>1073.2837</v>
          </cell>
          <cell r="F484">
            <v>0</v>
          </cell>
          <cell r="G484">
            <v>0</v>
          </cell>
          <cell r="H484">
            <v>0</v>
          </cell>
          <cell r="I484">
            <v>0</v>
          </cell>
          <cell r="J484">
            <v>24.114000000000001</v>
          </cell>
          <cell r="K484">
            <v>578.73682099999996</v>
          </cell>
          <cell r="L484">
            <v>37.755820999999997</v>
          </cell>
          <cell r="M484">
            <v>540.98099999999999</v>
          </cell>
          <cell r="N484">
            <v>141.84700000000001</v>
          </cell>
          <cell r="O484">
            <v>2396.7183420000001</v>
          </cell>
        </row>
        <row r="485">
          <cell r="A485" t="str">
            <v>2.43.2009</v>
          </cell>
          <cell r="B485">
            <v>2</v>
          </cell>
          <cell r="C485">
            <v>43</v>
          </cell>
          <cell r="D485">
            <v>2009</v>
          </cell>
          <cell r="E485">
            <v>1166.5049999999999</v>
          </cell>
          <cell r="F485">
            <v>0</v>
          </cell>
          <cell r="G485">
            <v>0</v>
          </cell>
          <cell r="H485">
            <v>0</v>
          </cell>
          <cell r="I485">
            <v>0</v>
          </cell>
          <cell r="J485">
            <v>26.208500000000001</v>
          </cell>
          <cell r="K485">
            <v>629.00419299999999</v>
          </cell>
          <cell r="L485">
            <v>41.035192999999992</v>
          </cell>
          <cell r="M485">
            <v>587.96900000000005</v>
          </cell>
          <cell r="N485">
            <v>154.16800000000001</v>
          </cell>
          <cell r="O485">
            <v>2604.8898859999999</v>
          </cell>
        </row>
        <row r="486">
          <cell r="A486" t="str">
            <v>2.43.2010</v>
          </cell>
          <cell r="B486">
            <v>2</v>
          </cell>
          <cell r="C486">
            <v>43</v>
          </cell>
          <cell r="D486">
            <v>2010</v>
          </cell>
          <cell r="E486">
            <v>1266.4158</v>
          </cell>
          <cell r="F486">
            <v>0</v>
          </cell>
          <cell r="G486">
            <v>0</v>
          </cell>
          <cell r="H486">
            <v>0</v>
          </cell>
          <cell r="I486">
            <v>0</v>
          </cell>
          <cell r="J486">
            <v>28.453199999999999</v>
          </cell>
          <cell r="K486">
            <v>682.87774000000002</v>
          </cell>
          <cell r="L486">
            <v>44.54974</v>
          </cell>
          <cell r="M486">
            <v>638.32799999999997</v>
          </cell>
          <cell r="N486">
            <v>167.37200000000001</v>
          </cell>
          <cell r="O486">
            <v>2827.9964799999998</v>
          </cell>
        </row>
        <row r="487">
          <cell r="A487" t="str">
            <v>2.43.2011</v>
          </cell>
          <cell r="B487">
            <v>2</v>
          </cell>
          <cell r="C487">
            <v>43</v>
          </cell>
          <cell r="D487">
            <v>2011</v>
          </cell>
          <cell r="E487">
            <v>1358.8215</v>
          </cell>
          <cell r="F487">
            <v>0</v>
          </cell>
          <cell r="G487">
            <v>0</v>
          </cell>
          <cell r="H487">
            <v>0</v>
          </cell>
          <cell r="I487">
            <v>0</v>
          </cell>
          <cell r="J487">
            <v>30.529399999999999</v>
          </cell>
          <cell r="K487">
            <v>732.70536099999993</v>
          </cell>
          <cell r="L487">
            <v>47.800360999999995</v>
          </cell>
          <cell r="M487">
            <v>684.90499999999997</v>
          </cell>
          <cell r="N487">
            <v>179.58500000000001</v>
          </cell>
          <cell r="O487">
            <v>3034.346622</v>
          </cell>
        </row>
        <row r="488">
          <cell r="A488" t="str">
            <v>2.43.2012</v>
          </cell>
          <cell r="B488">
            <v>2</v>
          </cell>
          <cell r="C488">
            <v>43</v>
          </cell>
          <cell r="D488">
            <v>2012</v>
          </cell>
          <cell r="E488">
            <v>1439.3285999999998</v>
          </cell>
          <cell r="F488">
            <v>0</v>
          </cell>
          <cell r="G488">
            <v>0</v>
          </cell>
          <cell r="H488">
            <v>0</v>
          </cell>
          <cell r="I488">
            <v>0</v>
          </cell>
          <cell r="J488">
            <v>32.338200000000001</v>
          </cell>
          <cell r="K488">
            <v>776.11644799999999</v>
          </cell>
          <cell r="L488">
            <v>50.632448000000004</v>
          </cell>
          <cell r="M488">
            <v>725.48400000000004</v>
          </cell>
          <cell r="N488">
            <v>190.22499999999999</v>
          </cell>
          <cell r="O488">
            <v>3214.1246959999994</v>
          </cell>
        </row>
        <row r="489">
          <cell r="A489" t="str">
            <v>2.43.2013</v>
          </cell>
          <cell r="B489">
            <v>2</v>
          </cell>
          <cell r="C489">
            <v>43</v>
          </cell>
          <cell r="D489">
            <v>2013</v>
          </cell>
          <cell r="E489">
            <v>1528.0035</v>
          </cell>
          <cell r="F489">
            <v>0</v>
          </cell>
          <cell r="G489">
            <v>0</v>
          </cell>
          <cell r="H489">
            <v>0</v>
          </cell>
          <cell r="I489">
            <v>0</v>
          </cell>
          <cell r="J489">
            <v>34.330500000000001</v>
          </cell>
          <cell r="K489">
            <v>823.931828</v>
          </cell>
          <cell r="L489">
            <v>53.751827999999996</v>
          </cell>
          <cell r="M489">
            <v>770.18</v>
          </cell>
          <cell r="N489">
            <v>201.94399999999999</v>
          </cell>
          <cell r="O489">
            <v>3412.1416559999998</v>
          </cell>
        </row>
        <row r="490">
          <cell r="A490" t="str">
            <v>2.43.2014</v>
          </cell>
          <cell r="B490">
            <v>2</v>
          </cell>
          <cell r="C490">
            <v>43</v>
          </cell>
          <cell r="D490">
            <v>2014</v>
          </cell>
          <cell r="E490">
            <v>1613.3776</v>
          </cell>
          <cell r="F490">
            <v>0</v>
          </cell>
          <cell r="G490">
            <v>0</v>
          </cell>
          <cell r="H490">
            <v>0</v>
          </cell>
          <cell r="I490">
            <v>0</v>
          </cell>
          <cell r="J490">
            <v>36.248699999999999</v>
          </cell>
          <cell r="K490">
            <v>869.96715900000004</v>
          </cell>
          <cell r="L490">
            <v>56.755158999999999</v>
          </cell>
          <cell r="M490">
            <v>813.21199999999999</v>
          </cell>
          <cell r="N490">
            <v>213.227</v>
          </cell>
          <cell r="O490">
            <v>3602.7876179999998</v>
          </cell>
        </row>
        <row r="491">
          <cell r="A491" t="str">
            <v>2.43.2015</v>
          </cell>
          <cell r="B491">
            <v>2</v>
          </cell>
          <cell r="C491">
            <v>43</v>
          </cell>
          <cell r="D491">
            <v>2015</v>
          </cell>
          <cell r="E491">
            <v>1706.7864</v>
          </cell>
          <cell r="F491">
            <v>0</v>
          </cell>
          <cell r="G491">
            <v>0</v>
          </cell>
          <cell r="H491">
            <v>0</v>
          </cell>
          <cell r="I491">
            <v>0</v>
          </cell>
          <cell r="J491">
            <v>38.3474</v>
          </cell>
          <cell r="K491">
            <v>920.336141</v>
          </cell>
          <cell r="L491">
            <v>60.041141000000003</v>
          </cell>
          <cell r="M491">
            <v>860.29499999999996</v>
          </cell>
          <cell r="N491">
            <v>225.57300000000001</v>
          </cell>
          <cell r="O491">
            <v>3811.3790820000004</v>
          </cell>
        </row>
        <row r="492">
          <cell r="A492" t="str">
            <v>2.43.2016</v>
          </cell>
          <cell r="B492">
            <v>2</v>
          </cell>
          <cell r="C492">
            <v>43</v>
          </cell>
          <cell r="D492">
            <v>2016</v>
          </cell>
          <cell r="E492">
            <v>1801.5611999999996</v>
          </cell>
          <cell r="F492">
            <v>0</v>
          </cell>
          <cell r="G492">
            <v>0</v>
          </cell>
          <cell r="H492">
            <v>0</v>
          </cell>
          <cell r="I492">
            <v>0</v>
          </cell>
          <cell r="J492">
            <v>40.476700000000001</v>
          </cell>
          <cell r="K492">
            <v>971.4400290000001</v>
          </cell>
          <cell r="L492">
            <v>63.375028999999998</v>
          </cell>
          <cell r="M492">
            <v>908.06500000000005</v>
          </cell>
          <cell r="N492">
            <v>238.09800000000001</v>
          </cell>
          <cell r="O492">
            <v>4023.0159579999995</v>
          </cell>
        </row>
        <row r="493">
          <cell r="A493" t="str">
            <v>2.43.2017</v>
          </cell>
          <cell r="B493">
            <v>2</v>
          </cell>
          <cell r="C493">
            <v>43</v>
          </cell>
          <cell r="D493">
            <v>2017</v>
          </cell>
          <cell r="E493">
            <v>1866.6079000000002</v>
          </cell>
          <cell r="F493">
            <v>0</v>
          </cell>
          <cell r="G493">
            <v>0</v>
          </cell>
          <cell r="H493">
            <v>0</v>
          </cell>
          <cell r="I493">
            <v>0</v>
          </cell>
          <cell r="J493">
            <v>41.938099999999999</v>
          </cell>
          <cell r="K493">
            <v>1006.51419</v>
          </cell>
          <cell r="L493">
            <v>65.663190000000014</v>
          </cell>
          <cell r="M493">
            <v>940.85199999999998</v>
          </cell>
          <cell r="N493">
            <v>246.69499999999999</v>
          </cell>
          <cell r="O493">
            <v>4168.2703799999999</v>
          </cell>
        </row>
        <row r="494">
          <cell r="A494" t="str">
            <v>2.43.2018</v>
          </cell>
          <cell r="B494">
            <v>2</v>
          </cell>
          <cell r="C494">
            <v>43</v>
          </cell>
          <cell r="D494">
            <v>2018</v>
          </cell>
          <cell r="E494">
            <v>1934.6350000000002</v>
          </cell>
          <cell r="F494">
            <v>0</v>
          </cell>
          <cell r="G494">
            <v>0</v>
          </cell>
          <cell r="H494">
            <v>0</v>
          </cell>
          <cell r="I494">
            <v>0</v>
          </cell>
          <cell r="J494">
            <v>43.466500000000003</v>
          </cell>
          <cell r="K494">
            <v>1043.1963599999999</v>
          </cell>
          <cell r="L494">
            <v>68.056360000000012</v>
          </cell>
          <cell r="M494">
            <v>975.14</v>
          </cell>
          <cell r="N494">
            <v>255.68600000000001</v>
          </cell>
          <cell r="O494">
            <v>4320.1802200000002</v>
          </cell>
        </row>
        <row r="495">
          <cell r="A495" t="str">
            <v>2.43.2019</v>
          </cell>
          <cell r="B495">
            <v>2</v>
          </cell>
          <cell r="C495">
            <v>43</v>
          </cell>
          <cell r="D495">
            <v>2019</v>
          </cell>
          <cell r="E495">
            <v>2006.3156000000001</v>
          </cell>
          <cell r="F495">
            <v>0</v>
          </cell>
          <cell r="G495">
            <v>0</v>
          </cell>
          <cell r="H495">
            <v>0</v>
          </cell>
          <cell r="I495">
            <v>0</v>
          </cell>
          <cell r="J495">
            <v>45.076999999999998</v>
          </cell>
          <cell r="K495">
            <v>1081.8479</v>
          </cell>
          <cell r="L495">
            <v>70.5779</v>
          </cell>
          <cell r="M495">
            <v>1011.27</v>
          </cell>
          <cell r="N495">
            <v>265.15899999999999</v>
          </cell>
          <cell r="O495">
            <v>4480.2474000000002</v>
          </cell>
        </row>
        <row r="496">
          <cell r="A496" t="str">
            <v>2.43.2020</v>
          </cell>
          <cell r="B496">
            <v>2</v>
          </cell>
          <cell r="C496">
            <v>43</v>
          </cell>
          <cell r="D496">
            <v>2020</v>
          </cell>
          <cell r="E496">
            <v>2067.7664999999997</v>
          </cell>
          <cell r="F496">
            <v>0</v>
          </cell>
          <cell r="G496">
            <v>0</v>
          </cell>
          <cell r="H496">
            <v>0</v>
          </cell>
          <cell r="I496">
            <v>0</v>
          </cell>
          <cell r="J496">
            <v>46.457700000000003</v>
          </cell>
          <cell r="K496">
            <v>1114.97963</v>
          </cell>
          <cell r="L496">
            <v>72.739630000000005</v>
          </cell>
          <cell r="M496">
            <v>1042.24</v>
          </cell>
          <cell r="N496">
            <v>273.27999999999997</v>
          </cell>
          <cell r="O496">
            <v>4617.463459999999</v>
          </cell>
        </row>
        <row r="497">
          <cell r="A497" t="str">
            <v>2.43.2021</v>
          </cell>
          <cell r="B497">
            <v>2</v>
          </cell>
          <cell r="C497">
            <v>43</v>
          </cell>
          <cell r="D497">
            <v>2021</v>
          </cell>
          <cell r="E497">
            <v>2147.0706</v>
          </cell>
          <cell r="F497">
            <v>0</v>
          </cell>
          <cell r="G497">
            <v>0</v>
          </cell>
          <cell r="H497">
            <v>0</v>
          </cell>
          <cell r="I497">
            <v>0</v>
          </cell>
          <cell r="J497">
            <v>48.2395</v>
          </cell>
          <cell r="K497">
            <v>1157.74938</v>
          </cell>
          <cell r="L497">
            <v>75.529380000000003</v>
          </cell>
          <cell r="M497">
            <v>1082.22</v>
          </cell>
          <cell r="N497">
            <v>283.76100000000002</v>
          </cell>
          <cell r="O497">
            <v>4794.5698600000005</v>
          </cell>
        </row>
        <row r="498">
          <cell r="A498" t="str">
            <v>2.43.2022</v>
          </cell>
          <cell r="B498">
            <v>2</v>
          </cell>
          <cell r="C498">
            <v>43</v>
          </cell>
          <cell r="D498">
            <v>2022</v>
          </cell>
          <cell r="E498">
            <v>2195.7724000000003</v>
          </cell>
          <cell r="F498">
            <v>0</v>
          </cell>
          <cell r="G498">
            <v>0</v>
          </cell>
          <cell r="H498">
            <v>0</v>
          </cell>
          <cell r="I498">
            <v>0</v>
          </cell>
          <cell r="J498">
            <v>49.333599999999997</v>
          </cell>
          <cell r="K498">
            <v>1184.00263</v>
          </cell>
          <cell r="L498">
            <v>77.242629999999991</v>
          </cell>
          <cell r="M498">
            <v>1106.77</v>
          </cell>
          <cell r="N498">
            <v>290.19799999999998</v>
          </cell>
          <cell r="O498">
            <v>4903.3192600000002</v>
          </cell>
        </row>
        <row r="499">
          <cell r="A499" t="str">
            <v>2.43.2023</v>
          </cell>
          <cell r="B499">
            <v>2</v>
          </cell>
          <cell r="C499">
            <v>43</v>
          </cell>
          <cell r="D499">
            <v>2023</v>
          </cell>
          <cell r="E499">
            <v>2234.3589999999999</v>
          </cell>
          <cell r="F499">
            <v>0</v>
          </cell>
          <cell r="G499">
            <v>0</v>
          </cell>
          <cell r="H499">
            <v>0</v>
          </cell>
          <cell r="I499">
            <v>0</v>
          </cell>
          <cell r="J499">
            <v>50.200600000000001</v>
          </cell>
          <cell r="K499">
            <v>1204.8100300000001</v>
          </cell>
          <cell r="L499">
            <v>78.600030000000004</v>
          </cell>
          <cell r="M499">
            <v>1126.21</v>
          </cell>
          <cell r="N499">
            <v>295.298</v>
          </cell>
          <cell r="O499">
            <v>4989.4776599999996</v>
          </cell>
        </row>
        <row r="500">
          <cell r="A500" t="str">
            <v>2.43.2024</v>
          </cell>
          <cell r="B500">
            <v>2</v>
          </cell>
          <cell r="C500">
            <v>43</v>
          </cell>
          <cell r="D500">
            <v>2024</v>
          </cell>
          <cell r="E500">
            <v>2265.8033999999998</v>
          </cell>
          <cell r="F500">
            <v>0</v>
          </cell>
          <cell r="G500">
            <v>0</v>
          </cell>
          <cell r="H500">
            <v>0</v>
          </cell>
          <cell r="I500">
            <v>0</v>
          </cell>
          <cell r="J500">
            <v>50.906999999999996</v>
          </cell>
          <cell r="K500">
            <v>1221.7660799999999</v>
          </cell>
          <cell r="L500">
            <v>79.706079999999986</v>
          </cell>
          <cell r="M500">
            <v>1142.06</v>
          </cell>
          <cell r="N500">
            <v>299.45299999999997</v>
          </cell>
          <cell r="O500">
            <v>5059.6955600000001</v>
          </cell>
        </row>
        <row r="501">
          <cell r="A501" t="str">
            <v>2.43.2025</v>
          </cell>
          <cell r="B501">
            <v>2</v>
          </cell>
          <cell r="C501">
            <v>43</v>
          </cell>
          <cell r="D501">
            <v>2025</v>
          </cell>
          <cell r="E501">
            <v>2348.4908999999998</v>
          </cell>
          <cell r="F501">
            <v>0</v>
          </cell>
          <cell r="G501">
            <v>0</v>
          </cell>
          <cell r="H501">
            <v>0</v>
          </cell>
          <cell r="I501">
            <v>0</v>
          </cell>
          <cell r="J501">
            <v>52.764800000000001</v>
          </cell>
          <cell r="K501">
            <v>1266.35475</v>
          </cell>
          <cell r="L501">
            <v>82.614750000000015</v>
          </cell>
          <cell r="M501">
            <v>1183.74</v>
          </cell>
          <cell r="N501">
            <v>310.38099999999997</v>
          </cell>
          <cell r="O501">
            <v>5244.3462</v>
          </cell>
        </row>
        <row r="502">
          <cell r="A502" t="str">
            <v>2.43.2026</v>
          </cell>
          <cell r="B502">
            <v>2</v>
          </cell>
          <cell r="C502">
            <v>43</v>
          </cell>
          <cell r="D502">
            <v>2026</v>
          </cell>
          <cell r="E502">
            <v>2435.8834000000002</v>
          </cell>
          <cell r="F502">
            <v>0</v>
          </cell>
          <cell r="G502">
            <v>0</v>
          </cell>
          <cell r="H502">
            <v>0</v>
          </cell>
          <cell r="I502">
            <v>0</v>
          </cell>
          <cell r="J502">
            <v>54.728299999999997</v>
          </cell>
          <cell r="K502">
            <v>1313.4790599999999</v>
          </cell>
          <cell r="L502">
            <v>85.689059999999984</v>
          </cell>
          <cell r="M502">
            <v>1227.79</v>
          </cell>
          <cell r="N502">
            <v>321.93099999999998</v>
          </cell>
          <cell r="O502">
            <v>5439.5008200000002</v>
          </cell>
        </row>
        <row r="503">
          <cell r="A503" t="str">
            <v>2.51.51</v>
          </cell>
          <cell r="B503">
            <v>2</v>
          </cell>
          <cell r="C503">
            <v>51</v>
          </cell>
          <cell r="D503">
            <v>51</v>
          </cell>
          <cell r="E503">
            <v>36071.029039000001</v>
          </cell>
          <cell r="F503">
            <v>0</v>
          </cell>
          <cell r="G503">
            <v>0</v>
          </cell>
          <cell r="H503">
            <v>0</v>
          </cell>
          <cell r="I503">
            <v>0</v>
          </cell>
          <cell r="J503">
            <v>651.9384399999999</v>
          </cell>
          <cell r="K503">
            <v>15646.520855879999</v>
          </cell>
          <cell r="L503">
            <v>1268.7627558799998</v>
          </cell>
          <cell r="M503">
            <v>14377.759100000001</v>
          </cell>
          <cell r="N503">
            <v>2509.1678000000002</v>
          </cell>
          <cell r="O503">
            <v>70525.177990760014</v>
          </cell>
        </row>
        <row r="504">
          <cell r="A504" t="str">
            <v>2.51.1996</v>
          </cell>
          <cell r="B504">
            <v>2</v>
          </cell>
          <cell r="C504">
            <v>51</v>
          </cell>
          <cell r="D504">
            <v>1996</v>
          </cell>
          <cell r="E504">
            <v>14.563544</v>
          </cell>
          <cell r="F504">
            <v>0</v>
          </cell>
          <cell r="G504">
            <v>0</v>
          </cell>
          <cell r="H504">
            <v>0</v>
          </cell>
          <cell r="I504">
            <v>0</v>
          </cell>
          <cell r="J504">
            <v>5.6694100000000001</v>
          </cell>
          <cell r="K504">
            <v>136.06625828</v>
          </cell>
          <cell r="L504">
            <v>0.51225828000000007</v>
          </cell>
          <cell r="M504">
            <v>135.554</v>
          </cell>
          <cell r="N504">
            <v>21.820399999999999</v>
          </cell>
          <cell r="O504">
            <v>314.18587056000001</v>
          </cell>
        </row>
        <row r="505">
          <cell r="A505" t="str">
            <v>2.51.1997</v>
          </cell>
          <cell r="B505">
            <v>2</v>
          </cell>
          <cell r="C505">
            <v>51</v>
          </cell>
          <cell r="D505">
            <v>1997</v>
          </cell>
          <cell r="E505">
            <v>19.274480999999998</v>
          </cell>
          <cell r="F505">
            <v>0</v>
          </cell>
          <cell r="G505">
            <v>0</v>
          </cell>
          <cell r="H505">
            <v>0</v>
          </cell>
          <cell r="I505">
            <v>0</v>
          </cell>
          <cell r="J505">
            <v>4.2107000000000001</v>
          </cell>
          <cell r="K505">
            <v>101.05696020000001</v>
          </cell>
          <cell r="L505">
            <v>0.6779601999999999</v>
          </cell>
          <cell r="M505">
            <v>100.379</v>
          </cell>
          <cell r="N505">
            <v>16.206</v>
          </cell>
          <cell r="O505">
            <v>241.80510139999998</v>
          </cell>
        </row>
        <row r="506">
          <cell r="A506" t="str">
            <v>2.51.1998</v>
          </cell>
          <cell r="B506">
            <v>2</v>
          </cell>
          <cell r="C506">
            <v>51</v>
          </cell>
          <cell r="D506">
            <v>1998</v>
          </cell>
          <cell r="E506">
            <v>19.222483999999998</v>
          </cell>
          <cell r="F506">
            <v>0</v>
          </cell>
          <cell r="G506">
            <v>0</v>
          </cell>
          <cell r="H506">
            <v>0</v>
          </cell>
          <cell r="I506">
            <v>0</v>
          </cell>
          <cell r="J506">
            <v>2.9186000000000001</v>
          </cell>
          <cell r="K506">
            <v>70.046232199999992</v>
          </cell>
          <cell r="L506">
            <v>0.67613219999999996</v>
          </cell>
          <cell r="M506">
            <v>69.370099999999994</v>
          </cell>
          <cell r="N506">
            <v>11.233000000000001</v>
          </cell>
          <cell r="O506">
            <v>173.46654839999999</v>
          </cell>
        </row>
        <row r="507">
          <cell r="A507" t="str">
            <v>2.51.1999</v>
          </cell>
          <cell r="B507">
            <v>2</v>
          </cell>
          <cell r="C507">
            <v>51</v>
          </cell>
          <cell r="D507">
            <v>1999</v>
          </cell>
          <cell r="E507">
            <v>40.024540000000002</v>
          </cell>
          <cell r="F507">
            <v>0</v>
          </cell>
          <cell r="G507">
            <v>0</v>
          </cell>
          <cell r="H507">
            <v>0</v>
          </cell>
          <cell r="I507">
            <v>0</v>
          </cell>
          <cell r="J507">
            <v>4.6567600000000002</v>
          </cell>
          <cell r="K507">
            <v>111.761821</v>
          </cell>
          <cell r="L507">
            <v>1.407821</v>
          </cell>
          <cell r="M507">
            <v>110.354</v>
          </cell>
          <cell r="N507">
            <v>17.922799999999999</v>
          </cell>
          <cell r="O507">
            <v>286.12774200000001</v>
          </cell>
        </row>
        <row r="508">
          <cell r="A508" t="str">
            <v>2.51.2000</v>
          </cell>
          <cell r="B508">
            <v>2</v>
          </cell>
          <cell r="C508">
            <v>51</v>
          </cell>
          <cell r="D508">
            <v>2000</v>
          </cell>
          <cell r="E508">
            <v>68.339710000000011</v>
          </cell>
          <cell r="F508">
            <v>0</v>
          </cell>
          <cell r="G508">
            <v>0</v>
          </cell>
          <cell r="H508">
            <v>0</v>
          </cell>
          <cell r="I508">
            <v>0</v>
          </cell>
          <cell r="J508">
            <v>6.4449199999999998</v>
          </cell>
          <cell r="K508">
            <v>154.6777755</v>
          </cell>
          <cell r="L508">
            <v>2.4037755000000001</v>
          </cell>
          <cell r="M508">
            <v>152.274</v>
          </cell>
          <cell r="N508">
            <v>24.805099999999999</v>
          </cell>
          <cell r="O508">
            <v>408.94528099999997</v>
          </cell>
        </row>
        <row r="509">
          <cell r="A509" t="str">
            <v>2.51.2001</v>
          </cell>
          <cell r="B509">
            <v>2</v>
          </cell>
          <cell r="C509">
            <v>51</v>
          </cell>
          <cell r="D509">
            <v>2001</v>
          </cell>
          <cell r="E509">
            <v>93.479520000000008</v>
          </cell>
          <cell r="F509">
            <v>0</v>
          </cell>
          <cell r="G509">
            <v>0</v>
          </cell>
          <cell r="H509">
            <v>0</v>
          </cell>
          <cell r="I509">
            <v>0</v>
          </cell>
          <cell r="J509">
            <v>7.41174</v>
          </cell>
          <cell r="K509">
            <v>177.88205779999998</v>
          </cell>
          <cell r="L509">
            <v>3.2880578000000003</v>
          </cell>
          <cell r="M509">
            <v>174.59399999999999</v>
          </cell>
          <cell r="N509">
            <v>28.526199999999999</v>
          </cell>
          <cell r="O509">
            <v>485.18157559999997</v>
          </cell>
        </row>
        <row r="510">
          <cell r="A510" t="str">
            <v>2.51.2002</v>
          </cell>
          <cell r="B510">
            <v>2</v>
          </cell>
          <cell r="C510">
            <v>51</v>
          </cell>
          <cell r="D510">
            <v>2002</v>
          </cell>
          <cell r="E510">
            <v>121.15373000000001</v>
          </cell>
          <cell r="F510">
            <v>0</v>
          </cell>
          <cell r="G510">
            <v>0</v>
          </cell>
          <cell r="H510">
            <v>0</v>
          </cell>
          <cell r="I510">
            <v>0</v>
          </cell>
          <cell r="J510">
            <v>8.2862399999999994</v>
          </cell>
          <cell r="K510">
            <v>198.86945700000001</v>
          </cell>
          <cell r="L510">
            <v>4.2614570000000001</v>
          </cell>
          <cell r="M510">
            <v>194.608</v>
          </cell>
          <cell r="N510">
            <v>31.8919</v>
          </cell>
          <cell r="O510">
            <v>559.070784</v>
          </cell>
        </row>
        <row r="511">
          <cell r="A511" t="str">
            <v>2.51.2003</v>
          </cell>
          <cell r="B511">
            <v>2</v>
          </cell>
          <cell r="C511">
            <v>51</v>
          </cell>
          <cell r="D511">
            <v>2003</v>
          </cell>
          <cell r="E511">
            <v>155.1437</v>
          </cell>
          <cell r="F511">
            <v>0</v>
          </cell>
          <cell r="G511">
            <v>0</v>
          </cell>
          <cell r="H511">
            <v>0</v>
          </cell>
          <cell r="I511">
            <v>0</v>
          </cell>
          <cell r="J511">
            <v>9.3292699999999993</v>
          </cell>
          <cell r="K511">
            <v>223.90202790000001</v>
          </cell>
          <cell r="L511">
            <v>5.4570279000000008</v>
          </cell>
          <cell r="M511">
            <v>218.44499999999999</v>
          </cell>
          <cell r="N511">
            <v>35.906300000000002</v>
          </cell>
          <cell r="O511">
            <v>648.18332580000003</v>
          </cell>
        </row>
        <row r="512">
          <cell r="A512" t="str">
            <v>2.51.2004</v>
          </cell>
          <cell r="B512">
            <v>2</v>
          </cell>
          <cell r="C512">
            <v>51</v>
          </cell>
          <cell r="D512">
            <v>2004</v>
          </cell>
          <cell r="E512">
            <v>190.60441999999998</v>
          </cell>
          <cell r="F512">
            <v>0</v>
          </cell>
          <cell r="G512">
            <v>0</v>
          </cell>
          <cell r="H512">
            <v>0</v>
          </cell>
          <cell r="I512">
            <v>0</v>
          </cell>
          <cell r="J512">
            <v>10.2264</v>
          </cell>
          <cell r="K512">
            <v>245.43332900000001</v>
          </cell>
          <cell r="L512">
            <v>6.7043289999999995</v>
          </cell>
          <cell r="M512">
            <v>238.72900000000001</v>
          </cell>
          <cell r="N512">
            <v>39.359099999999998</v>
          </cell>
          <cell r="O512">
            <v>731.05657799999994</v>
          </cell>
        </row>
        <row r="513">
          <cell r="A513" t="str">
            <v>2.51.2005</v>
          </cell>
          <cell r="B513">
            <v>2</v>
          </cell>
          <cell r="C513">
            <v>51</v>
          </cell>
          <cell r="D513">
            <v>2005</v>
          </cell>
          <cell r="E513">
            <v>232.13313999999997</v>
          </cell>
          <cell r="F513">
            <v>0</v>
          </cell>
          <cell r="G513">
            <v>0</v>
          </cell>
          <cell r="H513">
            <v>0</v>
          </cell>
          <cell r="I513">
            <v>0</v>
          </cell>
          <cell r="J513">
            <v>11.242800000000001</v>
          </cell>
          <cell r="K513">
            <v>269.82802600000002</v>
          </cell>
          <cell r="L513">
            <v>8.1650259999999992</v>
          </cell>
          <cell r="M513">
            <v>261.66300000000001</v>
          </cell>
          <cell r="N513">
            <v>43.271099999999997</v>
          </cell>
          <cell r="O513">
            <v>826.30309200000011</v>
          </cell>
        </row>
        <row r="514">
          <cell r="A514" t="str">
            <v>2.51.2006</v>
          </cell>
          <cell r="B514">
            <v>2</v>
          </cell>
          <cell r="C514">
            <v>51</v>
          </cell>
          <cell r="D514">
            <v>2006</v>
          </cell>
          <cell r="E514">
            <v>279.28416999999996</v>
          </cell>
          <cell r="F514">
            <v>0</v>
          </cell>
          <cell r="G514">
            <v>0</v>
          </cell>
          <cell r="H514">
            <v>0</v>
          </cell>
          <cell r="I514">
            <v>0</v>
          </cell>
          <cell r="J514">
            <v>12.327199999999999</v>
          </cell>
          <cell r="K514">
            <v>295.852531</v>
          </cell>
          <cell r="L514">
            <v>9.8235309999999991</v>
          </cell>
          <cell r="M514">
            <v>286.029</v>
          </cell>
          <cell r="N514">
            <v>47.444699999999997</v>
          </cell>
          <cell r="O514">
            <v>930.76113199999998</v>
          </cell>
        </row>
        <row r="515">
          <cell r="A515" t="str">
            <v>2.51.2007</v>
          </cell>
          <cell r="B515">
            <v>2</v>
          </cell>
          <cell r="C515">
            <v>51</v>
          </cell>
          <cell r="D515">
            <v>2007</v>
          </cell>
          <cell r="E515">
            <v>336.11460000000005</v>
          </cell>
          <cell r="F515">
            <v>0</v>
          </cell>
          <cell r="G515">
            <v>0</v>
          </cell>
          <cell r="H515">
            <v>0</v>
          </cell>
          <cell r="I515">
            <v>0</v>
          </cell>
          <cell r="J515">
            <v>13.6274</v>
          </cell>
          <cell r="K515">
            <v>327.0575</v>
          </cell>
          <cell r="L515">
            <v>11.822499999999998</v>
          </cell>
          <cell r="M515">
            <v>315.23500000000001</v>
          </cell>
          <cell r="N515">
            <v>52.448900000000002</v>
          </cell>
          <cell r="O515">
            <v>1056.3059000000001</v>
          </cell>
        </row>
        <row r="516">
          <cell r="A516" t="str">
            <v>2.51.2008</v>
          </cell>
          <cell r="B516">
            <v>2</v>
          </cell>
          <cell r="C516">
            <v>51</v>
          </cell>
          <cell r="D516">
            <v>2008</v>
          </cell>
          <cell r="E516">
            <v>400.41890000000001</v>
          </cell>
          <cell r="F516">
            <v>0</v>
          </cell>
          <cell r="G516">
            <v>0</v>
          </cell>
          <cell r="H516">
            <v>0</v>
          </cell>
          <cell r="I516">
            <v>0</v>
          </cell>
          <cell r="J516">
            <v>15.011900000000001</v>
          </cell>
          <cell r="K516">
            <v>360.286314</v>
          </cell>
          <cell r="L516">
            <v>14.084314000000001</v>
          </cell>
          <cell r="M516">
            <v>346.202</v>
          </cell>
          <cell r="N516">
            <v>57.7776</v>
          </cell>
          <cell r="O516">
            <v>1193.7810279999999</v>
          </cell>
        </row>
        <row r="517">
          <cell r="A517" t="str">
            <v>2.51.2009</v>
          </cell>
          <cell r="B517">
            <v>2</v>
          </cell>
          <cell r="C517">
            <v>51</v>
          </cell>
          <cell r="D517">
            <v>2009</v>
          </cell>
          <cell r="E517">
            <v>474.75130000000001</v>
          </cell>
          <cell r="F517">
            <v>0</v>
          </cell>
          <cell r="G517">
            <v>0</v>
          </cell>
          <cell r="H517">
            <v>0</v>
          </cell>
          <cell r="I517">
            <v>0</v>
          </cell>
          <cell r="J517">
            <v>16.552199999999999</v>
          </cell>
          <cell r="K517">
            <v>397.25393000000003</v>
          </cell>
          <cell r="L517">
            <v>16.698930000000001</v>
          </cell>
          <cell r="M517">
            <v>380.55500000000001</v>
          </cell>
          <cell r="N517">
            <v>63.7059</v>
          </cell>
          <cell r="O517">
            <v>1349.5172600000001</v>
          </cell>
        </row>
        <row r="518">
          <cell r="A518" t="str">
            <v>2.51.2010</v>
          </cell>
          <cell r="B518">
            <v>2</v>
          </cell>
          <cell r="C518">
            <v>51</v>
          </cell>
          <cell r="D518">
            <v>2010</v>
          </cell>
          <cell r="E518">
            <v>556.94349999999997</v>
          </cell>
          <cell r="F518">
            <v>0</v>
          </cell>
          <cell r="G518">
            <v>0</v>
          </cell>
          <cell r="H518">
            <v>0</v>
          </cell>
          <cell r="I518">
            <v>0</v>
          </cell>
          <cell r="J518">
            <v>18.146899999999999</v>
          </cell>
          <cell r="K518">
            <v>435.526948</v>
          </cell>
          <cell r="L518">
            <v>19.589948</v>
          </cell>
          <cell r="M518">
            <v>415.93700000000001</v>
          </cell>
          <cell r="N518">
            <v>69.843599999999995</v>
          </cell>
          <cell r="O518">
            <v>1515.9878959999999</v>
          </cell>
        </row>
        <row r="519">
          <cell r="A519" t="str">
            <v>2.51.2011</v>
          </cell>
          <cell r="B519">
            <v>2</v>
          </cell>
          <cell r="C519">
            <v>51</v>
          </cell>
          <cell r="D519">
            <v>2011</v>
          </cell>
          <cell r="E519">
            <v>678.07050000000004</v>
          </cell>
          <cell r="F519">
            <v>0</v>
          </cell>
          <cell r="G519">
            <v>0</v>
          </cell>
          <cell r="H519">
            <v>0</v>
          </cell>
          <cell r="I519">
            <v>0</v>
          </cell>
          <cell r="J519">
            <v>19.651399999999999</v>
          </cell>
          <cell r="K519">
            <v>471.63448699999998</v>
          </cell>
          <cell r="L519">
            <v>23.850487000000005</v>
          </cell>
          <cell r="M519">
            <v>447.78399999999999</v>
          </cell>
          <cell r="N519">
            <v>75.634</v>
          </cell>
          <cell r="O519">
            <v>1716.6248740000001</v>
          </cell>
        </row>
        <row r="520">
          <cell r="A520" t="str">
            <v>2.51.2012</v>
          </cell>
          <cell r="B520">
            <v>2</v>
          </cell>
          <cell r="C520">
            <v>51</v>
          </cell>
          <cell r="D520">
            <v>2012</v>
          </cell>
          <cell r="E520">
            <v>803.11350000000004</v>
          </cell>
          <cell r="F520">
            <v>0</v>
          </cell>
          <cell r="G520">
            <v>0</v>
          </cell>
          <cell r="H520">
            <v>0</v>
          </cell>
          <cell r="I520">
            <v>0</v>
          </cell>
          <cell r="J520">
            <v>20.958600000000001</v>
          </cell>
          <cell r="K520">
            <v>503.00670500000001</v>
          </cell>
          <cell r="L520">
            <v>28.248705000000001</v>
          </cell>
          <cell r="M520">
            <v>474.75799999999998</v>
          </cell>
          <cell r="N520">
            <v>80.665099999999995</v>
          </cell>
          <cell r="O520">
            <v>1910.7506100000001</v>
          </cell>
        </row>
        <row r="521">
          <cell r="A521" t="str">
            <v>2.51.2013</v>
          </cell>
          <cell r="B521">
            <v>2</v>
          </cell>
          <cell r="C521">
            <v>51</v>
          </cell>
          <cell r="D521">
            <v>2013</v>
          </cell>
          <cell r="E521">
            <v>947.34499999999991</v>
          </cell>
          <cell r="F521">
            <v>0</v>
          </cell>
          <cell r="G521">
            <v>0</v>
          </cell>
          <cell r="H521">
            <v>0</v>
          </cell>
          <cell r="I521">
            <v>0</v>
          </cell>
          <cell r="J521">
            <v>22.484500000000001</v>
          </cell>
          <cell r="K521">
            <v>539.62893700000006</v>
          </cell>
          <cell r="L521">
            <v>33.321937000000005</v>
          </cell>
          <cell r="M521">
            <v>506.30700000000002</v>
          </cell>
          <cell r="N521">
            <v>86.537999999999997</v>
          </cell>
          <cell r="O521">
            <v>2135.6253739999997</v>
          </cell>
        </row>
        <row r="522">
          <cell r="A522" t="str">
            <v>2.51.2014</v>
          </cell>
          <cell r="B522">
            <v>2</v>
          </cell>
          <cell r="C522">
            <v>51</v>
          </cell>
          <cell r="D522">
            <v>2014</v>
          </cell>
          <cell r="E522">
            <v>1101.9235000000001</v>
          </cell>
          <cell r="F522">
            <v>0</v>
          </cell>
          <cell r="G522">
            <v>0</v>
          </cell>
          <cell r="H522">
            <v>0</v>
          </cell>
          <cell r="I522">
            <v>0</v>
          </cell>
          <cell r="J522">
            <v>23.982399999999998</v>
          </cell>
          <cell r="K522">
            <v>575.57612300000005</v>
          </cell>
          <cell r="L522">
            <v>38.759123000000002</v>
          </cell>
          <cell r="M522">
            <v>536.81700000000001</v>
          </cell>
          <cell r="N522">
            <v>92.302700000000002</v>
          </cell>
          <cell r="O522">
            <v>2369.3608460000005</v>
          </cell>
        </row>
        <row r="523">
          <cell r="A523" t="str">
            <v>2.51.2015</v>
          </cell>
          <cell r="B523">
            <v>2</v>
          </cell>
          <cell r="C523">
            <v>51</v>
          </cell>
          <cell r="D523">
            <v>2015</v>
          </cell>
          <cell r="E523">
            <v>1275.0659999999998</v>
          </cell>
          <cell r="F523">
            <v>0</v>
          </cell>
          <cell r="G523">
            <v>0</v>
          </cell>
          <cell r="H523">
            <v>0</v>
          </cell>
          <cell r="I523">
            <v>0</v>
          </cell>
          <cell r="J523">
            <v>25.6236</v>
          </cell>
          <cell r="K523">
            <v>614.96517700000004</v>
          </cell>
          <cell r="L523">
            <v>44.849176999999997</v>
          </cell>
          <cell r="M523">
            <v>570.11599999999999</v>
          </cell>
          <cell r="N523">
            <v>98.619399999999999</v>
          </cell>
          <cell r="O523">
            <v>2629.2393539999998</v>
          </cell>
        </row>
        <row r="524">
          <cell r="A524" t="str">
            <v>2.51.2016</v>
          </cell>
          <cell r="B524">
            <v>2</v>
          </cell>
          <cell r="C524">
            <v>51</v>
          </cell>
          <cell r="D524">
            <v>2016</v>
          </cell>
          <cell r="E524">
            <v>1467.6466</v>
          </cell>
          <cell r="F524">
            <v>0</v>
          </cell>
          <cell r="G524">
            <v>0</v>
          </cell>
          <cell r="H524">
            <v>0</v>
          </cell>
          <cell r="I524">
            <v>0</v>
          </cell>
          <cell r="J524">
            <v>27.393899999999999</v>
          </cell>
          <cell r="K524">
            <v>657.45400000000006</v>
          </cell>
          <cell r="L524">
            <v>51.622999999999998</v>
          </cell>
          <cell r="M524">
            <v>605.83100000000002</v>
          </cell>
          <cell r="N524">
            <v>105.43300000000001</v>
          </cell>
          <cell r="O524">
            <v>2915.3815000000004</v>
          </cell>
        </row>
        <row r="525">
          <cell r="A525" t="str">
            <v>2.51.2017</v>
          </cell>
          <cell r="B525">
            <v>2</v>
          </cell>
          <cell r="C525">
            <v>51</v>
          </cell>
          <cell r="D525">
            <v>2017</v>
          </cell>
          <cell r="E525">
            <v>1644.0435</v>
          </cell>
          <cell r="F525">
            <v>0</v>
          </cell>
          <cell r="G525">
            <v>0</v>
          </cell>
          <cell r="H525">
            <v>0</v>
          </cell>
          <cell r="I525">
            <v>0</v>
          </cell>
          <cell r="J525">
            <v>28.646999999999998</v>
          </cell>
          <cell r="K525">
            <v>687.52758700000004</v>
          </cell>
          <cell r="L525">
            <v>57.827587000000001</v>
          </cell>
          <cell r="M525">
            <v>629.70000000000005</v>
          </cell>
          <cell r="N525">
            <v>110.256</v>
          </cell>
          <cell r="O525">
            <v>3158.0016740000005</v>
          </cell>
        </row>
        <row r="526">
          <cell r="A526" t="str">
            <v>2.51.2018</v>
          </cell>
          <cell r="B526">
            <v>2</v>
          </cell>
          <cell r="C526">
            <v>51</v>
          </cell>
          <cell r="D526">
            <v>2018</v>
          </cell>
          <cell r="E526">
            <v>1835.7735999999998</v>
          </cell>
          <cell r="F526">
            <v>0</v>
          </cell>
          <cell r="G526">
            <v>0</v>
          </cell>
          <cell r="H526">
            <v>0</v>
          </cell>
          <cell r="I526">
            <v>0</v>
          </cell>
          <cell r="J526">
            <v>29.994399999999999</v>
          </cell>
          <cell r="K526">
            <v>719.86454200000003</v>
          </cell>
          <cell r="L526">
            <v>64.571541999999994</v>
          </cell>
          <cell r="M526">
            <v>655.29399999999998</v>
          </cell>
          <cell r="N526">
            <v>115.44199999999999</v>
          </cell>
          <cell r="O526">
            <v>3420.9400839999998</v>
          </cell>
        </row>
        <row r="527">
          <cell r="A527" t="str">
            <v>2.51.2019</v>
          </cell>
          <cell r="B527">
            <v>2</v>
          </cell>
          <cell r="C527">
            <v>51</v>
          </cell>
          <cell r="D527">
            <v>2019</v>
          </cell>
          <cell r="E527">
            <v>2043.6204</v>
          </cell>
          <cell r="F527">
            <v>0</v>
          </cell>
          <cell r="G527">
            <v>0</v>
          </cell>
          <cell r="H527">
            <v>0</v>
          </cell>
          <cell r="I527">
            <v>0</v>
          </cell>
          <cell r="J527">
            <v>31.4316</v>
          </cell>
          <cell r="K527">
            <v>754.35739000000001</v>
          </cell>
          <cell r="L527">
            <v>71.882390000000001</v>
          </cell>
          <cell r="M527">
            <v>682.47500000000002</v>
          </cell>
          <cell r="N527">
            <v>120.973</v>
          </cell>
          <cell r="O527">
            <v>3704.7397800000003</v>
          </cell>
        </row>
        <row r="528">
          <cell r="A528" t="str">
            <v>2.51.2020</v>
          </cell>
          <cell r="B528">
            <v>2</v>
          </cell>
          <cell r="C528">
            <v>51</v>
          </cell>
          <cell r="D528">
            <v>2020</v>
          </cell>
          <cell r="E528">
            <v>2529.0506999999998</v>
          </cell>
          <cell r="F528">
            <v>0</v>
          </cell>
          <cell r="G528">
            <v>0</v>
          </cell>
          <cell r="H528">
            <v>0</v>
          </cell>
          <cell r="I528">
            <v>0</v>
          </cell>
          <cell r="J528">
            <v>36.742400000000004</v>
          </cell>
          <cell r="K528">
            <v>881.81614000000002</v>
          </cell>
          <cell r="L528">
            <v>88.957139999999995</v>
          </cell>
          <cell r="M528">
            <v>792.85900000000004</v>
          </cell>
          <cell r="N528">
            <v>141.41300000000001</v>
          </cell>
          <cell r="O528">
            <v>4470.8383799999992</v>
          </cell>
        </row>
        <row r="529">
          <cell r="A529" t="str">
            <v>2.51.2021</v>
          </cell>
          <cell r="B529">
            <v>2</v>
          </cell>
          <cell r="C529">
            <v>51</v>
          </cell>
          <cell r="D529">
            <v>2021</v>
          </cell>
          <cell r="E529">
            <v>2771.0335</v>
          </cell>
          <cell r="F529">
            <v>0</v>
          </cell>
          <cell r="G529">
            <v>0</v>
          </cell>
          <cell r="H529">
            <v>0</v>
          </cell>
          <cell r="I529">
            <v>0</v>
          </cell>
          <cell r="J529">
            <v>38.144100000000002</v>
          </cell>
          <cell r="K529">
            <v>915.45826999999997</v>
          </cell>
          <cell r="L529">
            <v>97.468270000000004</v>
          </cell>
          <cell r="M529">
            <v>817.99</v>
          </cell>
          <cell r="N529">
            <v>146.80799999999999</v>
          </cell>
          <cell r="O529">
            <v>4786.9021400000001</v>
          </cell>
        </row>
        <row r="530">
          <cell r="A530" t="str">
            <v>2.51.2022</v>
          </cell>
          <cell r="B530">
            <v>2</v>
          </cell>
          <cell r="C530">
            <v>51</v>
          </cell>
          <cell r="D530">
            <v>2022</v>
          </cell>
          <cell r="E530">
            <v>2967.8159999999998</v>
          </cell>
          <cell r="F530">
            <v>0</v>
          </cell>
          <cell r="G530">
            <v>0</v>
          </cell>
          <cell r="H530">
            <v>0</v>
          </cell>
          <cell r="I530">
            <v>0</v>
          </cell>
          <cell r="J530">
            <v>38.814999999999998</v>
          </cell>
          <cell r="K530">
            <v>931.55984999999998</v>
          </cell>
          <cell r="L530">
            <v>104.38985</v>
          </cell>
          <cell r="M530">
            <v>827.16899999999998</v>
          </cell>
          <cell r="N530">
            <v>149.38999999999999</v>
          </cell>
          <cell r="O530">
            <v>5019.1397000000006</v>
          </cell>
        </row>
        <row r="531">
          <cell r="A531" t="str">
            <v>2.51.2023</v>
          </cell>
          <cell r="B531">
            <v>2</v>
          </cell>
          <cell r="C531">
            <v>51</v>
          </cell>
          <cell r="D531">
            <v>2023</v>
          </cell>
          <cell r="E531">
            <v>3156.7649000000001</v>
          </cell>
          <cell r="F531">
            <v>0</v>
          </cell>
          <cell r="G531">
            <v>0</v>
          </cell>
          <cell r="H531">
            <v>0</v>
          </cell>
          <cell r="I531">
            <v>0</v>
          </cell>
          <cell r="J531">
            <v>39.324599999999997</v>
          </cell>
          <cell r="K531">
            <v>943.78912000000003</v>
          </cell>
          <cell r="L531">
            <v>111.03612000000001</v>
          </cell>
          <cell r="M531">
            <v>832.75300000000004</v>
          </cell>
          <cell r="N531">
            <v>151.352</v>
          </cell>
          <cell r="O531">
            <v>5235.0197399999997</v>
          </cell>
        </row>
        <row r="532">
          <cell r="A532" t="str">
            <v>2.51.2024</v>
          </cell>
          <cell r="B532">
            <v>2</v>
          </cell>
          <cell r="C532">
            <v>51</v>
          </cell>
          <cell r="D532">
            <v>2024</v>
          </cell>
          <cell r="E532">
            <v>3177.1875999999997</v>
          </cell>
          <cell r="F532">
            <v>0</v>
          </cell>
          <cell r="G532">
            <v>0</v>
          </cell>
          <cell r="H532">
            <v>0</v>
          </cell>
          <cell r="I532">
            <v>0</v>
          </cell>
          <cell r="J532">
            <v>39.578899999999997</v>
          </cell>
          <cell r="K532">
            <v>949.89441999999997</v>
          </cell>
          <cell r="L532">
            <v>111.75441999999998</v>
          </cell>
          <cell r="M532">
            <v>838.14099999999996</v>
          </cell>
          <cell r="N532">
            <v>152.33099999999999</v>
          </cell>
          <cell r="O532">
            <v>5268.8873399999993</v>
          </cell>
        </row>
        <row r="533">
          <cell r="A533" t="str">
            <v>2.51.2025</v>
          </cell>
          <cell r="B533">
            <v>2</v>
          </cell>
          <cell r="C533">
            <v>51</v>
          </cell>
          <cell r="D533">
            <v>2025</v>
          </cell>
          <cell r="E533">
            <v>3277.8799999999997</v>
          </cell>
          <cell r="F533">
            <v>0</v>
          </cell>
          <cell r="G533">
            <v>0</v>
          </cell>
          <cell r="H533">
            <v>0</v>
          </cell>
          <cell r="I533">
            <v>0</v>
          </cell>
          <cell r="J533">
            <v>40.833199999999998</v>
          </cell>
          <cell r="K533">
            <v>979.99694999999997</v>
          </cell>
          <cell r="L533">
            <v>115.29595</v>
          </cell>
          <cell r="M533">
            <v>864.70100000000002</v>
          </cell>
          <cell r="N533">
            <v>157.15799999999999</v>
          </cell>
          <cell r="O533">
            <v>5435.8651</v>
          </cell>
        </row>
        <row r="534">
          <cell r="A534" t="str">
            <v>2.51.2026</v>
          </cell>
          <cell r="B534">
            <v>2</v>
          </cell>
          <cell r="C534">
            <v>51</v>
          </cell>
          <cell r="D534">
            <v>2026</v>
          </cell>
          <cell r="E534">
            <v>3393.2420000000002</v>
          </cell>
          <cell r="F534">
            <v>0</v>
          </cell>
          <cell r="G534">
            <v>0</v>
          </cell>
          <cell r="H534">
            <v>0</v>
          </cell>
          <cell r="I534">
            <v>0</v>
          </cell>
          <cell r="J534">
            <v>42.270400000000002</v>
          </cell>
          <cell r="K534">
            <v>1014.4899899999999</v>
          </cell>
          <cell r="L534">
            <v>119.35399</v>
          </cell>
          <cell r="M534">
            <v>895.13599999999997</v>
          </cell>
          <cell r="N534">
            <v>162.69</v>
          </cell>
          <cell r="O534">
            <v>5627.1823799999993</v>
          </cell>
        </row>
        <row r="535">
          <cell r="A535" t="str">
            <v>2.52.52</v>
          </cell>
          <cell r="B535">
            <v>2</v>
          </cell>
          <cell r="C535">
            <v>52</v>
          </cell>
          <cell r="D535">
            <v>52</v>
          </cell>
          <cell r="E535">
            <v>596129.86489999993</v>
          </cell>
          <cell r="F535">
            <v>0</v>
          </cell>
          <cell r="G535">
            <v>0</v>
          </cell>
          <cell r="H535">
            <v>0</v>
          </cell>
          <cell r="I535">
            <v>0</v>
          </cell>
          <cell r="J535">
            <v>16723.3249</v>
          </cell>
          <cell r="K535">
            <v>401359.53640800004</v>
          </cell>
          <cell r="L535">
            <v>20968.276407999998</v>
          </cell>
          <cell r="M535">
            <v>380391.35</v>
          </cell>
          <cell r="N535">
            <v>119452.27099999998</v>
          </cell>
          <cell r="O535">
            <v>1535024.6236160002</v>
          </cell>
        </row>
        <row r="536">
          <cell r="A536" t="str">
            <v>2.52.1996</v>
          </cell>
          <cell r="B536">
            <v>2</v>
          </cell>
          <cell r="C536">
            <v>52</v>
          </cell>
          <cell r="D536">
            <v>1996</v>
          </cell>
          <cell r="E536">
            <v>393.4631</v>
          </cell>
          <cell r="F536">
            <v>0</v>
          </cell>
          <cell r="G536">
            <v>0</v>
          </cell>
          <cell r="H536">
            <v>0</v>
          </cell>
          <cell r="I536">
            <v>0</v>
          </cell>
          <cell r="J536">
            <v>137.876</v>
          </cell>
          <cell r="K536">
            <v>3309.0196679999999</v>
          </cell>
          <cell r="L536">
            <v>13.839668000000001</v>
          </cell>
          <cell r="M536">
            <v>3295.18</v>
          </cell>
          <cell r="N536">
            <v>984.82600000000002</v>
          </cell>
          <cell r="O536">
            <v>8134.204436</v>
          </cell>
        </row>
        <row r="537">
          <cell r="A537" t="str">
            <v>2.52.1997</v>
          </cell>
          <cell r="B537">
            <v>2</v>
          </cell>
          <cell r="C537">
            <v>52</v>
          </cell>
          <cell r="D537">
            <v>1997</v>
          </cell>
          <cell r="E537">
            <v>360.90489999999994</v>
          </cell>
          <cell r="F537">
            <v>0</v>
          </cell>
          <cell r="G537">
            <v>0</v>
          </cell>
          <cell r="H537">
            <v>0</v>
          </cell>
          <cell r="I537">
            <v>0</v>
          </cell>
          <cell r="J537">
            <v>96.222899999999996</v>
          </cell>
          <cell r="K537">
            <v>2309.3444420000001</v>
          </cell>
          <cell r="L537">
            <v>12.694442</v>
          </cell>
          <cell r="M537">
            <v>2296.65</v>
          </cell>
          <cell r="N537">
            <v>687.30600000000004</v>
          </cell>
          <cell r="O537">
            <v>5763.1226839999999</v>
          </cell>
        </row>
        <row r="538">
          <cell r="A538" t="str">
            <v>2.52.1998</v>
          </cell>
          <cell r="B538">
            <v>2</v>
          </cell>
          <cell r="C538">
            <v>52</v>
          </cell>
          <cell r="D538">
            <v>1998</v>
          </cell>
          <cell r="E538">
            <v>598.06650000000002</v>
          </cell>
          <cell r="F538">
            <v>0</v>
          </cell>
          <cell r="G538">
            <v>0</v>
          </cell>
          <cell r="H538">
            <v>0</v>
          </cell>
          <cell r="I538">
            <v>0</v>
          </cell>
          <cell r="J538">
            <v>128.68100000000001</v>
          </cell>
          <cell r="K538">
            <v>3088.3363760000002</v>
          </cell>
          <cell r="L538">
            <v>21.036376000000004</v>
          </cell>
          <cell r="M538">
            <v>3067.3</v>
          </cell>
          <cell r="N538">
            <v>919.14800000000002</v>
          </cell>
          <cell r="O538">
            <v>7822.568252</v>
          </cell>
        </row>
        <row r="539">
          <cell r="A539" t="str">
            <v>2.52.1999</v>
          </cell>
          <cell r="B539">
            <v>2</v>
          </cell>
          <cell r="C539">
            <v>52</v>
          </cell>
          <cell r="D539">
            <v>1999</v>
          </cell>
          <cell r="E539">
            <v>738.10349999999994</v>
          </cell>
          <cell r="F539">
            <v>0</v>
          </cell>
          <cell r="G539">
            <v>0</v>
          </cell>
          <cell r="H539">
            <v>0</v>
          </cell>
          <cell r="I539">
            <v>0</v>
          </cell>
          <cell r="J539">
            <v>133.12100000000001</v>
          </cell>
          <cell r="K539">
            <v>3194.8920499999999</v>
          </cell>
          <cell r="L539">
            <v>25.962049999999998</v>
          </cell>
          <cell r="M539">
            <v>3168.93</v>
          </cell>
          <cell r="N539">
            <v>950.86099999999999</v>
          </cell>
          <cell r="O539">
            <v>8211.8696</v>
          </cell>
        </row>
        <row r="540">
          <cell r="A540" t="str">
            <v>2.52.2000</v>
          </cell>
          <cell r="B540">
            <v>2</v>
          </cell>
          <cell r="C540">
            <v>52</v>
          </cell>
          <cell r="D540">
            <v>2000</v>
          </cell>
          <cell r="E540">
            <v>1081.6389999999999</v>
          </cell>
          <cell r="F540">
            <v>0</v>
          </cell>
          <cell r="G540">
            <v>0</v>
          </cell>
          <cell r="H540">
            <v>0</v>
          </cell>
          <cell r="I540">
            <v>0</v>
          </cell>
          <cell r="J540">
            <v>167.91499999999999</v>
          </cell>
          <cell r="K540">
            <v>4029.9555969999997</v>
          </cell>
          <cell r="L540">
            <v>38.045597000000001</v>
          </cell>
          <cell r="M540">
            <v>3991.92</v>
          </cell>
          <cell r="N540">
            <v>1199.3900000000001</v>
          </cell>
          <cell r="O540">
            <v>10508.865193999998</v>
          </cell>
        </row>
        <row r="541">
          <cell r="A541" t="str">
            <v>2.52.2001</v>
          </cell>
          <cell r="B541">
            <v>2</v>
          </cell>
          <cell r="C541">
            <v>52</v>
          </cell>
          <cell r="D541">
            <v>2001</v>
          </cell>
          <cell r="E541">
            <v>1460.3593000000001</v>
          </cell>
          <cell r="F541">
            <v>0</v>
          </cell>
          <cell r="G541">
            <v>0</v>
          </cell>
          <cell r="H541">
            <v>0</v>
          </cell>
          <cell r="I541">
            <v>0</v>
          </cell>
          <cell r="J541">
            <v>198.99799999999999</v>
          </cell>
          <cell r="K541">
            <v>4775.9565940000002</v>
          </cell>
          <cell r="L541">
            <v>51.366593999999999</v>
          </cell>
          <cell r="M541">
            <v>4724.59</v>
          </cell>
          <cell r="N541">
            <v>1421.42</v>
          </cell>
          <cell r="O541">
            <v>12632.690488000002</v>
          </cell>
        </row>
        <row r="542">
          <cell r="A542" t="str">
            <v>2.52.2002</v>
          </cell>
          <cell r="B542">
            <v>2</v>
          </cell>
          <cell r="C542">
            <v>52</v>
          </cell>
          <cell r="D542">
            <v>2002</v>
          </cell>
          <cell r="E542">
            <v>1579.8086999999998</v>
          </cell>
          <cell r="F542">
            <v>0</v>
          </cell>
          <cell r="G542">
            <v>0</v>
          </cell>
          <cell r="H542">
            <v>0</v>
          </cell>
          <cell r="I542">
            <v>0</v>
          </cell>
          <cell r="J542">
            <v>191.83</v>
          </cell>
          <cell r="K542">
            <v>4603.908351</v>
          </cell>
          <cell r="L542">
            <v>55.568351000000007</v>
          </cell>
          <cell r="M542">
            <v>4548.33</v>
          </cell>
          <cell r="N542">
            <v>1370.21</v>
          </cell>
          <cell r="O542">
            <v>12349.655402</v>
          </cell>
        </row>
        <row r="543">
          <cell r="A543" t="str">
            <v>2.52.2003</v>
          </cell>
          <cell r="B543">
            <v>2</v>
          </cell>
          <cell r="C543">
            <v>52</v>
          </cell>
          <cell r="D543">
            <v>2003</v>
          </cell>
          <cell r="E543">
            <v>2097.2122999999997</v>
          </cell>
          <cell r="F543">
            <v>0</v>
          </cell>
          <cell r="G543">
            <v>0</v>
          </cell>
          <cell r="H543">
            <v>0</v>
          </cell>
          <cell r="I543">
            <v>0</v>
          </cell>
          <cell r="J543">
            <v>229.64400000000001</v>
          </cell>
          <cell r="K543">
            <v>5511.4473500000004</v>
          </cell>
          <cell r="L543">
            <v>73.767349999999993</v>
          </cell>
          <cell r="M543">
            <v>5437.68</v>
          </cell>
          <cell r="N543">
            <v>1640.31</v>
          </cell>
          <cell r="O543">
            <v>14990.061</v>
          </cell>
        </row>
        <row r="544">
          <cell r="A544" t="str">
            <v>2.52.2004</v>
          </cell>
          <cell r="B544">
            <v>2</v>
          </cell>
          <cell r="C544">
            <v>52</v>
          </cell>
          <cell r="D544">
            <v>2004</v>
          </cell>
          <cell r="E544">
            <v>2542.8765999999996</v>
          </cell>
          <cell r="F544">
            <v>0</v>
          </cell>
          <cell r="G544">
            <v>0</v>
          </cell>
          <cell r="H544">
            <v>0</v>
          </cell>
          <cell r="I544">
            <v>0</v>
          </cell>
          <cell r="J544">
            <v>253.542</v>
          </cell>
          <cell r="K544">
            <v>6085.0031900000004</v>
          </cell>
          <cell r="L544">
            <v>89.443190000000001</v>
          </cell>
          <cell r="M544">
            <v>5995.56</v>
          </cell>
          <cell r="N544">
            <v>1811.01</v>
          </cell>
          <cell r="O544">
            <v>16777.434979999998</v>
          </cell>
        </row>
        <row r="545">
          <cell r="A545" t="str">
            <v>2.52.2005</v>
          </cell>
          <cell r="B545">
            <v>2</v>
          </cell>
          <cell r="C545">
            <v>52</v>
          </cell>
          <cell r="D545">
            <v>2005</v>
          </cell>
          <cell r="E545">
            <v>3498.5760000000005</v>
          </cell>
          <cell r="F545">
            <v>0</v>
          </cell>
          <cell r="G545">
            <v>0</v>
          </cell>
          <cell r="H545">
            <v>0</v>
          </cell>
          <cell r="I545">
            <v>0</v>
          </cell>
          <cell r="J545">
            <v>320.19499999999999</v>
          </cell>
          <cell r="K545">
            <v>7684.6888200000003</v>
          </cell>
          <cell r="L545">
            <v>123.05882</v>
          </cell>
          <cell r="M545">
            <v>7561.62</v>
          </cell>
          <cell r="N545">
            <v>2287.11</v>
          </cell>
          <cell r="O545">
            <v>21475.248640000002</v>
          </cell>
        </row>
        <row r="546">
          <cell r="A546" t="str">
            <v>2.52.2006</v>
          </cell>
          <cell r="B546">
            <v>2</v>
          </cell>
          <cell r="C546">
            <v>52</v>
          </cell>
          <cell r="D546">
            <v>2006</v>
          </cell>
          <cell r="E546">
            <v>4028.9680000000003</v>
          </cell>
          <cell r="F546">
            <v>0</v>
          </cell>
          <cell r="G546">
            <v>0</v>
          </cell>
          <cell r="H546">
            <v>0</v>
          </cell>
          <cell r="I546">
            <v>0</v>
          </cell>
          <cell r="J546">
            <v>340.76400000000001</v>
          </cell>
          <cell r="K546">
            <v>8178.34519</v>
          </cell>
          <cell r="L546">
            <v>141.71519000000001</v>
          </cell>
          <cell r="M546">
            <v>8036.63</v>
          </cell>
          <cell r="N546">
            <v>2434.0300000000002</v>
          </cell>
          <cell r="O546">
            <v>23160.452379999999</v>
          </cell>
        </row>
        <row r="547">
          <cell r="A547" t="str">
            <v>2.52.2007</v>
          </cell>
          <cell r="B547">
            <v>2</v>
          </cell>
          <cell r="C547">
            <v>52</v>
          </cell>
          <cell r="D547">
            <v>2007</v>
          </cell>
          <cell r="E547">
            <v>5217.0069999999996</v>
          </cell>
          <cell r="F547">
            <v>0</v>
          </cell>
          <cell r="G547">
            <v>0</v>
          </cell>
          <cell r="H547">
            <v>0</v>
          </cell>
          <cell r="I547">
            <v>0</v>
          </cell>
          <cell r="J547">
            <v>410.13299999999998</v>
          </cell>
          <cell r="K547">
            <v>9843.1829600000001</v>
          </cell>
          <cell r="L547">
            <v>183.50295999999997</v>
          </cell>
          <cell r="M547">
            <v>9659.68</v>
          </cell>
          <cell r="N547">
            <v>2929.52</v>
          </cell>
          <cell r="O547">
            <v>28243.02592</v>
          </cell>
        </row>
        <row r="548">
          <cell r="A548" t="str">
            <v>2.52.2008</v>
          </cell>
          <cell r="B548">
            <v>2</v>
          </cell>
          <cell r="C548">
            <v>52</v>
          </cell>
          <cell r="D548">
            <v>2008</v>
          </cell>
          <cell r="E548">
            <v>5558.0309999999999</v>
          </cell>
          <cell r="F548">
            <v>0</v>
          </cell>
          <cell r="G548">
            <v>0</v>
          </cell>
          <cell r="H548">
            <v>0</v>
          </cell>
          <cell r="I548">
            <v>0</v>
          </cell>
          <cell r="J548">
            <v>408.16199999999998</v>
          </cell>
          <cell r="K548">
            <v>9795.8784399999986</v>
          </cell>
          <cell r="L548">
            <v>195.49843999999999</v>
          </cell>
          <cell r="M548">
            <v>9600.3799999999992</v>
          </cell>
          <cell r="N548">
            <v>2915.44</v>
          </cell>
          <cell r="O548">
            <v>28473.389879999999</v>
          </cell>
        </row>
        <row r="549">
          <cell r="A549" t="str">
            <v>2.52.2009</v>
          </cell>
          <cell r="B549">
            <v>2</v>
          </cell>
          <cell r="C549">
            <v>52</v>
          </cell>
          <cell r="D549">
            <v>2009</v>
          </cell>
          <cell r="E549">
            <v>6332.8210000000008</v>
          </cell>
          <cell r="F549">
            <v>0</v>
          </cell>
          <cell r="G549">
            <v>0</v>
          </cell>
          <cell r="H549">
            <v>0</v>
          </cell>
          <cell r="I549">
            <v>0</v>
          </cell>
          <cell r="J549">
            <v>436.31900000000002</v>
          </cell>
          <cell r="K549">
            <v>10471.65094</v>
          </cell>
          <cell r="L549">
            <v>222.75094000000001</v>
          </cell>
          <cell r="M549">
            <v>10248.9</v>
          </cell>
          <cell r="N549">
            <v>3116.56</v>
          </cell>
          <cell r="O549">
            <v>30829.00188</v>
          </cell>
        </row>
        <row r="550">
          <cell r="A550" t="str">
            <v>2.52.2010</v>
          </cell>
          <cell r="B550">
            <v>2</v>
          </cell>
          <cell r="C550">
            <v>52</v>
          </cell>
          <cell r="D550">
            <v>2010</v>
          </cell>
          <cell r="E550">
            <v>6798.2709999999997</v>
          </cell>
          <cell r="F550">
            <v>0</v>
          </cell>
          <cell r="G550">
            <v>0</v>
          </cell>
          <cell r="H550">
            <v>0</v>
          </cell>
          <cell r="I550">
            <v>0</v>
          </cell>
          <cell r="J550">
            <v>441.12599999999998</v>
          </cell>
          <cell r="K550">
            <v>10587.02182</v>
          </cell>
          <cell r="L550">
            <v>239.12181999999996</v>
          </cell>
          <cell r="M550">
            <v>10347.9</v>
          </cell>
          <cell r="N550">
            <v>3150.9</v>
          </cell>
          <cell r="O550">
            <v>31564.340640000002</v>
          </cell>
        </row>
        <row r="551">
          <cell r="A551" t="str">
            <v>2.52.2011</v>
          </cell>
          <cell r="B551">
            <v>2</v>
          </cell>
          <cell r="C551">
            <v>52</v>
          </cell>
          <cell r="D551">
            <v>2011</v>
          </cell>
          <cell r="E551">
            <v>9198.3310000000001</v>
          </cell>
          <cell r="F551">
            <v>0</v>
          </cell>
          <cell r="G551">
            <v>0</v>
          </cell>
          <cell r="H551">
            <v>0</v>
          </cell>
          <cell r="I551">
            <v>0</v>
          </cell>
          <cell r="J551">
            <v>498.173</v>
          </cell>
          <cell r="K551">
            <v>11956.141890000001</v>
          </cell>
          <cell r="L551">
            <v>323.54188999999997</v>
          </cell>
          <cell r="M551">
            <v>11632.6</v>
          </cell>
          <cell r="N551">
            <v>3558.38</v>
          </cell>
          <cell r="O551">
            <v>37167.167779999996</v>
          </cell>
        </row>
        <row r="552">
          <cell r="A552" t="str">
            <v>2.52.2012</v>
          </cell>
          <cell r="B552">
            <v>2</v>
          </cell>
          <cell r="C552">
            <v>52</v>
          </cell>
          <cell r="D552">
            <v>2012</v>
          </cell>
          <cell r="E552">
            <v>11432.245000000001</v>
          </cell>
          <cell r="F552">
            <v>0</v>
          </cell>
          <cell r="G552">
            <v>0</v>
          </cell>
          <cell r="H552">
            <v>0</v>
          </cell>
          <cell r="I552">
            <v>0</v>
          </cell>
          <cell r="J552">
            <v>531.31100000000004</v>
          </cell>
          <cell r="K552">
            <v>12751.417869999999</v>
          </cell>
          <cell r="L552">
            <v>402.11787000000004</v>
          </cell>
          <cell r="M552">
            <v>12349.4</v>
          </cell>
          <cell r="N552">
            <v>3795.08</v>
          </cell>
          <cell r="O552">
            <v>41261.571740000007</v>
          </cell>
        </row>
        <row r="553">
          <cell r="A553" t="str">
            <v>2.52.2013</v>
          </cell>
          <cell r="B553">
            <v>2</v>
          </cell>
          <cell r="C553">
            <v>52</v>
          </cell>
          <cell r="D553">
            <v>2013</v>
          </cell>
          <cell r="E553">
            <v>14004.748</v>
          </cell>
          <cell r="F553">
            <v>0</v>
          </cell>
          <cell r="G553">
            <v>0</v>
          </cell>
          <cell r="H553">
            <v>0</v>
          </cell>
          <cell r="I553">
            <v>0</v>
          </cell>
          <cell r="J553">
            <v>569.995</v>
          </cell>
          <cell r="K553">
            <v>13679.903609999999</v>
          </cell>
          <cell r="L553">
            <v>492.60361</v>
          </cell>
          <cell r="M553">
            <v>13187.3</v>
          </cell>
          <cell r="N553">
            <v>4071.38</v>
          </cell>
          <cell r="O553">
            <v>46005.930219999995</v>
          </cell>
        </row>
        <row r="554">
          <cell r="A554" t="str">
            <v>2.52.2014</v>
          </cell>
          <cell r="B554">
            <v>2</v>
          </cell>
          <cell r="C554">
            <v>52</v>
          </cell>
          <cell r="D554">
            <v>2014</v>
          </cell>
          <cell r="E554">
            <v>16793.745999999999</v>
          </cell>
          <cell r="F554">
            <v>0</v>
          </cell>
          <cell r="G554">
            <v>0</v>
          </cell>
          <cell r="H554">
            <v>0</v>
          </cell>
          <cell r="I554">
            <v>0</v>
          </cell>
          <cell r="J554">
            <v>607.96400000000006</v>
          </cell>
          <cell r="K554">
            <v>14591.102349999999</v>
          </cell>
          <cell r="L554">
            <v>590.70234999999991</v>
          </cell>
          <cell r="M554">
            <v>14000.4</v>
          </cell>
          <cell r="N554">
            <v>4342.6000000000004</v>
          </cell>
          <cell r="O554">
            <v>50926.5147</v>
          </cell>
        </row>
        <row r="555">
          <cell r="A555" t="str">
            <v>2.52.2015</v>
          </cell>
          <cell r="B555">
            <v>2</v>
          </cell>
          <cell r="C555">
            <v>52</v>
          </cell>
          <cell r="D555">
            <v>2015</v>
          </cell>
          <cell r="E555">
            <v>19926.128000000001</v>
          </cell>
          <cell r="F555">
            <v>0</v>
          </cell>
          <cell r="G555">
            <v>0</v>
          </cell>
          <cell r="H555">
            <v>0</v>
          </cell>
          <cell r="I555">
            <v>0</v>
          </cell>
          <cell r="J555">
            <v>649.57000000000005</v>
          </cell>
          <cell r="K555">
            <v>15589.6821</v>
          </cell>
          <cell r="L555">
            <v>700.88209999999992</v>
          </cell>
          <cell r="M555">
            <v>14888.8</v>
          </cell>
          <cell r="N555">
            <v>4639.79</v>
          </cell>
          <cell r="O555">
            <v>56394.852200000001</v>
          </cell>
        </row>
        <row r="556">
          <cell r="A556" t="str">
            <v>2.52.2016</v>
          </cell>
          <cell r="B556">
            <v>2</v>
          </cell>
          <cell r="C556">
            <v>52</v>
          </cell>
          <cell r="D556">
            <v>2016</v>
          </cell>
          <cell r="E556">
            <v>23422.984999999997</v>
          </cell>
          <cell r="F556">
            <v>0</v>
          </cell>
          <cell r="G556">
            <v>0</v>
          </cell>
          <cell r="H556">
            <v>0</v>
          </cell>
          <cell r="I556">
            <v>0</v>
          </cell>
          <cell r="J556">
            <v>694.45299999999997</v>
          </cell>
          <cell r="K556">
            <v>16666.780500000001</v>
          </cell>
          <cell r="L556">
            <v>823.8805000000001</v>
          </cell>
          <cell r="M556">
            <v>15842.9</v>
          </cell>
          <cell r="N556">
            <v>4960.3599999999997</v>
          </cell>
          <cell r="O556">
            <v>62411.359000000004</v>
          </cell>
        </row>
        <row r="557">
          <cell r="A557" t="str">
            <v>2.52.2017</v>
          </cell>
          <cell r="B557">
            <v>2</v>
          </cell>
          <cell r="C557">
            <v>52</v>
          </cell>
          <cell r="D557">
            <v>2017</v>
          </cell>
          <cell r="E557">
            <v>26711.432000000001</v>
          </cell>
          <cell r="F557">
            <v>0</v>
          </cell>
          <cell r="G557">
            <v>0</v>
          </cell>
          <cell r="H557">
            <v>0</v>
          </cell>
          <cell r="I557">
            <v>0</v>
          </cell>
          <cell r="J557">
            <v>726.21400000000006</v>
          </cell>
          <cell r="K557">
            <v>17429.149699999998</v>
          </cell>
          <cell r="L557">
            <v>939.54970000000003</v>
          </cell>
          <cell r="M557">
            <v>16489.599999999999</v>
          </cell>
          <cell r="N557">
            <v>5187.26</v>
          </cell>
          <cell r="O557">
            <v>67483.205400000006</v>
          </cell>
        </row>
        <row r="558">
          <cell r="A558" t="str">
            <v>2.52.2018</v>
          </cell>
          <cell r="B558">
            <v>2</v>
          </cell>
          <cell r="C558">
            <v>52</v>
          </cell>
          <cell r="D558">
            <v>2018</v>
          </cell>
          <cell r="E558">
            <v>30289.202000000001</v>
          </cell>
          <cell r="F558">
            <v>0</v>
          </cell>
          <cell r="G558">
            <v>0</v>
          </cell>
          <cell r="H558">
            <v>0</v>
          </cell>
          <cell r="I558">
            <v>0</v>
          </cell>
          <cell r="J558">
            <v>760.37300000000005</v>
          </cell>
          <cell r="K558">
            <v>18248.993699999999</v>
          </cell>
          <cell r="L558">
            <v>1065.3936999999999</v>
          </cell>
          <cell r="M558">
            <v>17183.599999999999</v>
          </cell>
          <cell r="N558">
            <v>5431.23</v>
          </cell>
          <cell r="O558">
            <v>72978.792399999991</v>
          </cell>
        </row>
        <row r="559">
          <cell r="A559" t="str">
            <v>2.52.2019</v>
          </cell>
          <cell r="B559">
            <v>2</v>
          </cell>
          <cell r="C559">
            <v>52</v>
          </cell>
          <cell r="D559">
            <v>2019</v>
          </cell>
          <cell r="E559">
            <v>34173.160000000003</v>
          </cell>
          <cell r="F559">
            <v>0</v>
          </cell>
          <cell r="G559">
            <v>0</v>
          </cell>
          <cell r="H559">
            <v>0</v>
          </cell>
          <cell r="I559">
            <v>0</v>
          </cell>
          <cell r="J559">
            <v>796.80799999999999</v>
          </cell>
          <cell r="K559">
            <v>19123.405500000001</v>
          </cell>
          <cell r="L559">
            <v>1202.0055</v>
          </cell>
          <cell r="M559">
            <v>17921.400000000001</v>
          </cell>
          <cell r="N559">
            <v>5691.48</v>
          </cell>
          <cell r="O559">
            <v>78908.259000000005</v>
          </cell>
        </row>
        <row r="560">
          <cell r="A560" t="str">
            <v>2.52.2020</v>
          </cell>
          <cell r="B560">
            <v>2</v>
          </cell>
          <cell r="C560">
            <v>52</v>
          </cell>
          <cell r="D560">
            <v>2020</v>
          </cell>
          <cell r="E560">
            <v>42926.32</v>
          </cell>
          <cell r="F560">
            <v>0</v>
          </cell>
          <cell r="G560">
            <v>0</v>
          </cell>
          <cell r="H560">
            <v>0</v>
          </cell>
          <cell r="I560">
            <v>0</v>
          </cell>
          <cell r="J560">
            <v>934.38599999999997</v>
          </cell>
          <cell r="K560">
            <v>22425.291000000001</v>
          </cell>
          <cell r="L560">
            <v>1509.8909999999998</v>
          </cell>
          <cell r="M560">
            <v>20915.400000000001</v>
          </cell>
          <cell r="N560">
            <v>6674.2</v>
          </cell>
          <cell r="O560">
            <v>95385.487999999998</v>
          </cell>
        </row>
        <row r="561">
          <cell r="A561" t="str">
            <v>2.52.2021</v>
          </cell>
          <cell r="B561">
            <v>2</v>
          </cell>
          <cell r="C561">
            <v>52</v>
          </cell>
          <cell r="D561">
            <v>2021</v>
          </cell>
          <cell r="E561">
            <v>47367</v>
          </cell>
          <cell r="F561">
            <v>0</v>
          </cell>
          <cell r="G561">
            <v>0</v>
          </cell>
          <cell r="H561">
            <v>0</v>
          </cell>
          <cell r="I561">
            <v>0</v>
          </cell>
          <cell r="J561">
            <v>966.80399999999997</v>
          </cell>
          <cell r="K561">
            <v>23203.288800000002</v>
          </cell>
          <cell r="L561">
            <v>1666.0888</v>
          </cell>
          <cell r="M561">
            <v>21537.200000000001</v>
          </cell>
          <cell r="N561">
            <v>6905.74</v>
          </cell>
          <cell r="O561">
            <v>101646.1216</v>
          </cell>
        </row>
        <row r="562">
          <cell r="A562" t="str">
            <v>2.52.2022</v>
          </cell>
          <cell r="B562">
            <v>2</v>
          </cell>
          <cell r="C562">
            <v>52</v>
          </cell>
          <cell r="D562">
            <v>2022</v>
          </cell>
          <cell r="E562">
            <v>51287.74</v>
          </cell>
          <cell r="F562">
            <v>0</v>
          </cell>
          <cell r="G562">
            <v>0</v>
          </cell>
          <cell r="H562">
            <v>0</v>
          </cell>
          <cell r="I562">
            <v>0</v>
          </cell>
          <cell r="J562">
            <v>985.42100000000005</v>
          </cell>
          <cell r="K562">
            <v>23650.094399999998</v>
          </cell>
          <cell r="L562">
            <v>1803.9944</v>
          </cell>
          <cell r="M562">
            <v>21846.1</v>
          </cell>
          <cell r="N562">
            <v>7038.73</v>
          </cell>
          <cell r="O562">
            <v>106612.07979999999</v>
          </cell>
        </row>
        <row r="563">
          <cell r="A563" t="str">
            <v>2.52.2023</v>
          </cell>
          <cell r="B563">
            <v>2</v>
          </cell>
          <cell r="C563">
            <v>52</v>
          </cell>
          <cell r="D563">
            <v>2023</v>
          </cell>
          <cell r="E563">
            <v>54868.74</v>
          </cell>
          <cell r="F563">
            <v>0</v>
          </cell>
          <cell r="G563">
            <v>0</v>
          </cell>
          <cell r="H563">
            <v>0</v>
          </cell>
          <cell r="I563">
            <v>0</v>
          </cell>
          <cell r="J563">
            <v>995.81399999999996</v>
          </cell>
          <cell r="K563">
            <v>23899.554099999998</v>
          </cell>
          <cell r="L563">
            <v>1929.9541000000002</v>
          </cell>
          <cell r="M563">
            <v>21969.599999999999</v>
          </cell>
          <cell r="N563">
            <v>7112.97</v>
          </cell>
          <cell r="O563">
            <v>110776.63219999999</v>
          </cell>
        </row>
        <row r="564">
          <cell r="A564" t="str">
            <v>2.52.2024</v>
          </cell>
          <cell r="B564">
            <v>2</v>
          </cell>
          <cell r="C564">
            <v>52</v>
          </cell>
          <cell r="D564">
            <v>2024</v>
          </cell>
          <cell r="E564">
            <v>55309.03</v>
          </cell>
          <cell r="F564">
            <v>0</v>
          </cell>
          <cell r="G564">
            <v>0</v>
          </cell>
          <cell r="H564">
            <v>0</v>
          </cell>
          <cell r="I564">
            <v>0</v>
          </cell>
          <cell r="J564">
            <v>1003.81</v>
          </cell>
          <cell r="K564">
            <v>24091.3413</v>
          </cell>
          <cell r="L564">
            <v>1945.4412999999997</v>
          </cell>
          <cell r="M564">
            <v>22145.9</v>
          </cell>
          <cell r="N564">
            <v>7170.04</v>
          </cell>
          <cell r="O564">
            <v>111665.56259999999</v>
          </cell>
        </row>
        <row r="565">
          <cell r="A565" t="str">
            <v>2.52.2025</v>
          </cell>
          <cell r="B565">
            <v>2</v>
          </cell>
          <cell r="C565">
            <v>52</v>
          </cell>
          <cell r="D565">
            <v>2025</v>
          </cell>
          <cell r="E565">
            <v>57122.26</v>
          </cell>
          <cell r="F565">
            <v>0</v>
          </cell>
          <cell r="G565">
            <v>0</v>
          </cell>
          <cell r="H565">
            <v>0</v>
          </cell>
          <cell r="I565">
            <v>0</v>
          </cell>
          <cell r="J565">
            <v>1036.71</v>
          </cell>
          <cell r="K565">
            <v>24881.1168</v>
          </cell>
          <cell r="L565">
            <v>2009.2167999999999</v>
          </cell>
          <cell r="M565">
            <v>22871.9</v>
          </cell>
          <cell r="N565">
            <v>7405.09</v>
          </cell>
          <cell r="O565">
            <v>115326.2936</v>
          </cell>
        </row>
        <row r="566">
          <cell r="A566" t="str">
            <v>2.52.2026</v>
          </cell>
          <cell r="B566">
            <v>2</v>
          </cell>
          <cell r="C566">
            <v>52</v>
          </cell>
          <cell r="D566">
            <v>2026</v>
          </cell>
          <cell r="E566">
            <v>59010.69</v>
          </cell>
          <cell r="F566">
            <v>0</v>
          </cell>
          <cell r="G566">
            <v>0</v>
          </cell>
          <cell r="H566">
            <v>0</v>
          </cell>
          <cell r="I566">
            <v>0</v>
          </cell>
          <cell r="J566">
            <v>1070.99</v>
          </cell>
          <cell r="K566">
            <v>25703.641</v>
          </cell>
          <cell r="L566">
            <v>2075.6410000000001</v>
          </cell>
          <cell r="M566">
            <v>23628</v>
          </cell>
          <cell r="N566">
            <v>7649.9</v>
          </cell>
          <cell r="O566">
            <v>119138.86199999999</v>
          </cell>
        </row>
        <row r="567">
          <cell r="A567" t="str">
            <v>2.53.53</v>
          </cell>
          <cell r="B567">
            <v>2</v>
          </cell>
          <cell r="C567">
            <v>53</v>
          </cell>
          <cell r="D567">
            <v>53</v>
          </cell>
          <cell r="E567">
            <v>51582.25778</v>
          </cell>
          <cell r="F567">
            <v>0</v>
          </cell>
          <cell r="G567">
            <v>0</v>
          </cell>
          <cell r="H567">
            <v>0</v>
          </cell>
          <cell r="I567">
            <v>0</v>
          </cell>
          <cell r="J567">
            <v>1015.90923</v>
          </cell>
          <cell r="K567">
            <v>24381.8285034</v>
          </cell>
          <cell r="L567">
            <v>1814.3545034000001</v>
          </cell>
          <cell r="M567">
            <v>22567.472999999998</v>
          </cell>
          <cell r="N567">
            <v>4517.9058000000005</v>
          </cell>
          <cell r="O567">
            <v>105879.72881679999</v>
          </cell>
        </row>
        <row r="568">
          <cell r="A568" t="str">
            <v>2.53.1996</v>
          </cell>
          <cell r="B568">
            <v>2</v>
          </cell>
          <cell r="C568">
            <v>53</v>
          </cell>
          <cell r="D568">
            <v>1996</v>
          </cell>
          <cell r="E568">
            <v>57.688310000000001</v>
          </cell>
          <cell r="F568">
            <v>0</v>
          </cell>
          <cell r="G568">
            <v>0</v>
          </cell>
          <cell r="H568">
            <v>0</v>
          </cell>
          <cell r="I568">
            <v>0</v>
          </cell>
          <cell r="J568">
            <v>7.2061799999999998</v>
          </cell>
          <cell r="K568">
            <v>172.94812870000001</v>
          </cell>
          <cell r="L568">
            <v>2.0291286999999998</v>
          </cell>
          <cell r="M568">
            <v>170.91900000000001</v>
          </cell>
          <cell r="N568">
            <v>32.046999999999997</v>
          </cell>
          <cell r="O568">
            <v>442.83774740000001</v>
          </cell>
        </row>
        <row r="569">
          <cell r="A569" t="str">
            <v>2.53.1997</v>
          </cell>
          <cell r="B569">
            <v>2</v>
          </cell>
          <cell r="C569">
            <v>53</v>
          </cell>
          <cell r="D569">
            <v>1997</v>
          </cell>
          <cell r="E569">
            <v>40.104879999999994</v>
          </cell>
          <cell r="F569">
            <v>0</v>
          </cell>
          <cell r="G569">
            <v>0</v>
          </cell>
          <cell r="H569">
            <v>0</v>
          </cell>
          <cell r="I569">
            <v>0</v>
          </cell>
          <cell r="J569">
            <v>4.5544500000000001</v>
          </cell>
          <cell r="K569">
            <v>109.3066493</v>
          </cell>
          <cell r="L569">
            <v>1.4106493</v>
          </cell>
          <cell r="M569">
            <v>107.896</v>
          </cell>
          <cell r="N569">
            <v>20.254300000000001</v>
          </cell>
          <cell r="O569">
            <v>283.52692860000002</v>
          </cell>
        </row>
        <row r="570">
          <cell r="A570" t="str">
            <v>2.53.1998</v>
          </cell>
          <cell r="B570">
            <v>2</v>
          </cell>
          <cell r="C570">
            <v>53</v>
          </cell>
          <cell r="D570">
            <v>1998</v>
          </cell>
          <cell r="E570">
            <v>60.914720000000003</v>
          </cell>
          <cell r="F570">
            <v>0</v>
          </cell>
          <cell r="G570">
            <v>0</v>
          </cell>
          <cell r="H570">
            <v>0</v>
          </cell>
          <cell r="I570">
            <v>0</v>
          </cell>
          <cell r="J570">
            <v>6.3413700000000004</v>
          </cell>
          <cell r="K570">
            <v>152.19261750000001</v>
          </cell>
          <cell r="L570">
            <v>2.1426174999999996</v>
          </cell>
          <cell r="M570">
            <v>150.05000000000001</v>
          </cell>
          <cell r="N570">
            <v>28.2011</v>
          </cell>
          <cell r="O570">
            <v>399.84242500000005</v>
          </cell>
        </row>
        <row r="571">
          <cell r="A571" t="str">
            <v>2.53.1999</v>
          </cell>
          <cell r="B571">
            <v>2</v>
          </cell>
          <cell r="C571">
            <v>53</v>
          </cell>
          <cell r="D571">
            <v>1999</v>
          </cell>
          <cell r="E571">
            <v>54.203890000000001</v>
          </cell>
          <cell r="F571">
            <v>0</v>
          </cell>
          <cell r="G571">
            <v>0</v>
          </cell>
          <cell r="H571">
            <v>0</v>
          </cell>
          <cell r="I571">
            <v>0</v>
          </cell>
          <cell r="J571">
            <v>5.2088099999999997</v>
          </cell>
          <cell r="K571">
            <v>125.011565</v>
          </cell>
          <cell r="L571">
            <v>1.9065649999999996</v>
          </cell>
          <cell r="M571">
            <v>123.105</v>
          </cell>
          <cell r="N571">
            <v>23.164400000000001</v>
          </cell>
          <cell r="O571">
            <v>332.60023000000001</v>
          </cell>
        </row>
        <row r="572">
          <cell r="A572" t="str">
            <v>2.53.2000</v>
          </cell>
          <cell r="B572">
            <v>2</v>
          </cell>
          <cell r="C572">
            <v>53</v>
          </cell>
          <cell r="D572">
            <v>2000</v>
          </cell>
          <cell r="E572">
            <v>50.23321</v>
          </cell>
          <cell r="F572">
            <v>0</v>
          </cell>
          <cell r="G572">
            <v>0</v>
          </cell>
          <cell r="H572">
            <v>0</v>
          </cell>
          <cell r="I572">
            <v>0</v>
          </cell>
          <cell r="J572">
            <v>4.4825200000000001</v>
          </cell>
          <cell r="K572">
            <v>107.5809065</v>
          </cell>
          <cell r="L572">
            <v>1.7669064999999999</v>
          </cell>
          <cell r="M572">
            <v>105.81399999999999</v>
          </cell>
          <cell r="N572">
            <v>19.9345</v>
          </cell>
          <cell r="O572">
            <v>289.81204300000002</v>
          </cell>
        </row>
        <row r="573">
          <cell r="A573" t="str">
            <v>2.53.2001</v>
          </cell>
          <cell r="B573">
            <v>2</v>
          </cell>
          <cell r="C573">
            <v>53</v>
          </cell>
          <cell r="D573">
            <v>2001</v>
          </cell>
          <cell r="E573">
            <v>121.28990999999999</v>
          </cell>
          <cell r="F573">
            <v>0</v>
          </cell>
          <cell r="G573">
            <v>0</v>
          </cell>
          <cell r="H573">
            <v>0</v>
          </cell>
          <cell r="I573">
            <v>0</v>
          </cell>
          <cell r="J573">
            <v>10.101800000000001</v>
          </cell>
          <cell r="K573">
            <v>242.44424330000001</v>
          </cell>
          <cell r="L573">
            <v>4.2662433000000002</v>
          </cell>
          <cell r="M573">
            <v>238.178</v>
          </cell>
          <cell r="N573">
            <v>44.924500000000002</v>
          </cell>
          <cell r="O573">
            <v>661.20469659999992</v>
          </cell>
        </row>
        <row r="574">
          <cell r="A574" t="str">
            <v>2.53.2002</v>
          </cell>
          <cell r="B574">
            <v>2</v>
          </cell>
          <cell r="C574">
            <v>53</v>
          </cell>
          <cell r="D574">
            <v>2002</v>
          </cell>
          <cell r="E574">
            <v>167.12513000000001</v>
          </cell>
          <cell r="F574">
            <v>0</v>
          </cell>
          <cell r="G574">
            <v>0</v>
          </cell>
          <cell r="H574">
            <v>0</v>
          </cell>
          <cell r="I574">
            <v>0</v>
          </cell>
          <cell r="J574">
            <v>13.0496</v>
          </cell>
          <cell r="K574">
            <v>313.18945609999997</v>
          </cell>
          <cell r="L574">
            <v>5.8784561000000002</v>
          </cell>
          <cell r="M574">
            <v>307.31099999999998</v>
          </cell>
          <cell r="N574">
            <v>58.0334</v>
          </cell>
          <cell r="O574">
            <v>864.58704220000004</v>
          </cell>
        </row>
        <row r="575">
          <cell r="A575" t="str">
            <v>2.53.2003</v>
          </cell>
          <cell r="B575">
            <v>2</v>
          </cell>
          <cell r="C575">
            <v>53</v>
          </cell>
          <cell r="D575">
            <v>2003</v>
          </cell>
          <cell r="E575">
            <v>199.72382999999999</v>
          </cell>
          <cell r="F575">
            <v>0</v>
          </cell>
          <cell r="G575">
            <v>0</v>
          </cell>
          <cell r="H575">
            <v>0</v>
          </cell>
          <cell r="I575">
            <v>0</v>
          </cell>
          <cell r="J575">
            <v>14.6778</v>
          </cell>
          <cell r="K575">
            <v>352.26608099999999</v>
          </cell>
          <cell r="L575">
            <v>7.0250810000000001</v>
          </cell>
          <cell r="M575">
            <v>345.24099999999999</v>
          </cell>
          <cell r="N575">
            <v>65.274299999999997</v>
          </cell>
          <cell r="O575">
            <v>984.20809199999997</v>
          </cell>
        </row>
        <row r="576">
          <cell r="A576" t="str">
            <v>2.53.2004</v>
          </cell>
          <cell r="B576">
            <v>2</v>
          </cell>
          <cell r="C576">
            <v>53</v>
          </cell>
          <cell r="D576">
            <v>2004</v>
          </cell>
          <cell r="E576">
            <v>231.91915000000003</v>
          </cell>
          <cell r="F576">
            <v>0</v>
          </cell>
          <cell r="G576">
            <v>0</v>
          </cell>
          <cell r="H576">
            <v>0</v>
          </cell>
          <cell r="I576">
            <v>0</v>
          </cell>
          <cell r="J576">
            <v>16.097100000000001</v>
          </cell>
          <cell r="K576">
            <v>386.33052099999998</v>
          </cell>
          <cell r="L576">
            <v>8.1575209999999991</v>
          </cell>
          <cell r="M576">
            <v>378.173</v>
          </cell>
          <cell r="N576">
            <v>71.586299999999994</v>
          </cell>
          <cell r="O576">
            <v>1092.263592</v>
          </cell>
        </row>
        <row r="577">
          <cell r="A577" t="str">
            <v>2.53.2005</v>
          </cell>
          <cell r="B577">
            <v>2</v>
          </cell>
          <cell r="C577">
            <v>53</v>
          </cell>
          <cell r="D577">
            <v>2005</v>
          </cell>
          <cell r="E577">
            <v>268.55061999999998</v>
          </cell>
          <cell r="F577">
            <v>0</v>
          </cell>
          <cell r="G577">
            <v>0</v>
          </cell>
          <cell r="H577">
            <v>0</v>
          </cell>
          <cell r="I577">
            <v>0</v>
          </cell>
          <cell r="J577">
            <v>17.658799999999999</v>
          </cell>
          <cell r="K577">
            <v>423.81099</v>
          </cell>
          <cell r="L577">
            <v>9.4459900000000001</v>
          </cell>
          <cell r="M577">
            <v>414.36500000000001</v>
          </cell>
          <cell r="N577">
            <v>78.531300000000002</v>
          </cell>
          <cell r="O577">
            <v>1212.3627000000001</v>
          </cell>
        </row>
        <row r="578">
          <cell r="A578" t="str">
            <v>2.53.2006</v>
          </cell>
          <cell r="B578">
            <v>2</v>
          </cell>
          <cell r="C578">
            <v>53</v>
          </cell>
          <cell r="D578">
            <v>2006</v>
          </cell>
          <cell r="E578">
            <v>310.01853</v>
          </cell>
          <cell r="F578">
            <v>0</v>
          </cell>
          <cell r="G578">
            <v>0</v>
          </cell>
          <cell r="H578">
            <v>0</v>
          </cell>
          <cell r="I578">
            <v>0</v>
          </cell>
          <cell r="J578">
            <v>19.366399999999999</v>
          </cell>
          <cell r="K578">
            <v>464.79357500000003</v>
          </cell>
          <cell r="L578">
            <v>10.904574999999999</v>
          </cell>
          <cell r="M578">
            <v>453.88900000000001</v>
          </cell>
          <cell r="N578">
            <v>86.125399999999999</v>
          </cell>
          <cell r="O578">
            <v>1345.0974799999999</v>
          </cell>
        </row>
        <row r="579">
          <cell r="A579" t="str">
            <v>2.53.2007</v>
          </cell>
          <cell r="B579">
            <v>2</v>
          </cell>
          <cell r="C579">
            <v>53</v>
          </cell>
          <cell r="D579">
            <v>2007</v>
          </cell>
          <cell r="E579">
            <v>359.2971</v>
          </cell>
          <cell r="F579">
            <v>0</v>
          </cell>
          <cell r="G579">
            <v>0</v>
          </cell>
          <cell r="H579">
            <v>0</v>
          </cell>
          <cell r="I579">
            <v>0</v>
          </cell>
          <cell r="J579">
            <v>21.376200000000001</v>
          </cell>
          <cell r="K579">
            <v>513.02891599999998</v>
          </cell>
          <cell r="L579">
            <v>12.637916000000001</v>
          </cell>
          <cell r="M579">
            <v>500.39100000000002</v>
          </cell>
          <cell r="N579">
            <v>95.063299999999998</v>
          </cell>
          <cell r="O579">
            <v>1501.7944319999999</v>
          </cell>
        </row>
        <row r="580">
          <cell r="A580" t="str">
            <v>2.53.2008</v>
          </cell>
          <cell r="B580">
            <v>2</v>
          </cell>
          <cell r="C580">
            <v>53</v>
          </cell>
          <cell r="D580">
            <v>2008</v>
          </cell>
          <cell r="E580">
            <v>416.32480000000004</v>
          </cell>
          <cell r="F580">
            <v>0</v>
          </cell>
          <cell r="G580">
            <v>0</v>
          </cell>
          <cell r="H580">
            <v>0</v>
          </cell>
          <cell r="I580">
            <v>0</v>
          </cell>
          <cell r="J580">
            <v>23.6433</v>
          </cell>
          <cell r="K580">
            <v>567.44082100000003</v>
          </cell>
          <cell r="L580">
            <v>14.643820999999999</v>
          </cell>
          <cell r="M580">
            <v>552.79600000000005</v>
          </cell>
          <cell r="N580">
            <v>105.146</v>
          </cell>
          <cell r="O580">
            <v>1679.9947420000001</v>
          </cell>
        </row>
        <row r="581">
          <cell r="A581" t="str">
            <v>2.53.2009</v>
          </cell>
          <cell r="B581">
            <v>2</v>
          </cell>
          <cell r="C581">
            <v>53</v>
          </cell>
          <cell r="D581">
            <v>2009</v>
          </cell>
          <cell r="E581">
            <v>478.05189999999999</v>
          </cell>
          <cell r="F581">
            <v>0</v>
          </cell>
          <cell r="G581">
            <v>0</v>
          </cell>
          <cell r="H581">
            <v>0</v>
          </cell>
          <cell r="I581">
            <v>0</v>
          </cell>
          <cell r="J581">
            <v>25.968599999999999</v>
          </cell>
          <cell r="K581">
            <v>623.24699699999996</v>
          </cell>
          <cell r="L581">
            <v>16.814997000000002</v>
          </cell>
          <cell r="M581">
            <v>606.43200000000002</v>
          </cell>
          <cell r="N581">
            <v>115.486</v>
          </cell>
          <cell r="O581">
            <v>1866.0004939999999</v>
          </cell>
        </row>
        <row r="582">
          <cell r="A582" t="str">
            <v>2.53.2010</v>
          </cell>
          <cell r="B582">
            <v>2</v>
          </cell>
          <cell r="C582">
            <v>53</v>
          </cell>
          <cell r="D582">
            <v>2010</v>
          </cell>
          <cell r="E582">
            <v>547.17140000000006</v>
          </cell>
          <cell r="F582">
            <v>0</v>
          </cell>
          <cell r="G582">
            <v>0</v>
          </cell>
          <cell r="H582">
            <v>0</v>
          </cell>
          <cell r="I582">
            <v>0</v>
          </cell>
          <cell r="J582">
            <v>28.484999999999999</v>
          </cell>
          <cell r="K582">
            <v>683.64019399999995</v>
          </cell>
          <cell r="L582">
            <v>19.246193999999999</v>
          </cell>
          <cell r="M582">
            <v>664.39400000000001</v>
          </cell>
          <cell r="N582">
            <v>126.67700000000001</v>
          </cell>
          <cell r="O582">
            <v>2069.6137880000001</v>
          </cell>
        </row>
        <row r="583">
          <cell r="A583" t="str">
            <v>2.53.2011</v>
          </cell>
          <cell r="B583">
            <v>2</v>
          </cell>
          <cell r="C583">
            <v>53</v>
          </cell>
          <cell r="D583">
            <v>2011</v>
          </cell>
          <cell r="E583">
            <v>733.02849999999989</v>
          </cell>
          <cell r="F583">
            <v>0</v>
          </cell>
          <cell r="G583">
            <v>0</v>
          </cell>
          <cell r="H583">
            <v>0</v>
          </cell>
          <cell r="I583">
            <v>0</v>
          </cell>
          <cell r="J583">
            <v>30.878299999999999</v>
          </cell>
          <cell r="K583">
            <v>741.07955700000002</v>
          </cell>
          <cell r="L583">
            <v>25.783557000000002</v>
          </cell>
          <cell r="M583">
            <v>715.29600000000005</v>
          </cell>
          <cell r="N583">
            <v>137.321</v>
          </cell>
          <cell r="O583">
            <v>2383.3869139999997</v>
          </cell>
        </row>
        <row r="584">
          <cell r="A584" t="str">
            <v>2.53.2012</v>
          </cell>
          <cell r="B584">
            <v>2</v>
          </cell>
          <cell r="C584">
            <v>53</v>
          </cell>
          <cell r="D584">
            <v>2012</v>
          </cell>
          <cell r="E584">
            <v>930.97889999999995</v>
          </cell>
          <cell r="F584">
            <v>0</v>
          </cell>
          <cell r="G584">
            <v>0</v>
          </cell>
          <cell r="H584">
            <v>0</v>
          </cell>
          <cell r="I584">
            <v>0</v>
          </cell>
          <cell r="J584">
            <v>32.932299999999998</v>
          </cell>
          <cell r="K584">
            <v>790.37521100000004</v>
          </cell>
          <cell r="L584">
            <v>32.746211000000002</v>
          </cell>
          <cell r="M584">
            <v>757.62900000000002</v>
          </cell>
          <cell r="N584">
            <v>146.45500000000001</v>
          </cell>
          <cell r="O584">
            <v>2691.116622</v>
          </cell>
        </row>
        <row r="585">
          <cell r="A585" t="str">
            <v>2.53.2013</v>
          </cell>
          <cell r="B585">
            <v>2</v>
          </cell>
          <cell r="C585">
            <v>53</v>
          </cell>
          <cell r="D585">
            <v>2013</v>
          </cell>
          <cell r="E585">
            <v>1158.8102000000001</v>
          </cell>
          <cell r="F585">
            <v>0</v>
          </cell>
          <cell r="G585">
            <v>0</v>
          </cell>
          <cell r="H585">
            <v>0</v>
          </cell>
          <cell r="I585">
            <v>0</v>
          </cell>
          <cell r="J585">
            <v>35.33</v>
          </cell>
          <cell r="K585">
            <v>847.91998100000001</v>
          </cell>
          <cell r="L585">
            <v>40.759980999999996</v>
          </cell>
          <cell r="M585">
            <v>807.16</v>
          </cell>
          <cell r="N585">
            <v>157.11799999999999</v>
          </cell>
          <cell r="O585">
            <v>3047.0981619999998</v>
          </cell>
        </row>
        <row r="586">
          <cell r="A586" t="str">
            <v>2.53.2014</v>
          </cell>
          <cell r="B586">
            <v>2</v>
          </cell>
          <cell r="C586">
            <v>53</v>
          </cell>
          <cell r="D586">
            <v>2014</v>
          </cell>
          <cell r="E586">
            <v>1406.7166999999999</v>
          </cell>
          <cell r="F586">
            <v>0</v>
          </cell>
          <cell r="G586">
            <v>0</v>
          </cell>
          <cell r="H586">
            <v>0</v>
          </cell>
          <cell r="I586">
            <v>0</v>
          </cell>
          <cell r="J586">
            <v>37.683500000000002</v>
          </cell>
          <cell r="K586">
            <v>904.40381300000001</v>
          </cell>
          <cell r="L586">
            <v>49.479812999999993</v>
          </cell>
          <cell r="M586">
            <v>854.92399999999998</v>
          </cell>
          <cell r="N586">
            <v>167.584</v>
          </cell>
          <cell r="O586">
            <v>3420.7918259999997</v>
          </cell>
        </row>
        <row r="587">
          <cell r="A587" t="str">
            <v>2.53.2015</v>
          </cell>
          <cell r="B587">
            <v>2</v>
          </cell>
          <cell r="C587">
            <v>53</v>
          </cell>
          <cell r="D587">
            <v>2015</v>
          </cell>
          <cell r="E587">
            <v>1685.3805</v>
          </cell>
          <cell r="F587">
            <v>0</v>
          </cell>
          <cell r="G587">
            <v>0</v>
          </cell>
          <cell r="H587">
            <v>0</v>
          </cell>
          <cell r="I587">
            <v>0</v>
          </cell>
          <cell r="J587">
            <v>40.2624</v>
          </cell>
          <cell r="K587">
            <v>966.29657999999995</v>
          </cell>
          <cell r="L587">
            <v>59.281579999999998</v>
          </cell>
          <cell r="M587">
            <v>907.01499999999999</v>
          </cell>
          <cell r="N587">
            <v>179.053</v>
          </cell>
          <cell r="O587">
            <v>3837.2890599999996</v>
          </cell>
        </row>
        <row r="588">
          <cell r="A588" t="str">
            <v>2.53.2016</v>
          </cell>
          <cell r="B588">
            <v>2</v>
          </cell>
          <cell r="C588">
            <v>53</v>
          </cell>
          <cell r="D588">
            <v>2016</v>
          </cell>
          <cell r="E588">
            <v>1996.8238999999999</v>
          </cell>
          <cell r="F588">
            <v>0</v>
          </cell>
          <cell r="G588">
            <v>0</v>
          </cell>
          <cell r="H588">
            <v>0</v>
          </cell>
          <cell r="I588">
            <v>0</v>
          </cell>
          <cell r="J588">
            <v>43.0441</v>
          </cell>
          <cell r="K588">
            <v>1033.0592799999999</v>
          </cell>
          <cell r="L588">
            <v>70.236279999999994</v>
          </cell>
          <cell r="M588">
            <v>962.82299999999998</v>
          </cell>
          <cell r="N588">
            <v>191.42400000000001</v>
          </cell>
          <cell r="O588">
            <v>4297.4105600000003</v>
          </cell>
        </row>
        <row r="589">
          <cell r="A589" t="str">
            <v>2.53.2017</v>
          </cell>
          <cell r="B589">
            <v>2</v>
          </cell>
          <cell r="C589">
            <v>53</v>
          </cell>
          <cell r="D589">
            <v>2017</v>
          </cell>
          <cell r="E589">
            <v>2292.0815000000002</v>
          </cell>
          <cell r="F589">
            <v>0</v>
          </cell>
          <cell r="G589">
            <v>0</v>
          </cell>
          <cell r="H589">
            <v>0</v>
          </cell>
          <cell r="I589">
            <v>0</v>
          </cell>
          <cell r="J589">
            <v>45.013100000000001</v>
          </cell>
          <cell r="K589">
            <v>1080.3137099999999</v>
          </cell>
          <cell r="L589">
            <v>80.621710000000007</v>
          </cell>
          <cell r="M589">
            <v>999.69200000000001</v>
          </cell>
          <cell r="N589">
            <v>200.18</v>
          </cell>
          <cell r="O589">
            <v>4697.9020200000004</v>
          </cell>
        </row>
        <row r="590">
          <cell r="A590" t="str">
            <v>2.53.2018</v>
          </cell>
          <cell r="B590">
            <v>2</v>
          </cell>
          <cell r="C590">
            <v>53</v>
          </cell>
          <cell r="D590">
            <v>2018</v>
          </cell>
          <cell r="E590">
            <v>2613.3975999999998</v>
          </cell>
          <cell r="F590">
            <v>0</v>
          </cell>
          <cell r="G590">
            <v>0</v>
          </cell>
          <cell r="H590">
            <v>0</v>
          </cell>
          <cell r="I590">
            <v>0</v>
          </cell>
          <cell r="J590">
            <v>47.130200000000002</v>
          </cell>
          <cell r="K590">
            <v>1131.12357</v>
          </cell>
          <cell r="L590">
            <v>91.923570000000012</v>
          </cell>
          <cell r="M590">
            <v>1039.2</v>
          </cell>
          <cell r="N590">
            <v>209.596</v>
          </cell>
          <cell r="O590">
            <v>5132.3709399999989</v>
          </cell>
        </row>
        <row r="591">
          <cell r="A591" t="str">
            <v>2.53.2019</v>
          </cell>
          <cell r="B591">
            <v>2</v>
          </cell>
          <cell r="C591">
            <v>53</v>
          </cell>
          <cell r="D591">
            <v>2019</v>
          </cell>
          <cell r="E591">
            <v>2962.3565999999996</v>
          </cell>
          <cell r="F591">
            <v>0</v>
          </cell>
          <cell r="G591">
            <v>0</v>
          </cell>
          <cell r="H591">
            <v>0</v>
          </cell>
          <cell r="I591">
            <v>0</v>
          </cell>
          <cell r="J591">
            <v>49.388500000000001</v>
          </cell>
          <cell r="K591">
            <v>1185.3279200000002</v>
          </cell>
          <cell r="L591">
            <v>104.19792000000001</v>
          </cell>
          <cell r="M591">
            <v>1081.1300000000001</v>
          </cell>
          <cell r="N591">
            <v>219.63800000000001</v>
          </cell>
          <cell r="O591">
            <v>5602.0389399999995</v>
          </cell>
        </row>
        <row r="592">
          <cell r="A592" t="str">
            <v>2.53.2020</v>
          </cell>
          <cell r="B592">
            <v>2</v>
          </cell>
          <cell r="C592">
            <v>53</v>
          </cell>
          <cell r="D592">
            <v>2020</v>
          </cell>
          <cell r="E592">
            <v>3737.7219999999998</v>
          </cell>
          <cell r="F592">
            <v>0</v>
          </cell>
          <cell r="G592">
            <v>0</v>
          </cell>
          <cell r="H592">
            <v>0</v>
          </cell>
          <cell r="I592">
            <v>0</v>
          </cell>
          <cell r="J592">
            <v>57.939599999999999</v>
          </cell>
          <cell r="K592">
            <v>1390.5509299999999</v>
          </cell>
          <cell r="L592">
            <v>131.47092999999998</v>
          </cell>
          <cell r="M592">
            <v>1259.08</v>
          </cell>
          <cell r="N592">
            <v>257.666</v>
          </cell>
          <cell r="O592">
            <v>6834.4294600000003</v>
          </cell>
        </row>
        <row r="593">
          <cell r="A593" t="str">
            <v>2.53.2021</v>
          </cell>
          <cell r="B593">
            <v>2</v>
          </cell>
          <cell r="C593">
            <v>53</v>
          </cell>
          <cell r="D593">
            <v>2021</v>
          </cell>
          <cell r="E593">
            <v>4186.6470000000008</v>
          </cell>
          <cell r="F593">
            <v>0</v>
          </cell>
          <cell r="G593">
            <v>0</v>
          </cell>
          <cell r="H593">
            <v>0</v>
          </cell>
          <cell r="I593">
            <v>0</v>
          </cell>
          <cell r="J593">
            <v>60.64</v>
          </cell>
          <cell r="K593">
            <v>1455.36132</v>
          </cell>
          <cell r="L593">
            <v>147.26131999999998</v>
          </cell>
          <cell r="M593">
            <v>1308.0999999999999</v>
          </cell>
          <cell r="N593">
            <v>269.67599999999999</v>
          </cell>
          <cell r="O593">
            <v>7427.6856400000006</v>
          </cell>
        </row>
        <row r="594">
          <cell r="A594" t="str">
            <v>2.53.2022</v>
          </cell>
          <cell r="B594">
            <v>2</v>
          </cell>
          <cell r="C594">
            <v>53</v>
          </cell>
          <cell r="D594">
            <v>2022</v>
          </cell>
          <cell r="E594">
            <v>4507.3810000000003</v>
          </cell>
          <cell r="F594">
            <v>0</v>
          </cell>
          <cell r="G594">
            <v>0</v>
          </cell>
          <cell r="H594">
            <v>0</v>
          </cell>
          <cell r="I594">
            <v>0</v>
          </cell>
          <cell r="J594">
            <v>61.265500000000003</v>
          </cell>
          <cell r="K594">
            <v>1470.3725599999998</v>
          </cell>
          <cell r="L594">
            <v>158.54255999999998</v>
          </cell>
          <cell r="M594">
            <v>1311.83</v>
          </cell>
          <cell r="N594">
            <v>272.45699999999999</v>
          </cell>
          <cell r="O594">
            <v>7781.8486200000007</v>
          </cell>
        </row>
        <row r="595">
          <cell r="A595" t="str">
            <v>2.53.2023</v>
          </cell>
          <cell r="B595">
            <v>2</v>
          </cell>
          <cell r="C595">
            <v>53</v>
          </cell>
          <cell r="D595">
            <v>2023</v>
          </cell>
          <cell r="E595">
            <v>4841.5990000000002</v>
          </cell>
          <cell r="F595">
            <v>0</v>
          </cell>
          <cell r="G595">
            <v>0</v>
          </cell>
          <cell r="H595">
            <v>0</v>
          </cell>
          <cell r="I595">
            <v>0</v>
          </cell>
          <cell r="J595">
            <v>61.991100000000003</v>
          </cell>
          <cell r="K595">
            <v>1487.7880600000001</v>
          </cell>
          <cell r="L595">
            <v>170.29806000000002</v>
          </cell>
          <cell r="M595">
            <v>1317.49</v>
          </cell>
          <cell r="N595">
            <v>275.68400000000003</v>
          </cell>
          <cell r="O595">
            <v>8154.8502200000003</v>
          </cell>
        </row>
        <row r="596">
          <cell r="A596" t="str">
            <v>2.53.2024</v>
          </cell>
          <cell r="B596">
            <v>2</v>
          </cell>
          <cell r="C596">
            <v>53</v>
          </cell>
          <cell r="D596">
            <v>2024</v>
          </cell>
          <cell r="E596">
            <v>4871.299</v>
          </cell>
          <cell r="F596">
            <v>0</v>
          </cell>
          <cell r="G596">
            <v>0</v>
          </cell>
          <cell r="H596">
            <v>0</v>
          </cell>
          <cell r="I596">
            <v>0</v>
          </cell>
          <cell r="J596">
            <v>62.371499999999997</v>
          </cell>
          <cell r="K596">
            <v>1496.9131699999998</v>
          </cell>
          <cell r="L596">
            <v>171.34316999999999</v>
          </cell>
          <cell r="M596">
            <v>1325.57</v>
          </cell>
          <cell r="N596">
            <v>277.37599999999998</v>
          </cell>
          <cell r="O596">
            <v>8204.87284</v>
          </cell>
        </row>
        <row r="597">
          <cell r="A597" t="str">
            <v>2.53.2025</v>
          </cell>
          <cell r="B597">
            <v>2</v>
          </cell>
          <cell r="C597">
            <v>53</v>
          </cell>
          <cell r="D597">
            <v>2025</v>
          </cell>
          <cell r="E597">
            <v>5090.884</v>
          </cell>
          <cell r="F597">
            <v>0</v>
          </cell>
          <cell r="G597">
            <v>0</v>
          </cell>
          <cell r="H597">
            <v>0</v>
          </cell>
          <cell r="I597">
            <v>0</v>
          </cell>
          <cell r="J597">
            <v>65.183000000000007</v>
          </cell>
          <cell r="K597">
            <v>1564.3967299999999</v>
          </cell>
          <cell r="L597">
            <v>179.06673000000001</v>
          </cell>
          <cell r="M597">
            <v>1385.33</v>
          </cell>
          <cell r="N597">
            <v>289.87900000000002</v>
          </cell>
          <cell r="O597">
            <v>8574.7394600000007</v>
          </cell>
        </row>
        <row r="598">
          <cell r="A598" t="str">
            <v>2.53.2026</v>
          </cell>
          <cell r="B598">
            <v>2</v>
          </cell>
          <cell r="C598">
            <v>53</v>
          </cell>
          <cell r="D598">
            <v>2026</v>
          </cell>
          <cell r="E598">
            <v>5204.5339999999997</v>
          </cell>
          <cell r="F598">
            <v>0</v>
          </cell>
          <cell r="G598">
            <v>0</v>
          </cell>
          <cell r="H598">
            <v>0</v>
          </cell>
          <cell r="I598">
            <v>0</v>
          </cell>
          <cell r="J598">
            <v>66.638199999999998</v>
          </cell>
          <cell r="K598">
            <v>1599.3144500000001</v>
          </cell>
          <cell r="L598">
            <v>183.06444999999999</v>
          </cell>
          <cell r="M598">
            <v>1416.25</v>
          </cell>
          <cell r="N598">
            <v>296.35000000000002</v>
          </cell>
          <cell r="O598">
            <v>8766.151100000001</v>
          </cell>
        </row>
        <row r="599">
          <cell r="A599" t="str">
            <v>2.54.54</v>
          </cell>
          <cell r="B599">
            <v>2</v>
          </cell>
          <cell r="C599">
            <v>54</v>
          </cell>
          <cell r="D599">
            <v>54</v>
          </cell>
          <cell r="E599">
            <v>13926.14503</v>
          </cell>
          <cell r="F599">
            <v>0</v>
          </cell>
          <cell r="G599">
            <v>0</v>
          </cell>
          <cell r="H599">
            <v>0</v>
          </cell>
          <cell r="I599">
            <v>0</v>
          </cell>
          <cell r="J599">
            <v>2938.1665999999996</v>
          </cell>
          <cell r="K599">
            <v>70515.990197300009</v>
          </cell>
          <cell r="L599">
            <v>489.83819730000005</v>
          </cell>
          <cell r="M599">
            <v>70026.17300000001</v>
          </cell>
          <cell r="N599">
            <v>1676.0161300000002</v>
          </cell>
          <cell r="O599">
            <v>159572.32915460001</v>
          </cell>
        </row>
        <row r="600">
          <cell r="A600" t="str">
            <v>2.54.1996</v>
          </cell>
          <cell r="B600">
            <v>2</v>
          </cell>
          <cell r="C600">
            <v>54</v>
          </cell>
          <cell r="D600">
            <v>1996</v>
          </cell>
          <cell r="E600">
            <v>896.27870000000007</v>
          </cell>
          <cell r="F600">
            <v>0</v>
          </cell>
          <cell r="G600">
            <v>0</v>
          </cell>
          <cell r="H600">
            <v>0</v>
          </cell>
          <cell r="I600">
            <v>0</v>
          </cell>
          <cell r="J600">
            <v>189.09899999999999</v>
          </cell>
          <cell r="K600">
            <v>4538.3657330000005</v>
          </cell>
          <cell r="L600">
            <v>31.525732999999999</v>
          </cell>
          <cell r="M600">
            <v>4506.8500000000004</v>
          </cell>
          <cell r="N600">
            <v>107.867</v>
          </cell>
          <cell r="O600">
            <v>10269.986166000001</v>
          </cell>
        </row>
        <row r="601">
          <cell r="A601" t="str">
            <v>2.54.1997</v>
          </cell>
          <cell r="B601">
            <v>2</v>
          </cell>
          <cell r="C601">
            <v>54</v>
          </cell>
          <cell r="D601">
            <v>1997</v>
          </cell>
          <cell r="E601">
            <v>91.787549999999996</v>
          </cell>
          <cell r="F601">
            <v>0</v>
          </cell>
          <cell r="G601">
            <v>0</v>
          </cell>
          <cell r="H601">
            <v>0</v>
          </cell>
          <cell r="I601">
            <v>0</v>
          </cell>
          <cell r="J601">
            <v>19.365500000000001</v>
          </cell>
          <cell r="K601">
            <v>464.77253939999997</v>
          </cell>
          <cell r="L601">
            <v>3.2285393999999998</v>
          </cell>
          <cell r="M601">
            <v>461.54399999999998</v>
          </cell>
          <cell r="N601">
            <v>11.0466</v>
          </cell>
          <cell r="O601">
            <v>1051.7447287999998</v>
          </cell>
        </row>
        <row r="602">
          <cell r="A602" t="str">
            <v>2.54.1998</v>
          </cell>
          <cell r="B602">
            <v>2</v>
          </cell>
          <cell r="C602">
            <v>54</v>
          </cell>
          <cell r="D602">
            <v>1998</v>
          </cell>
          <cell r="E602">
            <v>131.77534</v>
          </cell>
          <cell r="F602">
            <v>0</v>
          </cell>
          <cell r="G602">
            <v>0</v>
          </cell>
          <cell r="H602">
            <v>0</v>
          </cell>
          <cell r="I602">
            <v>0</v>
          </cell>
          <cell r="J602">
            <v>27.802299999999999</v>
          </cell>
          <cell r="K602">
            <v>667.25406580000003</v>
          </cell>
          <cell r="L602">
            <v>4.6350658000000005</v>
          </cell>
          <cell r="M602">
            <v>662.61900000000003</v>
          </cell>
          <cell r="N602">
            <v>15.8592</v>
          </cell>
          <cell r="O602">
            <v>1509.9449716000001</v>
          </cell>
        </row>
        <row r="603">
          <cell r="A603" t="str">
            <v>2.54.1999</v>
          </cell>
          <cell r="B603">
            <v>2</v>
          </cell>
          <cell r="C603">
            <v>54</v>
          </cell>
          <cell r="D603">
            <v>1999</v>
          </cell>
          <cell r="E603">
            <v>163.82839999999999</v>
          </cell>
          <cell r="F603">
            <v>0</v>
          </cell>
          <cell r="G603">
            <v>0</v>
          </cell>
          <cell r="H603">
            <v>0</v>
          </cell>
          <cell r="I603">
            <v>0</v>
          </cell>
          <cell r="J603">
            <v>34.564799999999998</v>
          </cell>
          <cell r="K603">
            <v>829.55650249999997</v>
          </cell>
          <cell r="L603">
            <v>5.7625025000000001</v>
          </cell>
          <cell r="M603">
            <v>823.79399999999998</v>
          </cell>
          <cell r="N603">
            <v>19.716799999999999</v>
          </cell>
          <cell r="O603">
            <v>1877.2230050000001</v>
          </cell>
        </row>
        <row r="604">
          <cell r="A604" t="str">
            <v>2.54.2000</v>
          </cell>
          <cell r="B604">
            <v>2</v>
          </cell>
          <cell r="C604">
            <v>54</v>
          </cell>
          <cell r="D604">
            <v>2000</v>
          </cell>
          <cell r="E604">
            <v>206.34133000000003</v>
          </cell>
          <cell r="F604">
            <v>0</v>
          </cell>
          <cell r="G604">
            <v>0</v>
          </cell>
          <cell r="H604">
            <v>0</v>
          </cell>
          <cell r="I604">
            <v>0</v>
          </cell>
          <cell r="J604">
            <v>43.534399999999998</v>
          </cell>
          <cell r="K604">
            <v>1044.8278749999999</v>
          </cell>
          <cell r="L604">
            <v>7.2578749999999994</v>
          </cell>
          <cell r="M604">
            <v>1037.57</v>
          </cell>
          <cell r="N604">
            <v>24.833300000000001</v>
          </cell>
          <cell r="O604">
            <v>2364.3647799999994</v>
          </cell>
        </row>
        <row r="605">
          <cell r="A605" t="str">
            <v>2.54.2001</v>
          </cell>
          <cell r="B605">
            <v>2</v>
          </cell>
          <cell r="C605">
            <v>54</v>
          </cell>
          <cell r="D605">
            <v>2001</v>
          </cell>
          <cell r="E605">
            <v>169.64747</v>
          </cell>
          <cell r="F605">
            <v>0</v>
          </cell>
          <cell r="G605">
            <v>0</v>
          </cell>
          <cell r="H605">
            <v>0</v>
          </cell>
          <cell r="I605">
            <v>0</v>
          </cell>
          <cell r="J605">
            <v>35.7926</v>
          </cell>
          <cell r="K605">
            <v>859.02318170000001</v>
          </cell>
          <cell r="L605">
            <v>5.9671816999999994</v>
          </cell>
          <cell r="M605">
            <v>853.05600000000004</v>
          </cell>
          <cell r="N605">
            <v>20.417200000000001</v>
          </cell>
          <cell r="O605">
            <v>1943.9036334000002</v>
          </cell>
        </row>
        <row r="606">
          <cell r="A606" t="str">
            <v>2.54.2002</v>
          </cell>
          <cell r="B606">
            <v>2</v>
          </cell>
          <cell r="C606">
            <v>54</v>
          </cell>
          <cell r="D606">
            <v>2002</v>
          </cell>
          <cell r="E606">
            <v>237.16970000000003</v>
          </cell>
          <cell r="F606">
            <v>0</v>
          </cell>
          <cell r="G606">
            <v>0</v>
          </cell>
          <cell r="H606">
            <v>0</v>
          </cell>
          <cell r="I606">
            <v>0</v>
          </cell>
          <cell r="J606">
            <v>50.038400000000003</v>
          </cell>
          <cell r="K606">
            <v>1200.9221989999999</v>
          </cell>
          <cell r="L606">
            <v>8.342198999999999</v>
          </cell>
          <cell r="M606">
            <v>1192.58</v>
          </cell>
          <cell r="N606">
            <v>28.543399999999998</v>
          </cell>
          <cell r="O606">
            <v>2717.595898</v>
          </cell>
        </row>
        <row r="607">
          <cell r="A607" t="str">
            <v>2.54.2003</v>
          </cell>
          <cell r="B607">
            <v>2</v>
          </cell>
          <cell r="C607">
            <v>54</v>
          </cell>
          <cell r="D607">
            <v>2003</v>
          </cell>
          <cell r="E607">
            <v>194.60420000000002</v>
          </cell>
          <cell r="F607">
            <v>0</v>
          </cell>
          <cell r="G607">
            <v>0</v>
          </cell>
          <cell r="H607">
            <v>0</v>
          </cell>
          <cell r="I607">
            <v>0</v>
          </cell>
          <cell r="J607">
            <v>41.057899999999997</v>
          </cell>
          <cell r="K607">
            <v>985.39201300000002</v>
          </cell>
          <cell r="L607">
            <v>6.8450129999999998</v>
          </cell>
          <cell r="M607">
            <v>978.54700000000003</v>
          </cell>
          <cell r="N607">
            <v>23.4207</v>
          </cell>
          <cell r="O607">
            <v>2229.8668260000004</v>
          </cell>
        </row>
        <row r="608">
          <cell r="A608" t="str">
            <v>2.54.2004</v>
          </cell>
          <cell r="B608">
            <v>2</v>
          </cell>
          <cell r="C608">
            <v>54</v>
          </cell>
          <cell r="D608">
            <v>2004</v>
          </cell>
          <cell r="E608">
            <v>335.7124</v>
          </cell>
          <cell r="F608">
            <v>0</v>
          </cell>
          <cell r="G608">
            <v>0</v>
          </cell>
          <cell r="H608">
            <v>0</v>
          </cell>
          <cell r="I608">
            <v>0</v>
          </cell>
          <cell r="J608">
            <v>70.829300000000003</v>
          </cell>
          <cell r="K608">
            <v>1699.9083639999999</v>
          </cell>
          <cell r="L608">
            <v>11.808363999999999</v>
          </cell>
          <cell r="M608">
            <v>1688.1</v>
          </cell>
          <cell r="N608">
            <v>40.403199999999998</v>
          </cell>
          <cell r="O608">
            <v>3846.7616279999997</v>
          </cell>
        </row>
        <row r="609">
          <cell r="A609" t="str">
            <v>2.54.2005</v>
          </cell>
          <cell r="B609">
            <v>2</v>
          </cell>
          <cell r="C609">
            <v>54</v>
          </cell>
          <cell r="D609">
            <v>2005</v>
          </cell>
          <cell r="E609">
            <v>396.10809999999998</v>
          </cell>
          <cell r="F609">
            <v>0</v>
          </cell>
          <cell r="G609">
            <v>0</v>
          </cell>
          <cell r="H609">
            <v>0</v>
          </cell>
          <cell r="I609">
            <v>0</v>
          </cell>
          <cell r="J609">
            <v>83.571700000000007</v>
          </cell>
          <cell r="K609">
            <v>2005.722712</v>
          </cell>
          <cell r="L609">
            <v>13.932712000000002</v>
          </cell>
          <cell r="M609">
            <v>1991.79</v>
          </cell>
          <cell r="N609">
            <v>47.671700000000001</v>
          </cell>
          <cell r="O609">
            <v>4538.7969239999993</v>
          </cell>
        </row>
        <row r="610">
          <cell r="A610" t="str">
            <v>2.54.2006</v>
          </cell>
          <cell r="B610">
            <v>2</v>
          </cell>
          <cell r="C610">
            <v>54</v>
          </cell>
          <cell r="D610">
            <v>2006</v>
          </cell>
          <cell r="E610">
            <v>248.09356999999997</v>
          </cell>
          <cell r="F610">
            <v>0</v>
          </cell>
          <cell r="G610">
            <v>0</v>
          </cell>
          <cell r="H610">
            <v>0</v>
          </cell>
          <cell r="I610">
            <v>0</v>
          </cell>
          <cell r="J610">
            <v>52.343200000000003</v>
          </cell>
          <cell r="K610">
            <v>1256.2364520000001</v>
          </cell>
          <cell r="L610">
            <v>8.7264520000000019</v>
          </cell>
          <cell r="M610">
            <v>1247.51</v>
          </cell>
          <cell r="N610">
            <v>29.8582</v>
          </cell>
          <cell r="O610">
            <v>2842.7678740000006</v>
          </cell>
        </row>
        <row r="611">
          <cell r="A611" t="str">
            <v>2.54.2007</v>
          </cell>
          <cell r="B611">
            <v>2</v>
          </cell>
          <cell r="C611">
            <v>54</v>
          </cell>
          <cell r="D611">
            <v>2007</v>
          </cell>
          <cell r="E611">
            <v>354.25699999999995</v>
          </cell>
          <cell r="F611">
            <v>0</v>
          </cell>
          <cell r="G611">
            <v>0</v>
          </cell>
          <cell r="H611">
            <v>0</v>
          </cell>
          <cell r="I611">
            <v>0</v>
          </cell>
          <cell r="J611">
            <v>74.742000000000004</v>
          </cell>
          <cell r="K611">
            <v>1793.8106819999998</v>
          </cell>
          <cell r="L611">
            <v>12.460682</v>
          </cell>
          <cell r="M611">
            <v>1781.35</v>
          </cell>
          <cell r="N611">
            <v>42.635100000000001</v>
          </cell>
          <cell r="O611">
            <v>4059.2554639999994</v>
          </cell>
        </row>
        <row r="612">
          <cell r="A612" t="str">
            <v>2.54.2008</v>
          </cell>
          <cell r="B612">
            <v>2</v>
          </cell>
          <cell r="C612">
            <v>54</v>
          </cell>
          <cell r="D612">
            <v>2008</v>
          </cell>
          <cell r="E612">
            <v>345.00899999999996</v>
          </cell>
          <cell r="F612">
            <v>0</v>
          </cell>
          <cell r="G612">
            <v>0</v>
          </cell>
          <cell r="H612">
            <v>0</v>
          </cell>
          <cell r="I612">
            <v>0</v>
          </cell>
          <cell r="J612">
            <v>72.790599999999998</v>
          </cell>
          <cell r="K612">
            <v>1746.9753099999998</v>
          </cell>
          <cell r="L612">
            <v>12.13531</v>
          </cell>
          <cell r="M612">
            <v>1734.84</v>
          </cell>
          <cell r="N612">
            <v>41.521799999999999</v>
          </cell>
          <cell r="O612">
            <v>3953.2720199999999</v>
          </cell>
        </row>
        <row r="613">
          <cell r="A613" t="str">
            <v>2.54.2009</v>
          </cell>
          <cell r="B613">
            <v>2</v>
          </cell>
          <cell r="C613">
            <v>54</v>
          </cell>
          <cell r="D613">
            <v>2009</v>
          </cell>
          <cell r="E613">
            <v>510.9545</v>
          </cell>
          <cell r="F613">
            <v>0</v>
          </cell>
          <cell r="G613">
            <v>0</v>
          </cell>
          <cell r="H613">
            <v>0</v>
          </cell>
          <cell r="I613">
            <v>0</v>
          </cell>
          <cell r="J613">
            <v>107.80200000000001</v>
          </cell>
          <cell r="K613">
            <v>2587.2623389999999</v>
          </cell>
          <cell r="L613">
            <v>17.972339000000002</v>
          </cell>
          <cell r="M613">
            <v>2569.29</v>
          </cell>
          <cell r="N613">
            <v>61.493600000000001</v>
          </cell>
          <cell r="O613">
            <v>5854.7747779999991</v>
          </cell>
        </row>
        <row r="614">
          <cell r="A614" t="str">
            <v>2.54.2010</v>
          </cell>
          <cell r="B614">
            <v>2</v>
          </cell>
          <cell r="C614">
            <v>54</v>
          </cell>
          <cell r="D614">
            <v>2010</v>
          </cell>
          <cell r="E614">
            <v>348.35279999999995</v>
          </cell>
          <cell r="F614">
            <v>0</v>
          </cell>
          <cell r="G614">
            <v>0</v>
          </cell>
          <cell r="H614">
            <v>0</v>
          </cell>
          <cell r="I614">
            <v>0</v>
          </cell>
          <cell r="J614">
            <v>73.495999999999995</v>
          </cell>
          <cell r="K614">
            <v>1763.9029520000001</v>
          </cell>
          <cell r="L614">
            <v>12.252951999999999</v>
          </cell>
          <cell r="M614">
            <v>1751.65</v>
          </cell>
          <cell r="N614">
            <v>41.924300000000002</v>
          </cell>
          <cell r="O614">
            <v>3991.5790040000002</v>
          </cell>
        </row>
        <row r="615">
          <cell r="A615" t="str">
            <v>2.54.2011</v>
          </cell>
          <cell r="B615">
            <v>2</v>
          </cell>
          <cell r="C615">
            <v>54</v>
          </cell>
          <cell r="D615">
            <v>2011</v>
          </cell>
          <cell r="E615">
            <v>574.35249999999996</v>
          </cell>
          <cell r="F615">
            <v>0</v>
          </cell>
          <cell r="G615">
            <v>0</v>
          </cell>
          <cell r="H615">
            <v>0</v>
          </cell>
          <cell r="I615">
            <v>0</v>
          </cell>
          <cell r="J615">
            <v>121.178</v>
          </cell>
          <cell r="K615">
            <v>2908.2722640000002</v>
          </cell>
          <cell r="L615">
            <v>20.202264</v>
          </cell>
          <cell r="M615">
            <v>2888.07</v>
          </cell>
          <cell r="N615">
            <v>69.123500000000007</v>
          </cell>
          <cell r="O615">
            <v>6581.1985279999999</v>
          </cell>
        </row>
        <row r="616">
          <cell r="A616" t="str">
            <v>2.54.2012</v>
          </cell>
          <cell r="B616">
            <v>2</v>
          </cell>
          <cell r="C616">
            <v>54</v>
          </cell>
          <cell r="D616">
            <v>2012</v>
          </cell>
          <cell r="E616">
            <v>350.75669999999997</v>
          </cell>
          <cell r="F616">
            <v>0</v>
          </cell>
          <cell r="G616">
            <v>0</v>
          </cell>
          <cell r="H616">
            <v>0</v>
          </cell>
          <cell r="I616">
            <v>0</v>
          </cell>
          <cell r="J616">
            <v>74.003500000000003</v>
          </cell>
          <cell r="K616">
            <v>1776.0774960000001</v>
          </cell>
          <cell r="L616">
            <v>12.337496</v>
          </cell>
          <cell r="M616">
            <v>1763.74</v>
          </cell>
          <cell r="N616">
            <v>42.2136</v>
          </cell>
          <cell r="O616">
            <v>4019.1287920000004</v>
          </cell>
        </row>
        <row r="617">
          <cell r="A617" t="str">
            <v>2.54.2013</v>
          </cell>
          <cell r="B617">
            <v>2</v>
          </cell>
          <cell r="C617">
            <v>54</v>
          </cell>
          <cell r="D617">
            <v>2013</v>
          </cell>
          <cell r="E617">
            <v>323.39010999999999</v>
          </cell>
          <cell r="F617">
            <v>0</v>
          </cell>
          <cell r="G617">
            <v>0</v>
          </cell>
          <cell r="H617">
            <v>0</v>
          </cell>
          <cell r="I617">
            <v>0</v>
          </cell>
          <cell r="J617">
            <v>68.229500000000002</v>
          </cell>
          <cell r="K617">
            <v>1637.5049170000002</v>
          </cell>
          <cell r="L617">
            <v>11.374917</v>
          </cell>
          <cell r="M617">
            <v>1626.13</v>
          </cell>
          <cell r="N617">
            <v>38.920099999999998</v>
          </cell>
          <cell r="O617">
            <v>3705.549544</v>
          </cell>
        </row>
        <row r="618">
          <cell r="A618" t="str">
            <v>2.54.2014</v>
          </cell>
          <cell r="B618">
            <v>2</v>
          </cell>
          <cell r="C618">
            <v>54</v>
          </cell>
          <cell r="D618">
            <v>2014</v>
          </cell>
          <cell r="E618">
            <v>78.909870000000012</v>
          </cell>
          <cell r="F618">
            <v>0</v>
          </cell>
          <cell r="G618">
            <v>0</v>
          </cell>
          <cell r="H618">
            <v>0</v>
          </cell>
          <cell r="I618">
            <v>0</v>
          </cell>
          <cell r="J618">
            <v>16.648599999999998</v>
          </cell>
          <cell r="K618">
            <v>399.56557359999999</v>
          </cell>
          <cell r="L618">
            <v>2.7755736</v>
          </cell>
          <cell r="M618">
            <v>396.79</v>
          </cell>
          <cell r="N618">
            <v>9.4968299999999992</v>
          </cell>
          <cell r="O618">
            <v>904.18644719999998</v>
          </cell>
        </row>
        <row r="619">
          <cell r="A619" t="str">
            <v>2.54.2015</v>
          </cell>
          <cell r="B619">
            <v>2</v>
          </cell>
          <cell r="C619">
            <v>54</v>
          </cell>
          <cell r="D619">
            <v>2015</v>
          </cell>
          <cell r="E619">
            <v>137.81441000000001</v>
          </cell>
          <cell r="F619">
            <v>0</v>
          </cell>
          <cell r="G619">
            <v>0</v>
          </cell>
          <cell r="H619">
            <v>0</v>
          </cell>
          <cell r="I619">
            <v>0</v>
          </cell>
          <cell r="J619">
            <v>29.0763</v>
          </cell>
          <cell r="K619">
            <v>697.83248530000003</v>
          </cell>
          <cell r="L619">
            <v>4.8474853000000007</v>
          </cell>
          <cell r="M619">
            <v>692.98500000000001</v>
          </cell>
          <cell r="N619">
            <v>16.585999999999999</v>
          </cell>
          <cell r="O619">
            <v>1579.1416806</v>
          </cell>
        </row>
        <row r="620">
          <cell r="A620" t="str">
            <v>2.54.2016</v>
          </cell>
          <cell r="B620">
            <v>2</v>
          </cell>
          <cell r="C620">
            <v>54</v>
          </cell>
          <cell r="D620">
            <v>2016</v>
          </cell>
          <cell r="E620">
            <v>290.92098000000004</v>
          </cell>
          <cell r="F620">
            <v>0</v>
          </cell>
          <cell r="G620">
            <v>0</v>
          </cell>
          <cell r="H620">
            <v>0</v>
          </cell>
          <cell r="I620">
            <v>0</v>
          </cell>
          <cell r="J620">
            <v>61.378999999999998</v>
          </cell>
          <cell r="K620">
            <v>1473.0928289999999</v>
          </cell>
          <cell r="L620">
            <v>10.232828999999999</v>
          </cell>
          <cell r="M620">
            <v>1462.86</v>
          </cell>
          <cell r="N620">
            <v>35.012300000000003</v>
          </cell>
          <cell r="O620">
            <v>3333.497938</v>
          </cell>
        </row>
        <row r="621">
          <cell r="A621" t="str">
            <v>2.54.2017</v>
          </cell>
          <cell r="B621">
            <v>2</v>
          </cell>
          <cell r="C621">
            <v>54</v>
          </cell>
          <cell r="D621">
            <v>2017</v>
          </cell>
          <cell r="E621">
            <v>188.08134999999999</v>
          </cell>
          <cell r="F621">
            <v>0</v>
          </cell>
          <cell r="G621">
            <v>0</v>
          </cell>
          <cell r="H621">
            <v>0</v>
          </cell>
          <cell r="I621">
            <v>0</v>
          </cell>
          <cell r="J621">
            <v>39.681800000000003</v>
          </cell>
          <cell r="K621">
            <v>952.36257999999998</v>
          </cell>
          <cell r="L621">
            <v>6.6155800000000005</v>
          </cell>
          <cell r="M621">
            <v>945.74800000000005</v>
          </cell>
          <cell r="N621">
            <v>22.6357</v>
          </cell>
          <cell r="O621">
            <v>2155.1250099999997</v>
          </cell>
        </row>
        <row r="622">
          <cell r="A622" t="str">
            <v>2.54.2018</v>
          </cell>
          <cell r="B622">
            <v>2</v>
          </cell>
          <cell r="C622">
            <v>54</v>
          </cell>
          <cell r="D622">
            <v>2018</v>
          </cell>
          <cell r="E622">
            <v>404.4787</v>
          </cell>
          <cell r="F622">
            <v>0</v>
          </cell>
          <cell r="G622">
            <v>0</v>
          </cell>
          <cell r="H622">
            <v>0</v>
          </cell>
          <cell r="I622">
            <v>0</v>
          </cell>
          <cell r="J622">
            <v>85.337500000000006</v>
          </cell>
          <cell r="K622">
            <v>2048.107121</v>
          </cell>
          <cell r="L622">
            <v>14.227120999999999</v>
          </cell>
          <cell r="M622">
            <v>2033.88</v>
          </cell>
          <cell r="N622">
            <v>48.679099999999998</v>
          </cell>
          <cell r="O622">
            <v>4634.7095420000005</v>
          </cell>
        </row>
        <row r="623">
          <cell r="A623" t="str">
            <v>2.54.2019</v>
          </cell>
          <cell r="B623">
            <v>2</v>
          </cell>
          <cell r="C623">
            <v>54</v>
          </cell>
          <cell r="D623">
            <v>2019</v>
          </cell>
          <cell r="E623">
            <v>230.29295000000002</v>
          </cell>
          <cell r="F623">
            <v>0</v>
          </cell>
          <cell r="G623">
            <v>0</v>
          </cell>
          <cell r="H623">
            <v>0</v>
          </cell>
          <cell r="I623">
            <v>0</v>
          </cell>
          <cell r="J623">
            <v>48.587699999999998</v>
          </cell>
          <cell r="K623">
            <v>1166.1003250000001</v>
          </cell>
          <cell r="L623">
            <v>8.1003249999999998</v>
          </cell>
          <cell r="M623">
            <v>1158</v>
          </cell>
          <cell r="N623">
            <v>27.715900000000001</v>
          </cell>
          <cell r="O623">
            <v>2638.7972000000004</v>
          </cell>
        </row>
        <row r="624">
          <cell r="A624" t="str">
            <v>2.54.2020</v>
          </cell>
          <cell r="B624">
            <v>2</v>
          </cell>
          <cell r="C624">
            <v>54</v>
          </cell>
          <cell r="D624">
            <v>2020</v>
          </cell>
          <cell r="E624">
            <v>931.84590000000003</v>
          </cell>
          <cell r="F624">
            <v>0</v>
          </cell>
          <cell r="G624">
            <v>0</v>
          </cell>
          <cell r="H624">
            <v>0</v>
          </cell>
          <cell r="I624">
            <v>0</v>
          </cell>
          <cell r="J624">
            <v>196.60300000000001</v>
          </cell>
          <cell r="K624">
            <v>4718.4667999999992</v>
          </cell>
          <cell r="L624">
            <v>32.776800000000001</v>
          </cell>
          <cell r="M624">
            <v>4685.6899999999996</v>
          </cell>
          <cell r="N624">
            <v>112.148</v>
          </cell>
          <cell r="O624">
            <v>10677.530499999999</v>
          </cell>
        </row>
        <row r="625">
          <cell r="A625" t="str">
            <v>2.54.2021</v>
          </cell>
          <cell r="B625">
            <v>2</v>
          </cell>
          <cell r="C625">
            <v>54</v>
          </cell>
          <cell r="D625">
            <v>2021</v>
          </cell>
          <cell r="E625">
            <v>947.28210000000001</v>
          </cell>
          <cell r="F625">
            <v>0</v>
          </cell>
          <cell r="G625">
            <v>0</v>
          </cell>
          <cell r="H625">
            <v>0</v>
          </cell>
          <cell r="I625">
            <v>0</v>
          </cell>
          <cell r="J625">
            <v>199.85900000000001</v>
          </cell>
          <cell r="K625">
            <v>4796.6196120000004</v>
          </cell>
          <cell r="L625">
            <v>33.319611999999999</v>
          </cell>
          <cell r="M625">
            <v>4763.3100000000004</v>
          </cell>
          <cell r="N625">
            <v>114.006</v>
          </cell>
          <cell r="O625">
            <v>10854.396323999999</v>
          </cell>
        </row>
        <row r="626">
          <cell r="A626" t="str">
            <v>2.54.2022</v>
          </cell>
          <cell r="B626">
            <v>2</v>
          </cell>
          <cell r="C626">
            <v>54</v>
          </cell>
          <cell r="D626">
            <v>2022</v>
          </cell>
          <cell r="E626">
            <v>949.80780000000004</v>
          </cell>
          <cell r="F626">
            <v>0</v>
          </cell>
          <cell r="G626">
            <v>0</v>
          </cell>
          <cell r="H626">
            <v>0</v>
          </cell>
          <cell r="I626">
            <v>0</v>
          </cell>
          <cell r="J626">
            <v>200.393</v>
          </cell>
          <cell r="K626">
            <v>4809.4084730000004</v>
          </cell>
          <cell r="L626">
            <v>33.408473000000008</v>
          </cell>
          <cell r="M626">
            <v>4776.01</v>
          </cell>
          <cell r="N626">
            <v>114.31</v>
          </cell>
          <cell r="O626">
            <v>10883.337745999999</v>
          </cell>
        </row>
        <row r="627">
          <cell r="A627" t="str">
            <v>2.54.2023</v>
          </cell>
          <cell r="B627">
            <v>2</v>
          </cell>
          <cell r="C627">
            <v>54</v>
          </cell>
          <cell r="D627">
            <v>2023</v>
          </cell>
          <cell r="E627">
            <v>951.74689999999998</v>
          </cell>
          <cell r="F627">
            <v>0</v>
          </cell>
          <cell r="G627">
            <v>0</v>
          </cell>
          <cell r="H627">
            <v>0</v>
          </cell>
          <cell r="I627">
            <v>0</v>
          </cell>
          <cell r="J627">
            <v>200.80099999999999</v>
          </cell>
          <cell r="K627">
            <v>4819.2366470000006</v>
          </cell>
          <cell r="L627">
            <v>33.476647</v>
          </cell>
          <cell r="M627">
            <v>4785.76</v>
          </cell>
          <cell r="N627">
            <v>114.54300000000001</v>
          </cell>
          <cell r="O627">
            <v>10905.564194</v>
          </cell>
        </row>
        <row r="628">
          <cell r="A628" t="str">
            <v>2.54.2024</v>
          </cell>
          <cell r="B628">
            <v>2</v>
          </cell>
          <cell r="C628">
            <v>54</v>
          </cell>
          <cell r="D628">
            <v>2024</v>
          </cell>
          <cell r="E628">
            <v>951.48300000000006</v>
          </cell>
          <cell r="F628">
            <v>0</v>
          </cell>
          <cell r="G628">
            <v>0</v>
          </cell>
          <cell r="H628">
            <v>0</v>
          </cell>
          <cell r="I628">
            <v>0</v>
          </cell>
          <cell r="J628">
            <v>200.74600000000001</v>
          </cell>
          <cell r="K628">
            <v>4817.9074559999999</v>
          </cell>
          <cell r="L628">
            <v>33.467456000000006</v>
          </cell>
          <cell r="M628">
            <v>4784.43</v>
          </cell>
          <cell r="N628">
            <v>114.511</v>
          </cell>
          <cell r="O628">
            <v>10902.544912000001</v>
          </cell>
        </row>
        <row r="629">
          <cell r="A629" t="str">
            <v>2.54.2025</v>
          </cell>
          <cell r="B629">
            <v>2</v>
          </cell>
          <cell r="C629">
            <v>54</v>
          </cell>
          <cell r="D629">
            <v>2025</v>
          </cell>
          <cell r="E629">
            <v>975.92399999999998</v>
          </cell>
          <cell r="F629">
            <v>0</v>
          </cell>
          <cell r="G629">
            <v>0</v>
          </cell>
          <cell r="H629">
            <v>0</v>
          </cell>
          <cell r="I629">
            <v>0</v>
          </cell>
          <cell r="J629">
            <v>205.90299999999999</v>
          </cell>
          <cell r="K629">
            <v>4941.6672399999998</v>
          </cell>
          <cell r="L629">
            <v>34.327239999999996</v>
          </cell>
          <cell r="M629">
            <v>4907.34</v>
          </cell>
          <cell r="N629">
            <v>117.453</v>
          </cell>
          <cell r="O629">
            <v>11182.614479999998</v>
          </cell>
        </row>
        <row r="630">
          <cell r="A630" t="str">
            <v>2.54.2026</v>
          </cell>
          <cell r="B630">
            <v>2</v>
          </cell>
          <cell r="C630">
            <v>54</v>
          </cell>
          <cell r="D630">
            <v>2026</v>
          </cell>
          <cell r="E630">
            <v>1009.1377</v>
          </cell>
          <cell r="F630">
            <v>0</v>
          </cell>
          <cell r="G630">
            <v>0</v>
          </cell>
          <cell r="H630">
            <v>0</v>
          </cell>
          <cell r="I630">
            <v>0</v>
          </cell>
          <cell r="J630">
            <v>212.91</v>
          </cell>
          <cell r="K630">
            <v>5109.8354580000005</v>
          </cell>
          <cell r="L630">
            <v>35.495457999999999</v>
          </cell>
          <cell r="M630">
            <v>5074.34</v>
          </cell>
          <cell r="N630">
            <v>121.45</v>
          </cell>
          <cell r="O630">
            <v>11563.168616000003</v>
          </cell>
        </row>
        <row r="631">
          <cell r="A631" t="str">
            <v>2.61.61</v>
          </cell>
          <cell r="B631">
            <v>2</v>
          </cell>
          <cell r="C631">
            <v>61</v>
          </cell>
          <cell r="D631">
            <v>61</v>
          </cell>
          <cell r="E631">
            <v>393033.71250999998</v>
          </cell>
          <cell r="F631">
            <v>0</v>
          </cell>
          <cell r="G631">
            <v>0</v>
          </cell>
          <cell r="H631">
            <v>0</v>
          </cell>
          <cell r="I631">
            <v>0</v>
          </cell>
          <cell r="J631">
            <v>4029.9919</v>
          </cell>
          <cell r="K631">
            <v>96719.753839000012</v>
          </cell>
          <cell r="L631">
            <v>13823.892838999998</v>
          </cell>
          <cell r="M631">
            <v>82895.859999999971</v>
          </cell>
          <cell r="N631">
            <v>24458.943000000003</v>
          </cell>
          <cell r="O631">
            <v>614962.15408799995</v>
          </cell>
        </row>
        <row r="632">
          <cell r="A632" t="str">
            <v>2.61.1996</v>
          </cell>
          <cell r="B632">
            <v>2</v>
          </cell>
          <cell r="C632">
            <v>61</v>
          </cell>
          <cell r="D632">
            <v>1996</v>
          </cell>
          <cell r="E632">
            <v>210.82937000000001</v>
          </cell>
          <cell r="F632">
            <v>0</v>
          </cell>
          <cell r="G632">
            <v>0</v>
          </cell>
          <cell r="H632">
            <v>0</v>
          </cell>
          <cell r="I632">
            <v>0</v>
          </cell>
          <cell r="J632">
            <v>37.380299999999998</v>
          </cell>
          <cell r="K632">
            <v>897.12836299999992</v>
          </cell>
          <cell r="L632">
            <v>7.4153630000000001</v>
          </cell>
          <cell r="M632">
            <v>889.71199999999999</v>
          </cell>
          <cell r="N632">
            <v>226.87</v>
          </cell>
          <cell r="O632">
            <v>2269.3353959999999</v>
          </cell>
        </row>
        <row r="633">
          <cell r="A633" t="str">
            <v>2.61.1997</v>
          </cell>
          <cell r="B633">
            <v>2</v>
          </cell>
          <cell r="C633">
            <v>61</v>
          </cell>
          <cell r="D633">
            <v>1997</v>
          </cell>
          <cell r="E633">
            <v>304.93853999999999</v>
          </cell>
          <cell r="F633">
            <v>0</v>
          </cell>
          <cell r="G633">
            <v>0</v>
          </cell>
          <cell r="H633">
            <v>0</v>
          </cell>
          <cell r="I633">
            <v>0</v>
          </cell>
          <cell r="J633">
            <v>39.857199999999999</v>
          </cell>
          <cell r="K633">
            <v>956.57337799999993</v>
          </cell>
          <cell r="L633">
            <v>10.725378000000001</v>
          </cell>
          <cell r="M633">
            <v>945.84799999999996</v>
          </cell>
          <cell r="N633">
            <v>241.90299999999999</v>
          </cell>
          <cell r="O633">
            <v>2499.8454959999995</v>
          </cell>
        </row>
        <row r="634">
          <cell r="A634" t="str">
            <v>2.61.1998</v>
          </cell>
          <cell r="B634">
            <v>2</v>
          </cell>
          <cell r="C634">
            <v>61</v>
          </cell>
          <cell r="D634">
            <v>1998</v>
          </cell>
          <cell r="E634">
            <v>435.19110000000006</v>
          </cell>
          <cell r="F634">
            <v>0</v>
          </cell>
          <cell r="G634">
            <v>0</v>
          </cell>
          <cell r="H634">
            <v>0</v>
          </cell>
          <cell r="I634">
            <v>0</v>
          </cell>
          <cell r="J634">
            <v>45.0443</v>
          </cell>
          <cell r="K634">
            <v>1081.0666650000001</v>
          </cell>
          <cell r="L634">
            <v>15.306665000000001</v>
          </cell>
          <cell r="M634">
            <v>1065.76</v>
          </cell>
          <cell r="N634">
            <v>273.38400000000001</v>
          </cell>
          <cell r="O634">
            <v>2915.7527300000002</v>
          </cell>
        </row>
        <row r="635">
          <cell r="A635" t="str">
            <v>2.61.1999</v>
          </cell>
          <cell r="B635">
            <v>2</v>
          </cell>
          <cell r="C635">
            <v>61</v>
          </cell>
          <cell r="D635">
            <v>1999</v>
          </cell>
          <cell r="E635">
            <v>589.8975999999999</v>
          </cell>
          <cell r="F635">
            <v>0</v>
          </cell>
          <cell r="G635">
            <v>0</v>
          </cell>
          <cell r="H635">
            <v>0</v>
          </cell>
          <cell r="I635">
            <v>0</v>
          </cell>
          <cell r="J635">
            <v>50.539400000000001</v>
          </cell>
          <cell r="K635">
            <v>1212.948054</v>
          </cell>
          <cell r="L635">
            <v>20.748054</v>
          </cell>
          <cell r="M635">
            <v>1192.2</v>
          </cell>
          <cell r="N635">
            <v>306.73500000000001</v>
          </cell>
          <cell r="O635">
            <v>3373.0681079999999</v>
          </cell>
        </row>
        <row r="636">
          <cell r="A636" t="str">
            <v>2.61.2000</v>
          </cell>
          <cell r="B636">
            <v>2</v>
          </cell>
          <cell r="C636">
            <v>61</v>
          </cell>
          <cell r="D636">
            <v>2000</v>
          </cell>
          <cell r="E636">
            <v>776.10170000000005</v>
          </cell>
          <cell r="F636">
            <v>0</v>
          </cell>
          <cell r="G636">
            <v>0</v>
          </cell>
          <cell r="H636">
            <v>0</v>
          </cell>
          <cell r="I636">
            <v>0</v>
          </cell>
          <cell r="J636">
            <v>56.721499999999999</v>
          </cell>
          <cell r="K636">
            <v>1361.3172910000001</v>
          </cell>
          <cell r="L636">
            <v>27.297291000000001</v>
          </cell>
          <cell r="M636">
            <v>1334.02</v>
          </cell>
          <cell r="N636">
            <v>344.25599999999997</v>
          </cell>
          <cell r="O636">
            <v>3899.7137819999998</v>
          </cell>
        </row>
        <row r="637">
          <cell r="A637" t="str">
            <v>2.61.2001</v>
          </cell>
          <cell r="B637">
            <v>2</v>
          </cell>
          <cell r="C637">
            <v>61</v>
          </cell>
          <cell r="D637">
            <v>2001</v>
          </cell>
          <cell r="E637">
            <v>1004.7775</v>
          </cell>
          <cell r="F637">
            <v>0</v>
          </cell>
          <cell r="G637">
            <v>0</v>
          </cell>
          <cell r="H637">
            <v>0</v>
          </cell>
          <cell r="I637">
            <v>0</v>
          </cell>
          <cell r="J637">
            <v>64.025899999999993</v>
          </cell>
          <cell r="K637">
            <v>1536.620478</v>
          </cell>
          <cell r="L637">
            <v>35.340478000000004</v>
          </cell>
          <cell r="M637">
            <v>1501.28</v>
          </cell>
          <cell r="N637">
            <v>388.58800000000002</v>
          </cell>
          <cell r="O637">
            <v>4530.6323560000001</v>
          </cell>
        </row>
        <row r="638">
          <cell r="A638" t="str">
            <v>2.61.2002</v>
          </cell>
          <cell r="B638">
            <v>2</v>
          </cell>
          <cell r="C638">
            <v>61</v>
          </cell>
          <cell r="D638">
            <v>2002</v>
          </cell>
          <cell r="E638">
            <v>1258.0594000000001</v>
          </cell>
          <cell r="F638">
            <v>0</v>
          </cell>
          <cell r="G638">
            <v>0</v>
          </cell>
          <cell r="H638">
            <v>0</v>
          </cell>
          <cell r="I638">
            <v>0</v>
          </cell>
          <cell r="J638">
            <v>71.0608</v>
          </cell>
          <cell r="K638">
            <v>1705.4587880000001</v>
          </cell>
          <cell r="L638">
            <v>44.248787999999998</v>
          </cell>
          <cell r="M638">
            <v>1661.21</v>
          </cell>
          <cell r="N638">
            <v>431.28500000000003</v>
          </cell>
          <cell r="O638">
            <v>5171.322776</v>
          </cell>
        </row>
        <row r="639">
          <cell r="A639" t="str">
            <v>2.61.2003</v>
          </cell>
          <cell r="B639">
            <v>2</v>
          </cell>
          <cell r="C639">
            <v>61</v>
          </cell>
          <cell r="D639">
            <v>2003</v>
          </cell>
          <cell r="E639">
            <v>1533.9423000000002</v>
          </cell>
          <cell r="F639">
            <v>0</v>
          </cell>
          <cell r="G639">
            <v>0</v>
          </cell>
          <cell r="H639">
            <v>0</v>
          </cell>
          <cell r="I639">
            <v>0</v>
          </cell>
          <cell r="J639">
            <v>77.807400000000001</v>
          </cell>
          <cell r="K639">
            <v>1867.3822750000002</v>
          </cell>
          <cell r="L639">
            <v>53.952275</v>
          </cell>
          <cell r="M639">
            <v>1813.43</v>
          </cell>
          <cell r="N639">
            <v>472.23099999999999</v>
          </cell>
          <cell r="O639">
            <v>5818.7452499999999</v>
          </cell>
        </row>
        <row r="640">
          <cell r="A640" t="str">
            <v>2.61.2004</v>
          </cell>
          <cell r="B640">
            <v>2</v>
          </cell>
          <cell r="C640">
            <v>61</v>
          </cell>
          <cell r="D640">
            <v>2004</v>
          </cell>
          <cell r="E640">
            <v>1793.8723</v>
          </cell>
          <cell r="F640">
            <v>0</v>
          </cell>
          <cell r="G640">
            <v>0</v>
          </cell>
          <cell r="H640">
            <v>0</v>
          </cell>
          <cell r="I640">
            <v>0</v>
          </cell>
          <cell r="J640">
            <v>82.570800000000006</v>
          </cell>
          <cell r="K640">
            <v>1981.7044469999998</v>
          </cell>
          <cell r="L640">
            <v>63.094446999999995</v>
          </cell>
          <cell r="M640">
            <v>1918.61</v>
          </cell>
          <cell r="N640">
            <v>501.142</v>
          </cell>
          <cell r="O640">
            <v>6340.9939939999995</v>
          </cell>
        </row>
        <row r="641">
          <cell r="A641" t="str">
            <v>2.61.2005</v>
          </cell>
          <cell r="B641">
            <v>2</v>
          </cell>
          <cell r="C641">
            <v>61</v>
          </cell>
          <cell r="D641">
            <v>2005</v>
          </cell>
          <cell r="E641">
            <v>2079.7176999999997</v>
          </cell>
          <cell r="F641">
            <v>0</v>
          </cell>
          <cell r="G641">
            <v>0</v>
          </cell>
          <cell r="H641">
            <v>0</v>
          </cell>
          <cell r="I641">
            <v>0</v>
          </cell>
          <cell r="J641">
            <v>87.619200000000006</v>
          </cell>
          <cell r="K641">
            <v>2102.8584300000002</v>
          </cell>
          <cell r="L641">
            <v>73.148429999999991</v>
          </cell>
          <cell r="M641">
            <v>2029.71</v>
          </cell>
          <cell r="N641">
            <v>531.78099999999995</v>
          </cell>
          <cell r="O641">
            <v>6904.8347600000006</v>
          </cell>
        </row>
        <row r="642">
          <cell r="A642" t="str">
            <v>2.61.2006</v>
          </cell>
          <cell r="B642">
            <v>2</v>
          </cell>
          <cell r="C642">
            <v>61</v>
          </cell>
          <cell r="D642">
            <v>2006</v>
          </cell>
          <cell r="E642">
            <v>2417.7266000000004</v>
          </cell>
          <cell r="F642">
            <v>0</v>
          </cell>
          <cell r="G642">
            <v>0</v>
          </cell>
          <cell r="H642">
            <v>0</v>
          </cell>
          <cell r="I642">
            <v>0</v>
          </cell>
          <cell r="J642">
            <v>93.905100000000004</v>
          </cell>
          <cell r="K642">
            <v>2253.7271100000003</v>
          </cell>
          <cell r="L642">
            <v>85.037109999999998</v>
          </cell>
          <cell r="M642">
            <v>2168.69</v>
          </cell>
          <cell r="N642">
            <v>569.93200000000002</v>
          </cell>
          <cell r="O642">
            <v>7589.0179200000011</v>
          </cell>
        </row>
        <row r="643">
          <cell r="A643" t="str">
            <v>2.61.2007</v>
          </cell>
          <cell r="B643">
            <v>2</v>
          </cell>
          <cell r="C643">
            <v>61</v>
          </cell>
          <cell r="D643">
            <v>2007</v>
          </cell>
          <cell r="E643">
            <v>2820.4023999999999</v>
          </cell>
          <cell r="F643">
            <v>0</v>
          </cell>
          <cell r="G643">
            <v>0</v>
          </cell>
          <cell r="H643">
            <v>0</v>
          </cell>
          <cell r="I643">
            <v>0</v>
          </cell>
          <cell r="J643">
            <v>101.61</v>
          </cell>
          <cell r="K643">
            <v>2438.6399300000003</v>
          </cell>
          <cell r="L643">
            <v>99.199929999999995</v>
          </cell>
          <cell r="M643">
            <v>2339.44</v>
          </cell>
          <cell r="N643">
            <v>616.69399999999996</v>
          </cell>
          <cell r="O643">
            <v>8415.9862599999997</v>
          </cell>
        </row>
        <row r="644">
          <cell r="A644" t="str">
            <v>2.61.2008</v>
          </cell>
          <cell r="B644">
            <v>2</v>
          </cell>
          <cell r="C644">
            <v>61</v>
          </cell>
          <cell r="D644">
            <v>2008</v>
          </cell>
          <cell r="E644">
            <v>3273.9409999999998</v>
          </cell>
          <cell r="F644">
            <v>0</v>
          </cell>
          <cell r="G644">
            <v>0</v>
          </cell>
          <cell r="H644">
            <v>0</v>
          </cell>
          <cell r="I644">
            <v>0</v>
          </cell>
          <cell r="J644">
            <v>109.983</v>
          </cell>
          <cell r="K644">
            <v>2639.58205</v>
          </cell>
          <cell r="L644">
            <v>115.15205</v>
          </cell>
          <cell r="M644">
            <v>2524.4299999999998</v>
          </cell>
          <cell r="N644">
            <v>667.51</v>
          </cell>
          <cell r="O644">
            <v>9330.5980999999992</v>
          </cell>
        </row>
        <row r="645">
          <cell r="A645" t="str">
            <v>2.61.2009</v>
          </cell>
          <cell r="B645">
            <v>2</v>
          </cell>
          <cell r="C645">
            <v>61</v>
          </cell>
          <cell r="D645">
            <v>2009</v>
          </cell>
          <cell r="E645">
            <v>3779.4770000000003</v>
          </cell>
          <cell r="F645">
            <v>0</v>
          </cell>
          <cell r="G645">
            <v>0</v>
          </cell>
          <cell r="H645">
            <v>0</v>
          </cell>
          <cell r="I645">
            <v>0</v>
          </cell>
          <cell r="J645">
            <v>118.932</v>
          </cell>
          <cell r="K645">
            <v>2854.3727800000001</v>
          </cell>
          <cell r="L645">
            <v>132.93278000000001</v>
          </cell>
          <cell r="M645">
            <v>2721.44</v>
          </cell>
          <cell r="N645">
            <v>721.82600000000002</v>
          </cell>
          <cell r="O645">
            <v>10328.98056</v>
          </cell>
        </row>
        <row r="646">
          <cell r="A646" t="str">
            <v>2.61.2010</v>
          </cell>
          <cell r="B646">
            <v>2</v>
          </cell>
          <cell r="C646">
            <v>61</v>
          </cell>
          <cell r="D646">
            <v>2010</v>
          </cell>
          <cell r="E646">
            <v>4346.3990000000003</v>
          </cell>
          <cell r="F646">
            <v>0</v>
          </cell>
          <cell r="G646">
            <v>0</v>
          </cell>
          <cell r="H646">
            <v>0</v>
          </cell>
          <cell r="I646">
            <v>0</v>
          </cell>
          <cell r="J646">
            <v>128.63300000000001</v>
          </cell>
          <cell r="K646">
            <v>3087.1926700000004</v>
          </cell>
          <cell r="L646">
            <v>152.87267</v>
          </cell>
          <cell r="M646">
            <v>2934.32</v>
          </cell>
          <cell r="N646">
            <v>780.70399999999995</v>
          </cell>
          <cell r="O646">
            <v>11430.12134</v>
          </cell>
        </row>
        <row r="647">
          <cell r="A647" t="str">
            <v>2.61.2011</v>
          </cell>
          <cell r="B647">
            <v>2</v>
          </cell>
          <cell r="C647">
            <v>61</v>
          </cell>
          <cell r="D647">
            <v>2011</v>
          </cell>
          <cell r="E647">
            <v>6159.61</v>
          </cell>
          <cell r="F647">
            <v>0</v>
          </cell>
          <cell r="G647">
            <v>0</v>
          </cell>
          <cell r="H647">
            <v>0</v>
          </cell>
          <cell r="I647">
            <v>0</v>
          </cell>
          <cell r="J647">
            <v>137.65100000000001</v>
          </cell>
          <cell r="K647">
            <v>3303.6269400000001</v>
          </cell>
          <cell r="L647">
            <v>216.64694</v>
          </cell>
          <cell r="M647">
            <v>3086.98</v>
          </cell>
          <cell r="N647">
            <v>835.43700000000001</v>
          </cell>
          <cell r="O647">
            <v>13739.951880000001</v>
          </cell>
        </row>
        <row r="648">
          <cell r="A648" t="str">
            <v>2.61.2012</v>
          </cell>
          <cell r="B648">
            <v>2</v>
          </cell>
          <cell r="C648">
            <v>61</v>
          </cell>
          <cell r="D648">
            <v>2012</v>
          </cell>
          <cell r="E648">
            <v>8076.5680000000002</v>
          </cell>
          <cell r="F648">
            <v>0</v>
          </cell>
          <cell r="G648">
            <v>0</v>
          </cell>
          <cell r="H648">
            <v>0</v>
          </cell>
          <cell r="I648">
            <v>0</v>
          </cell>
          <cell r="J648">
            <v>144.98400000000001</v>
          </cell>
          <cell r="K648">
            <v>3479.6013900000003</v>
          </cell>
          <cell r="L648">
            <v>284.07139000000001</v>
          </cell>
          <cell r="M648">
            <v>3195.53</v>
          </cell>
          <cell r="N648">
            <v>879.93899999999996</v>
          </cell>
          <cell r="O648">
            <v>16060.69378</v>
          </cell>
        </row>
        <row r="649">
          <cell r="A649" t="str">
            <v>2.61.2013</v>
          </cell>
          <cell r="B649">
            <v>2</v>
          </cell>
          <cell r="C649">
            <v>61</v>
          </cell>
          <cell r="D649">
            <v>2013</v>
          </cell>
          <cell r="E649">
            <v>10142.554</v>
          </cell>
          <cell r="F649">
            <v>0</v>
          </cell>
          <cell r="G649">
            <v>0</v>
          </cell>
          <cell r="H649">
            <v>0</v>
          </cell>
          <cell r="I649">
            <v>0</v>
          </cell>
          <cell r="J649">
            <v>152.14099999999999</v>
          </cell>
          <cell r="K649">
            <v>3651.3766299999997</v>
          </cell>
          <cell r="L649">
            <v>356.73662999999999</v>
          </cell>
          <cell r="M649">
            <v>3294.64</v>
          </cell>
          <cell r="N649">
            <v>923.37800000000004</v>
          </cell>
          <cell r="O649">
            <v>18520.826259999998</v>
          </cell>
        </row>
        <row r="650">
          <cell r="A650" t="str">
            <v>2.61.2014</v>
          </cell>
          <cell r="B650">
            <v>2</v>
          </cell>
          <cell r="C650">
            <v>61</v>
          </cell>
          <cell r="D650">
            <v>2014</v>
          </cell>
          <cell r="E650">
            <v>12384.995000000001</v>
          </cell>
          <cell r="F650">
            <v>0</v>
          </cell>
          <cell r="G650">
            <v>0</v>
          </cell>
          <cell r="H650">
            <v>0</v>
          </cell>
          <cell r="I650">
            <v>0</v>
          </cell>
          <cell r="J650">
            <v>159.55000000000001</v>
          </cell>
          <cell r="K650">
            <v>3829.2090199999998</v>
          </cell>
          <cell r="L650">
            <v>435.60901999999999</v>
          </cell>
          <cell r="M650">
            <v>3393.6</v>
          </cell>
          <cell r="N650">
            <v>968.34799999999996</v>
          </cell>
          <cell r="O650">
            <v>21171.311040000001</v>
          </cell>
        </row>
        <row r="651">
          <cell r="A651" t="str">
            <v>2.61.2015</v>
          </cell>
          <cell r="B651">
            <v>2</v>
          </cell>
          <cell r="C651">
            <v>61</v>
          </cell>
          <cell r="D651">
            <v>2015</v>
          </cell>
          <cell r="E651">
            <v>14824.457999999999</v>
          </cell>
          <cell r="F651">
            <v>0</v>
          </cell>
          <cell r="G651">
            <v>0</v>
          </cell>
          <cell r="H651">
            <v>0</v>
          </cell>
          <cell r="I651">
            <v>0</v>
          </cell>
          <cell r="J651">
            <v>167.351</v>
          </cell>
          <cell r="K651">
            <v>4016.4104400000001</v>
          </cell>
          <cell r="L651">
            <v>521.41044000000011</v>
          </cell>
          <cell r="M651">
            <v>3495</v>
          </cell>
          <cell r="N651">
            <v>1015.69</v>
          </cell>
          <cell r="O651">
            <v>24040.319879999999</v>
          </cell>
        </row>
        <row r="652">
          <cell r="A652" t="str">
            <v>2.61.2016</v>
          </cell>
          <cell r="B652">
            <v>2</v>
          </cell>
          <cell r="C652">
            <v>61</v>
          </cell>
          <cell r="D652">
            <v>2016</v>
          </cell>
          <cell r="E652">
            <v>17391.162</v>
          </cell>
          <cell r="F652">
            <v>0</v>
          </cell>
          <cell r="G652">
            <v>0</v>
          </cell>
          <cell r="H652">
            <v>0</v>
          </cell>
          <cell r="I652">
            <v>0</v>
          </cell>
          <cell r="J652">
            <v>174.71199999999999</v>
          </cell>
          <cell r="K652">
            <v>4193.0765099999999</v>
          </cell>
          <cell r="L652">
            <v>611.68651</v>
          </cell>
          <cell r="M652">
            <v>3581.39</v>
          </cell>
          <cell r="N652">
            <v>1060.3699999999999</v>
          </cell>
          <cell r="O652">
            <v>27012.397019999997</v>
          </cell>
        </row>
        <row r="653">
          <cell r="A653" t="str">
            <v>2.61.2017</v>
          </cell>
          <cell r="B653">
            <v>2</v>
          </cell>
          <cell r="C653">
            <v>61</v>
          </cell>
          <cell r="D653">
            <v>2017</v>
          </cell>
          <cell r="E653">
            <v>19834.262999999999</v>
          </cell>
          <cell r="F653">
            <v>0</v>
          </cell>
          <cell r="G653">
            <v>0</v>
          </cell>
          <cell r="H653">
            <v>0</v>
          </cell>
          <cell r="I653">
            <v>0</v>
          </cell>
          <cell r="J653">
            <v>179.494</v>
          </cell>
          <cell r="K653">
            <v>4307.8566000000001</v>
          </cell>
          <cell r="L653">
            <v>697.61660000000006</v>
          </cell>
          <cell r="M653">
            <v>3610.24</v>
          </cell>
          <cell r="N653">
            <v>1089.3900000000001</v>
          </cell>
          <cell r="O653">
            <v>29718.860199999996</v>
          </cell>
        </row>
        <row r="654">
          <cell r="A654" t="str">
            <v>2.61.2018</v>
          </cell>
          <cell r="B654">
            <v>2</v>
          </cell>
          <cell r="C654">
            <v>61</v>
          </cell>
          <cell r="D654">
            <v>2018</v>
          </cell>
          <cell r="E654">
            <v>22405.266</v>
          </cell>
          <cell r="F654">
            <v>0</v>
          </cell>
          <cell r="G654">
            <v>0</v>
          </cell>
          <cell r="H654">
            <v>0</v>
          </cell>
          <cell r="I654">
            <v>0</v>
          </cell>
          <cell r="J654">
            <v>184.46700000000001</v>
          </cell>
          <cell r="K654">
            <v>4427.2046</v>
          </cell>
          <cell r="L654">
            <v>788.04460000000006</v>
          </cell>
          <cell r="M654">
            <v>3639.16</v>
          </cell>
          <cell r="N654">
            <v>1119.57</v>
          </cell>
          <cell r="O654">
            <v>32563.712200000002</v>
          </cell>
        </row>
        <row r="655">
          <cell r="A655" t="str">
            <v>2.61.2019</v>
          </cell>
          <cell r="B655">
            <v>2</v>
          </cell>
          <cell r="C655">
            <v>61</v>
          </cell>
          <cell r="D655">
            <v>2019</v>
          </cell>
          <cell r="E655">
            <v>25097.943000000003</v>
          </cell>
          <cell r="F655">
            <v>0</v>
          </cell>
          <cell r="G655">
            <v>0</v>
          </cell>
          <cell r="H655">
            <v>0</v>
          </cell>
          <cell r="I655">
            <v>0</v>
          </cell>
          <cell r="J655">
            <v>189.535</v>
          </cell>
          <cell r="K655">
            <v>4548.8310999999994</v>
          </cell>
          <cell r="L655">
            <v>882.75109999999995</v>
          </cell>
          <cell r="M655">
            <v>3666.08</v>
          </cell>
          <cell r="N655">
            <v>1150.33</v>
          </cell>
          <cell r="O655">
            <v>35535.470200000003</v>
          </cell>
        </row>
        <row r="656">
          <cell r="A656" t="str">
            <v>2.61.2020</v>
          </cell>
          <cell r="B656">
            <v>2</v>
          </cell>
          <cell r="C656">
            <v>61</v>
          </cell>
          <cell r="D656">
            <v>2020</v>
          </cell>
          <cell r="E656">
            <v>25877.691000000003</v>
          </cell>
          <cell r="F656">
            <v>0</v>
          </cell>
          <cell r="G656">
            <v>0</v>
          </cell>
          <cell r="H656">
            <v>0</v>
          </cell>
          <cell r="I656">
            <v>0</v>
          </cell>
          <cell r="J656">
            <v>180.48699999999999</v>
          </cell>
          <cell r="K656">
            <v>4331.6781000000001</v>
          </cell>
          <cell r="L656">
            <v>910.17810000000009</v>
          </cell>
          <cell r="M656">
            <v>3421.5</v>
          </cell>
          <cell r="N656">
            <v>1095.4100000000001</v>
          </cell>
          <cell r="O656">
            <v>35816.944200000013</v>
          </cell>
        </row>
        <row r="657">
          <cell r="A657" t="str">
            <v>2.61.2021</v>
          </cell>
          <cell r="B657">
            <v>2</v>
          </cell>
          <cell r="C657">
            <v>61</v>
          </cell>
          <cell r="D657">
            <v>2021</v>
          </cell>
          <cell r="E657">
            <v>28992.738999999998</v>
          </cell>
          <cell r="F657">
            <v>0</v>
          </cell>
          <cell r="G657">
            <v>0</v>
          </cell>
          <cell r="H657">
            <v>0</v>
          </cell>
          <cell r="I657">
            <v>0</v>
          </cell>
          <cell r="J657">
            <v>187.85400000000001</v>
          </cell>
          <cell r="K657">
            <v>4508.4992000000002</v>
          </cell>
          <cell r="L657">
            <v>1019.7392000000001</v>
          </cell>
          <cell r="M657">
            <v>3488.76</v>
          </cell>
          <cell r="N657">
            <v>1140.1300000000001</v>
          </cell>
          <cell r="O657">
            <v>39337.721400000002</v>
          </cell>
        </row>
        <row r="658">
          <cell r="A658" t="str">
            <v>2.61.2022</v>
          </cell>
          <cell r="B658">
            <v>2</v>
          </cell>
          <cell r="C658">
            <v>61</v>
          </cell>
          <cell r="D658">
            <v>2022</v>
          </cell>
          <cell r="E658">
            <v>31728.539999999997</v>
          </cell>
          <cell r="F658">
            <v>0</v>
          </cell>
          <cell r="G658">
            <v>0</v>
          </cell>
          <cell r="H658">
            <v>0</v>
          </cell>
          <cell r="I658">
            <v>0</v>
          </cell>
          <cell r="J658">
            <v>191.95099999999999</v>
          </cell>
          <cell r="K658">
            <v>4606.826</v>
          </cell>
          <cell r="L658">
            <v>1115.9660000000001</v>
          </cell>
          <cell r="M658">
            <v>3490.86</v>
          </cell>
          <cell r="N658">
            <v>1165</v>
          </cell>
          <cell r="O658">
            <v>42299.142999999996</v>
          </cell>
        </row>
        <row r="659">
          <cell r="A659" t="str">
            <v>2.61.2023</v>
          </cell>
          <cell r="B659">
            <v>2</v>
          </cell>
          <cell r="C659">
            <v>61</v>
          </cell>
          <cell r="D659">
            <v>2023</v>
          </cell>
          <cell r="E659">
            <v>34419.659999999996</v>
          </cell>
          <cell r="F659">
            <v>0</v>
          </cell>
          <cell r="G659">
            <v>0</v>
          </cell>
          <cell r="H659">
            <v>0</v>
          </cell>
          <cell r="I659">
            <v>0</v>
          </cell>
          <cell r="J659">
            <v>195.285</v>
          </cell>
          <cell r="K659">
            <v>4686.8297000000002</v>
          </cell>
          <cell r="L659">
            <v>1210.6197</v>
          </cell>
          <cell r="M659">
            <v>3476.21</v>
          </cell>
          <cell r="N659">
            <v>1185.23</v>
          </cell>
          <cell r="O659">
            <v>45173.834400000007</v>
          </cell>
        </row>
        <row r="660">
          <cell r="A660" t="str">
            <v>2.61.2024</v>
          </cell>
          <cell r="B660">
            <v>2</v>
          </cell>
          <cell r="C660">
            <v>61</v>
          </cell>
          <cell r="D660">
            <v>2024</v>
          </cell>
          <cell r="E660">
            <v>34963.31</v>
          </cell>
          <cell r="F660">
            <v>0</v>
          </cell>
          <cell r="G660">
            <v>0</v>
          </cell>
          <cell r="H660">
            <v>0</v>
          </cell>
          <cell r="I660">
            <v>0</v>
          </cell>
          <cell r="J660">
            <v>198.369</v>
          </cell>
          <cell r="K660">
            <v>4760.8615</v>
          </cell>
          <cell r="L660">
            <v>1229.7414999999999</v>
          </cell>
          <cell r="M660">
            <v>3531.12</v>
          </cell>
          <cell r="N660">
            <v>1203.95</v>
          </cell>
          <cell r="O660">
            <v>45887.351999999992</v>
          </cell>
        </row>
        <row r="661">
          <cell r="A661" t="str">
            <v>2.61.2025</v>
          </cell>
          <cell r="B661">
            <v>2</v>
          </cell>
          <cell r="C661">
            <v>61</v>
          </cell>
          <cell r="D661">
            <v>2025</v>
          </cell>
          <cell r="E661">
            <v>36275.920000000006</v>
          </cell>
          <cell r="F661">
            <v>0</v>
          </cell>
          <cell r="G661">
            <v>0</v>
          </cell>
          <cell r="H661">
            <v>0</v>
          </cell>
          <cell r="I661">
            <v>0</v>
          </cell>
          <cell r="J661">
            <v>205.816</v>
          </cell>
          <cell r="K661">
            <v>4939.5846000000001</v>
          </cell>
          <cell r="L661">
            <v>1275.9046000000001</v>
          </cell>
          <cell r="M661">
            <v>3663.68</v>
          </cell>
          <cell r="N661">
            <v>1249.1400000000001</v>
          </cell>
          <cell r="O661">
            <v>47610.045200000008</v>
          </cell>
        </row>
        <row r="662">
          <cell r="A662" t="str">
            <v>2.61.2026</v>
          </cell>
          <cell r="B662">
            <v>2</v>
          </cell>
          <cell r="C662">
            <v>61</v>
          </cell>
          <cell r="D662">
            <v>2026</v>
          </cell>
          <cell r="E662">
            <v>37833.760000000002</v>
          </cell>
          <cell r="F662">
            <v>0</v>
          </cell>
          <cell r="G662">
            <v>0</v>
          </cell>
          <cell r="H662">
            <v>0</v>
          </cell>
          <cell r="I662">
            <v>0</v>
          </cell>
          <cell r="J662">
            <v>214.655</v>
          </cell>
          <cell r="K662">
            <v>5151.7088000000003</v>
          </cell>
          <cell r="L662">
            <v>1330.6987999999999</v>
          </cell>
          <cell r="M662">
            <v>3821.01</v>
          </cell>
          <cell r="N662">
            <v>1302.79</v>
          </cell>
          <cell r="O662">
            <v>49654.622600000002</v>
          </cell>
        </row>
        <row r="663">
          <cell r="A663" t="str">
            <v>2.62.62</v>
          </cell>
          <cell r="B663">
            <v>2</v>
          </cell>
          <cell r="C663">
            <v>62</v>
          </cell>
          <cell r="D663">
            <v>62</v>
          </cell>
          <cell r="E663">
            <v>936629</v>
          </cell>
          <cell r="F663">
            <v>1135.2202199999999</v>
          </cell>
          <cell r="G663">
            <v>0</v>
          </cell>
          <cell r="H663">
            <v>0</v>
          </cell>
          <cell r="I663">
            <v>419.51130999999992</v>
          </cell>
          <cell r="J663">
            <v>4378.0002000000004</v>
          </cell>
          <cell r="K663">
            <v>105072.00971300001</v>
          </cell>
          <cell r="L663">
            <v>32943.389712999997</v>
          </cell>
          <cell r="M663">
            <v>72128.609999999986</v>
          </cell>
          <cell r="N663">
            <v>18767.981000000003</v>
          </cell>
          <cell r="O663">
            <v>1171473.7221560001</v>
          </cell>
        </row>
        <row r="664">
          <cell r="A664" t="str">
            <v>2.62.1996</v>
          </cell>
          <cell r="B664">
            <v>2</v>
          </cell>
          <cell r="C664">
            <v>62</v>
          </cell>
          <cell r="D664">
            <v>1996</v>
          </cell>
          <cell r="E664">
            <v>775.85530000000006</v>
          </cell>
          <cell r="F664">
            <v>1.28786</v>
          </cell>
          <cell r="G664">
            <v>0</v>
          </cell>
          <cell r="H664">
            <v>0</v>
          </cell>
          <cell r="I664">
            <v>0</v>
          </cell>
          <cell r="J664">
            <v>40.6083</v>
          </cell>
          <cell r="K664">
            <v>974.59858799999995</v>
          </cell>
          <cell r="L664">
            <v>27.288587999999997</v>
          </cell>
          <cell r="M664">
            <v>947.31</v>
          </cell>
          <cell r="N664">
            <v>174.083</v>
          </cell>
          <cell r="O664">
            <v>2941.0316360000002</v>
          </cell>
        </row>
        <row r="665">
          <cell r="A665" t="str">
            <v>2.62.1997</v>
          </cell>
          <cell r="B665">
            <v>2</v>
          </cell>
          <cell r="C665">
            <v>62</v>
          </cell>
          <cell r="D665">
            <v>1997</v>
          </cell>
          <cell r="E665">
            <v>1186.9894999999999</v>
          </cell>
          <cell r="F665">
            <v>1.97031</v>
          </cell>
          <cell r="G665">
            <v>0</v>
          </cell>
          <cell r="H665">
            <v>0</v>
          </cell>
          <cell r="I665">
            <v>0</v>
          </cell>
          <cell r="J665">
            <v>43.612400000000001</v>
          </cell>
          <cell r="K665">
            <v>1046.6991740000001</v>
          </cell>
          <cell r="L665">
            <v>41.749174000000004</v>
          </cell>
          <cell r="M665">
            <v>1004.95</v>
          </cell>
          <cell r="N665">
            <v>186.96100000000001</v>
          </cell>
          <cell r="O665">
            <v>3512.9315580000002</v>
          </cell>
        </row>
        <row r="666">
          <cell r="A666" t="str">
            <v>2.62.1998</v>
          </cell>
          <cell r="B666">
            <v>2</v>
          </cell>
          <cell r="C666">
            <v>62</v>
          </cell>
          <cell r="D666">
            <v>1998</v>
          </cell>
          <cell r="E666">
            <v>1741.2336</v>
          </cell>
          <cell r="F666">
            <v>2.8903099999999999</v>
          </cell>
          <cell r="G666">
            <v>0</v>
          </cell>
          <cell r="H666">
            <v>0</v>
          </cell>
          <cell r="I666">
            <v>0</v>
          </cell>
          <cell r="J666">
            <v>49.2881</v>
          </cell>
          <cell r="K666">
            <v>1182.9130910000001</v>
          </cell>
          <cell r="L666">
            <v>61.243091</v>
          </cell>
          <cell r="M666">
            <v>1121.67</v>
          </cell>
          <cell r="N666">
            <v>211.292</v>
          </cell>
          <cell r="O666">
            <v>4370.5301920000011</v>
          </cell>
        </row>
        <row r="667">
          <cell r="A667" t="str">
            <v>2.62.1999</v>
          </cell>
          <cell r="B667">
            <v>2</v>
          </cell>
          <cell r="C667">
            <v>62</v>
          </cell>
          <cell r="D667">
            <v>1999</v>
          </cell>
          <cell r="E667">
            <v>2402.2015999999999</v>
          </cell>
          <cell r="F667">
            <v>3.9874700000000001</v>
          </cell>
          <cell r="G667">
            <v>0</v>
          </cell>
          <cell r="H667">
            <v>0</v>
          </cell>
          <cell r="I667">
            <v>0</v>
          </cell>
          <cell r="J667">
            <v>55.301200000000001</v>
          </cell>
          <cell r="K667">
            <v>1327.2310500000001</v>
          </cell>
          <cell r="L667">
            <v>84.491050000000001</v>
          </cell>
          <cell r="M667">
            <v>1242.74</v>
          </cell>
          <cell r="N667">
            <v>237.07</v>
          </cell>
          <cell r="O667">
            <v>5353.0223699999997</v>
          </cell>
        </row>
        <row r="668">
          <cell r="A668" t="str">
            <v>2.62.2000</v>
          </cell>
          <cell r="B668">
            <v>2</v>
          </cell>
          <cell r="C668">
            <v>62</v>
          </cell>
          <cell r="D668">
            <v>2000</v>
          </cell>
          <cell r="E668">
            <v>3199.5</v>
          </cell>
          <cell r="F668">
            <v>5.3109200000000003</v>
          </cell>
          <cell r="G668">
            <v>0</v>
          </cell>
          <cell r="H668">
            <v>0</v>
          </cell>
          <cell r="I668">
            <v>0</v>
          </cell>
          <cell r="J668">
            <v>62.066499999999998</v>
          </cell>
          <cell r="K668">
            <v>1489.59375</v>
          </cell>
          <cell r="L668">
            <v>112.53375</v>
          </cell>
          <cell r="M668">
            <v>1377.06</v>
          </cell>
          <cell r="N668">
            <v>266.072</v>
          </cell>
          <cell r="O668">
            <v>6512.136919999999</v>
          </cell>
        </row>
        <row r="669">
          <cell r="A669" t="str">
            <v>2.62.2001</v>
          </cell>
          <cell r="B669">
            <v>2</v>
          </cell>
          <cell r="C669">
            <v>62</v>
          </cell>
          <cell r="D669">
            <v>2001</v>
          </cell>
          <cell r="E669">
            <v>4179.8630000000003</v>
          </cell>
          <cell r="F669">
            <v>6.9382299999999999</v>
          </cell>
          <cell r="G669">
            <v>0</v>
          </cell>
          <cell r="H669">
            <v>0</v>
          </cell>
          <cell r="I669">
            <v>0</v>
          </cell>
          <cell r="J669">
            <v>70.060699999999997</v>
          </cell>
          <cell r="K669">
            <v>1681.45496</v>
          </cell>
          <cell r="L669">
            <v>147.01495999999997</v>
          </cell>
          <cell r="M669">
            <v>1534.44</v>
          </cell>
          <cell r="N669">
            <v>300.34199999999998</v>
          </cell>
          <cell r="O669">
            <v>7920.1138500000006</v>
          </cell>
        </row>
        <row r="670">
          <cell r="A670" t="str">
            <v>2.62.2002</v>
          </cell>
          <cell r="B670">
            <v>2</v>
          </cell>
          <cell r="C670">
            <v>62</v>
          </cell>
          <cell r="D670">
            <v>2002</v>
          </cell>
          <cell r="E670">
            <v>5269.7079999999996</v>
          </cell>
          <cell r="F670">
            <v>8.7473200000000002</v>
          </cell>
          <cell r="G670">
            <v>0</v>
          </cell>
          <cell r="H670">
            <v>0</v>
          </cell>
          <cell r="I670">
            <v>0</v>
          </cell>
          <cell r="J670">
            <v>77.757300000000001</v>
          </cell>
          <cell r="K670">
            <v>1866.17796</v>
          </cell>
          <cell r="L670">
            <v>185.34796000000003</v>
          </cell>
          <cell r="M670">
            <v>1680.83</v>
          </cell>
          <cell r="N670">
            <v>333.33699999999999</v>
          </cell>
          <cell r="O670">
            <v>9421.9055399999997</v>
          </cell>
        </row>
        <row r="671">
          <cell r="A671" t="str">
            <v>2.62.2003</v>
          </cell>
          <cell r="B671">
            <v>2</v>
          </cell>
          <cell r="C671">
            <v>62</v>
          </cell>
          <cell r="D671">
            <v>2003</v>
          </cell>
          <cell r="E671">
            <v>6460.4589999999998</v>
          </cell>
          <cell r="F671">
            <v>10.7239</v>
          </cell>
          <cell r="G671">
            <v>0</v>
          </cell>
          <cell r="H671">
            <v>0</v>
          </cell>
          <cell r="I671">
            <v>0</v>
          </cell>
          <cell r="J671">
            <v>85.137900000000002</v>
          </cell>
          <cell r="K671">
            <v>2043.3092099999999</v>
          </cell>
          <cell r="L671">
            <v>227.22921000000002</v>
          </cell>
          <cell r="M671">
            <v>1816.08</v>
          </cell>
          <cell r="N671">
            <v>364.97699999999998</v>
          </cell>
          <cell r="O671">
            <v>11007.916219999999</v>
          </cell>
        </row>
        <row r="672">
          <cell r="A672" t="str">
            <v>2.62.2004</v>
          </cell>
          <cell r="B672">
            <v>2</v>
          </cell>
          <cell r="C672">
            <v>62</v>
          </cell>
          <cell r="D672">
            <v>2004</v>
          </cell>
          <cell r="E672">
            <v>7589.2520000000004</v>
          </cell>
          <cell r="F672">
            <v>12.5976</v>
          </cell>
          <cell r="G672">
            <v>0</v>
          </cell>
          <cell r="H672">
            <v>0</v>
          </cell>
          <cell r="I672">
            <v>0</v>
          </cell>
          <cell r="J672">
            <v>90.355699999999999</v>
          </cell>
          <cell r="K672">
            <v>2168.5313900000001</v>
          </cell>
          <cell r="L672">
            <v>266.93138999999996</v>
          </cell>
          <cell r="M672">
            <v>1901.6</v>
          </cell>
          <cell r="N672">
            <v>387.34399999999999</v>
          </cell>
          <cell r="O672">
            <v>12416.612080000001</v>
          </cell>
        </row>
        <row r="673">
          <cell r="A673" t="str">
            <v>2.62.2005</v>
          </cell>
          <cell r="B673">
            <v>2</v>
          </cell>
          <cell r="C673">
            <v>62</v>
          </cell>
          <cell r="D673">
            <v>2005</v>
          </cell>
          <cell r="E673">
            <v>8830.3989999999994</v>
          </cell>
          <cell r="F673">
            <v>14.6578</v>
          </cell>
          <cell r="G673">
            <v>0</v>
          </cell>
          <cell r="H673">
            <v>0</v>
          </cell>
          <cell r="I673">
            <v>0</v>
          </cell>
          <cell r="J673">
            <v>95.874099999999999</v>
          </cell>
          <cell r="K673">
            <v>2300.9754700000003</v>
          </cell>
          <cell r="L673">
            <v>310.58546999999999</v>
          </cell>
          <cell r="M673">
            <v>1990.39</v>
          </cell>
          <cell r="N673">
            <v>411.00099999999998</v>
          </cell>
          <cell r="O673">
            <v>13953.88284</v>
          </cell>
        </row>
        <row r="674">
          <cell r="A674" t="str">
            <v>2.62.2006</v>
          </cell>
          <cell r="B674">
            <v>2</v>
          </cell>
          <cell r="C674">
            <v>62</v>
          </cell>
          <cell r="D674">
            <v>2006</v>
          </cell>
          <cell r="E674">
            <v>10297.32</v>
          </cell>
          <cell r="F674">
            <v>17.092700000000001</v>
          </cell>
          <cell r="G674">
            <v>0</v>
          </cell>
          <cell r="H674">
            <v>0</v>
          </cell>
          <cell r="I674">
            <v>0</v>
          </cell>
          <cell r="J674">
            <v>102.752</v>
          </cell>
          <cell r="K674">
            <v>2466.0497</v>
          </cell>
          <cell r="L674">
            <v>362.17970000000003</v>
          </cell>
          <cell r="M674">
            <v>2103.87</v>
          </cell>
          <cell r="N674">
            <v>440.48700000000002</v>
          </cell>
          <cell r="O674">
            <v>15789.751099999999</v>
          </cell>
        </row>
        <row r="675">
          <cell r="A675" t="str">
            <v>2.62.2007</v>
          </cell>
          <cell r="B675">
            <v>2</v>
          </cell>
          <cell r="C675">
            <v>62</v>
          </cell>
          <cell r="D675">
            <v>2007</v>
          </cell>
          <cell r="E675">
            <v>12043.98</v>
          </cell>
          <cell r="F675">
            <v>19.992100000000001</v>
          </cell>
          <cell r="G675">
            <v>0</v>
          </cell>
          <cell r="H675">
            <v>0</v>
          </cell>
          <cell r="I675">
            <v>0</v>
          </cell>
          <cell r="J675">
            <v>111.18300000000001</v>
          </cell>
          <cell r="K675">
            <v>2668.3943200000003</v>
          </cell>
          <cell r="L675">
            <v>423.61432000000002</v>
          </cell>
          <cell r="M675">
            <v>2244.7800000000002</v>
          </cell>
          <cell r="N675">
            <v>476.62799999999999</v>
          </cell>
          <cell r="O675">
            <v>17988.571739999999</v>
          </cell>
        </row>
        <row r="676">
          <cell r="A676" t="str">
            <v>2.62.2008</v>
          </cell>
          <cell r="B676">
            <v>2</v>
          </cell>
          <cell r="C676">
            <v>62</v>
          </cell>
          <cell r="D676">
            <v>2008</v>
          </cell>
          <cell r="E676">
            <v>14012.547</v>
          </cell>
          <cell r="F676">
            <v>23.259699999999999</v>
          </cell>
          <cell r="G676">
            <v>0</v>
          </cell>
          <cell r="H676">
            <v>0</v>
          </cell>
          <cell r="I676">
            <v>0</v>
          </cell>
          <cell r="J676">
            <v>120.345</v>
          </cell>
          <cell r="K676">
            <v>2888.2729600000002</v>
          </cell>
          <cell r="L676">
            <v>492.85296</v>
          </cell>
          <cell r="M676">
            <v>2395.42</v>
          </cell>
          <cell r="N676">
            <v>515.904</v>
          </cell>
          <cell r="O676">
            <v>20448.601619999998</v>
          </cell>
        </row>
        <row r="677">
          <cell r="A677" t="str">
            <v>2.62.2009</v>
          </cell>
          <cell r="B677">
            <v>2</v>
          </cell>
          <cell r="C677">
            <v>62</v>
          </cell>
          <cell r="D677">
            <v>2009</v>
          </cell>
          <cell r="E677">
            <v>16208.279</v>
          </cell>
          <cell r="F677">
            <v>26.904499999999999</v>
          </cell>
          <cell r="G677">
            <v>0</v>
          </cell>
          <cell r="H677">
            <v>0</v>
          </cell>
          <cell r="I677">
            <v>0</v>
          </cell>
          <cell r="J677">
            <v>130.137</v>
          </cell>
          <cell r="K677">
            <v>3123.29259</v>
          </cell>
          <cell r="L677">
            <v>570.08258999999998</v>
          </cell>
          <cell r="M677">
            <v>2553.21</v>
          </cell>
          <cell r="N677">
            <v>557.88300000000004</v>
          </cell>
          <cell r="O677">
            <v>23169.788680000005</v>
          </cell>
        </row>
        <row r="678">
          <cell r="A678" t="str">
            <v>2.62.2010</v>
          </cell>
          <cell r="B678">
            <v>2</v>
          </cell>
          <cell r="C678">
            <v>62</v>
          </cell>
          <cell r="D678">
            <v>2010</v>
          </cell>
          <cell r="E678">
            <v>18671.978000000003</v>
          </cell>
          <cell r="F678">
            <v>21.695799999999998</v>
          </cell>
          <cell r="G678">
            <v>0</v>
          </cell>
          <cell r="H678">
            <v>0</v>
          </cell>
          <cell r="I678">
            <v>9.2982099999999992</v>
          </cell>
          <cell r="J678">
            <v>140.75200000000001</v>
          </cell>
          <cell r="K678">
            <v>3378.0464999999999</v>
          </cell>
          <cell r="L678">
            <v>656.73649999999998</v>
          </cell>
          <cell r="M678">
            <v>2721.31</v>
          </cell>
          <cell r="N678">
            <v>603.38800000000003</v>
          </cell>
          <cell r="O678">
            <v>26203.205010000005</v>
          </cell>
        </row>
        <row r="679">
          <cell r="A679" t="str">
            <v>2.62.2011</v>
          </cell>
          <cell r="B679">
            <v>2</v>
          </cell>
          <cell r="C679">
            <v>62</v>
          </cell>
          <cell r="D679">
            <v>2011</v>
          </cell>
          <cell r="E679">
            <v>22320.082999999999</v>
          </cell>
          <cell r="F679">
            <v>25.934699999999999</v>
          </cell>
          <cell r="G679">
            <v>0</v>
          </cell>
          <cell r="H679">
            <v>0</v>
          </cell>
          <cell r="I679">
            <v>11.1149</v>
          </cell>
          <cell r="J679">
            <v>150.62</v>
          </cell>
          <cell r="K679">
            <v>3614.8766999999998</v>
          </cell>
          <cell r="L679">
            <v>785.04669999999987</v>
          </cell>
          <cell r="M679">
            <v>2829.83</v>
          </cell>
          <cell r="N679">
            <v>645.69000000000005</v>
          </cell>
          <cell r="O679">
            <v>30383.196</v>
          </cell>
        </row>
        <row r="680">
          <cell r="A680" t="str">
            <v>2.62.2012</v>
          </cell>
          <cell r="B680">
            <v>2</v>
          </cell>
          <cell r="C680">
            <v>62</v>
          </cell>
          <cell r="D680">
            <v>2012</v>
          </cell>
          <cell r="E680">
            <v>25972.653000000002</v>
          </cell>
          <cell r="F680">
            <v>30.178799999999999</v>
          </cell>
          <cell r="G680">
            <v>0</v>
          </cell>
          <cell r="H680">
            <v>0</v>
          </cell>
          <cell r="I680">
            <v>12.9338</v>
          </cell>
          <cell r="J680">
            <v>158.643</v>
          </cell>
          <cell r="K680">
            <v>3807.4363000000003</v>
          </cell>
          <cell r="L680">
            <v>913.5163</v>
          </cell>
          <cell r="M680">
            <v>2893.92</v>
          </cell>
          <cell r="N680">
            <v>680.08399999999995</v>
          </cell>
          <cell r="O680">
            <v>34469.365200000007</v>
          </cell>
        </row>
        <row r="681">
          <cell r="A681" t="str">
            <v>2.62.2013</v>
          </cell>
          <cell r="B681">
            <v>2</v>
          </cell>
          <cell r="C681">
            <v>62</v>
          </cell>
          <cell r="D681">
            <v>2013</v>
          </cell>
          <cell r="E681">
            <v>29839.968999999997</v>
          </cell>
          <cell r="F681">
            <v>34.672499999999999</v>
          </cell>
          <cell r="G681">
            <v>0</v>
          </cell>
          <cell r="H681">
            <v>0</v>
          </cell>
          <cell r="I681">
            <v>14.8596</v>
          </cell>
          <cell r="J681">
            <v>166.47499999999999</v>
          </cell>
          <cell r="K681">
            <v>3995.3905999999997</v>
          </cell>
          <cell r="L681">
            <v>1049.5405999999998</v>
          </cell>
          <cell r="M681">
            <v>2945.85</v>
          </cell>
          <cell r="N681">
            <v>713.65800000000002</v>
          </cell>
          <cell r="O681">
            <v>38760.415300000001</v>
          </cell>
        </row>
        <row r="682">
          <cell r="A682" t="str">
            <v>2.62.2014</v>
          </cell>
          <cell r="B682">
            <v>2</v>
          </cell>
          <cell r="C682">
            <v>62</v>
          </cell>
          <cell r="D682">
            <v>2014</v>
          </cell>
          <cell r="E682">
            <v>34004.44</v>
          </cell>
          <cell r="F682">
            <v>39.511299999999999</v>
          </cell>
          <cell r="G682">
            <v>0</v>
          </cell>
          <cell r="H682">
            <v>0</v>
          </cell>
          <cell r="I682">
            <v>16.933399999999999</v>
          </cell>
          <cell r="J682">
            <v>174.58199999999999</v>
          </cell>
          <cell r="K682">
            <v>4189.973</v>
          </cell>
          <cell r="L682">
            <v>1196.0130000000001</v>
          </cell>
          <cell r="M682">
            <v>2993.96</v>
          </cell>
          <cell r="N682">
            <v>748.41300000000001</v>
          </cell>
          <cell r="O682">
            <v>43363.825700000001</v>
          </cell>
        </row>
        <row r="683">
          <cell r="A683" t="str">
            <v>2.62.2015</v>
          </cell>
          <cell r="B683">
            <v>2</v>
          </cell>
          <cell r="C683">
            <v>62</v>
          </cell>
          <cell r="D683">
            <v>2015</v>
          </cell>
          <cell r="E683">
            <v>38510.519999999997</v>
          </cell>
          <cell r="F683">
            <v>44.747100000000003</v>
          </cell>
          <cell r="G683">
            <v>0</v>
          </cell>
          <cell r="H683">
            <v>0</v>
          </cell>
          <cell r="I683">
            <v>19.177399999999999</v>
          </cell>
          <cell r="J683">
            <v>183.11699999999999</v>
          </cell>
          <cell r="K683">
            <v>4394.8153999999995</v>
          </cell>
          <cell r="L683">
            <v>1354.5053999999998</v>
          </cell>
          <cell r="M683">
            <v>3040.31</v>
          </cell>
          <cell r="N683">
            <v>785.00300000000004</v>
          </cell>
          <cell r="O683">
            <v>48332.195299999992</v>
          </cell>
        </row>
        <row r="684">
          <cell r="A684" t="str">
            <v>2.62.2016</v>
          </cell>
          <cell r="B684">
            <v>2</v>
          </cell>
          <cell r="C684">
            <v>62</v>
          </cell>
          <cell r="D684">
            <v>2016</v>
          </cell>
          <cell r="E684">
            <v>43173.19</v>
          </cell>
          <cell r="F684">
            <v>50.164900000000003</v>
          </cell>
          <cell r="G684">
            <v>0</v>
          </cell>
          <cell r="H684">
            <v>0</v>
          </cell>
          <cell r="I684">
            <v>21.499300000000002</v>
          </cell>
          <cell r="J684">
            <v>191.172</v>
          </cell>
          <cell r="K684">
            <v>4588.1201000000001</v>
          </cell>
          <cell r="L684">
            <v>1518.5001</v>
          </cell>
          <cell r="M684">
            <v>3069.62</v>
          </cell>
          <cell r="N684">
            <v>819.53200000000004</v>
          </cell>
          <cell r="O684">
            <v>53431.798400000007</v>
          </cell>
        </row>
        <row r="685">
          <cell r="A685" t="str">
            <v>2.62.2017</v>
          </cell>
          <cell r="B685">
            <v>2</v>
          </cell>
          <cell r="C685">
            <v>62</v>
          </cell>
          <cell r="D685">
            <v>2017</v>
          </cell>
          <cell r="E685">
            <v>47405.02</v>
          </cell>
          <cell r="F685">
            <v>55.082099999999997</v>
          </cell>
          <cell r="G685">
            <v>0</v>
          </cell>
          <cell r="H685">
            <v>0</v>
          </cell>
          <cell r="I685">
            <v>23.6066</v>
          </cell>
          <cell r="J685">
            <v>196.405</v>
          </cell>
          <cell r="K685">
            <v>4713.7137999999995</v>
          </cell>
          <cell r="L685">
            <v>1667.3437999999999</v>
          </cell>
          <cell r="M685">
            <v>3046.37</v>
          </cell>
          <cell r="N685">
            <v>841.96500000000003</v>
          </cell>
          <cell r="O685">
            <v>57949.506299999994</v>
          </cell>
        </row>
        <row r="686">
          <cell r="A686" t="str">
            <v>2.62.2018</v>
          </cell>
          <cell r="B686">
            <v>2</v>
          </cell>
          <cell r="C686">
            <v>62</v>
          </cell>
          <cell r="D686">
            <v>2018</v>
          </cell>
          <cell r="E686">
            <v>51852.880000000005</v>
          </cell>
          <cell r="F686">
            <v>60.2502</v>
          </cell>
          <cell r="G686">
            <v>0</v>
          </cell>
          <cell r="H686">
            <v>0</v>
          </cell>
          <cell r="I686">
            <v>25.8215</v>
          </cell>
          <cell r="J686">
            <v>201.846</v>
          </cell>
          <cell r="K686">
            <v>4844.3058000000001</v>
          </cell>
          <cell r="L686">
            <v>1823.7858000000001</v>
          </cell>
          <cell r="M686">
            <v>3020.52</v>
          </cell>
          <cell r="N686">
            <v>865.29100000000005</v>
          </cell>
          <cell r="O686">
            <v>62694.700299999997</v>
          </cell>
        </row>
        <row r="687">
          <cell r="A687" t="str">
            <v>2.62.2019</v>
          </cell>
          <cell r="B687">
            <v>2</v>
          </cell>
          <cell r="C687">
            <v>62</v>
          </cell>
          <cell r="D687">
            <v>2019</v>
          </cell>
          <cell r="E687">
            <v>56498.090000000004</v>
          </cell>
          <cell r="F687">
            <v>65.6477</v>
          </cell>
          <cell r="G687">
            <v>0</v>
          </cell>
          <cell r="H687">
            <v>0</v>
          </cell>
          <cell r="I687">
            <v>28.134799999999998</v>
          </cell>
          <cell r="J687">
            <v>207.39099999999999</v>
          </cell>
          <cell r="K687">
            <v>4977.3991999999998</v>
          </cell>
          <cell r="L687">
            <v>1987.1691999999998</v>
          </cell>
          <cell r="M687">
            <v>2990.23</v>
          </cell>
          <cell r="N687">
            <v>889.06299999999999</v>
          </cell>
          <cell r="O687">
            <v>67643.124899999995</v>
          </cell>
        </row>
        <row r="688">
          <cell r="A688" t="str">
            <v>2.62.2020</v>
          </cell>
          <cell r="B688">
            <v>2</v>
          </cell>
          <cell r="C688">
            <v>62</v>
          </cell>
          <cell r="D688">
            <v>2020</v>
          </cell>
          <cell r="E688">
            <v>55623.519999999997</v>
          </cell>
          <cell r="F688">
            <v>64.631500000000003</v>
          </cell>
          <cell r="G688">
            <v>0</v>
          </cell>
          <cell r="H688">
            <v>0</v>
          </cell>
          <cell r="I688">
            <v>27.699200000000001</v>
          </cell>
          <cell r="J688">
            <v>193.16900000000001</v>
          </cell>
          <cell r="K688">
            <v>4636.067</v>
          </cell>
          <cell r="L688">
            <v>1956.4069999999999</v>
          </cell>
          <cell r="M688">
            <v>2679.66</v>
          </cell>
          <cell r="N688">
            <v>828.09500000000003</v>
          </cell>
          <cell r="O688">
            <v>66009.248700000011</v>
          </cell>
        </row>
        <row r="689">
          <cell r="A689" t="str">
            <v>2.62.2021</v>
          </cell>
          <cell r="B689">
            <v>2</v>
          </cell>
          <cell r="C689">
            <v>62</v>
          </cell>
          <cell r="D689">
            <v>2021</v>
          </cell>
          <cell r="E689">
            <v>61004.75</v>
          </cell>
          <cell r="F689">
            <v>70.884200000000007</v>
          </cell>
          <cell r="G689">
            <v>0</v>
          </cell>
          <cell r="H689">
            <v>0</v>
          </cell>
          <cell r="I689">
            <v>30.379000000000001</v>
          </cell>
          <cell r="J689">
            <v>201.017</v>
          </cell>
          <cell r="K689">
            <v>4824.4008999999996</v>
          </cell>
          <cell r="L689">
            <v>2145.6808999999998</v>
          </cell>
          <cell r="M689">
            <v>2678.72</v>
          </cell>
          <cell r="N689">
            <v>861.73400000000004</v>
          </cell>
          <cell r="O689">
            <v>71817.566000000006</v>
          </cell>
        </row>
        <row r="690">
          <cell r="A690" t="str">
            <v>2.62.2022</v>
          </cell>
          <cell r="B690">
            <v>2</v>
          </cell>
          <cell r="C690">
            <v>62</v>
          </cell>
          <cell r="D690">
            <v>2022</v>
          </cell>
          <cell r="E690">
            <v>65546.61</v>
          </cell>
          <cell r="F690">
            <v>76.161699999999996</v>
          </cell>
          <cell r="G690">
            <v>0</v>
          </cell>
          <cell r="H690">
            <v>0</v>
          </cell>
          <cell r="I690">
            <v>32.640700000000002</v>
          </cell>
          <cell r="J690">
            <v>205.46899999999999</v>
          </cell>
          <cell r="K690">
            <v>4931.2435999999998</v>
          </cell>
          <cell r="L690">
            <v>2305.4236000000001</v>
          </cell>
          <cell r="M690">
            <v>2625.82</v>
          </cell>
          <cell r="N690">
            <v>880.82</v>
          </cell>
          <cell r="O690">
            <v>76604.188600000009</v>
          </cell>
        </row>
        <row r="691">
          <cell r="A691" t="str">
            <v>2.62.2023</v>
          </cell>
          <cell r="B691">
            <v>2</v>
          </cell>
          <cell r="C691">
            <v>62</v>
          </cell>
          <cell r="D691">
            <v>2023</v>
          </cell>
          <cell r="E691">
            <v>70039.37999999999</v>
          </cell>
          <cell r="F691">
            <v>81.381900000000002</v>
          </cell>
          <cell r="G691">
            <v>0</v>
          </cell>
          <cell r="H691">
            <v>0</v>
          </cell>
          <cell r="I691">
            <v>34.877899999999997</v>
          </cell>
          <cell r="J691">
            <v>209.36</v>
          </cell>
          <cell r="K691">
            <v>5024.6406999999999</v>
          </cell>
          <cell r="L691">
            <v>2463.4406999999997</v>
          </cell>
          <cell r="M691">
            <v>2561.1999999999998</v>
          </cell>
          <cell r="N691">
            <v>897.50300000000004</v>
          </cell>
          <cell r="O691">
            <v>81311.784199999995</v>
          </cell>
        </row>
        <row r="692">
          <cell r="A692" t="str">
            <v>2.62.2024</v>
          </cell>
          <cell r="B692">
            <v>2</v>
          </cell>
          <cell r="C692">
            <v>62</v>
          </cell>
          <cell r="D692">
            <v>2024</v>
          </cell>
          <cell r="E692">
            <v>71226.439999999988</v>
          </cell>
          <cell r="F692">
            <v>82.761200000000002</v>
          </cell>
          <cell r="G692">
            <v>0</v>
          </cell>
          <cell r="H692">
            <v>0</v>
          </cell>
          <cell r="I692">
            <v>35.469099999999997</v>
          </cell>
          <cell r="J692">
            <v>212.90899999999999</v>
          </cell>
          <cell r="K692">
            <v>5109.8052000000007</v>
          </cell>
          <cell r="L692">
            <v>2505.1952000000001</v>
          </cell>
          <cell r="M692">
            <v>2604.61</v>
          </cell>
          <cell r="N692">
            <v>912.71400000000006</v>
          </cell>
          <cell r="O692">
            <v>82689.903699999995</v>
          </cell>
        </row>
        <row r="693">
          <cell r="A693" t="str">
            <v>2.62.2025</v>
          </cell>
          <cell r="B693">
            <v>2</v>
          </cell>
          <cell r="C693">
            <v>62</v>
          </cell>
          <cell r="D693">
            <v>2025</v>
          </cell>
          <cell r="E693">
            <v>73810.350000000006</v>
          </cell>
          <cell r="F693">
            <v>85.7637</v>
          </cell>
          <cell r="G693">
            <v>0</v>
          </cell>
          <cell r="H693">
            <v>0</v>
          </cell>
          <cell r="I693">
            <v>36.755800000000001</v>
          </cell>
          <cell r="J693">
            <v>220.63200000000001</v>
          </cell>
          <cell r="K693">
            <v>5295.1812</v>
          </cell>
          <cell r="L693">
            <v>2596.0812000000001</v>
          </cell>
          <cell r="M693">
            <v>2699.1</v>
          </cell>
          <cell r="N693">
            <v>945.82600000000002</v>
          </cell>
          <cell r="O693">
            <v>85689.689900000012</v>
          </cell>
        </row>
        <row r="694">
          <cell r="A694" t="str">
            <v>2.62.2026</v>
          </cell>
          <cell r="B694">
            <v>2</v>
          </cell>
          <cell r="C694">
            <v>62</v>
          </cell>
          <cell r="D694">
            <v>2026</v>
          </cell>
          <cell r="E694">
            <v>76931.540000000008</v>
          </cell>
          <cell r="F694">
            <v>89.390199999999993</v>
          </cell>
          <cell r="G694">
            <v>0</v>
          </cell>
          <cell r="H694">
            <v>0</v>
          </cell>
          <cell r="I694">
            <v>38.310099999999998</v>
          </cell>
          <cell r="J694">
            <v>229.96199999999999</v>
          </cell>
          <cell r="K694">
            <v>5519.0995000000003</v>
          </cell>
          <cell r="L694">
            <v>2705.8595</v>
          </cell>
          <cell r="M694">
            <v>2813.23</v>
          </cell>
          <cell r="N694">
            <v>985.82100000000003</v>
          </cell>
          <cell r="O694">
            <v>89313.212299999999</v>
          </cell>
        </row>
        <row r="695">
          <cell r="A695" t="str">
            <v>3.62.3</v>
          </cell>
          <cell r="B695">
            <v>3</v>
          </cell>
          <cell r="C695">
            <v>62</v>
          </cell>
          <cell r="D695">
            <v>3</v>
          </cell>
          <cell r="E695">
            <v>11202.914808</v>
          </cell>
          <cell r="F695">
            <v>0</v>
          </cell>
          <cell r="G695">
            <v>0</v>
          </cell>
          <cell r="H695">
            <v>0</v>
          </cell>
          <cell r="I695">
            <v>0</v>
          </cell>
          <cell r="J695">
            <v>74.570164000000005</v>
          </cell>
          <cell r="K695">
            <v>1789.6830265999999</v>
          </cell>
          <cell r="L695">
            <v>394.09539660000007</v>
          </cell>
          <cell r="M695">
            <v>1395.5874399999998</v>
          </cell>
          <cell r="N695">
            <v>354.54694000000001</v>
          </cell>
          <cell r="O695">
            <v>15211.397775199997</v>
          </cell>
        </row>
        <row r="696">
          <cell r="A696" t="str">
            <v>3.42.42</v>
          </cell>
          <cell r="B696">
            <v>3</v>
          </cell>
          <cell r="C696">
            <v>42</v>
          </cell>
          <cell r="D696">
            <v>42</v>
          </cell>
          <cell r="E696">
            <v>11202.914808</v>
          </cell>
          <cell r="F696">
            <v>0</v>
          </cell>
          <cell r="G696">
            <v>0</v>
          </cell>
          <cell r="H696">
            <v>0</v>
          </cell>
          <cell r="I696">
            <v>0</v>
          </cell>
          <cell r="J696">
            <v>74.570164000000005</v>
          </cell>
          <cell r="K696">
            <v>1789.6830265999999</v>
          </cell>
          <cell r="L696">
            <v>394.09539660000007</v>
          </cell>
          <cell r="M696">
            <v>1395.5874399999998</v>
          </cell>
          <cell r="N696">
            <v>354.54694000000001</v>
          </cell>
          <cell r="O696">
            <v>15211.397775199997</v>
          </cell>
        </row>
        <row r="697">
          <cell r="A697" t="str">
            <v>3.42.1996</v>
          </cell>
          <cell r="B697">
            <v>3</v>
          </cell>
          <cell r="C697">
            <v>42</v>
          </cell>
          <cell r="D697">
            <v>1996</v>
          </cell>
          <cell r="E697">
            <v>32.216058000000004</v>
          </cell>
          <cell r="F697">
            <v>0</v>
          </cell>
          <cell r="G697">
            <v>0</v>
          </cell>
          <cell r="H697">
            <v>0</v>
          </cell>
          <cell r="I697">
            <v>0</v>
          </cell>
          <cell r="J697">
            <v>0.42159099999999999</v>
          </cell>
          <cell r="K697">
            <v>10.118170000000001</v>
          </cell>
          <cell r="L697">
            <v>1.1332899999999999</v>
          </cell>
          <cell r="M697">
            <v>8.98489</v>
          </cell>
          <cell r="N697">
            <v>2.00447</v>
          </cell>
          <cell r="O697">
            <v>54.878469000000003</v>
          </cell>
        </row>
        <row r="698">
          <cell r="A698" t="str">
            <v>3.42.1997</v>
          </cell>
          <cell r="B698">
            <v>3</v>
          </cell>
          <cell r="C698">
            <v>42</v>
          </cell>
          <cell r="D698">
            <v>1997</v>
          </cell>
          <cell r="E698">
            <v>54.989520000000006</v>
          </cell>
          <cell r="F698">
            <v>0</v>
          </cell>
          <cell r="G698">
            <v>0</v>
          </cell>
          <cell r="H698">
            <v>0</v>
          </cell>
          <cell r="I698">
            <v>0</v>
          </cell>
          <cell r="J698">
            <v>0.69758399999999998</v>
          </cell>
          <cell r="K698">
            <v>16.7420151</v>
          </cell>
          <cell r="L698">
            <v>1.9344151000000001</v>
          </cell>
          <cell r="M698">
            <v>14.807600000000001</v>
          </cell>
          <cell r="N698">
            <v>3.3167</v>
          </cell>
          <cell r="O698">
            <v>92.487834200000009</v>
          </cell>
        </row>
        <row r="699">
          <cell r="A699" t="str">
            <v>3.42.1998</v>
          </cell>
          <cell r="B699">
            <v>3</v>
          </cell>
          <cell r="C699">
            <v>42</v>
          </cell>
          <cell r="D699">
            <v>1998</v>
          </cell>
          <cell r="E699">
            <v>54.840609999999998</v>
          </cell>
          <cell r="F699">
            <v>0</v>
          </cell>
          <cell r="G699">
            <v>0</v>
          </cell>
          <cell r="H699">
            <v>0</v>
          </cell>
          <cell r="I699">
            <v>0</v>
          </cell>
          <cell r="J699">
            <v>0.67281000000000002</v>
          </cell>
          <cell r="K699">
            <v>16.147475799999999</v>
          </cell>
          <cell r="L699">
            <v>1.9291757999999999</v>
          </cell>
          <cell r="M699">
            <v>14.218299999999999</v>
          </cell>
          <cell r="N699">
            <v>3.1989100000000001</v>
          </cell>
          <cell r="O699">
            <v>91.007281599999985</v>
          </cell>
        </row>
        <row r="700">
          <cell r="A700" t="str">
            <v>3.42.1999</v>
          </cell>
          <cell r="B700">
            <v>3</v>
          </cell>
          <cell r="C700">
            <v>42</v>
          </cell>
          <cell r="D700">
            <v>1999</v>
          </cell>
          <cell r="E700">
            <v>48.714660000000002</v>
          </cell>
          <cell r="F700">
            <v>0</v>
          </cell>
          <cell r="G700">
            <v>0</v>
          </cell>
          <cell r="H700">
            <v>0</v>
          </cell>
          <cell r="I700">
            <v>0</v>
          </cell>
          <cell r="J700">
            <v>0.57861899999999999</v>
          </cell>
          <cell r="K700">
            <v>13.8868755</v>
          </cell>
          <cell r="L700">
            <v>1.7136755000000001</v>
          </cell>
          <cell r="M700">
            <v>12.1732</v>
          </cell>
          <cell r="N700">
            <v>2.7510699999999999</v>
          </cell>
          <cell r="O700">
            <v>79.818100000000001</v>
          </cell>
        </row>
        <row r="701">
          <cell r="A701" t="str">
            <v>3.42.2000</v>
          </cell>
          <cell r="B701">
            <v>3</v>
          </cell>
          <cell r="C701">
            <v>42</v>
          </cell>
          <cell r="D701">
            <v>2000</v>
          </cell>
          <cell r="E701">
            <v>38.697870000000002</v>
          </cell>
          <cell r="F701">
            <v>0</v>
          </cell>
          <cell r="G701">
            <v>0</v>
          </cell>
          <cell r="H701">
            <v>0</v>
          </cell>
          <cell r="I701">
            <v>0</v>
          </cell>
          <cell r="J701">
            <v>0.44545600000000002</v>
          </cell>
          <cell r="K701">
            <v>10.690957000000001</v>
          </cell>
          <cell r="L701">
            <v>1.361307</v>
          </cell>
          <cell r="M701">
            <v>9.3296500000000009</v>
          </cell>
          <cell r="N701">
            <v>2.1179399999999999</v>
          </cell>
          <cell r="O701">
            <v>62.643179999999994</v>
          </cell>
        </row>
        <row r="702">
          <cell r="A702" t="str">
            <v>3.42.2001</v>
          </cell>
          <cell r="B702">
            <v>3</v>
          </cell>
          <cell r="C702">
            <v>42</v>
          </cell>
          <cell r="D702">
            <v>2001</v>
          </cell>
          <cell r="E702">
            <v>51.80809</v>
          </cell>
          <cell r="F702">
            <v>0</v>
          </cell>
          <cell r="G702">
            <v>0</v>
          </cell>
          <cell r="H702">
            <v>0</v>
          </cell>
          <cell r="I702">
            <v>0</v>
          </cell>
          <cell r="J702">
            <v>0.57678799999999997</v>
          </cell>
          <cell r="K702">
            <v>13.842896100000001</v>
          </cell>
          <cell r="L702">
            <v>1.8224961000000002</v>
          </cell>
          <cell r="M702">
            <v>12.0204</v>
          </cell>
          <cell r="N702">
            <v>2.7423600000000001</v>
          </cell>
          <cell r="O702">
            <v>82.8130302</v>
          </cell>
        </row>
        <row r="703">
          <cell r="A703" t="str">
            <v>3.42.2002</v>
          </cell>
          <cell r="B703">
            <v>3</v>
          </cell>
          <cell r="C703">
            <v>42</v>
          </cell>
          <cell r="D703">
            <v>2002</v>
          </cell>
          <cell r="E703">
            <v>68.902180000000001</v>
          </cell>
          <cell r="F703">
            <v>0</v>
          </cell>
          <cell r="G703">
            <v>0</v>
          </cell>
          <cell r="H703">
            <v>0</v>
          </cell>
          <cell r="I703">
            <v>0</v>
          </cell>
          <cell r="J703">
            <v>0.74271100000000001</v>
          </cell>
          <cell r="K703">
            <v>17.8250286</v>
          </cell>
          <cell r="L703">
            <v>2.4238285999999998</v>
          </cell>
          <cell r="M703">
            <v>15.401199999999999</v>
          </cell>
          <cell r="N703">
            <v>3.53125</v>
          </cell>
          <cell r="O703">
            <v>108.82619819999999</v>
          </cell>
        </row>
        <row r="704">
          <cell r="A704" t="str">
            <v>3.42.2003</v>
          </cell>
          <cell r="B704">
            <v>3</v>
          </cell>
          <cell r="C704">
            <v>42</v>
          </cell>
          <cell r="D704">
            <v>2003</v>
          </cell>
          <cell r="E704">
            <v>87.08086999999999</v>
          </cell>
          <cell r="F704">
            <v>0</v>
          </cell>
          <cell r="G704">
            <v>0</v>
          </cell>
          <cell r="H704">
            <v>0</v>
          </cell>
          <cell r="I704">
            <v>0</v>
          </cell>
          <cell r="J704">
            <v>0.90974500000000003</v>
          </cell>
          <cell r="K704">
            <v>21.8338249</v>
          </cell>
          <cell r="L704">
            <v>3.0633249</v>
          </cell>
          <cell r="M704">
            <v>18.770499999999998</v>
          </cell>
          <cell r="N704">
            <v>4.3254200000000003</v>
          </cell>
          <cell r="O704">
            <v>135.98368479999999</v>
          </cell>
        </row>
        <row r="705">
          <cell r="A705" t="str">
            <v>3.42.2004</v>
          </cell>
          <cell r="B705">
            <v>3</v>
          </cell>
          <cell r="C705">
            <v>42</v>
          </cell>
          <cell r="D705">
            <v>2004</v>
          </cell>
          <cell r="E705">
            <v>108.93173</v>
          </cell>
          <cell r="F705">
            <v>0</v>
          </cell>
          <cell r="G705">
            <v>0</v>
          </cell>
          <cell r="H705">
            <v>0</v>
          </cell>
          <cell r="I705">
            <v>0</v>
          </cell>
          <cell r="J705">
            <v>1.10101</v>
          </cell>
          <cell r="K705">
            <v>26.424276300000002</v>
          </cell>
          <cell r="L705">
            <v>3.8319762999999996</v>
          </cell>
          <cell r="M705">
            <v>22.592300000000002</v>
          </cell>
          <cell r="N705">
            <v>5.2347999999999999</v>
          </cell>
          <cell r="O705">
            <v>168.11609260000003</v>
          </cell>
        </row>
        <row r="706">
          <cell r="A706" t="str">
            <v>3.42.2005</v>
          </cell>
          <cell r="B706">
            <v>3</v>
          </cell>
          <cell r="C706">
            <v>42</v>
          </cell>
          <cell r="D706">
            <v>2005</v>
          </cell>
          <cell r="E706">
            <v>132.60182999999998</v>
          </cell>
          <cell r="F706">
            <v>0</v>
          </cell>
          <cell r="G706">
            <v>0</v>
          </cell>
          <cell r="H706">
            <v>0</v>
          </cell>
          <cell r="I706">
            <v>0</v>
          </cell>
          <cell r="J706">
            <v>1.2980400000000001</v>
          </cell>
          <cell r="K706">
            <v>31.153049899999999</v>
          </cell>
          <cell r="L706">
            <v>4.6646498999999997</v>
          </cell>
          <cell r="M706">
            <v>26.488399999999999</v>
          </cell>
          <cell r="N706">
            <v>6.1715999999999998</v>
          </cell>
          <cell r="O706">
            <v>202.37756979999995</v>
          </cell>
        </row>
        <row r="707">
          <cell r="A707" t="str">
            <v>3.42.2006</v>
          </cell>
          <cell r="B707">
            <v>3</v>
          </cell>
          <cell r="C707">
            <v>42</v>
          </cell>
          <cell r="D707">
            <v>2006</v>
          </cell>
          <cell r="E707">
            <v>157.06271999999998</v>
          </cell>
          <cell r="F707">
            <v>0</v>
          </cell>
          <cell r="G707">
            <v>0</v>
          </cell>
          <cell r="H707">
            <v>0</v>
          </cell>
          <cell r="I707">
            <v>0</v>
          </cell>
          <cell r="J707">
            <v>1.4867600000000001</v>
          </cell>
          <cell r="K707">
            <v>35.682110199999997</v>
          </cell>
          <cell r="L707">
            <v>5.5251101999999994</v>
          </cell>
          <cell r="M707">
            <v>30.157</v>
          </cell>
          <cell r="N707">
            <v>7.0688399999999998</v>
          </cell>
          <cell r="O707">
            <v>236.98254039999998</v>
          </cell>
        </row>
        <row r="708">
          <cell r="A708" t="str">
            <v>3.42.2007</v>
          </cell>
          <cell r="B708">
            <v>3</v>
          </cell>
          <cell r="C708">
            <v>42</v>
          </cell>
          <cell r="D708">
            <v>2007</v>
          </cell>
          <cell r="E708">
            <v>185.15609000000001</v>
          </cell>
          <cell r="F708">
            <v>0</v>
          </cell>
          <cell r="G708">
            <v>0</v>
          </cell>
          <cell r="H708">
            <v>0</v>
          </cell>
          <cell r="I708">
            <v>0</v>
          </cell>
          <cell r="J708">
            <v>1.6967000000000001</v>
          </cell>
          <cell r="K708">
            <v>40.720988200000001</v>
          </cell>
          <cell r="L708">
            <v>6.5133882000000005</v>
          </cell>
          <cell r="M708">
            <v>34.207599999999999</v>
          </cell>
          <cell r="N708">
            <v>8.0670800000000007</v>
          </cell>
          <cell r="O708">
            <v>276.36184639999999</v>
          </cell>
        </row>
        <row r="709">
          <cell r="A709" t="str">
            <v>3.42.2008</v>
          </cell>
          <cell r="B709">
            <v>3</v>
          </cell>
          <cell r="C709">
            <v>42</v>
          </cell>
          <cell r="D709">
            <v>2008</v>
          </cell>
          <cell r="E709">
            <v>219.86415000000002</v>
          </cell>
          <cell r="F709">
            <v>0</v>
          </cell>
          <cell r="G709">
            <v>0</v>
          </cell>
          <cell r="H709">
            <v>0</v>
          </cell>
          <cell r="I709">
            <v>0</v>
          </cell>
          <cell r="J709">
            <v>1.9523999999999999</v>
          </cell>
          <cell r="K709">
            <v>46.857767999999993</v>
          </cell>
          <cell r="L709">
            <v>7.734367999999999</v>
          </cell>
          <cell r="M709">
            <v>39.123399999999997</v>
          </cell>
          <cell r="N709">
            <v>9.2827999999999999</v>
          </cell>
          <cell r="O709">
            <v>324.81488600000006</v>
          </cell>
        </row>
        <row r="710">
          <cell r="A710" t="str">
            <v>3.42.2009</v>
          </cell>
          <cell r="B710">
            <v>3</v>
          </cell>
          <cell r="C710">
            <v>42</v>
          </cell>
          <cell r="D710">
            <v>2009</v>
          </cell>
          <cell r="E710">
            <v>247.92009999999999</v>
          </cell>
          <cell r="F710">
            <v>0</v>
          </cell>
          <cell r="G710">
            <v>0</v>
          </cell>
          <cell r="H710">
            <v>0</v>
          </cell>
          <cell r="I710">
            <v>0</v>
          </cell>
          <cell r="J710">
            <v>2.1305200000000002</v>
          </cell>
          <cell r="K710">
            <v>51.132370999999999</v>
          </cell>
          <cell r="L710">
            <v>8.7212710000000015</v>
          </cell>
          <cell r="M710">
            <v>42.411099999999998</v>
          </cell>
          <cell r="N710">
            <v>10.1296</v>
          </cell>
          <cell r="O710">
            <v>362.44496199999992</v>
          </cell>
        </row>
        <row r="711">
          <cell r="A711" t="str">
            <v>3.42.2010</v>
          </cell>
          <cell r="B711">
            <v>3</v>
          </cell>
          <cell r="C711">
            <v>42</v>
          </cell>
          <cell r="D711">
            <v>2010</v>
          </cell>
          <cell r="E711">
            <v>284.33581999999996</v>
          </cell>
          <cell r="F711">
            <v>0</v>
          </cell>
          <cell r="G711">
            <v>0</v>
          </cell>
          <cell r="H711">
            <v>0</v>
          </cell>
          <cell r="I711">
            <v>0</v>
          </cell>
          <cell r="J711">
            <v>2.3671099999999998</v>
          </cell>
          <cell r="K711">
            <v>56.810421000000005</v>
          </cell>
          <cell r="L711">
            <v>10.002321</v>
          </cell>
          <cell r="M711">
            <v>46.808100000000003</v>
          </cell>
          <cell r="N711">
            <v>11.2545</v>
          </cell>
          <cell r="O711">
            <v>411.57827200000003</v>
          </cell>
        </row>
        <row r="712">
          <cell r="A712" t="str">
            <v>3.42.2011</v>
          </cell>
          <cell r="B712">
            <v>3</v>
          </cell>
          <cell r="C712">
            <v>42</v>
          </cell>
          <cell r="D712">
            <v>2011</v>
          </cell>
          <cell r="E712">
            <v>313.25000999999997</v>
          </cell>
          <cell r="F712">
            <v>0</v>
          </cell>
          <cell r="G712">
            <v>0</v>
          </cell>
          <cell r="H712">
            <v>0</v>
          </cell>
          <cell r="I712">
            <v>0</v>
          </cell>
          <cell r="J712">
            <v>2.5233400000000001</v>
          </cell>
          <cell r="K712">
            <v>60.560097999999996</v>
          </cell>
          <cell r="L712">
            <v>11.019497999999999</v>
          </cell>
          <cell r="M712">
            <v>49.540599999999998</v>
          </cell>
          <cell r="N712">
            <v>11.997299999999999</v>
          </cell>
          <cell r="O712">
            <v>448.89084599999995</v>
          </cell>
        </row>
        <row r="713">
          <cell r="A713" t="str">
            <v>3.42.2012</v>
          </cell>
          <cell r="B713">
            <v>3</v>
          </cell>
          <cell r="C713">
            <v>42</v>
          </cell>
          <cell r="D713">
            <v>2012</v>
          </cell>
          <cell r="E713">
            <v>342.56080000000003</v>
          </cell>
          <cell r="F713">
            <v>0</v>
          </cell>
          <cell r="G713">
            <v>0</v>
          </cell>
          <cell r="H713">
            <v>0</v>
          </cell>
          <cell r="I713">
            <v>0</v>
          </cell>
          <cell r="J713">
            <v>2.6728499999999999</v>
          </cell>
          <cell r="K713">
            <v>64.148257000000001</v>
          </cell>
          <cell r="L713">
            <v>12.050557000000001</v>
          </cell>
          <cell r="M713">
            <v>52.097700000000003</v>
          </cell>
          <cell r="N713">
            <v>12.7082</v>
          </cell>
          <cell r="O713">
            <v>486.23836399999999</v>
          </cell>
        </row>
        <row r="714">
          <cell r="A714" t="str">
            <v>3.42.2013</v>
          </cell>
          <cell r="B714">
            <v>3</v>
          </cell>
          <cell r="C714">
            <v>42</v>
          </cell>
          <cell r="D714">
            <v>2013</v>
          </cell>
          <cell r="E714">
            <v>375.83710000000002</v>
          </cell>
          <cell r="F714">
            <v>0</v>
          </cell>
          <cell r="G714">
            <v>0</v>
          </cell>
          <cell r="H714">
            <v>0</v>
          </cell>
          <cell r="I714">
            <v>0</v>
          </cell>
          <cell r="J714">
            <v>2.83752</v>
          </cell>
          <cell r="K714">
            <v>68.100285</v>
          </cell>
          <cell r="L714">
            <v>13.221185</v>
          </cell>
          <cell r="M714">
            <v>54.879100000000001</v>
          </cell>
          <cell r="N714">
            <v>13.491099999999999</v>
          </cell>
          <cell r="O714">
            <v>528.36628999999994</v>
          </cell>
        </row>
        <row r="715">
          <cell r="A715" t="str">
            <v>3.42.2014</v>
          </cell>
          <cell r="B715">
            <v>3</v>
          </cell>
          <cell r="C715">
            <v>42</v>
          </cell>
          <cell r="D715">
            <v>2014</v>
          </cell>
          <cell r="E715">
            <v>409.68920000000003</v>
          </cell>
          <cell r="F715">
            <v>0</v>
          </cell>
          <cell r="G715">
            <v>0</v>
          </cell>
          <cell r="H715">
            <v>0</v>
          </cell>
          <cell r="I715">
            <v>0</v>
          </cell>
          <cell r="J715">
            <v>2.9960499999999999</v>
          </cell>
          <cell r="K715">
            <v>71.905322999999996</v>
          </cell>
          <cell r="L715">
            <v>14.412023</v>
          </cell>
          <cell r="M715">
            <v>57.493200000000002</v>
          </cell>
          <cell r="N715">
            <v>14.244899999999999</v>
          </cell>
          <cell r="O715">
            <v>570.74069600000007</v>
          </cell>
        </row>
        <row r="716">
          <cell r="A716" t="str">
            <v>3.42.2015</v>
          </cell>
          <cell r="B716">
            <v>3</v>
          </cell>
          <cell r="C716">
            <v>42</v>
          </cell>
          <cell r="D716">
            <v>2015</v>
          </cell>
          <cell r="E716">
            <v>447.85570000000001</v>
          </cell>
          <cell r="F716">
            <v>0</v>
          </cell>
          <cell r="G716">
            <v>0</v>
          </cell>
          <cell r="H716">
            <v>0</v>
          </cell>
          <cell r="I716">
            <v>0</v>
          </cell>
          <cell r="J716">
            <v>3.1695199999999999</v>
          </cell>
          <cell r="K716">
            <v>76.068366999999995</v>
          </cell>
          <cell r="L716">
            <v>15.754667</v>
          </cell>
          <cell r="M716">
            <v>60.313699999999997</v>
          </cell>
          <cell r="N716">
            <v>15.069599999999999</v>
          </cell>
          <cell r="O716">
            <v>618.23155400000007</v>
          </cell>
        </row>
        <row r="717">
          <cell r="A717" t="str">
            <v>3.42.2016</v>
          </cell>
          <cell r="B717">
            <v>3</v>
          </cell>
          <cell r="C717">
            <v>42</v>
          </cell>
          <cell r="D717">
            <v>2016</v>
          </cell>
          <cell r="E717">
            <v>488.87070000000006</v>
          </cell>
          <cell r="F717">
            <v>0</v>
          </cell>
          <cell r="G717">
            <v>0</v>
          </cell>
          <cell r="H717">
            <v>0</v>
          </cell>
          <cell r="I717">
            <v>0</v>
          </cell>
          <cell r="J717">
            <v>3.34551</v>
          </cell>
          <cell r="K717">
            <v>80.292255999999995</v>
          </cell>
          <cell r="L717">
            <v>17.197455999999999</v>
          </cell>
          <cell r="M717">
            <v>63.094799999999999</v>
          </cell>
          <cell r="N717">
            <v>15.9064</v>
          </cell>
          <cell r="O717">
            <v>668.70712199999991</v>
          </cell>
        </row>
        <row r="718">
          <cell r="A718" t="str">
            <v>3.42.2017</v>
          </cell>
          <cell r="B718">
            <v>3</v>
          </cell>
          <cell r="C718">
            <v>42</v>
          </cell>
          <cell r="D718">
            <v>2017</v>
          </cell>
          <cell r="E718">
            <v>522.32150000000001</v>
          </cell>
          <cell r="F718">
            <v>0</v>
          </cell>
          <cell r="G718">
            <v>0</v>
          </cell>
          <cell r="H718">
            <v>0</v>
          </cell>
          <cell r="I718">
            <v>0</v>
          </cell>
          <cell r="J718">
            <v>3.4662999999999999</v>
          </cell>
          <cell r="K718">
            <v>83.191296999999992</v>
          </cell>
          <cell r="L718">
            <v>18.374196999999999</v>
          </cell>
          <cell r="M718">
            <v>64.817099999999996</v>
          </cell>
          <cell r="N718">
            <v>16.480699999999999</v>
          </cell>
          <cell r="O718">
            <v>708.65109399999994</v>
          </cell>
        </row>
        <row r="719">
          <cell r="A719" t="str">
            <v>3.42.2018</v>
          </cell>
          <cell r="B719">
            <v>3</v>
          </cell>
          <cell r="C719">
            <v>42</v>
          </cell>
          <cell r="D719">
            <v>2018</v>
          </cell>
          <cell r="E719">
            <v>559.65970000000004</v>
          </cell>
          <cell r="F719">
            <v>0</v>
          </cell>
          <cell r="G719">
            <v>0</v>
          </cell>
          <cell r="H719">
            <v>0</v>
          </cell>
          <cell r="I719">
            <v>0</v>
          </cell>
          <cell r="J719">
            <v>3.5926300000000002</v>
          </cell>
          <cell r="K719">
            <v>86.223063999999994</v>
          </cell>
          <cell r="L719">
            <v>19.687664000000002</v>
          </cell>
          <cell r="M719">
            <v>66.535399999999996</v>
          </cell>
          <cell r="N719">
            <v>17.081299999999999</v>
          </cell>
          <cell r="O719">
            <v>752.77975800000013</v>
          </cell>
        </row>
        <row r="720">
          <cell r="A720" t="str">
            <v>3.42.2019</v>
          </cell>
          <cell r="B720">
            <v>3</v>
          </cell>
          <cell r="C720">
            <v>42</v>
          </cell>
          <cell r="D720">
            <v>2019</v>
          </cell>
          <cell r="E720">
            <v>599.37549999999987</v>
          </cell>
          <cell r="F720">
            <v>0</v>
          </cell>
          <cell r="G720">
            <v>0</v>
          </cell>
          <cell r="H720">
            <v>0</v>
          </cell>
          <cell r="I720">
            <v>0</v>
          </cell>
          <cell r="J720">
            <v>3.7257400000000001</v>
          </cell>
          <cell r="K720">
            <v>89.417793000000003</v>
          </cell>
          <cell r="L720">
            <v>21.084793000000001</v>
          </cell>
          <cell r="M720">
            <v>68.332999999999998</v>
          </cell>
          <cell r="N720">
            <v>17.714200000000002</v>
          </cell>
          <cell r="O720">
            <v>799.65102599999977</v>
          </cell>
        </row>
        <row r="721">
          <cell r="A721" t="str">
            <v>3.42.2020</v>
          </cell>
          <cell r="B721">
            <v>3</v>
          </cell>
          <cell r="C721">
            <v>42</v>
          </cell>
          <cell r="D721">
            <v>2020</v>
          </cell>
          <cell r="E721">
            <v>638.01700000000005</v>
          </cell>
          <cell r="F721">
            <v>0</v>
          </cell>
          <cell r="G721">
            <v>0</v>
          </cell>
          <cell r="H721">
            <v>0</v>
          </cell>
          <cell r="I721">
            <v>0</v>
          </cell>
          <cell r="J721">
            <v>3.8380100000000001</v>
          </cell>
          <cell r="K721">
            <v>92.112003000000001</v>
          </cell>
          <cell r="L721">
            <v>22.444103000000002</v>
          </cell>
          <cell r="M721">
            <v>69.667900000000003</v>
          </cell>
          <cell r="N721">
            <v>18.247900000000001</v>
          </cell>
          <cell r="O721">
            <v>844.3269160000001</v>
          </cell>
        </row>
        <row r="722">
          <cell r="A722" t="str">
            <v>3.42.2021</v>
          </cell>
          <cell r="B722">
            <v>3</v>
          </cell>
          <cell r="C722">
            <v>42</v>
          </cell>
          <cell r="D722">
            <v>2021</v>
          </cell>
          <cell r="E722">
            <v>685.14260000000002</v>
          </cell>
          <cell r="F722">
            <v>0</v>
          </cell>
          <cell r="G722">
            <v>0</v>
          </cell>
          <cell r="H722">
            <v>0</v>
          </cell>
          <cell r="I722">
            <v>0</v>
          </cell>
          <cell r="J722">
            <v>3.9927000000000001</v>
          </cell>
          <cell r="K722">
            <v>95.824736000000001</v>
          </cell>
          <cell r="L722">
            <v>24.101936000000002</v>
          </cell>
          <cell r="M722">
            <v>71.722800000000007</v>
          </cell>
          <cell r="N722">
            <v>18.983499999999999</v>
          </cell>
          <cell r="O722">
            <v>899.76827200000014</v>
          </cell>
        </row>
        <row r="723">
          <cell r="A723" t="str">
            <v>3.42.2022</v>
          </cell>
          <cell r="B723">
            <v>3</v>
          </cell>
          <cell r="C723">
            <v>42</v>
          </cell>
          <cell r="D723">
            <v>2022</v>
          </cell>
          <cell r="E723">
            <v>723.57759999999996</v>
          </cell>
          <cell r="F723">
            <v>0</v>
          </cell>
          <cell r="G723">
            <v>0</v>
          </cell>
          <cell r="H723">
            <v>0</v>
          </cell>
          <cell r="I723">
            <v>0</v>
          </cell>
          <cell r="J723">
            <v>4.0827200000000001</v>
          </cell>
          <cell r="K723">
            <v>97.985133999999988</v>
          </cell>
          <cell r="L723">
            <v>25.454033999999996</v>
          </cell>
          <cell r="M723">
            <v>72.531099999999995</v>
          </cell>
          <cell r="N723">
            <v>19.4114</v>
          </cell>
          <cell r="O723">
            <v>943.04198799999995</v>
          </cell>
        </row>
        <row r="724">
          <cell r="A724" t="str">
            <v>3.42.2023</v>
          </cell>
          <cell r="B724">
            <v>3</v>
          </cell>
          <cell r="C724">
            <v>42</v>
          </cell>
          <cell r="D724">
            <v>2023</v>
          </cell>
          <cell r="E724">
            <v>759.78490000000011</v>
          </cell>
          <cell r="F724">
            <v>0</v>
          </cell>
          <cell r="G724">
            <v>0</v>
          </cell>
          <cell r="H724">
            <v>0</v>
          </cell>
          <cell r="I724">
            <v>0</v>
          </cell>
          <cell r="J724">
            <v>4.1489200000000004</v>
          </cell>
          <cell r="K724">
            <v>99.574002000000007</v>
          </cell>
          <cell r="L724">
            <v>26.727702000000001</v>
          </cell>
          <cell r="M724">
            <v>72.846299999999999</v>
          </cell>
          <cell r="N724">
            <v>19.726199999999999</v>
          </cell>
          <cell r="O724">
            <v>982.80802400000005</v>
          </cell>
        </row>
        <row r="725">
          <cell r="A725" t="str">
            <v>3.42.2024</v>
          </cell>
          <cell r="B725">
            <v>3</v>
          </cell>
          <cell r="C725">
            <v>42</v>
          </cell>
          <cell r="D725">
            <v>2024</v>
          </cell>
          <cell r="E725">
            <v>796.65710000000001</v>
          </cell>
          <cell r="F725">
            <v>0</v>
          </cell>
          <cell r="G725">
            <v>0</v>
          </cell>
          <cell r="H725">
            <v>0</v>
          </cell>
          <cell r="I725">
            <v>0</v>
          </cell>
          <cell r="J725">
            <v>4.2085400000000002</v>
          </cell>
          <cell r="K725">
            <v>101.005078</v>
          </cell>
          <cell r="L725">
            <v>28.024778000000001</v>
          </cell>
          <cell r="M725">
            <v>72.980199999999996</v>
          </cell>
          <cell r="N725">
            <v>20.009699999999999</v>
          </cell>
          <cell r="O725">
            <v>1022.8853959999999</v>
          </cell>
        </row>
        <row r="726">
          <cell r="A726" t="str">
            <v>3.42.2025</v>
          </cell>
          <cell r="B726">
            <v>3</v>
          </cell>
          <cell r="C726">
            <v>42</v>
          </cell>
          <cell r="D726">
            <v>2025</v>
          </cell>
          <cell r="E726">
            <v>852.56699999999989</v>
          </cell>
          <cell r="F726">
            <v>0</v>
          </cell>
          <cell r="G726">
            <v>0</v>
          </cell>
          <cell r="H726">
            <v>0</v>
          </cell>
          <cell r="I726">
            <v>0</v>
          </cell>
          <cell r="J726">
            <v>4.3617999999999997</v>
          </cell>
          <cell r="K726">
            <v>104.683267</v>
          </cell>
          <cell r="L726">
            <v>29.991566999999996</v>
          </cell>
          <cell r="M726">
            <v>74.691699999999997</v>
          </cell>
          <cell r="N726">
            <v>20.738399999999999</v>
          </cell>
          <cell r="O726">
            <v>1087.0337339999999</v>
          </cell>
        </row>
        <row r="727">
          <cell r="A727" t="str">
            <v>3.42.2026</v>
          </cell>
          <cell r="B727">
            <v>3</v>
          </cell>
          <cell r="C727">
            <v>42</v>
          </cell>
          <cell r="D727">
            <v>2026</v>
          </cell>
          <cell r="E727">
            <v>914.62610000000006</v>
          </cell>
          <cell r="F727">
            <v>0</v>
          </cell>
          <cell r="G727">
            <v>0</v>
          </cell>
          <cell r="H727">
            <v>0</v>
          </cell>
          <cell r="I727">
            <v>0</v>
          </cell>
          <cell r="J727">
            <v>4.53017</v>
          </cell>
          <cell r="K727">
            <v>108.723839</v>
          </cell>
          <cell r="L727">
            <v>32.174638999999999</v>
          </cell>
          <cell r="M727">
            <v>76.549199999999999</v>
          </cell>
          <cell r="N727">
            <v>21.538799999999998</v>
          </cell>
          <cell r="O727">
            <v>1158.1427480000002</v>
          </cell>
        </row>
        <row r="728">
          <cell r="A728" t="str">
            <v>5.42.5</v>
          </cell>
          <cell r="B728">
            <v>5</v>
          </cell>
          <cell r="C728">
            <v>42</v>
          </cell>
          <cell r="D728">
            <v>5</v>
          </cell>
          <cell r="E728">
            <v>877709.20646899985</v>
          </cell>
          <cell r="F728">
            <v>0</v>
          </cell>
          <cell r="G728">
            <v>0</v>
          </cell>
          <cell r="H728">
            <v>0</v>
          </cell>
          <cell r="I728">
            <v>0</v>
          </cell>
          <cell r="J728">
            <v>27690.953639999996</v>
          </cell>
          <cell r="K728">
            <v>664582.68383614009</v>
          </cell>
          <cell r="L728">
            <v>31773.558436140003</v>
          </cell>
          <cell r="M728">
            <v>632809.13730000006</v>
          </cell>
          <cell r="N728">
            <v>154657.46609000006</v>
          </cell>
          <cell r="O728">
            <v>2389223.0057712803</v>
          </cell>
        </row>
        <row r="729">
          <cell r="A729" t="str">
            <v>5.21.21</v>
          </cell>
          <cell r="B729">
            <v>5</v>
          </cell>
          <cell r="C729">
            <v>21</v>
          </cell>
          <cell r="D729">
            <v>21</v>
          </cell>
          <cell r="E729">
            <v>208572.57075600006</v>
          </cell>
          <cell r="F729">
            <v>0</v>
          </cell>
          <cell r="G729">
            <v>0</v>
          </cell>
          <cell r="H729">
            <v>0</v>
          </cell>
          <cell r="I729">
            <v>0</v>
          </cell>
          <cell r="J729">
            <v>7324.6503900000007</v>
          </cell>
          <cell r="K729">
            <v>175791.41386970002</v>
          </cell>
          <cell r="L729">
            <v>7550.4415697000004</v>
          </cell>
          <cell r="M729">
            <v>168240.96229999998</v>
          </cell>
          <cell r="N729">
            <v>39388.940049999997</v>
          </cell>
          <cell r="O729">
            <v>606868.97893540002</v>
          </cell>
        </row>
        <row r="730">
          <cell r="A730" t="str">
            <v>5.21.1998</v>
          </cell>
          <cell r="B730">
            <v>5</v>
          </cell>
          <cell r="C730">
            <v>21</v>
          </cell>
          <cell r="D730">
            <v>1998</v>
          </cell>
          <cell r="E730">
            <v>24.724095999999999</v>
          </cell>
          <cell r="F730">
            <v>0</v>
          </cell>
          <cell r="G730">
            <v>0</v>
          </cell>
          <cell r="H730">
            <v>0</v>
          </cell>
          <cell r="I730">
            <v>0</v>
          </cell>
          <cell r="J730">
            <v>1.8080099999999999</v>
          </cell>
          <cell r="K730">
            <v>43.392326500000003</v>
          </cell>
          <cell r="L730">
            <v>0.89502649999999995</v>
          </cell>
          <cell r="M730">
            <v>42.497300000000003</v>
          </cell>
          <cell r="N730">
            <v>9.7227499999999996</v>
          </cell>
          <cell r="O730">
            <v>123.039509</v>
          </cell>
        </row>
        <row r="731">
          <cell r="A731" t="str">
            <v>5.21.1999</v>
          </cell>
          <cell r="B731">
            <v>5</v>
          </cell>
          <cell r="C731">
            <v>21</v>
          </cell>
          <cell r="D731">
            <v>1999</v>
          </cell>
          <cell r="E731">
            <v>73.20514</v>
          </cell>
          <cell r="F731">
            <v>0</v>
          </cell>
          <cell r="G731">
            <v>0</v>
          </cell>
          <cell r="H731">
            <v>0</v>
          </cell>
          <cell r="I731">
            <v>0</v>
          </cell>
          <cell r="J731">
            <v>5.2667299999999999</v>
          </cell>
          <cell r="K731">
            <v>126.4010701</v>
          </cell>
          <cell r="L731">
            <v>2.6500701000000002</v>
          </cell>
          <cell r="M731">
            <v>123.751</v>
          </cell>
          <cell r="N731">
            <v>28.322199999999999</v>
          </cell>
          <cell r="O731">
            <v>359.59621020000003</v>
          </cell>
        </row>
        <row r="732">
          <cell r="A732" t="str">
            <v>5.21.2000</v>
          </cell>
          <cell r="B732">
            <v>5</v>
          </cell>
          <cell r="C732">
            <v>21</v>
          </cell>
          <cell r="D732">
            <v>2000</v>
          </cell>
          <cell r="E732">
            <v>123.10010000000001</v>
          </cell>
          <cell r="F732">
            <v>0</v>
          </cell>
          <cell r="G732">
            <v>0</v>
          </cell>
          <cell r="H732">
            <v>0</v>
          </cell>
          <cell r="I732">
            <v>0</v>
          </cell>
          <cell r="J732">
            <v>8.6622500000000002</v>
          </cell>
          <cell r="K732">
            <v>207.89328450000002</v>
          </cell>
          <cell r="L732">
            <v>4.4562844999999998</v>
          </cell>
          <cell r="M732">
            <v>203.43700000000001</v>
          </cell>
          <cell r="N732">
            <v>46.581899999999997</v>
          </cell>
          <cell r="O732">
            <v>594.13081900000009</v>
          </cell>
        </row>
        <row r="733">
          <cell r="A733" t="str">
            <v>5.21.2001</v>
          </cell>
          <cell r="B733">
            <v>5</v>
          </cell>
          <cell r="C733">
            <v>21</v>
          </cell>
          <cell r="D733">
            <v>2001</v>
          </cell>
          <cell r="E733">
            <v>172.29812000000001</v>
          </cell>
          <cell r="F733">
            <v>0</v>
          </cell>
          <cell r="G733">
            <v>0</v>
          </cell>
          <cell r="H733">
            <v>0</v>
          </cell>
          <cell r="I733">
            <v>0</v>
          </cell>
          <cell r="J733">
            <v>11.7981</v>
          </cell>
          <cell r="K733">
            <v>283.15328959999999</v>
          </cell>
          <cell r="L733">
            <v>6.2372896000000004</v>
          </cell>
          <cell r="M733">
            <v>276.91699999999997</v>
          </cell>
          <cell r="N733">
            <v>63.4452</v>
          </cell>
          <cell r="O733">
            <v>813.84899919999998</v>
          </cell>
        </row>
        <row r="734">
          <cell r="A734" t="str">
            <v>5.21.2002</v>
          </cell>
          <cell r="B734">
            <v>5</v>
          </cell>
          <cell r="C734">
            <v>21</v>
          </cell>
          <cell r="D734">
            <v>2002</v>
          </cell>
          <cell r="E734">
            <v>336.10310000000004</v>
          </cell>
          <cell r="F734">
            <v>0</v>
          </cell>
          <cell r="G734">
            <v>0</v>
          </cell>
          <cell r="H734">
            <v>0</v>
          </cell>
          <cell r="I734">
            <v>0</v>
          </cell>
          <cell r="J734">
            <v>22.298999999999999</v>
          </cell>
          <cell r="K734">
            <v>535.17712499999993</v>
          </cell>
          <cell r="L734">
            <v>12.167124999999999</v>
          </cell>
          <cell r="M734">
            <v>523.01</v>
          </cell>
          <cell r="N734">
            <v>119.91500000000001</v>
          </cell>
          <cell r="O734">
            <v>1548.6713499999998</v>
          </cell>
        </row>
        <row r="735">
          <cell r="A735" t="str">
            <v>5.21.2003</v>
          </cell>
          <cell r="B735">
            <v>5</v>
          </cell>
          <cell r="C735">
            <v>21</v>
          </cell>
          <cell r="D735">
            <v>2003</v>
          </cell>
          <cell r="E735">
            <v>449.3707</v>
          </cell>
          <cell r="F735">
            <v>0</v>
          </cell>
          <cell r="G735">
            <v>0</v>
          </cell>
          <cell r="H735">
            <v>0</v>
          </cell>
          <cell r="I735">
            <v>0</v>
          </cell>
          <cell r="J735">
            <v>28.784099999999999</v>
          </cell>
          <cell r="K735">
            <v>690.81748899999991</v>
          </cell>
          <cell r="L735">
            <v>16.267488999999998</v>
          </cell>
          <cell r="M735">
            <v>674.55</v>
          </cell>
          <cell r="N735">
            <v>154.78899999999999</v>
          </cell>
          <cell r="O735">
            <v>2014.5787779999998</v>
          </cell>
        </row>
        <row r="736">
          <cell r="A736" t="str">
            <v>5.21.2004</v>
          </cell>
          <cell r="B736">
            <v>5</v>
          </cell>
          <cell r="C736">
            <v>21</v>
          </cell>
          <cell r="D736">
            <v>2004</v>
          </cell>
          <cell r="E736">
            <v>484.53939999999994</v>
          </cell>
          <cell r="F736">
            <v>0</v>
          </cell>
          <cell r="G736">
            <v>0</v>
          </cell>
          <cell r="H736">
            <v>0</v>
          </cell>
          <cell r="I736">
            <v>0</v>
          </cell>
          <cell r="J736">
            <v>29.879200000000001</v>
          </cell>
          <cell r="K736">
            <v>717.100595</v>
          </cell>
          <cell r="L736">
            <v>17.540595</v>
          </cell>
          <cell r="M736">
            <v>699.56</v>
          </cell>
          <cell r="N736">
            <v>160.678</v>
          </cell>
          <cell r="O736">
            <v>2109.2977899999996</v>
          </cell>
        </row>
        <row r="737">
          <cell r="A737" t="str">
            <v>5.21.2005</v>
          </cell>
          <cell r="B737">
            <v>5</v>
          </cell>
          <cell r="C737">
            <v>21</v>
          </cell>
          <cell r="D737">
            <v>2005</v>
          </cell>
          <cell r="E737">
            <v>640.58219999999994</v>
          </cell>
          <cell r="F737">
            <v>0</v>
          </cell>
          <cell r="G737">
            <v>0</v>
          </cell>
          <cell r="H737">
            <v>0</v>
          </cell>
          <cell r="I737">
            <v>0</v>
          </cell>
          <cell r="J737">
            <v>37.948300000000003</v>
          </cell>
          <cell r="K737">
            <v>910.76049499999999</v>
          </cell>
          <cell r="L737">
            <v>23.189495000000004</v>
          </cell>
          <cell r="M737">
            <v>887.57</v>
          </cell>
          <cell r="N737">
            <v>204.071</v>
          </cell>
          <cell r="O737">
            <v>2704.12149</v>
          </cell>
        </row>
        <row r="738">
          <cell r="A738" t="str">
            <v>5.21.2006</v>
          </cell>
          <cell r="B738">
            <v>5</v>
          </cell>
          <cell r="C738">
            <v>21</v>
          </cell>
          <cell r="D738">
            <v>2006</v>
          </cell>
          <cell r="E738">
            <v>930.94140000000004</v>
          </cell>
          <cell r="F738">
            <v>0</v>
          </cell>
          <cell r="G738">
            <v>0</v>
          </cell>
          <cell r="H738">
            <v>0</v>
          </cell>
          <cell r="I738">
            <v>0</v>
          </cell>
          <cell r="J738">
            <v>52.906799999999997</v>
          </cell>
          <cell r="K738">
            <v>1269.760505</v>
          </cell>
          <cell r="L738">
            <v>33.700505000000007</v>
          </cell>
          <cell r="M738">
            <v>1236.06</v>
          </cell>
          <cell r="N738">
            <v>284.51100000000002</v>
          </cell>
          <cell r="O738">
            <v>3807.8802099999998</v>
          </cell>
        </row>
        <row r="739">
          <cell r="A739" t="str">
            <v>5.21.2007</v>
          </cell>
          <cell r="B739">
            <v>5</v>
          </cell>
          <cell r="C739">
            <v>21</v>
          </cell>
          <cell r="D739">
            <v>2007</v>
          </cell>
          <cell r="E739">
            <v>1413.8694</v>
          </cell>
          <cell r="F739">
            <v>0</v>
          </cell>
          <cell r="G739">
            <v>0</v>
          </cell>
          <cell r="H739">
            <v>0</v>
          </cell>
          <cell r="I739">
            <v>0</v>
          </cell>
          <cell r="J739">
            <v>76.995900000000006</v>
          </cell>
          <cell r="K739">
            <v>1847.90283</v>
          </cell>
          <cell r="L739">
            <v>51.182829999999996</v>
          </cell>
          <cell r="M739">
            <v>1796.72</v>
          </cell>
          <cell r="N739">
            <v>414.05200000000002</v>
          </cell>
          <cell r="O739">
            <v>5600.7229600000001</v>
          </cell>
        </row>
        <row r="740">
          <cell r="A740" t="str">
            <v>5.21.2008</v>
          </cell>
          <cell r="B740">
            <v>5</v>
          </cell>
          <cell r="C740">
            <v>21</v>
          </cell>
          <cell r="D740">
            <v>2008</v>
          </cell>
          <cell r="E740">
            <v>2563.9458</v>
          </cell>
          <cell r="F740">
            <v>0</v>
          </cell>
          <cell r="G740">
            <v>0</v>
          </cell>
          <cell r="H740">
            <v>0</v>
          </cell>
          <cell r="I740">
            <v>0</v>
          </cell>
          <cell r="J740">
            <v>133.71899999999999</v>
          </cell>
          <cell r="K740">
            <v>3209.24658</v>
          </cell>
          <cell r="L740">
            <v>92.816580000000002</v>
          </cell>
          <cell r="M740">
            <v>3116.43</v>
          </cell>
          <cell r="N740">
            <v>719.08399999999995</v>
          </cell>
          <cell r="O740">
            <v>9835.2419599999994</v>
          </cell>
        </row>
        <row r="741">
          <cell r="A741" t="str">
            <v>5.21.2009</v>
          </cell>
          <cell r="B741">
            <v>5</v>
          </cell>
          <cell r="C741">
            <v>21</v>
          </cell>
          <cell r="D741">
            <v>2009</v>
          </cell>
          <cell r="E741">
            <v>3069.7433000000001</v>
          </cell>
          <cell r="F741">
            <v>0</v>
          </cell>
          <cell r="G741">
            <v>0</v>
          </cell>
          <cell r="H741">
            <v>0</v>
          </cell>
          <cell r="I741">
            <v>0</v>
          </cell>
          <cell r="J741">
            <v>153.316</v>
          </cell>
          <cell r="K741">
            <v>3679.57683</v>
          </cell>
          <cell r="L741">
            <v>111.12683000000001</v>
          </cell>
          <cell r="M741">
            <v>3568.45</v>
          </cell>
          <cell r="N741">
            <v>824.46799999999996</v>
          </cell>
          <cell r="O741">
            <v>11406.680960000002</v>
          </cell>
        </row>
        <row r="742">
          <cell r="A742" t="str">
            <v>5.21.2010</v>
          </cell>
          <cell r="B742">
            <v>5</v>
          </cell>
          <cell r="C742">
            <v>21</v>
          </cell>
          <cell r="D742">
            <v>2010</v>
          </cell>
          <cell r="E742">
            <v>4294.0199999999995</v>
          </cell>
          <cell r="F742">
            <v>0</v>
          </cell>
          <cell r="G742">
            <v>0</v>
          </cell>
          <cell r="H742">
            <v>0</v>
          </cell>
          <cell r="I742">
            <v>0</v>
          </cell>
          <cell r="J742">
            <v>205.43</v>
          </cell>
          <cell r="K742">
            <v>4930.3055299999996</v>
          </cell>
          <cell r="L742">
            <v>155.44552999999999</v>
          </cell>
          <cell r="M742">
            <v>4774.8599999999997</v>
          </cell>
          <cell r="N742">
            <v>1104.71</v>
          </cell>
          <cell r="O742">
            <v>15464.771059999999</v>
          </cell>
        </row>
        <row r="743">
          <cell r="A743" t="str">
            <v>5.21.2011</v>
          </cell>
          <cell r="B743">
            <v>5</v>
          </cell>
          <cell r="C743">
            <v>21</v>
          </cell>
          <cell r="D743">
            <v>2011</v>
          </cell>
          <cell r="E743">
            <v>5381.6589999999997</v>
          </cell>
          <cell r="F743">
            <v>0</v>
          </cell>
          <cell r="G743">
            <v>0</v>
          </cell>
          <cell r="H743">
            <v>0</v>
          </cell>
          <cell r="I743">
            <v>0</v>
          </cell>
          <cell r="J743">
            <v>246.75299999999999</v>
          </cell>
          <cell r="K743">
            <v>5922.0786100000005</v>
          </cell>
          <cell r="L743">
            <v>194.81861000000001</v>
          </cell>
          <cell r="M743">
            <v>5727.26</v>
          </cell>
          <cell r="N743">
            <v>1326.94</v>
          </cell>
          <cell r="O743">
            <v>18799.50922</v>
          </cell>
        </row>
        <row r="744">
          <cell r="A744" t="str">
            <v>5.21.2012</v>
          </cell>
          <cell r="B744">
            <v>5</v>
          </cell>
          <cell r="C744">
            <v>21</v>
          </cell>
          <cell r="D744">
            <v>2012</v>
          </cell>
          <cell r="E744">
            <v>9316.69</v>
          </cell>
          <cell r="F744">
            <v>0</v>
          </cell>
          <cell r="G744">
            <v>0</v>
          </cell>
          <cell r="H744">
            <v>0</v>
          </cell>
          <cell r="I744">
            <v>0</v>
          </cell>
          <cell r="J744">
            <v>409.721</v>
          </cell>
          <cell r="K744">
            <v>9833.2897200000007</v>
          </cell>
          <cell r="L744">
            <v>337.26972000000001</v>
          </cell>
          <cell r="M744">
            <v>9496.02</v>
          </cell>
          <cell r="N744">
            <v>2203.31</v>
          </cell>
          <cell r="O744">
            <v>31596.300440000003</v>
          </cell>
        </row>
        <row r="745">
          <cell r="A745" t="str">
            <v>5.21.2013</v>
          </cell>
          <cell r="B745">
            <v>5</v>
          </cell>
          <cell r="C745">
            <v>21</v>
          </cell>
          <cell r="D745">
            <v>2013</v>
          </cell>
          <cell r="E745">
            <v>5944.1509999999998</v>
          </cell>
          <cell r="F745">
            <v>0</v>
          </cell>
          <cell r="G745">
            <v>0</v>
          </cell>
          <cell r="H745">
            <v>0</v>
          </cell>
          <cell r="I745">
            <v>0</v>
          </cell>
          <cell r="J745">
            <v>250.98599999999999</v>
          </cell>
          <cell r="K745">
            <v>6023.6722499999996</v>
          </cell>
          <cell r="L745">
            <v>215.18224999999998</v>
          </cell>
          <cell r="M745">
            <v>5808.49</v>
          </cell>
          <cell r="N745">
            <v>1349.7</v>
          </cell>
          <cell r="O745">
            <v>19592.181499999999</v>
          </cell>
        </row>
        <row r="746">
          <cell r="A746" t="str">
            <v>5.21.2014</v>
          </cell>
          <cell r="B746">
            <v>5</v>
          </cell>
          <cell r="C746">
            <v>21</v>
          </cell>
          <cell r="D746">
            <v>2014</v>
          </cell>
          <cell r="E746">
            <v>8623.8490000000002</v>
          </cell>
          <cell r="F746">
            <v>0</v>
          </cell>
          <cell r="G746">
            <v>0</v>
          </cell>
          <cell r="H746">
            <v>0</v>
          </cell>
          <cell r="I746">
            <v>0</v>
          </cell>
          <cell r="J746">
            <v>349.99900000000002</v>
          </cell>
          <cell r="K746">
            <v>8399.9674599999998</v>
          </cell>
          <cell r="L746">
            <v>312.18745999999993</v>
          </cell>
          <cell r="M746">
            <v>8087.78</v>
          </cell>
          <cell r="N746">
            <v>1882.15</v>
          </cell>
          <cell r="O746">
            <v>27655.932919999999</v>
          </cell>
        </row>
        <row r="747">
          <cell r="A747" t="str">
            <v>5.21.2015</v>
          </cell>
          <cell r="B747">
            <v>5</v>
          </cell>
          <cell r="C747">
            <v>21</v>
          </cell>
          <cell r="D747">
            <v>2015</v>
          </cell>
          <cell r="E747">
            <v>10783.411</v>
          </cell>
          <cell r="F747">
            <v>0</v>
          </cell>
          <cell r="G747">
            <v>0</v>
          </cell>
          <cell r="H747">
            <v>0</v>
          </cell>
          <cell r="I747">
            <v>0</v>
          </cell>
          <cell r="J747">
            <v>421.21300000000002</v>
          </cell>
          <cell r="K747">
            <v>10109.116980000001</v>
          </cell>
          <cell r="L747">
            <v>390.36698000000001</v>
          </cell>
          <cell r="M747">
            <v>9718.75</v>
          </cell>
          <cell r="N747">
            <v>2265.11</v>
          </cell>
          <cell r="O747">
            <v>33687.967960000002</v>
          </cell>
        </row>
        <row r="748">
          <cell r="A748" t="str">
            <v>5.21.2016</v>
          </cell>
          <cell r="B748">
            <v>5</v>
          </cell>
          <cell r="C748">
            <v>21</v>
          </cell>
          <cell r="D748">
            <v>2016</v>
          </cell>
          <cell r="E748">
            <v>8069.83</v>
          </cell>
          <cell r="F748">
            <v>0</v>
          </cell>
          <cell r="G748">
            <v>0</v>
          </cell>
          <cell r="H748">
            <v>0</v>
          </cell>
          <cell r="I748">
            <v>0</v>
          </cell>
          <cell r="J748">
            <v>303.80799999999999</v>
          </cell>
          <cell r="K748">
            <v>7291.3908799999999</v>
          </cell>
          <cell r="L748">
            <v>292.13087999999999</v>
          </cell>
          <cell r="M748">
            <v>6999.26</v>
          </cell>
          <cell r="N748">
            <v>1633.75</v>
          </cell>
          <cell r="O748">
            <v>24590.169759999997</v>
          </cell>
        </row>
        <row r="749">
          <cell r="A749" t="str">
            <v>5.21.2017</v>
          </cell>
          <cell r="B749">
            <v>5</v>
          </cell>
          <cell r="C749">
            <v>21</v>
          </cell>
          <cell r="D749">
            <v>2017</v>
          </cell>
          <cell r="E749">
            <v>8158.442</v>
          </cell>
          <cell r="F749">
            <v>0</v>
          </cell>
          <cell r="G749">
            <v>0</v>
          </cell>
          <cell r="H749">
            <v>0</v>
          </cell>
          <cell r="I749">
            <v>0</v>
          </cell>
          <cell r="J749">
            <v>296.471</v>
          </cell>
          <cell r="K749">
            <v>7115.3003900000003</v>
          </cell>
          <cell r="L749">
            <v>295.34038999999996</v>
          </cell>
          <cell r="M749">
            <v>6819.95</v>
          </cell>
          <cell r="N749">
            <v>1594.3</v>
          </cell>
          <cell r="O749">
            <v>24279.803779999998</v>
          </cell>
        </row>
        <row r="750">
          <cell r="A750" t="str">
            <v>5.21.2018</v>
          </cell>
          <cell r="B750">
            <v>5</v>
          </cell>
          <cell r="C750">
            <v>21</v>
          </cell>
          <cell r="D750">
            <v>2018</v>
          </cell>
          <cell r="E750">
            <v>7809.41</v>
          </cell>
          <cell r="F750">
            <v>0</v>
          </cell>
          <cell r="G750">
            <v>0</v>
          </cell>
          <cell r="H750">
            <v>0</v>
          </cell>
          <cell r="I750">
            <v>0</v>
          </cell>
          <cell r="J750">
            <v>274.34899999999999</v>
          </cell>
          <cell r="K750">
            <v>6584.3838000000005</v>
          </cell>
          <cell r="L750">
            <v>282.7038</v>
          </cell>
          <cell r="M750">
            <v>6301.68</v>
          </cell>
          <cell r="N750">
            <v>1475.34</v>
          </cell>
          <cell r="O750">
            <v>22727.866600000001</v>
          </cell>
        </row>
        <row r="751">
          <cell r="A751" t="str">
            <v>5.21.2019</v>
          </cell>
          <cell r="B751">
            <v>5</v>
          </cell>
          <cell r="C751">
            <v>21</v>
          </cell>
          <cell r="D751">
            <v>2019</v>
          </cell>
          <cell r="E751">
            <v>10704.983999999999</v>
          </cell>
          <cell r="F751">
            <v>0</v>
          </cell>
          <cell r="G751">
            <v>0</v>
          </cell>
          <cell r="H751">
            <v>0</v>
          </cell>
          <cell r="I751">
            <v>0</v>
          </cell>
          <cell r="J751">
            <v>364.18299999999999</v>
          </cell>
          <cell r="K751">
            <v>8740.3851300000006</v>
          </cell>
          <cell r="L751">
            <v>387.52512999999999</v>
          </cell>
          <cell r="M751">
            <v>8352.86</v>
          </cell>
          <cell r="N751">
            <v>1958.43</v>
          </cell>
          <cell r="O751">
            <v>30508.367259999999</v>
          </cell>
        </row>
        <row r="752">
          <cell r="A752" t="str">
            <v>5.21.2020</v>
          </cell>
          <cell r="B752">
            <v>5</v>
          </cell>
          <cell r="C752">
            <v>21</v>
          </cell>
          <cell r="D752">
            <v>2020</v>
          </cell>
          <cell r="E752">
            <v>15323.373</v>
          </cell>
          <cell r="F752">
            <v>0</v>
          </cell>
          <cell r="G752">
            <v>0</v>
          </cell>
          <cell r="H752">
            <v>0</v>
          </cell>
          <cell r="I752">
            <v>0</v>
          </cell>
          <cell r="J752">
            <v>505.69400000000002</v>
          </cell>
          <cell r="K752">
            <v>12136.61377</v>
          </cell>
          <cell r="L752">
            <v>554.71377000000007</v>
          </cell>
          <cell r="M752">
            <v>11581.9</v>
          </cell>
          <cell r="N752">
            <v>2719.41</v>
          </cell>
          <cell r="O752">
            <v>42821.704539999992</v>
          </cell>
        </row>
        <row r="753">
          <cell r="A753" t="str">
            <v>5.21.2021</v>
          </cell>
          <cell r="B753">
            <v>5</v>
          </cell>
          <cell r="C753">
            <v>21</v>
          </cell>
          <cell r="D753">
            <v>2021</v>
          </cell>
          <cell r="E753">
            <v>16114.343000000001</v>
          </cell>
          <cell r="F753">
            <v>0</v>
          </cell>
          <cell r="G753">
            <v>0</v>
          </cell>
          <cell r="H753">
            <v>0</v>
          </cell>
          <cell r="I753">
            <v>0</v>
          </cell>
          <cell r="J753">
            <v>516.78599999999994</v>
          </cell>
          <cell r="K753">
            <v>12402.847830000001</v>
          </cell>
          <cell r="L753">
            <v>583.34783000000004</v>
          </cell>
          <cell r="M753">
            <v>11819.5</v>
          </cell>
          <cell r="N753">
            <v>2779.06</v>
          </cell>
          <cell r="O753">
            <v>44215.884659999996</v>
          </cell>
        </row>
        <row r="754">
          <cell r="A754" t="str">
            <v>5.21.2022</v>
          </cell>
          <cell r="B754">
            <v>5</v>
          </cell>
          <cell r="C754">
            <v>21</v>
          </cell>
          <cell r="D754">
            <v>2022</v>
          </cell>
          <cell r="E754">
            <v>17096.169999999998</v>
          </cell>
          <cell r="F754">
            <v>0</v>
          </cell>
          <cell r="G754">
            <v>0</v>
          </cell>
          <cell r="H754">
            <v>0</v>
          </cell>
          <cell r="I754">
            <v>0</v>
          </cell>
          <cell r="J754">
            <v>533.755</v>
          </cell>
          <cell r="K754">
            <v>12810.09131</v>
          </cell>
          <cell r="L754">
            <v>618.89130999999998</v>
          </cell>
          <cell r="M754">
            <v>12191.2</v>
          </cell>
          <cell r="N754">
            <v>2870.31</v>
          </cell>
          <cell r="O754">
            <v>46120.417619999993</v>
          </cell>
        </row>
        <row r="755">
          <cell r="A755" t="str">
            <v>5.21.2023</v>
          </cell>
          <cell r="B755">
            <v>5</v>
          </cell>
          <cell r="C755">
            <v>21</v>
          </cell>
          <cell r="D755">
            <v>2023</v>
          </cell>
          <cell r="E755">
            <v>17146.287</v>
          </cell>
          <cell r="F755">
            <v>0</v>
          </cell>
          <cell r="G755">
            <v>0</v>
          </cell>
          <cell r="H755">
            <v>0</v>
          </cell>
          <cell r="I755">
            <v>0</v>
          </cell>
          <cell r="J755">
            <v>522.13499999999999</v>
          </cell>
          <cell r="K755">
            <v>12531.206330000001</v>
          </cell>
          <cell r="L755">
            <v>620.70632999999998</v>
          </cell>
          <cell r="M755">
            <v>11910.5</v>
          </cell>
          <cell r="N755">
            <v>2807.83</v>
          </cell>
          <cell r="O755">
            <v>45538.664660000002</v>
          </cell>
        </row>
        <row r="756">
          <cell r="A756" t="str">
            <v>5.21.2024</v>
          </cell>
          <cell r="B756">
            <v>5</v>
          </cell>
          <cell r="C756">
            <v>21</v>
          </cell>
          <cell r="D756">
            <v>2024</v>
          </cell>
          <cell r="E756">
            <v>17361.275999999998</v>
          </cell>
          <cell r="F756">
            <v>0</v>
          </cell>
          <cell r="G756">
            <v>0</v>
          </cell>
          <cell r="H756">
            <v>0</v>
          </cell>
          <cell r="I756">
            <v>0</v>
          </cell>
          <cell r="J756">
            <v>516.61300000000006</v>
          </cell>
          <cell r="K756">
            <v>12398.687390000001</v>
          </cell>
          <cell r="L756">
            <v>628.48739</v>
          </cell>
          <cell r="M756">
            <v>11770.2</v>
          </cell>
          <cell r="N756">
            <v>2778.13</v>
          </cell>
          <cell r="O756">
            <v>45453.393779999999</v>
          </cell>
        </row>
        <row r="757">
          <cell r="A757" t="str">
            <v>5.21.2025</v>
          </cell>
          <cell r="B757">
            <v>5</v>
          </cell>
          <cell r="C757">
            <v>21</v>
          </cell>
          <cell r="D757">
            <v>2025</v>
          </cell>
          <cell r="E757">
            <v>17727.678</v>
          </cell>
          <cell r="F757">
            <v>0</v>
          </cell>
          <cell r="G757">
            <v>0</v>
          </cell>
          <cell r="H757">
            <v>0</v>
          </cell>
          <cell r="I757">
            <v>0</v>
          </cell>
          <cell r="J757">
            <v>516.48199999999997</v>
          </cell>
          <cell r="K757">
            <v>12395.550069999999</v>
          </cell>
          <cell r="L757">
            <v>641.75006999999994</v>
          </cell>
          <cell r="M757">
            <v>11753.8</v>
          </cell>
          <cell r="N757">
            <v>2777.43</v>
          </cell>
          <cell r="O757">
            <v>45812.690139999999</v>
          </cell>
        </row>
        <row r="758">
          <cell r="A758" t="str">
            <v>5.21.2026</v>
          </cell>
          <cell r="B758">
            <v>5</v>
          </cell>
          <cell r="C758">
            <v>21</v>
          </cell>
          <cell r="D758">
            <v>2026</v>
          </cell>
          <cell r="E758">
            <v>18434.575000000001</v>
          </cell>
          <cell r="F758">
            <v>0</v>
          </cell>
          <cell r="G758">
            <v>0</v>
          </cell>
          <cell r="H758">
            <v>0</v>
          </cell>
          <cell r="I758">
            <v>0</v>
          </cell>
          <cell r="J758">
            <v>526.88900000000001</v>
          </cell>
          <cell r="K758">
            <v>12645.343999999999</v>
          </cell>
          <cell r="L758">
            <v>667.34399999999994</v>
          </cell>
          <cell r="M758">
            <v>11978</v>
          </cell>
          <cell r="N758">
            <v>2833.39</v>
          </cell>
          <cell r="O758">
            <v>47085.542000000001</v>
          </cell>
        </row>
        <row r="759">
          <cell r="A759" t="str">
            <v>5.31.31</v>
          </cell>
          <cell r="B759">
            <v>5</v>
          </cell>
          <cell r="C759">
            <v>31</v>
          </cell>
          <cell r="D759">
            <v>31</v>
          </cell>
          <cell r="E759">
            <v>542898.97652000003</v>
          </cell>
          <cell r="F759">
            <v>0</v>
          </cell>
          <cell r="G759">
            <v>0</v>
          </cell>
          <cell r="H759">
            <v>0</v>
          </cell>
          <cell r="I759">
            <v>0</v>
          </cell>
          <cell r="J759">
            <v>16523.830279999998</v>
          </cell>
          <cell r="K759">
            <v>396571.97335350001</v>
          </cell>
          <cell r="L759">
            <v>19653.243353500002</v>
          </cell>
          <cell r="M759">
            <v>376918.73099999997</v>
          </cell>
          <cell r="N759">
            <v>92149.083100000003</v>
          </cell>
          <cell r="O759">
            <v>1444715.837607</v>
          </cell>
        </row>
        <row r="760">
          <cell r="A760" t="str">
            <v>5.31.1998</v>
          </cell>
          <cell r="B760">
            <v>5</v>
          </cell>
          <cell r="C760">
            <v>31</v>
          </cell>
          <cell r="D760">
            <v>1998</v>
          </cell>
          <cell r="E760">
            <v>72.31974000000001</v>
          </cell>
          <cell r="F760">
            <v>0</v>
          </cell>
          <cell r="G760">
            <v>0</v>
          </cell>
          <cell r="H760">
            <v>0</v>
          </cell>
          <cell r="I760">
            <v>0</v>
          </cell>
          <cell r="J760">
            <v>4.4247800000000002</v>
          </cell>
          <cell r="K760">
            <v>106.1950205</v>
          </cell>
          <cell r="L760">
            <v>2.6180204999999996</v>
          </cell>
          <cell r="M760">
            <v>103.577</v>
          </cell>
          <cell r="N760">
            <v>24.675799999999999</v>
          </cell>
          <cell r="O760">
            <v>313.810361</v>
          </cell>
        </row>
        <row r="761">
          <cell r="A761" t="str">
            <v>5.31.1999</v>
          </cell>
          <cell r="B761">
            <v>5</v>
          </cell>
          <cell r="C761">
            <v>31</v>
          </cell>
          <cell r="D761">
            <v>1999</v>
          </cell>
          <cell r="E761">
            <v>185.17892999999998</v>
          </cell>
          <cell r="F761">
            <v>0</v>
          </cell>
          <cell r="G761">
            <v>0</v>
          </cell>
          <cell r="H761">
            <v>0</v>
          </cell>
          <cell r="I761">
            <v>0</v>
          </cell>
          <cell r="J761">
            <v>11.3299</v>
          </cell>
          <cell r="K761">
            <v>271.91758499999997</v>
          </cell>
          <cell r="L761">
            <v>6.7035849999999995</v>
          </cell>
          <cell r="M761">
            <v>265.214</v>
          </cell>
          <cell r="N761">
            <v>63.183900000000001</v>
          </cell>
          <cell r="O761">
            <v>803.52789999999993</v>
          </cell>
        </row>
        <row r="762">
          <cell r="A762" t="str">
            <v>5.31.2000</v>
          </cell>
          <cell r="B762">
            <v>5</v>
          </cell>
          <cell r="C762">
            <v>31</v>
          </cell>
          <cell r="D762">
            <v>2000</v>
          </cell>
          <cell r="E762">
            <v>233.45644999999999</v>
          </cell>
          <cell r="F762">
            <v>0</v>
          </cell>
          <cell r="G762">
            <v>0</v>
          </cell>
          <cell r="H762">
            <v>0</v>
          </cell>
          <cell r="I762">
            <v>0</v>
          </cell>
          <cell r="J762">
            <v>14.2837</v>
          </cell>
          <cell r="K762">
            <v>342.80826400000001</v>
          </cell>
          <cell r="L762">
            <v>8.4512640000000001</v>
          </cell>
          <cell r="M762">
            <v>334.358</v>
          </cell>
          <cell r="N762">
            <v>79.656400000000005</v>
          </cell>
          <cell r="O762">
            <v>1013.014078</v>
          </cell>
        </row>
        <row r="763">
          <cell r="A763" t="str">
            <v>5.31.2001</v>
          </cell>
          <cell r="B763">
            <v>5</v>
          </cell>
          <cell r="C763">
            <v>31</v>
          </cell>
          <cell r="D763">
            <v>2001</v>
          </cell>
          <cell r="E763">
            <v>448.61090000000002</v>
          </cell>
          <cell r="F763">
            <v>0</v>
          </cell>
          <cell r="G763">
            <v>0</v>
          </cell>
          <cell r="H763">
            <v>0</v>
          </cell>
          <cell r="I763">
            <v>0</v>
          </cell>
          <cell r="J763">
            <v>27.387899999999998</v>
          </cell>
          <cell r="K763">
            <v>657.30997400000001</v>
          </cell>
          <cell r="L763">
            <v>16.239974</v>
          </cell>
          <cell r="M763">
            <v>641.07000000000005</v>
          </cell>
          <cell r="N763">
            <v>152.73500000000001</v>
          </cell>
          <cell r="O763">
            <v>1943.3537480000005</v>
          </cell>
        </row>
        <row r="764">
          <cell r="A764" t="str">
            <v>5.31.2002</v>
          </cell>
          <cell r="B764">
            <v>5</v>
          </cell>
          <cell r="C764">
            <v>31</v>
          </cell>
          <cell r="D764">
            <v>2002</v>
          </cell>
          <cell r="E764">
            <v>742.41840000000002</v>
          </cell>
          <cell r="F764">
            <v>0</v>
          </cell>
          <cell r="G764">
            <v>0</v>
          </cell>
          <cell r="H764">
            <v>0</v>
          </cell>
          <cell r="I764">
            <v>0</v>
          </cell>
          <cell r="J764">
            <v>44.805799999999998</v>
          </cell>
          <cell r="K764">
            <v>1075.3358820000001</v>
          </cell>
          <cell r="L764">
            <v>26.875882000000001</v>
          </cell>
          <cell r="M764">
            <v>1048.46</v>
          </cell>
          <cell r="N764">
            <v>249.87</v>
          </cell>
          <cell r="O764">
            <v>3187.7659640000002</v>
          </cell>
        </row>
        <row r="765">
          <cell r="A765" t="str">
            <v>5.31.2003</v>
          </cell>
          <cell r="B765">
            <v>5</v>
          </cell>
          <cell r="C765">
            <v>31</v>
          </cell>
          <cell r="D765">
            <v>2003</v>
          </cell>
          <cell r="E765">
            <v>644.75779999999997</v>
          </cell>
          <cell r="F765">
            <v>0</v>
          </cell>
          <cell r="G765">
            <v>0</v>
          </cell>
          <cell r="H765">
            <v>0</v>
          </cell>
          <cell r="I765">
            <v>0</v>
          </cell>
          <cell r="J765">
            <v>38.164900000000003</v>
          </cell>
          <cell r="K765">
            <v>915.95958600000006</v>
          </cell>
          <cell r="L765">
            <v>23.340585999999998</v>
          </cell>
          <cell r="M765">
            <v>892.61900000000003</v>
          </cell>
          <cell r="N765">
            <v>212.83600000000001</v>
          </cell>
          <cell r="O765">
            <v>2727.6778720000002</v>
          </cell>
        </row>
        <row r="766">
          <cell r="A766" t="str">
            <v>5.31.2004</v>
          </cell>
          <cell r="B766">
            <v>5</v>
          </cell>
          <cell r="C766">
            <v>31</v>
          </cell>
          <cell r="D766">
            <v>2004</v>
          </cell>
          <cell r="E766">
            <v>504.33430000000004</v>
          </cell>
          <cell r="F766">
            <v>0</v>
          </cell>
          <cell r="G766">
            <v>0</v>
          </cell>
          <cell r="H766">
            <v>0</v>
          </cell>
          <cell r="I766">
            <v>0</v>
          </cell>
          <cell r="J766">
            <v>29.077000000000002</v>
          </cell>
          <cell r="K766">
            <v>697.84821299999999</v>
          </cell>
          <cell r="L766">
            <v>18.257213</v>
          </cell>
          <cell r="M766">
            <v>679.59199999999998</v>
          </cell>
          <cell r="N766">
            <v>162.155</v>
          </cell>
          <cell r="O766">
            <v>2091.2637260000001</v>
          </cell>
        </row>
        <row r="767">
          <cell r="A767" t="str">
            <v>5.31.2005</v>
          </cell>
          <cell r="B767">
            <v>5</v>
          </cell>
          <cell r="C767">
            <v>31</v>
          </cell>
          <cell r="D767">
            <v>2005</v>
          </cell>
          <cell r="E767">
            <v>726.21609999999987</v>
          </cell>
          <cell r="F767">
            <v>0</v>
          </cell>
          <cell r="G767">
            <v>0</v>
          </cell>
          <cell r="H767">
            <v>0</v>
          </cell>
          <cell r="I767">
            <v>0</v>
          </cell>
          <cell r="J767">
            <v>40.529600000000002</v>
          </cell>
          <cell r="K767">
            <v>972.71156200000007</v>
          </cell>
          <cell r="L767">
            <v>26.289562</v>
          </cell>
          <cell r="M767">
            <v>946.42100000000005</v>
          </cell>
          <cell r="N767">
            <v>226.023</v>
          </cell>
          <cell r="O767">
            <v>2938.1908240000002</v>
          </cell>
        </row>
        <row r="768">
          <cell r="A768" t="str">
            <v>5.31.2006</v>
          </cell>
          <cell r="B768">
            <v>5</v>
          </cell>
          <cell r="C768">
            <v>31</v>
          </cell>
          <cell r="D768">
            <v>2006</v>
          </cell>
          <cell r="E768">
            <v>808.9097999999999</v>
          </cell>
          <cell r="F768">
            <v>0</v>
          </cell>
          <cell r="G768">
            <v>0</v>
          </cell>
          <cell r="H768">
            <v>0</v>
          </cell>
          <cell r="I768">
            <v>0</v>
          </cell>
          <cell r="J768">
            <v>43.493699999999997</v>
          </cell>
          <cell r="K768">
            <v>1043.853177</v>
          </cell>
          <cell r="L768">
            <v>29.283176999999998</v>
          </cell>
          <cell r="M768">
            <v>1014.57</v>
          </cell>
          <cell r="N768">
            <v>242.553</v>
          </cell>
          <cell r="O768">
            <v>3182.6628539999997</v>
          </cell>
        </row>
        <row r="769">
          <cell r="A769" t="str">
            <v>5.31.2007</v>
          </cell>
          <cell r="B769">
            <v>5</v>
          </cell>
          <cell r="C769">
            <v>31</v>
          </cell>
          <cell r="D769">
            <v>2007</v>
          </cell>
          <cell r="E769">
            <v>2716.8361</v>
          </cell>
          <cell r="F769">
            <v>0</v>
          </cell>
          <cell r="G769">
            <v>0</v>
          </cell>
          <cell r="H769">
            <v>0</v>
          </cell>
          <cell r="I769">
            <v>0</v>
          </cell>
          <cell r="J769">
            <v>140.20599999999999</v>
          </cell>
          <cell r="K769">
            <v>3364.95109</v>
          </cell>
          <cell r="L769">
            <v>98.351089999999999</v>
          </cell>
          <cell r="M769">
            <v>3266.6</v>
          </cell>
          <cell r="N769">
            <v>781.89300000000003</v>
          </cell>
          <cell r="O769">
            <v>10368.83728</v>
          </cell>
        </row>
        <row r="770">
          <cell r="A770" t="str">
            <v>5.31.2008</v>
          </cell>
          <cell r="B770">
            <v>5</v>
          </cell>
          <cell r="C770">
            <v>31</v>
          </cell>
          <cell r="D770">
            <v>2008</v>
          </cell>
          <cell r="E770">
            <v>3491.1759999999999</v>
          </cell>
          <cell r="F770">
            <v>0</v>
          </cell>
          <cell r="G770">
            <v>0</v>
          </cell>
          <cell r="H770">
            <v>0</v>
          </cell>
          <cell r="I770">
            <v>0</v>
          </cell>
          <cell r="J770">
            <v>172.46</v>
          </cell>
          <cell r="K770">
            <v>4139.0328600000003</v>
          </cell>
          <cell r="L770">
            <v>126.38286000000001</v>
          </cell>
          <cell r="M770">
            <v>4012.65</v>
          </cell>
          <cell r="N770">
            <v>961.76199999999994</v>
          </cell>
          <cell r="O770">
            <v>12903.46372</v>
          </cell>
        </row>
        <row r="771">
          <cell r="A771" t="str">
            <v>5.31.2009</v>
          </cell>
          <cell r="B771">
            <v>5</v>
          </cell>
          <cell r="C771">
            <v>31</v>
          </cell>
          <cell r="D771">
            <v>2009</v>
          </cell>
          <cell r="E771">
            <v>7795.5910000000003</v>
          </cell>
          <cell r="F771">
            <v>0</v>
          </cell>
          <cell r="G771">
            <v>0</v>
          </cell>
          <cell r="H771">
            <v>0</v>
          </cell>
          <cell r="I771">
            <v>0</v>
          </cell>
          <cell r="J771">
            <v>367.91300000000001</v>
          </cell>
          <cell r="K771">
            <v>8829.9145899999985</v>
          </cell>
          <cell r="L771">
            <v>282.20458999999994</v>
          </cell>
          <cell r="M771">
            <v>8547.7099999999991</v>
          </cell>
          <cell r="N771">
            <v>2051.75</v>
          </cell>
          <cell r="O771">
            <v>27875.083180000001</v>
          </cell>
        </row>
        <row r="772">
          <cell r="A772" t="str">
            <v>5.31.2010</v>
          </cell>
          <cell r="B772">
            <v>5</v>
          </cell>
          <cell r="C772">
            <v>31</v>
          </cell>
          <cell r="D772">
            <v>2010</v>
          </cell>
          <cell r="E772">
            <v>5559.3379999999997</v>
          </cell>
          <cell r="F772">
            <v>0</v>
          </cell>
          <cell r="G772">
            <v>0</v>
          </cell>
          <cell r="H772">
            <v>0</v>
          </cell>
          <cell r="I772">
            <v>0</v>
          </cell>
          <cell r="J772">
            <v>250.36500000000001</v>
          </cell>
          <cell r="K772">
            <v>6008.7511699999995</v>
          </cell>
          <cell r="L772">
            <v>201.25117</v>
          </cell>
          <cell r="M772">
            <v>5807.5</v>
          </cell>
          <cell r="N772">
            <v>1396.22</v>
          </cell>
          <cell r="O772">
            <v>19223.425340000002</v>
          </cell>
        </row>
        <row r="773">
          <cell r="A773" t="str">
            <v>5.31.2011</v>
          </cell>
          <cell r="B773">
            <v>5</v>
          </cell>
          <cell r="C773">
            <v>31</v>
          </cell>
          <cell r="D773">
            <v>2011</v>
          </cell>
          <cell r="E773">
            <v>7053.17</v>
          </cell>
          <cell r="F773">
            <v>0</v>
          </cell>
          <cell r="G773">
            <v>0</v>
          </cell>
          <cell r="H773">
            <v>0</v>
          </cell>
          <cell r="I773">
            <v>0</v>
          </cell>
          <cell r="J773">
            <v>303.01499999999999</v>
          </cell>
          <cell r="K773">
            <v>7272.3496600000008</v>
          </cell>
          <cell r="L773">
            <v>255.32965999999999</v>
          </cell>
          <cell r="M773">
            <v>7017.02</v>
          </cell>
          <cell r="N773">
            <v>1689.83</v>
          </cell>
          <cell r="O773">
            <v>23590.714319999999</v>
          </cell>
        </row>
        <row r="774">
          <cell r="A774" t="str">
            <v>5.31.2012</v>
          </cell>
          <cell r="B774">
            <v>5</v>
          </cell>
          <cell r="C774">
            <v>31</v>
          </cell>
          <cell r="D774">
            <v>2012</v>
          </cell>
          <cell r="E774">
            <v>5446.183</v>
          </cell>
          <cell r="F774">
            <v>0</v>
          </cell>
          <cell r="G774">
            <v>0</v>
          </cell>
          <cell r="H774">
            <v>0</v>
          </cell>
          <cell r="I774">
            <v>0</v>
          </cell>
          <cell r="J774">
            <v>223.20699999999999</v>
          </cell>
          <cell r="K774">
            <v>5356.9550600000002</v>
          </cell>
          <cell r="L774">
            <v>197.15506000000002</v>
          </cell>
          <cell r="M774">
            <v>5159.8</v>
          </cell>
          <cell r="N774">
            <v>1244.76</v>
          </cell>
          <cell r="O774">
            <v>17628.060119999998</v>
          </cell>
        </row>
        <row r="775">
          <cell r="A775" t="str">
            <v>5.31.2013</v>
          </cell>
          <cell r="B775">
            <v>5</v>
          </cell>
          <cell r="C775">
            <v>31</v>
          </cell>
          <cell r="D775">
            <v>2013</v>
          </cell>
          <cell r="E775">
            <v>8171.6629999999996</v>
          </cell>
          <cell r="F775">
            <v>0</v>
          </cell>
          <cell r="G775">
            <v>0</v>
          </cell>
          <cell r="H775">
            <v>0</v>
          </cell>
          <cell r="I775">
            <v>0</v>
          </cell>
          <cell r="J775">
            <v>319.72500000000002</v>
          </cell>
          <cell r="K775">
            <v>7673.38868</v>
          </cell>
          <cell r="L775">
            <v>295.81868000000003</v>
          </cell>
          <cell r="M775">
            <v>7377.57</v>
          </cell>
          <cell r="N775">
            <v>1783.02</v>
          </cell>
          <cell r="O775">
            <v>25621.185359999999</v>
          </cell>
        </row>
        <row r="776">
          <cell r="A776" t="str">
            <v>5.31.2014</v>
          </cell>
          <cell r="B776">
            <v>5</v>
          </cell>
          <cell r="C776">
            <v>31</v>
          </cell>
          <cell r="D776">
            <v>2014</v>
          </cell>
          <cell r="E776">
            <v>13279.733</v>
          </cell>
          <cell r="F776">
            <v>0</v>
          </cell>
          <cell r="G776">
            <v>0</v>
          </cell>
          <cell r="H776">
            <v>0</v>
          </cell>
          <cell r="I776">
            <v>0</v>
          </cell>
          <cell r="J776">
            <v>496.53199999999998</v>
          </cell>
          <cell r="K776">
            <v>11916.83346</v>
          </cell>
          <cell r="L776">
            <v>480.73346000000004</v>
          </cell>
          <cell r="M776">
            <v>11436.1</v>
          </cell>
          <cell r="N776">
            <v>2769.04</v>
          </cell>
          <cell r="O776">
            <v>40378.971920000004</v>
          </cell>
        </row>
        <row r="777">
          <cell r="A777" t="str">
            <v>5.31.2015</v>
          </cell>
          <cell r="B777">
            <v>5</v>
          </cell>
          <cell r="C777">
            <v>31</v>
          </cell>
          <cell r="D777">
            <v>2015</v>
          </cell>
          <cell r="E777">
            <v>14400.806</v>
          </cell>
          <cell r="F777">
            <v>0</v>
          </cell>
          <cell r="G777">
            <v>0</v>
          </cell>
          <cell r="H777">
            <v>0</v>
          </cell>
          <cell r="I777">
            <v>0</v>
          </cell>
          <cell r="J777">
            <v>515.21500000000003</v>
          </cell>
          <cell r="K777">
            <v>12365.216619999999</v>
          </cell>
          <cell r="L777">
            <v>521.31662000000006</v>
          </cell>
          <cell r="M777">
            <v>11843.9</v>
          </cell>
          <cell r="N777">
            <v>2873.23</v>
          </cell>
          <cell r="O777">
            <v>42519.684240000002</v>
          </cell>
        </row>
        <row r="778">
          <cell r="A778" t="str">
            <v>5.31.2016</v>
          </cell>
          <cell r="B778">
            <v>5</v>
          </cell>
          <cell r="C778">
            <v>31</v>
          </cell>
          <cell r="D778">
            <v>2016</v>
          </cell>
          <cell r="E778">
            <v>19183.829000000002</v>
          </cell>
          <cell r="F778">
            <v>0</v>
          </cell>
          <cell r="G778">
            <v>0</v>
          </cell>
          <cell r="H778">
            <v>0</v>
          </cell>
          <cell r="I778">
            <v>0</v>
          </cell>
          <cell r="J778">
            <v>657.76900000000001</v>
          </cell>
          <cell r="K778">
            <v>15786.4665</v>
          </cell>
          <cell r="L778">
            <v>694.4665</v>
          </cell>
          <cell r="M778">
            <v>15092</v>
          </cell>
          <cell r="N778">
            <v>3668.2</v>
          </cell>
          <cell r="O778">
            <v>55082.731</v>
          </cell>
        </row>
        <row r="779">
          <cell r="A779" t="str">
            <v>5.31.2017</v>
          </cell>
          <cell r="B779">
            <v>5</v>
          </cell>
          <cell r="C779">
            <v>31</v>
          </cell>
          <cell r="D779">
            <v>2017</v>
          </cell>
          <cell r="E779">
            <v>30362.598999999998</v>
          </cell>
          <cell r="F779">
            <v>0</v>
          </cell>
          <cell r="G779">
            <v>0</v>
          </cell>
          <cell r="H779">
            <v>0</v>
          </cell>
          <cell r="I779">
            <v>0</v>
          </cell>
          <cell r="J779">
            <v>999.45600000000002</v>
          </cell>
          <cell r="K779">
            <v>23986.942199999998</v>
          </cell>
          <cell r="L779">
            <v>1099.1422</v>
          </cell>
          <cell r="M779">
            <v>22887.8</v>
          </cell>
          <cell r="N779">
            <v>5573.71</v>
          </cell>
          <cell r="O779">
            <v>84909.649400000009</v>
          </cell>
        </row>
        <row r="780">
          <cell r="A780" t="str">
            <v>5.31.2018</v>
          </cell>
          <cell r="B780">
            <v>5</v>
          </cell>
          <cell r="C780">
            <v>31</v>
          </cell>
          <cell r="D780">
            <v>2018</v>
          </cell>
          <cell r="E780">
            <v>41005.83</v>
          </cell>
          <cell r="F780">
            <v>0</v>
          </cell>
          <cell r="G780">
            <v>0</v>
          </cell>
          <cell r="H780">
            <v>0</v>
          </cell>
          <cell r="I780">
            <v>0</v>
          </cell>
          <cell r="J780">
            <v>1298.58</v>
          </cell>
          <cell r="K780">
            <v>31166.033799999997</v>
          </cell>
          <cell r="L780">
            <v>1484.4337999999998</v>
          </cell>
          <cell r="M780">
            <v>29681.599999999999</v>
          </cell>
          <cell r="N780">
            <v>7241.87</v>
          </cell>
          <cell r="O780">
            <v>111878.34760000001</v>
          </cell>
        </row>
        <row r="781">
          <cell r="A781" t="str">
            <v>5.31.2019</v>
          </cell>
          <cell r="B781">
            <v>5</v>
          </cell>
          <cell r="C781">
            <v>31</v>
          </cell>
          <cell r="D781">
            <v>2019</v>
          </cell>
          <cell r="E781">
            <v>71552.09</v>
          </cell>
          <cell r="F781">
            <v>0</v>
          </cell>
          <cell r="G781">
            <v>0</v>
          </cell>
          <cell r="H781">
            <v>0</v>
          </cell>
          <cell r="I781">
            <v>0</v>
          </cell>
          <cell r="J781">
            <v>2184.41</v>
          </cell>
          <cell r="K781">
            <v>52425.816599999998</v>
          </cell>
          <cell r="L781">
            <v>2590.2166000000002</v>
          </cell>
          <cell r="M781">
            <v>49835.6</v>
          </cell>
          <cell r="N781">
            <v>12181.9</v>
          </cell>
          <cell r="O781">
            <v>190770.03319999998</v>
          </cell>
        </row>
        <row r="782">
          <cell r="A782" t="str">
            <v>5.31.2020</v>
          </cell>
          <cell r="B782">
            <v>5</v>
          </cell>
          <cell r="C782">
            <v>31</v>
          </cell>
          <cell r="D782">
            <v>2020</v>
          </cell>
          <cell r="E782">
            <v>37072.18</v>
          </cell>
          <cell r="F782">
            <v>0</v>
          </cell>
          <cell r="G782">
            <v>0</v>
          </cell>
          <cell r="H782">
            <v>0</v>
          </cell>
          <cell r="I782">
            <v>0</v>
          </cell>
          <cell r="J782">
            <v>1093.49</v>
          </cell>
          <cell r="K782">
            <v>26243.8364</v>
          </cell>
          <cell r="L782">
            <v>1342.0364</v>
          </cell>
          <cell r="M782">
            <v>24901.8</v>
          </cell>
          <cell r="N782">
            <v>6098.12</v>
          </cell>
          <cell r="O782">
            <v>96751.462799999994</v>
          </cell>
        </row>
        <row r="783">
          <cell r="A783" t="str">
            <v>5.31.2021</v>
          </cell>
          <cell r="B783">
            <v>5</v>
          </cell>
          <cell r="C783">
            <v>31</v>
          </cell>
          <cell r="D783">
            <v>2021</v>
          </cell>
          <cell r="E783">
            <v>39784.310000000005</v>
          </cell>
          <cell r="F783">
            <v>0</v>
          </cell>
          <cell r="G783">
            <v>0</v>
          </cell>
          <cell r="H783">
            <v>0</v>
          </cell>
          <cell r="I783">
            <v>0</v>
          </cell>
          <cell r="J783">
            <v>1136.5</v>
          </cell>
          <cell r="K783">
            <v>27276.0124</v>
          </cell>
          <cell r="L783">
            <v>1440.2124000000001</v>
          </cell>
          <cell r="M783">
            <v>25835.8</v>
          </cell>
          <cell r="N783">
            <v>6337.97</v>
          </cell>
          <cell r="O783">
            <v>101810.80480000001</v>
          </cell>
        </row>
        <row r="784">
          <cell r="A784" t="str">
            <v>5.31.2022</v>
          </cell>
          <cell r="B784">
            <v>5</v>
          </cell>
          <cell r="C784">
            <v>31</v>
          </cell>
          <cell r="D784">
            <v>2022</v>
          </cell>
          <cell r="E784">
            <v>43514.459999999992</v>
          </cell>
          <cell r="F784">
            <v>0</v>
          </cell>
          <cell r="G784">
            <v>0</v>
          </cell>
          <cell r="H784">
            <v>0</v>
          </cell>
          <cell r="I784">
            <v>0</v>
          </cell>
          <cell r="J784">
            <v>1206.8</v>
          </cell>
          <cell r="K784">
            <v>28963.1502</v>
          </cell>
          <cell r="L784">
            <v>1575.2502000000002</v>
          </cell>
          <cell r="M784">
            <v>27387.9</v>
          </cell>
          <cell r="N784">
            <v>6729.99</v>
          </cell>
          <cell r="O784">
            <v>109377.55039999999</v>
          </cell>
        </row>
        <row r="785">
          <cell r="A785" t="str">
            <v>5.31.2023</v>
          </cell>
          <cell r="B785">
            <v>5</v>
          </cell>
          <cell r="C785">
            <v>31</v>
          </cell>
          <cell r="D785">
            <v>2023</v>
          </cell>
          <cell r="E785">
            <v>44435.640000000007</v>
          </cell>
          <cell r="F785">
            <v>0</v>
          </cell>
          <cell r="G785">
            <v>0</v>
          </cell>
          <cell r="H785">
            <v>0</v>
          </cell>
          <cell r="I785">
            <v>0</v>
          </cell>
          <cell r="J785">
            <v>1199.45</v>
          </cell>
          <cell r="K785">
            <v>28786.894700000001</v>
          </cell>
          <cell r="L785">
            <v>1608.5946999999999</v>
          </cell>
          <cell r="M785">
            <v>27178.3</v>
          </cell>
          <cell r="N785">
            <v>6689.05</v>
          </cell>
          <cell r="O785">
            <v>109897.92940000001</v>
          </cell>
        </row>
        <row r="786">
          <cell r="A786" t="str">
            <v>5.31.2024</v>
          </cell>
          <cell r="B786">
            <v>5</v>
          </cell>
          <cell r="C786">
            <v>31</v>
          </cell>
          <cell r="D786">
            <v>2024</v>
          </cell>
          <cell r="E786">
            <v>45706.909999999996</v>
          </cell>
          <cell r="F786">
            <v>0</v>
          </cell>
          <cell r="G786">
            <v>0</v>
          </cell>
          <cell r="H786">
            <v>0</v>
          </cell>
          <cell r="I786">
            <v>0</v>
          </cell>
          <cell r="J786">
            <v>1203.96</v>
          </cell>
          <cell r="K786">
            <v>28894.9179</v>
          </cell>
          <cell r="L786">
            <v>1654.6178999999997</v>
          </cell>
          <cell r="M786">
            <v>27240.3</v>
          </cell>
          <cell r="N786">
            <v>6714.14</v>
          </cell>
          <cell r="O786">
            <v>111414.8458</v>
          </cell>
        </row>
        <row r="787">
          <cell r="A787" t="str">
            <v>5.31.2025</v>
          </cell>
          <cell r="B787">
            <v>5</v>
          </cell>
          <cell r="C787">
            <v>31</v>
          </cell>
          <cell r="D787">
            <v>2025</v>
          </cell>
          <cell r="E787">
            <v>47722.409999999996</v>
          </cell>
          <cell r="F787">
            <v>0</v>
          </cell>
          <cell r="G787">
            <v>0</v>
          </cell>
          <cell r="H787">
            <v>0</v>
          </cell>
          <cell r="I787">
            <v>0</v>
          </cell>
          <cell r="J787">
            <v>1229.8900000000001</v>
          </cell>
          <cell r="K787">
            <v>29517.2788</v>
          </cell>
          <cell r="L787">
            <v>1727.5788</v>
          </cell>
          <cell r="M787">
            <v>27789.7</v>
          </cell>
          <cell r="N787">
            <v>6858.75</v>
          </cell>
          <cell r="O787">
            <v>114845.60759999999</v>
          </cell>
        </row>
        <row r="788">
          <cell r="A788" t="str">
            <v>5.31.2026</v>
          </cell>
          <cell r="B788">
            <v>5</v>
          </cell>
          <cell r="C788">
            <v>31</v>
          </cell>
          <cell r="D788">
            <v>2026</v>
          </cell>
          <cell r="E788">
            <v>50278.020000000004</v>
          </cell>
          <cell r="F788">
            <v>0</v>
          </cell>
          <cell r="G788">
            <v>0</v>
          </cell>
          <cell r="H788">
            <v>0</v>
          </cell>
          <cell r="I788">
            <v>0</v>
          </cell>
          <cell r="J788">
            <v>1271.3900000000001</v>
          </cell>
          <cell r="K788">
            <v>30513.291400000002</v>
          </cell>
          <cell r="L788">
            <v>1820.0914</v>
          </cell>
          <cell r="M788">
            <v>28693.200000000001</v>
          </cell>
          <cell r="N788">
            <v>7090.19</v>
          </cell>
          <cell r="O788">
            <v>119666.18280000001</v>
          </cell>
        </row>
        <row r="789">
          <cell r="A789" t="str">
            <v>5.32.32</v>
          </cell>
          <cell r="B789">
            <v>5</v>
          </cell>
          <cell r="C789">
            <v>32</v>
          </cell>
          <cell r="D789">
            <v>32</v>
          </cell>
          <cell r="E789">
            <v>126237.659193</v>
          </cell>
          <cell r="F789">
            <v>0</v>
          </cell>
          <cell r="G789">
            <v>0</v>
          </cell>
          <cell r="H789">
            <v>0</v>
          </cell>
          <cell r="I789">
            <v>0</v>
          </cell>
          <cell r="J789">
            <v>3842.4729699999998</v>
          </cell>
          <cell r="K789">
            <v>92219.29661294003</v>
          </cell>
          <cell r="L789">
            <v>4569.8735129400002</v>
          </cell>
          <cell r="M789">
            <v>87649.444000000003</v>
          </cell>
          <cell r="N789">
            <v>23119.442940000001</v>
          </cell>
          <cell r="O789">
            <v>337638.18922888004</v>
          </cell>
        </row>
        <row r="790">
          <cell r="A790" t="str">
            <v>5.32.1998</v>
          </cell>
          <cell r="B790">
            <v>5</v>
          </cell>
          <cell r="C790">
            <v>32</v>
          </cell>
          <cell r="D790">
            <v>1998</v>
          </cell>
          <cell r="E790">
            <v>17.272003000000002</v>
          </cell>
          <cell r="F790">
            <v>0</v>
          </cell>
          <cell r="G790">
            <v>0</v>
          </cell>
          <cell r="H790">
            <v>0</v>
          </cell>
          <cell r="I790">
            <v>0</v>
          </cell>
          <cell r="J790">
            <v>1.0567599999999999</v>
          </cell>
          <cell r="K790">
            <v>25.362256539999997</v>
          </cell>
          <cell r="L790">
            <v>0.62525654000000008</v>
          </cell>
          <cell r="M790">
            <v>24.736999999999998</v>
          </cell>
          <cell r="N790">
            <v>6.3583400000000001</v>
          </cell>
          <cell r="O790">
            <v>75.411616080000002</v>
          </cell>
        </row>
        <row r="791">
          <cell r="A791" t="str">
            <v>5.32.1999</v>
          </cell>
          <cell r="B791">
            <v>5</v>
          </cell>
          <cell r="C791">
            <v>32</v>
          </cell>
          <cell r="D791">
            <v>1999</v>
          </cell>
          <cell r="E791">
            <v>42.946489999999997</v>
          </cell>
          <cell r="F791">
            <v>0</v>
          </cell>
          <cell r="G791">
            <v>0</v>
          </cell>
          <cell r="H791">
            <v>0</v>
          </cell>
          <cell r="I791">
            <v>0</v>
          </cell>
          <cell r="J791">
            <v>2.6276199999999998</v>
          </cell>
          <cell r="K791">
            <v>63.062787899999996</v>
          </cell>
          <cell r="L791">
            <v>1.5546879</v>
          </cell>
          <cell r="M791">
            <v>61.508099999999999</v>
          </cell>
          <cell r="N791">
            <v>15.809900000000001</v>
          </cell>
          <cell r="O791">
            <v>187.5095858</v>
          </cell>
        </row>
        <row r="792">
          <cell r="A792" t="str">
            <v>5.32.2000</v>
          </cell>
          <cell r="B792">
            <v>5</v>
          </cell>
          <cell r="C792">
            <v>32</v>
          </cell>
          <cell r="D792">
            <v>2000</v>
          </cell>
          <cell r="E792">
            <v>52.580309999999997</v>
          </cell>
          <cell r="F792">
            <v>0</v>
          </cell>
          <cell r="G792">
            <v>0</v>
          </cell>
          <cell r="H792">
            <v>0</v>
          </cell>
          <cell r="I792">
            <v>0</v>
          </cell>
          <cell r="J792">
            <v>3.21706</v>
          </cell>
          <cell r="K792">
            <v>77.209443699999994</v>
          </cell>
          <cell r="L792">
            <v>1.9034437</v>
          </cell>
          <cell r="M792">
            <v>75.305899999999994</v>
          </cell>
          <cell r="N792">
            <v>19.356400000000001</v>
          </cell>
          <cell r="O792">
            <v>229.57255739999999</v>
          </cell>
        </row>
        <row r="793">
          <cell r="A793" t="str">
            <v>5.32.2001</v>
          </cell>
          <cell r="B793">
            <v>5</v>
          </cell>
          <cell r="C793">
            <v>32</v>
          </cell>
          <cell r="D793">
            <v>2001</v>
          </cell>
          <cell r="E793">
            <v>93.545770000000005</v>
          </cell>
          <cell r="F793">
            <v>0</v>
          </cell>
          <cell r="G793">
            <v>0</v>
          </cell>
          <cell r="H793">
            <v>0</v>
          </cell>
          <cell r="I793">
            <v>0</v>
          </cell>
          <cell r="J793">
            <v>5.7110500000000002</v>
          </cell>
          <cell r="K793">
            <v>137.065428</v>
          </cell>
          <cell r="L793">
            <v>3.3864279999999995</v>
          </cell>
          <cell r="M793">
            <v>133.679</v>
          </cell>
          <cell r="N793">
            <v>34.362400000000001</v>
          </cell>
          <cell r="O793">
            <v>407.75007599999998</v>
          </cell>
        </row>
        <row r="794">
          <cell r="A794" t="str">
            <v>5.32.2002</v>
          </cell>
          <cell r="B794">
            <v>5</v>
          </cell>
          <cell r="C794">
            <v>32</v>
          </cell>
          <cell r="D794">
            <v>2002</v>
          </cell>
          <cell r="E794">
            <v>172.34704000000002</v>
          </cell>
          <cell r="F794">
            <v>0</v>
          </cell>
          <cell r="G794">
            <v>0</v>
          </cell>
          <cell r="H794">
            <v>0</v>
          </cell>
          <cell r="I794">
            <v>0</v>
          </cell>
          <cell r="J794">
            <v>10.401300000000001</v>
          </cell>
          <cell r="K794">
            <v>249.63105669999999</v>
          </cell>
          <cell r="L794">
            <v>6.2390566999999999</v>
          </cell>
          <cell r="M794">
            <v>243.393</v>
          </cell>
          <cell r="N794">
            <v>62.582799999999999</v>
          </cell>
          <cell r="O794">
            <v>744.59425340000007</v>
          </cell>
        </row>
        <row r="795">
          <cell r="A795" t="str">
            <v>5.32.2003</v>
          </cell>
          <cell r="B795">
            <v>5</v>
          </cell>
          <cell r="C795">
            <v>32</v>
          </cell>
          <cell r="D795">
            <v>2003</v>
          </cell>
          <cell r="E795">
            <v>148.53827999999999</v>
          </cell>
          <cell r="F795">
            <v>0</v>
          </cell>
          <cell r="G795">
            <v>0</v>
          </cell>
          <cell r="H795">
            <v>0</v>
          </cell>
          <cell r="I795">
            <v>0</v>
          </cell>
          <cell r="J795">
            <v>8.7923899999999993</v>
          </cell>
          <cell r="K795">
            <v>211.01717189999999</v>
          </cell>
          <cell r="L795">
            <v>5.3771718999999996</v>
          </cell>
          <cell r="M795">
            <v>205.64</v>
          </cell>
          <cell r="N795">
            <v>52.902200000000001</v>
          </cell>
          <cell r="O795">
            <v>632.26721380000004</v>
          </cell>
        </row>
        <row r="796">
          <cell r="A796" t="str">
            <v>5.32.2004</v>
          </cell>
          <cell r="B796">
            <v>5</v>
          </cell>
          <cell r="C796">
            <v>32</v>
          </cell>
          <cell r="D796">
            <v>2004</v>
          </cell>
          <cell r="E796">
            <v>115.73399000000001</v>
          </cell>
          <cell r="F796">
            <v>0</v>
          </cell>
          <cell r="G796">
            <v>0</v>
          </cell>
          <cell r="H796">
            <v>0</v>
          </cell>
          <cell r="I796">
            <v>0</v>
          </cell>
          <cell r="J796">
            <v>6.67258</v>
          </cell>
          <cell r="K796">
            <v>160.14164479999999</v>
          </cell>
          <cell r="L796">
            <v>4.1896447999999999</v>
          </cell>
          <cell r="M796">
            <v>155.952</v>
          </cell>
          <cell r="N796">
            <v>40.1477</v>
          </cell>
          <cell r="O796">
            <v>482.83755959999996</v>
          </cell>
        </row>
        <row r="797">
          <cell r="A797" t="str">
            <v>5.32.2005</v>
          </cell>
          <cell r="B797">
            <v>5</v>
          </cell>
          <cell r="C797">
            <v>32</v>
          </cell>
          <cell r="D797">
            <v>2005</v>
          </cell>
          <cell r="E797">
            <v>167.03503999999998</v>
          </cell>
          <cell r="F797">
            <v>0</v>
          </cell>
          <cell r="G797">
            <v>0</v>
          </cell>
          <cell r="H797">
            <v>0</v>
          </cell>
          <cell r="I797">
            <v>0</v>
          </cell>
          <cell r="J797">
            <v>9.3220700000000001</v>
          </cell>
          <cell r="K797">
            <v>223.7297494</v>
          </cell>
          <cell r="L797">
            <v>6.0467494000000004</v>
          </cell>
          <cell r="M797">
            <v>217.68299999999999</v>
          </cell>
          <cell r="N797">
            <v>56.089199999999998</v>
          </cell>
          <cell r="O797">
            <v>679.90580880000005</v>
          </cell>
        </row>
        <row r="798">
          <cell r="A798" t="str">
            <v>5.32.2006</v>
          </cell>
          <cell r="B798">
            <v>5</v>
          </cell>
          <cell r="C798">
            <v>32</v>
          </cell>
          <cell r="D798">
            <v>2006</v>
          </cell>
          <cell r="E798">
            <v>183.23206999999999</v>
          </cell>
          <cell r="F798">
            <v>0</v>
          </cell>
          <cell r="G798">
            <v>0</v>
          </cell>
          <cell r="H798">
            <v>0</v>
          </cell>
          <cell r="I798">
            <v>0</v>
          </cell>
          <cell r="J798">
            <v>9.8520400000000006</v>
          </cell>
          <cell r="K798">
            <v>236.449108</v>
          </cell>
          <cell r="L798">
            <v>6.633108</v>
          </cell>
          <cell r="M798">
            <v>229.816</v>
          </cell>
          <cell r="N798">
            <v>59.277999999999999</v>
          </cell>
          <cell r="O798">
            <v>725.26032599999996</v>
          </cell>
        </row>
        <row r="799">
          <cell r="A799" t="str">
            <v>5.32.2007</v>
          </cell>
          <cell r="B799">
            <v>5</v>
          </cell>
          <cell r="C799">
            <v>32</v>
          </cell>
          <cell r="D799">
            <v>2007</v>
          </cell>
          <cell r="E799">
            <v>632.05729999999994</v>
          </cell>
          <cell r="F799">
            <v>0</v>
          </cell>
          <cell r="G799">
            <v>0</v>
          </cell>
          <cell r="H799">
            <v>0</v>
          </cell>
          <cell r="I799">
            <v>0</v>
          </cell>
          <cell r="J799">
            <v>32.618299999999998</v>
          </cell>
          <cell r="K799">
            <v>782.83888200000001</v>
          </cell>
          <cell r="L799">
            <v>22.880882</v>
          </cell>
          <cell r="M799">
            <v>759.95799999999997</v>
          </cell>
          <cell r="N799">
            <v>196.25800000000001</v>
          </cell>
          <cell r="O799">
            <v>2426.6113639999999</v>
          </cell>
        </row>
        <row r="800">
          <cell r="A800" t="str">
            <v>5.32.2008</v>
          </cell>
          <cell r="B800">
            <v>5</v>
          </cell>
          <cell r="C800">
            <v>32</v>
          </cell>
          <cell r="D800">
            <v>2008</v>
          </cell>
          <cell r="E800">
            <v>802.24480000000005</v>
          </cell>
          <cell r="F800">
            <v>0</v>
          </cell>
          <cell r="G800">
            <v>0</v>
          </cell>
          <cell r="H800">
            <v>0</v>
          </cell>
          <cell r="I800">
            <v>0</v>
          </cell>
          <cell r="J800">
            <v>39.6297</v>
          </cell>
          <cell r="K800">
            <v>951.11367199999995</v>
          </cell>
          <cell r="L800">
            <v>29.041671999999998</v>
          </cell>
          <cell r="M800">
            <v>922.072</v>
          </cell>
          <cell r="N800">
            <v>238.44499999999999</v>
          </cell>
          <cell r="O800">
            <v>2982.546844</v>
          </cell>
        </row>
        <row r="801">
          <cell r="A801" t="str">
            <v>5.32.2009</v>
          </cell>
          <cell r="B801">
            <v>5</v>
          </cell>
          <cell r="C801">
            <v>32</v>
          </cell>
          <cell r="D801">
            <v>2009</v>
          </cell>
          <cell r="E801">
            <v>1837.4684999999999</v>
          </cell>
          <cell r="F801">
            <v>0</v>
          </cell>
          <cell r="G801">
            <v>0</v>
          </cell>
          <cell r="H801">
            <v>0</v>
          </cell>
          <cell r="I801">
            <v>0</v>
          </cell>
          <cell r="J801">
            <v>86.719300000000004</v>
          </cell>
          <cell r="K801">
            <v>2081.2673500000001</v>
          </cell>
          <cell r="L801">
            <v>66.517349999999993</v>
          </cell>
          <cell r="M801">
            <v>2014.75</v>
          </cell>
          <cell r="N801">
            <v>521.77499999999998</v>
          </cell>
          <cell r="O801">
            <v>6608.4974999999995</v>
          </cell>
        </row>
        <row r="802">
          <cell r="A802" t="str">
            <v>5.32.2010</v>
          </cell>
          <cell r="B802">
            <v>5</v>
          </cell>
          <cell r="C802">
            <v>32</v>
          </cell>
          <cell r="D802">
            <v>2010</v>
          </cell>
          <cell r="E802">
            <v>1325.8328000000001</v>
          </cell>
          <cell r="F802">
            <v>0</v>
          </cell>
          <cell r="G802">
            <v>0</v>
          </cell>
          <cell r="H802">
            <v>0</v>
          </cell>
          <cell r="I802">
            <v>0</v>
          </cell>
          <cell r="J802">
            <v>59.7087</v>
          </cell>
          <cell r="K802">
            <v>1433.00585</v>
          </cell>
          <cell r="L802">
            <v>47.99584999999999</v>
          </cell>
          <cell r="M802">
            <v>1385.01</v>
          </cell>
          <cell r="N802">
            <v>359.25700000000001</v>
          </cell>
          <cell r="O802">
            <v>4610.810199999999</v>
          </cell>
        </row>
        <row r="803">
          <cell r="A803" t="str">
            <v>5.32.2011</v>
          </cell>
          <cell r="B803">
            <v>5</v>
          </cell>
          <cell r="C803">
            <v>32</v>
          </cell>
          <cell r="D803">
            <v>2011</v>
          </cell>
          <cell r="E803">
            <v>1640.6178</v>
          </cell>
          <cell r="F803">
            <v>0</v>
          </cell>
          <cell r="G803">
            <v>0</v>
          </cell>
          <cell r="H803">
            <v>0</v>
          </cell>
          <cell r="I803">
            <v>0</v>
          </cell>
          <cell r="J803">
            <v>70.483699999999999</v>
          </cell>
          <cell r="K803">
            <v>1691.601287</v>
          </cell>
          <cell r="L803">
            <v>59.391286999999991</v>
          </cell>
          <cell r="M803">
            <v>1632.21</v>
          </cell>
          <cell r="N803">
            <v>424.08499999999998</v>
          </cell>
          <cell r="O803">
            <v>5518.3890739999997</v>
          </cell>
        </row>
        <row r="804">
          <cell r="A804" t="str">
            <v>5.32.2012</v>
          </cell>
          <cell r="B804">
            <v>5</v>
          </cell>
          <cell r="C804">
            <v>32</v>
          </cell>
          <cell r="D804">
            <v>2012</v>
          </cell>
          <cell r="E804">
            <v>1266.8207</v>
          </cell>
          <cell r="F804">
            <v>0</v>
          </cell>
          <cell r="G804">
            <v>0</v>
          </cell>
          <cell r="H804">
            <v>0</v>
          </cell>
          <cell r="I804">
            <v>0</v>
          </cell>
          <cell r="J804">
            <v>51.919400000000003</v>
          </cell>
          <cell r="K804">
            <v>1246.0697150000001</v>
          </cell>
          <cell r="L804">
            <v>45.859715000000001</v>
          </cell>
          <cell r="M804">
            <v>1200.21</v>
          </cell>
          <cell r="N804">
            <v>312.39</v>
          </cell>
          <cell r="O804">
            <v>4123.2695300000005</v>
          </cell>
        </row>
        <row r="805">
          <cell r="A805" t="str">
            <v>5.32.2013</v>
          </cell>
          <cell r="B805">
            <v>5</v>
          </cell>
          <cell r="C805">
            <v>32</v>
          </cell>
          <cell r="D805">
            <v>2013</v>
          </cell>
          <cell r="E805">
            <v>1900.7894000000001</v>
          </cell>
          <cell r="F805">
            <v>0</v>
          </cell>
          <cell r="G805">
            <v>0</v>
          </cell>
          <cell r="H805">
            <v>0</v>
          </cell>
          <cell r="I805">
            <v>0</v>
          </cell>
          <cell r="J805">
            <v>74.37</v>
          </cell>
          <cell r="K805">
            <v>1784.8896199999999</v>
          </cell>
          <cell r="L805">
            <v>68.809619999999995</v>
          </cell>
          <cell r="M805">
            <v>1716.08</v>
          </cell>
          <cell r="N805">
            <v>447.47199999999998</v>
          </cell>
          <cell r="O805">
            <v>5992.4106400000001</v>
          </cell>
        </row>
        <row r="806">
          <cell r="A806" t="str">
            <v>5.32.2014</v>
          </cell>
          <cell r="B806">
            <v>5</v>
          </cell>
          <cell r="C806">
            <v>32</v>
          </cell>
          <cell r="D806">
            <v>2014</v>
          </cell>
          <cell r="E806">
            <v>3088.9588999999996</v>
          </cell>
          <cell r="F806">
            <v>0</v>
          </cell>
          <cell r="G806">
            <v>0</v>
          </cell>
          <cell r="H806">
            <v>0</v>
          </cell>
          <cell r="I806">
            <v>0</v>
          </cell>
          <cell r="J806">
            <v>115.498</v>
          </cell>
          <cell r="K806">
            <v>2771.9420599999999</v>
          </cell>
          <cell r="L806">
            <v>111.82206000000001</v>
          </cell>
          <cell r="M806">
            <v>2660.12</v>
          </cell>
          <cell r="N806">
            <v>694.92700000000002</v>
          </cell>
          <cell r="O806">
            <v>9443.2680199999995</v>
          </cell>
        </row>
        <row r="807">
          <cell r="A807" t="str">
            <v>5.32.2015</v>
          </cell>
          <cell r="B807">
            <v>5</v>
          </cell>
          <cell r="C807">
            <v>32</v>
          </cell>
          <cell r="D807">
            <v>2015</v>
          </cell>
          <cell r="E807">
            <v>3349.7310000000002</v>
          </cell>
          <cell r="F807">
            <v>0</v>
          </cell>
          <cell r="G807">
            <v>0</v>
          </cell>
          <cell r="H807">
            <v>0</v>
          </cell>
          <cell r="I807">
            <v>0</v>
          </cell>
          <cell r="J807">
            <v>119.843</v>
          </cell>
          <cell r="K807">
            <v>2876.2321399999996</v>
          </cell>
          <cell r="L807">
            <v>121.26213999999999</v>
          </cell>
          <cell r="M807">
            <v>2754.97</v>
          </cell>
          <cell r="N807">
            <v>721.07399999999996</v>
          </cell>
          <cell r="O807">
            <v>9943.1122799999994</v>
          </cell>
        </row>
        <row r="808">
          <cell r="A808" t="str">
            <v>5.32.2016</v>
          </cell>
          <cell r="B808">
            <v>5</v>
          </cell>
          <cell r="C808">
            <v>32</v>
          </cell>
          <cell r="D808">
            <v>2016</v>
          </cell>
          <cell r="E808">
            <v>4462.2959999999994</v>
          </cell>
          <cell r="F808">
            <v>0</v>
          </cell>
          <cell r="G808">
            <v>0</v>
          </cell>
          <cell r="H808">
            <v>0</v>
          </cell>
          <cell r="I808">
            <v>0</v>
          </cell>
          <cell r="J808">
            <v>153.00200000000001</v>
          </cell>
          <cell r="K808">
            <v>3672.03784</v>
          </cell>
          <cell r="L808">
            <v>161.53783999999999</v>
          </cell>
          <cell r="M808">
            <v>3510.5</v>
          </cell>
          <cell r="N808">
            <v>920.58299999999997</v>
          </cell>
          <cell r="O808">
            <v>12879.956680000001</v>
          </cell>
        </row>
        <row r="809">
          <cell r="A809" t="str">
            <v>5.32.2017</v>
          </cell>
          <cell r="B809">
            <v>5</v>
          </cell>
          <cell r="C809">
            <v>32</v>
          </cell>
          <cell r="D809">
            <v>2017</v>
          </cell>
          <cell r="E809">
            <v>7062.5410000000002</v>
          </cell>
          <cell r="F809">
            <v>0</v>
          </cell>
          <cell r="G809">
            <v>0</v>
          </cell>
          <cell r="H809">
            <v>0</v>
          </cell>
          <cell r="I809">
            <v>0</v>
          </cell>
          <cell r="J809">
            <v>232.48099999999999</v>
          </cell>
          <cell r="K809">
            <v>5579.5282999999999</v>
          </cell>
          <cell r="L809">
            <v>255.66829999999999</v>
          </cell>
          <cell r="M809">
            <v>5323.87</v>
          </cell>
          <cell r="N809">
            <v>1398.79</v>
          </cell>
          <cell r="O809">
            <v>19852.8786</v>
          </cell>
        </row>
        <row r="810">
          <cell r="A810" t="str">
            <v>5.32.2018</v>
          </cell>
          <cell r="B810">
            <v>5</v>
          </cell>
          <cell r="C810">
            <v>32</v>
          </cell>
          <cell r="D810">
            <v>2018</v>
          </cell>
          <cell r="E810">
            <v>9538.2520000000004</v>
          </cell>
          <cell r="F810">
            <v>0</v>
          </cell>
          <cell r="G810">
            <v>0</v>
          </cell>
          <cell r="H810">
            <v>0</v>
          </cell>
          <cell r="I810">
            <v>0</v>
          </cell>
          <cell r="J810">
            <v>302.06</v>
          </cell>
          <cell r="K810">
            <v>7249.4393799999998</v>
          </cell>
          <cell r="L810">
            <v>345.28937999999999</v>
          </cell>
          <cell r="M810">
            <v>6904.15</v>
          </cell>
          <cell r="N810">
            <v>1817.44</v>
          </cell>
          <cell r="O810">
            <v>26156.630759999996</v>
          </cell>
        </row>
        <row r="811">
          <cell r="A811" t="str">
            <v>5.32.2019</v>
          </cell>
          <cell r="B811">
            <v>5</v>
          </cell>
          <cell r="C811">
            <v>32</v>
          </cell>
          <cell r="D811">
            <v>2019</v>
          </cell>
          <cell r="E811">
            <v>16643.490000000002</v>
          </cell>
          <cell r="F811">
            <v>0</v>
          </cell>
          <cell r="G811">
            <v>0</v>
          </cell>
          <cell r="H811">
            <v>0</v>
          </cell>
          <cell r="I811">
            <v>0</v>
          </cell>
          <cell r="J811">
            <v>508.108</v>
          </cell>
          <cell r="K811">
            <v>12194.604440000001</v>
          </cell>
          <cell r="L811">
            <v>602.50444000000005</v>
          </cell>
          <cell r="M811">
            <v>11592.1</v>
          </cell>
          <cell r="N811">
            <v>3057.2</v>
          </cell>
          <cell r="O811">
            <v>44598.006880000001</v>
          </cell>
        </row>
        <row r="812">
          <cell r="A812" t="str">
            <v>5.32.2020</v>
          </cell>
          <cell r="B812">
            <v>5</v>
          </cell>
          <cell r="C812">
            <v>32</v>
          </cell>
          <cell r="D812">
            <v>2020</v>
          </cell>
          <cell r="E812">
            <v>8608.0999999999985</v>
          </cell>
          <cell r="F812">
            <v>0</v>
          </cell>
          <cell r="G812">
            <v>0</v>
          </cell>
          <cell r="H812">
            <v>0</v>
          </cell>
          <cell r="I812">
            <v>0</v>
          </cell>
          <cell r="J812">
            <v>253.90700000000001</v>
          </cell>
          <cell r="K812">
            <v>6093.7674899999993</v>
          </cell>
          <cell r="L812">
            <v>311.61749000000003</v>
          </cell>
          <cell r="M812">
            <v>5782.15</v>
          </cell>
          <cell r="N812">
            <v>1527.71</v>
          </cell>
          <cell r="O812">
            <v>22577.251979999994</v>
          </cell>
        </row>
        <row r="813">
          <cell r="A813" t="str">
            <v>5.32.2021</v>
          </cell>
          <cell r="B813">
            <v>5</v>
          </cell>
          <cell r="C813">
            <v>32</v>
          </cell>
          <cell r="D813">
            <v>2021</v>
          </cell>
          <cell r="E813">
            <v>9241.2880000000005</v>
          </cell>
          <cell r="F813">
            <v>0</v>
          </cell>
          <cell r="G813">
            <v>0</v>
          </cell>
          <cell r="H813">
            <v>0</v>
          </cell>
          <cell r="I813">
            <v>0</v>
          </cell>
          <cell r="J813">
            <v>263.99200000000002</v>
          </cell>
          <cell r="K813">
            <v>6335.7993900000001</v>
          </cell>
          <cell r="L813">
            <v>334.53938999999997</v>
          </cell>
          <cell r="M813">
            <v>6001.26</v>
          </cell>
          <cell r="N813">
            <v>1588.39</v>
          </cell>
          <cell r="O813">
            <v>23765.268779999999</v>
          </cell>
        </row>
        <row r="814">
          <cell r="A814" t="str">
            <v>5.32.2022</v>
          </cell>
          <cell r="B814">
            <v>5</v>
          </cell>
          <cell r="C814">
            <v>32</v>
          </cell>
          <cell r="D814">
            <v>2022</v>
          </cell>
          <cell r="E814">
            <v>10111.715</v>
          </cell>
          <cell r="F814">
            <v>0</v>
          </cell>
          <cell r="G814">
            <v>0</v>
          </cell>
          <cell r="H814">
            <v>0</v>
          </cell>
          <cell r="I814">
            <v>0</v>
          </cell>
          <cell r="J814">
            <v>280.43</v>
          </cell>
          <cell r="K814">
            <v>6730.3197300000002</v>
          </cell>
          <cell r="L814">
            <v>366.04973000000001</v>
          </cell>
          <cell r="M814">
            <v>6364.27</v>
          </cell>
          <cell r="N814">
            <v>1687.3</v>
          </cell>
          <cell r="O814">
            <v>25540.084459999998</v>
          </cell>
        </row>
        <row r="815">
          <cell r="A815" t="str">
            <v>5.32.2023</v>
          </cell>
          <cell r="B815">
            <v>5</v>
          </cell>
          <cell r="C815">
            <v>32</v>
          </cell>
          <cell r="D815">
            <v>2023</v>
          </cell>
          <cell r="E815">
            <v>10326.921</v>
          </cell>
          <cell r="F815">
            <v>0</v>
          </cell>
          <cell r="G815">
            <v>0</v>
          </cell>
          <cell r="H815">
            <v>0</v>
          </cell>
          <cell r="I815">
            <v>0</v>
          </cell>
          <cell r="J815">
            <v>278.75599999999997</v>
          </cell>
          <cell r="K815">
            <v>6690.1310599999997</v>
          </cell>
          <cell r="L815">
            <v>373.84106000000003</v>
          </cell>
          <cell r="M815">
            <v>6316.3</v>
          </cell>
          <cell r="N815">
            <v>1677.22</v>
          </cell>
          <cell r="O815">
            <v>25663.169119999999</v>
          </cell>
        </row>
        <row r="816">
          <cell r="A816" t="str">
            <v>5.32.2024</v>
          </cell>
          <cell r="B816">
            <v>5</v>
          </cell>
          <cell r="C816">
            <v>32</v>
          </cell>
          <cell r="D816">
            <v>2024</v>
          </cell>
          <cell r="E816">
            <v>10623.368999999999</v>
          </cell>
          <cell r="F816">
            <v>0</v>
          </cell>
          <cell r="G816">
            <v>0</v>
          </cell>
          <cell r="H816">
            <v>0</v>
          </cell>
          <cell r="I816">
            <v>0</v>
          </cell>
          <cell r="J816">
            <v>279.82799999999997</v>
          </cell>
          <cell r="K816">
            <v>6715.8615499999996</v>
          </cell>
          <cell r="L816">
            <v>384.57155</v>
          </cell>
          <cell r="M816">
            <v>6331.29</v>
          </cell>
          <cell r="N816">
            <v>1683.67</v>
          </cell>
          <cell r="O816">
            <v>26018.590100000001</v>
          </cell>
        </row>
        <row r="817">
          <cell r="A817" t="str">
            <v>5.32.2025</v>
          </cell>
          <cell r="B817">
            <v>5</v>
          </cell>
          <cell r="C817">
            <v>32</v>
          </cell>
          <cell r="D817">
            <v>2025</v>
          </cell>
          <cell r="E817">
            <v>11096.258</v>
          </cell>
          <cell r="F817">
            <v>0</v>
          </cell>
          <cell r="G817">
            <v>0</v>
          </cell>
          <cell r="H817">
            <v>0</v>
          </cell>
          <cell r="I817">
            <v>0</v>
          </cell>
          <cell r="J817">
            <v>285.96899999999999</v>
          </cell>
          <cell r="K817">
            <v>6863.2396200000003</v>
          </cell>
          <cell r="L817">
            <v>401.68961999999999</v>
          </cell>
          <cell r="M817">
            <v>6461.55</v>
          </cell>
          <cell r="N817">
            <v>1720.62</v>
          </cell>
          <cell r="O817">
            <v>26829.326239999999</v>
          </cell>
        </row>
        <row r="818">
          <cell r="A818" t="str">
            <v>5.32.2026</v>
          </cell>
          <cell r="B818">
            <v>5</v>
          </cell>
          <cell r="C818">
            <v>32</v>
          </cell>
          <cell r="D818">
            <v>2026</v>
          </cell>
          <cell r="E818">
            <v>11685.677</v>
          </cell>
          <cell r="F818">
            <v>0</v>
          </cell>
          <cell r="G818">
            <v>0</v>
          </cell>
          <cell r="H818">
            <v>0</v>
          </cell>
          <cell r="I818">
            <v>0</v>
          </cell>
          <cell r="J818">
            <v>295.49700000000001</v>
          </cell>
          <cell r="K818">
            <v>7091.9385899999997</v>
          </cell>
          <cell r="L818">
            <v>423.02859000000007</v>
          </cell>
          <cell r="M818">
            <v>6668.91</v>
          </cell>
          <cell r="N818">
            <v>1777.95</v>
          </cell>
          <cell r="O818">
            <v>27943.001179999999</v>
          </cell>
        </row>
        <row r="819">
          <cell r="A819" t="str">
            <v>5.32.Grand Total</v>
          </cell>
          <cell r="B819">
            <v>5</v>
          </cell>
          <cell r="C819">
            <v>32</v>
          </cell>
          <cell r="D819" t="str">
            <v>Grand Total</v>
          </cell>
          <cell r="E819">
            <v>34234008.212040506</v>
          </cell>
          <cell r="F819">
            <v>1135.2202199999999</v>
          </cell>
          <cell r="G819">
            <v>0</v>
          </cell>
          <cell r="H819">
            <v>0</v>
          </cell>
          <cell r="I819">
            <v>419.51130999999992</v>
          </cell>
          <cell r="J819">
            <v>1142663.2428425013</v>
          </cell>
          <cell r="K819">
            <v>27423909.131944958</v>
          </cell>
          <cell r="L819">
            <v>1236761.9173558187</v>
          </cell>
          <cell r="M819">
            <v>26187146.837989159</v>
          </cell>
          <cell r="N819">
            <v>6113126.7406293917</v>
          </cell>
          <cell r="O819">
            <v>96339170.814332396</v>
          </cell>
        </row>
      </sheetData>
      <sheetData sheetId="6" refreshError="1"/>
      <sheetData sheetId="7" refreshError="1"/>
      <sheetData sheetId="8" refreshError="1">
        <row r="96">
          <cell r="A96">
            <v>1</v>
          </cell>
          <cell r="B96" t="str">
            <v>gasoline</v>
          </cell>
        </row>
        <row r="97">
          <cell r="A97">
            <v>2</v>
          </cell>
          <cell r="B97" t="str">
            <v>diesel</v>
          </cell>
        </row>
        <row r="98">
          <cell r="A98">
            <v>3</v>
          </cell>
          <cell r="B98" t="str">
            <v>CNG</v>
          </cell>
        </row>
        <row r="99">
          <cell r="A99">
            <v>4</v>
          </cell>
          <cell r="B99" t="str">
            <v>LPG</v>
          </cell>
        </row>
        <row r="100">
          <cell r="A100">
            <v>5</v>
          </cell>
          <cell r="B100" t="str">
            <v>Placeholder</v>
          </cell>
        </row>
        <row r="101">
          <cell r="A101">
            <v>9</v>
          </cell>
          <cell r="B101" t="str">
            <v>Electric</v>
          </cell>
        </row>
        <row r="113">
          <cell r="A113">
            <v>11</v>
          </cell>
          <cell r="B113" t="str">
            <v>MC</v>
          </cell>
          <cell r="C113" t="str">
            <v>Light Duty</v>
          </cell>
        </row>
        <row r="114">
          <cell r="A114">
            <v>21</v>
          </cell>
          <cell r="B114" t="str">
            <v>Pass Car</v>
          </cell>
          <cell r="C114" t="str">
            <v>Light Duty</v>
          </cell>
        </row>
        <row r="115">
          <cell r="A115">
            <v>31</v>
          </cell>
          <cell r="B115" t="str">
            <v>Pass Truck</v>
          </cell>
          <cell r="C115" t="str">
            <v>Light Duty</v>
          </cell>
        </row>
        <row r="116">
          <cell r="A116">
            <v>32</v>
          </cell>
          <cell r="B116" t="str">
            <v>Light Truck</v>
          </cell>
          <cell r="C116" t="str">
            <v>Light Duty</v>
          </cell>
        </row>
        <row r="117">
          <cell r="A117">
            <v>41</v>
          </cell>
          <cell r="B117" t="str">
            <v>Inter Bus</v>
          </cell>
          <cell r="C117" t="str">
            <v>Heavy Duty</v>
          </cell>
        </row>
        <row r="118">
          <cell r="A118">
            <v>42</v>
          </cell>
          <cell r="B118" t="str">
            <v>Transit Bus</v>
          </cell>
          <cell r="C118" t="str">
            <v>Heavy Duty</v>
          </cell>
        </row>
        <row r="119">
          <cell r="A119">
            <v>43</v>
          </cell>
          <cell r="B119" t="str">
            <v>School Bus</v>
          </cell>
          <cell r="C119" t="str">
            <v>Heavy Duty</v>
          </cell>
        </row>
        <row r="120">
          <cell r="A120">
            <v>51</v>
          </cell>
          <cell r="B120" t="str">
            <v>Garbage</v>
          </cell>
          <cell r="C120" t="str">
            <v>Heavy Duty</v>
          </cell>
        </row>
        <row r="121">
          <cell r="A121">
            <v>52</v>
          </cell>
          <cell r="B121" t="str">
            <v>SU S-haul Truck</v>
          </cell>
          <cell r="C121" t="str">
            <v>Heavy Duty</v>
          </cell>
        </row>
        <row r="122">
          <cell r="A122">
            <v>53</v>
          </cell>
          <cell r="B122" t="str">
            <v>SU L-haul Truck</v>
          </cell>
          <cell r="C122" t="str">
            <v>Heavy Duty</v>
          </cell>
        </row>
        <row r="123">
          <cell r="A123">
            <v>54</v>
          </cell>
          <cell r="B123" t="str">
            <v>Motor Home</v>
          </cell>
          <cell r="C123" t="str">
            <v>Heavy Duty</v>
          </cell>
        </row>
        <row r="124">
          <cell r="A124">
            <v>61</v>
          </cell>
          <cell r="B124" t="str">
            <v>Comb S-haul Truck</v>
          </cell>
          <cell r="C124" t="str">
            <v>Heavy Duty</v>
          </cell>
        </row>
        <row r="125">
          <cell r="A125">
            <v>62</v>
          </cell>
          <cell r="B125" t="str">
            <v>Comb L-haul Truck</v>
          </cell>
          <cell r="C125" t="str">
            <v>Heavy Duty</v>
          </cell>
        </row>
      </sheetData>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TMS or ITS"/>
      <sheetName val="Intersections &amp; Signals"/>
      <sheetName val="Incident Management"/>
      <sheetName val="Transit - Bus Service"/>
      <sheetName val="Transit - Capital"/>
      <sheetName val="Transit - Fares"/>
      <sheetName val="Transit - ITS"/>
      <sheetName val="Transit - LRT Service"/>
      <sheetName val="Transit - New ECO Pass"/>
      <sheetName val="Bicycle"/>
      <sheetName val="Pedestrian"/>
      <sheetName val="Park &amp; Ride"/>
      <sheetName val="Vanpools - Expansion"/>
      <sheetName val="Carpool Management"/>
      <sheetName val="Vanpool Management"/>
      <sheetName val="Alt Fuel"/>
      <sheetName val="Other"/>
      <sheetName val="Sample Traffic Study"/>
      <sheetName val="Lookup"/>
    </sheetNames>
    <sheetDataSet>
      <sheetData sheetId="0">
        <row r="43">
          <cell r="A43">
            <v>2022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7">
          <cell r="A7" t="str">
            <v>Activity-Index</v>
          </cell>
          <cell r="B7" t="str">
            <v>Activity</v>
          </cell>
          <cell r="C7" t="str">
            <v>Carbon Monoxide (CO)</v>
          </cell>
          <cell r="D7" t="str">
            <v>Oxides of Nitrogen (NOx)</v>
          </cell>
          <cell r="E7" t="str">
            <v>Volatile Organic Compounds</v>
          </cell>
          <cell r="F7" t="str">
            <v>PM10 Exhaust, Brake, Tire</v>
          </cell>
          <cell r="G7" t="str">
            <v>PM2.5 Exhaust, Brake, Tire</v>
          </cell>
          <cell r="H7" t="str">
            <v>Primary Exhaust PM10  - Total</v>
          </cell>
          <cell r="I7" t="str">
            <v>Primary Exhaust PM2.5 - Total</v>
          </cell>
          <cell r="J7" t="str">
            <v>Atmospheric CO2</v>
          </cell>
          <cell r="K7" t="str">
            <v>CO2 Equivalent</v>
          </cell>
          <cell r="L7" t="str">
            <v>Non-Methane Hydrocarbons</v>
          </cell>
          <cell r="M7" t="str">
            <v>Primary PM10 - Brakewear Particulate</v>
          </cell>
          <cell r="N7" t="str">
            <v>Primary PM10 - Elemental Carbon</v>
          </cell>
          <cell r="O7" t="str">
            <v>Primary PM10 - Organic Carbon</v>
          </cell>
          <cell r="P7" t="str">
            <v>Primary PM10 - Sulfate Particulate</v>
          </cell>
          <cell r="Q7" t="str">
            <v>Primary PM10 - Tirewear Particulate</v>
          </cell>
          <cell r="R7" t="str">
            <v>Primary PM2.5 - Brakewear Particulate</v>
          </cell>
          <cell r="S7" t="str">
            <v>Primary PM2.5 - Elemental Carbon</v>
          </cell>
          <cell r="T7" t="str">
            <v>Primary PM2.5 - Organic Carbon</v>
          </cell>
          <cell r="U7" t="str">
            <v>Primary PM2.5 - Sulfate Particulate</v>
          </cell>
          <cell r="V7" t="str">
            <v>Primary PM2.5 - Tirewear Particulate</v>
          </cell>
          <cell r="W7" t="str">
            <v>Total Energy Consumption</v>
          </cell>
          <cell r="X7" t="str">
            <v>Total Gaseous Hydrocarbons</v>
          </cell>
        </row>
        <row r="8">
          <cell r="A8" t="str">
            <v>START Rates:  Calculated using a "Rates" run by vehicle type (select [SCC]).  Select the "RatesPerStart" output table.  This is the excess START emissions for a single start.</v>
          </cell>
          <cell r="B8"/>
          <cell r="C8"/>
          <cell r="D8"/>
          <cell r="E8"/>
          <cell r="F8"/>
          <cell r="G8"/>
          <cell r="H8"/>
          <cell r="I8"/>
          <cell r="J8"/>
          <cell r="K8"/>
          <cell r="L8"/>
        </row>
        <row r="9">
          <cell r="A9"/>
          <cell r="B9"/>
          <cell r="C9"/>
          <cell r="D9"/>
          <cell r="E9"/>
          <cell r="F9"/>
          <cell r="G9"/>
          <cell r="H9"/>
          <cell r="I9"/>
          <cell r="J9"/>
          <cell r="K9"/>
          <cell r="L9"/>
        </row>
        <row r="10">
          <cell r="A10" t="str">
            <v>DISTance Rates: Also known as "Running" rates.  Calculated using an "Inventory" run by vehicle type (select [SCC]).  Export the "movesoutput" and "activityoutput" tables and combine in a single Excel workbook.  Create a pivot table for emissions in grams by county and vehicle type for running exhaust, crankcase running exhaust, brakewear, and tirewear (processID's 1, 9, 10, 15).   Create another pivot table for distance traveled in miles (activity type "1" is for distance traveled) by county and vehicle type.  Then calculate the emission rate in grams/mile from the two pivot tables.</v>
          </cell>
          <cell r="B10"/>
          <cell r="C10"/>
          <cell r="D10"/>
          <cell r="E10"/>
          <cell r="F10"/>
          <cell r="G10"/>
          <cell r="H10"/>
          <cell r="I10"/>
          <cell r="J10"/>
          <cell r="K10"/>
          <cell r="L10"/>
        </row>
        <row r="11">
          <cell r="A11"/>
          <cell r="B11"/>
          <cell r="C11"/>
          <cell r="D11"/>
          <cell r="E11"/>
          <cell r="F11"/>
          <cell r="G11"/>
          <cell r="H11"/>
          <cell r="I11"/>
          <cell r="J11"/>
          <cell r="K11"/>
          <cell r="L11"/>
        </row>
        <row r="12">
          <cell r="A12"/>
          <cell r="B12"/>
          <cell r="C12"/>
          <cell r="D12"/>
          <cell r="E12"/>
          <cell r="F12"/>
          <cell r="G12"/>
          <cell r="H12"/>
          <cell r="I12"/>
          <cell r="J12"/>
          <cell r="K12"/>
          <cell r="L12"/>
        </row>
        <row r="13">
          <cell r="A13"/>
          <cell r="B13"/>
          <cell r="C13"/>
          <cell r="D13"/>
          <cell r="E13"/>
          <cell r="F13"/>
          <cell r="G13"/>
          <cell r="H13"/>
          <cell r="I13"/>
          <cell r="J13"/>
          <cell r="K13"/>
          <cell r="L13"/>
        </row>
        <row r="14">
          <cell r="A14" t="str">
            <v>IDLE Rates:  Calcultated using a "Rates" run by vehicle type (do NOT select [SCC] or output will be too large).  Select the "Rates per Distance" output table and use a pivot table to aggregate the average rate for 24 hours, by road type, for speed bin #1 (2.5 miles/hour).  The CMAQ worksheet converts grams/mile to grams/hour.   The CMAQ analysis uses Arterial as the fleet mix for idling.         ***For 2016 Try Project Level idle rates.</v>
          </cell>
          <cell r="B14"/>
          <cell r="C14"/>
          <cell r="D14"/>
          <cell r="E14"/>
          <cell r="F14"/>
          <cell r="G14"/>
          <cell r="H14"/>
          <cell r="I14"/>
          <cell r="J14"/>
          <cell r="K14"/>
          <cell r="L14"/>
        </row>
        <row r="15">
          <cell r="A15"/>
          <cell r="B15"/>
          <cell r="C15"/>
          <cell r="D15"/>
          <cell r="E15"/>
          <cell r="F15"/>
          <cell r="G15"/>
          <cell r="H15"/>
          <cell r="I15"/>
          <cell r="J15"/>
          <cell r="K15"/>
          <cell r="L15"/>
        </row>
        <row r="16">
          <cell r="A16"/>
          <cell r="B16"/>
          <cell r="C16"/>
          <cell r="D16"/>
          <cell r="E16"/>
          <cell r="F16"/>
          <cell r="G16"/>
          <cell r="H16"/>
          <cell r="I16"/>
          <cell r="J16"/>
          <cell r="K16"/>
          <cell r="L16"/>
        </row>
        <row r="17">
          <cell r="A17"/>
          <cell r="B17" t="str">
            <v>Start Emissions by Vehicle (grams/start, AVERAGE for all 24 hours)</v>
          </cell>
          <cell r="C17"/>
          <cell r="D17"/>
          <cell r="E17"/>
          <cell r="F17"/>
          <cell r="G17"/>
          <cell r="H17"/>
          <cell r="I17"/>
          <cell r="J17"/>
          <cell r="K17"/>
          <cell r="L17"/>
          <cell r="M17"/>
          <cell r="N17"/>
          <cell r="O17"/>
          <cell r="P17"/>
          <cell r="Q17"/>
          <cell r="R17"/>
          <cell r="S17"/>
          <cell r="T17"/>
          <cell r="U17"/>
          <cell r="V17"/>
          <cell r="W17"/>
          <cell r="X17"/>
          <cell r="Y17"/>
          <cell r="Z17"/>
        </row>
        <row r="18">
          <cell r="A18"/>
          <cell r="B18"/>
          <cell r="C18" t="str">
            <v>CO</v>
          </cell>
          <cell r="D18" t="str">
            <v>Nox</v>
          </cell>
          <cell r="E18" t="str">
            <v>VOC</v>
          </cell>
          <cell r="F18" t="str">
            <v>PM10 Exhaust, Brake, Tire</v>
          </cell>
          <cell r="G18" t="str">
            <v>PM2.5 Exhaust, Brake, Tire</v>
          </cell>
          <cell r="H18" t="str">
            <v>PM10_Total_Exh</v>
          </cell>
          <cell r="I18" t="str">
            <v>PM2.5_Total_Exh</v>
          </cell>
          <cell r="J18" t="str">
            <v>Atmospheric CO2</v>
          </cell>
          <cell r="K18" t="str">
            <v>CO2 Equivalent</v>
          </cell>
          <cell r="L18" t="str">
            <v>nonMethaneHC</v>
          </cell>
          <cell r="M18" t="str">
            <v>PM10_Brk</v>
          </cell>
          <cell r="N18"/>
          <cell r="O18"/>
          <cell r="P18"/>
          <cell r="Q18" t="str">
            <v>PM10_Tire</v>
          </cell>
          <cell r="R18" t="str">
            <v>PM2.5_Brk</v>
          </cell>
          <cell r="S18" t="str">
            <v>PM2.5_EC</v>
          </cell>
          <cell r="T18" t="str">
            <v>PM2.5_OC</v>
          </cell>
          <cell r="U18" t="str">
            <v>PM2.5_SO4</v>
          </cell>
          <cell r="V18" t="str">
            <v>PM2.5_Tire</v>
          </cell>
          <cell r="W18" t="str">
            <v>TotalEnergy</v>
          </cell>
          <cell r="X18" t="str">
            <v>TotalHC</v>
          </cell>
          <cell r="Y18" t="str">
            <v>NonECPM</v>
          </cell>
          <cell r="Z18" t="str">
            <v>H2O aerosol</v>
          </cell>
        </row>
        <row r="19">
          <cell r="A19"/>
          <cell r="B19" t="str">
            <v>processID</v>
          </cell>
          <cell r="C19" t="str">
            <v>Starts Only</v>
          </cell>
          <cell r="D19"/>
          <cell r="E19"/>
          <cell r="F19"/>
          <cell r="G19"/>
          <cell r="H19"/>
          <cell r="I19"/>
          <cell r="J19"/>
          <cell r="K19"/>
          <cell r="L19"/>
          <cell r="M19"/>
          <cell r="N19"/>
          <cell r="O19"/>
          <cell r="P19"/>
          <cell r="Q19"/>
          <cell r="R19"/>
          <cell r="S19"/>
          <cell r="T19"/>
          <cell r="U19"/>
          <cell r="V19"/>
          <cell r="W19"/>
          <cell r="X19" t="str">
            <v>(Multiple Items)</v>
          </cell>
          <cell r="Y19"/>
          <cell r="Z19"/>
        </row>
        <row r="20">
          <cell r="A20"/>
          <cell r="B20"/>
          <cell r="C20"/>
          <cell r="D20"/>
          <cell r="E20"/>
          <cell r="F20"/>
          <cell r="G20"/>
          <cell r="H20"/>
          <cell r="I20"/>
          <cell r="J20"/>
          <cell r="K20"/>
          <cell r="L20"/>
          <cell r="M20"/>
          <cell r="N20"/>
          <cell r="O20"/>
          <cell r="P20"/>
          <cell r="Q20"/>
          <cell r="R20"/>
          <cell r="S20"/>
          <cell r="T20"/>
          <cell r="U20"/>
          <cell r="V20"/>
          <cell r="W20"/>
          <cell r="X20"/>
          <cell r="Y20"/>
          <cell r="Z20"/>
        </row>
        <row r="21">
          <cell r="A21"/>
          <cell r="B21" t="str">
            <v>Sum of ratePerStart</v>
          </cell>
          <cell r="C21"/>
          <cell r="D21"/>
          <cell r="E21"/>
          <cell r="F21"/>
          <cell r="G21"/>
          <cell r="H21"/>
          <cell r="I21"/>
          <cell r="J21"/>
          <cell r="K21"/>
          <cell r="L21"/>
          <cell r="M21"/>
          <cell r="N21"/>
          <cell r="O21"/>
          <cell r="P21"/>
          <cell r="Q21"/>
          <cell r="R21"/>
          <cell r="S21"/>
          <cell r="T21"/>
          <cell r="U21"/>
          <cell r="V21"/>
          <cell r="W21"/>
          <cell r="X21" t="str">
            <v>Column Labels</v>
          </cell>
          <cell r="Y21"/>
          <cell r="Z21"/>
        </row>
        <row r="22">
          <cell r="A22"/>
          <cell r="B22" t="str">
            <v>Row Labels</v>
          </cell>
          <cell r="C22">
            <v>2</v>
          </cell>
          <cell r="D22">
            <v>3</v>
          </cell>
          <cell r="E22">
            <v>87</v>
          </cell>
          <cell r="F22"/>
          <cell r="G22"/>
          <cell r="H22">
            <v>100</v>
          </cell>
          <cell r="I22">
            <v>110</v>
          </cell>
          <cell r="J22">
            <v>90</v>
          </cell>
          <cell r="K22">
            <v>98</v>
          </cell>
          <cell r="L22">
            <v>79</v>
          </cell>
          <cell r="M22">
            <v>106</v>
          </cell>
          <cell r="N22"/>
          <cell r="O22"/>
          <cell r="P22"/>
          <cell r="Q22">
            <v>107</v>
          </cell>
          <cell r="R22">
            <v>116</v>
          </cell>
          <cell r="S22">
            <v>112</v>
          </cell>
          <cell r="T22">
            <v>111</v>
          </cell>
          <cell r="U22">
            <v>115</v>
          </cell>
          <cell r="V22">
            <v>117</v>
          </cell>
          <cell r="W22">
            <v>91</v>
          </cell>
          <cell r="X22">
            <v>1</v>
          </cell>
          <cell r="Y22">
            <v>118</v>
          </cell>
          <cell r="Z22">
            <v>119</v>
          </cell>
        </row>
        <row r="23">
          <cell r="A23" t="str">
            <v>Start_BE_2022_be2022w</v>
          </cell>
          <cell r="B23" t="str">
            <v>be2022w</v>
          </cell>
          <cell r="C23">
            <v>398.93766739041672</v>
          </cell>
          <cell r="D23">
            <v>10.895620184375138</v>
          </cell>
          <cell r="E23">
            <v>27.955079607499997</v>
          </cell>
          <cell r="F23">
            <v>0.91463309008333349</v>
          </cell>
          <cell r="G23">
            <v>0.8115382864624997</v>
          </cell>
          <cell r="H23">
            <v>0.91463309008333349</v>
          </cell>
          <cell r="I23">
            <v>0.8115382864624997</v>
          </cell>
          <cell r="J23">
            <v>2773.0728833333328</v>
          </cell>
          <cell r="K23">
            <v>3088.8467416666676</v>
          </cell>
          <cell r="L23">
            <v>26.390006424166668</v>
          </cell>
          <cell r="M23"/>
          <cell r="N23"/>
          <cell r="O23"/>
          <cell r="P23"/>
          <cell r="Q23"/>
          <cell r="R23"/>
          <cell r="S23">
            <v>0.34982104138708325</v>
          </cell>
          <cell r="T23">
            <v>0.34643030324583329</v>
          </cell>
          <cell r="U23">
            <v>1.4297194545833334E-2</v>
          </cell>
          <cell r="V23"/>
          <cell r="W23">
            <v>3.6184984750000003E-2</v>
          </cell>
          <cell r="X23">
            <v>32.087632043749998</v>
          </cell>
          <cell r="Y23">
            <v>0.4617171288750001</v>
          </cell>
          <cell r="Z23">
            <v>0</v>
          </cell>
        </row>
        <row r="24">
          <cell r="A24" t="str">
            <v>Start_BE_2022_11</v>
          </cell>
          <cell r="B24">
            <v>11</v>
          </cell>
          <cell r="C24">
            <v>22.327433333333335</v>
          </cell>
          <cell r="D24">
            <v>0.45303870833333332</v>
          </cell>
          <cell r="E24">
            <v>2.8172845833333326</v>
          </cell>
          <cell r="F24">
            <v>2.4000674999999999E-2</v>
          </cell>
          <cell r="G24">
            <v>2.1231470833333335E-2</v>
          </cell>
          <cell r="H24">
            <v>2.4000674999999999E-2</v>
          </cell>
          <cell r="I24">
            <v>2.1231470833333335E-2</v>
          </cell>
          <cell r="J24">
            <v>201.94960416666675</v>
          </cell>
          <cell r="K24">
            <v>210.29145833333334</v>
          </cell>
          <cell r="L24">
            <v>2.7848233333333337</v>
          </cell>
          <cell r="M24"/>
          <cell r="N24"/>
          <cell r="O24"/>
          <cell r="P24"/>
          <cell r="Q24"/>
          <cell r="R24"/>
          <cell r="S24">
            <v>9.4745791666666686E-3</v>
          </cell>
          <cell r="T24">
            <v>9.077333750000003E-3</v>
          </cell>
          <cell r="U24">
            <v>1.1491285833333334E-4</v>
          </cell>
          <cell r="V24"/>
          <cell r="W24">
            <v>2.6634212499999995E-3</v>
          </cell>
          <cell r="X24">
            <v>2.885907916666667</v>
          </cell>
          <cell r="Y24">
            <v>1.1756878749999998E-2</v>
          </cell>
          <cell r="Z24">
            <v>0</v>
          </cell>
        </row>
        <row r="25">
          <cell r="A25" t="str">
            <v>Start_BE_2022_21</v>
          </cell>
          <cell r="B25">
            <v>21</v>
          </cell>
          <cell r="C25">
            <v>21.9535245</v>
          </cell>
          <cell r="D25">
            <v>0.9290646028499997</v>
          </cell>
          <cell r="E25">
            <v>2.5823429916666671</v>
          </cell>
          <cell r="F25">
            <v>8.3808756374999974E-2</v>
          </cell>
          <cell r="G25">
            <v>7.4140967541666644E-2</v>
          </cell>
          <cell r="H25">
            <v>8.3808756374999974E-2</v>
          </cell>
          <cell r="I25">
            <v>7.4140967541666644E-2</v>
          </cell>
          <cell r="J25">
            <v>223.80208333333337</v>
          </cell>
          <cell r="K25">
            <v>236.57262500000002</v>
          </cell>
          <cell r="L25">
            <v>2.5572425833333337</v>
          </cell>
          <cell r="M25"/>
          <cell r="N25"/>
          <cell r="O25"/>
          <cell r="P25"/>
          <cell r="Q25"/>
          <cell r="R25"/>
          <cell r="S25">
            <v>3.3088121666666657E-2</v>
          </cell>
          <cell r="T25">
            <v>3.1686713208333335E-2</v>
          </cell>
          <cell r="U25">
            <v>4.1288851416666669E-4</v>
          </cell>
          <cell r="V25"/>
          <cell r="W25">
            <v>2.9515025000000001E-3</v>
          </cell>
          <cell r="X25">
            <v>2.6501341666666667</v>
          </cell>
          <cell r="Y25">
            <v>4.1052849791666665E-2</v>
          </cell>
          <cell r="Z25">
            <v>0</v>
          </cell>
        </row>
        <row r="26">
          <cell r="A26" t="str">
            <v>Start_BE_2022_31</v>
          </cell>
          <cell r="B26">
            <v>31</v>
          </cell>
          <cell r="C26">
            <v>30.073747149583326</v>
          </cell>
          <cell r="D26">
            <v>1.689986639958333</v>
          </cell>
          <cell r="E26">
            <v>3.5545660624999997</v>
          </cell>
          <cell r="F26">
            <v>0.14393446995833334</v>
          </cell>
          <cell r="G26">
            <v>0.12733447849999999</v>
          </cell>
          <cell r="H26">
            <v>0.14393446995833334</v>
          </cell>
          <cell r="I26">
            <v>0.12733447849999999</v>
          </cell>
          <cell r="J26">
            <v>259.75812499999995</v>
          </cell>
          <cell r="K26">
            <v>287.65750000000003</v>
          </cell>
          <cell r="L26">
            <v>3.5016890708333328</v>
          </cell>
          <cell r="M26"/>
          <cell r="N26"/>
          <cell r="O26"/>
          <cell r="P26"/>
          <cell r="Q26"/>
          <cell r="R26"/>
          <cell r="S26">
            <v>5.6833380791666659E-2</v>
          </cell>
          <cell r="T26">
            <v>5.4446036124999986E-2</v>
          </cell>
          <cell r="U26">
            <v>6.660122733333334E-4</v>
          </cell>
          <cell r="V26"/>
          <cell r="W26">
            <v>3.4255791666666664E-3</v>
          </cell>
          <cell r="X26">
            <v>3.6760489541666659</v>
          </cell>
          <cell r="Y26">
            <v>7.0501002375000024E-2</v>
          </cell>
          <cell r="Z26">
            <v>0</v>
          </cell>
        </row>
        <row r="27">
          <cell r="A27" t="str">
            <v>Start_BE_2022_32</v>
          </cell>
          <cell r="B27">
            <v>32</v>
          </cell>
          <cell r="C27">
            <v>30.593580557916678</v>
          </cell>
          <cell r="D27">
            <v>1.7242646443583329</v>
          </cell>
          <cell r="E27">
            <v>3.4975098708333339</v>
          </cell>
          <cell r="F27">
            <v>0.14145444433333335</v>
          </cell>
          <cell r="G27">
            <v>0.12515781795833333</v>
          </cell>
          <cell r="H27">
            <v>0.14145444433333335</v>
          </cell>
          <cell r="I27">
            <v>0.12515781795833333</v>
          </cell>
          <cell r="J27">
            <v>257.70941666666664</v>
          </cell>
          <cell r="K27">
            <v>286.24579166666678</v>
          </cell>
          <cell r="L27">
            <v>3.4369137666666667</v>
          </cell>
          <cell r="M27"/>
          <cell r="N27"/>
          <cell r="O27"/>
          <cell r="P27"/>
          <cell r="Q27"/>
          <cell r="R27"/>
          <cell r="S27">
            <v>5.5836064874999987E-2</v>
          </cell>
          <cell r="T27">
            <v>5.3468203041666662E-2</v>
          </cell>
          <cell r="U27">
            <v>7.2553927499999997E-4</v>
          </cell>
          <cell r="V27"/>
          <cell r="W27">
            <v>3.3965083333333339E-3</v>
          </cell>
          <cell r="X27">
            <v>3.6302707333333335</v>
          </cell>
          <cell r="Y27">
            <v>6.932171970833334E-2</v>
          </cell>
          <cell r="Z27">
            <v>0</v>
          </cell>
        </row>
        <row r="28">
          <cell r="A28" t="str">
            <v>Start_BE_2022_41</v>
          </cell>
          <cell r="B28">
            <v>41</v>
          </cell>
          <cell r="C28">
            <v>6.9524733999999988</v>
          </cell>
          <cell r="D28">
            <v>0.29415234789166655</v>
          </cell>
          <cell r="E28">
            <v>0.90469824249999986</v>
          </cell>
          <cell r="F28">
            <v>9.5434562083333337E-3</v>
          </cell>
          <cell r="G28">
            <v>8.7799529999999983E-3</v>
          </cell>
          <cell r="H28">
            <v>9.5434562083333337E-3</v>
          </cell>
          <cell r="I28">
            <v>8.7799529999999983E-3</v>
          </cell>
          <cell r="J28">
            <v>215.69501249999999</v>
          </cell>
          <cell r="K28">
            <v>231.74883333333335</v>
          </cell>
          <cell r="L28">
            <v>0.73803893041666691</v>
          </cell>
          <cell r="M28"/>
          <cell r="N28"/>
          <cell r="O28"/>
          <cell r="P28"/>
          <cell r="Q28"/>
          <cell r="R28"/>
          <cell r="S28">
            <v>2.1564782708333344E-3</v>
          </cell>
          <cell r="T28">
            <v>3.5979721249999991E-3</v>
          </cell>
          <cell r="U28">
            <v>1.631188875E-3</v>
          </cell>
          <cell r="V28"/>
          <cell r="W28">
            <v>2.7754037500000001E-3</v>
          </cell>
          <cell r="X28">
            <v>1.3199437904166669</v>
          </cell>
          <cell r="Y28">
            <v>6.6234735000000036E-3</v>
          </cell>
          <cell r="Z28">
            <v>0</v>
          </cell>
        </row>
        <row r="29">
          <cell r="A29" t="str">
            <v>Start_BE_2022_42</v>
          </cell>
          <cell r="B29">
            <v>42</v>
          </cell>
          <cell r="C29">
            <v>10.418808831250002</v>
          </cell>
          <cell r="D29">
            <v>2.3790943267083333E-2</v>
          </cell>
          <cell r="E29">
            <v>0.75814498250000018</v>
          </cell>
          <cell r="F29">
            <v>9.6826248708333333E-3</v>
          </cell>
          <cell r="G29">
            <v>8.8023220041666649E-3</v>
          </cell>
          <cell r="H29">
            <v>9.6826248708333333E-3</v>
          </cell>
          <cell r="I29">
            <v>8.8023220041666649E-3</v>
          </cell>
          <cell r="J29">
            <v>167.70053749999997</v>
          </cell>
          <cell r="K29">
            <v>213.95603333333338</v>
          </cell>
          <cell r="L29">
            <v>0.62932830499999992</v>
          </cell>
          <cell r="M29"/>
          <cell r="N29"/>
          <cell r="O29"/>
          <cell r="P29"/>
          <cell r="Q29"/>
          <cell r="R29"/>
          <cell r="S29">
            <v>2.4276923824999995E-3</v>
          </cell>
          <cell r="T29">
            <v>3.6332893500000021E-3</v>
          </cell>
          <cell r="U29">
            <v>1.1134749958333333E-3</v>
          </cell>
          <cell r="V29"/>
          <cell r="W29">
            <v>2.2239084999999994E-3</v>
          </cell>
          <cell r="X29">
            <v>1.2466538479166671</v>
          </cell>
          <cell r="Y29">
            <v>6.3746335166666628E-3</v>
          </cell>
          <cell r="Z29">
            <v>0</v>
          </cell>
        </row>
        <row r="30">
          <cell r="A30" t="str">
            <v>Start_BE_2022_43</v>
          </cell>
          <cell r="B30">
            <v>43</v>
          </cell>
          <cell r="C30">
            <v>9.7678821750000004</v>
          </cell>
          <cell r="D30">
            <v>6.6694464799583353E-2</v>
          </cell>
          <cell r="E30">
            <v>0.88281109916666678</v>
          </cell>
          <cell r="F30">
            <v>1.0889202129166671E-2</v>
          </cell>
          <cell r="G30">
            <v>9.8883999833333323E-3</v>
          </cell>
          <cell r="H30">
            <v>1.0889202129166671E-2</v>
          </cell>
          <cell r="I30">
            <v>9.8883999833333323E-3</v>
          </cell>
          <cell r="J30">
            <v>169.80509999999998</v>
          </cell>
          <cell r="K30">
            <v>185.28946666666664</v>
          </cell>
          <cell r="L30">
            <v>0.73203825874999995</v>
          </cell>
          <cell r="M30"/>
          <cell r="N30"/>
          <cell r="O30"/>
          <cell r="P30"/>
          <cell r="Q30"/>
          <cell r="R30"/>
          <cell r="S30">
            <v>3.0770708987500014E-3</v>
          </cell>
          <cell r="T30">
            <v>4.1054308124999989E-3</v>
          </cell>
          <cell r="U30">
            <v>1.2607365666666664E-3</v>
          </cell>
          <cell r="V30"/>
          <cell r="W30">
            <v>2.1865325833333336E-3</v>
          </cell>
          <cell r="X30">
            <v>1.2638247958333331</v>
          </cell>
          <cell r="Y30">
            <v>6.8113321000000011E-3</v>
          </cell>
          <cell r="Z30">
            <v>0</v>
          </cell>
        </row>
        <row r="31">
          <cell r="A31" t="str">
            <v>Start_BE_2022_51</v>
          </cell>
          <cell r="B31">
            <v>51</v>
          </cell>
          <cell r="C31">
            <v>10.431239391666667</v>
          </cell>
          <cell r="D31">
            <v>7.9988313620000001E-2</v>
          </cell>
          <cell r="E31">
            <v>0.99527719250000013</v>
          </cell>
          <cell r="F31">
            <v>1.5655884374999998E-2</v>
          </cell>
          <cell r="G31">
            <v>1.4168931333333329E-2</v>
          </cell>
          <cell r="H31">
            <v>1.5655884374999998E-2</v>
          </cell>
          <cell r="I31">
            <v>1.4168931333333329E-2</v>
          </cell>
          <cell r="J31">
            <v>193.7356208333334</v>
          </cell>
          <cell r="K31">
            <v>211.12883750000003</v>
          </cell>
          <cell r="L31">
            <v>0.83444723083333328</v>
          </cell>
          <cell r="M31"/>
          <cell r="N31"/>
          <cell r="O31"/>
          <cell r="P31"/>
          <cell r="Q31"/>
          <cell r="R31"/>
          <cell r="S31">
            <v>4.6450357541666662E-3</v>
          </cell>
          <cell r="T31">
            <v>5.8897595833333344E-3</v>
          </cell>
          <cell r="U31">
            <v>1.615775458333334E-3</v>
          </cell>
          <cell r="V31"/>
          <cell r="W31">
            <v>2.4941072499999992E-3</v>
          </cell>
          <cell r="X31">
            <v>1.3976513195833331</v>
          </cell>
          <cell r="Y31">
            <v>9.5238988750000007E-3</v>
          </cell>
          <cell r="Z31">
            <v>0</v>
          </cell>
        </row>
        <row r="32">
          <cell r="A32" t="str">
            <v>Start_BE_2022_52</v>
          </cell>
          <cell r="B32">
            <v>52</v>
          </cell>
          <cell r="C32">
            <v>37.917197000000016</v>
          </cell>
          <cell r="D32">
            <v>1.0955024990833333</v>
          </cell>
          <cell r="E32">
            <v>1.4893191666666663</v>
          </cell>
          <cell r="F32">
            <v>4.6696979416666673E-2</v>
          </cell>
          <cell r="G32">
            <v>4.1470590874999998E-2</v>
          </cell>
          <cell r="H32">
            <v>4.6696979416666673E-2</v>
          </cell>
          <cell r="I32">
            <v>4.1470590874999998E-2</v>
          </cell>
          <cell r="J32">
            <v>168.49027916666662</v>
          </cell>
          <cell r="K32">
            <v>193.37039999999999</v>
          </cell>
          <cell r="L32">
            <v>1.3743932387500004</v>
          </cell>
          <cell r="M32"/>
          <cell r="N32"/>
          <cell r="O32"/>
          <cell r="P32"/>
          <cell r="Q32"/>
          <cell r="R32"/>
          <cell r="S32">
            <v>1.7667367154166665E-2</v>
          </cell>
          <cell r="T32">
            <v>1.7658221587500005E-2</v>
          </cell>
          <cell r="U32">
            <v>9.7567395000000003E-4</v>
          </cell>
          <cell r="V32"/>
          <cell r="W32">
            <v>2.1907712500000005E-3</v>
          </cell>
          <cell r="X32">
            <v>1.8444099833333343</v>
          </cell>
          <cell r="Y32">
            <v>2.380322708333334E-2</v>
          </cell>
          <cell r="Z32">
            <v>0</v>
          </cell>
        </row>
        <row r="33">
          <cell r="A33" t="str">
            <v>Start_BE_2022_53</v>
          </cell>
          <cell r="B33">
            <v>53</v>
          </cell>
          <cell r="C33">
            <v>10.02762961625</v>
          </cell>
          <cell r="D33">
            <v>0.6857597090333335</v>
          </cell>
          <cell r="E33">
            <v>1.10732489375</v>
          </cell>
          <cell r="F33">
            <v>2.2889400916666667E-2</v>
          </cell>
          <cell r="G33">
            <v>2.0451177333333334E-2</v>
          </cell>
          <cell r="H33">
            <v>2.2889400916666667E-2</v>
          </cell>
          <cell r="I33">
            <v>2.0451177333333334E-2</v>
          </cell>
          <cell r="J33">
            <v>156.73068333333333</v>
          </cell>
          <cell r="K33">
            <v>176.62682083333334</v>
          </cell>
          <cell r="L33">
            <v>0.95254503458333328</v>
          </cell>
          <cell r="M33"/>
          <cell r="N33"/>
          <cell r="O33"/>
          <cell r="P33"/>
          <cell r="Q33"/>
          <cell r="R33"/>
          <cell r="S33">
            <v>8.0443324624999996E-3</v>
          </cell>
          <cell r="T33">
            <v>8.6044893541666681E-3</v>
          </cell>
          <cell r="U33">
            <v>1.1514929124999999E-3</v>
          </cell>
          <cell r="V33"/>
          <cell r="W33">
            <v>2.0196326249999996E-3</v>
          </cell>
          <cell r="X33">
            <v>1.5031356191666667</v>
          </cell>
          <cell r="Y33">
            <v>1.2406832416666666E-2</v>
          </cell>
          <cell r="Z33">
            <v>0</v>
          </cell>
        </row>
        <row r="34">
          <cell r="A34" t="str">
            <v>Start_BE_2022_54</v>
          </cell>
          <cell r="B34">
            <v>54</v>
          </cell>
          <cell r="C34">
            <v>196.85184386250003</v>
          </cell>
          <cell r="D34">
            <v>3.853001959458334</v>
          </cell>
          <cell r="E34">
            <v>7.729871891666666</v>
          </cell>
          <cell r="F34">
            <v>0.39178787249999997</v>
          </cell>
          <cell r="G34">
            <v>0.3469676708333333</v>
          </cell>
          <cell r="H34">
            <v>0.39178787249999997</v>
          </cell>
          <cell r="I34">
            <v>0.3469676708333333</v>
          </cell>
          <cell r="J34">
            <v>447.04945833333335</v>
          </cell>
          <cell r="K34">
            <v>516.72037499999999</v>
          </cell>
          <cell r="L34">
            <v>7.5105663625000014</v>
          </cell>
          <cell r="M34"/>
          <cell r="N34"/>
          <cell r="O34"/>
          <cell r="P34"/>
          <cell r="Q34"/>
          <cell r="R34"/>
          <cell r="S34">
            <v>0.15330209112499998</v>
          </cell>
          <cell r="T34">
            <v>0.14882326999999998</v>
          </cell>
          <cell r="U34">
            <v>2.3008083708333325E-3</v>
          </cell>
          <cell r="V34"/>
          <cell r="W34">
            <v>5.8604375000000002E-3</v>
          </cell>
          <cell r="X34">
            <v>8.3087579458333334</v>
          </cell>
          <cell r="Y34">
            <v>0.19366560541666669</v>
          </cell>
          <cell r="Z34">
            <v>0</v>
          </cell>
        </row>
        <row r="35">
          <cell r="A35" t="str">
            <v>Start_BE_2022_61</v>
          </cell>
          <cell r="B35">
            <v>61</v>
          </cell>
          <cell r="C35">
            <v>5.4448342662500009</v>
          </cell>
          <cell r="D35">
            <v>3.7535172180583332E-4</v>
          </cell>
          <cell r="E35">
            <v>0.81175489666666667</v>
          </cell>
          <cell r="F35">
            <v>7.3575052083333344E-3</v>
          </cell>
          <cell r="G35">
            <v>6.7672520583333335E-3</v>
          </cell>
          <cell r="H35">
            <v>7.3575052083333344E-3</v>
          </cell>
          <cell r="I35">
            <v>6.7672520583333335E-3</v>
          </cell>
          <cell r="J35">
            <v>146.24983333333333</v>
          </cell>
          <cell r="K35">
            <v>160.44785000000002</v>
          </cell>
          <cell r="L35">
            <v>0.66396261041666682</v>
          </cell>
          <cell r="M35"/>
          <cell r="N35"/>
          <cell r="O35"/>
          <cell r="P35"/>
          <cell r="Q35"/>
          <cell r="R35"/>
          <cell r="S35">
            <v>1.6867938833333331E-3</v>
          </cell>
          <cell r="T35">
            <v>2.8006747250000005E-3</v>
          </cell>
          <cell r="U35">
            <v>1.1956425416666664E-3</v>
          </cell>
          <cell r="V35"/>
          <cell r="W35">
            <v>1.8818419583333335E-3</v>
          </cell>
          <cell r="X35">
            <v>1.1713713912499999</v>
          </cell>
          <cell r="Y35">
            <v>5.0804552583333341E-3</v>
          </cell>
          <cell r="Z35">
            <v>0</v>
          </cell>
        </row>
        <row r="36">
          <cell r="A36" t="str">
            <v>Start_BE_2022_62</v>
          </cell>
          <cell r="B36">
            <v>62</v>
          </cell>
          <cell r="C36">
            <v>6.1774733066666689</v>
          </cell>
          <cell r="D36">
            <v>0</v>
          </cell>
          <cell r="E36">
            <v>0.82417373375000003</v>
          </cell>
          <cell r="F36">
            <v>6.9318187916666664E-3</v>
          </cell>
          <cell r="G36">
            <v>6.3772542083333356E-3</v>
          </cell>
          <cell r="H36">
            <v>6.9318187916666664E-3</v>
          </cell>
          <cell r="I36">
            <v>6.3772542083333356E-3</v>
          </cell>
          <cell r="J36">
            <v>164.39712916666664</v>
          </cell>
          <cell r="K36">
            <v>178.79074999999997</v>
          </cell>
          <cell r="L36">
            <v>0.67401769875000006</v>
          </cell>
          <cell r="M36"/>
          <cell r="N36"/>
          <cell r="O36"/>
          <cell r="P36"/>
          <cell r="Q36"/>
          <cell r="R36"/>
          <cell r="S36">
            <v>1.5820329558333332E-3</v>
          </cell>
          <cell r="T36">
            <v>2.6389095833333335E-3</v>
          </cell>
          <cell r="U36">
            <v>1.1330479541666668E-3</v>
          </cell>
          <cell r="V36"/>
          <cell r="W36">
            <v>2.1153380833333333E-3</v>
          </cell>
          <cell r="X36">
            <v>1.189521579583334</v>
          </cell>
          <cell r="Y36">
            <v>4.7952200833333326E-3</v>
          </cell>
          <cell r="Z36">
            <v>0</v>
          </cell>
        </row>
        <row r="37">
          <cell r="A37" t="str">
            <v>Start_DA_2022_da2022w</v>
          </cell>
          <cell r="B37" t="str">
            <v>da2022w</v>
          </cell>
          <cell r="C37">
            <v>352.93167818958341</v>
          </cell>
          <cell r="D37">
            <v>8.8003508279731903</v>
          </cell>
          <cell r="E37">
            <v>23.623647473333335</v>
          </cell>
          <cell r="F37">
            <v>0.72732124612083326</v>
          </cell>
          <cell r="G37">
            <v>0.64579680135416673</v>
          </cell>
          <cell r="H37">
            <v>0.72732124612083326</v>
          </cell>
          <cell r="I37">
            <v>0.64579680135416673</v>
          </cell>
          <cell r="J37">
            <v>2775.0514166666667</v>
          </cell>
          <cell r="K37">
            <v>3063.4930916666667</v>
          </cell>
          <cell r="L37">
            <v>22.137715421250004</v>
          </cell>
          <cell r="M37"/>
          <cell r="N37"/>
          <cell r="O37"/>
          <cell r="P37"/>
          <cell r="Q37"/>
          <cell r="R37"/>
          <cell r="S37">
            <v>0.27581763682750005</v>
          </cell>
          <cell r="T37">
            <v>0.27528580279999998</v>
          </cell>
          <cell r="U37">
            <v>1.3876993403750001E-2</v>
          </cell>
          <cell r="V37"/>
          <cell r="W37">
            <v>3.6204394958333337E-2</v>
          </cell>
          <cell r="X37">
            <v>27.775756202500002</v>
          </cell>
          <cell r="Y37">
            <v>0.36997922587083326</v>
          </cell>
          <cell r="Z37">
            <v>0</v>
          </cell>
        </row>
        <row r="38">
          <cell r="A38" t="str">
            <v>Start_DA_2022_11</v>
          </cell>
          <cell r="B38">
            <v>11</v>
          </cell>
          <cell r="C38">
            <v>20.78636666666667</v>
          </cell>
          <cell r="D38">
            <v>0.45187229166666665</v>
          </cell>
          <cell r="E38">
            <v>2.6233170833333337</v>
          </cell>
          <cell r="F38">
            <v>2.3390608333333326E-2</v>
          </cell>
          <cell r="G38">
            <v>2.0691779166666664E-2</v>
          </cell>
          <cell r="H38">
            <v>2.3390608333333326E-2</v>
          </cell>
          <cell r="I38">
            <v>2.0691779166666664E-2</v>
          </cell>
          <cell r="J38">
            <v>204.49579166666663</v>
          </cell>
          <cell r="K38">
            <v>212.83820833333331</v>
          </cell>
          <cell r="L38">
            <v>2.5969104166666668</v>
          </cell>
          <cell r="M38"/>
          <cell r="N38"/>
          <cell r="O38"/>
          <cell r="P38"/>
          <cell r="Q38"/>
          <cell r="R38"/>
          <cell r="S38">
            <v>9.2326283333333328E-3</v>
          </cell>
          <cell r="T38">
            <v>8.8455270833333322E-3</v>
          </cell>
          <cell r="U38">
            <v>1.145001125E-4</v>
          </cell>
          <cell r="V38"/>
          <cell r="W38">
            <v>2.6970029166666666E-3</v>
          </cell>
          <cell r="X38">
            <v>2.7004049999999999</v>
          </cell>
          <cell r="Y38">
            <v>1.1459158333333332E-2</v>
          </cell>
          <cell r="Z38">
            <v>0</v>
          </cell>
        </row>
        <row r="39">
          <cell r="A39" t="str">
            <v>Start_DA_2022_21</v>
          </cell>
          <cell r="B39">
            <v>21</v>
          </cell>
          <cell r="C39">
            <v>18.577094926249998</v>
          </cell>
          <cell r="D39">
            <v>0.72546404414166676</v>
          </cell>
          <cell r="E39">
            <v>2.1137998541666674</v>
          </cell>
          <cell r="F39">
            <v>6.8339249791666667E-2</v>
          </cell>
          <cell r="G39">
            <v>6.0456384500000009E-2</v>
          </cell>
          <cell r="H39">
            <v>6.8339249791666667E-2</v>
          </cell>
          <cell r="I39">
            <v>6.0456384500000009E-2</v>
          </cell>
          <cell r="J39">
            <v>221.86616666666669</v>
          </cell>
          <cell r="K39">
            <v>233.31033333333326</v>
          </cell>
          <cell r="L39">
            <v>2.0954948166666667</v>
          </cell>
          <cell r="M39"/>
          <cell r="N39"/>
          <cell r="O39"/>
          <cell r="P39"/>
          <cell r="Q39"/>
          <cell r="R39"/>
          <cell r="S39">
            <v>2.6976684208333337E-2</v>
          </cell>
          <cell r="T39">
            <v>2.5830547458333339E-2</v>
          </cell>
          <cell r="U39">
            <v>3.5057407875000005E-4</v>
          </cell>
          <cell r="V39"/>
          <cell r="W39">
            <v>2.9259404166666679E-3</v>
          </cell>
          <cell r="X39">
            <v>2.1863824249999997</v>
          </cell>
          <cell r="Y39">
            <v>3.3479679374999995E-2</v>
          </cell>
          <cell r="Z39">
            <v>0</v>
          </cell>
        </row>
        <row r="40">
          <cell r="A40" t="str">
            <v>Start_DA_2022_31</v>
          </cell>
          <cell r="B40">
            <v>31</v>
          </cell>
          <cell r="C40">
            <v>22.03428218416666</v>
          </cell>
          <cell r="D40">
            <v>1.1182599891291669</v>
          </cell>
          <cell r="E40">
            <v>2.4607504666666671</v>
          </cell>
          <cell r="F40">
            <v>0.10698422345833332</v>
          </cell>
          <cell r="G40">
            <v>9.4646077083333335E-2</v>
          </cell>
          <cell r="H40">
            <v>0.10698422345833332</v>
          </cell>
          <cell r="I40">
            <v>9.4646077083333335E-2</v>
          </cell>
          <cell r="J40">
            <v>255.88704583333333</v>
          </cell>
          <cell r="K40">
            <v>276.82620833333334</v>
          </cell>
          <cell r="L40">
            <v>2.4315463416666669</v>
          </cell>
          <cell r="M40"/>
          <cell r="N40"/>
          <cell r="O40"/>
          <cell r="P40"/>
          <cell r="Q40"/>
          <cell r="R40"/>
          <cell r="S40">
            <v>4.2227955583333344E-2</v>
          </cell>
          <cell r="T40">
            <v>4.0450756499999997E-2</v>
          </cell>
          <cell r="U40">
            <v>5.3441640708333353E-4</v>
          </cell>
          <cell r="V40"/>
          <cell r="W40">
            <v>3.3746212500000011E-3</v>
          </cell>
          <cell r="X40">
            <v>2.577770520833333</v>
          </cell>
          <cell r="Y40">
            <v>5.2418104791666663E-2</v>
          </cell>
          <cell r="Z40">
            <v>0</v>
          </cell>
        </row>
        <row r="41">
          <cell r="A41" t="str">
            <v>Start_DA_2022_32</v>
          </cell>
          <cell r="B41">
            <v>32</v>
          </cell>
          <cell r="C41">
            <v>22.605567168333334</v>
          </cell>
          <cell r="D41">
            <v>1.1663864662249999</v>
          </cell>
          <cell r="E41">
            <v>2.4598991666666667</v>
          </cell>
          <cell r="F41">
            <v>0.10526293820833332</v>
          </cell>
          <cell r="G41">
            <v>9.3136462874999992E-2</v>
          </cell>
          <cell r="H41">
            <v>0.10526293820833332</v>
          </cell>
          <cell r="I41">
            <v>9.3136462874999992E-2</v>
          </cell>
          <cell r="J41">
            <v>254.0850416666666</v>
          </cell>
          <cell r="K41">
            <v>275.77404166666673</v>
          </cell>
          <cell r="L41">
            <v>2.4227621583333341</v>
          </cell>
          <cell r="M41"/>
          <cell r="N41"/>
          <cell r="O41"/>
          <cell r="P41"/>
          <cell r="Q41"/>
          <cell r="R41"/>
          <cell r="S41">
            <v>4.1530736583333332E-2</v>
          </cell>
          <cell r="T41">
            <v>3.9757446958333331E-2</v>
          </cell>
          <cell r="U41">
            <v>6.0123123875000016E-4</v>
          </cell>
          <cell r="V41"/>
          <cell r="W41">
            <v>3.3488541666666671E-3</v>
          </cell>
          <cell r="X41">
            <v>2.5915788791666667</v>
          </cell>
          <cell r="Y41">
            <v>5.1605730708333318E-2</v>
          </cell>
          <cell r="Z41">
            <v>0</v>
          </cell>
        </row>
        <row r="42">
          <cell r="A42" t="str">
            <v>Start_DA_2022_41</v>
          </cell>
          <cell r="B42">
            <v>41</v>
          </cell>
          <cell r="C42">
            <v>6.9524733999999988</v>
          </cell>
          <cell r="D42">
            <v>0.29415234790416656</v>
          </cell>
          <cell r="E42">
            <v>0.91846385333333325</v>
          </cell>
          <cell r="F42">
            <v>9.5434565833333335E-3</v>
          </cell>
          <cell r="G42">
            <v>8.7799537916666646E-3</v>
          </cell>
          <cell r="H42">
            <v>9.5434565833333335E-3</v>
          </cell>
          <cell r="I42">
            <v>8.7799537916666646E-3</v>
          </cell>
          <cell r="J42">
            <v>217.36188749999997</v>
          </cell>
          <cell r="K42">
            <v>233.63720833333335</v>
          </cell>
          <cell r="L42">
            <v>0.749268671666667</v>
          </cell>
          <cell r="M42"/>
          <cell r="N42"/>
          <cell r="O42"/>
          <cell r="P42"/>
          <cell r="Q42"/>
          <cell r="R42"/>
          <cell r="S42">
            <v>2.1564787708333341E-3</v>
          </cell>
          <cell r="T42">
            <v>3.597973916666667E-3</v>
          </cell>
          <cell r="U42">
            <v>1.6311888333333333E-3</v>
          </cell>
          <cell r="V42"/>
          <cell r="W42">
            <v>2.7968529166666665E-3</v>
          </cell>
          <cell r="X42">
            <v>1.3400288579166659</v>
          </cell>
          <cell r="Y42">
            <v>6.6234734583333352E-3</v>
          </cell>
          <cell r="Z42">
            <v>0</v>
          </cell>
        </row>
        <row r="43">
          <cell r="A43" t="str">
            <v>Start_DA_2022_42</v>
          </cell>
          <cell r="B43">
            <v>42</v>
          </cell>
          <cell r="C43">
            <v>10.423997346666667</v>
          </cell>
          <cell r="D43">
            <v>2.3879109293500001E-2</v>
          </cell>
          <cell r="E43">
            <v>0.76953982583333325</v>
          </cell>
          <cell r="F43">
            <v>9.7411672708333352E-3</v>
          </cell>
          <cell r="G43">
            <v>8.8541151791666686E-3</v>
          </cell>
          <cell r="H43">
            <v>9.7411672708333352E-3</v>
          </cell>
          <cell r="I43">
            <v>8.8541151791666686E-3</v>
          </cell>
          <cell r="J43">
            <v>168.78912916666667</v>
          </cell>
          <cell r="K43">
            <v>215.27712499999998</v>
          </cell>
          <cell r="L43">
            <v>0.63877991374999976</v>
          </cell>
          <cell r="M43"/>
          <cell r="N43"/>
          <cell r="O43"/>
          <cell r="P43"/>
          <cell r="Q43"/>
          <cell r="R43"/>
          <cell r="S43">
            <v>2.4508051320833338E-3</v>
          </cell>
          <cell r="T43">
            <v>3.6554347333333341E-3</v>
          </cell>
          <cell r="U43">
            <v>1.1137524750000005E-3</v>
          </cell>
          <cell r="V43"/>
          <cell r="W43">
            <v>2.2383435833333329E-3</v>
          </cell>
          <cell r="X43">
            <v>1.2654431249999998</v>
          </cell>
          <cell r="Y43">
            <v>6.4033099124999994E-3</v>
          </cell>
          <cell r="Z43">
            <v>0</v>
          </cell>
        </row>
        <row r="44">
          <cell r="A44" t="str">
            <v>Start_DA_2022_43</v>
          </cell>
          <cell r="B44">
            <v>43</v>
          </cell>
          <cell r="C44">
            <v>9.774673220833332</v>
          </cell>
          <cell r="D44">
            <v>6.6769884480000014E-2</v>
          </cell>
          <cell r="E44">
            <v>0.89610504749999997</v>
          </cell>
          <cell r="F44">
            <v>1.1008209099999994E-2</v>
          </cell>
          <cell r="G44">
            <v>9.9936757291666668E-3</v>
          </cell>
          <cell r="H44">
            <v>1.1008209099999994E-2</v>
          </cell>
          <cell r="I44">
            <v>9.9936757291666668E-3</v>
          </cell>
          <cell r="J44">
            <v>171.02911666666668</v>
          </cell>
          <cell r="K44">
            <v>186.71816250000003</v>
          </cell>
          <cell r="L44">
            <v>0.74301291916666667</v>
          </cell>
          <cell r="M44"/>
          <cell r="N44"/>
          <cell r="O44"/>
          <cell r="P44"/>
          <cell r="Q44"/>
          <cell r="R44"/>
          <cell r="S44">
            <v>3.1240997558333338E-3</v>
          </cell>
          <cell r="T44">
            <v>4.1504831458333349E-3</v>
          </cell>
          <cell r="U44">
            <v>1.2611979833333335E-3</v>
          </cell>
          <cell r="V44"/>
          <cell r="W44">
            <v>2.202297833333334E-3</v>
          </cell>
          <cell r="X44">
            <v>1.2829904083333334</v>
          </cell>
          <cell r="Y44">
            <v>6.8695718124999958E-3</v>
          </cell>
          <cell r="Z44">
            <v>0</v>
          </cell>
        </row>
        <row r="45">
          <cell r="A45" t="str">
            <v>Start_DA_2022_51</v>
          </cell>
          <cell r="B45">
            <v>51</v>
          </cell>
          <cell r="C45">
            <v>10.442944220833335</v>
          </cell>
          <cell r="D45">
            <v>8.0080400638333354E-2</v>
          </cell>
          <cell r="E45">
            <v>1.0089421362499997</v>
          </cell>
          <cell r="F45">
            <v>1.586494908333334E-2</v>
          </cell>
          <cell r="G45">
            <v>1.4353879416666675E-2</v>
          </cell>
          <cell r="H45">
            <v>1.586494908333334E-2</v>
          </cell>
          <cell r="I45">
            <v>1.4353879416666675E-2</v>
          </cell>
          <cell r="J45">
            <v>194.9481625</v>
          </cell>
          <cell r="K45">
            <v>212.54557916666667</v>
          </cell>
          <cell r="L45">
            <v>0.84578939333333336</v>
          </cell>
          <cell r="M45"/>
          <cell r="N45"/>
          <cell r="O45"/>
          <cell r="P45"/>
          <cell r="Q45"/>
          <cell r="R45"/>
          <cell r="S45">
            <v>4.7276821166666655E-3</v>
          </cell>
          <cell r="T45">
            <v>5.9689471250000022E-3</v>
          </cell>
          <cell r="U45">
            <v>1.6165221166666672E-3</v>
          </cell>
          <cell r="V45"/>
          <cell r="W45">
            <v>2.5097218333333337E-3</v>
          </cell>
          <cell r="X45">
            <v>1.4171658462499996</v>
          </cell>
          <cell r="Y45">
            <v>9.6261891666666669E-3</v>
          </cell>
          <cell r="Z45">
            <v>0</v>
          </cell>
        </row>
        <row r="46">
          <cell r="A46" t="str">
            <v>Start_DA_2022_52</v>
          </cell>
          <cell r="B46">
            <v>52</v>
          </cell>
          <cell r="C46">
            <v>38.000369387499994</v>
          </cell>
          <cell r="D46">
            <v>1.0968300939291664</v>
          </cell>
          <cell r="E46">
            <v>1.5087107083333322</v>
          </cell>
          <cell r="F46">
            <v>4.7865671999999998E-2</v>
          </cell>
          <cell r="G46">
            <v>4.2504471291666686E-2</v>
          </cell>
          <cell r="H46">
            <v>4.7865671999999998E-2</v>
          </cell>
          <cell r="I46">
            <v>4.2504471291666686E-2</v>
          </cell>
          <cell r="J46">
            <v>169.62956666666665</v>
          </cell>
          <cell r="K46">
            <v>194.68479166666668</v>
          </cell>
          <cell r="L46">
            <v>1.3921590458333331</v>
          </cell>
          <cell r="M46"/>
          <cell r="N46"/>
          <cell r="O46"/>
          <cell r="P46"/>
          <cell r="Q46"/>
          <cell r="R46"/>
          <cell r="S46">
            <v>1.8128913283333329E-2</v>
          </cell>
          <cell r="T46">
            <v>1.8100424791666667E-2</v>
          </cell>
          <cell r="U46">
            <v>9.8085945833333303E-4</v>
          </cell>
          <cell r="V46"/>
          <cell r="W46">
            <v>2.2056190000000007E-3</v>
          </cell>
          <cell r="X46">
            <v>1.8692000999999987</v>
          </cell>
          <cell r="Y46">
            <v>2.4375547583333334E-2</v>
          </cell>
          <cell r="Z46">
            <v>0</v>
          </cell>
        </row>
        <row r="47">
          <cell r="A47" t="str">
            <v>Start_DA_2022_53</v>
          </cell>
          <cell r="B47">
            <v>53</v>
          </cell>
          <cell r="C47">
            <v>10.055512865416667</v>
          </cell>
          <cell r="D47">
            <v>0.68595805016249989</v>
          </cell>
          <cell r="E47">
            <v>1.1223223887499996</v>
          </cell>
          <cell r="F47">
            <v>2.3435524249999992E-2</v>
          </cell>
          <cell r="G47">
            <v>2.0934292750000003E-2</v>
          </cell>
          <cell r="H47">
            <v>2.3435524249999992E-2</v>
          </cell>
          <cell r="I47">
            <v>2.0934292750000003E-2</v>
          </cell>
          <cell r="J47">
            <v>157.82482916666666</v>
          </cell>
          <cell r="K47">
            <v>177.92806250000001</v>
          </cell>
          <cell r="L47">
            <v>0.9652252579166668</v>
          </cell>
          <cell r="M47"/>
          <cell r="N47"/>
          <cell r="O47"/>
          <cell r="P47"/>
          <cell r="Q47"/>
          <cell r="R47"/>
          <cell r="S47">
            <v>8.2602345833333295E-3</v>
          </cell>
          <cell r="T47">
            <v>8.8113432249999988E-3</v>
          </cell>
          <cell r="U47">
            <v>1.1534328208333336E-3</v>
          </cell>
          <cell r="V47"/>
          <cell r="W47">
            <v>2.0337397083333339E-3</v>
          </cell>
          <cell r="X47">
            <v>1.5241076658333335</v>
          </cell>
          <cell r="Y47">
            <v>1.2674055083333332E-2</v>
          </cell>
          <cell r="Z47">
            <v>0</v>
          </cell>
        </row>
        <row r="48">
          <cell r="A48" t="str">
            <v>Start_DA_2022_54</v>
          </cell>
          <cell r="B48">
            <v>54</v>
          </cell>
          <cell r="C48">
            <v>171.65603712083339</v>
          </cell>
          <cell r="D48">
            <v>3.0903224347916685</v>
          </cell>
          <cell r="E48">
            <v>6.0808035833333349</v>
          </cell>
          <cell r="F48">
            <v>0.29159451749999998</v>
          </cell>
          <cell r="G48">
            <v>0.25829996541666667</v>
          </cell>
          <cell r="H48">
            <v>0.29159451749999998</v>
          </cell>
          <cell r="I48">
            <v>0.25829996541666667</v>
          </cell>
          <cell r="J48">
            <v>446.51858333333342</v>
          </cell>
          <cell r="K48">
            <v>502.35362500000002</v>
          </cell>
          <cell r="L48">
            <v>5.8982868166666691</v>
          </cell>
          <cell r="M48"/>
          <cell r="N48"/>
          <cell r="O48"/>
          <cell r="P48"/>
          <cell r="Q48"/>
          <cell r="R48"/>
          <cell r="S48">
            <v>0.11373203770833339</v>
          </cell>
          <cell r="T48">
            <v>0.11067680383333334</v>
          </cell>
          <cell r="U48">
            <v>2.1906220000000006E-3</v>
          </cell>
          <cell r="V48"/>
          <cell r="W48">
            <v>5.8488812500000001E-3</v>
          </cell>
          <cell r="X48">
            <v>6.6236154375000025</v>
          </cell>
          <cell r="Y48">
            <v>0.14456804458333336</v>
          </cell>
          <cell r="Z48">
            <v>0</v>
          </cell>
        </row>
        <row r="49">
          <cell r="A49" t="str">
            <v>Start_DA_2022_61</v>
          </cell>
          <cell r="B49">
            <v>61</v>
          </cell>
          <cell r="C49">
            <v>5.4448863749999994</v>
          </cell>
          <cell r="D49">
            <v>3.7571561135583335E-4</v>
          </cell>
          <cell r="E49">
            <v>0.82407546333333315</v>
          </cell>
          <cell r="F49">
            <v>7.358912625000001E-3</v>
          </cell>
          <cell r="G49">
            <v>6.7684911958333311E-3</v>
          </cell>
          <cell r="H49">
            <v>7.358912625000001E-3</v>
          </cell>
          <cell r="I49">
            <v>6.7684911958333311E-3</v>
          </cell>
          <cell r="J49">
            <v>147.1244791666667</v>
          </cell>
          <cell r="K49">
            <v>161.51512083333333</v>
          </cell>
          <cell r="L49">
            <v>0.67403957375000001</v>
          </cell>
          <cell r="M49"/>
          <cell r="N49"/>
          <cell r="O49"/>
          <cell r="P49"/>
          <cell r="Q49"/>
          <cell r="R49"/>
          <cell r="S49">
            <v>1.6873483545833329E-3</v>
          </cell>
          <cell r="T49">
            <v>2.8012053624999998E-3</v>
          </cell>
          <cell r="U49">
            <v>1.1956475499999997E-3</v>
          </cell>
          <cell r="V49"/>
          <cell r="W49">
            <v>1.8930959999999997E-3</v>
          </cell>
          <cell r="X49">
            <v>1.1891521291666667</v>
          </cell>
          <cell r="Y49">
            <v>5.0811414375000015E-3</v>
          </cell>
          <cell r="Z49">
            <v>0</v>
          </cell>
        </row>
        <row r="50">
          <cell r="A50" t="str">
            <v>Start_DA_2022_62</v>
          </cell>
          <cell r="B50">
            <v>62</v>
          </cell>
          <cell r="C50">
            <v>6.1774733070833356</v>
          </cell>
          <cell r="D50">
            <v>0</v>
          </cell>
          <cell r="E50">
            <v>0.83691789583333331</v>
          </cell>
          <cell r="F50">
            <v>6.9318179166666686E-3</v>
          </cell>
          <cell r="G50">
            <v>6.3772529583333354E-3</v>
          </cell>
          <cell r="H50">
            <v>6.9318179166666686E-3</v>
          </cell>
          <cell r="I50">
            <v>6.3772529583333354E-3</v>
          </cell>
          <cell r="J50">
            <v>165.49161666666669</v>
          </cell>
          <cell r="K50">
            <v>180.08462499999999</v>
          </cell>
          <cell r="L50">
            <v>0.68444009583333398</v>
          </cell>
          <cell r="M50"/>
          <cell r="N50"/>
          <cell r="O50"/>
          <cell r="P50"/>
          <cell r="Q50"/>
          <cell r="R50"/>
          <cell r="S50">
            <v>1.5820324141666666E-3</v>
          </cell>
          <cell r="T50">
            <v>2.6389086666666669E-3</v>
          </cell>
          <cell r="U50">
            <v>1.133048329166667E-3</v>
          </cell>
          <cell r="V50"/>
          <cell r="W50">
            <v>2.1294240833333333E-3</v>
          </cell>
          <cell r="X50">
            <v>1.2079158074999998</v>
          </cell>
          <cell r="Y50">
            <v>4.7952196249999987E-3</v>
          </cell>
          <cell r="Z50">
            <v>0</v>
          </cell>
        </row>
        <row r="51">
          <cell r="A51" t="str">
            <v>Start_SL_2022_SL2022w</v>
          </cell>
          <cell r="B51" t="str">
            <v>SL2022w</v>
          </cell>
          <cell r="C51">
            <v>352.06487802124997</v>
          </cell>
          <cell r="D51">
            <v>8.6569051284869847</v>
          </cell>
          <cell r="E51">
            <v>23.402607813333333</v>
          </cell>
          <cell r="F51">
            <v>0.72436069608749998</v>
          </cell>
          <cell r="G51">
            <v>0.64315286940000005</v>
          </cell>
          <cell r="H51">
            <v>0.72436069608749998</v>
          </cell>
          <cell r="I51">
            <v>0.64315286940000005</v>
          </cell>
          <cell r="J51">
            <v>2768.2143124999998</v>
          </cell>
          <cell r="K51">
            <v>3056.7406750000005</v>
          </cell>
          <cell r="L51">
            <v>21.916482928333334</v>
          </cell>
          <cell r="M51"/>
          <cell r="N51"/>
          <cell r="O51"/>
          <cell r="P51"/>
          <cell r="Q51"/>
          <cell r="R51"/>
          <cell r="S51">
            <v>0.27473313058208337</v>
          </cell>
          <cell r="T51">
            <v>0.27412135213333327</v>
          </cell>
          <cell r="U51">
            <v>1.3845798550833332E-2</v>
          </cell>
          <cell r="V51"/>
          <cell r="W51">
            <v>3.611509533333334E-2</v>
          </cell>
          <cell r="X51">
            <v>27.597590441249995</v>
          </cell>
          <cell r="Y51">
            <v>0.36841974429166663</v>
          </cell>
          <cell r="Z51">
            <v>0</v>
          </cell>
        </row>
        <row r="52">
          <cell r="A52" t="str">
            <v>Start_SL_2022_11</v>
          </cell>
          <cell r="B52">
            <v>11</v>
          </cell>
          <cell r="C52">
            <v>20.377429166666666</v>
          </cell>
          <cell r="D52">
            <v>0.45128754166666657</v>
          </cell>
          <cell r="E52">
            <v>2.5785729166666664</v>
          </cell>
          <cell r="F52">
            <v>2.31005125E-2</v>
          </cell>
          <cell r="G52">
            <v>2.0435150000000003E-2</v>
          </cell>
          <cell r="H52">
            <v>2.31005125E-2</v>
          </cell>
          <cell r="I52">
            <v>2.0435150000000003E-2</v>
          </cell>
          <cell r="J52">
            <v>204.526375</v>
          </cell>
          <cell r="K52">
            <v>212.889625</v>
          </cell>
          <cell r="L52">
            <v>2.5533541666666664</v>
          </cell>
          <cell r="M52"/>
          <cell r="N52"/>
          <cell r="O52"/>
          <cell r="P52"/>
          <cell r="Q52"/>
          <cell r="R52"/>
          <cell r="S52">
            <v>9.1179162500000018E-3</v>
          </cell>
          <cell r="T52">
            <v>8.7356216666666688E-3</v>
          </cell>
          <cell r="U52">
            <v>1.1352620000000004E-4</v>
          </cell>
          <cell r="V52"/>
          <cell r="W52">
            <v>2.697406666666667E-3</v>
          </cell>
          <cell r="X52">
            <v>2.6580162499999997</v>
          </cell>
          <cell r="Y52">
            <v>1.1317231666666669E-2</v>
          </cell>
          <cell r="Z52">
            <v>0</v>
          </cell>
        </row>
        <row r="53">
          <cell r="A53" t="str">
            <v>Start_SL_2022_21</v>
          </cell>
          <cell r="B53">
            <v>21</v>
          </cell>
          <cell r="C53">
            <v>18.437781144166667</v>
          </cell>
          <cell r="D53">
            <v>0.72171639990416658</v>
          </cell>
          <cell r="E53">
            <v>2.107534733333333</v>
          </cell>
          <cell r="F53">
            <v>6.7528515749999976E-2</v>
          </cell>
          <cell r="G53">
            <v>5.9739063041666658E-2</v>
          </cell>
          <cell r="H53">
            <v>6.7528515749999976E-2</v>
          </cell>
          <cell r="I53">
            <v>5.9739063041666658E-2</v>
          </cell>
          <cell r="J53">
            <v>220.83716666666666</v>
          </cell>
          <cell r="K53">
            <v>232.30354166666669</v>
          </cell>
          <cell r="L53">
            <v>2.0891191624999998</v>
          </cell>
          <cell r="M53"/>
          <cell r="N53"/>
          <cell r="O53"/>
          <cell r="P53"/>
          <cell r="Q53"/>
          <cell r="R53"/>
          <cell r="S53">
            <v>2.6656877416666679E-2</v>
          </cell>
          <cell r="T53">
            <v>2.5524625499999998E-2</v>
          </cell>
          <cell r="U53">
            <v>3.4543480083333334E-4</v>
          </cell>
          <cell r="V53"/>
          <cell r="W53">
            <v>2.9123687499999999E-3</v>
          </cell>
          <cell r="X53">
            <v>2.1809866291666657</v>
          </cell>
          <cell r="Y53">
            <v>3.3082181375000005E-2</v>
          </cell>
          <cell r="Z53">
            <v>0</v>
          </cell>
        </row>
        <row r="54">
          <cell r="A54" t="str">
            <v>Start_SL_2022_31</v>
          </cell>
          <cell r="B54">
            <v>31</v>
          </cell>
          <cell r="C54">
            <v>20.443469144583336</v>
          </cell>
          <cell r="D54">
            <v>1.0209500060333336</v>
          </cell>
          <cell r="E54">
            <v>2.2883421249999985</v>
          </cell>
          <cell r="F54">
            <v>9.6321057833333334E-2</v>
          </cell>
          <cell r="G54">
            <v>8.5212774166666672E-2</v>
          </cell>
          <cell r="H54">
            <v>9.6321057833333334E-2</v>
          </cell>
          <cell r="I54">
            <v>8.5212774166666672E-2</v>
          </cell>
          <cell r="J54">
            <v>253.02762916666669</v>
          </cell>
          <cell r="K54">
            <v>272.58308333333343</v>
          </cell>
          <cell r="L54">
            <v>2.2621343249999999</v>
          </cell>
          <cell r="M54"/>
          <cell r="N54"/>
          <cell r="O54"/>
          <cell r="P54"/>
          <cell r="Q54"/>
          <cell r="R54"/>
          <cell r="S54">
            <v>3.801504725000001E-2</v>
          </cell>
          <cell r="T54">
            <v>3.6414331333333348E-2</v>
          </cell>
          <cell r="U54">
            <v>4.9139484416666661E-4</v>
          </cell>
          <cell r="V54"/>
          <cell r="W54">
            <v>3.336928333333333E-3</v>
          </cell>
          <cell r="X54">
            <v>2.4069994208333334</v>
          </cell>
          <cell r="Y54">
            <v>4.7197768833333327E-2</v>
          </cell>
          <cell r="Z54">
            <v>0</v>
          </cell>
        </row>
        <row r="55">
          <cell r="A55" t="str">
            <v>Start_SL_2022_32</v>
          </cell>
          <cell r="B55">
            <v>32</v>
          </cell>
          <cell r="C55">
            <v>20.94496491333333</v>
          </cell>
          <cell r="D55">
            <v>1.0663176134458332</v>
          </cell>
          <cell r="E55">
            <v>2.2873491541666664</v>
          </cell>
          <cell r="F55">
            <v>9.4838585833333322E-2</v>
          </cell>
          <cell r="G55">
            <v>8.3913287083333329E-2</v>
          </cell>
          <cell r="H55">
            <v>9.4838585833333322E-2</v>
          </cell>
          <cell r="I55">
            <v>8.3913287083333329E-2</v>
          </cell>
          <cell r="J55">
            <v>251.3311458333333</v>
          </cell>
          <cell r="K55">
            <v>271.63708333333335</v>
          </cell>
          <cell r="L55">
            <v>2.2535108249999989</v>
          </cell>
          <cell r="M55"/>
          <cell r="N55"/>
          <cell r="O55"/>
          <cell r="P55"/>
          <cell r="Q55"/>
          <cell r="R55"/>
          <cell r="S55">
            <v>3.7412137666666657E-2</v>
          </cell>
          <cell r="T55">
            <v>3.5812100583333333E-2</v>
          </cell>
          <cell r="U55">
            <v>5.5843043500000006E-4</v>
          </cell>
          <cell r="V55"/>
          <cell r="W55">
            <v>3.3125758333333328E-3</v>
          </cell>
          <cell r="X55">
            <v>2.4211512458333333</v>
          </cell>
          <cell r="Y55">
            <v>4.6501165708333327E-2</v>
          </cell>
          <cell r="Z55">
            <v>0</v>
          </cell>
        </row>
        <row r="56">
          <cell r="A56" t="str">
            <v>Start_SL_2022_41</v>
          </cell>
          <cell r="B56">
            <v>41</v>
          </cell>
          <cell r="C56">
            <v>6.9524733958333309</v>
          </cell>
          <cell r="D56">
            <v>0.29415234789999989</v>
          </cell>
          <cell r="E56">
            <v>0.91846376583333311</v>
          </cell>
          <cell r="F56">
            <v>9.5434557500000006E-3</v>
          </cell>
          <cell r="G56">
            <v>8.779951749999999E-3</v>
          </cell>
          <cell r="H56">
            <v>9.5434557500000006E-3</v>
          </cell>
          <cell r="I56">
            <v>8.779951749999999E-3</v>
          </cell>
          <cell r="J56">
            <v>217.36188749999997</v>
          </cell>
          <cell r="K56">
            <v>233.63720833333335</v>
          </cell>
          <cell r="L56">
            <v>0.74926870958333358</v>
          </cell>
          <cell r="M56"/>
          <cell r="N56"/>
          <cell r="O56"/>
          <cell r="P56"/>
          <cell r="Q56"/>
          <cell r="R56"/>
          <cell r="S56">
            <v>2.1564787291666675E-3</v>
          </cell>
          <cell r="T56">
            <v>3.597973416666666E-3</v>
          </cell>
          <cell r="U56">
            <v>1.631188875E-3</v>
          </cell>
          <cell r="V56"/>
          <cell r="W56">
            <v>2.7968529166666665E-3</v>
          </cell>
          <cell r="X56">
            <v>1.3400288620833327</v>
          </cell>
          <cell r="Y56">
            <v>6.6234738750000034E-3</v>
          </cell>
          <cell r="Z56">
            <v>0</v>
          </cell>
        </row>
        <row r="57">
          <cell r="A57" t="str">
            <v>Start_SL_2022_42</v>
          </cell>
          <cell r="B57">
            <v>42</v>
          </cell>
          <cell r="C57">
            <v>10.423997359583334</v>
          </cell>
          <cell r="D57">
            <v>2.3879113460208334E-2</v>
          </cell>
          <cell r="E57">
            <v>0.7695398683333331</v>
          </cell>
          <cell r="F57">
            <v>9.7411719000000015E-3</v>
          </cell>
          <cell r="G57">
            <v>8.8541110125000006E-3</v>
          </cell>
          <cell r="H57">
            <v>9.7411719000000015E-3</v>
          </cell>
          <cell r="I57">
            <v>8.8541110125000006E-3</v>
          </cell>
          <cell r="J57">
            <v>168.78912916666667</v>
          </cell>
          <cell r="K57">
            <v>215.27708333333331</v>
          </cell>
          <cell r="L57">
            <v>0.63877991208333307</v>
          </cell>
          <cell r="M57"/>
          <cell r="N57"/>
          <cell r="O57"/>
          <cell r="P57"/>
          <cell r="Q57"/>
          <cell r="R57"/>
          <cell r="S57">
            <v>2.4508050487500005E-3</v>
          </cell>
          <cell r="T57">
            <v>3.6554347791666682E-3</v>
          </cell>
          <cell r="U57">
            <v>1.1137524666666669E-3</v>
          </cell>
          <cell r="V57"/>
          <cell r="W57">
            <v>2.2383435833333329E-3</v>
          </cell>
          <cell r="X57">
            <v>1.2654431287499999</v>
          </cell>
          <cell r="Y57">
            <v>6.4033103333333329E-3</v>
          </cell>
          <cell r="Z57">
            <v>0</v>
          </cell>
        </row>
        <row r="58">
          <cell r="A58" t="str">
            <v>Start_SL_2022_43</v>
          </cell>
          <cell r="B58">
            <v>43</v>
          </cell>
          <cell r="C58">
            <v>9.774673220833332</v>
          </cell>
          <cell r="D58">
            <v>6.6769909481250014E-2</v>
          </cell>
          <cell r="E58">
            <v>0.89610504749999975</v>
          </cell>
          <cell r="F58">
            <v>1.1008216979166666E-2</v>
          </cell>
          <cell r="G58">
            <v>9.9936761500000002E-3</v>
          </cell>
          <cell r="H58">
            <v>1.1008216979166666E-2</v>
          </cell>
          <cell r="I58">
            <v>9.9936761500000002E-3</v>
          </cell>
          <cell r="J58">
            <v>171.02911666666668</v>
          </cell>
          <cell r="K58">
            <v>186.71816250000003</v>
          </cell>
          <cell r="L58">
            <v>0.74301296541666684</v>
          </cell>
          <cell r="M58"/>
          <cell r="N58"/>
          <cell r="O58"/>
          <cell r="P58"/>
          <cell r="Q58"/>
          <cell r="R58"/>
          <cell r="S58">
            <v>3.1240998395833347E-3</v>
          </cell>
          <cell r="T58">
            <v>4.1504848125000007E-3</v>
          </cell>
          <cell r="U58">
            <v>1.2611980666666668E-3</v>
          </cell>
          <cell r="V58"/>
          <cell r="W58">
            <v>2.202297833333334E-3</v>
          </cell>
          <cell r="X58">
            <v>1.2829904087500001</v>
          </cell>
          <cell r="Y58">
            <v>6.8695722708333289E-3</v>
          </cell>
          <cell r="Z58">
            <v>0</v>
          </cell>
        </row>
        <row r="59">
          <cell r="A59" t="str">
            <v>Start_SL_2022_51</v>
          </cell>
          <cell r="B59">
            <v>51</v>
          </cell>
          <cell r="C59">
            <v>10.442943804166669</v>
          </cell>
          <cell r="D59">
            <v>8.0080413138333348E-2</v>
          </cell>
          <cell r="E59">
            <v>1.0089421783333334</v>
          </cell>
          <cell r="F59">
            <v>1.5864951166666672E-2</v>
          </cell>
          <cell r="G59">
            <v>1.4353881125000004E-2</v>
          </cell>
          <cell r="H59">
            <v>1.5864951166666672E-2</v>
          </cell>
          <cell r="I59">
            <v>1.4353881125000004E-2</v>
          </cell>
          <cell r="J59">
            <v>194.9481625</v>
          </cell>
          <cell r="K59">
            <v>212.54557916666667</v>
          </cell>
          <cell r="L59">
            <v>0.84578935708333314</v>
          </cell>
          <cell r="M59"/>
          <cell r="N59"/>
          <cell r="O59"/>
          <cell r="P59"/>
          <cell r="Q59"/>
          <cell r="R59"/>
          <cell r="S59">
            <v>4.7276875374999998E-3</v>
          </cell>
          <cell r="T59">
            <v>5.9689485000000023E-3</v>
          </cell>
          <cell r="U59">
            <v>1.6165221125000004E-3</v>
          </cell>
          <cell r="V59"/>
          <cell r="W59">
            <v>2.5097218333333337E-3</v>
          </cell>
          <cell r="X59">
            <v>1.4171658479166664</v>
          </cell>
          <cell r="Y59">
            <v>9.6261933749999997E-3</v>
          </cell>
          <cell r="Z59">
            <v>0</v>
          </cell>
        </row>
        <row r="60">
          <cell r="A60" t="str">
            <v>Start_SL_2022_52</v>
          </cell>
          <cell r="B60">
            <v>52</v>
          </cell>
          <cell r="C60">
            <v>38.000361045833323</v>
          </cell>
          <cell r="D60">
            <v>1.0968301772166666</v>
          </cell>
          <cell r="E60">
            <v>1.5087102499999989</v>
          </cell>
          <cell r="F60">
            <v>4.7865671458333321E-2</v>
          </cell>
          <cell r="G60">
            <v>4.2504471208333346E-2</v>
          </cell>
          <cell r="H60">
            <v>4.7865671458333321E-2</v>
          </cell>
          <cell r="I60">
            <v>4.2504471208333346E-2</v>
          </cell>
          <cell r="J60">
            <v>169.62956666666665</v>
          </cell>
          <cell r="K60">
            <v>194.68479166666668</v>
          </cell>
          <cell r="L60">
            <v>1.3921590374999999</v>
          </cell>
          <cell r="M60"/>
          <cell r="N60"/>
          <cell r="O60"/>
          <cell r="P60"/>
          <cell r="Q60"/>
          <cell r="R60"/>
          <cell r="S60">
            <v>1.8128908658333324E-2</v>
          </cell>
          <cell r="T60">
            <v>1.8100419829166665E-2</v>
          </cell>
          <cell r="U60">
            <v>9.8085950833333327E-4</v>
          </cell>
          <cell r="V60"/>
          <cell r="W60">
            <v>2.205618958333334E-3</v>
          </cell>
          <cell r="X60">
            <v>1.8692000833333324</v>
          </cell>
          <cell r="Y60">
            <v>2.4375550749999999E-2</v>
          </cell>
          <cell r="Z60">
            <v>0</v>
          </cell>
        </row>
        <row r="61">
          <cell r="A61" t="str">
            <v>Start_SL_2022_53</v>
          </cell>
          <cell r="B61">
            <v>53</v>
          </cell>
          <cell r="C61">
            <v>10.055517032916665</v>
          </cell>
          <cell r="D61">
            <v>0.68595813350416668</v>
          </cell>
          <cell r="E61">
            <v>1.1223223804166664</v>
          </cell>
          <cell r="F61">
            <v>2.3435528041666657E-2</v>
          </cell>
          <cell r="G61">
            <v>2.0934296916666668E-2</v>
          </cell>
          <cell r="H61">
            <v>2.3435528041666657E-2</v>
          </cell>
          <cell r="I61">
            <v>2.0934296916666668E-2</v>
          </cell>
          <cell r="J61">
            <v>157.82482916666666</v>
          </cell>
          <cell r="K61">
            <v>177.92806250000001</v>
          </cell>
          <cell r="L61">
            <v>0.96522559041666678</v>
          </cell>
          <cell r="M61"/>
          <cell r="N61"/>
          <cell r="O61"/>
          <cell r="P61"/>
          <cell r="Q61"/>
          <cell r="R61"/>
          <cell r="S61">
            <v>8.260235791666664E-3</v>
          </cell>
          <cell r="T61">
            <v>8.8113444333333332E-3</v>
          </cell>
          <cell r="U61">
            <v>1.153432779166667E-3</v>
          </cell>
          <cell r="V61"/>
          <cell r="W61">
            <v>2.0337397083333339E-3</v>
          </cell>
          <cell r="X61">
            <v>1.5241080741666666</v>
          </cell>
          <cell r="Y61">
            <v>1.2674050916666665E-2</v>
          </cell>
          <cell r="Z61">
            <v>0</v>
          </cell>
        </row>
        <row r="62">
          <cell r="A62" t="str">
            <v>Start_SL_2022_54</v>
          </cell>
          <cell r="B62">
            <v>54</v>
          </cell>
          <cell r="C62">
            <v>174.58890811250001</v>
          </cell>
          <cell r="D62">
            <v>3.1485877571666667</v>
          </cell>
          <cell r="E62">
            <v>6.2557321125000032</v>
          </cell>
          <cell r="F62">
            <v>0.31082230750000001</v>
          </cell>
          <cell r="G62">
            <v>0.27528646250000005</v>
          </cell>
          <cell r="H62">
            <v>0.31082230750000001</v>
          </cell>
          <cell r="I62">
            <v>0.27528646250000005</v>
          </cell>
          <cell r="J62">
            <v>446.29320833333333</v>
          </cell>
          <cell r="K62">
            <v>504.93670833333334</v>
          </cell>
          <cell r="L62">
            <v>6.0656493791666684</v>
          </cell>
          <cell r="M62"/>
          <cell r="N62"/>
          <cell r="O62"/>
          <cell r="P62"/>
          <cell r="Q62"/>
          <cell r="R62"/>
          <cell r="S62">
            <v>0.12141355650000003</v>
          </cell>
          <cell r="T62">
            <v>0.11790995299999996</v>
          </cell>
          <cell r="U62">
            <v>2.2513625416666666E-3</v>
          </cell>
          <cell r="V62"/>
          <cell r="W62">
            <v>5.8467208333333361E-3</v>
          </cell>
          <cell r="X62">
            <v>6.834432558333333</v>
          </cell>
          <cell r="Y62">
            <v>0.15387288458333331</v>
          </cell>
          <cell r="Z62">
            <v>0</v>
          </cell>
        </row>
        <row r="63">
          <cell r="A63" t="str">
            <v>Start_SL_2022_61</v>
          </cell>
          <cell r="B63">
            <v>61</v>
          </cell>
          <cell r="C63">
            <v>5.4448863695833332</v>
          </cell>
          <cell r="D63">
            <v>3.7571556969375006E-4</v>
          </cell>
          <cell r="E63">
            <v>0.82407550749999992</v>
          </cell>
          <cell r="F63">
            <v>7.3589075833333335E-3</v>
          </cell>
          <cell r="G63">
            <v>6.7684916124999975E-3</v>
          </cell>
          <cell r="H63">
            <v>7.3589075833333335E-3</v>
          </cell>
          <cell r="I63">
            <v>6.7684916124999975E-3</v>
          </cell>
          <cell r="J63">
            <v>147.1244791666667</v>
          </cell>
          <cell r="K63">
            <v>161.51512083333333</v>
          </cell>
          <cell r="L63">
            <v>0.67403953208333334</v>
          </cell>
          <cell r="M63"/>
          <cell r="N63"/>
          <cell r="O63"/>
          <cell r="P63"/>
          <cell r="Q63"/>
          <cell r="R63"/>
          <cell r="S63">
            <v>1.6873479795833327E-3</v>
          </cell>
          <cell r="T63">
            <v>2.8012052374999999E-3</v>
          </cell>
          <cell r="U63">
            <v>1.1956475083333331E-3</v>
          </cell>
          <cell r="V63"/>
          <cell r="W63">
            <v>1.8930959999999997E-3</v>
          </cell>
          <cell r="X63">
            <v>1.1891521249999999</v>
          </cell>
          <cell r="Y63">
            <v>5.0811413958333348E-3</v>
          </cell>
          <cell r="Z63">
            <v>0</v>
          </cell>
        </row>
        <row r="64">
          <cell r="A64" t="str">
            <v>Start_SL_2022_62</v>
          </cell>
          <cell r="B64">
            <v>62</v>
          </cell>
          <cell r="C64">
            <v>6.1774733112500018</v>
          </cell>
          <cell r="D64">
            <v>0</v>
          </cell>
          <cell r="E64">
            <v>0.83691777375000032</v>
          </cell>
          <cell r="F64">
            <v>6.9318137916666682E-3</v>
          </cell>
          <cell r="G64">
            <v>6.3772528333333354E-3</v>
          </cell>
          <cell r="H64">
            <v>6.9318137916666682E-3</v>
          </cell>
          <cell r="I64">
            <v>6.3772528333333354E-3</v>
          </cell>
          <cell r="J64">
            <v>165.49161666666669</v>
          </cell>
          <cell r="K64">
            <v>180.08462499999999</v>
          </cell>
          <cell r="L64">
            <v>0.68443996583333355</v>
          </cell>
          <cell r="M64"/>
          <cell r="N64"/>
          <cell r="O64"/>
          <cell r="P64"/>
          <cell r="Q64"/>
          <cell r="R64"/>
          <cell r="S64">
            <v>1.5820319141666664E-3</v>
          </cell>
          <cell r="T64">
            <v>2.6389090416666667E-3</v>
          </cell>
          <cell r="U64">
            <v>1.1330484125000003E-3</v>
          </cell>
          <cell r="V64"/>
          <cell r="W64">
            <v>2.1294240833333333E-3</v>
          </cell>
          <cell r="X64">
            <v>1.2079158070833336</v>
          </cell>
          <cell r="Y64">
            <v>4.7952192083333322E-3</v>
          </cell>
          <cell r="Z64">
            <v>0</v>
          </cell>
        </row>
        <row r="65">
          <cell r="A65" t="str">
            <v>Start_TO_2022_to2022w</v>
          </cell>
          <cell r="B65" t="str">
            <v>to2022w</v>
          </cell>
          <cell r="C65">
            <v>406.30307762749993</v>
          </cell>
          <cell r="D65">
            <v>10.853216452058705</v>
          </cell>
          <cell r="E65">
            <v>28.460201614583337</v>
          </cell>
          <cell r="F65">
            <v>0.99727115526666665</v>
          </cell>
          <cell r="G65">
            <v>0.88460545788333322</v>
          </cell>
          <cell r="H65">
            <v>0.99727115526666665</v>
          </cell>
          <cell r="I65">
            <v>0.88460545788333322</v>
          </cell>
          <cell r="J65">
            <v>2824.3214749999993</v>
          </cell>
          <cell r="K65">
            <v>3145.1404625000009</v>
          </cell>
          <cell r="L65">
            <v>26.855418369999995</v>
          </cell>
          <cell r="M65"/>
          <cell r="N65"/>
          <cell r="O65"/>
          <cell r="P65"/>
          <cell r="Q65"/>
          <cell r="R65"/>
          <cell r="S65">
            <v>0.38260352707708334</v>
          </cell>
          <cell r="T65">
            <v>0.37765193689583332</v>
          </cell>
          <cell r="U65">
            <v>1.4589202774583336E-2</v>
          </cell>
          <cell r="V65"/>
          <cell r="W65">
            <v>3.6855767500000004E-2</v>
          </cell>
          <cell r="X65">
            <v>32.801216046250005</v>
          </cell>
          <cell r="Y65">
            <v>0.50200181141666667</v>
          </cell>
          <cell r="Z65">
            <v>0</v>
          </cell>
        </row>
        <row r="66">
          <cell r="A66" t="str">
            <v>Start_TO_2022_11</v>
          </cell>
          <cell r="B66">
            <v>11</v>
          </cell>
          <cell r="C66">
            <v>21.097679166666666</v>
          </cell>
          <cell r="D66">
            <v>0.45572595833333335</v>
          </cell>
          <cell r="E66">
            <v>2.6818625000000007</v>
          </cell>
          <cell r="F66">
            <v>2.4036166666666674E-2</v>
          </cell>
          <cell r="G66">
            <v>2.1262837499999996E-2</v>
          </cell>
          <cell r="H66">
            <v>2.4036166666666674E-2</v>
          </cell>
          <cell r="I66">
            <v>2.1262837499999996E-2</v>
          </cell>
          <cell r="J66">
            <v>206.58458333333331</v>
          </cell>
          <cell r="K66">
            <v>214.95545833333333</v>
          </cell>
          <cell r="L66">
            <v>2.6553620833333329</v>
          </cell>
          <cell r="M66"/>
          <cell r="N66"/>
          <cell r="O66"/>
          <cell r="P66"/>
          <cell r="Q66"/>
          <cell r="R66"/>
          <cell r="S66">
            <v>9.4873312500000015E-3</v>
          </cell>
          <cell r="T66">
            <v>9.0895391666666672E-3</v>
          </cell>
          <cell r="U66">
            <v>1.1788347916666664E-4</v>
          </cell>
          <cell r="V66"/>
          <cell r="W66">
            <v>2.7245525E-3</v>
          </cell>
          <cell r="X66">
            <v>2.760356666666667</v>
          </cell>
          <cell r="Y66">
            <v>1.1775514166666666E-2</v>
          </cell>
          <cell r="Z66">
            <v>0</v>
          </cell>
        </row>
        <row r="67">
          <cell r="A67" t="str">
            <v>Start_TO_2022_21</v>
          </cell>
          <cell r="B67">
            <v>21</v>
          </cell>
          <cell r="C67">
            <v>21.931057684999995</v>
          </cell>
          <cell r="D67">
            <v>0.90381219848750005</v>
          </cell>
          <cell r="E67">
            <v>2.5870905999999994</v>
          </cell>
          <cell r="F67">
            <v>8.5573287000000012E-2</v>
          </cell>
          <cell r="G67">
            <v>7.570187033333331E-2</v>
          </cell>
          <cell r="H67">
            <v>8.5573287000000012E-2</v>
          </cell>
          <cell r="I67">
            <v>7.570187033333331E-2</v>
          </cell>
          <cell r="J67">
            <v>226.13558333333333</v>
          </cell>
          <cell r="K67">
            <v>238.80862500000009</v>
          </cell>
          <cell r="L67">
            <v>2.5615419499999996</v>
          </cell>
          <cell r="M67"/>
          <cell r="N67"/>
          <cell r="O67"/>
          <cell r="P67"/>
          <cell r="Q67"/>
          <cell r="R67"/>
          <cell r="S67">
            <v>3.3786146833333315E-2</v>
          </cell>
          <cell r="T67">
            <v>3.2355541125000005E-2</v>
          </cell>
          <cell r="U67">
            <v>4.1803587500000017E-4</v>
          </cell>
          <cell r="V67"/>
          <cell r="W67">
            <v>2.9822641666666654E-3</v>
          </cell>
          <cell r="X67">
            <v>2.6598247791666672</v>
          </cell>
          <cell r="Y67">
            <v>4.1915740458333323E-2</v>
          </cell>
          <cell r="Z67">
            <v>0</v>
          </cell>
        </row>
        <row r="68">
          <cell r="A68" t="str">
            <v>Start_TO_2022_31</v>
          </cell>
          <cell r="B68">
            <v>31</v>
          </cell>
          <cell r="C68">
            <v>29.564221177916664</v>
          </cell>
          <cell r="D68">
            <v>1.6080018803625002</v>
          </cell>
          <cell r="E68">
            <v>3.5088863666666668</v>
          </cell>
          <cell r="F68">
            <v>0.14395086937500001</v>
          </cell>
          <cell r="G68">
            <v>0.12734853637499996</v>
          </cell>
          <cell r="H68">
            <v>0.14395086937500001</v>
          </cell>
          <cell r="I68">
            <v>0.12734853637499996</v>
          </cell>
          <cell r="J68">
            <v>264.6468333333334</v>
          </cell>
          <cell r="K68">
            <v>290.941125</v>
          </cell>
          <cell r="L68">
            <v>3.4590759666666666</v>
          </cell>
          <cell r="M68"/>
          <cell r="N68"/>
          <cell r="O68"/>
          <cell r="P68"/>
          <cell r="Q68"/>
          <cell r="R68"/>
          <cell r="S68">
            <v>5.6836197125000008E-2</v>
          </cell>
          <cell r="T68">
            <v>5.4448356833333322E-2</v>
          </cell>
          <cell r="U68">
            <v>6.7474841666666664E-4</v>
          </cell>
          <cell r="V68"/>
          <cell r="W68">
            <v>3.4900770833333327E-3</v>
          </cell>
          <cell r="X68">
            <v>3.6354093666666674</v>
          </cell>
          <cell r="Y68">
            <v>7.0512326583333354E-2</v>
          </cell>
          <cell r="Z68">
            <v>0</v>
          </cell>
        </row>
        <row r="69">
          <cell r="A69" t="str">
            <v>Start_TO_2022_32</v>
          </cell>
          <cell r="B69">
            <v>32</v>
          </cell>
          <cell r="C69">
            <v>30.035266379583316</v>
          </cell>
          <cell r="D69">
            <v>1.6417969869208331</v>
          </cell>
          <cell r="E69">
            <v>3.4519215708333344</v>
          </cell>
          <cell r="F69">
            <v>0.14148334045833336</v>
          </cell>
          <cell r="G69">
            <v>0.12518230999999999</v>
          </cell>
          <cell r="H69">
            <v>0.14148334045833336</v>
          </cell>
          <cell r="I69">
            <v>0.12518230999999999</v>
          </cell>
          <cell r="J69">
            <v>262.55995833333333</v>
          </cell>
          <cell r="K69">
            <v>289.53812500000004</v>
          </cell>
          <cell r="L69">
            <v>3.3944314041666668</v>
          </cell>
          <cell r="M69"/>
          <cell r="N69"/>
          <cell r="O69"/>
          <cell r="P69"/>
          <cell r="Q69"/>
          <cell r="R69"/>
          <cell r="S69">
            <v>5.584307916666667E-2</v>
          </cell>
          <cell r="T69">
            <v>5.3475710875000006E-2</v>
          </cell>
          <cell r="U69">
            <v>7.3471839958333342E-4</v>
          </cell>
          <cell r="V69"/>
          <cell r="W69">
            <v>3.4604725000000006E-3</v>
          </cell>
          <cell r="X69">
            <v>3.5899730416666666</v>
          </cell>
          <cell r="Y69">
            <v>6.9339218375000011E-2</v>
          </cell>
          <cell r="Z69">
            <v>0</v>
          </cell>
        </row>
        <row r="70">
          <cell r="A70" t="str">
            <v>Start_TO_2022_41</v>
          </cell>
          <cell r="B70">
            <v>41</v>
          </cell>
          <cell r="C70">
            <v>6.9524734041666649</v>
          </cell>
          <cell r="D70">
            <v>0.29415234789583322</v>
          </cell>
          <cell r="E70">
            <v>0.92935313958333365</v>
          </cell>
          <cell r="F70">
            <v>9.5434565833333335E-3</v>
          </cell>
          <cell r="G70">
            <v>8.779954208333331E-3</v>
          </cell>
          <cell r="H70">
            <v>9.5434565833333335E-3</v>
          </cell>
          <cell r="I70">
            <v>8.779954208333331E-3</v>
          </cell>
          <cell r="J70">
            <v>219.54227916666665</v>
          </cell>
          <cell r="K70">
            <v>235.99274999999997</v>
          </cell>
          <cell r="L70">
            <v>0.75815163583333289</v>
          </cell>
          <cell r="M70"/>
          <cell r="N70"/>
          <cell r="O70"/>
          <cell r="P70"/>
          <cell r="Q70"/>
          <cell r="R70"/>
          <cell r="S70">
            <v>2.156478312500001E-3</v>
          </cell>
          <cell r="T70">
            <v>3.5979726666666664E-3</v>
          </cell>
          <cell r="U70">
            <v>1.631188875E-3</v>
          </cell>
          <cell r="V70"/>
          <cell r="W70">
            <v>2.8249099999999999E-3</v>
          </cell>
          <cell r="X70">
            <v>1.3559154512500005</v>
          </cell>
          <cell r="Y70">
            <v>6.62347391666667E-3</v>
          </cell>
          <cell r="Z70">
            <v>0</v>
          </cell>
        </row>
        <row r="71">
          <cell r="A71" t="str">
            <v>Start_TO_2022_42</v>
          </cell>
          <cell r="B71">
            <v>42</v>
          </cell>
          <cell r="C71">
            <v>10.432067377499996</v>
          </cell>
          <cell r="D71">
            <v>2.397495062620833E-2</v>
          </cell>
          <cell r="E71">
            <v>0.77832861791666674</v>
          </cell>
          <cell r="F71">
            <v>9.8259528333333353E-3</v>
          </cell>
          <cell r="G71">
            <v>8.9291134166666654E-3</v>
          </cell>
          <cell r="H71">
            <v>9.8259528333333353E-3</v>
          </cell>
          <cell r="I71">
            <v>8.9291134166666654E-3</v>
          </cell>
          <cell r="J71">
            <v>170.37614583333334</v>
          </cell>
          <cell r="K71">
            <v>217.03501666666668</v>
          </cell>
          <cell r="L71">
            <v>0.64616286125</v>
          </cell>
          <cell r="M71"/>
          <cell r="N71"/>
          <cell r="O71"/>
          <cell r="P71"/>
          <cell r="Q71"/>
          <cell r="R71"/>
          <cell r="S71">
            <v>2.4842754383333338E-3</v>
          </cell>
          <cell r="T71">
            <v>3.6875021666666675E-3</v>
          </cell>
          <cell r="U71">
            <v>1.1141539416666668E-3</v>
          </cell>
          <cell r="V71"/>
          <cell r="W71">
            <v>2.2593867083333338E-3</v>
          </cell>
          <cell r="X71">
            <v>1.2796826883333332</v>
          </cell>
          <cell r="Y71">
            <v>6.4448346583333323E-3</v>
          </cell>
          <cell r="Z71">
            <v>0</v>
          </cell>
        </row>
        <row r="72">
          <cell r="A72" t="str">
            <v>Start_TO_2022_43</v>
          </cell>
          <cell r="B72">
            <v>43</v>
          </cell>
          <cell r="C72">
            <v>9.783006300000002</v>
          </cell>
          <cell r="D72">
            <v>6.6840337298749983E-2</v>
          </cell>
          <cell r="E72">
            <v>0.9060970604166666</v>
          </cell>
          <cell r="F72">
            <v>1.1162367225000002E-2</v>
          </cell>
          <cell r="G72">
            <v>1.0130048279166666E-2</v>
          </cell>
          <cell r="H72">
            <v>1.1162367225000002E-2</v>
          </cell>
          <cell r="I72">
            <v>1.0130048279166666E-2</v>
          </cell>
          <cell r="J72">
            <v>172.62985416666663</v>
          </cell>
          <cell r="K72">
            <v>188.46782083333335</v>
          </cell>
          <cell r="L72">
            <v>0.75132914749999991</v>
          </cell>
          <cell r="M72"/>
          <cell r="N72"/>
          <cell r="O72"/>
          <cell r="P72"/>
          <cell r="Q72"/>
          <cell r="R72"/>
          <cell r="S72">
            <v>3.1850170854166669E-3</v>
          </cell>
          <cell r="T72">
            <v>4.2088494499999988E-3</v>
          </cell>
          <cell r="U72">
            <v>1.2617945916666661E-3</v>
          </cell>
          <cell r="V72"/>
          <cell r="W72">
            <v>2.2229166250000002E-3</v>
          </cell>
          <cell r="X72">
            <v>1.2972634283333331</v>
          </cell>
          <cell r="Y72">
            <v>6.9450296708333317E-3</v>
          </cell>
          <cell r="Z72">
            <v>0</v>
          </cell>
        </row>
        <row r="73">
          <cell r="A73" t="str">
            <v>Start_TO_2022_51</v>
          </cell>
          <cell r="B73">
            <v>51</v>
          </cell>
          <cell r="C73">
            <v>10.457282091666666</v>
          </cell>
          <cell r="D73">
            <v>8.0146761624999965E-2</v>
          </cell>
          <cell r="E73">
            <v>1.0209085991666667</v>
          </cell>
          <cell r="F73">
            <v>1.6154910750000005E-2</v>
          </cell>
          <cell r="G73">
            <v>1.4610380250000004E-2</v>
          </cell>
          <cell r="H73">
            <v>1.6154910750000005E-2</v>
          </cell>
          <cell r="I73">
            <v>1.4610380250000004E-2</v>
          </cell>
          <cell r="J73">
            <v>197.03287083333339</v>
          </cell>
          <cell r="K73">
            <v>214.80257083333342</v>
          </cell>
          <cell r="L73">
            <v>0.85579316458333343</v>
          </cell>
          <cell r="M73"/>
          <cell r="N73"/>
          <cell r="O73"/>
          <cell r="P73"/>
          <cell r="Q73"/>
          <cell r="R73"/>
          <cell r="S73">
            <v>4.842309745833333E-3</v>
          </cell>
          <cell r="T73">
            <v>6.078763791666668E-3</v>
          </cell>
          <cell r="U73">
            <v>1.6175560000000002E-3</v>
          </cell>
          <cell r="V73"/>
          <cell r="W73">
            <v>2.5365655416666661E-3</v>
          </cell>
          <cell r="X73">
            <v>1.4340670654166658</v>
          </cell>
          <cell r="Y73">
            <v>9.7680706249999999E-3</v>
          </cell>
          <cell r="Z73">
            <v>0</v>
          </cell>
        </row>
        <row r="74">
          <cell r="A74" t="str">
            <v>Start_TO_2022_52</v>
          </cell>
          <cell r="B74">
            <v>52</v>
          </cell>
          <cell r="C74">
            <v>38.156433841666662</v>
          </cell>
          <cell r="D74">
            <v>1.0984787847041668</v>
          </cell>
          <cell r="E74">
            <v>1.5353704166666671</v>
          </cell>
          <cell r="F74">
            <v>4.985271275E-2</v>
          </cell>
          <cell r="G74">
            <v>4.4262250833333343E-2</v>
          </cell>
          <cell r="H74">
            <v>4.985271275E-2</v>
          </cell>
          <cell r="I74">
            <v>4.4262250833333343E-2</v>
          </cell>
          <cell r="J74">
            <v>171.852125</v>
          </cell>
          <cell r="K74">
            <v>197.08923750000005</v>
          </cell>
          <cell r="L74">
            <v>1.4174411675</v>
          </cell>
          <cell r="M74"/>
          <cell r="N74"/>
          <cell r="O74"/>
          <cell r="P74"/>
          <cell r="Q74"/>
          <cell r="R74"/>
          <cell r="S74">
            <v>1.8913645758333337E-2</v>
          </cell>
          <cell r="T74">
            <v>1.8852242074999997E-2</v>
          </cell>
          <cell r="U74">
            <v>9.8966252916666653E-4</v>
          </cell>
          <cell r="V74"/>
          <cell r="W74">
            <v>2.2345802916666668E-3</v>
          </cell>
          <cell r="X74">
            <v>1.901802770833332</v>
          </cell>
          <cell r="Y74">
            <v>2.5348583625000004E-2</v>
          </cell>
          <cell r="Z74">
            <v>0</v>
          </cell>
        </row>
        <row r="75">
          <cell r="A75" t="str">
            <v>Start_TO_2022_53</v>
          </cell>
          <cell r="B75">
            <v>53</v>
          </cell>
          <cell r="C75">
            <v>10.095408587916667</v>
          </cell>
          <cell r="D75">
            <v>0.6861370573458333</v>
          </cell>
          <cell r="E75">
            <v>1.1360223041666664</v>
          </cell>
          <cell r="F75">
            <v>2.4245216916666659E-2</v>
          </cell>
          <cell r="G75">
            <v>2.1650533958333325E-2</v>
          </cell>
          <cell r="H75">
            <v>2.4245216916666659E-2</v>
          </cell>
          <cell r="I75">
            <v>2.1650533958333325E-2</v>
          </cell>
          <cell r="J75">
            <v>159.69426249999998</v>
          </cell>
          <cell r="K75">
            <v>179.96347083333328</v>
          </cell>
          <cell r="L75">
            <v>0.97705567875000032</v>
          </cell>
          <cell r="M75"/>
          <cell r="N75"/>
          <cell r="O75"/>
          <cell r="P75"/>
          <cell r="Q75"/>
          <cell r="R75"/>
          <cell r="S75">
            <v>8.5803128333333343E-3</v>
          </cell>
          <cell r="T75">
            <v>9.1179938916666689E-3</v>
          </cell>
          <cell r="U75">
            <v>1.1563087291666674E-3</v>
          </cell>
          <cell r="V75"/>
          <cell r="W75">
            <v>2.0578442083333333E-3</v>
          </cell>
          <cell r="X75">
            <v>1.5425730433333342</v>
          </cell>
          <cell r="Y75">
            <v>1.3070224333333332E-2</v>
          </cell>
          <cell r="Z75">
            <v>0</v>
          </cell>
        </row>
        <row r="76">
          <cell r="A76" t="str">
            <v>Start_TO_2022_54</v>
          </cell>
          <cell r="B76">
            <v>54</v>
          </cell>
          <cell r="C76">
            <v>206.17574355833332</v>
          </cell>
          <cell r="D76">
            <v>3.9937731215416661</v>
          </cell>
          <cell r="E76">
            <v>8.2431390083333369</v>
          </cell>
          <cell r="F76">
            <v>0.46714989083333336</v>
          </cell>
          <cell r="G76">
            <v>0.41359988499999994</v>
          </cell>
          <cell r="H76">
            <v>0.46714989083333336</v>
          </cell>
          <cell r="I76">
            <v>0.41359988499999994</v>
          </cell>
          <cell r="J76">
            <v>456.91183333333333</v>
          </cell>
          <cell r="K76">
            <v>531.89145833333339</v>
          </cell>
          <cell r="L76">
            <v>8.0040499583333311</v>
          </cell>
          <cell r="M76"/>
          <cell r="N76"/>
          <cell r="O76"/>
          <cell r="P76"/>
          <cell r="Q76"/>
          <cell r="R76"/>
          <cell r="S76">
            <v>0.18321846170833331</v>
          </cell>
          <cell r="T76">
            <v>0.17729849666666667</v>
          </cell>
          <cell r="U76">
            <v>2.5444483875000003E-3</v>
          </cell>
          <cell r="V76"/>
          <cell r="W76">
            <v>5.991566250000001E-3</v>
          </cell>
          <cell r="X76">
            <v>8.9180882875000034</v>
          </cell>
          <cell r="Y76">
            <v>0.23038132791666663</v>
          </cell>
          <cell r="Z76">
            <v>0</v>
          </cell>
        </row>
        <row r="77">
          <cell r="A77" t="str">
            <v>Start_TO_2022_61</v>
          </cell>
          <cell r="B77">
            <v>61</v>
          </cell>
          <cell r="C77">
            <v>5.4449647458333326</v>
          </cell>
          <cell r="D77">
            <v>3.7606691708125007E-4</v>
          </cell>
          <cell r="E77">
            <v>0.83403214541666648</v>
          </cell>
          <cell r="F77">
            <v>7.361165916666663E-3</v>
          </cell>
          <cell r="G77">
            <v>6.7704843541666676E-3</v>
          </cell>
          <cell r="H77">
            <v>7.361165916666663E-3</v>
          </cell>
          <cell r="I77">
            <v>6.7704843541666676E-3</v>
          </cell>
          <cell r="J77">
            <v>148.89970416666668</v>
          </cell>
          <cell r="K77">
            <v>163.44580416666668</v>
          </cell>
          <cell r="L77">
            <v>0.68218336791666667</v>
          </cell>
          <cell r="M77"/>
          <cell r="N77"/>
          <cell r="O77"/>
          <cell r="P77"/>
          <cell r="Q77"/>
          <cell r="R77"/>
          <cell r="S77">
            <v>1.6882389475E-3</v>
          </cell>
          <cell r="T77">
            <v>2.8020595208333322E-3</v>
          </cell>
          <cell r="U77">
            <v>1.1956551791666666E-3</v>
          </cell>
          <cell r="V77"/>
          <cell r="W77">
            <v>1.9159388333333336E-3</v>
          </cell>
          <cell r="X77">
            <v>1.2035201091666665</v>
          </cell>
          <cell r="Y77">
            <v>5.0822474208333333E-3</v>
          </cell>
          <cell r="Z77">
            <v>0</v>
          </cell>
        </row>
        <row r="78">
          <cell r="A78" t="str">
            <v>Start_TO_2022_62</v>
          </cell>
          <cell r="B78">
            <v>62</v>
          </cell>
          <cell r="C78">
            <v>6.1774733112500009</v>
          </cell>
          <cell r="D78">
            <v>0</v>
          </cell>
          <cell r="E78">
            <v>0.84718928541666594</v>
          </cell>
          <cell r="F78">
            <v>6.9318179583333335E-3</v>
          </cell>
          <cell r="G78">
            <v>6.3772533750000018E-3</v>
          </cell>
          <cell r="H78">
            <v>6.9318179583333335E-3</v>
          </cell>
          <cell r="I78">
            <v>6.3772533750000018E-3</v>
          </cell>
          <cell r="J78">
            <v>167.45544166666664</v>
          </cell>
          <cell r="K78">
            <v>182.20900000000003</v>
          </cell>
          <cell r="L78">
            <v>0.69283998416666659</v>
          </cell>
          <cell r="M78"/>
          <cell r="N78"/>
          <cell r="O78"/>
          <cell r="P78"/>
          <cell r="Q78"/>
          <cell r="R78"/>
          <cell r="S78">
            <v>1.5820328724999999E-3</v>
          </cell>
          <cell r="T78">
            <v>2.6389086666666669E-3</v>
          </cell>
          <cell r="U78">
            <v>1.1330483708333337E-3</v>
          </cell>
          <cell r="V78"/>
          <cell r="W78">
            <v>2.1546927916666664E-3</v>
          </cell>
          <cell r="X78">
            <v>1.2227393479166666</v>
          </cell>
          <cell r="Y78">
            <v>4.7952196666666653E-3</v>
          </cell>
          <cell r="Z78">
            <v>0</v>
          </cell>
        </row>
        <row r="79">
          <cell r="A79" t="str">
            <v>Start_WE_2022_we2022w</v>
          </cell>
          <cell r="B79" t="str">
            <v>we2022w</v>
          </cell>
          <cell r="C79">
            <v>370.12567942333334</v>
          </cell>
          <cell r="D79">
            <v>9.4175069133913567</v>
          </cell>
          <cell r="E79">
            <v>25.122353969166671</v>
          </cell>
          <cell r="F79">
            <v>0.82242074827499978</v>
          </cell>
          <cell r="G79">
            <v>0.72991518503749975</v>
          </cell>
          <cell r="H79">
            <v>0.82242074827499978</v>
          </cell>
          <cell r="I79">
            <v>0.72991518503749975</v>
          </cell>
          <cell r="J79">
            <v>2800.2710416666664</v>
          </cell>
          <cell r="K79">
            <v>3100.182991666667</v>
          </cell>
          <cell r="L79">
            <v>23.601663744999996</v>
          </cell>
          <cell r="M79"/>
          <cell r="N79"/>
          <cell r="O79"/>
          <cell r="P79"/>
          <cell r="Q79"/>
          <cell r="R79"/>
          <cell r="S79">
            <v>0.31345668547958327</v>
          </cell>
          <cell r="T79">
            <v>0.31129821134583341</v>
          </cell>
          <cell r="U79">
            <v>1.4178614940000001E-2</v>
          </cell>
          <cell r="V79"/>
          <cell r="W79">
            <v>3.6536565999999999E-2</v>
          </cell>
          <cell r="X79">
            <v>29.321976210000003</v>
          </cell>
          <cell r="Y79">
            <v>0.41645861888749991</v>
          </cell>
          <cell r="Z79">
            <v>0</v>
          </cell>
        </row>
        <row r="80">
          <cell r="A80" t="str">
            <v>Start_WE_2022_11</v>
          </cell>
          <cell r="B80">
            <v>11</v>
          </cell>
          <cell r="C80">
            <v>21.219183333333334</v>
          </cell>
          <cell r="D80">
            <v>0.45374895833333334</v>
          </cell>
          <cell r="E80">
            <v>2.69651</v>
          </cell>
          <cell r="F80">
            <v>2.3960024999999999E-2</v>
          </cell>
          <cell r="G80">
            <v>2.1195516666666664E-2</v>
          </cell>
          <cell r="H80">
            <v>2.3960024999999999E-2</v>
          </cell>
          <cell r="I80">
            <v>2.1195516666666664E-2</v>
          </cell>
          <cell r="J80">
            <v>205.71562500000002</v>
          </cell>
          <cell r="K80">
            <v>214.05925000000002</v>
          </cell>
          <cell r="L80">
            <v>2.6693608333333327</v>
          </cell>
          <cell r="M80"/>
          <cell r="N80"/>
          <cell r="O80"/>
          <cell r="P80"/>
          <cell r="Q80"/>
          <cell r="R80"/>
          <cell r="S80">
            <v>9.4574191666666665E-3</v>
          </cell>
          <cell r="T80">
            <v>9.0608887500000009E-3</v>
          </cell>
          <cell r="U80">
            <v>1.1720770833333332E-4</v>
          </cell>
          <cell r="V80"/>
          <cell r="W80">
            <v>2.713090416666666E-3</v>
          </cell>
          <cell r="X80">
            <v>2.7729858333333333</v>
          </cell>
          <cell r="Y80">
            <v>1.1738086666666668E-2</v>
          </cell>
          <cell r="Z80">
            <v>0</v>
          </cell>
        </row>
        <row r="81">
          <cell r="A81" t="str">
            <v>Start_WE_2022_21</v>
          </cell>
          <cell r="B81">
            <v>21</v>
          </cell>
          <cell r="C81">
            <v>20.037691789166672</v>
          </cell>
          <cell r="D81">
            <v>0.78866059377499964</v>
          </cell>
          <cell r="E81">
            <v>2.3152873291666674</v>
          </cell>
          <cell r="F81">
            <v>7.9282307583333336E-2</v>
          </cell>
          <cell r="G81">
            <v>7.0136766124999986E-2</v>
          </cell>
          <cell r="H81">
            <v>7.9282307583333336E-2</v>
          </cell>
          <cell r="I81">
            <v>7.0136766124999986E-2</v>
          </cell>
          <cell r="J81">
            <v>224.85991666666658</v>
          </cell>
          <cell r="K81">
            <v>237.02474999999993</v>
          </cell>
          <cell r="L81">
            <v>2.2938193083333331</v>
          </cell>
          <cell r="M81"/>
          <cell r="N81"/>
          <cell r="O81"/>
          <cell r="P81"/>
          <cell r="Q81"/>
          <cell r="R81"/>
          <cell r="S81">
            <v>3.1300077333333322E-2</v>
          </cell>
          <cell r="T81">
            <v>2.9973221708333327E-2</v>
          </cell>
          <cell r="U81">
            <v>3.9441554875000009E-4</v>
          </cell>
          <cell r="V81"/>
          <cell r="W81">
            <v>2.9654370833333333E-3</v>
          </cell>
          <cell r="X81">
            <v>2.3862131791666665</v>
          </cell>
          <cell r="Y81">
            <v>3.8836705375000009E-2</v>
          </cell>
          <cell r="Z81">
            <v>0</v>
          </cell>
        </row>
        <row r="82">
          <cell r="A82" t="str">
            <v>Start_WE_2022_31</v>
          </cell>
          <cell r="B82">
            <v>31</v>
          </cell>
          <cell r="C82">
            <v>24.531608706666663</v>
          </cell>
          <cell r="D82">
            <v>1.2713633724791664</v>
          </cell>
          <cell r="E82">
            <v>2.7564228333333323</v>
          </cell>
          <cell r="F82">
            <v>0.12379638904166662</v>
          </cell>
          <cell r="G82">
            <v>0.10951895937499999</v>
          </cell>
          <cell r="H82">
            <v>0.12379638904166662</v>
          </cell>
          <cell r="I82">
            <v>0.10951895937499999</v>
          </cell>
          <cell r="J82">
            <v>260.57229166666667</v>
          </cell>
          <cell r="K82">
            <v>283.60683333333338</v>
          </cell>
          <cell r="L82">
            <v>2.7223542791666664</v>
          </cell>
          <cell r="M82"/>
          <cell r="N82"/>
          <cell r="O82"/>
          <cell r="P82"/>
          <cell r="Q82"/>
          <cell r="R82"/>
          <cell r="S82">
            <v>4.8870292708333346E-2</v>
          </cell>
          <cell r="T82">
            <v>4.681531562500002E-2</v>
          </cell>
          <cell r="U82">
            <v>6.0155751291666667E-4</v>
          </cell>
          <cell r="V82"/>
          <cell r="W82">
            <v>3.4363795833333333E-3</v>
          </cell>
          <cell r="X82">
            <v>2.8737948250000009</v>
          </cell>
          <cell r="Y82">
            <v>6.0648720999999996E-2</v>
          </cell>
          <cell r="Z82">
            <v>0</v>
          </cell>
        </row>
        <row r="83">
          <cell r="A83" t="str">
            <v>Start_WE_2022_32</v>
          </cell>
          <cell r="B83">
            <v>32</v>
          </cell>
          <cell r="C83">
            <v>25.211164353750004</v>
          </cell>
          <cell r="D83">
            <v>1.3237994142166667</v>
          </cell>
          <cell r="E83">
            <v>2.7551452666666676</v>
          </cell>
          <cell r="F83">
            <v>0.12171387854166667</v>
          </cell>
          <cell r="G83">
            <v>0.10769151066666667</v>
          </cell>
          <cell r="H83">
            <v>0.12171387854166667</v>
          </cell>
          <cell r="I83">
            <v>0.10769151066666667</v>
          </cell>
          <cell r="J83">
            <v>258.61945833333334</v>
          </cell>
          <cell r="K83">
            <v>282.40100000000007</v>
          </cell>
          <cell r="L83">
            <v>2.712724279166665</v>
          </cell>
          <cell r="M83"/>
          <cell r="N83"/>
          <cell r="O83"/>
          <cell r="P83"/>
          <cell r="Q83"/>
          <cell r="R83"/>
          <cell r="S83">
            <v>4.8030016374999984E-2</v>
          </cell>
          <cell r="T83">
            <v>4.5985950000000005E-2</v>
          </cell>
          <cell r="U83">
            <v>6.6598142000000001E-4</v>
          </cell>
          <cell r="V83"/>
          <cell r="W83">
            <v>3.4085833333333329E-3</v>
          </cell>
          <cell r="X83">
            <v>2.8860194958333332</v>
          </cell>
          <cell r="Y83">
            <v>5.9661419041666663E-2</v>
          </cell>
          <cell r="Z83">
            <v>0</v>
          </cell>
        </row>
        <row r="84">
          <cell r="A84" t="str">
            <v>Start_WE_2022_41</v>
          </cell>
          <cell r="B84">
            <v>41</v>
          </cell>
          <cell r="C84">
            <v>6.9524733999999988</v>
          </cell>
          <cell r="D84">
            <v>0.29415234789583322</v>
          </cell>
          <cell r="E84">
            <v>0.92155422125000008</v>
          </cell>
          <cell r="F84">
            <v>9.5434561666666671E-3</v>
          </cell>
          <cell r="G84">
            <v>8.7799529583333317E-3</v>
          </cell>
          <cell r="H84">
            <v>9.5434561666666671E-3</v>
          </cell>
          <cell r="I84">
            <v>8.7799529583333317E-3</v>
          </cell>
          <cell r="J84">
            <v>218.18690833333332</v>
          </cell>
          <cell r="K84">
            <v>234.51183333333336</v>
          </cell>
          <cell r="L84">
            <v>0.75178960708333331</v>
          </cell>
          <cell r="M84"/>
          <cell r="N84"/>
          <cell r="O84"/>
          <cell r="P84"/>
          <cell r="Q84"/>
          <cell r="R84"/>
          <cell r="S84">
            <v>2.156479062500001E-3</v>
          </cell>
          <cell r="T84">
            <v>3.5979724583333323E-3</v>
          </cell>
          <cell r="U84">
            <v>1.631188875E-3</v>
          </cell>
          <cell r="V84"/>
          <cell r="W84">
            <v>2.8074662499999996E-3</v>
          </cell>
          <cell r="X84">
            <v>1.3445371191666666</v>
          </cell>
          <cell r="Y84">
            <v>6.6234734166666686E-3</v>
          </cell>
          <cell r="Z84">
            <v>0</v>
          </cell>
        </row>
        <row r="85">
          <cell r="A85" t="str">
            <v>Start_WE_2022_42</v>
          </cell>
          <cell r="B85">
            <v>42</v>
          </cell>
          <cell r="C85">
            <v>10.428291256666672</v>
          </cell>
          <cell r="D85">
            <v>2.3908452132791663E-2</v>
          </cell>
          <cell r="E85">
            <v>0.7733065883333331</v>
          </cell>
          <cell r="F85">
            <v>9.7870744041666652E-3</v>
          </cell>
          <cell r="G85">
            <v>8.8947191499999991E-3</v>
          </cell>
          <cell r="H85">
            <v>9.7870744041666652E-3</v>
          </cell>
          <cell r="I85">
            <v>8.8947191499999991E-3</v>
          </cell>
          <cell r="J85">
            <v>169.89101249999999</v>
          </cell>
          <cell r="K85">
            <v>216.45091250000007</v>
          </cell>
          <cell r="L85">
            <v>0.64195984249999993</v>
          </cell>
          <cell r="M85"/>
          <cell r="N85"/>
          <cell r="O85"/>
          <cell r="P85"/>
          <cell r="Q85"/>
          <cell r="R85"/>
          <cell r="S85">
            <v>2.4689252354166673E-3</v>
          </cell>
          <cell r="T85">
            <v>3.6727953708333302E-3</v>
          </cell>
          <cell r="U85">
            <v>1.1139700833333332E-3</v>
          </cell>
          <cell r="V85"/>
          <cell r="W85">
            <v>2.2529563333333331E-3</v>
          </cell>
          <cell r="X85">
            <v>1.2715036700000002</v>
          </cell>
          <cell r="Y85">
            <v>6.4257952083333339E-3</v>
          </cell>
          <cell r="Z85">
            <v>0</v>
          </cell>
        </row>
        <row r="86">
          <cell r="A86" t="str">
            <v>Start_WE_2022_43</v>
          </cell>
          <cell r="B86">
            <v>43</v>
          </cell>
          <cell r="C86">
            <v>9.778471020833333</v>
          </cell>
          <cell r="D86">
            <v>6.6789410262916668E-2</v>
          </cell>
          <cell r="E86">
            <v>0.89983811250000001</v>
          </cell>
          <cell r="F86">
            <v>1.1083594412499996E-2</v>
          </cell>
          <cell r="G86">
            <v>1.0060359783333335E-2</v>
          </cell>
          <cell r="H86">
            <v>1.1083594412499996E-2</v>
          </cell>
          <cell r="I86">
            <v>1.0060359783333335E-2</v>
          </cell>
          <cell r="J86">
            <v>171.97910833333333</v>
          </cell>
          <cell r="K86">
            <v>187.72264166666673</v>
          </cell>
          <cell r="L86">
            <v>0.74613353333333354</v>
          </cell>
          <cell r="M86"/>
          <cell r="N86"/>
          <cell r="O86"/>
          <cell r="P86"/>
          <cell r="Q86"/>
          <cell r="R86"/>
          <cell r="S86">
            <v>3.153887167083333E-3</v>
          </cell>
          <cell r="T86">
            <v>4.179023483333333E-3</v>
          </cell>
          <cell r="U86">
            <v>1.2614893249999995E-3</v>
          </cell>
          <cell r="V86"/>
          <cell r="W86">
            <v>2.2145332083333331E-3</v>
          </cell>
          <cell r="X86">
            <v>1.2882985733333334</v>
          </cell>
          <cell r="Y86">
            <v>6.906472054166668E-3</v>
          </cell>
          <cell r="Z86">
            <v>0</v>
          </cell>
        </row>
        <row r="87">
          <cell r="A87" t="str">
            <v>Start_WE_2022_51</v>
          </cell>
          <cell r="B87">
            <v>51</v>
          </cell>
          <cell r="C87">
            <v>10.449201633333333</v>
          </cell>
          <cell r="D87">
            <v>8.0096897129583303E-2</v>
          </cell>
          <cell r="E87">
            <v>1.0133797504166664</v>
          </cell>
          <cell r="F87">
            <v>1.6001821499999996E-2</v>
          </cell>
          <cell r="G87">
            <v>1.4474960166666662E-2</v>
          </cell>
          <cell r="H87">
            <v>1.6001821499999996E-2</v>
          </cell>
          <cell r="I87">
            <v>1.4474960166666662E-2</v>
          </cell>
          <cell r="J87">
            <v>196.07341249999999</v>
          </cell>
          <cell r="K87">
            <v>213.73311249999992</v>
          </cell>
          <cell r="L87">
            <v>0.84951706500000024</v>
          </cell>
          <cell r="M87"/>
          <cell r="N87"/>
          <cell r="O87"/>
          <cell r="P87"/>
          <cell r="Q87"/>
          <cell r="R87"/>
          <cell r="S87">
            <v>4.7817943916666685E-3</v>
          </cell>
          <cell r="T87">
            <v>6.0207750000000016E-3</v>
          </cell>
          <cell r="U87">
            <v>1.6170096666666669E-3</v>
          </cell>
          <cell r="V87"/>
          <cell r="W87">
            <v>2.5242104583333325E-3</v>
          </cell>
          <cell r="X87">
            <v>1.4233896774999992</v>
          </cell>
          <cell r="Y87">
            <v>9.6931645833333319E-3</v>
          </cell>
          <cell r="Z87">
            <v>0</v>
          </cell>
        </row>
        <row r="88">
          <cell r="A88" t="str">
            <v>Start_WE_2022_52</v>
          </cell>
          <cell r="B88">
            <v>52</v>
          </cell>
          <cell r="C88">
            <v>38.076067066666674</v>
          </cell>
          <cell r="D88">
            <v>1.0973283221375001</v>
          </cell>
          <cell r="E88">
            <v>1.5205436166666673</v>
          </cell>
          <cell r="F88">
            <v>4.885352387500002E-2</v>
          </cell>
          <cell r="G88">
            <v>4.337832375000001E-2</v>
          </cell>
          <cell r="H88">
            <v>4.885352387500002E-2</v>
          </cell>
          <cell r="I88">
            <v>4.337832375000001E-2</v>
          </cell>
          <cell r="J88">
            <v>170.98299166666666</v>
          </cell>
          <cell r="K88">
            <v>196.11365416666672</v>
          </cell>
          <cell r="L88">
            <v>1.4034568583333336</v>
          </cell>
          <cell r="M88"/>
          <cell r="N88"/>
          <cell r="O88"/>
          <cell r="P88"/>
          <cell r="Q88"/>
          <cell r="R88"/>
          <cell r="S88">
            <v>1.8519035695833332E-2</v>
          </cell>
          <cell r="T88">
            <v>1.8474184795833345E-2</v>
          </cell>
          <cell r="U88">
            <v>9.8523260416666695E-4</v>
          </cell>
          <cell r="V88"/>
          <cell r="W88">
            <v>2.2232562916666659E-3</v>
          </cell>
          <cell r="X88">
            <v>1.8835359291666671</v>
          </cell>
          <cell r="Y88">
            <v>2.4859280375000011E-2</v>
          </cell>
          <cell r="Z88">
            <v>0</v>
          </cell>
        </row>
        <row r="89">
          <cell r="A89" t="str">
            <v>Start_WE_2022_53</v>
          </cell>
          <cell r="B89">
            <v>53</v>
          </cell>
          <cell r="C89">
            <v>10.068558389583336</v>
          </cell>
          <cell r="D89">
            <v>0.68600042691250007</v>
          </cell>
          <cell r="E89">
            <v>1.1260607537499998</v>
          </cell>
          <cell r="F89">
            <v>2.3738228375000007E-2</v>
          </cell>
          <cell r="G89">
            <v>2.1202065208333329E-2</v>
          </cell>
          <cell r="H89">
            <v>2.3738228375000007E-2</v>
          </cell>
          <cell r="I89">
            <v>2.1202065208333329E-2</v>
          </cell>
          <cell r="J89">
            <v>158.49955416666668</v>
          </cell>
          <cell r="K89">
            <v>178.64448750000005</v>
          </cell>
          <cell r="L89">
            <v>0.96849280333333299</v>
          </cell>
          <cell r="M89"/>
          <cell r="N89"/>
          <cell r="O89"/>
          <cell r="P89"/>
          <cell r="Q89"/>
          <cell r="R89"/>
          <cell r="S89">
            <v>8.3798909833333341E-3</v>
          </cell>
          <cell r="T89">
            <v>8.925983087499997E-3</v>
          </cell>
          <cell r="U89">
            <v>1.1545072916666667E-3</v>
          </cell>
          <cell r="V89"/>
          <cell r="W89">
            <v>2.0424413750000001E-3</v>
          </cell>
          <cell r="X89">
            <v>1.5290368241666668</v>
          </cell>
          <cell r="Y89">
            <v>1.2822165583333331E-2</v>
          </cell>
          <cell r="Z89">
            <v>0</v>
          </cell>
        </row>
        <row r="90">
          <cell r="A90" t="str">
            <v>Start_WE_2022_54</v>
          </cell>
          <cell r="B90">
            <v>54</v>
          </cell>
          <cell r="C90">
            <v>181.75057377916661</v>
          </cell>
          <cell r="D90">
            <v>3.3312828850416665</v>
          </cell>
          <cell r="E90">
            <v>6.6774393958333356</v>
          </cell>
          <cell r="F90">
            <v>0.34036862958333325</v>
          </cell>
          <cell r="G90">
            <v>0.30143534083333318</v>
          </cell>
          <cell r="H90">
            <v>0.34036862958333325</v>
          </cell>
          <cell r="I90">
            <v>0.30143534083333318</v>
          </cell>
          <cell r="J90">
            <v>450.62237499999986</v>
          </cell>
          <cell r="K90">
            <v>512.57062499999995</v>
          </cell>
          <cell r="L90">
            <v>6.4787723250000013</v>
          </cell>
          <cell r="M90"/>
          <cell r="N90"/>
          <cell r="O90"/>
          <cell r="P90"/>
          <cell r="Q90"/>
          <cell r="R90"/>
          <cell r="S90">
            <v>0.13306905537499999</v>
          </cell>
          <cell r="T90">
            <v>0.12915157387500001</v>
          </cell>
          <cell r="U90">
            <v>2.307355291666667E-3</v>
          </cell>
          <cell r="V90"/>
          <cell r="W90">
            <v>5.9044291666666684E-3</v>
          </cell>
          <cell r="X90">
            <v>7.2571179708333347</v>
          </cell>
          <cell r="Y90">
            <v>0.16836644416666668</v>
          </cell>
          <cell r="Z90">
            <v>0</v>
          </cell>
        </row>
        <row r="91">
          <cell r="A91" t="str">
            <v>Start_WE_2022_61</v>
          </cell>
          <cell r="B91">
            <v>61</v>
          </cell>
          <cell r="C91">
            <v>5.4449213870833297</v>
          </cell>
          <cell r="D91">
            <v>3.7583307439833347E-4</v>
          </cell>
          <cell r="E91">
            <v>0.82744975333333404</v>
          </cell>
          <cell r="F91">
            <v>7.3600014583333354E-3</v>
          </cell>
          <cell r="G91">
            <v>6.7694569791666654E-3</v>
          </cell>
          <cell r="H91">
            <v>7.3600014583333354E-3</v>
          </cell>
          <cell r="I91">
            <v>6.7694569791666654E-3</v>
          </cell>
          <cell r="J91">
            <v>148.08682916666666</v>
          </cell>
          <cell r="K91">
            <v>162.53025416666662</v>
          </cell>
          <cell r="L91">
            <v>0.67679973250000014</v>
          </cell>
          <cell r="M91"/>
          <cell r="N91"/>
          <cell r="O91"/>
          <cell r="P91"/>
          <cell r="Q91"/>
          <cell r="R91"/>
          <cell r="S91">
            <v>1.6877792379166674E-3</v>
          </cell>
          <cell r="T91">
            <v>2.8016180666666679E-3</v>
          </cell>
          <cell r="U91">
            <v>1.1956512833333334E-3</v>
          </cell>
          <cell r="V91"/>
          <cell r="W91">
            <v>1.9054805416666664E-3</v>
          </cell>
          <cell r="X91">
            <v>1.1940210379166669</v>
          </cell>
          <cell r="Y91">
            <v>5.0816709999999977E-3</v>
          </cell>
          <cell r="Z91">
            <v>0</v>
          </cell>
        </row>
        <row r="92">
          <cell r="A92" t="str">
            <v>Start_WE_2022_62</v>
          </cell>
          <cell r="B92">
            <v>62</v>
          </cell>
          <cell r="C92">
            <v>6.1774733070833356</v>
          </cell>
          <cell r="D92">
            <v>0</v>
          </cell>
          <cell r="E92">
            <v>0.83941634791666664</v>
          </cell>
          <cell r="F92">
            <v>6.9318183333333333E-3</v>
          </cell>
          <cell r="G92">
            <v>6.3772533750000018E-3</v>
          </cell>
          <cell r="H92">
            <v>6.9318183333333333E-3</v>
          </cell>
          <cell r="I92">
            <v>6.3772533750000018E-3</v>
          </cell>
          <cell r="J92">
            <v>166.18155833333336</v>
          </cell>
          <cell r="K92">
            <v>180.8136375</v>
          </cell>
          <cell r="L92">
            <v>0.68648327791666663</v>
          </cell>
          <cell r="M92"/>
          <cell r="N92"/>
          <cell r="O92"/>
          <cell r="P92"/>
          <cell r="Q92"/>
          <cell r="R92"/>
          <cell r="S92">
            <v>1.5820327475E-3</v>
          </cell>
          <cell r="T92">
            <v>2.638909125E-3</v>
          </cell>
          <cell r="U92">
            <v>1.133048329166667E-3</v>
          </cell>
          <cell r="V92"/>
          <cell r="W92">
            <v>2.1383019583333333E-3</v>
          </cell>
          <cell r="X92">
            <v>1.2115220745833331</v>
          </cell>
          <cell r="Y92">
            <v>4.7952204166666658E-3</v>
          </cell>
          <cell r="Z92">
            <v>0</v>
          </cell>
        </row>
        <row r="93">
          <cell r="A93" t="str">
            <v>Start_BE_2022_Grand Total</v>
          </cell>
          <cell r="B93" t="str">
            <v>Grand Total</v>
          </cell>
          <cell r="C93">
            <v>1880.362980652083</v>
          </cell>
          <cell r="D93">
            <v>48.62359950628538</v>
          </cell>
          <cell r="E93">
            <v>128.56389047791666</v>
          </cell>
          <cell r="F93">
            <v>4.1860069358333334</v>
          </cell>
          <cell r="G93">
            <v>3.7150086001374985</v>
          </cell>
          <cell r="H93">
            <v>4.1860069358333334</v>
          </cell>
          <cell r="I93">
            <v>3.7150086001374985</v>
          </cell>
          <cell r="J93">
            <v>13940.931129166665</v>
          </cell>
          <cell r="K93">
            <v>15454.403962499999</v>
          </cell>
          <cell r="L93">
            <v>120.90128688875002</v>
          </cell>
          <cell r="M93"/>
          <cell r="N93"/>
          <cell r="O93"/>
          <cell r="P93"/>
          <cell r="Q93"/>
          <cell r="R93"/>
          <cell r="S93">
            <v>1.5964320213533334</v>
          </cell>
          <cell r="T93">
            <v>1.5847876064208337</v>
          </cell>
          <cell r="U93">
            <v>7.0787804215E-2</v>
          </cell>
          <cell r="V93"/>
          <cell r="W93">
            <v>0.18189680854166668</v>
          </cell>
          <cell r="X93">
            <v>149.58417094375</v>
          </cell>
          <cell r="Y93">
            <v>2.1185765293416683</v>
          </cell>
          <cell r="Z93">
            <v>0</v>
          </cell>
        </row>
        <row r="94">
          <cell r="A94"/>
          <cell r="B94"/>
          <cell r="C94"/>
          <cell r="D94"/>
          <cell r="E94"/>
          <cell r="F94">
            <v>0</v>
          </cell>
          <cell r="G94">
            <v>0</v>
          </cell>
          <cell r="H94"/>
          <cell r="I94"/>
          <cell r="J94"/>
          <cell r="K94"/>
          <cell r="L94"/>
          <cell r="M94"/>
          <cell r="N94"/>
          <cell r="O94"/>
          <cell r="P94"/>
          <cell r="Q94"/>
          <cell r="R94"/>
          <cell r="S94"/>
          <cell r="T94"/>
          <cell r="U94"/>
          <cell r="V94"/>
          <cell r="W94"/>
          <cell r="X94"/>
          <cell r="Y94"/>
          <cell r="Z94"/>
        </row>
        <row r="95">
          <cell r="A95"/>
          <cell r="B95"/>
          <cell r="C95" t="str">
            <v>CO</v>
          </cell>
          <cell r="D95" t="str">
            <v>Nox</v>
          </cell>
          <cell r="E95" t="str">
            <v>VOC</v>
          </cell>
          <cell r="F95" t="str">
            <v>PM10 Exhaust, Brake, Tire</v>
          </cell>
          <cell r="G95" t="str">
            <v>PM2.5 Exhaust, Brake, Tire</v>
          </cell>
          <cell r="H95" t="str">
            <v>PM10_Total_Exh</v>
          </cell>
          <cell r="I95" t="str">
            <v>PM2.5_Total_Exh</v>
          </cell>
          <cell r="J95" t="str">
            <v>Atmospheric CO2</v>
          </cell>
          <cell r="K95" t="str">
            <v>CO2 Equivalent</v>
          </cell>
          <cell r="L95" t="str">
            <v>nonMethaneHC</v>
          </cell>
          <cell r="M95" t="str">
            <v>PM10_Brk</v>
          </cell>
          <cell r="N95"/>
          <cell r="O95"/>
          <cell r="P95"/>
          <cell r="Q95" t="str">
            <v>PM10_Tire</v>
          </cell>
          <cell r="R95" t="str">
            <v>PM2.5_Brk</v>
          </cell>
          <cell r="S95" t="str">
            <v>PM2.5_EC</v>
          </cell>
          <cell r="T95" t="str">
            <v>PM2.5_OC</v>
          </cell>
          <cell r="U95" t="str">
            <v>PM2.5_SO4</v>
          </cell>
          <cell r="V95" t="str">
            <v>PM2.5_Tire</v>
          </cell>
          <cell r="W95" t="str">
            <v>TotalEnergy</v>
          </cell>
          <cell r="X95" t="str">
            <v>TotalHC</v>
          </cell>
          <cell r="Y95" t="str">
            <v>NonECPM</v>
          </cell>
          <cell r="Z95" t="str">
            <v>H2O aerosol</v>
          </cell>
        </row>
        <row r="96">
          <cell r="A96"/>
          <cell r="B96"/>
          <cell r="C96"/>
          <cell r="D96"/>
          <cell r="E96"/>
          <cell r="F96"/>
          <cell r="G96"/>
          <cell r="H96"/>
          <cell r="I96"/>
          <cell r="J96"/>
          <cell r="K96"/>
          <cell r="L96"/>
          <cell r="M96"/>
          <cell r="N96"/>
          <cell r="O96"/>
          <cell r="P96"/>
          <cell r="Q96"/>
          <cell r="R96"/>
          <cell r="S96"/>
          <cell r="T96"/>
          <cell r="U96"/>
          <cell r="V96"/>
          <cell r="W96"/>
          <cell r="X96"/>
          <cell r="Y96"/>
          <cell r="Z96"/>
        </row>
        <row r="97">
          <cell r="A97"/>
          <cell r="B97"/>
          <cell r="C97"/>
          <cell r="D97"/>
          <cell r="E97"/>
          <cell r="F97"/>
          <cell r="G97"/>
          <cell r="H97"/>
          <cell r="I97"/>
          <cell r="J97"/>
          <cell r="K97"/>
          <cell r="L97"/>
          <cell r="M97"/>
          <cell r="N97"/>
          <cell r="O97"/>
          <cell r="P97"/>
          <cell r="Q97"/>
          <cell r="R97"/>
          <cell r="S97"/>
          <cell r="T97"/>
          <cell r="U97"/>
          <cell r="V97"/>
          <cell r="W97"/>
          <cell r="X97"/>
          <cell r="Y97"/>
          <cell r="Z97"/>
        </row>
        <row r="98">
          <cell r="A98"/>
          <cell r="B98" t="str">
            <v>IDLE RATES - All Vehicles</v>
          </cell>
          <cell r="C98"/>
          <cell r="D98"/>
          <cell r="E98"/>
          <cell r="F98"/>
          <cell r="G98"/>
          <cell r="H98"/>
          <cell r="I98"/>
          <cell r="J98"/>
          <cell r="K98"/>
          <cell r="L98"/>
          <cell r="M98"/>
          <cell r="N98"/>
          <cell r="O98"/>
          <cell r="P98"/>
          <cell r="Q98"/>
          <cell r="R98"/>
          <cell r="S98"/>
          <cell r="T98"/>
          <cell r="U98"/>
          <cell r="V98"/>
          <cell r="W98"/>
          <cell r="X98" t="str">
            <v>Excludes Starts, Refueling, Extended Idle</v>
          </cell>
          <cell r="Y98"/>
          <cell r="Z98"/>
        </row>
        <row r="99">
          <cell r="A99"/>
          <cell r="B99" t="str">
            <v>Row Labels</v>
          </cell>
          <cell r="C99">
            <v>2</v>
          </cell>
          <cell r="D99">
            <v>3</v>
          </cell>
          <cell r="E99">
            <v>87</v>
          </cell>
          <cell r="F99"/>
          <cell r="G99"/>
          <cell r="H99">
            <v>100</v>
          </cell>
          <cell r="I99">
            <v>110</v>
          </cell>
          <cell r="J99">
            <v>90</v>
          </cell>
          <cell r="K99">
            <v>98</v>
          </cell>
          <cell r="L99">
            <v>79</v>
          </cell>
          <cell r="M99">
            <v>106</v>
          </cell>
          <cell r="N99"/>
          <cell r="O99"/>
          <cell r="P99"/>
          <cell r="Q99">
            <v>107</v>
          </cell>
          <cell r="R99">
            <v>116</v>
          </cell>
          <cell r="S99">
            <v>112</v>
          </cell>
          <cell r="T99">
            <v>111</v>
          </cell>
          <cell r="U99">
            <v>115</v>
          </cell>
          <cell r="V99">
            <v>117</v>
          </cell>
          <cell r="W99">
            <v>91</v>
          </cell>
          <cell r="X99">
            <v>1</v>
          </cell>
          <cell r="Y99">
            <v>118</v>
          </cell>
          <cell r="Z99">
            <v>119</v>
          </cell>
        </row>
        <row r="100">
          <cell r="A100"/>
          <cell r="B100" t="str">
            <v>be2022w</v>
          </cell>
          <cell r="C100"/>
          <cell r="D100"/>
          <cell r="E100"/>
          <cell r="F100"/>
          <cell r="G100"/>
          <cell r="H100"/>
          <cell r="I100"/>
          <cell r="J100"/>
          <cell r="K100"/>
          <cell r="L100"/>
          <cell r="M100"/>
          <cell r="N100"/>
          <cell r="O100"/>
          <cell r="P100"/>
          <cell r="Q100"/>
          <cell r="R100"/>
          <cell r="S100"/>
          <cell r="T100"/>
          <cell r="U100"/>
          <cell r="V100"/>
          <cell r="W100"/>
          <cell r="X100"/>
          <cell r="Y100"/>
          <cell r="Z100"/>
        </row>
        <row r="101">
          <cell r="A101" t="str">
            <v>Idle_Fwy_BE_2022_ALL</v>
          </cell>
          <cell r="B101">
            <v>4</v>
          </cell>
          <cell r="C101">
            <v>10.817848099999997</v>
          </cell>
          <cell r="D101">
            <v>4.1662669166666646</v>
          </cell>
          <cell r="E101">
            <v>0.58726416250000024</v>
          </cell>
          <cell r="F101">
            <v>0.77132824999999983</v>
          </cell>
          <cell r="G101">
            <v>0.24868678583333331</v>
          </cell>
          <cell r="H101">
            <v>0.19223455000000003</v>
          </cell>
          <cell r="I101">
            <v>0.1756780958333333</v>
          </cell>
          <cell r="J101">
            <v>3120.2699999999991</v>
          </cell>
          <cell r="K101">
            <v>3132.85</v>
          </cell>
          <cell r="L101">
            <v>0.54436692708333356</v>
          </cell>
          <cell r="M101">
            <v>0.55421499999999979</v>
          </cell>
          <cell r="N101"/>
          <cell r="O101"/>
          <cell r="P101"/>
          <cell r="Q101">
            <v>2.4878699999999993E-2</v>
          </cell>
          <cell r="R101">
            <v>6.9276899999999988E-2</v>
          </cell>
          <cell r="S101">
            <v>3.3915999166666676E-2</v>
          </cell>
          <cell r="T101">
            <v>8.5589187499999997E-2</v>
          </cell>
          <cell r="U101">
            <v>2.333545666666666E-2</v>
          </cell>
          <cell r="V101">
            <v>3.7317899999999992E-3</v>
          </cell>
          <cell r="W101">
            <v>4.0645799999999982E-2</v>
          </cell>
          <cell r="X101">
            <v>0.66772656875000014</v>
          </cell>
          <cell r="Y101">
            <v>0.14176211249999995</v>
          </cell>
          <cell r="Z101">
            <v>0</v>
          </cell>
        </row>
        <row r="102">
          <cell r="A102" t="str">
            <v>Idle_Art_BE_2022_ALL</v>
          </cell>
          <cell r="B102">
            <v>5</v>
          </cell>
          <cell r="C102">
            <v>10.883609705416665</v>
          </cell>
          <cell r="D102">
            <v>2.4917247065416679</v>
          </cell>
          <cell r="E102">
            <v>0.48545927874999989</v>
          </cell>
          <cell r="F102">
            <v>0.61924952083333329</v>
          </cell>
          <cell r="G102">
            <v>0.17596153333333331</v>
          </cell>
          <cell r="H102">
            <v>0.12491902083333335</v>
          </cell>
          <cell r="I102">
            <v>0.11364502916666665</v>
          </cell>
          <cell r="J102">
            <v>2525.7699999999986</v>
          </cell>
          <cell r="K102">
            <v>2537.0400000000004</v>
          </cell>
          <cell r="L102">
            <v>0.46174836124999996</v>
          </cell>
          <cell r="M102">
            <v>0.47331999999999991</v>
          </cell>
          <cell r="N102"/>
          <cell r="O102"/>
          <cell r="P102"/>
          <cell r="Q102">
            <v>2.1010499999999991E-2</v>
          </cell>
          <cell r="R102">
            <v>5.9164954166666665E-2</v>
          </cell>
          <cell r="S102">
            <v>2.1597762125000003E-2</v>
          </cell>
          <cell r="T102">
            <v>5.6904091666666656E-2</v>
          </cell>
          <cell r="U102">
            <v>1.30222475E-2</v>
          </cell>
          <cell r="V102">
            <v>3.1515500000000017E-3</v>
          </cell>
          <cell r="W102">
            <v>3.3033600000000003E-2</v>
          </cell>
          <cell r="X102">
            <v>0.5377592512499999</v>
          </cell>
          <cell r="Y102">
            <v>9.2047254166666648E-2</v>
          </cell>
          <cell r="Z102">
            <v>0</v>
          </cell>
        </row>
        <row r="103">
          <cell r="A103" t="str">
            <v>Idle_Loc_BE_2022_ALL</v>
          </cell>
          <cell r="B103">
            <v>52</v>
          </cell>
          <cell r="C103">
            <v>11.668238612083336</v>
          </cell>
          <cell r="D103">
            <v>0.77229801366666695</v>
          </cell>
          <cell r="E103">
            <v>0.38090122166666673</v>
          </cell>
          <cell r="F103">
            <v>0.45926929166666686</v>
          </cell>
          <cell r="G103">
            <v>9.9011117499999995E-2</v>
          </cell>
          <cell r="H103">
            <v>5.3577091666666667E-2</v>
          </cell>
          <cell r="I103">
            <v>4.7865157500000012E-2</v>
          </cell>
          <cell r="J103">
            <v>1933.1900000000005</v>
          </cell>
          <cell r="K103">
            <v>1943.2699999999993</v>
          </cell>
          <cell r="L103">
            <v>0.37791559666666674</v>
          </cell>
          <cell r="M103">
            <v>0.38831500000000019</v>
          </cell>
          <cell r="N103"/>
          <cell r="O103"/>
          <cell r="P103"/>
          <cell r="Q103">
            <v>1.7377199999999995E-2</v>
          </cell>
          <cell r="R103">
            <v>4.8539399999999989E-2</v>
          </cell>
          <cell r="S103">
            <v>8.3192815416666659E-3</v>
          </cell>
          <cell r="T103">
            <v>2.6262422083333334E-2</v>
          </cell>
          <cell r="U103">
            <v>2.5964375833333331E-3</v>
          </cell>
          <cell r="V103">
            <v>2.6065600000000004E-3</v>
          </cell>
          <cell r="W103">
            <v>2.54605E-2</v>
          </cell>
          <cell r="X103">
            <v>0.40014367041666671</v>
          </cell>
          <cell r="Y103">
            <v>3.9545876666666681E-2</v>
          </cell>
          <cell r="Z103">
            <v>0</v>
          </cell>
        </row>
        <row r="104">
          <cell r="A104"/>
          <cell r="B104" t="str">
            <v>da2022w</v>
          </cell>
          <cell r="C104"/>
          <cell r="D104"/>
          <cell r="E104"/>
          <cell r="F104"/>
          <cell r="G104"/>
          <cell r="H104"/>
          <cell r="I104"/>
          <cell r="J104"/>
          <cell r="K104"/>
          <cell r="L104"/>
          <cell r="M104"/>
          <cell r="N104"/>
          <cell r="O104"/>
          <cell r="P104"/>
          <cell r="Q104"/>
          <cell r="R104"/>
          <cell r="S104"/>
          <cell r="T104"/>
          <cell r="U104"/>
          <cell r="V104"/>
          <cell r="W104"/>
          <cell r="X104"/>
          <cell r="Y104"/>
          <cell r="Z104"/>
        </row>
        <row r="105">
          <cell r="A105" t="str">
            <v>Idle_Fwy_DA_2022_ALL</v>
          </cell>
          <cell r="B105">
            <v>4</v>
          </cell>
          <cell r="C105">
            <v>7.4580000716666648</v>
          </cell>
          <cell r="D105">
            <v>1.6546403219999994</v>
          </cell>
          <cell r="E105">
            <v>0.27004364375000001</v>
          </cell>
          <cell r="F105">
            <v>0.54226672916666652</v>
          </cell>
          <cell r="G105">
            <v>0.13569488583333333</v>
          </cell>
          <cell r="H105">
            <v>8.5968029166666668E-2</v>
          </cell>
          <cell r="I105">
            <v>7.816184583333334E-2</v>
          </cell>
          <cell r="J105">
            <v>2304.8708333333338</v>
          </cell>
          <cell r="K105">
            <v>2314.0199999999991</v>
          </cell>
          <cell r="L105">
            <v>0.25451699041666659</v>
          </cell>
          <cell r="M105">
            <v>0.43647099999999983</v>
          </cell>
          <cell r="N105"/>
          <cell r="O105"/>
          <cell r="P105"/>
          <cell r="Q105">
            <v>1.98277E-2</v>
          </cell>
          <cell r="R105">
            <v>5.4558899999999987E-2</v>
          </cell>
          <cell r="S105">
            <v>1.467197108333333E-2</v>
          </cell>
          <cell r="T105">
            <v>3.9084587500000018E-2</v>
          </cell>
          <cell r="U105">
            <v>9.1849174999999988E-3</v>
          </cell>
          <cell r="V105">
            <v>2.9741400000000001E-3</v>
          </cell>
          <cell r="W105">
            <v>3.0208000000000009E-2</v>
          </cell>
          <cell r="X105">
            <v>0.3081296341666665</v>
          </cell>
          <cell r="Y105">
            <v>6.3489862500000008E-2</v>
          </cell>
          <cell r="Z105">
            <v>0</v>
          </cell>
        </row>
        <row r="106">
          <cell r="A106" t="str">
            <v>Idle_Art_DA_2022_ALL</v>
          </cell>
          <cell r="B106">
            <v>5</v>
          </cell>
          <cell r="C106">
            <v>7.3034932920833349</v>
          </cell>
          <cell r="D106">
            <v>1.9074356146666662</v>
          </cell>
          <cell r="E106">
            <v>0.31365433208333338</v>
          </cell>
          <cell r="F106">
            <v>0.57668903749999978</v>
          </cell>
          <cell r="G106">
            <v>0.14965370083333329</v>
          </cell>
          <cell r="H106">
            <v>9.8090037499999991E-2</v>
          </cell>
          <cell r="I106">
            <v>8.9330120833333318E-2</v>
          </cell>
          <cell r="J106">
            <v>2367.64</v>
          </cell>
          <cell r="K106">
            <v>2377.4899999999984</v>
          </cell>
          <cell r="L106">
            <v>0.29444321499999998</v>
          </cell>
          <cell r="M106">
            <v>0.45864699999999986</v>
          </cell>
          <cell r="N106"/>
          <cell r="O106"/>
          <cell r="P106"/>
          <cell r="Q106">
            <v>1.9952000000000011E-2</v>
          </cell>
          <cell r="R106">
            <v>5.733079999999998E-2</v>
          </cell>
          <cell r="S106">
            <v>1.7237928000000003E-2</v>
          </cell>
          <cell r="T106">
            <v>4.4567554166666662E-2</v>
          </cell>
          <cell r="U106">
            <v>1.0242210000000002E-2</v>
          </cell>
          <cell r="V106">
            <v>2.99278E-3</v>
          </cell>
          <cell r="W106">
            <v>3.1007600000000014E-2</v>
          </cell>
          <cell r="X106">
            <v>0.36383204083333326</v>
          </cell>
          <cell r="Y106">
            <v>7.209220416666666E-2</v>
          </cell>
          <cell r="Z106">
            <v>0</v>
          </cell>
        </row>
        <row r="107">
          <cell r="A107" t="str">
            <v>Idle_Loc_DA_2022_ALL</v>
          </cell>
          <cell r="B107">
            <v>52</v>
          </cell>
          <cell r="C107">
            <v>7.3164678899999993</v>
          </cell>
          <cell r="D107">
            <v>0.57578735100000022</v>
          </cell>
          <cell r="E107">
            <v>0.19643392000000001</v>
          </cell>
          <cell r="F107">
            <v>0.46715607166666673</v>
          </cell>
          <cell r="G107">
            <v>9.0924393749999999E-2</v>
          </cell>
          <cell r="H107">
            <v>4.1581271666666669E-2</v>
          </cell>
          <cell r="I107">
            <v>3.7290283750000007E-2</v>
          </cell>
          <cell r="J107">
            <v>1908.5800000000011</v>
          </cell>
          <cell r="K107">
            <v>1916.93</v>
          </cell>
          <cell r="L107">
            <v>0.19335413166666668</v>
          </cell>
          <cell r="M107">
            <v>0.40808200000000011</v>
          </cell>
          <cell r="N107"/>
          <cell r="O107"/>
          <cell r="P107"/>
          <cell r="Q107">
            <v>1.7492799999999992E-2</v>
          </cell>
          <cell r="R107">
            <v>5.1010199999999978E-2</v>
          </cell>
          <cell r="S107">
            <v>6.5843062916666655E-3</v>
          </cell>
          <cell r="T107">
            <v>1.9963819999999997E-2</v>
          </cell>
          <cell r="U107">
            <v>2.6875905833333336E-3</v>
          </cell>
          <cell r="V107">
            <v>2.6239100000000001E-3</v>
          </cell>
          <cell r="W107">
            <v>2.512809999999999E-2</v>
          </cell>
          <cell r="X107">
            <v>0.21255430333333339</v>
          </cell>
          <cell r="Y107">
            <v>3.0705993333333334E-2</v>
          </cell>
          <cell r="Z107">
            <v>0</v>
          </cell>
        </row>
        <row r="108">
          <cell r="A108"/>
          <cell r="B108" t="str">
            <v>SL2022w</v>
          </cell>
          <cell r="C108"/>
          <cell r="D108"/>
          <cell r="E108"/>
          <cell r="F108"/>
          <cell r="G108"/>
          <cell r="H108"/>
          <cell r="I108"/>
          <cell r="J108"/>
          <cell r="K108"/>
          <cell r="L108"/>
          <cell r="M108"/>
          <cell r="N108"/>
          <cell r="O108"/>
          <cell r="P108"/>
          <cell r="Q108"/>
          <cell r="R108"/>
          <cell r="S108"/>
          <cell r="T108"/>
          <cell r="U108"/>
          <cell r="V108"/>
          <cell r="W108"/>
          <cell r="X108"/>
          <cell r="Y108"/>
          <cell r="Z108"/>
        </row>
        <row r="109">
          <cell r="A109" t="str">
            <v>Idle_Fwy_SL_2022_ALL</v>
          </cell>
          <cell r="B109">
            <v>4</v>
          </cell>
          <cell r="C109">
            <v>7.0287354337499979</v>
          </cell>
          <cell r="D109">
            <v>1.5736944183749999</v>
          </cell>
          <cell r="E109">
            <v>0.24582654833333328</v>
          </cell>
          <cell r="F109">
            <v>0.53110765833333329</v>
          </cell>
          <cell r="G109">
            <v>0.13080942833333331</v>
          </cell>
          <cell r="H109">
            <v>8.1502458333333333E-2</v>
          </cell>
          <cell r="I109">
            <v>7.4116758333333324E-2</v>
          </cell>
          <cell r="J109">
            <v>2269.9700000000007</v>
          </cell>
          <cell r="K109">
            <v>2278.8200000000002</v>
          </cell>
          <cell r="L109">
            <v>0.23118884041666674</v>
          </cell>
          <cell r="M109">
            <v>0.42992599999999997</v>
          </cell>
          <cell r="N109"/>
          <cell r="O109"/>
          <cell r="P109"/>
          <cell r="Q109">
            <v>1.9679200000000004E-2</v>
          </cell>
          <cell r="R109">
            <v>5.3740799999999984E-2</v>
          </cell>
          <cell r="S109">
            <v>1.3909503791666666E-2</v>
          </cell>
          <cell r="T109">
            <v>3.7007358333333337E-2</v>
          </cell>
          <cell r="U109">
            <v>8.7942916666666655E-3</v>
          </cell>
          <cell r="V109">
            <v>2.9518700000000005E-3</v>
          </cell>
          <cell r="W109">
            <v>2.9757000000000006E-2</v>
          </cell>
          <cell r="X109">
            <v>0.28642487041666675</v>
          </cell>
          <cell r="Y109">
            <v>6.0207250000000011E-2</v>
          </cell>
          <cell r="Z109">
            <v>0</v>
          </cell>
        </row>
        <row r="110">
          <cell r="A110" t="str">
            <v>Idle_Art_SL_2022_ALL</v>
          </cell>
          <cell r="B110">
            <v>5</v>
          </cell>
          <cell r="C110">
            <v>6.7487142895833321</v>
          </cell>
          <cell r="D110">
            <v>1.5875958536666666</v>
          </cell>
          <cell r="E110">
            <v>0.25829854000000008</v>
          </cell>
          <cell r="F110">
            <v>0.55214606666666666</v>
          </cell>
          <cell r="G110">
            <v>0.13451628249999997</v>
          </cell>
          <cell r="H110">
            <v>8.2846566666666677E-2</v>
          </cell>
          <cell r="I110">
            <v>7.5365762499999989E-2</v>
          </cell>
          <cell r="J110">
            <v>2232.400000000001</v>
          </cell>
          <cell r="K110">
            <v>2241.5899999999988</v>
          </cell>
          <cell r="L110">
            <v>0.24303613999999996</v>
          </cell>
          <cell r="M110">
            <v>0.44977600000000001</v>
          </cell>
          <cell r="N110"/>
          <cell r="O110"/>
          <cell r="P110"/>
          <cell r="Q110">
            <v>1.9523500000000013E-2</v>
          </cell>
          <cell r="R110">
            <v>5.6222000000000001E-2</v>
          </cell>
          <cell r="S110">
            <v>1.4371176791666669E-2</v>
          </cell>
          <cell r="T110">
            <v>3.7663433333333329E-2</v>
          </cell>
          <cell r="U110">
            <v>8.6786250000000006E-3</v>
          </cell>
          <cell r="V110">
            <v>2.9285199999999991E-3</v>
          </cell>
          <cell r="W110">
            <v>2.9263799999999989E-2</v>
          </cell>
          <cell r="X110">
            <v>0.30558110958333312</v>
          </cell>
          <cell r="Y110">
            <v>6.0994583333333345E-2</v>
          </cell>
          <cell r="Z110">
            <v>0</v>
          </cell>
        </row>
        <row r="111">
          <cell r="A111" t="str">
            <v>Idle_Loc_SL_2022_ALL</v>
          </cell>
          <cell r="B111">
            <v>52</v>
          </cell>
          <cell r="C111">
            <v>6.7225188741666644</v>
          </cell>
          <cell r="D111">
            <v>0.54735789500000009</v>
          </cell>
          <cell r="E111">
            <v>0.16885752125</v>
          </cell>
          <cell r="F111">
            <v>0.46580767999999984</v>
          </cell>
          <cell r="G111">
            <v>8.8976319999999984E-2</v>
          </cell>
          <cell r="H111">
            <v>3.9238379999999982E-2</v>
          </cell>
          <cell r="I111">
            <v>3.5216740000000003E-2</v>
          </cell>
          <cell r="J111">
            <v>1877.4599999999994</v>
          </cell>
          <cell r="K111">
            <v>1885.339999999999</v>
          </cell>
          <cell r="L111">
            <v>0.1660113799999999</v>
          </cell>
          <cell r="M111">
            <v>0.4090319999999999</v>
          </cell>
          <cell r="N111"/>
          <cell r="O111"/>
          <cell r="P111"/>
          <cell r="Q111">
            <v>1.7537299999999995E-2</v>
          </cell>
          <cell r="R111">
            <v>5.1128999999999987E-2</v>
          </cell>
          <cell r="S111">
            <v>6.1971712500000003E-3</v>
          </cell>
          <cell r="T111">
            <v>1.8749485833333336E-2</v>
          </cell>
          <cell r="U111">
            <v>2.7190806666666668E-3</v>
          </cell>
          <cell r="V111">
            <v>2.63058E-3</v>
          </cell>
          <cell r="W111">
            <v>2.4716399999999986E-2</v>
          </cell>
          <cell r="X111">
            <v>0.18530600999999994</v>
          </cell>
          <cell r="Y111">
            <v>2.9019583749999998E-2</v>
          </cell>
          <cell r="Z111">
            <v>0</v>
          </cell>
        </row>
        <row r="112">
          <cell r="A112"/>
          <cell r="B112" t="str">
            <v>to2022w</v>
          </cell>
          <cell r="C112"/>
          <cell r="D112"/>
          <cell r="E112"/>
          <cell r="F112"/>
          <cell r="G112"/>
          <cell r="H112"/>
          <cell r="I112"/>
          <cell r="J112"/>
          <cell r="K112"/>
          <cell r="L112"/>
          <cell r="M112"/>
          <cell r="N112"/>
          <cell r="O112"/>
          <cell r="P112"/>
          <cell r="Q112"/>
          <cell r="R112"/>
          <cell r="S112"/>
          <cell r="T112"/>
          <cell r="U112"/>
          <cell r="V112"/>
          <cell r="W112"/>
          <cell r="X112"/>
          <cell r="Y112"/>
          <cell r="Z112"/>
        </row>
        <row r="113">
          <cell r="A113" t="str">
            <v>Idle_Fwy_TO_2022_ALL</v>
          </cell>
          <cell r="B113">
            <v>4</v>
          </cell>
          <cell r="C113">
            <v>9.8452046333333296</v>
          </cell>
          <cell r="D113">
            <v>4.7516388400000009</v>
          </cell>
          <cell r="E113">
            <v>0.60259623333333334</v>
          </cell>
          <cell r="F113">
            <v>0.82787038750000008</v>
          </cell>
          <cell r="G113">
            <v>0.27521618749999999</v>
          </cell>
          <cell r="H113">
            <v>0.21653754583333332</v>
          </cell>
          <cell r="I113">
            <v>0.1981476375</v>
          </cell>
          <cell r="J113">
            <v>3302.6999999999985</v>
          </cell>
          <cell r="K113">
            <v>3315.4529166666657</v>
          </cell>
          <cell r="L113">
            <v>0.55215117499999977</v>
          </cell>
          <cell r="M113">
            <v>0.58525704166666681</v>
          </cell>
          <cell r="N113"/>
          <cell r="O113"/>
          <cell r="P113"/>
          <cell r="Q113">
            <v>2.6075799999999993E-2</v>
          </cell>
          <cell r="R113">
            <v>7.3157200000000019E-2</v>
          </cell>
          <cell r="S113">
            <v>3.8407335416666681E-2</v>
          </cell>
          <cell r="T113">
            <v>9.6077212499999995E-2</v>
          </cell>
          <cell r="U113">
            <v>2.69453625E-2</v>
          </cell>
          <cell r="V113">
            <v>3.9113499999999983E-3</v>
          </cell>
          <cell r="W113">
            <v>4.2964200000000001E-2</v>
          </cell>
          <cell r="X113">
            <v>0.69523567500000005</v>
          </cell>
          <cell r="Y113">
            <v>0.15974023333333329</v>
          </cell>
          <cell r="Z113">
            <v>0</v>
          </cell>
        </row>
        <row r="114">
          <cell r="A114" t="str">
            <v>Idle_Art_TO_2022_ALL</v>
          </cell>
          <cell r="B114">
            <v>5</v>
          </cell>
          <cell r="C114">
            <v>10.25008287</v>
          </cell>
          <cell r="D114">
            <v>1.627699870958333</v>
          </cell>
          <cell r="E114">
            <v>0.3914676491666666</v>
          </cell>
          <cell r="F114">
            <v>0.52744727083333331</v>
          </cell>
          <cell r="G114">
            <v>0.13653574916666669</v>
          </cell>
          <cell r="H114">
            <v>8.9795370833333332E-2</v>
          </cell>
          <cell r="I114">
            <v>8.1350529166666671E-2</v>
          </cell>
          <cell r="J114">
            <v>2205.3399999999988</v>
          </cell>
          <cell r="K114">
            <v>2215.349999999999</v>
          </cell>
          <cell r="L114">
            <v>0.37770588875000005</v>
          </cell>
          <cell r="M114">
            <v>0.41850300000000001</v>
          </cell>
          <cell r="N114"/>
          <cell r="O114"/>
          <cell r="P114"/>
          <cell r="Q114">
            <v>1.914890000000001E-2</v>
          </cell>
          <cell r="R114">
            <v>5.2312900000000002E-2</v>
          </cell>
          <cell r="S114">
            <v>1.523610375E-2</v>
          </cell>
          <cell r="T114">
            <v>4.1757716666666667E-2</v>
          </cell>
          <cell r="U114">
            <v>7.9369691666666652E-3</v>
          </cell>
          <cell r="V114">
            <v>2.872319999999999E-3</v>
          </cell>
          <cell r="W114">
            <v>2.8920900000000017E-2</v>
          </cell>
          <cell r="X114">
            <v>0.42891448541666666</v>
          </cell>
          <cell r="Y114">
            <v>6.6114400000000004E-2</v>
          </cell>
          <cell r="Z114">
            <v>0</v>
          </cell>
        </row>
        <row r="115">
          <cell r="A115" t="str">
            <v>Idle_Loc_TO_2022_ALL</v>
          </cell>
          <cell r="B115">
            <v>52</v>
          </cell>
          <cell r="C115">
            <v>10.615678529583331</v>
          </cell>
          <cell r="D115">
            <v>0.65496068900000004</v>
          </cell>
          <cell r="E115">
            <v>0.32191283083333316</v>
          </cell>
          <cell r="F115">
            <v>0.44365029416666668</v>
          </cell>
          <cell r="G115">
            <v>9.3118837083333336E-2</v>
          </cell>
          <cell r="H115">
            <v>4.850119416666665E-2</v>
          </cell>
          <cell r="I115">
            <v>4.3292987083333338E-2</v>
          </cell>
          <cell r="J115">
            <v>1867.26</v>
          </cell>
          <cell r="K115">
            <v>1876.5</v>
          </cell>
          <cell r="L115">
            <v>0.32011301083333316</v>
          </cell>
          <cell r="M115">
            <v>0.37786000000000003</v>
          </cell>
          <cell r="N115"/>
          <cell r="O115"/>
          <cell r="P115"/>
          <cell r="Q115">
            <v>1.7289100000000002E-2</v>
          </cell>
          <cell r="R115">
            <v>4.7232500000000004E-2</v>
          </cell>
          <cell r="S115">
            <v>7.4358808333333344E-3</v>
          </cell>
          <cell r="T115">
            <v>2.3863022083333338E-2</v>
          </cell>
          <cell r="U115">
            <v>2.2650483749999998E-3</v>
          </cell>
          <cell r="V115">
            <v>2.5933500000000008E-3</v>
          </cell>
          <cell r="W115">
            <v>2.4596799999999988E-2</v>
          </cell>
          <cell r="X115">
            <v>0.33975338041666658</v>
          </cell>
          <cell r="Y115">
            <v>3.5857118333333333E-2</v>
          </cell>
          <cell r="Z115">
            <v>0</v>
          </cell>
        </row>
        <row r="116">
          <cell r="A116"/>
          <cell r="B116" t="str">
            <v>we2022w</v>
          </cell>
          <cell r="C116"/>
          <cell r="D116"/>
          <cell r="E116"/>
          <cell r="F116"/>
          <cell r="G116"/>
          <cell r="H116"/>
          <cell r="I116"/>
          <cell r="J116"/>
          <cell r="K116"/>
          <cell r="L116"/>
          <cell r="M116"/>
          <cell r="N116"/>
          <cell r="O116"/>
          <cell r="P116"/>
          <cell r="Q116"/>
          <cell r="R116"/>
          <cell r="S116"/>
          <cell r="T116"/>
          <cell r="U116"/>
          <cell r="V116"/>
          <cell r="W116"/>
          <cell r="X116"/>
          <cell r="Y116"/>
          <cell r="Z116"/>
        </row>
        <row r="117">
          <cell r="A117" t="str">
            <v>Idle_Fwy_WE_2022_ALL</v>
          </cell>
          <cell r="B117">
            <v>4</v>
          </cell>
          <cell r="C117">
            <v>8.5725968479166674</v>
          </cell>
          <cell r="D117">
            <v>2.3848829961249991</v>
          </cell>
          <cell r="E117">
            <v>0.36506157250000015</v>
          </cell>
          <cell r="F117">
            <v>0.59880129583333319</v>
          </cell>
          <cell r="G117">
            <v>0.16791427333333336</v>
          </cell>
          <cell r="H117">
            <v>0.11775989583333334</v>
          </cell>
          <cell r="I117">
            <v>0.10724942083333334</v>
          </cell>
          <cell r="J117">
            <v>2579.2799999999993</v>
          </cell>
          <cell r="K117">
            <v>2589.64</v>
          </cell>
          <cell r="L117">
            <v>0.34287020166666687</v>
          </cell>
          <cell r="M117">
            <v>0.45965299999999992</v>
          </cell>
          <cell r="N117"/>
          <cell r="O117"/>
          <cell r="P117"/>
          <cell r="Q117">
            <v>2.1388399999999988E-2</v>
          </cell>
          <cell r="R117">
            <v>5.7456612500000011E-2</v>
          </cell>
          <cell r="S117">
            <v>2.0384675833333334E-2</v>
          </cell>
          <cell r="T117">
            <v>5.2914462500000016E-2</v>
          </cell>
          <cell r="U117">
            <v>1.3444059999999999E-2</v>
          </cell>
          <cell r="V117">
            <v>3.2082400000000007E-3</v>
          </cell>
          <cell r="W117">
            <v>3.37364E-2</v>
          </cell>
          <cell r="X117">
            <v>0.41570117500000014</v>
          </cell>
          <cell r="Y117">
            <v>8.6864737500000011E-2</v>
          </cell>
          <cell r="Z117">
            <v>0</v>
          </cell>
        </row>
        <row r="118">
          <cell r="A118" t="str">
            <v>Idle_Art_WE_2022_ALL</v>
          </cell>
          <cell r="B118">
            <v>5</v>
          </cell>
          <cell r="C118">
            <v>8.2159536066666661</v>
          </cell>
          <cell r="D118">
            <v>2.3371007340416652</v>
          </cell>
          <cell r="E118">
            <v>0.3868974300000001</v>
          </cell>
          <cell r="F118">
            <v>0.62278433750000006</v>
          </cell>
          <cell r="G118">
            <v>0.17089828666666668</v>
          </cell>
          <cell r="H118">
            <v>0.11774203750000002</v>
          </cell>
          <cell r="I118">
            <v>0.10724546666666668</v>
          </cell>
          <cell r="J118">
            <v>2510.64</v>
          </cell>
          <cell r="K118">
            <v>2521.4700000000007</v>
          </cell>
          <cell r="L118">
            <v>0.36422320708333356</v>
          </cell>
          <cell r="M118">
            <v>0.48414000000000001</v>
          </cell>
          <cell r="N118"/>
          <cell r="O118"/>
          <cell r="P118"/>
          <cell r="Q118">
            <v>2.0902299999999988E-2</v>
          </cell>
          <cell r="R118">
            <v>6.0517500000000002E-2</v>
          </cell>
          <cell r="S118">
            <v>2.0525558083333336E-2</v>
          </cell>
          <cell r="T118">
            <v>5.3357920833333329E-2</v>
          </cell>
          <cell r="U118">
            <v>1.2685004583333331E-2</v>
          </cell>
          <cell r="V118">
            <v>3.1353199999999983E-3</v>
          </cell>
          <cell r="W118">
            <v>3.284359999999998E-2</v>
          </cell>
          <cell r="X118">
            <v>0.44339275500000008</v>
          </cell>
          <cell r="Y118">
            <v>8.6719895833333283E-2</v>
          </cell>
          <cell r="Z118">
            <v>0</v>
          </cell>
        </row>
        <row r="119">
          <cell r="A119" t="str">
            <v>Idle_Loc_WE_2022_ALL</v>
          </cell>
          <cell r="B119">
            <v>52</v>
          </cell>
          <cell r="C119">
            <v>8.3407001200000028</v>
          </cell>
          <cell r="D119">
            <v>0.59269711233333322</v>
          </cell>
          <cell r="E119">
            <v>0.24750023833333332</v>
          </cell>
          <cell r="F119">
            <v>0.46466825874999984</v>
          </cell>
          <cell r="G119">
            <v>9.3329483333333296E-2</v>
          </cell>
          <cell r="H119">
            <v>4.525370041666666E-2</v>
          </cell>
          <cell r="I119">
            <v>4.0468253333333322E-2</v>
          </cell>
          <cell r="J119">
            <v>1913.93</v>
          </cell>
          <cell r="K119">
            <v>1922.9800000000007</v>
          </cell>
          <cell r="L119">
            <v>0.24571652999999993</v>
          </cell>
          <cell r="M119">
            <v>0.40203495833333319</v>
          </cell>
          <cell r="N119"/>
          <cell r="O119"/>
          <cell r="P119"/>
          <cell r="Q119">
            <v>1.7379599999999999E-2</v>
          </cell>
          <cell r="R119">
            <v>5.0254299999999981E-2</v>
          </cell>
          <cell r="S119">
            <v>7.0484487500000019E-3</v>
          </cell>
          <cell r="T119">
            <v>2.2022125000000004E-2</v>
          </cell>
          <cell r="U119">
            <v>2.4543932083333328E-3</v>
          </cell>
          <cell r="V119">
            <v>2.6069299999999999E-3</v>
          </cell>
          <cell r="W119">
            <v>2.5207500000000008E-2</v>
          </cell>
          <cell r="X119">
            <v>0.26406282000000014</v>
          </cell>
          <cell r="Y119">
            <v>3.3419817083333331E-2</v>
          </cell>
          <cell r="Z119">
            <v>0</v>
          </cell>
        </row>
        <row r="120">
          <cell r="A120"/>
          <cell r="B120" t="str">
            <v>Grand Total</v>
          </cell>
          <cell r="C120"/>
          <cell r="D120"/>
          <cell r="E120"/>
          <cell r="F120"/>
          <cell r="G120"/>
          <cell r="H120"/>
          <cell r="I120"/>
          <cell r="J120"/>
          <cell r="K120"/>
          <cell r="L120"/>
          <cell r="M120"/>
          <cell r="N120"/>
          <cell r="O120"/>
          <cell r="P120"/>
          <cell r="Q120"/>
          <cell r="R120"/>
          <cell r="S120"/>
          <cell r="T120"/>
          <cell r="U120"/>
          <cell r="V120"/>
          <cell r="W120"/>
          <cell r="X120"/>
          <cell r="Y120"/>
          <cell r="Z120"/>
        </row>
        <row r="121">
          <cell r="A121"/>
          <cell r="B121"/>
          <cell r="C121" t="str">
            <v>CO</v>
          </cell>
          <cell r="D121" t="str">
            <v>Nox</v>
          </cell>
          <cell r="E121" t="str">
            <v>VOC</v>
          </cell>
          <cell r="F121" t="str">
            <v>PM10 Exhaust, Brake, Tire</v>
          </cell>
          <cell r="G121" t="str">
            <v>PM2.5 Exhaust, Brake, Tire</v>
          </cell>
          <cell r="H121" t="str">
            <v>PM10_Total_Exh</v>
          </cell>
          <cell r="I121" t="str">
            <v>PM2.5_Total_Exh</v>
          </cell>
          <cell r="J121" t="str">
            <v>Atmospheric CO2</v>
          </cell>
          <cell r="K121" t="str">
            <v>CO2 Equivalent</v>
          </cell>
          <cell r="L121" t="str">
            <v>nonMethaneHC</v>
          </cell>
          <cell r="M121" t="str">
            <v>PM10_Brk</v>
          </cell>
          <cell r="N121"/>
          <cell r="O121"/>
          <cell r="P121"/>
          <cell r="Q121" t="str">
            <v>PM10_Tire</v>
          </cell>
          <cell r="R121" t="str">
            <v>PM2.5_Brk</v>
          </cell>
          <cell r="S121" t="str">
            <v>PM2.5_EC</v>
          </cell>
          <cell r="T121" t="str">
            <v>PM2.5_OC</v>
          </cell>
          <cell r="U121" t="str">
            <v>PM2.5_SO4</v>
          </cell>
          <cell r="V121" t="str">
            <v>PM2.5_Tire</v>
          </cell>
          <cell r="W121" t="str">
            <v>TotalEnergy</v>
          </cell>
          <cell r="X121" t="str">
            <v>TotalHC</v>
          </cell>
          <cell r="Y121" t="str">
            <v>NonECPM</v>
          </cell>
          <cell r="Z121" t="str">
            <v>H2O aerosol</v>
          </cell>
        </row>
        <row r="122">
          <cell r="B122" t="str">
            <v>Row Labels</v>
          </cell>
          <cell r="C122" t="str">
            <v>Carbon Monoxide (CO)</v>
          </cell>
          <cell r="D122" t="str">
            <v>Oxides of Nitrogen (NOx)</v>
          </cell>
          <cell r="E122" t="str">
            <v>Volatile Organic Compounds</v>
          </cell>
          <cell r="F122" t="str">
            <v>PM10 Exhaust, Brake, Tire</v>
          </cell>
          <cell r="G122" t="str">
            <v>PM2.5 Exhaust, Brake, Tire</v>
          </cell>
          <cell r="H122" t="str">
            <v>Primary Exhaust PM10  - Total</v>
          </cell>
          <cell r="I122" t="str">
            <v>Primary Exhaust PM2.5 - Total</v>
          </cell>
          <cell r="J122" t="str">
            <v>Atmospheric CO2</v>
          </cell>
          <cell r="K122" t="str">
            <v>CO2 Equivalent</v>
          </cell>
          <cell r="L122" t="str">
            <v>Non-Methane Hydrocarbons</v>
          </cell>
          <cell r="M122" t="str">
            <v>Primary PM10 - Brakewear Particulate</v>
          </cell>
          <cell r="Q122" t="str">
            <v>Primary PM10 - Tirewear Particulate</v>
          </cell>
          <cell r="R122" t="str">
            <v>Primary PM2.5 - Brakewear Particulate</v>
          </cell>
          <cell r="S122" t="str">
            <v>Elemental Carbon</v>
          </cell>
          <cell r="T122" t="str">
            <v>Organic Carbon</v>
          </cell>
          <cell r="U122" t="str">
            <v>Sulfate Particulate</v>
          </cell>
          <cell r="V122" t="str">
            <v>Primary PM2.5 - Tirewear Particulate</v>
          </cell>
          <cell r="W122" t="str">
            <v>Total Energy Consumption</v>
          </cell>
          <cell r="X122" t="str">
            <v>Total Gaseous Hydrocarbons</v>
          </cell>
          <cell r="Y122" t="str">
            <v>Composite - NonECPM</v>
          </cell>
          <cell r="Z122" t="str">
            <v>H2O (aerosol)</v>
          </cell>
        </row>
        <row r="123">
          <cell r="A123" t="str">
            <v>Dist_BE_2022_ALL</v>
          </cell>
          <cell r="B123" t="str">
            <v>Box Elder County</v>
          </cell>
          <cell r="C123">
            <v>3.0693540100380856</v>
          </cell>
          <cell r="D123">
            <v>0.71156393747959501</v>
          </cell>
          <cell r="E123">
            <v>6.8912709899565827E-2</v>
          </cell>
          <cell r="F123">
            <v>6.9927407849645268E-2</v>
          </cell>
          <cell r="G123">
            <v>2.9356790298515595E-2</v>
          </cell>
          <cell r="H123">
            <v>2.6102592281882723E-2</v>
          </cell>
          <cell r="I123">
            <v>2.3598713736285182E-2</v>
          </cell>
          <cell r="J123">
            <v>525.19691812918745</v>
          </cell>
          <cell r="K123">
            <v>526.01740949404552</v>
          </cell>
          <cell r="L123">
            <v>6.7379154293929558E-2</v>
          </cell>
          <cell r="M123">
            <v>3.2625515909339993E-2</v>
          </cell>
          <cell r="N123"/>
          <cell r="O123"/>
          <cell r="P123"/>
          <cell r="Q123">
            <v>1.119929965842255E-2</v>
          </cell>
          <cell r="R123">
            <v>4.078189545614742E-3</v>
          </cell>
          <cell r="S123">
            <v>8.8096305219026345E-3</v>
          </cell>
          <cell r="T123">
            <v>8.7002522898053884E-3</v>
          </cell>
          <cell r="U123">
            <v>2.5901354873325111E-3</v>
          </cell>
          <cell r="V123">
            <v>1.6798870166156721E-3</v>
          </cell>
          <cell r="W123">
            <v>6.8511197646576837E-3</v>
          </cell>
          <cell r="X123">
            <v>7.6886817698836873E-2</v>
          </cell>
          <cell r="Y123">
            <v>1.4789093625977721E-2</v>
          </cell>
          <cell r="Z123">
            <v>0</v>
          </cell>
        </row>
        <row r="124">
          <cell r="A124" t="str">
            <v>Dist_BE_2022_11</v>
          </cell>
          <cell r="B124">
            <v>11</v>
          </cell>
          <cell r="C124">
            <v>12.102018555019148</v>
          </cell>
          <cell r="D124">
            <v>0.832907530460823</v>
          </cell>
          <cell r="E124">
            <v>0.52758521608045916</v>
          </cell>
          <cell r="F124">
            <v>3.9530614497239984E-2</v>
          </cell>
          <cell r="G124">
            <v>3.0435035927537397E-2</v>
          </cell>
          <cell r="H124">
            <v>3.3418658185555568E-2</v>
          </cell>
          <cell r="I124">
            <v>2.9562768874091285E-2</v>
          </cell>
          <cell r="J124">
            <v>376.19590446683071</v>
          </cell>
          <cell r="K124">
            <v>377.48466318139043</v>
          </cell>
          <cell r="L124">
            <v>0.57276659212440673</v>
          </cell>
          <cell r="M124">
            <v>1.7808944414094553E-3</v>
          </cell>
          <cell r="N124"/>
          <cell r="O124"/>
          <cell r="P124"/>
          <cell r="Q124">
            <v>4.331061870274963E-3</v>
          </cell>
          <cell r="R124">
            <v>2.226118425120274E-4</v>
          </cell>
          <cell r="S124">
            <v>4.3295258735915809E-3</v>
          </cell>
          <cell r="T124">
            <v>1.7291469595628901E-2</v>
          </cell>
          <cell r="U124">
            <v>7.6611810851230405E-4</v>
          </cell>
          <cell r="V124">
            <v>6.4965521093408613E-4</v>
          </cell>
          <cell r="W124">
            <v>4.9614761279084263E-3</v>
          </cell>
          <cell r="X124">
            <v>0.59817774192209128</v>
          </cell>
          <cell r="Y124">
            <v>2.523323702676443E-2</v>
          </cell>
          <cell r="Z124">
            <v>0</v>
          </cell>
        </row>
        <row r="125">
          <cell r="A125" t="str">
            <v>Dist_BE_2022_21</v>
          </cell>
          <cell r="B125">
            <v>21</v>
          </cell>
          <cell r="C125">
            <v>2.5011257037895507</v>
          </cell>
          <cell r="D125">
            <v>0.15701972194830519</v>
          </cell>
          <cell r="E125">
            <v>2.5600517119482875E-2</v>
          </cell>
          <cell r="F125">
            <v>3.9072685690026171E-2</v>
          </cell>
          <cell r="G125">
            <v>1.2747862893493039E-2</v>
          </cell>
          <cell r="H125">
            <v>1.0065542087000286E-2</v>
          </cell>
          <cell r="I125">
            <v>8.9055500985176991E-3</v>
          </cell>
          <cell r="J125">
            <v>298.7301060156567</v>
          </cell>
          <cell r="K125">
            <v>299.1623855833771</v>
          </cell>
          <cell r="L125">
            <v>2.6546630763199748E-2</v>
          </cell>
          <cell r="M125">
            <v>2.0350349819141706E-2</v>
          </cell>
          <cell r="N125"/>
          <cell r="O125"/>
          <cell r="P125"/>
          <cell r="Q125">
            <v>8.6567937838841827E-3</v>
          </cell>
          <cell r="R125">
            <v>2.5437998900984149E-3</v>
          </cell>
          <cell r="S125">
            <v>1.3037849558082645E-3</v>
          </cell>
          <cell r="T125">
            <v>5.1964766852860261E-3</v>
          </cell>
          <cell r="U125">
            <v>2.4928761998017663E-4</v>
          </cell>
          <cell r="V125">
            <v>1.2985129048769255E-3</v>
          </cell>
          <cell r="W125">
            <v>3.9392987183284002E-3</v>
          </cell>
          <cell r="X125">
            <v>2.9439504518461588E-2</v>
          </cell>
          <cell r="Y125">
            <v>7.6017732843284115E-3</v>
          </cell>
          <cell r="Z125">
            <v>0</v>
          </cell>
        </row>
        <row r="126">
          <cell r="A126" t="str">
            <v>Dist_BE_2022_31</v>
          </cell>
          <cell r="B126">
            <v>31</v>
          </cell>
          <cell r="C126">
            <v>4.9989832933773082</v>
          </cell>
          <cell r="D126">
            <v>0.5759342277312316</v>
          </cell>
          <cell r="E126">
            <v>0.10966409922725077</v>
          </cell>
          <cell r="F126">
            <v>6.3894337572693721E-2</v>
          </cell>
          <cell r="G126">
            <v>2.3555459362281574E-2</v>
          </cell>
          <cell r="H126">
            <v>2.015803628799161E-2</v>
          </cell>
          <cell r="I126">
            <v>1.7867597121692575E-2</v>
          </cell>
          <cell r="J126">
            <v>408.45511248319565</v>
          </cell>
          <cell r="K126">
            <v>409.55186930649666</v>
          </cell>
          <cell r="L126">
            <v>0.11062990221135036</v>
          </cell>
          <cell r="M126">
            <v>3.4902808464967176E-2</v>
          </cell>
          <cell r="N126"/>
          <cell r="O126"/>
          <cell r="P126"/>
          <cell r="Q126">
            <v>8.8334928197349311E-3</v>
          </cell>
          <cell r="R126">
            <v>4.3628433831256327E-3</v>
          </cell>
          <cell r="S126">
            <v>3.0868800253950248E-3</v>
          </cell>
          <cell r="T126">
            <v>1.0073723103362848E-2</v>
          </cell>
          <cell r="U126">
            <v>5.3313737381924047E-4</v>
          </cell>
          <cell r="V126">
            <v>1.3250188574633649E-3</v>
          </cell>
          <cell r="W126">
            <v>5.3846630876628748E-3</v>
          </cell>
          <cell r="X126">
            <v>0.11649975086965374</v>
          </cell>
          <cell r="Y126">
            <v>1.4780700364807877E-2</v>
          </cell>
          <cell r="Z126">
            <v>0</v>
          </cell>
        </row>
        <row r="127">
          <cell r="A127" t="str">
            <v>Dist_BE_2022_32</v>
          </cell>
          <cell r="B127">
            <v>32</v>
          </cell>
          <cell r="C127">
            <v>4.8485872336300115</v>
          </cell>
          <cell r="D127">
            <v>0.60267805243156591</v>
          </cell>
          <cell r="E127">
            <v>0.11301072165194766</v>
          </cell>
          <cell r="F127">
            <v>6.4787755859691792E-2</v>
          </cell>
          <cell r="G127">
            <v>2.4112392869630503E-2</v>
          </cell>
          <cell r="H127">
            <v>2.0645255984896419E-2</v>
          </cell>
          <cell r="I127">
            <v>1.8369260860755448E-2</v>
          </cell>
          <cell r="J127">
            <v>409.13474637676171</v>
          </cell>
          <cell r="K127">
            <v>410.30408874688311</v>
          </cell>
          <cell r="L127">
            <v>0.11299852281504129</v>
          </cell>
          <cell r="M127">
            <v>3.5129686731111449E-2</v>
          </cell>
          <cell r="N127"/>
          <cell r="O127"/>
          <cell r="P127"/>
          <cell r="Q127">
            <v>9.0128131436839221E-3</v>
          </cell>
          <cell r="R127">
            <v>4.3912132535883193E-3</v>
          </cell>
          <cell r="S127">
            <v>4.1089540841292441E-3</v>
          </cell>
          <cell r="T127">
            <v>9.639779603085227E-3</v>
          </cell>
          <cell r="U127">
            <v>6.4055232933459601E-4</v>
          </cell>
          <cell r="V127">
            <v>1.3519187552867371E-3</v>
          </cell>
          <cell r="W127">
            <v>5.3874842230673342E-3</v>
          </cell>
          <cell r="X127">
            <v>0.11958304421400667</v>
          </cell>
          <cell r="Y127">
            <v>1.4260297771081822E-2</v>
          </cell>
          <cell r="Z127">
            <v>0</v>
          </cell>
        </row>
        <row r="128">
          <cell r="A128" t="str">
            <v>Dist_BE_2022_41</v>
          </cell>
          <cell r="B128">
            <v>41</v>
          </cell>
          <cell r="C128">
            <v>1.2650450382152216</v>
          </cell>
          <cell r="D128">
            <v>5.6938501160051489</v>
          </cell>
          <cell r="E128">
            <v>0.25679890398704514</v>
          </cell>
          <cell r="F128">
            <v>0.3302744507251133</v>
          </cell>
          <cell r="G128">
            <v>0.2133789379789042</v>
          </cell>
          <cell r="H128">
            <v>0.21570802236620243</v>
          </cell>
          <cell r="I128">
            <v>0.19845079300780019</v>
          </cell>
          <cell r="J128">
            <v>1627.8659445452643</v>
          </cell>
          <cell r="K128">
            <v>1629.2372186653556</v>
          </cell>
          <cell r="L128">
            <v>0.22457636413370968</v>
          </cell>
          <cell r="M128">
            <v>9.0271895456978127E-2</v>
          </cell>
          <cell r="N128"/>
          <cell r="O128"/>
          <cell r="P128"/>
          <cell r="Q128">
            <v>2.4294532901932737E-2</v>
          </cell>
          <cell r="R128">
            <v>1.1283988609357668E-2</v>
          </cell>
          <cell r="S128">
            <v>0.12770686059555644</v>
          </cell>
          <cell r="T128">
            <v>4.1371099352162793E-2</v>
          </cell>
          <cell r="U128">
            <v>1.3828752722383677E-2</v>
          </cell>
          <cell r="V128">
            <v>3.6441563617463334E-3</v>
          </cell>
          <cell r="W128">
            <v>2.0946174111157068E-2</v>
          </cell>
          <cell r="X128">
            <v>0.25858014274380242</v>
          </cell>
          <cell r="Y128">
            <v>7.0743748067300688E-2</v>
          </cell>
          <cell r="Z128">
            <v>0</v>
          </cell>
        </row>
        <row r="129">
          <cell r="A129" t="str">
            <v>Dist_BE_2022_42</v>
          </cell>
          <cell r="B129">
            <v>42</v>
          </cell>
          <cell r="C129">
            <v>1.9654658934075879</v>
          </cell>
          <cell r="D129">
            <v>3.5633481204235191</v>
          </cell>
          <cell r="E129">
            <v>0.21391837782943054</v>
          </cell>
          <cell r="F129">
            <v>0.20646804791125264</v>
          </cell>
          <cell r="G129">
            <v>0.13306566167105224</v>
          </cell>
          <cell r="H129">
            <v>0.13461178934227189</v>
          </cell>
          <cell r="I129">
            <v>0.12367507430710321</v>
          </cell>
          <cell r="J129">
            <v>1265.9677109561326</v>
          </cell>
          <cell r="K129">
            <v>1281.2391094498271</v>
          </cell>
          <cell r="L129">
            <v>0.18356289831995373</v>
          </cell>
          <cell r="M129">
            <v>5.5513576392121906E-2</v>
          </cell>
          <cell r="N129"/>
          <cell r="O129"/>
          <cell r="P129"/>
          <cell r="Q129">
            <v>1.6342682176858858E-2</v>
          </cell>
          <cell r="R129">
            <v>6.9392000369741993E-3</v>
          </cell>
          <cell r="S129">
            <v>7.5378187501583982E-2</v>
          </cell>
          <cell r="T129">
            <v>2.6765744955627585E-2</v>
          </cell>
          <cell r="U129">
            <v>1.021976282788898E-2</v>
          </cell>
          <cell r="V129">
            <v>2.4513873269748411E-3</v>
          </cell>
          <cell r="W129">
            <v>1.6875803973852754E-2</v>
          </cell>
          <cell r="X129">
            <v>0.71849967062831965</v>
          </cell>
          <cell r="Y129">
            <v>4.8296919266705381E-2</v>
          </cell>
          <cell r="Z129">
            <v>0</v>
          </cell>
        </row>
        <row r="130">
          <cell r="A130" t="str">
            <v>Dist_BE_2022_43</v>
          </cell>
          <cell r="B130">
            <v>43</v>
          </cell>
          <cell r="C130">
            <v>1.2688208204430962</v>
          </cell>
          <cell r="D130">
            <v>2.9814246396862245</v>
          </cell>
          <cell r="E130">
            <v>0.28381184315357816</v>
          </cell>
          <cell r="F130">
            <v>0.21773194061582726</v>
          </cell>
          <cell r="G130">
            <v>0.13819010258119732</v>
          </cell>
          <cell r="H130">
            <v>0.13923588082136135</v>
          </cell>
          <cell r="I130">
            <v>0.12800946364729893</v>
          </cell>
          <cell r="J130">
            <v>899.42177565014254</v>
          </cell>
          <cell r="K130">
            <v>900.76571972297552</v>
          </cell>
          <cell r="L130">
            <v>0.24982314698657065</v>
          </cell>
          <cell r="M130">
            <v>6.3749823654691007E-2</v>
          </cell>
          <cell r="N130"/>
          <cell r="O130"/>
          <cell r="P130"/>
          <cell r="Q130">
            <v>1.474623613977492E-2</v>
          </cell>
          <cell r="R130">
            <v>7.9687127742871736E-3</v>
          </cell>
          <cell r="S130">
            <v>5.5271576421695424E-2</v>
          </cell>
          <cell r="T130">
            <v>4.7288943284251386E-2</v>
          </cell>
          <cell r="U130">
            <v>7.5798788833392958E-3</v>
          </cell>
          <cell r="V130">
            <v>2.2119261596112243E-3</v>
          </cell>
          <cell r="W130">
            <v>1.1576979654108735E-2</v>
          </cell>
          <cell r="X130">
            <v>0.28134830768929919</v>
          </cell>
          <cell r="Y130">
            <v>7.2738030943614251E-2</v>
          </cell>
          <cell r="Z130">
            <v>0</v>
          </cell>
        </row>
        <row r="131">
          <cell r="A131" t="str">
            <v>Dist_BE_2022_51</v>
          </cell>
          <cell r="B131">
            <v>51</v>
          </cell>
          <cell r="C131">
            <v>0.77548483981641714</v>
          </cell>
          <cell r="D131">
            <v>2.953982530826095</v>
          </cell>
          <cell r="E131">
            <v>0.10994681299066324</v>
          </cell>
          <cell r="F131">
            <v>0.23368819427755932</v>
          </cell>
          <cell r="G131">
            <v>0.10939278652540124</v>
          </cell>
          <cell r="H131">
            <v>0.10000864313980472</v>
          </cell>
          <cell r="I131">
            <v>9.1937704068282583E-2</v>
          </cell>
          <cell r="J131">
            <v>1639.2048487934053</v>
          </cell>
          <cell r="K131">
            <v>1640.7433597794418</v>
          </cell>
          <cell r="L131">
            <v>9.3721342765136245E-2</v>
          </cell>
          <cell r="M131">
            <v>0.10387256400588103</v>
          </cell>
          <cell r="N131"/>
          <cell r="O131"/>
          <cell r="P131"/>
          <cell r="Q131">
            <v>2.9806987131873568E-2</v>
          </cell>
          <cell r="R131">
            <v>1.2984050437736512E-2</v>
          </cell>
          <cell r="S131">
            <v>4.8851913683041294E-2</v>
          </cell>
          <cell r="T131">
            <v>1.8323431507871978E-2</v>
          </cell>
          <cell r="U131">
            <v>1.7917295825584167E-2</v>
          </cell>
          <cell r="V131">
            <v>4.4710320193821415E-3</v>
          </cell>
          <cell r="W131">
            <v>2.1094912468948998E-2</v>
          </cell>
          <cell r="X131">
            <v>0.1327836945121158</v>
          </cell>
          <cell r="Y131">
            <v>4.3085787094909497E-2</v>
          </cell>
          <cell r="Z131">
            <v>0</v>
          </cell>
        </row>
        <row r="132">
          <cell r="A132" t="str">
            <v>Dist_BE_2022_52</v>
          </cell>
          <cell r="B132">
            <v>52</v>
          </cell>
          <cell r="C132">
            <v>1.9133164986413842</v>
          </cell>
          <cell r="D132">
            <v>1.2359866354714342</v>
          </cell>
          <cell r="E132">
            <v>0.11390243456510817</v>
          </cell>
          <cell r="F132">
            <v>0.12050082885389142</v>
          </cell>
          <cell r="G132">
            <v>5.2348474854528641E-2</v>
          </cell>
          <cell r="H132">
            <v>4.6896991219006298E-2</v>
          </cell>
          <cell r="I132">
            <v>4.27840516725266E-2</v>
          </cell>
          <cell r="J132">
            <v>916.706262190502</v>
          </cell>
          <cell r="K132">
            <v>918.2307300416353</v>
          </cell>
          <cell r="L132">
            <v>0.10431740837825886</v>
          </cell>
          <cell r="M132">
            <v>5.9045440704651939E-2</v>
          </cell>
          <cell r="N132"/>
          <cell r="O132"/>
          <cell r="P132"/>
          <cell r="Q132">
            <v>1.4558396930233185E-2</v>
          </cell>
          <cell r="R132">
            <v>7.3806770425973393E-3</v>
          </cell>
          <cell r="S132">
            <v>1.265867783046409E-2</v>
          </cell>
          <cell r="T132">
            <v>1.7213144451729355E-2</v>
          </cell>
          <cell r="U132">
            <v>6.2511045336549088E-3</v>
          </cell>
          <cell r="V132">
            <v>2.1837461394047021E-3</v>
          </cell>
          <cell r="W132">
            <v>1.1890090913285372E-2</v>
          </cell>
          <cell r="X132">
            <v>0.13344212465968619</v>
          </cell>
          <cell r="Y132">
            <v>3.0125480545675636E-2</v>
          </cell>
          <cell r="Z132">
            <v>0</v>
          </cell>
        </row>
        <row r="133">
          <cell r="A133" t="str">
            <v>Dist_BE_2022_53</v>
          </cell>
          <cell r="B133">
            <v>53</v>
          </cell>
          <cell r="C133">
            <v>0.83011342095473861</v>
          </cell>
          <cell r="D133">
            <v>1.388670330504693</v>
          </cell>
          <cell r="E133">
            <v>0.11411714934689134</v>
          </cell>
          <cell r="F133">
            <v>0.14441592168120307</v>
          </cell>
          <cell r="G133">
            <v>5.9953527935936148E-2</v>
          </cell>
          <cell r="H133">
            <v>5.2337148979457737E-2</v>
          </cell>
          <cell r="I133">
            <v>4.8005428992786647E-2</v>
          </cell>
          <cell r="J133">
            <v>855.25353402759856</v>
          </cell>
          <cell r="K133">
            <v>856.89547420784083</v>
          </cell>
          <cell r="L133">
            <v>9.7617538812707808E-2</v>
          </cell>
          <cell r="M133">
            <v>7.4549959437262975E-2</v>
          </cell>
          <cell r="N133"/>
          <cell r="O133"/>
          <cell r="P133"/>
          <cell r="Q133">
            <v>1.752881326448235E-2</v>
          </cell>
          <cell r="R133">
            <v>9.3187840673234143E-3</v>
          </cell>
          <cell r="S133">
            <v>1.4290477681654135E-2</v>
          </cell>
          <cell r="T133">
            <v>1.7988389834539303E-2</v>
          </cell>
          <cell r="U133">
            <v>8.9079122500386639E-3</v>
          </cell>
          <cell r="V133">
            <v>2.6293148758260864E-3</v>
          </cell>
          <cell r="W133">
            <v>1.1007469814845227E-2</v>
          </cell>
          <cell r="X133">
            <v>0.13923566073058782</v>
          </cell>
          <cell r="Y133">
            <v>3.3714899327103816E-2</v>
          </cell>
          <cell r="Z133">
            <v>0</v>
          </cell>
        </row>
        <row r="134">
          <cell r="A134" t="str">
            <v>Dist_BE_2022_54</v>
          </cell>
          <cell r="B134">
            <v>54</v>
          </cell>
          <cell r="C134">
            <v>26.543858609116374</v>
          </cell>
          <cell r="D134">
            <v>4.6032660271619728</v>
          </cell>
          <cell r="E134">
            <v>0.77163211333651305</v>
          </cell>
          <cell r="F134">
            <v>0.35525783471928735</v>
          </cell>
          <cell r="G134">
            <v>0.26876707486779933</v>
          </cell>
          <cell r="H134">
            <v>0.28974276207024341</v>
          </cell>
          <cell r="I134">
            <v>0.26024656173405458</v>
          </cell>
          <cell r="J134">
            <v>1001.9792611200667</v>
          </cell>
          <cell r="K134">
            <v>1006.0119889146928</v>
          </cell>
          <cell r="L134">
            <v>0.74505247777577899</v>
          </cell>
          <cell r="M134">
            <v>5.2269595412197209E-2</v>
          </cell>
          <cell r="N134"/>
          <cell r="O134"/>
          <cell r="P134"/>
          <cell r="Q134">
            <v>1.3245477236846721E-2</v>
          </cell>
          <cell r="R134">
            <v>6.5336978695470088E-3</v>
          </cell>
          <cell r="S134">
            <v>6.5829401648197838E-2</v>
          </cell>
          <cell r="T134">
            <v>0.133643692952923</v>
          </cell>
          <cell r="U134">
            <v>6.8602237956069496E-3</v>
          </cell>
          <cell r="V134">
            <v>1.9868152641977755E-3</v>
          </cell>
          <cell r="W134">
            <v>1.3097291578223849E-2</v>
          </cell>
          <cell r="X134">
            <v>0.78048764788913216</v>
          </cell>
          <cell r="Y134">
            <v>0.1944172013146247</v>
          </cell>
          <cell r="Z134">
            <v>0</v>
          </cell>
        </row>
        <row r="135">
          <cell r="A135" t="str">
            <v>Dist_BE_2022_61</v>
          </cell>
          <cell r="B135">
            <v>61</v>
          </cell>
          <cell r="C135">
            <v>0.5042455433803168</v>
          </cell>
          <cell r="D135">
            <v>2.4011813004631599</v>
          </cell>
          <cell r="E135">
            <v>7.7645415264478893E-2</v>
          </cell>
          <cell r="F135">
            <v>0.15210622690215692</v>
          </cell>
          <cell r="G135">
            <v>7.0421209230084755E-2</v>
          </cell>
          <cell r="H135">
            <v>6.3894893312898965E-2</v>
          </cell>
          <cell r="I135">
            <v>5.8782858189024109E-2</v>
          </cell>
          <cell r="J135">
            <v>1601.6339387179321</v>
          </cell>
          <cell r="K135">
            <v>1602.9976857835641</v>
          </cell>
          <cell r="L135">
            <v>6.496748698488479E-2</v>
          </cell>
          <cell r="M135">
            <v>6.3733184889115488E-2</v>
          </cell>
          <cell r="N135"/>
          <cell r="O135"/>
          <cell r="P135"/>
          <cell r="Q135">
            <v>2.4478148700142484E-2</v>
          </cell>
          <cell r="R135">
            <v>7.9666536822544966E-3</v>
          </cell>
          <cell r="S135">
            <v>2.9534825708779539E-2</v>
          </cell>
          <cell r="T135">
            <v>1.0351734082606215E-2</v>
          </cell>
          <cell r="U135">
            <v>1.5083406525404977E-2</v>
          </cell>
          <cell r="V135">
            <v>3.6716973588061547E-3</v>
          </cell>
          <cell r="W135">
            <v>2.0608665614443973E-2</v>
          </cell>
          <cell r="X135">
            <v>0.10076926278647663</v>
          </cell>
          <cell r="Y135">
            <v>2.924807823766961E-2</v>
          </cell>
          <cell r="Z135">
            <v>0</v>
          </cell>
        </row>
        <row r="136">
          <cell r="A136" t="str">
            <v>Dist_BE_2022_62</v>
          </cell>
          <cell r="B136">
            <v>62</v>
          </cell>
          <cell r="C136">
            <v>0.66945263288473733</v>
          </cell>
          <cell r="D136">
            <v>3.2645717250771988</v>
          </cell>
          <cell r="E136">
            <v>0.10704900858850191</v>
          </cell>
          <cell r="F136">
            <v>0.20034129712004134</v>
          </cell>
          <cell r="G136">
            <v>0.10776156284051282</v>
          </cell>
          <cell r="H136">
            <v>0.1031885230998929</v>
          </cell>
          <cell r="I136">
            <v>9.4933102632188474E-2</v>
          </cell>
          <cell r="J136">
            <v>1651.6720939218362</v>
          </cell>
          <cell r="K136">
            <v>1653.0059265716798</v>
          </cell>
          <cell r="L136">
            <v>9.127239688206995E-2</v>
          </cell>
          <cell r="M136">
            <v>6.9776546696035127E-2</v>
          </cell>
          <cell r="N136"/>
          <cell r="O136"/>
          <cell r="P136"/>
          <cell r="Q136">
            <v>2.7376227324113336E-2</v>
          </cell>
          <cell r="R136">
            <v>8.7220478125739648E-3</v>
          </cell>
          <cell r="S136">
            <v>5.6698595635979732E-2</v>
          </cell>
          <cell r="T136">
            <v>1.5867115842026148E-2</v>
          </cell>
          <cell r="U136">
            <v>1.6479406935485899E-2</v>
          </cell>
          <cell r="V136">
            <v>4.106412395750378E-3</v>
          </cell>
          <cell r="W136">
            <v>2.1252535479129472E-2</v>
          </cell>
          <cell r="X136">
            <v>0.12581187703811769</v>
          </cell>
          <cell r="Y136">
            <v>3.8234574913414893E-2</v>
          </cell>
          <cell r="Z136">
            <v>0</v>
          </cell>
        </row>
        <row r="137">
          <cell r="A137" t="str">
            <v>Dist_DA_2022_ALL</v>
          </cell>
          <cell r="B137" t="str">
            <v>Davis County</v>
          </cell>
          <cell r="C137">
            <v>2.4218876728459802</v>
          </cell>
          <cell r="D137">
            <v>0.37642587428090957</v>
          </cell>
          <cell r="E137">
            <v>4.3505629758212365E-2</v>
          </cell>
          <cell r="F137">
            <v>7.4663961395122547E-2</v>
          </cell>
          <cell r="G137">
            <v>2.3137016465049235E-2</v>
          </cell>
          <cell r="H137">
            <v>1.7465326870709796E-2</v>
          </cell>
          <cell r="I137">
            <v>1.5714556617272619E-2</v>
          </cell>
          <cell r="J137">
            <v>448.93490432741896</v>
          </cell>
          <cell r="K137">
            <v>449.7764111192389</v>
          </cell>
          <cell r="L137">
            <v>4.2892451361424937E-2</v>
          </cell>
          <cell r="M137">
            <v>4.6293022176394624E-2</v>
          </cell>
          <cell r="N137"/>
          <cell r="O137"/>
          <cell r="P137"/>
          <cell r="Q137">
            <v>1.0905612348018128E-2</v>
          </cell>
          <cell r="R137">
            <v>5.7866232101466573E-3</v>
          </cell>
          <cell r="S137">
            <v>4.6632112292872476E-3</v>
          </cell>
          <cell r="T137">
            <v>6.8638482874531347E-3</v>
          </cell>
          <cell r="U137">
            <v>1.4084748069563477E-3</v>
          </cell>
          <cell r="V137">
            <v>1.6358366376299578E-3</v>
          </cell>
          <cell r="W137">
            <v>5.8867028322012399E-3</v>
          </cell>
          <cell r="X137">
            <v>4.9999211830991347E-2</v>
          </cell>
          <cell r="Y137">
            <v>1.1051353032473638E-2</v>
          </cell>
          <cell r="Z137">
            <v>0</v>
          </cell>
        </row>
        <row r="138">
          <cell r="A138" t="str">
            <v>Dist_DA_2022_11</v>
          </cell>
          <cell r="B138">
            <v>11</v>
          </cell>
          <cell r="C138">
            <v>12.054612950294874</v>
          </cell>
          <cell r="D138">
            <v>0.79315880058279409</v>
          </cell>
          <cell r="E138">
            <v>0.57160652673214396</v>
          </cell>
          <cell r="F138">
            <v>4.0012117285404651E-2</v>
          </cell>
          <cell r="G138">
            <v>2.9869659675690136E-2</v>
          </cell>
          <cell r="H138">
            <v>3.2580620644339885E-2</v>
          </cell>
          <cell r="I138">
            <v>2.8821432286851943E-2</v>
          </cell>
          <cell r="J138">
            <v>385.79215944795203</v>
          </cell>
          <cell r="K138">
            <v>387.35641043746745</v>
          </cell>
          <cell r="L138">
            <v>0.62299125539496814</v>
          </cell>
          <cell r="M138">
            <v>2.659733365818583E-3</v>
          </cell>
          <cell r="N138"/>
          <cell r="O138"/>
          <cell r="P138"/>
          <cell r="Q138">
            <v>4.771763275246187E-3</v>
          </cell>
          <cell r="R138">
            <v>3.3246667072732287E-4</v>
          </cell>
          <cell r="S138">
            <v>4.2208041069404347E-3</v>
          </cell>
          <cell r="T138">
            <v>1.6857300098479897E-2</v>
          </cell>
          <cell r="U138">
            <v>7.4788985128835107E-4</v>
          </cell>
          <cell r="V138">
            <v>7.1576071811086783E-4</v>
          </cell>
          <cell r="W138">
            <v>5.0880362828609957E-3</v>
          </cell>
          <cell r="X138">
            <v>0.65168572030739536</v>
          </cell>
          <cell r="Y138">
            <v>2.4600628179911505E-2</v>
          </cell>
          <cell r="Z138">
            <v>0</v>
          </cell>
        </row>
        <row r="139">
          <cell r="A139" t="str">
            <v>Dist_DA_2022_21</v>
          </cell>
          <cell r="B139">
            <v>21</v>
          </cell>
          <cell r="C139">
            <v>1.8931680349705462</v>
          </cell>
          <cell r="D139">
            <v>9.7073118431228872E-2</v>
          </cell>
          <cell r="E139">
            <v>1.4515029993413871E-2</v>
          </cell>
          <cell r="F139">
            <v>4.6989252805763292E-2</v>
          </cell>
          <cell r="G139">
            <v>1.2210047328782956E-2</v>
          </cell>
          <cell r="H139">
            <v>8.0255458580944551E-3</v>
          </cell>
          <cell r="I139">
            <v>7.101043290099935E-3</v>
          </cell>
          <cell r="J139">
            <v>314.40549314149303</v>
          </cell>
          <cell r="K139">
            <v>314.89629654626373</v>
          </cell>
          <cell r="L139">
            <v>1.5193864131017421E-2</v>
          </cell>
          <cell r="M139">
            <v>2.9421965357727502E-2</v>
          </cell>
          <cell r="N139"/>
          <cell r="O139"/>
          <cell r="P139"/>
          <cell r="Q139">
            <v>9.5417415899413313E-3</v>
          </cell>
          <cell r="R139">
            <v>3.6777450958111143E-3</v>
          </cell>
          <cell r="S139">
            <v>1.0393290639405727E-3</v>
          </cell>
          <cell r="T139">
            <v>4.1386603408581444E-3</v>
          </cell>
          <cell r="U139">
            <v>2.0602276611564921E-4</v>
          </cell>
          <cell r="V139">
            <v>1.431258942871907E-3</v>
          </cell>
          <cell r="W139">
            <v>4.1459458330262945E-3</v>
          </cell>
          <cell r="X139">
            <v>1.7350488955431242E-2</v>
          </cell>
          <cell r="Y139">
            <v>6.0617233719066242E-3</v>
          </cell>
          <cell r="Z139">
            <v>0</v>
          </cell>
        </row>
        <row r="140">
          <cell r="A140" t="str">
            <v>Dist_DA_2022_31</v>
          </cell>
          <cell r="B140">
            <v>31</v>
          </cell>
          <cell r="C140">
            <v>3.1556513701014102</v>
          </cell>
          <cell r="D140">
            <v>0.28645134229049729</v>
          </cell>
          <cell r="E140">
            <v>5.4014473163989767E-2</v>
          </cell>
          <cell r="F140">
            <v>7.6710877243374206E-2</v>
          </cell>
          <cell r="G140">
            <v>2.0751924528684441E-2</v>
          </cell>
          <cell r="H140">
            <v>1.4332763722134175E-2</v>
          </cell>
          <cell r="I140">
            <v>1.2707420309738551E-2</v>
          </cell>
          <cell r="J140">
            <v>424.88586712263498</v>
          </cell>
          <cell r="K140">
            <v>425.86887982509199</v>
          </cell>
          <cell r="L140">
            <v>5.4834493642013059E-2</v>
          </cell>
          <cell r="M140">
            <v>5.2487775701439879E-2</v>
          </cell>
          <cell r="N140"/>
          <cell r="O140"/>
          <cell r="P140"/>
          <cell r="Q140">
            <v>9.8903378198001539E-3</v>
          </cell>
          <cell r="R140">
            <v>6.5609592906358668E-3</v>
          </cell>
          <cell r="S140">
            <v>2.1595454622254811E-3</v>
          </cell>
          <cell r="T140">
            <v>7.1537973892209904E-3</v>
          </cell>
          <cell r="U140">
            <v>4.3182896795493483E-4</v>
          </cell>
          <cell r="V140">
            <v>1.4835449283100224E-3</v>
          </cell>
          <cell r="W140">
            <v>5.6012394948754245E-3</v>
          </cell>
          <cell r="X140">
            <v>5.9013659111875574E-2</v>
          </cell>
          <cell r="Y140">
            <v>1.0547867852544714E-2</v>
          </cell>
          <cell r="Z140">
            <v>0</v>
          </cell>
        </row>
        <row r="141">
          <cell r="A141" t="str">
            <v>Dist_DA_2022_32</v>
          </cell>
          <cell r="B141">
            <v>32</v>
          </cell>
          <cell r="C141">
            <v>3.21107299751151</v>
          </cell>
          <cell r="D141">
            <v>0.32610532131354292</v>
          </cell>
          <cell r="E141">
            <v>6.0189846690037227E-2</v>
          </cell>
          <cell r="F141">
            <v>7.755529749998305E-2</v>
          </cell>
          <cell r="G141">
            <v>2.1318821527132679E-2</v>
          </cell>
          <cell r="H141">
            <v>1.4861341072288257E-2</v>
          </cell>
          <cell r="I141">
            <v>1.3229873270092693E-2</v>
          </cell>
          <cell r="J141">
            <v>428.11586734382524</v>
          </cell>
          <cell r="K141">
            <v>429.1915459150116</v>
          </cell>
          <cell r="L141">
            <v>6.0384876490890228E-2</v>
          </cell>
          <cell r="M141">
            <v>5.2605360763227305E-2</v>
          </cell>
          <cell r="N141"/>
          <cell r="O141"/>
          <cell r="P141"/>
          <cell r="Q141">
            <v>1.0088595664467485E-2</v>
          </cell>
          <cell r="R141">
            <v>6.575665687996256E-3</v>
          </cell>
          <cell r="S141">
            <v>2.8458668691813752E-3</v>
          </cell>
          <cell r="T141">
            <v>6.9409831908271687E-3</v>
          </cell>
          <cell r="U141">
            <v>5.8193439065900904E-4</v>
          </cell>
          <cell r="V141">
            <v>1.5132825690437283E-3</v>
          </cell>
          <cell r="W141">
            <v>5.6374263454457927E-3</v>
          </cell>
          <cell r="X141">
            <v>6.5540841746960579E-2</v>
          </cell>
          <cell r="Y141">
            <v>1.0384010469287153E-2</v>
          </cell>
          <cell r="Z141">
            <v>0</v>
          </cell>
        </row>
        <row r="142">
          <cell r="A142" t="str">
            <v>Dist_DA_2022_41</v>
          </cell>
          <cell r="B142">
            <v>41</v>
          </cell>
          <cell r="C142">
            <v>1.508768126906503</v>
          </cell>
          <cell r="D142">
            <v>6.0675028701068028</v>
          </cell>
          <cell r="E142">
            <v>0.32205692845693373</v>
          </cell>
          <cell r="F142">
            <v>0.47016803344486724</v>
          </cell>
          <cell r="G142">
            <v>0.27292772555025774</v>
          </cell>
          <cell r="H142">
            <v>0.26846990178564606</v>
          </cell>
          <cell r="I142">
            <v>0.24699129347845475</v>
          </cell>
          <cell r="J142">
            <v>1737.40067710311</v>
          </cell>
          <cell r="K142">
            <v>1739.2356660304226</v>
          </cell>
          <cell r="L142">
            <v>0.28142922558720923</v>
          </cell>
          <cell r="M142">
            <v>0.17272922310254407</v>
          </cell>
          <cell r="N142"/>
          <cell r="O142"/>
          <cell r="P142"/>
          <cell r="Q142">
            <v>2.8968908556677126E-2</v>
          </cell>
          <cell r="R142">
            <v>2.1591103114878177E-2</v>
          </cell>
          <cell r="S142">
            <v>0.14644261745458159</v>
          </cell>
          <cell r="T142">
            <v>6.0642760577665544E-2</v>
          </cell>
          <cell r="U142">
            <v>1.7100371871551733E-2</v>
          </cell>
          <cell r="V142">
            <v>4.3453289569248257E-3</v>
          </cell>
          <cell r="W142">
            <v>2.2355602728799433E-2</v>
          </cell>
          <cell r="X142">
            <v>0.32595067429989782</v>
          </cell>
          <cell r="Y142">
            <v>0.10054880838007478</v>
          </cell>
          <cell r="Z142">
            <v>0</v>
          </cell>
        </row>
        <row r="143">
          <cell r="A143" t="str">
            <v>Dist_DA_2022_42</v>
          </cell>
          <cell r="B143">
            <v>42</v>
          </cell>
          <cell r="C143">
            <v>1.9973184509936375</v>
          </cell>
          <cell r="D143">
            <v>3.4641697675230771</v>
          </cell>
          <cell r="E143">
            <v>0.24743296046114488</v>
          </cell>
          <cell r="F143">
            <v>0.2623941040551005</v>
          </cell>
          <cell r="G143">
            <v>0.15025434027678511</v>
          </cell>
          <cell r="H143">
            <v>0.14729529628257015</v>
          </cell>
          <cell r="I143">
            <v>0.13537976866576981</v>
          </cell>
          <cell r="J143">
            <v>1182.4025955232994</v>
          </cell>
          <cell r="K143">
            <v>1202.1581682637247</v>
          </cell>
          <cell r="L143">
            <v>0.21314937585993379</v>
          </cell>
          <cell r="M143">
            <v>9.5610360453280599E-2</v>
          </cell>
          <cell r="N143"/>
          <cell r="O143"/>
          <cell r="P143"/>
          <cell r="Q143">
            <v>1.9488447319249733E-2</v>
          </cell>
          <cell r="R143">
            <v>1.1951312650088438E-2</v>
          </cell>
          <cell r="S143">
            <v>7.4282094525795983E-2</v>
          </cell>
          <cell r="T143">
            <v>3.555683772551807E-2</v>
          </cell>
          <cell r="U143">
            <v>1.1191757725120452E-2</v>
          </cell>
          <cell r="V143">
            <v>2.9232589609268431E-3</v>
          </cell>
          <cell r="W143">
            <v>1.5778966194315371E-2</v>
          </cell>
          <cell r="X143">
            <v>0.89817651328334647</v>
          </cell>
          <cell r="Y143">
            <v>6.1097789464896753E-2</v>
          </cell>
          <cell r="Z143">
            <v>0</v>
          </cell>
        </row>
        <row r="144">
          <cell r="A144" t="str">
            <v>Dist_DA_2022_43</v>
          </cell>
          <cell r="B144">
            <v>43</v>
          </cell>
          <cell r="C144">
            <v>1.300560780240456</v>
          </cell>
          <cell r="D144">
            <v>2.9450049426999612</v>
          </cell>
          <cell r="E144">
            <v>0.33682872414021642</v>
          </cell>
          <cell r="F144">
            <v>0.27653452334033951</v>
          </cell>
          <cell r="G144">
            <v>0.161640732015742</v>
          </cell>
          <cell r="H144">
            <v>0.15936336839673243</v>
          </cell>
          <cell r="I144">
            <v>0.14655476436975831</v>
          </cell>
          <cell r="J144">
            <v>875.33351786361959</v>
          </cell>
          <cell r="K144">
            <v>877.04168365672945</v>
          </cell>
          <cell r="L144">
            <v>0.29645212737625282</v>
          </cell>
          <cell r="M144">
            <v>9.9588065139649448E-2</v>
          </cell>
          <cell r="N144"/>
          <cell r="O144"/>
          <cell r="P144"/>
          <cell r="Q144">
            <v>1.758308980395764E-2</v>
          </cell>
          <cell r="R144">
            <v>1.2448516076588496E-2</v>
          </cell>
          <cell r="S144">
            <v>5.3126404797632289E-2</v>
          </cell>
          <cell r="T144">
            <v>6.1649456387635047E-2</v>
          </cell>
          <cell r="U144">
            <v>8.5035565277042178E-3</v>
          </cell>
          <cell r="V144">
            <v>2.6374515693951745E-3</v>
          </cell>
          <cell r="W144">
            <v>1.1266866709063144E-2</v>
          </cell>
          <cell r="X144">
            <v>0.33406491569534819</v>
          </cell>
          <cell r="Y144">
            <v>9.342814233558322E-2</v>
          </cell>
          <cell r="Z144">
            <v>0</v>
          </cell>
        </row>
        <row r="145">
          <cell r="A145" t="str">
            <v>Dist_DA_2022_51</v>
          </cell>
          <cell r="B145">
            <v>51</v>
          </cell>
          <cell r="C145">
            <v>0.92407585109132018</v>
          </cell>
          <cell r="D145">
            <v>3.2739159182583455</v>
          </cell>
          <cell r="E145">
            <v>0.14310479765837616</v>
          </cell>
          <cell r="F145">
            <v>0.37051024652565312</v>
          </cell>
          <cell r="G145">
            <v>0.14672216079547587</v>
          </cell>
          <cell r="H145">
            <v>0.12528093050153363</v>
          </cell>
          <cell r="I145">
            <v>0.1151860589997762</v>
          </cell>
          <cell r="J145">
            <v>1774.137429189798</v>
          </cell>
          <cell r="K145">
            <v>1776.2460049933381</v>
          </cell>
          <cell r="L145">
            <v>0.12189636662129308</v>
          </cell>
          <cell r="M145">
            <v>0.20992846212296606</v>
          </cell>
          <cell r="N145"/>
          <cell r="O145"/>
          <cell r="P145"/>
          <cell r="Q145">
            <v>3.530085390115343E-2</v>
          </cell>
          <cell r="R145">
            <v>2.6241009734031265E-2</v>
          </cell>
          <cell r="S145">
            <v>5.7227551352706615E-2</v>
          </cell>
          <cell r="T145">
            <v>2.6052390663860357E-2</v>
          </cell>
          <cell r="U145">
            <v>2.216702994369767E-2</v>
          </cell>
          <cell r="V145">
            <v>5.2950920616683982E-3</v>
          </cell>
          <cell r="W145">
            <v>2.2831495494180041E-2</v>
          </cell>
          <cell r="X145">
            <v>0.17434430977524218</v>
          </cell>
          <cell r="Y145">
            <v>5.7958533583992881E-2</v>
          </cell>
          <cell r="Z145">
            <v>0</v>
          </cell>
        </row>
        <row r="146">
          <cell r="A146" t="str">
            <v>Dist_DA_2022_52</v>
          </cell>
          <cell r="B146">
            <v>52</v>
          </cell>
          <cell r="C146">
            <v>2.2300721463159476</v>
          </cell>
          <cell r="D146">
            <v>1.4271717535594837</v>
          </cell>
          <cell r="E146">
            <v>0.15438473217753609</v>
          </cell>
          <cell r="F146">
            <v>0.17443597199218591</v>
          </cell>
          <cell r="G146">
            <v>6.4186498144609583E-2</v>
          </cell>
          <cell r="H146">
            <v>5.311687522530327E-2</v>
          </cell>
          <cell r="I146">
            <v>4.8590588954042641E-2</v>
          </cell>
          <cell r="J146">
            <v>1048.3050214197206</v>
          </cell>
          <cell r="K146">
            <v>1050.3878706161834</v>
          </cell>
          <cell r="L146">
            <v>0.14240725306145577</v>
          </cell>
          <cell r="M146">
            <v>0.10407721938605834</v>
          </cell>
          <cell r="N146"/>
          <cell r="O146"/>
          <cell r="P146"/>
          <cell r="Q146">
            <v>1.7241877380824319E-2</v>
          </cell>
          <cell r="R146">
            <v>1.3009645238187127E-2</v>
          </cell>
          <cell r="S146">
            <v>1.3416933198555102E-2</v>
          </cell>
          <cell r="T146">
            <v>2.00954136260134E-2</v>
          </cell>
          <cell r="U146">
            <v>7.3811798788474001E-3</v>
          </cell>
          <cell r="V146">
            <v>2.5862639523798183E-3</v>
          </cell>
          <cell r="W146">
            <v>1.3593762702177608E-2</v>
          </cell>
          <cell r="X146">
            <v>0.18074617980083807</v>
          </cell>
          <cell r="Y146">
            <v>3.5173665198722621E-2</v>
          </cell>
          <cell r="Z146">
            <v>0</v>
          </cell>
        </row>
        <row r="147">
          <cell r="A147" t="str">
            <v>Dist_DA_2022_53</v>
          </cell>
          <cell r="B147">
            <v>53</v>
          </cell>
          <cell r="C147">
            <v>0.95591315024178469</v>
          </cell>
          <cell r="D147">
            <v>1.643812723661384</v>
          </cell>
          <cell r="E147">
            <v>0.1487615856946109</v>
          </cell>
          <cell r="F147">
            <v>0.21560912021633521</v>
          </cell>
          <cell r="G147">
            <v>7.6841403301458541E-2</v>
          </cell>
          <cell r="H147">
            <v>6.2239477264410016E-2</v>
          </cell>
          <cell r="I147">
            <v>5.7151165064545775E-2</v>
          </cell>
          <cell r="J147">
            <v>993.52796238717406</v>
          </cell>
          <cell r="K147">
            <v>995.73978316194689</v>
          </cell>
          <cell r="L147">
            <v>0.12725948701402101</v>
          </cell>
          <cell r="M147">
            <v>0.13260986470668756</v>
          </cell>
          <cell r="N147"/>
          <cell r="O147"/>
          <cell r="P147"/>
          <cell r="Q147">
            <v>2.0759778245237635E-2</v>
          </cell>
          <cell r="R147">
            <v>1.6576287214041675E-2</v>
          </cell>
          <cell r="S147">
            <v>1.5125569332584653E-2</v>
          </cell>
          <cell r="T147">
            <v>2.2839183099929317E-2</v>
          </cell>
          <cell r="U147">
            <v>1.056502278168414E-2</v>
          </cell>
          <cell r="V147">
            <v>3.1139510228710789E-3</v>
          </cell>
          <cell r="W147">
            <v>1.2787005919606216E-2</v>
          </cell>
          <cell r="X147">
            <v>0.18181385785681758</v>
          </cell>
          <cell r="Y147">
            <v>4.2025642314987864E-2</v>
          </cell>
          <cell r="Z147">
            <v>0</v>
          </cell>
        </row>
        <row r="148">
          <cell r="A148" t="str">
            <v>Dist_DA_2022_54</v>
          </cell>
          <cell r="B148">
            <v>54</v>
          </cell>
          <cell r="C148">
            <v>18.740773401703226</v>
          </cell>
          <cell r="D148">
            <v>3.8228353039102902</v>
          </cell>
          <cell r="E148">
            <v>0.73598183141364415</v>
          </cell>
          <cell r="F148">
            <v>0.32211309301786856</v>
          </cell>
          <cell r="G148">
            <v>0.20828211634722404</v>
          </cell>
          <cell r="H148">
            <v>0.21544228218471095</v>
          </cell>
          <cell r="I148">
            <v>0.19455611034368714</v>
          </cell>
          <cell r="J148">
            <v>1090.3322823948834</v>
          </cell>
          <cell r="K148">
            <v>1094.7308882366106</v>
          </cell>
          <cell r="L148">
            <v>0.71211541646101728</v>
          </cell>
          <cell r="M148">
            <v>9.0984047461060966E-2</v>
          </cell>
          <cell r="N148"/>
          <cell r="O148"/>
          <cell r="P148"/>
          <cell r="Q148">
            <v>1.5686763372096648E-2</v>
          </cell>
          <cell r="R148">
            <v>1.1373000158668534E-2</v>
          </cell>
          <cell r="S148">
            <v>4.8245528584471141E-2</v>
          </cell>
          <cell r="T148">
            <v>0.1001597655862964</v>
          </cell>
          <cell r="U148">
            <v>6.3457736084111416E-3</v>
          </cell>
          <cell r="V148">
            <v>2.3530058448683663E-3</v>
          </cell>
          <cell r="W148">
            <v>1.4233641378166701E-2</v>
          </cell>
          <cell r="X148">
            <v>0.74997609578867841</v>
          </cell>
          <cell r="Y148">
            <v>0.14631070255054471</v>
          </cell>
          <cell r="Z148">
            <v>0</v>
          </cell>
        </row>
        <row r="149">
          <cell r="A149" t="str">
            <v>Dist_DA_2022_61</v>
          </cell>
          <cell r="B149">
            <v>61</v>
          </cell>
          <cell r="C149">
            <v>0.57125365473626322</v>
          </cell>
          <cell r="D149">
            <v>2.5199989560162579</v>
          </cell>
          <cell r="E149">
            <v>9.3343633338386078E-2</v>
          </cell>
          <cell r="F149">
            <v>0.22290497333197024</v>
          </cell>
          <cell r="G149">
            <v>8.7844559580925907E-2</v>
          </cell>
          <cell r="H149">
            <v>7.4572068896229096E-2</v>
          </cell>
          <cell r="I149">
            <v>6.8605912441437836E-2</v>
          </cell>
          <cell r="J149">
            <v>1657.9091066121907</v>
          </cell>
          <cell r="K149">
            <v>1659.621729949625</v>
          </cell>
          <cell r="L149">
            <v>7.7961504972274401E-2</v>
          </cell>
          <cell r="M149">
            <v>0.12045065973850171</v>
          </cell>
          <cell r="N149"/>
          <cell r="O149"/>
          <cell r="P149"/>
          <cell r="Q149">
            <v>2.7882244697239423E-2</v>
          </cell>
          <cell r="R149">
            <v>1.5056332467312713E-2</v>
          </cell>
          <cell r="S149">
            <v>3.2465561139057998E-2</v>
          </cell>
          <cell r="T149">
            <v>1.367487036129628E-2</v>
          </cell>
          <cell r="U149">
            <v>1.7411928523334966E-2</v>
          </cell>
          <cell r="V149">
            <v>4.1823146721753565E-3</v>
          </cell>
          <cell r="W149">
            <v>2.1332827762952412E-2</v>
          </cell>
          <cell r="X149">
            <v>0.12222912913812733</v>
          </cell>
          <cell r="Y149">
            <v>3.614034469265668E-2</v>
          </cell>
          <cell r="Z149">
            <v>0</v>
          </cell>
        </row>
        <row r="150">
          <cell r="A150" t="str">
            <v>Dist_DA_2022_62</v>
          </cell>
          <cell r="B150">
            <v>62</v>
          </cell>
          <cell r="C150">
            <v>0.75604367338327083</v>
          </cell>
          <cell r="D150">
            <v>3.4294443729681166</v>
          </cell>
          <cell r="E150">
            <v>0.12685983649359736</v>
          </cell>
          <cell r="F150">
            <v>0.28502188859617272</v>
          </cell>
          <cell r="G150">
            <v>0.13256767105501377</v>
          </cell>
          <cell r="H150">
            <v>0.12095699767091954</v>
          </cell>
          <cell r="I150">
            <v>0.11127997861248656</v>
          </cell>
          <cell r="J150">
            <v>1717.2359812281459</v>
          </cell>
          <cell r="K150">
            <v>1718.9023900561233</v>
          </cell>
          <cell r="L150">
            <v>0.10796329851500631</v>
          </cell>
          <cell r="M150">
            <v>0.13288149067735383</v>
          </cell>
          <cell r="N150"/>
          <cell r="O150"/>
          <cell r="P150"/>
          <cell r="Q150">
            <v>3.1183400247899357E-2</v>
          </cell>
          <cell r="R150">
            <v>1.6610204110195686E-2</v>
          </cell>
          <cell r="S150">
            <v>6.2983503862378651E-2</v>
          </cell>
          <cell r="T150">
            <v>2.1231811052216113E-2</v>
          </cell>
          <cell r="U150">
            <v>1.9167100950844718E-2</v>
          </cell>
          <cell r="V150">
            <v>4.6774883323315421E-3</v>
          </cell>
          <cell r="W150">
            <v>2.2096131993051153E-2</v>
          </cell>
          <cell r="X150">
            <v>0.15064192739995988</v>
          </cell>
          <cell r="Y150">
            <v>4.8296636788064902E-2</v>
          </cell>
          <cell r="Z150">
            <v>0</v>
          </cell>
        </row>
        <row r="151">
          <cell r="A151" t="str">
            <v>Dist_SL_2022_ALL</v>
          </cell>
          <cell r="B151" t="str">
            <v>Salt Lake County</v>
          </cell>
          <cell r="C151">
            <v>2.2918130860998387</v>
          </cell>
          <cell r="D151">
            <v>0.34922694011435657</v>
          </cell>
          <cell r="E151">
            <v>4.0495094022307769E-2</v>
          </cell>
          <cell r="F151">
            <v>8.3541455734041009E-2</v>
          </cell>
          <cell r="G151">
            <v>2.3643429619761472E-2</v>
          </cell>
          <cell r="H151">
            <v>1.6652883598951104E-2</v>
          </cell>
          <cell r="I151">
            <v>1.4994984846488216E-2</v>
          </cell>
          <cell r="J151">
            <v>451.54854612138683</v>
          </cell>
          <cell r="K151">
            <v>452.43850883120916</v>
          </cell>
          <cell r="L151">
            <v>3.9862478801424642E-2</v>
          </cell>
          <cell r="M151">
            <v>5.5393381086756718E-2</v>
          </cell>
          <cell r="N151"/>
          <cell r="O151"/>
          <cell r="P151"/>
          <cell r="Q151">
            <v>1.1495191048333193E-2</v>
          </cell>
          <cell r="R151">
            <v>6.9241754568793758E-3</v>
          </cell>
          <cell r="S151">
            <v>4.4648575887912207E-3</v>
          </cell>
          <cell r="T151">
            <v>6.505697779046072E-3</v>
          </cell>
          <cell r="U151">
            <v>1.3952878284880636E-3</v>
          </cell>
          <cell r="V151">
            <v>1.7242693163938797E-3</v>
          </cell>
          <cell r="W151">
            <v>5.9231020839516533E-3</v>
          </cell>
          <cell r="X151">
            <v>4.7521407613162647E-2</v>
          </cell>
          <cell r="Y151">
            <v>1.0530126613418832E-2</v>
          </cell>
          <cell r="Z151">
            <v>0</v>
          </cell>
        </row>
        <row r="152">
          <cell r="A152" t="str">
            <v>Dist_SL_2022_11</v>
          </cell>
          <cell r="B152">
            <v>11</v>
          </cell>
          <cell r="C152">
            <v>11.794238660745606</v>
          </cell>
          <cell r="D152">
            <v>0.74678049204980868</v>
          </cell>
          <cell r="E152">
            <v>0.59541589276827644</v>
          </cell>
          <cell r="F152">
            <v>3.9194444519983572E-2</v>
          </cell>
          <cell r="G152">
            <v>2.8479512790738782E-2</v>
          </cell>
          <cell r="H152">
            <v>3.0874507447100696E-2</v>
          </cell>
          <cell r="I152">
            <v>2.7312190837224352E-2</v>
          </cell>
          <cell r="J152">
            <v>382.08100030729315</v>
          </cell>
          <cell r="K152">
            <v>383.77927103530601</v>
          </cell>
          <cell r="L152">
            <v>0.64951308987373779</v>
          </cell>
          <cell r="M152">
            <v>3.2265199455030497E-3</v>
          </cell>
          <cell r="N152"/>
          <cell r="O152"/>
          <cell r="P152"/>
          <cell r="Q152">
            <v>5.0934171273798222E-3</v>
          </cell>
          <cell r="R152">
            <v>4.0331495919527252E-4</v>
          </cell>
          <cell r="S152">
            <v>3.9997334979482062E-3</v>
          </cell>
          <cell r="T152">
            <v>1.597440492539302E-2</v>
          </cell>
          <cell r="U152">
            <v>7.0899158886891626E-4</v>
          </cell>
          <cell r="V152">
            <v>7.6400699431915513E-4</v>
          </cell>
          <cell r="W152">
            <v>5.0390779029007926E-3</v>
          </cell>
          <cell r="X152">
            <v>0.67969852635242978</v>
          </cell>
          <cell r="Y152">
            <v>2.3312457339276144E-2</v>
          </cell>
          <cell r="Z152">
            <v>0</v>
          </cell>
        </row>
        <row r="153">
          <cell r="A153" t="str">
            <v>Dist_SL_2022_21</v>
          </cell>
          <cell r="B153">
            <v>21</v>
          </cell>
          <cell r="C153">
            <v>1.8650840464812819</v>
          </cell>
          <cell r="D153">
            <v>9.4846365298523874E-2</v>
          </cell>
          <cell r="E153">
            <v>1.4641783715626588E-2</v>
          </cell>
          <cell r="F153">
            <v>5.3572932128439124E-2</v>
          </cell>
          <cell r="G153">
            <v>1.2992335377803024E-2</v>
          </cell>
          <cell r="H153">
            <v>7.9508979662656579E-3</v>
          </cell>
          <cell r="I153">
            <v>7.0349804565176827E-3</v>
          </cell>
          <cell r="J153">
            <v>322.79308390090046</v>
          </cell>
          <cell r="K153">
            <v>323.33262424580221</v>
          </cell>
          <cell r="L153">
            <v>1.5285563968212278E-2</v>
          </cell>
          <cell r="M153">
            <v>3.5437734786210109E-2</v>
          </cell>
          <cell r="N153"/>
          <cell r="O153"/>
          <cell r="P153"/>
          <cell r="Q153">
            <v>1.0184299375963358E-2</v>
          </cell>
          <cell r="R153">
            <v>4.4297189280022627E-3</v>
          </cell>
          <cell r="S153">
            <v>1.029665045272664E-3</v>
          </cell>
          <cell r="T153">
            <v>4.1003370344533359E-3</v>
          </cell>
          <cell r="U153">
            <v>2.0385520769332244E-4</v>
          </cell>
          <cell r="V153">
            <v>1.5276359932830791E-3</v>
          </cell>
          <cell r="W153">
            <v>4.2565454919265035E-3</v>
          </cell>
          <cell r="X153">
            <v>1.7417617715462585E-2</v>
          </cell>
          <cell r="Y153">
            <v>6.0053136405068827E-3</v>
          </cell>
          <cell r="Z153">
            <v>0</v>
          </cell>
        </row>
        <row r="154">
          <cell r="A154" t="str">
            <v>Dist_SL_2022_31</v>
          </cell>
          <cell r="B154">
            <v>31</v>
          </cell>
          <cell r="C154">
            <v>2.8298982874868615</v>
          </cell>
          <cell r="D154">
            <v>0.24047316243238395</v>
          </cell>
          <cell r="E154">
            <v>4.5508913784705306E-2</v>
          </cell>
          <cell r="F154">
            <v>8.432578973004845E-2</v>
          </cell>
          <cell r="G154">
            <v>2.0189596140863603E-2</v>
          </cell>
          <cell r="H154">
            <v>1.2322978268857728E-2</v>
          </cell>
          <cell r="I154">
            <v>1.0927202211568864E-2</v>
          </cell>
          <cell r="J154">
            <v>425.94149767990359</v>
          </cell>
          <cell r="K154">
            <v>426.91397270575368</v>
          </cell>
          <cell r="L154">
            <v>4.6298817306295453E-2</v>
          </cell>
          <cell r="M154">
            <v>6.1520915049435576E-2</v>
          </cell>
          <cell r="N154"/>
          <cell r="O154"/>
          <cell r="P154"/>
          <cell r="Q154">
            <v>1.0481896411755155E-2</v>
          </cell>
          <cell r="R154">
            <v>7.6901171584587372E-3</v>
          </cell>
          <cell r="S154">
            <v>1.8500944445868691E-3</v>
          </cell>
          <cell r="T154">
            <v>6.1425809897368852E-3</v>
          </cell>
          <cell r="U154">
            <v>3.9177019509318846E-4</v>
          </cell>
          <cell r="V154">
            <v>1.572276770836004E-3</v>
          </cell>
          <cell r="W154">
            <v>5.6151118175370241E-3</v>
          </cell>
          <cell r="X154">
            <v>5.0205815195563185E-2</v>
          </cell>
          <cell r="Y154">
            <v>9.0771077840729446E-3</v>
          </cell>
          <cell r="Z154">
            <v>0</v>
          </cell>
        </row>
        <row r="155">
          <cell r="A155" t="str">
            <v>Dist_SL_2022_32</v>
          </cell>
          <cell r="B155">
            <v>32</v>
          </cell>
          <cell r="C155">
            <v>2.9105647337856029</v>
          </cell>
          <cell r="D155">
            <v>0.27934322373641868</v>
          </cell>
          <cell r="E155">
            <v>5.1764105312902313E-2</v>
          </cell>
          <cell r="F155">
            <v>8.5268631098253125E-2</v>
          </cell>
          <cell r="G155">
            <v>2.0870787233560978E-2</v>
          </cell>
          <cell r="H155">
            <v>1.2991252617493119E-2</v>
          </cell>
          <cell r="I155">
            <v>1.1568835696536096E-2</v>
          </cell>
          <cell r="J155">
            <v>430.74694491484445</v>
          </cell>
          <cell r="K155">
            <v>431.81726211420056</v>
          </cell>
          <cell r="L155">
            <v>5.2013686411121147E-2</v>
          </cell>
          <cell r="M155">
            <v>6.1585694992863406E-2</v>
          </cell>
          <cell r="N155"/>
          <cell r="O155"/>
          <cell r="P155"/>
          <cell r="Q155">
            <v>1.0691683487896602E-2</v>
          </cell>
          <cell r="R155">
            <v>7.6982041579474053E-3</v>
          </cell>
          <cell r="S155">
            <v>2.4682186437527567E-3</v>
          </cell>
          <cell r="T155">
            <v>6.0547711592553802E-3</v>
          </cell>
          <cell r="U155">
            <v>5.5197711009555002E-4</v>
          </cell>
          <cell r="V155">
            <v>1.6037473790774764E-3</v>
          </cell>
          <cell r="W155">
            <v>5.671981558033415E-3</v>
          </cell>
          <cell r="X155">
            <v>5.6943639791793982E-2</v>
          </cell>
          <cell r="Y155">
            <v>9.1006205850701558E-3</v>
          </cell>
          <cell r="Z155">
            <v>0</v>
          </cell>
        </row>
        <row r="156">
          <cell r="A156" t="str">
            <v>Dist_SL_2022_41</v>
          </cell>
          <cell r="B156">
            <v>41</v>
          </cell>
          <cell r="C156">
            <v>1.5810513986545103</v>
          </cell>
          <cell r="D156">
            <v>6.2343071830048205</v>
          </cell>
          <cell r="E156">
            <v>0.34357106925162845</v>
          </cell>
          <cell r="F156">
            <v>0.51286246896879828</v>
          </cell>
          <cell r="G156">
            <v>0.28959646240256243</v>
          </cell>
          <cell r="H156">
            <v>0.28269451631910236</v>
          </cell>
          <cell r="I156">
            <v>0.26007785745491185</v>
          </cell>
          <cell r="J156">
            <v>1782.5917255781801</v>
          </cell>
          <cell r="K156">
            <v>1784.5748991882663</v>
          </cell>
          <cell r="L156">
            <v>0.30018048546384229</v>
          </cell>
          <cell r="M156">
            <v>0.20026313567000459</v>
          </cell>
          <cell r="N156"/>
          <cell r="O156"/>
          <cell r="P156"/>
          <cell r="Q156">
            <v>2.9904816979691291E-2</v>
          </cell>
          <cell r="R156">
            <v>2.5032905438057123E-2</v>
          </cell>
          <cell r="S156">
            <v>0.15101633971342407</v>
          </cell>
          <cell r="T156">
            <v>6.62070794984502E-2</v>
          </cell>
          <cell r="U156">
            <v>1.7951578703734792E-2</v>
          </cell>
          <cell r="V156">
            <v>4.4856995095934179E-3</v>
          </cell>
          <cell r="W156">
            <v>2.293710364405455E-2</v>
          </cell>
          <cell r="X156">
            <v>0.34810880182542159</v>
          </cell>
          <cell r="Y156">
            <v>0.10906160351889306</v>
          </cell>
          <cell r="Z156">
            <v>0</v>
          </cell>
        </row>
        <row r="157">
          <cell r="A157" t="str">
            <v>Dist_SL_2022_42</v>
          </cell>
          <cell r="B157">
            <v>42</v>
          </cell>
          <cell r="C157">
            <v>2.0185086260070713</v>
          </cell>
          <cell r="D157">
            <v>3.523431922916997</v>
          </cell>
          <cell r="E157">
            <v>0.25907441356131566</v>
          </cell>
          <cell r="F157">
            <v>0.27791903573881749</v>
          </cell>
          <cell r="G157">
            <v>0.15583077559689132</v>
          </cell>
          <cell r="H157">
            <v>0.15184313813327457</v>
          </cell>
          <cell r="I157">
            <v>0.13956834356772505</v>
          </cell>
          <cell r="J157">
            <v>1185.5473102272704</v>
          </cell>
          <cell r="K157">
            <v>1206.4517157251257</v>
          </cell>
          <cell r="L157">
            <v>0.22333662706152355</v>
          </cell>
          <cell r="M157">
            <v>0.10595755599050766</v>
          </cell>
          <cell r="N157"/>
          <cell r="O157"/>
          <cell r="P157"/>
          <cell r="Q157">
            <v>2.0118341615035253E-2</v>
          </cell>
          <cell r="R157">
            <v>1.324469844726704E-2</v>
          </cell>
          <cell r="S157">
            <v>7.4654084739844292E-2</v>
          </cell>
          <cell r="T157">
            <v>3.8109109986974414E-2</v>
          </cell>
          <cell r="U157">
            <v>1.152853109486167E-2</v>
          </cell>
          <cell r="V157">
            <v>3.0177335818992557E-3</v>
          </cell>
          <cell r="W157">
            <v>1.5823094634238234E-2</v>
          </cell>
          <cell r="X157">
            <v>0.94434996393267145</v>
          </cell>
          <cell r="Y157">
            <v>6.4914285533784991E-2</v>
          </cell>
          <cell r="Z157">
            <v>0</v>
          </cell>
        </row>
        <row r="158">
          <cell r="A158" t="str">
            <v>Dist_SL_2022_43</v>
          </cell>
          <cell r="B158">
            <v>43</v>
          </cell>
          <cell r="C158">
            <v>1.3236380750808119</v>
          </cell>
          <cell r="D158">
            <v>3.0056270573064716</v>
          </cell>
          <cell r="E158">
            <v>0.35351772178565499</v>
          </cell>
          <cell r="F158">
            <v>0.2931082575832461</v>
          </cell>
          <cell r="G158">
            <v>0.1692478404348248</v>
          </cell>
          <cell r="H158">
            <v>0.16630539357915977</v>
          </cell>
          <cell r="I158">
            <v>0.15294373121157051</v>
          </cell>
          <cell r="J158">
            <v>888.62310695600729</v>
          </cell>
          <cell r="K158">
            <v>890.4495625854579</v>
          </cell>
          <cell r="L158">
            <v>0.31112361796997967</v>
          </cell>
          <cell r="M158">
            <v>0.10865185792156642</v>
          </cell>
          <cell r="N158"/>
          <cell r="O158"/>
          <cell r="P158"/>
          <cell r="Q158">
            <v>1.8151006082519926E-2</v>
          </cell>
          <cell r="R158">
            <v>1.3581469940078302E-2</v>
          </cell>
          <cell r="S158">
            <v>5.3966427164742405E-2</v>
          </cell>
          <cell r="T158">
            <v>6.5430522003568387E-2</v>
          </cell>
          <cell r="U158">
            <v>8.846496099073644E-3</v>
          </cell>
          <cell r="V158">
            <v>2.722639283175989E-3</v>
          </cell>
          <cell r="W158">
            <v>1.143785913547618E-2</v>
          </cell>
          <cell r="X158">
            <v>0.35065071199789244</v>
          </cell>
          <cell r="Y158">
            <v>9.8977412958777614E-2</v>
          </cell>
          <cell r="Z158">
            <v>0</v>
          </cell>
        </row>
        <row r="159">
          <cell r="A159" t="str">
            <v>Dist_SL_2022_51</v>
          </cell>
          <cell r="B159">
            <v>51</v>
          </cell>
          <cell r="C159">
            <v>0.96519287442572332</v>
          </cell>
          <cell r="D159">
            <v>3.3865834192626689</v>
          </cell>
          <cell r="E159">
            <v>0.15292182678517852</v>
          </cell>
          <cell r="F159">
            <v>0.40871067459804072</v>
          </cell>
          <cell r="G159">
            <v>0.1571754637569058</v>
          </cell>
          <cell r="H159">
            <v>0.13238007283577818</v>
          </cell>
          <cell r="I159">
            <v>0.12171797193923196</v>
          </cell>
          <cell r="J159">
            <v>1822.5746869520458</v>
          </cell>
          <cell r="K159">
            <v>1824.8481211617391</v>
          </cell>
          <cell r="L159">
            <v>0.13024047368029884</v>
          </cell>
          <cell r="M159">
            <v>0.23968225873492569</v>
          </cell>
          <cell r="N159"/>
          <cell r="O159"/>
          <cell r="P159"/>
          <cell r="Q159">
            <v>3.664834302733682E-2</v>
          </cell>
          <cell r="R159">
            <v>2.9960262384972597E-2</v>
          </cell>
          <cell r="S159">
            <v>5.9427054940638567E-2</v>
          </cell>
          <cell r="T159">
            <v>2.8341494096888659E-2</v>
          </cell>
          <cell r="U159">
            <v>2.335350952287886E-2</v>
          </cell>
          <cell r="V159">
            <v>5.4972294327012275E-3</v>
          </cell>
          <cell r="W159">
            <v>2.3454794196260221E-2</v>
          </cell>
          <cell r="X159">
            <v>0.18660175950980368</v>
          </cell>
          <cell r="Y159">
            <v>6.2290996275630853E-2</v>
          </cell>
          <cell r="Z159">
            <v>0</v>
          </cell>
        </row>
        <row r="160">
          <cell r="A160" t="str">
            <v>Dist_SL_2022_52</v>
          </cell>
          <cell r="B160">
            <v>52</v>
          </cell>
          <cell r="C160">
            <v>2.3196537653815836</v>
          </cell>
          <cell r="D160">
            <v>1.4922522122868136</v>
          </cell>
          <cell r="E160">
            <v>0.16696481339614405</v>
          </cell>
          <cell r="F160">
            <v>0.19178802361923969</v>
          </cell>
          <cell r="G160">
            <v>6.798405158180866E-2</v>
          </cell>
          <cell r="H160">
            <v>5.5118615479678605E-2</v>
          </cell>
          <cell r="I160">
            <v>5.0452877080733614E-2</v>
          </cell>
          <cell r="J160">
            <v>1093.6738335085861</v>
          </cell>
          <cell r="K160">
            <v>1095.9339010356314</v>
          </cell>
          <cell r="L160">
            <v>0.15424102864547529</v>
          </cell>
          <cell r="M160">
            <v>0.11876933244036617</v>
          </cell>
          <cell r="N160"/>
          <cell r="O160"/>
          <cell r="P160"/>
          <cell r="Q160">
            <v>1.7900075699194898E-2</v>
          </cell>
          <cell r="R160">
            <v>1.4846177917878987E-2</v>
          </cell>
          <cell r="S160">
            <v>1.3711556524072958E-2</v>
          </cell>
          <cell r="T160">
            <v>2.0996436388246199E-2</v>
          </cell>
          <cell r="U160">
            <v>7.720696332600128E-3</v>
          </cell>
          <cell r="V160">
            <v>2.6849965831960516E-3</v>
          </cell>
          <cell r="W160">
            <v>1.4181088563967411E-2</v>
          </cell>
          <cell r="X160">
            <v>0.19546542392117289</v>
          </cell>
          <cell r="Y160">
            <v>3.674123260833155E-2</v>
          </cell>
          <cell r="Z160">
            <v>0</v>
          </cell>
        </row>
        <row r="161">
          <cell r="A161" t="str">
            <v>Dist_SL_2022_53</v>
          </cell>
          <cell r="B161">
            <v>53</v>
          </cell>
          <cell r="C161">
            <v>0.9943869282283887</v>
          </cell>
          <cell r="D161">
            <v>1.7291289994655235</v>
          </cell>
          <cell r="E161">
            <v>0.15954456597693731</v>
          </cell>
          <cell r="F161">
            <v>0.23851676449296721</v>
          </cell>
          <cell r="G161">
            <v>8.2134603061690986E-2</v>
          </cell>
          <cell r="H161">
            <v>6.5258998875956001E-2</v>
          </cell>
          <cell r="I161">
            <v>5.9938588343769965E-2</v>
          </cell>
          <cell r="J161">
            <v>1040.7137824419108</v>
          </cell>
          <cell r="K161">
            <v>1043.1074259392244</v>
          </cell>
          <cell r="L161">
            <v>0.13648374292156726</v>
          </cell>
          <cell r="M161">
            <v>0.15170546374305685</v>
          </cell>
          <cell r="N161"/>
          <cell r="O161"/>
          <cell r="P161"/>
          <cell r="Q161">
            <v>2.1552301873954363E-2</v>
          </cell>
          <cell r="R161">
            <v>1.8963192632920862E-2</v>
          </cell>
          <cell r="S161">
            <v>1.5451630250411491E-2</v>
          </cell>
          <cell r="T161">
            <v>2.4272637212138903E-2</v>
          </cell>
          <cell r="U161">
            <v>1.1059738638022069E-2</v>
          </cell>
          <cell r="V161">
            <v>3.2328220850001499E-3</v>
          </cell>
          <cell r="W161">
            <v>1.339424949524335E-2</v>
          </cell>
          <cell r="X161">
            <v>0.19509174731336087</v>
          </cell>
          <cell r="Y161">
            <v>4.4487052230835919E-2</v>
          </cell>
          <cell r="Z161">
            <v>0</v>
          </cell>
        </row>
        <row r="162">
          <cell r="A162" t="str">
            <v>Dist_SL_2022_54</v>
          </cell>
          <cell r="B162">
            <v>54</v>
          </cell>
          <cell r="C162">
            <v>20.734303065679107</v>
          </cell>
          <cell r="D162">
            <v>4.0391678497735493</v>
          </cell>
          <cell r="E162">
            <v>0.81362008142443709</v>
          </cell>
          <cell r="F162">
            <v>0.34186001209921352</v>
          </cell>
          <cell r="G162">
            <v>0.21601989928222232</v>
          </cell>
          <cell r="H162">
            <v>0.22220558852863753</v>
          </cell>
          <cell r="I162">
            <v>0.20065597357793363</v>
          </cell>
          <cell r="J162">
            <v>1127.6002681447328</v>
          </cell>
          <cell r="K162">
            <v>1132.6129396183842</v>
          </cell>
          <cell r="L162">
            <v>0.78782986543712497</v>
          </cell>
          <cell r="M162">
            <v>0.10336884616013473</v>
          </cell>
          <cell r="N162"/>
          <cell r="O162"/>
          <cell r="P162"/>
          <cell r="Q162">
            <v>1.6285577410441295E-2</v>
          </cell>
          <cell r="R162">
            <v>1.2921100047415836E-2</v>
          </cell>
          <cell r="S162">
            <v>4.8320635045208553E-2</v>
          </cell>
          <cell r="T162">
            <v>0.10427334412452378</v>
          </cell>
          <cell r="U162">
            <v>6.6367642778895038E-3</v>
          </cell>
          <cell r="V162">
            <v>2.4428256568728439E-3</v>
          </cell>
          <cell r="W162">
            <v>1.4721711548208826E-2</v>
          </cell>
          <cell r="X162">
            <v>0.83118103039518632</v>
          </cell>
          <cell r="Y162">
            <v>0.15233491931132584</v>
          </cell>
          <cell r="Z162">
            <v>0</v>
          </cell>
        </row>
        <row r="163">
          <cell r="A163" t="str">
            <v>Dist_SL_2022_61</v>
          </cell>
          <cell r="B163">
            <v>61</v>
          </cell>
          <cell r="C163">
            <v>0.62604539063916698</v>
          </cell>
          <cell r="D163">
            <v>2.6767461470739464</v>
          </cell>
          <cell r="E163">
            <v>0.10682300680611734</v>
          </cell>
          <cell r="F163">
            <v>0.28712788980518938</v>
          </cell>
          <cell r="G163">
            <v>0.10361390009921742</v>
          </cell>
          <cell r="H163">
            <v>8.4232511697816592E-2</v>
          </cell>
          <cell r="I163">
            <v>7.7493443886267457E-2</v>
          </cell>
          <cell r="J163">
            <v>1743.7813342276306</v>
          </cell>
          <cell r="K163">
            <v>1745.7823747079815</v>
          </cell>
          <cell r="L163">
            <v>8.9121820167867877E-2</v>
          </cell>
          <cell r="M163">
            <v>0.17255213340202424</v>
          </cell>
          <cell r="N163"/>
          <cell r="O163"/>
          <cell r="P163"/>
          <cell r="Q163">
            <v>3.0343244705348563E-2</v>
          </cell>
          <cell r="R163">
            <v>2.1569000868247215E-2</v>
          </cell>
          <cell r="S163">
            <v>3.5381046717163092E-2</v>
          </cell>
          <cell r="T163">
            <v>1.6483927562941602E-2</v>
          </cell>
          <cell r="U163">
            <v>1.9527355351354331E-2</v>
          </cell>
          <cell r="V163">
            <v>4.551455344702744E-3</v>
          </cell>
          <cell r="W163">
            <v>2.2437655272218138E-2</v>
          </cell>
          <cell r="X163">
            <v>0.14063361788472922</v>
          </cell>
          <cell r="Y163">
            <v>4.2112463432072748E-2</v>
          </cell>
          <cell r="Z163">
            <v>0</v>
          </cell>
        </row>
        <row r="164">
          <cell r="A164" t="str">
            <v>Dist_SL_2022_62</v>
          </cell>
          <cell r="B164">
            <v>62</v>
          </cell>
          <cell r="C164">
            <v>0.82801720764665798</v>
          </cell>
          <cell r="D164">
            <v>3.6388159588584696</v>
          </cell>
          <cell r="E164">
            <v>0.14404501781677742</v>
          </cell>
          <cell r="F164">
            <v>0.36229019774458637</v>
          </cell>
          <cell r="G164">
            <v>0.15517351266798726</v>
          </cell>
          <cell r="H164">
            <v>0.13715631689522295</v>
          </cell>
          <cell r="I164">
            <v>0.12618336033564692</v>
          </cell>
          <cell r="J164">
            <v>1808.8783477498594</v>
          </cell>
          <cell r="K164">
            <v>1810.8359210325625</v>
          </cell>
          <cell r="L164">
            <v>0.12245003222682678</v>
          </cell>
          <cell r="M164">
            <v>0.19119786105838923</v>
          </cell>
          <cell r="N164"/>
          <cell r="O164"/>
          <cell r="P164"/>
          <cell r="Q164">
            <v>3.3936019790974131E-2</v>
          </cell>
          <cell r="R164">
            <v>2.3899783905930266E-2</v>
          </cell>
          <cell r="S164">
            <v>6.9130159786986667E-2</v>
          </cell>
          <cell r="T164">
            <v>2.5820952910188787E-2</v>
          </cell>
          <cell r="U164">
            <v>2.1616356439606518E-2</v>
          </cell>
          <cell r="V164">
            <v>5.0903684264100874E-3</v>
          </cell>
          <cell r="W164">
            <v>2.3275325045139687E-2</v>
          </cell>
          <cell r="X164">
            <v>0.17211404205582004</v>
          </cell>
          <cell r="Y164">
            <v>5.7053249339568637E-2</v>
          </cell>
          <cell r="Z164">
            <v>0</v>
          </cell>
        </row>
        <row r="165">
          <cell r="A165" t="str">
            <v>Dist_TO_2022_ALL</v>
          </cell>
          <cell r="B165" t="str">
            <v>Tooele County</v>
          </cell>
          <cell r="C165">
            <v>3.3257778644136855</v>
          </cell>
          <cell r="D165">
            <v>0.55113251015974907</v>
          </cell>
          <cell r="E165">
            <v>7.3387429932102552E-2</v>
          </cell>
          <cell r="F165">
            <v>9.4194830534684096E-2</v>
          </cell>
          <cell r="G165">
            <v>2.9784860513827734E-2</v>
          </cell>
          <cell r="H165">
            <v>2.2835525506928113E-2</v>
          </cell>
          <cell r="I165">
            <v>2.0553549638927079E-2</v>
          </cell>
          <cell r="J165">
            <v>520.71962973472637</v>
          </cell>
          <cell r="K165">
            <v>521.86306316136404</v>
          </cell>
          <cell r="L165">
            <v>7.2562859532450188E-2</v>
          </cell>
          <cell r="M165">
            <v>5.8903057645684889E-2</v>
          </cell>
          <cell r="N165"/>
          <cell r="O165"/>
          <cell r="P165"/>
          <cell r="Q165">
            <v>1.2456247382071085E-2</v>
          </cell>
          <cell r="R165">
            <v>7.3628818956284151E-3</v>
          </cell>
          <cell r="S165">
            <v>6.5346391106978199E-3</v>
          </cell>
          <cell r="T165">
            <v>8.6551973816844461E-3</v>
          </cell>
          <cell r="U165">
            <v>1.8557320733118246E-3</v>
          </cell>
          <cell r="V165">
            <v>1.8684289792722387E-3</v>
          </cell>
          <cell r="W165">
            <v>6.81757493579242E-3</v>
          </cell>
          <cell r="X165">
            <v>8.0832341741048266E-2</v>
          </cell>
          <cell r="Y165">
            <v>1.401891312339739E-2</v>
          </cell>
          <cell r="Z165">
            <v>0</v>
          </cell>
        </row>
        <row r="166">
          <cell r="A166" t="str">
            <v>Dist_TO_2022_11</v>
          </cell>
          <cell r="B166">
            <v>11</v>
          </cell>
          <cell r="C166">
            <v>12.038755808982609</v>
          </cell>
          <cell r="D166">
            <v>0.70025487190573643</v>
          </cell>
          <cell r="E166">
            <v>0.66898104877838671</v>
          </cell>
          <cell r="F166">
            <v>3.9629243950449519E-2</v>
          </cell>
          <cell r="G166">
            <v>2.7859364868313478E-2</v>
          </cell>
          <cell r="H166">
            <v>2.9972806077914735E-2</v>
          </cell>
          <cell r="I166">
            <v>2.6514586052590092E-2</v>
          </cell>
          <cell r="J166">
            <v>388.99905885948073</v>
          </cell>
          <cell r="K166">
            <v>390.97317830793014</v>
          </cell>
          <cell r="L166">
            <v>0.72909131988862363</v>
          </cell>
          <cell r="M166">
            <v>4.1472304623942028E-3</v>
          </cell>
          <cell r="N166"/>
          <cell r="O166"/>
          <cell r="P166"/>
          <cell r="Q166">
            <v>5.5092074101405868E-3</v>
          </cell>
          <cell r="R166">
            <v>5.1840298694269126E-4</v>
          </cell>
          <cell r="S166">
            <v>3.8829686075183964E-3</v>
          </cell>
          <cell r="T166">
            <v>1.5508037079961186E-2</v>
          </cell>
          <cell r="U166">
            <v>6.8800541602799699E-4</v>
          </cell>
          <cell r="V166">
            <v>8.2637582878069475E-4</v>
          </cell>
          <cell r="W166">
            <v>5.1303373964379706E-3</v>
          </cell>
          <cell r="X166">
            <v>0.76248799192472183</v>
          </cell>
          <cell r="Y166">
            <v>2.2631584935900038E-2</v>
          </cell>
          <cell r="Z166">
            <v>0</v>
          </cell>
        </row>
        <row r="167">
          <cell r="A167" t="str">
            <v>Dist_TO_2022_21</v>
          </cell>
          <cell r="B167">
            <v>21</v>
          </cell>
          <cell r="C167">
            <v>2.6499995018511462</v>
          </cell>
          <cell r="D167">
            <v>0.15202589879993278</v>
          </cell>
          <cell r="E167">
            <v>2.9742250676156778E-2</v>
          </cell>
          <cell r="F167">
            <v>6.6779485355517018E-2</v>
          </cell>
          <cell r="G167">
            <v>1.6971706443408514E-2</v>
          </cell>
          <cell r="H167">
            <v>1.0988795340770715E-2</v>
          </cell>
          <cell r="I167">
            <v>9.7224434167134752E-3</v>
          </cell>
          <cell r="J167">
            <v>357.72896055672408</v>
          </cell>
          <cell r="K167">
            <v>358.44782557000121</v>
          </cell>
          <cell r="L167">
            <v>3.0533500339615886E-2</v>
          </cell>
          <cell r="M167">
            <v>4.4773639520629106E-2</v>
          </cell>
          <cell r="N167"/>
          <cell r="O167"/>
          <cell r="P167"/>
          <cell r="Q167">
            <v>1.1017050494117196E-2</v>
          </cell>
          <cell r="R167">
            <v>5.5967119442291956E-3</v>
          </cell>
          <cell r="S167">
            <v>1.4233434261434533E-3</v>
          </cell>
          <cell r="T167">
            <v>5.672550973132762E-3</v>
          </cell>
          <cell r="U167">
            <v>2.7301087864164579E-4</v>
          </cell>
          <cell r="V167">
            <v>1.6525510824658433E-3</v>
          </cell>
          <cell r="W167">
            <v>4.7172851502441547E-3</v>
          </cell>
          <cell r="X167">
            <v>3.3596780960737122E-2</v>
          </cell>
          <cell r="Y167">
            <v>8.2990964987447197E-3</v>
          </cell>
          <cell r="Z167">
            <v>0</v>
          </cell>
        </row>
        <row r="168">
          <cell r="A168" t="str">
            <v>Dist_TO_2022_31</v>
          </cell>
          <cell r="B168">
            <v>31</v>
          </cell>
          <cell r="C168">
            <v>5.1567091595734142</v>
          </cell>
          <cell r="D168">
            <v>0.51948736125967432</v>
          </cell>
          <cell r="E168">
            <v>0.12283422695161698</v>
          </cell>
          <cell r="F168">
            <v>0.1096054616225511</v>
          </cell>
          <cell r="G168">
            <v>2.9859148238763161E-2</v>
          </cell>
          <cell r="H168">
            <v>2.0838312295661431E-2</v>
          </cell>
          <cell r="I168">
            <v>1.8479770082902476E-2</v>
          </cell>
          <cell r="J168">
            <v>492.15457441324293</v>
          </cell>
          <cell r="K168">
            <v>493.85561165974553</v>
          </cell>
          <cell r="L168">
            <v>0.12359580802627625</v>
          </cell>
          <cell r="M168">
            <v>7.7426780673664486E-2</v>
          </cell>
          <cell r="N168"/>
          <cell r="O168"/>
          <cell r="P168"/>
          <cell r="Q168">
            <v>1.134036865322517E-2</v>
          </cell>
          <cell r="R168">
            <v>9.6783308341127656E-3</v>
          </cell>
          <cell r="S168">
            <v>3.174560240731194E-3</v>
          </cell>
          <cell r="T168">
            <v>1.0411493671906353E-2</v>
          </cell>
          <cell r="U168">
            <v>5.8509940908686373E-4</v>
          </cell>
          <cell r="V168">
            <v>1.7010473217479206E-3</v>
          </cell>
          <cell r="W168">
            <v>6.4880583155197393E-3</v>
          </cell>
          <cell r="X168">
            <v>0.12979544229487219</v>
          </cell>
          <cell r="Y168">
            <v>1.5305218473298084E-2</v>
          </cell>
          <cell r="Z168">
            <v>0</v>
          </cell>
        </row>
        <row r="169">
          <cell r="A169" t="str">
            <v>Dist_TO_2022_32</v>
          </cell>
          <cell r="B169">
            <v>32</v>
          </cell>
          <cell r="C169">
            <v>5.1743541017851511</v>
          </cell>
          <cell r="D169">
            <v>0.56994341380149216</v>
          </cell>
          <cell r="E169">
            <v>0.13266056001334994</v>
          </cell>
          <cell r="F169">
            <v>0.11157338891111643</v>
          </cell>
          <cell r="G169">
            <v>3.1593885271049761E-2</v>
          </cell>
          <cell r="H169">
            <v>2.2660010635709851E-2</v>
          </cell>
          <cell r="I169">
            <v>2.0190423940600867E-2</v>
          </cell>
          <cell r="J169">
            <v>497.80148417410396</v>
          </cell>
          <cell r="K169">
            <v>499.63358069568403</v>
          </cell>
          <cell r="L169">
            <v>0.13238074785727641</v>
          </cell>
          <cell r="M169">
            <v>7.7341806381828013E-2</v>
          </cell>
          <cell r="N169"/>
          <cell r="O169"/>
          <cell r="P169"/>
          <cell r="Q169">
            <v>1.1571571893578565E-2</v>
          </cell>
          <cell r="R169">
            <v>9.6677295674744319E-3</v>
          </cell>
          <cell r="S169">
            <v>4.4904385169517932E-3</v>
          </cell>
          <cell r="T169">
            <v>1.0582966880520163E-2</v>
          </cell>
          <cell r="U169">
            <v>7.6366120740438425E-4</v>
          </cell>
          <cell r="V169">
            <v>1.7357317629744602E-3</v>
          </cell>
          <cell r="W169">
            <v>6.555045327425053E-3</v>
          </cell>
          <cell r="X169">
            <v>0.13984946047396263</v>
          </cell>
          <cell r="Y169">
            <v>1.5699975421256541E-2</v>
          </cell>
          <cell r="Z169">
            <v>0</v>
          </cell>
        </row>
        <row r="170">
          <cell r="A170" t="str">
            <v>Dist_TO_2022_41</v>
          </cell>
          <cell r="B170">
            <v>41</v>
          </cell>
          <cell r="C170">
            <v>1.3790647427863434</v>
          </cell>
          <cell r="D170">
            <v>6.056999894513428</v>
          </cell>
          <cell r="E170">
            <v>0.28217437853164745</v>
          </cell>
          <cell r="F170">
            <v>0.39408988305512965</v>
          </cell>
          <cell r="G170">
            <v>0.2431179853182194</v>
          </cell>
          <cell r="H170">
            <v>0.24303036868634562</v>
          </cell>
          <cell r="I170">
            <v>0.22358748384769558</v>
          </cell>
          <cell r="J170">
            <v>1734.7939516205224</v>
          </cell>
          <cell r="K170">
            <v>1736.3460125291094</v>
          </cell>
          <cell r="L170">
            <v>0.24671651229795352</v>
          </cell>
          <cell r="M170">
            <v>0.12513599366101244</v>
          </cell>
          <cell r="N170"/>
          <cell r="O170"/>
          <cell r="P170"/>
          <cell r="Q170">
            <v>2.5923520707771576E-2</v>
          </cell>
          <cell r="R170">
            <v>1.5641995022481862E-2</v>
          </cell>
          <cell r="S170">
            <v>0.14189217024925865</v>
          </cell>
          <cell r="T170">
            <v>4.8055664433257227E-2</v>
          </cell>
          <cell r="U170">
            <v>1.5580801929385182E-2</v>
          </cell>
          <cell r="V170">
            <v>3.8885064480419615E-3</v>
          </cell>
          <cell r="W170">
            <v>2.232205094354819E-2</v>
          </cell>
          <cell r="X170">
            <v>0.28452667258627484</v>
          </cell>
          <cell r="Y170">
            <v>8.1695049725064237E-2</v>
          </cell>
          <cell r="Z170">
            <v>0</v>
          </cell>
        </row>
        <row r="171">
          <cell r="A171" t="str">
            <v>Dist_TO_2022_42</v>
          </cell>
          <cell r="B171">
            <v>42</v>
          </cell>
          <cell r="C171">
            <v>1.9714315185685849</v>
          </cell>
          <cell r="D171">
            <v>3.6083905711522202</v>
          </cell>
          <cell r="E171">
            <v>0.23078438211345687</v>
          </cell>
          <cell r="F171">
            <v>0.22329630026991948</v>
          </cell>
          <cell r="G171">
            <v>0.13610071754604783</v>
          </cell>
          <cell r="H171">
            <v>0.13573945356573214</v>
          </cell>
          <cell r="I171">
            <v>0.12472017374215834</v>
          </cell>
          <cell r="J171">
            <v>1262.2742230598144</v>
          </cell>
          <cell r="K171">
            <v>1279.080983967292</v>
          </cell>
          <cell r="L171">
            <v>0.19842860166684573</v>
          </cell>
          <cell r="M171">
            <v>7.0118774855044017E-2</v>
          </cell>
          <cell r="N171"/>
          <cell r="O171"/>
          <cell r="P171"/>
          <cell r="Q171">
            <v>1.7438071849143325E-2</v>
          </cell>
          <cell r="R171">
            <v>8.7648524486712755E-3</v>
          </cell>
          <cell r="S171">
            <v>7.3019192144294448E-2</v>
          </cell>
          <cell r="T171">
            <v>2.9208495436241315E-2</v>
          </cell>
          <cell r="U171">
            <v>1.0312185951050656E-2</v>
          </cell>
          <cell r="V171">
            <v>2.6156913552182106E-3</v>
          </cell>
          <cell r="W171">
            <v>1.6831801692135533E-2</v>
          </cell>
          <cell r="X171">
            <v>0.78179460696383729</v>
          </cell>
          <cell r="Y171">
            <v>5.1700996658420394E-2</v>
          </cell>
          <cell r="Z171">
            <v>0</v>
          </cell>
        </row>
        <row r="172">
          <cell r="A172" t="str">
            <v>Dist_TO_2022_43</v>
          </cell>
          <cell r="B172">
            <v>43</v>
          </cell>
          <cell r="C172">
            <v>1.2934071857557801</v>
          </cell>
          <cell r="D172">
            <v>3.0229052301645964</v>
          </cell>
          <cell r="E172">
            <v>0.30727421388984966</v>
          </cell>
          <cell r="F172">
            <v>0.24196054456508931</v>
          </cell>
          <cell r="G172">
            <v>0.14908303780367638</v>
          </cell>
          <cell r="H172">
            <v>0.14908605851392495</v>
          </cell>
          <cell r="I172">
            <v>0.13708035009704081</v>
          </cell>
          <cell r="J172">
            <v>903.74888572596501</v>
          </cell>
          <cell r="K172">
            <v>905.25119042161896</v>
          </cell>
          <cell r="L172">
            <v>0.27044014629428348</v>
          </cell>
          <cell r="M172">
            <v>7.713903677473688E-2</v>
          </cell>
          <cell r="N172"/>
          <cell r="O172"/>
          <cell r="P172"/>
          <cell r="Q172">
            <v>1.5735449276427477E-2</v>
          </cell>
          <cell r="R172">
            <v>9.6423810175059882E-3</v>
          </cell>
          <cell r="S172">
            <v>5.6184671131465962E-2</v>
          </cell>
          <cell r="T172">
            <v>5.2852382415439256E-2</v>
          </cell>
          <cell r="U172">
            <v>8.079358663075735E-3</v>
          </cell>
          <cell r="V172">
            <v>2.3603066891295724E-3</v>
          </cell>
          <cell r="W172">
            <v>1.1632670495766233E-2</v>
          </cell>
          <cell r="X172">
            <v>0.304670330211535</v>
          </cell>
          <cell r="Y172">
            <v>8.0895650912198816E-2</v>
          </cell>
          <cell r="Z172">
            <v>0</v>
          </cell>
        </row>
        <row r="173">
          <cell r="A173" t="str">
            <v>Dist_TO_2022_51</v>
          </cell>
          <cell r="B173">
            <v>51</v>
          </cell>
          <cell r="C173">
            <v>0.85183069627591923</v>
          </cell>
          <cell r="D173">
            <v>3.1906105818159523</v>
          </cell>
          <cell r="E173">
            <v>0.12557517066370252</v>
          </cell>
          <cell r="F173">
            <v>0.30175867446082</v>
          </cell>
          <cell r="G173">
            <v>0.12922119028769596</v>
          </cell>
          <cell r="H173">
            <v>0.11419502443003254</v>
          </cell>
          <cell r="I173">
            <v>0.10498057592502259</v>
          </cell>
          <cell r="J173">
            <v>1757.7537697952569</v>
          </cell>
          <cell r="K173">
            <v>1759.555168158058</v>
          </cell>
          <cell r="L173">
            <v>0.10704778956852269</v>
          </cell>
          <cell r="M173">
            <v>0.15575602487518425</v>
          </cell>
          <cell r="N173"/>
          <cell r="O173"/>
          <cell r="P173"/>
          <cell r="Q173">
            <v>3.1807625155603182E-2</v>
          </cell>
          <cell r="R173">
            <v>1.9469501776608479E-2</v>
          </cell>
          <cell r="S173">
            <v>5.4766350795542089E-2</v>
          </cell>
          <cell r="T173">
            <v>2.1726575557172671E-2</v>
          </cell>
          <cell r="U173">
            <v>2.0367945878081741E-2</v>
          </cell>
          <cell r="V173">
            <v>4.7711125860648851E-3</v>
          </cell>
          <cell r="W173">
            <v>2.2620552148056926E-2</v>
          </cell>
          <cell r="X173">
            <v>0.15220935831514076</v>
          </cell>
          <cell r="Y173">
            <v>5.0214200606152691E-2</v>
          </cell>
          <cell r="Z173">
            <v>0</v>
          </cell>
        </row>
        <row r="174">
          <cell r="A174" t="str">
            <v>Dist_TO_2022_52</v>
          </cell>
          <cell r="B174">
            <v>52</v>
          </cell>
          <cell r="C174">
            <v>2.0579651573452011</v>
          </cell>
          <cell r="D174">
            <v>1.3338201035215311</v>
          </cell>
          <cell r="E174">
            <v>0.13253747655039186</v>
          </cell>
          <cell r="F174">
            <v>0.14642246209792073</v>
          </cell>
          <cell r="G174">
            <v>5.7872822300356494E-2</v>
          </cell>
          <cell r="H174">
            <v>4.9676874549097867E-2</v>
          </cell>
          <cell r="I174">
            <v>4.5391239068594852E-2</v>
          </cell>
          <cell r="J174">
            <v>985.32768353276094</v>
          </cell>
          <cell r="K174">
            <v>987.11369092954521</v>
          </cell>
          <cell r="L174">
            <v>0.12194307543136557</v>
          </cell>
          <cell r="M174">
            <v>8.1209386775803472E-2</v>
          </cell>
          <cell r="N174"/>
          <cell r="O174"/>
          <cell r="P174"/>
          <cell r="Q174">
            <v>1.5536200773019393E-2</v>
          </cell>
          <cell r="R174">
            <v>1.0151163231392082E-2</v>
          </cell>
          <cell r="S174">
            <v>1.3177323883310409E-2</v>
          </cell>
          <cell r="T174">
            <v>1.8338155319522282E-2</v>
          </cell>
          <cell r="U174">
            <v>6.8201758142336505E-3</v>
          </cell>
          <cell r="V174">
            <v>2.3304200003695561E-3</v>
          </cell>
          <cell r="W174">
            <v>1.2778495834335338E-2</v>
          </cell>
          <cell r="X174">
            <v>0.15507896966174703</v>
          </cell>
          <cell r="Y174">
            <v>3.2213897921355518E-2</v>
          </cell>
          <cell r="Z174">
            <v>0</v>
          </cell>
        </row>
        <row r="175">
          <cell r="A175" t="str">
            <v>Dist_TO_2022_53</v>
          </cell>
          <cell r="B175">
            <v>53</v>
          </cell>
          <cell r="C175">
            <v>0.88954478854745711</v>
          </cell>
          <cell r="D175">
            <v>1.5113439726358155</v>
          </cell>
          <cell r="E175">
            <v>0.12959542836462307</v>
          </cell>
          <cell r="F175">
            <v>0.17882060410887313</v>
          </cell>
          <cell r="G175">
            <v>6.7937484702497872E-2</v>
          </cell>
          <cell r="H175">
            <v>5.6906383661016705E-2</v>
          </cell>
          <cell r="I175">
            <v>5.2230567744787411E-2</v>
          </cell>
          <cell r="J175">
            <v>921.96045629730361</v>
          </cell>
          <cell r="K175">
            <v>923.86421342194035</v>
          </cell>
          <cell r="L175">
            <v>0.11088620505898987</v>
          </cell>
          <cell r="M175">
            <v>0.10320822839065903</v>
          </cell>
          <cell r="N175"/>
          <cell r="O175"/>
          <cell r="P175"/>
          <cell r="Q175">
            <v>1.870599205719738E-2</v>
          </cell>
          <cell r="R175">
            <v>1.29010377250396E-2</v>
          </cell>
          <cell r="S175">
            <v>1.4775742121170839E-2</v>
          </cell>
          <cell r="T175">
            <v>2.0128120652198309E-2</v>
          </cell>
          <cell r="U175">
            <v>9.7165218773320947E-3</v>
          </cell>
          <cell r="V175">
            <v>2.8058792326708703E-3</v>
          </cell>
          <cell r="W175">
            <v>1.1865979903005041E-2</v>
          </cell>
          <cell r="X175">
            <v>0.15812702966233452</v>
          </cell>
          <cell r="Y175">
            <v>3.7454806414756125E-2</v>
          </cell>
          <cell r="Z175">
            <v>0</v>
          </cell>
        </row>
        <row r="176">
          <cell r="A176" t="str">
            <v>Dist_TO_2022_54</v>
          </cell>
          <cell r="B176">
            <v>54</v>
          </cell>
          <cell r="C176">
            <v>30.561662623934932</v>
          </cell>
          <cell r="D176">
            <v>5.0864224401606055</v>
          </cell>
          <cell r="E176">
            <v>0.92957232131960066</v>
          </cell>
          <cell r="F176">
            <v>0.38024887313076239</v>
          </cell>
          <cell r="G176">
            <v>0.27643268096620127</v>
          </cell>
          <cell r="H176">
            <v>0.29538934133743194</v>
          </cell>
          <cell r="I176">
            <v>0.26547189911857011</v>
          </cell>
          <cell r="J176">
            <v>1057.7817586813924</v>
          </cell>
          <cell r="K176">
            <v>1062.8858195478458</v>
          </cell>
          <cell r="L176">
            <v>0.8989350315151039</v>
          </cell>
          <cell r="M176">
            <v>7.0724319896404583E-2</v>
          </cell>
          <cell r="N176"/>
          <cell r="O176"/>
          <cell r="P176"/>
          <cell r="Q176">
            <v>1.4135211896925855E-2</v>
          </cell>
          <cell r="R176">
            <v>8.8405089580674331E-3</v>
          </cell>
          <cell r="S176">
            <v>6.5041412273824567E-2</v>
          </cell>
          <cell r="T176">
            <v>0.13780507179072402</v>
          </cell>
          <cell r="U176">
            <v>7.158163828893776E-3</v>
          </cell>
          <cell r="V176">
            <v>2.1202728895637121E-3</v>
          </cell>
          <cell r="W176">
            <v>1.3830196992670955E-2</v>
          </cell>
          <cell r="X176">
            <v>0.94511407288501303</v>
          </cell>
          <cell r="Y176">
            <v>0.20043035131014711</v>
          </cell>
          <cell r="Z176">
            <v>0</v>
          </cell>
        </row>
        <row r="177">
          <cell r="A177" t="str">
            <v>Dist_TO_2022_61</v>
          </cell>
          <cell r="B177">
            <v>61</v>
          </cell>
          <cell r="C177">
            <v>0.51557740433753441</v>
          </cell>
          <cell r="D177">
            <v>2.4639424699220736</v>
          </cell>
          <cell r="E177">
            <v>8.0342462335772996E-2</v>
          </cell>
          <cell r="F177">
            <v>0.1639728338362684</v>
          </cell>
          <cell r="G177">
            <v>7.3379192643894142E-2</v>
          </cell>
          <cell r="H177">
            <v>6.5747194246904422E-2</v>
          </cell>
          <cell r="I177">
            <v>6.0486910212482023E-2</v>
          </cell>
          <cell r="J177">
            <v>1641.3310252252352</v>
          </cell>
          <cell r="K177">
            <v>1642.7572682258101</v>
          </cell>
          <cell r="L177">
            <v>6.721429053905148E-2</v>
          </cell>
          <cell r="M177">
            <v>7.3660877022555332E-2</v>
          </cell>
          <cell r="N177"/>
          <cell r="O177"/>
          <cell r="P177"/>
          <cell r="Q177">
            <v>2.4564762566808652E-2</v>
          </cell>
          <cell r="R177">
            <v>9.2075951898233799E-3</v>
          </cell>
          <cell r="S177">
            <v>3.0275599629611117E-2</v>
          </cell>
          <cell r="T177">
            <v>1.0741233780124244E-2</v>
          </cell>
          <cell r="U177">
            <v>1.551278356339722E-2</v>
          </cell>
          <cell r="V177">
            <v>3.6846872415887476E-3</v>
          </cell>
          <cell r="W177">
            <v>2.1119480169308487E-2</v>
          </cell>
          <cell r="X177">
            <v>0.10434537687050592</v>
          </cell>
          <cell r="Y177">
            <v>3.0211368103847128E-2</v>
          </cell>
          <cell r="Z177">
            <v>0</v>
          </cell>
        </row>
        <row r="178">
          <cell r="A178" t="str">
            <v>Dist_TO_2022_62</v>
          </cell>
          <cell r="B178">
            <v>62</v>
          </cell>
          <cell r="C178">
            <v>0.68518627531893805</v>
          </cell>
          <cell r="D178">
            <v>3.3468280179071757</v>
          </cell>
          <cell r="E178">
            <v>0.11067595717324161</v>
          </cell>
          <cell r="F178">
            <v>0.21449809671393452</v>
          </cell>
          <cell r="G178">
            <v>0.11189616605901558</v>
          </cell>
          <cell r="H178">
            <v>0.10616032284399182</v>
          </cell>
          <cell r="I178">
            <v>9.7667146073595681E-2</v>
          </cell>
          <cell r="J178">
            <v>1691.7149335282822</v>
          </cell>
          <cell r="K178">
            <v>1693.1079304734374</v>
          </cell>
          <cell r="L178">
            <v>9.4350304905445534E-2</v>
          </cell>
          <cell r="M178">
            <v>8.0864773676293772E-2</v>
          </cell>
          <cell r="N178"/>
          <cell r="O178"/>
          <cell r="P178"/>
          <cell r="Q178">
            <v>2.7473000193648935E-2</v>
          </cell>
          <cell r="R178">
            <v>1.0108093044719711E-2</v>
          </cell>
          <cell r="S178">
            <v>5.8100974357568579E-2</v>
          </cell>
          <cell r="T178">
            <v>1.649395532412155E-2</v>
          </cell>
          <cell r="U178">
            <v>1.6950436868176388E-2</v>
          </cell>
          <cell r="V178">
            <v>4.1209269407001831E-3</v>
          </cell>
          <cell r="W178">
            <v>2.1767793382894366E-2</v>
          </cell>
          <cell r="X178">
            <v>0.13018746858335617</v>
          </cell>
          <cell r="Y178">
            <v>3.9566243986218524E-2</v>
          </cell>
          <cell r="Z178">
            <v>0</v>
          </cell>
        </row>
        <row r="179">
          <cell r="A179" t="str">
            <v>Dist_WE_2022_ALL</v>
          </cell>
          <cell r="B179" t="str">
            <v>Weber County</v>
          </cell>
          <cell r="C179">
            <v>2.7917516419880557</v>
          </cell>
          <cell r="D179">
            <v>0.48329870551345755</v>
          </cell>
          <cell r="E179">
            <v>5.7544987384827051E-2</v>
          </cell>
          <cell r="F179">
            <v>9.0396865110383945E-2</v>
          </cell>
          <cell r="G179">
            <v>2.8848752888239126E-2</v>
          </cell>
          <cell r="H179">
            <v>2.2231158061666947E-2</v>
          </cell>
          <cell r="I179">
            <v>2.0029253863067448E-2</v>
          </cell>
          <cell r="J179">
            <v>500.32893478324553</v>
          </cell>
          <cell r="K179">
            <v>501.34084305606478</v>
          </cell>
          <cell r="L179">
            <v>5.6675256635629077E-2</v>
          </cell>
          <cell r="M179">
            <v>5.6213955070875982E-2</v>
          </cell>
          <cell r="N179"/>
          <cell r="O179"/>
          <cell r="P179"/>
          <cell r="Q179">
            <v>1.195175197784101E-2</v>
          </cell>
          <cell r="R179">
            <v>7.0267442108898947E-3</v>
          </cell>
          <cell r="S179">
            <v>6.3199679471901242E-3</v>
          </cell>
          <cell r="T179">
            <v>8.3976298802903651E-3</v>
          </cell>
          <cell r="U179">
            <v>1.9183592558972217E-3</v>
          </cell>
          <cell r="V179">
            <v>1.7927548142817841E-3</v>
          </cell>
          <cell r="W179">
            <v>6.5523634072554987E-3</v>
          </cell>
          <cell r="X179">
            <v>6.5160670891721117E-2</v>
          </cell>
          <cell r="Y179">
            <v>1.3709285027204639E-2</v>
          </cell>
          <cell r="Z179">
            <v>0</v>
          </cell>
        </row>
        <row r="180">
          <cell r="A180" t="str">
            <v>Dist_WE_2022_11</v>
          </cell>
          <cell r="B180">
            <v>11</v>
          </cell>
          <cell r="C180">
            <v>11.898093941759656</v>
          </cell>
          <cell r="D180">
            <v>0.73982002122672108</v>
          </cell>
          <cell r="E180">
            <v>0.60920004832655617</v>
          </cell>
          <cell r="F180">
            <v>4.054642720607135E-2</v>
          </cell>
          <cell r="G180">
            <v>2.9680537540527397E-2</v>
          </cell>
          <cell r="H180">
            <v>3.2233573334693233E-2</v>
          </cell>
          <cell r="I180">
            <v>2.8514413600708333E-2</v>
          </cell>
          <cell r="J180">
            <v>381.01382406463983</v>
          </cell>
          <cell r="K180">
            <v>382.71586346584235</v>
          </cell>
          <cell r="L180">
            <v>0.66365538373920896</v>
          </cell>
          <cell r="M180">
            <v>3.2320831517950129E-3</v>
          </cell>
          <cell r="N180"/>
          <cell r="O180"/>
          <cell r="P180"/>
          <cell r="Q180">
            <v>5.080770719583105E-3</v>
          </cell>
          <cell r="R180">
            <v>4.040103854179751E-4</v>
          </cell>
          <cell r="S180">
            <v>4.1758559567443105E-3</v>
          </cell>
          <cell r="T180">
            <v>1.6677761467374954E-2</v>
          </cell>
          <cell r="U180">
            <v>7.3982994665254748E-4</v>
          </cell>
          <cell r="V180">
            <v>7.6211355440108789E-4</v>
          </cell>
          <cell r="W180">
            <v>5.0250206294841955E-3</v>
          </cell>
          <cell r="X180">
            <v>0.69385468971236464</v>
          </cell>
          <cell r="Y180">
            <v>2.4338581601888429E-2</v>
          </cell>
          <cell r="Z180">
            <v>0</v>
          </cell>
        </row>
        <row r="181">
          <cell r="A181" t="str">
            <v>Dist_WE_2022_21</v>
          </cell>
          <cell r="B181">
            <v>21</v>
          </cell>
          <cell r="C181">
            <v>2.1510279881805419</v>
          </cell>
          <cell r="D181">
            <v>0.12100236695561115</v>
          </cell>
          <cell r="E181">
            <v>1.892994891776199E-2</v>
          </cell>
          <cell r="F181">
            <v>5.5579946069947803E-2</v>
          </cell>
          <cell r="G181">
            <v>1.4790112320536241E-2</v>
          </cell>
          <cell r="H181">
            <v>9.9879918655447417E-3</v>
          </cell>
          <cell r="I181">
            <v>8.8371269878086099E-3</v>
          </cell>
          <cell r="J181">
            <v>334.1206567402615</v>
          </cell>
          <cell r="K181">
            <v>334.69708177961621</v>
          </cell>
          <cell r="L181">
            <v>1.9641054295121387E-2</v>
          </cell>
          <cell r="M181">
            <v>3.5431762941085243E-2</v>
          </cell>
          <cell r="N181"/>
          <cell r="O181"/>
          <cell r="P181"/>
          <cell r="Q181">
            <v>1.016019126331782E-2</v>
          </cell>
          <cell r="R181">
            <v>4.4289652209835188E-3</v>
          </cell>
          <cell r="S181">
            <v>1.293640076088105E-3</v>
          </cell>
          <cell r="T181">
            <v>5.1542540511014525E-3</v>
          </cell>
          <cell r="U181">
            <v>2.5078418509282501E-4</v>
          </cell>
          <cell r="V181">
            <v>1.5240201117441112E-3</v>
          </cell>
          <cell r="W181">
            <v>4.4059425304235761E-3</v>
          </cell>
          <cell r="X181">
            <v>2.2035493371798269E-2</v>
          </cell>
          <cell r="Y181">
            <v>7.5434869117205058E-3</v>
          </cell>
          <cell r="Z181">
            <v>0</v>
          </cell>
        </row>
        <row r="182">
          <cell r="A182" t="str">
            <v>Dist_WE_2022_31</v>
          </cell>
          <cell r="B182">
            <v>31</v>
          </cell>
          <cell r="C182">
            <v>3.7404565397677709</v>
          </cell>
          <cell r="D182">
            <v>0.35354802373344574</v>
          </cell>
          <cell r="E182">
            <v>7.3242859310241604E-2</v>
          </cell>
          <cell r="F182">
            <v>9.0221926989311127E-2</v>
          </cell>
          <cell r="G182">
            <v>2.4763094604721061E-2</v>
          </cell>
          <cell r="H182">
            <v>1.736067928172293E-2</v>
          </cell>
          <cell r="I182">
            <v>1.5392601904047253E-2</v>
          </cell>
          <cell r="J182">
            <v>453.68226173012636</v>
          </cell>
          <cell r="K182">
            <v>454.90932351683904</v>
          </cell>
          <cell r="L182">
            <v>7.4043705234541027E-2</v>
          </cell>
          <cell r="M182">
            <v>6.2347650079292591E-2</v>
          </cell>
          <cell r="N182"/>
          <cell r="O182"/>
          <cell r="P182"/>
          <cell r="Q182">
            <v>1.0513597628295615E-2</v>
          </cell>
          <cell r="R182">
            <v>7.7934579257222698E-3</v>
          </cell>
          <cell r="S182">
            <v>2.6206553350534749E-3</v>
          </cell>
          <cell r="T182">
            <v>8.6776688593861E-3</v>
          </cell>
          <cell r="U182">
            <v>5.0165021870813057E-4</v>
          </cell>
          <cell r="V182">
            <v>1.5770347749515376E-3</v>
          </cell>
          <cell r="W182">
            <v>5.9808908448069249E-3</v>
          </cell>
          <cell r="X182">
            <v>7.8750194515433608E-2</v>
          </cell>
          <cell r="Y182">
            <v>1.2771936010316752E-2</v>
          </cell>
          <cell r="Z182">
            <v>0</v>
          </cell>
        </row>
        <row r="183">
          <cell r="A183" t="str">
            <v>Dist_WE_2022_32</v>
          </cell>
          <cell r="B183">
            <v>32</v>
          </cell>
          <cell r="C183">
            <v>3.8391573602494695</v>
          </cell>
          <cell r="D183">
            <v>0.40262476704816602</v>
          </cell>
          <cell r="E183">
            <v>8.2038512646250561E-2</v>
          </cell>
          <cell r="F183">
            <v>9.1494243981306261E-2</v>
          </cell>
          <cell r="G183">
            <v>2.5769145658148068E-2</v>
          </cell>
          <cell r="H183">
            <v>1.8376182140565089E-2</v>
          </cell>
          <cell r="I183">
            <v>1.6361262938340271E-2</v>
          </cell>
          <cell r="J183">
            <v>457.25678388652108</v>
          </cell>
          <cell r="K183">
            <v>458.59319718935643</v>
          </cell>
          <cell r="L183">
            <v>8.2087921061725536E-2</v>
          </cell>
          <cell r="M183">
            <v>6.2392502756339584E-2</v>
          </cell>
          <cell r="N183"/>
          <cell r="O183"/>
          <cell r="P183"/>
          <cell r="Q183">
            <v>1.0725559084401586E-2</v>
          </cell>
          <cell r="R183">
            <v>7.799056673632938E-3</v>
          </cell>
          <cell r="S183">
            <v>3.5348635817604372E-3</v>
          </cell>
          <cell r="T183">
            <v>8.6147850877914718E-3</v>
          </cell>
          <cell r="U183">
            <v>6.6265729031249495E-4</v>
          </cell>
          <cell r="V183">
            <v>1.6088260461748589E-3</v>
          </cell>
          <cell r="W183">
            <v>6.0211621056788824E-3</v>
          </cell>
          <cell r="X183">
            <v>8.7975976649278434E-2</v>
          </cell>
          <cell r="Y183">
            <v>1.2826403470519509E-2</v>
          </cell>
          <cell r="Z183">
            <v>0</v>
          </cell>
        </row>
        <row r="184">
          <cell r="A184" t="str">
            <v>Dist_WE_2022_41</v>
          </cell>
          <cell r="B184">
            <v>41</v>
          </cell>
          <cell r="C184">
            <v>1.5262525637679802</v>
          </cell>
          <cell r="D184">
            <v>6.0245786655075868</v>
          </cell>
          <cell r="E184">
            <v>0.3264299579549057</v>
          </cell>
          <cell r="F184">
            <v>0.48697134520156055</v>
          </cell>
          <cell r="G184">
            <v>0.2805080779362657</v>
          </cell>
          <cell r="H184">
            <v>0.27533235749151713</v>
          </cell>
          <cell r="I184">
            <v>0.25330525547874816</v>
          </cell>
          <cell r="J184">
            <v>1731.5051000665815</v>
          </cell>
          <cell r="K184">
            <v>1733.3728875012923</v>
          </cell>
          <cell r="L184">
            <v>0.28520906559893006</v>
          </cell>
          <cell r="M184">
            <v>0.1817203045666588</v>
          </cell>
          <cell r="N184"/>
          <cell r="O184"/>
          <cell r="P184"/>
          <cell r="Q184">
            <v>2.9918683143384583E-2</v>
          </cell>
          <cell r="R184">
            <v>2.2715042143990578E-2</v>
          </cell>
          <cell r="S184">
            <v>0.14871449855658678</v>
          </cell>
          <cell r="T184">
            <v>6.3270533597087161E-2</v>
          </cell>
          <cell r="U184">
            <v>1.7524181933053766E-2</v>
          </cell>
          <cell r="V184">
            <v>4.4877803135269555E-3</v>
          </cell>
          <cell r="W184">
            <v>2.2279719285755735E-2</v>
          </cell>
          <cell r="X184">
            <v>0.33070363286937021</v>
          </cell>
          <cell r="Y184">
            <v>0.10459087944276067</v>
          </cell>
          <cell r="Z184">
            <v>0</v>
          </cell>
        </row>
        <row r="185">
          <cell r="A185" t="str">
            <v>Dist_WE_2022_42</v>
          </cell>
          <cell r="B185">
            <v>42</v>
          </cell>
          <cell r="C185">
            <v>1.9338524115539484</v>
          </cell>
          <cell r="D185">
            <v>3.2895529128791674</v>
          </cell>
          <cell r="E185">
            <v>0.24175130212342857</v>
          </cell>
          <cell r="F185">
            <v>0.27276228504922906</v>
          </cell>
          <cell r="G185">
            <v>0.15239052198019989</v>
          </cell>
          <cell r="H185">
            <v>0.14830878902684938</v>
          </cell>
          <cell r="I185">
            <v>0.1363306686576935</v>
          </cell>
          <cell r="J185">
            <v>1116.1798491608481</v>
          </cell>
          <cell r="K185">
            <v>1137.0388516233811</v>
          </cell>
          <cell r="L185">
            <v>0.20838559101773649</v>
          </cell>
          <cell r="M185">
            <v>0.10432551716402373</v>
          </cell>
          <cell r="N185"/>
          <cell r="O185"/>
          <cell r="P185"/>
          <cell r="Q185">
            <v>2.0127978858355943E-2</v>
          </cell>
          <cell r="R185">
            <v>1.3040677197217404E-2</v>
          </cell>
          <cell r="S185">
            <v>7.4602787131827206E-2</v>
          </cell>
          <cell r="T185">
            <v>3.6057827134720458E-2</v>
          </cell>
          <cell r="U185">
            <v>1.1290245143432423E-2</v>
          </cell>
          <cell r="V185">
            <v>3.0191761252889803E-3</v>
          </cell>
          <cell r="W185">
            <v>1.4901263474777743E-2</v>
          </cell>
          <cell r="X185">
            <v>0.93642895638946255</v>
          </cell>
          <cell r="Y185">
            <v>6.1727818105127209E-2</v>
          </cell>
          <cell r="Z185">
            <v>0</v>
          </cell>
        </row>
        <row r="186">
          <cell r="A186" t="str">
            <v>Dist_WE_2022_43</v>
          </cell>
          <cell r="B186">
            <v>43</v>
          </cell>
          <cell r="C186">
            <v>1.2497561879428474</v>
          </cell>
          <cell r="D186">
            <v>2.8487909059927601</v>
          </cell>
          <cell r="E186">
            <v>0.32985821444092878</v>
          </cell>
          <cell r="F186">
            <v>0.28052863209015005</v>
          </cell>
          <cell r="G186">
            <v>0.15970498832563079</v>
          </cell>
          <cell r="H186">
            <v>0.15626940527620398</v>
          </cell>
          <cell r="I186">
            <v>0.14371857847286321</v>
          </cell>
          <cell r="J186">
            <v>843.74935558009111</v>
          </cell>
          <cell r="K186">
            <v>845.44263914702287</v>
          </cell>
          <cell r="L186">
            <v>0.29040259324649481</v>
          </cell>
          <cell r="M186">
            <v>0.1060999683856314</v>
          </cell>
          <cell r="N186"/>
          <cell r="O186"/>
          <cell r="P186"/>
          <cell r="Q186">
            <v>1.815925842831469E-2</v>
          </cell>
          <cell r="R186">
            <v>1.326253461649321E-2</v>
          </cell>
          <cell r="S186">
            <v>5.0666630049403069E-2</v>
          </cell>
          <cell r="T186">
            <v>6.1571200007938476E-2</v>
          </cell>
          <cell r="U186">
            <v>8.239216887747593E-3</v>
          </cell>
          <cell r="V186">
            <v>2.7238752362743791E-3</v>
          </cell>
          <cell r="W186">
            <v>1.0860221697503983E-2</v>
          </cell>
          <cell r="X186">
            <v>0.32699664738846551</v>
          </cell>
          <cell r="Y186">
            <v>9.3051862604171198E-2</v>
          </cell>
          <cell r="Z186">
            <v>0</v>
          </cell>
        </row>
        <row r="187">
          <cell r="A187" t="str">
            <v>Dist_WE_2022_51</v>
          </cell>
          <cell r="B187">
            <v>51</v>
          </cell>
          <cell r="C187">
            <v>0.93240690466667486</v>
          </cell>
          <cell r="D187">
            <v>3.2752731056299647</v>
          </cell>
          <cell r="E187">
            <v>0.14329498026106241</v>
          </cell>
          <cell r="F187">
            <v>0.37883308784948838</v>
          </cell>
          <cell r="G187">
            <v>0.15018290535142054</v>
          </cell>
          <cell r="H187">
            <v>0.12829025513455791</v>
          </cell>
          <cell r="I187">
            <v>0.11795945809640085</v>
          </cell>
          <cell r="J187">
            <v>1776.7409545646472</v>
          </cell>
          <cell r="K187">
            <v>1778.8513519748324</v>
          </cell>
          <cell r="L187">
            <v>0.1220461977368394</v>
          </cell>
          <cell r="M187">
            <v>0.21432018793594065</v>
          </cell>
          <cell r="N187"/>
          <cell r="O187"/>
          <cell r="P187"/>
          <cell r="Q187">
            <v>3.6222644778989767E-2</v>
          </cell>
          <cell r="R187">
            <v>2.6790070425067283E-2</v>
          </cell>
          <cell r="S187">
            <v>5.8769105181952372E-2</v>
          </cell>
          <cell r="T187">
            <v>2.6526559506524969E-2</v>
          </cell>
          <cell r="U187">
            <v>2.2751942313364665E-2</v>
          </cell>
          <cell r="V187">
            <v>5.4333768299524013E-3</v>
          </cell>
          <cell r="W187">
            <v>2.2864982612489031E-2</v>
          </cell>
          <cell r="X187">
            <v>0.17475464661303888</v>
          </cell>
          <cell r="Y187">
            <v>5.9190386960814551E-2</v>
          </cell>
          <cell r="Z187">
            <v>0</v>
          </cell>
        </row>
        <row r="188">
          <cell r="A188" t="str">
            <v>Dist_WE_2022_52</v>
          </cell>
          <cell r="B188">
            <v>52</v>
          </cell>
          <cell r="C188">
            <v>2.2632356760526622</v>
          </cell>
          <cell r="D188">
            <v>1.4312154911331931</v>
          </cell>
          <cell r="E188">
            <v>0.15577313085282379</v>
          </cell>
          <cell r="F188">
            <v>0.17507518519758311</v>
          </cell>
          <cell r="G188">
            <v>6.3464871039359064E-2</v>
          </cell>
          <cell r="H188">
            <v>5.2047001791256341E-2</v>
          </cell>
          <cell r="I188">
            <v>4.7644014669324816E-2</v>
          </cell>
          <cell r="J188">
            <v>1053.8801451428562</v>
          </cell>
          <cell r="K188">
            <v>1055.9697764188918</v>
          </cell>
          <cell r="L188">
            <v>0.14378304555861804</v>
          </cell>
          <cell r="M188">
            <v>0.10533631171333657</v>
          </cell>
          <cell r="N188"/>
          <cell r="O188"/>
          <cell r="P188"/>
          <cell r="Q188">
            <v>1.7691871692990187E-2</v>
          </cell>
          <cell r="R188">
            <v>1.3167086942000493E-2</v>
          </cell>
          <cell r="S188">
            <v>1.3133462503293954E-2</v>
          </cell>
          <cell r="T188">
            <v>1.9667476175938267E-2</v>
          </cell>
          <cell r="U188">
            <v>7.3278177806291112E-3</v>
          </cell>
          <cell r="V188">
            <v>2.6537694280337532E-3</v>
          </cell>
          <cell r="W188">
            <v>1.3665011908570168E-2</v>
          </cell>
          <cell r="X188">
            <v>0.18235178278707609</v>
          </cell>
          <cell r="Y188">
            <v>3.4510502772458096E-2</v>
          </cell>
          <cell r="Z188">
            <v>0</v>
          </cell>
        </row>
        <row r="189">
          <cell r="A189" t="str">
            <v>Dist_WE_2022_53</v>
          </cell>
          <cell r="B189">
            <v>53</v>
          </cell>
          <cell r="C189">
            <v>0.96295670588542104</v>
          </cell>
          <cell r="D189">
            <v>1.6546726362157778</v>
          </cell>
          <cell r="E189">
            <v>0.14963651387566651</v>
          </cell>
          <cell r="F189">
            <v>0.21726948413651456</v>
          </cell>
          <cell r="G189">
            <v>7.6684990770077288E-2</v>
          </cell>
          <cell r="H189">
            <v>6.1742266953670188E-2</v>
          </cell>
          <cell r="I189">
            <v>5.6711507492050811E-2</v>
          </cell>
          <cell r="J189">
            <v>1002.1084903638666</v>
          </cell>
          <cell r="K189">
            <v>1004.3296359131905</v>
          </cell>
          <cell r="L189">
            <v>0.12801938182230557</v>
          </cell>
          <cell r="M189">
            <v>0.13422547903304227</v>
          </cell>
          <cell r="N189"/>
          <cell r="O189"/>
          <cell r="P189"/>
          <cell r="Q189">
            <v>2.1301738149802109E-2</v>
          </cell>
          <cell r="R189">
            <v>1.6778230571816988E-2</v>
          </cell>
          <cell r="S189">
            <v>1.4829468373339283E-2</v>
          </cell>
          <cell r="T189">
            <v>2.277510658153184E-2</v>
          </cell>
          <cell r="U189">
            <v>1.0519110605481007E-2</v>
          </cell>
          <cell r="V189">
            <v>3.1952527062094915E-3</v>
          </cell>
          <cell r="W189">
            <v>1.2897372729300598E-2</v>
          </cell>
          <cell r="X189">
            <v>0.18290026927154526</v>
          </cell>
          <cell r="Y189">
            <v>4.1881991448680482E-2</v>
          </cell>
          <cell r="Z189">
            <v>0</v>
          </cell>
        </row>
        <row r="190">
          <cell r="A190" t="str">
            <v>Dist_WE_2022_54</v>
          </cell>
          <cell r="B190">
            <v>54</v>
          </cell>
          <cell r="C190">
            <v>22.351928905853594</v>
          </cell>
          <cell r="D190">
            <v>4.2039281829191948</v>
          </cell>
          <cell r="E190">
            <v>0.8317238947383655</v>
          </cell>
          <cell r="F190">
            <v>0.32999967852397655</v>
          </cell>
          <cell r="G190">
            <v>0.21423777206289399</v>
          </cell>
          <cell r="H190">
            <v>0.22174466032191573</v>
          </cell>
          <cell r="I190">
            <v>0.20030351313638306</v>
          </cell>
          <cell r="J190">
            <v>1091.1596634422217</v>
          </cell>
          <cell r="K190">
            <v>1096.0675307338261</v>
          </cell>
          <cell r="L190">
            <v>0.80503734148387374</v>
          </cell>
          <cell r="M190">
            <v>9.2158779990757847E-2</v>
          </cell>
          <cell r="N190"/>
          <cell r="O190"/>
          <cell r="P190"/>
          <cell r="Q190">
            <v>1.6096238211302984E-2</v>
          </cell>
          <cell r="R190">
            <v>1.1519842527566019E-2</v>
          </cell>
          <cell r="S190">
            <v>4.9290030807566554E-2</v>
          </cell>
          <cell r="T190">
            <v>0.10356263927175409</v>
          </cell>
          <cell r="U190">
            <v>6.3316636096985013E-3</v>
          </cell>
          <cell r="V190">
            <v>2.4144163989448962E-3</v>
          </cell>
          <cell r="W190">
            <v>1.4249209318120633E-2</v>
          </cell>
          <cell r="X190">
            <v>0.8473986789876311</v>
          </cell>
          <cell r="Y190">
            <v>0.15101351668587606</v>
          </cell>
          <cell r="Z190">
            <v>0</v>
          </cell>
        </row>
        <row r="191">
          <cell r="A191" t="str">
            <v>Dist_WE_2022_61</v>
          </cell>
          <cell r="B191">
            <v>61</v>
          </cell>
          <cell r="C191">
            <v>0.58659381332787208</v>
          </cell>
          <cell r="D191">
            <v>2.597194755060297</v>
          </cell>
          <cell r="E191">
            <v>9.668793111196626E-2</v>
          </cell>
          <cell r="F191">
            <v>0.24880039206833521</v>
          </cell>
          <cell r="G191">
            <v>9.5540151408404481E-2</v>
          </cell>
          <cell r="H191">
            <v>8.0145722613912923E-2</v>
          </cell>
          <cell r="I191">
            <v>7.3733601631485485E-2</v>
          </cell>
          <cell r="J191">
            <v>1713.8085434979496</v>
          </cell>
          <cell r="K191">
            <v>1715.5873849335851</v>
          </cell>
          <cell r="L191">
            <v>8.0714201359391613E-2</v>
          </cell>
          <cell r="M191">
            <v>0.13966539109433607</v>
          </cell>
          <cell r="N191"/>
          <cell r="O191"/>
          <cell r="P191"/>
          <cell r="Q191">
            <v>2.8989278360086222E-2</v>
          </cell>
          <cell r="R191">
            <v>1.7458167367386822E-2</v>
          </cell>
          <cell r="S191">
            <v>3.492046264828496E-2</v>
          </cell>
          <cell r="T191">
            <v>1.4696895902571229E-2</v>
          </cell>
          <cell r="U191">
            <v>1.8684799537417779E-2</v>
          </cell>
          <cell r="V191">
            <v>4.3483824095321699E-3</v>
          </cell>
          <cell r="W191">
            <v>2.2051942795783458E-2</v>
          </cell>
          <cell r="X191">
            <v>0.12692000507296647</v>
          </cell>
          <cell r="Y191">
            <v>3.8813039714390943E-2</v>
          </cell>
          <cell r="Z191">
            <v>0</v>
          </cell>
        </row>
        <row r="192">
          <cell r="A192" t="str">
            <v>Dist_WE_2022_62</v>
          </cell>
          <cell r="B192">
            <v>62</v>
          </cell>
          <cell r="C192">
            <v>0.77699599248685658</v>
          </cell>
          <cell r="D192">
            <v>3.5325317236851417</v>
          </cell>
          <cell r="E192">
            <v>0.13089713845277295</v>
          </cell>
          <cell r="F192">
            <v>0.31774651595429171</v>
          </cell>
          <cell r="G192">
            <v>0.14453816533774347</v>
          </cell>
          <cell r="H192">
            <v>0.13082953152439711</v>
          </cell>
          <cell r="I192">
            <v>0.12036299722304925</v>
          </cell>
          <cell r="J192">
            <v>1775.9728316458013</v>
          </cell>
          <cell r="K192">
            <v>1777.716041183101</v>
          </cell>
          <cell r="L192">
            <v>0.11134087984091046</v>
          </cell>
          <cell r="M192">
            <v>0.15449519694193806</v>
          </cell>
          <cell r="N192"/>
          <cell r="O192"/>
          <cell r="P192"/>
          <cell r="Q192">
            <v>3.2421787487956565E-2</v>
          </cell>
          <cell r="R192">
            <v>1.9311921108854685E-2</v>
          </cell>
          <cell r="S192">
            <v>6.829600071701826E-2</v>
          </cell>
          <cell r="T192">
            <v>2.2854486181887471E-2</v>
          </cell>
          <cell r="U192">
            <v>2.0711731448853059E-2</v>
          </cell>
          <cell r="V192">
            <v>4.8632470058395279E-3</v>
          </cell>
          <cell r="W192">
            <v>2.285192967390395E-2</v>
          </cell>
          <cell r="X192">
            <v>0.15588107281839234</v>
          </cell>
          <cell r="Y192">
            <v>5.2067119846328447E-2</v>
          </cell>
          <cell r="Z192">
            <v>0</v>
          </cell>
        </row>
        <row r="193">
          <cell r="A193" t="str">
            <v>Dist_ALL_2022_Grand Total</v>
          </cell>
          <cell r="B193" t="str">
            <v>Grand Total</v>
          </cell>
          <cell r="C193">
            <v>2.4574635087797883</v>
          </cell>
          <cell r="D193">
            <v>0.39685813230558431</v>
          </cell>
          <cell r="E193">
            <v>4.5900428882545072E-2</v>
          </cell>
          <cell r="F193">
            <v>8.2653565243468036E-2</v>
          </cell>
          <cell r="G193">
            <v>2.4723936118762103E-2</v>
          </cell>
          <cell r="H193">
            <v>1.818494467428998E-2</v>
          </cell>
          <cell r="I193">
            <v>1.6378364889640951E-2</v>
          </cell>
          <cell r="J193">
            <v>463.61659940303878</v>
          </cell>
          <cell r="K193">
            <v>464.52052961276286</v>
          </cell>
          <cell r="L193">
            <v>4.5188769572895089E-2</v>
          </cell>
          <cell r="M193">
            <v>5.2988578672503048E-2</v>
          </cell>
          <cell r="N193"/>
          <cell r="O193"/>
          <cell r="P193"/>
          <cell r="Q193">
            <v>1.1480041896675015E-2</v>
          </cell>
          <cell r="R193">
            <v>6.6235733360673335E-3</v>
          </cell>
          <cell r="S193">
            <v>5.0260089893255618E-3</v>
          </cell>
          <cell r="T193">
            <v>6.988533336366105E-3</v>
          </cell>
          <cell r="U193">
            <v>1.5391898548420453E-3</v>
          </cell>
          <cell r="V193">
            <v>1.721997893053818E-3</v>
          </cell>
          <cell r="W193">
            <v>6.0772980292748986E-3</v>
          </cell>
          <cell r="X193">
            <v>5.297463806796502E-2</v>
          </cell>
          <cell r="Y193">
            <v>1.1352357301574289E-2</v>
          </cell>
          <cell r="Z193">
            <v>0</v>
          </cell>
        </row>
        <row r="194">
          <cell r="A194"/>
          <cell r="B194" t="str">
            <v>Emission Rates - ALL PROCESSES (grams/mile)</v>
          </cell>
          <cell r="C194"/>
          <cell r="D194"/>
          <cell r="E194"/>
          <cell r="F194"/>
          <cell r="G194"/>
          <cell r="H194"/>
          <cell r="I194"/>
          <cell r="J194"/>
          <cell r="K194"/>
          <cell r="L194"/>
          <cell r="M194"/>
          <cell r="N194"/>
          <cell r="O194"/>
          <cell r="P194"/>
          <cell r="Q194"/>
          <cell r="R194"/>
          <cell r="S194"/>
          <cell r="T194"/>
          <cell r="U194"/>
          <cell r="V194"/>
          <cell r="W194"/>
          <cell r="X194"/>
          <cell r="Y194"/>
          <cell r="Z194"/>
        </row>
        <row r="195">
          <cell r="A195"/>
          <cell r="B195" t="str">
            <v>Row Labels</v>
          </cell>
          <cell r="C195" t="str">
            <v>Carbon Monoxide (CO)</v>
          </cell>
          <cell r="D195" t="str">
            <v>Oxides of Nitrogen (NOx)</v>
          </cell>
          <cell r="E195" t="str">
            <v>Volatile Organic Compounds</v>
          </cell>
          <cell r="F195" t="str">
            <v>PM10 Exhaust, Brake, Tire</v>
          </cell>
          <cell r="G195" t="str">
            <v>PM2.5 Exhaust, Brake, Tire</v>
          </cell>
          <cell r="H195" t="str">
            <v>Primary Exhaust PM10  - Total</v>
          </cell>
          <cell r="I195" t="str">
            <v>Primary Exhaust PM2.5 - Total</v>
          </cell>
          <cell r="J195" t="str">
            <v>Atmospheric CO2</v>
          </cell>
          <cell r="K195" t="str">
            <v>CO2 Equivalent</v>
          </cell>
          <cell r="L195" t="str">
            <v>Non-Methane Hydrocarbons</v>
          </cell>
          <cell r="M195" t="str">
            <v>Primary PM10 - Brakewear Particulate</v>
          </cell>
          <cell r="N195"/>
          <cell r="O195"/>
          <cell r="P195"/>
          <cell r="Q195" t="str">
            <v>Primary PM10 - Tirewear Particulate</v>
          </cell>
          <cell r="R195" t="str">
            <v>Primary PM2.5 - Brakewear Particulate</v>
          </cell>
          <cell r="S195" t="str">
            <v>Elemental Carbon</v>
          </cell>
          <cell r="T195" t="str">
            <v>Organic Carbon</v>
          </cell>
          <cell r="U195" t="str">
            <v>Sulfate Particulate</v>
          </cell>
          <cell r="V195" t="str">
            <v>Primary PM2.5 - Tirewear Particulate</v>
          </cell>
          <cell r="W195" t="str">
            <v>Total Energy Consumption</v>
          </cell>
          <cell r="X195" t="str">
            <v>Total Gaseous Hydrocarbons</v>
          </cell>
          <cell r="Y195" t="str">
            <v>Composite - NonECPM</v>
          </cell>
          <cell r="Z195" t="str">
            <v>H2O (aerosol)</v>
          </cell>
        </row>
        <row r="196">
          <cell r="A196" t="str">
            <v>ALL_BE_2022_ALL</v>
          </cell>
          <cell r="B196" t="str">
            <v>Box Elder County</v>
          </cell>
          <cell r="C196">
            <v>5.7264843329933024</v>
          </cell>
          <cell r="D196">
            <v>0.84590969308350816</v>
          </cell>
          <cell r="E196">
            <v>0.46241534217012237</v>
          </cell>
          <cell r="F196">
            <v>8.0492521715818097E-2</v>
          </cell>
          <cell r="G196">
            <v>3.8704732874155996E-2</v>
          </cell>
          <cell r="H196">
            <v>3.6667706148055562E-2</v>
          </cell>
          <cell r="I196">
            <v>3.294665631192558E-2</v>
          </cell>
          <cell r="J196">
            <v>549.51911527093455</v>
          </cell>
          <cell r="K196">
            <v>552.52906326723632</v>
          </cell>
          <cell r="L196">
            <v>0.44887793705529228</v>
          </cell>
          <cell r="M196">
            <v>3.2625515909339993E-2</v>
          </cell>
          <cell r="N196"/>
          <cell r="O196"/>
          <cell r="P196"/>
          <cell r="Q196">
            <v>1.119929965842255E-2</v>
          </cell>
          <cell r="R196">
            <v>4.078189545614742E-3</v>
          </cell>
          <cell r="S196">
            <v>1.2974959655686883E-2</v>
          </cell>
          <cell r="T196">
            <v>1.2695280832869296E-2</v>
          </cell>
          <cell r="U196">
            <v>2.6471542538661873E-3</v>
          </cell>
          <cell r="V196">
            <v>1.6798870166156721E-3</v>
          </cell>
          <cell r="W196">
            <v>7.1716148308009209E-3</v>
          </cell>
          <cell r="X196">
            <v>0.47438192698669035</v>
          </cell>
          <cell r="Y196">
            <v>1.9971724842941685E-2</v>
          </cell>
          <cell r="Z196">
            <v>0</v>
          </cell>
        </row>
        <row r="197">
          <cell r="A197" t="str">
            <v>ALL_BE_2022_11</v>
          </cell>
          <cell r="B197">
            <v>11</v>
          </cell>
          <cell r="C197">
            <v>13.174401110636865</v>
          </cell>
          <cell r="D197">
            <v>0.85626423802467699</v>
          </cell>
          <cell r="E197">
            <v>1.5054699978852981</v>
          </cell>
          <cell r="F197">
            <v>4.0667035495038965E-2</v>
          </cell>
          <cell r="G197">
            <v>3.1440333435982022E-2</v>
          </cell>
          <cell r="H197">
            <v>3.4555079183354549E-2</v>
          </cell>
          <cell r="I197">
            <v>3.0568066382535907E-2</v>
          </cell>
          <cell r="J197">
            <v>385.70258146009445</v>
          </cell>
          <cell r="K197">
            <v>387.43339658523377</v>
          </cell>
          <cell r="L197">
            <v>1.4618207845067592</v>
          </cell>
          <cell r="M197">
            <v>1.7808944414094553E-3</v>
          </cell>
          <cell r="N197"/>
          <cell r="O197"/>
          <cell r="P197"/>
          <cell r="Q197">
            <v>4.331061870274963E-3</v>
          </cell>
          <cell r="R197">
            <v>2.226118425120274E-4</v>
          </cell>
          <cell r="S197">
            <v>4.7781414455065419E-3</v>
          </cell>
          <cell r="T197">
            <v>1.7721275368586937E-2</v>
          </cell>
          <cell r="U197">
            <v>7.715614059663876E-4</v>
          </cell>
          <cell r="V197">
            <v>6.4965521093408613E-4</v>
          </cell>
          <cell r="W197">
            <v>5.0868558707928861E-3</v>
          </cell>
          <cell r="X197">
            <v>1.4920654179270008</v>
          </cell>
          <cell r="Y197">
            <v>2.5789919710010999E-2</v>
          </cell>
          <cell r="Z197">
            <v>0</v>
          </cell>
        </row>
        <row r="198">
          <cell r="A198" t="str">
            <v>ALL_BE_2022_21</v>
          </cell>
          <cell r="B198">
            <v>21</v>
          </cell>
          <cell r="C198">
            <v>5.0530132960375509</v>
          </cell>
          <cell r="D198">
            <v>0.27392822110692466</v>
          </cell>
          <cell r="E198">
            <v>0.4030591152066475</v>
          </cell>
          <cell r="F198">
            <v>4.862660850898471E-2</v>
          </cell>
          <cell r="G198">
            <v>2.1199701793518544E-2</v>
          </cell>
          <cell r="H198">
            <v>1.9619464905958825E-2</v>
          </cell>
          <cell r="I198">
            <v>1.7357388998543204E-2</v>
          </cell>
          <cell r="J198">
            <v>324.57060492092052</v>
          </cell>
          <cell r="K198">
            <v>326.67386790240329</v>
          </cell>
          <cell r="L198">
            <v>0.39428729972490367</v>
          </cell>
          <cell r="M198">
            <v>2.0350349819141706E-2</v>
          </cell>
          <cell r="N198"/>
          <cell r="O198"/>
          <cell r="P198"/>
          <cell r="Q198">
            <v>8.6567937838841827E-3</v>
          </cell>
          <cell r="R198">
            <v>2.5437998900984149E-3</v>
          </cell>
          <cell r="S198">
            <v>5.075721637430905E-3</v>
          </cell>
          <cell r="T198">
            <v>8.8085319647561722E-3</v>
          </cell>
          <cell r="U198">
            <v>2.9655303847069036E-4</v>
          </cell>
          <cell r="V198">
            <v>1.2985129048769255E-3</v>
          </cell>
          <cell r="W198">
            <v>4.2800826487309112E-3</v>
          </cell>
          <cell r="X198">
            <v>0.40804375616912519</v>
          </cell>
          <cell r="Y198">
            <v>1.2281702892534396E-2</v>
          </cell>
          <cell r="Z198">
            <v>0</v>
          </cell>
        </row>
        <row r="199">
          <cell r="A199" t="str">
            <v>ALL_BE_2022_31</v>
          </cell>
          <cell r="B199">
            <v>31</v>
          </cell>
          <cell r="C199">
            <v>8.6914468931772682</v>
          </cell>
          <cell r="D199">
            <v>0.79497423189414895</v>
          </cell>
          <cell r="E199">
            <v>0.66974428819177423</v>
          </cell>
          <cell r="F199">
            <v>8.1110895239077649E-2</v>
          </cell>
          <cell r="G199">
            <v>3.8786450931759781E-2</v>
          </cell>
          <cell r="H199">
            <v>3.7374593954375535E-2</v>
          </cell>
          <cell r="I199">
            <v>3.3098588691170779E-2</v>
          </cell>
          <cell r="J199">
            <v>439.83494462183921</v>
          </cell>
          <cell r="K199">
            <v>444.61846217040886</v>
          </cell>
          <cell r="L199">
            <v>0.65379074555211014</v>
          </cell>
          <cell r="M199">
            <v>3.4902808464967176E-2</v>
          </cell>
          <cell r="N199"/>
          <cell r="O199"/>
          <cell r="P199"/>
          <cell r="Q199">
            <v>8.8334928197349311E-3</v>
          </cell>
          <cell r="R199">
            <v>4.3628433831256327E-3</v>
          </cell>
          <cell r="S199">
            <v>9.8848578790426897E-3</v>
          </cell>
          <cell r="T199">
            <v>1.6586094888729457E-2</v>
          </cell>
          <cell r="U199">
            <v>6.1304650187530836E-4</v>
          </cell>
          <cell r="V199">
            <v>1.3250188574633649E-3</v>
          </cell>
          <cell r="W199">
            <v>5.7984865523337979E-3</v>
          </cell>
          <cell r="X199">
            <v>0.68111840721744277</v>
          </cell>
          <cell r="Y199">
            <v>2.321371423413832E-2</v>
          </cell>
          <cell r="Z199">
            <v>0</v>
          </cell>
        </row>
        <row r="200">
          <cell r="A200" t="str">
            <v>ALL_BE_2022_32</v>
          </cell>
          <cell r="B200">
            <v>32</v>
          </cell>
          <cell r="C200">
            <v>8.9073658107264322</v>
          </cell>
          <cell r="D200">
            <v>0.84389995492633152</v>
          </cell>
          <cell r="E200">
            <v>0.69706948664261825</v>
          </cell>
          <cell r="F200">
            <v>8.3045168318678655E-2</v>
          </cell>
          <cell r="G200">
            <v>4.026658938439294E-2</v>
          </cell>
          <cell r="H200">
            <v>3.8902668443883286E-2</v>
          </cell>
          <cell r="I200">
            <v>3.4523457375517881E-2</v>
          </cell>
          <cell r="J200">
            <v>442.72570260476186</v>
          </cell>
          <cell r="K200">
            <v>447.961415836985</v>
          </cell>
          <cell r="L200">
            <v>0.67879363050710861</v>
          </cell>
          <cell r="M200">
            <v>3.5129686731111449E-2</v>
          </cell>
          <cell r="N200"/>
          <cell r="O200"/>
          <cell r="P200"/>
          <cell r="Q200">
            <v>9.0128131436839204E-3</v>
          </cell>
          <cell r="R200">
            <v>4.3912132535883193E-3</v>
          </cell>
          <cell r="S200">
            <v>1.1315521055743861E-2</v>
          </cell>
          <cell r="T200">
            <v>1.6540444313343321E-2</v>
          </cell>
          <cell r="U200">
            <v>7.3497640409531735E-4</v>
          </cell>
          <cell r="V200">
            <v>1.3519187552867371E-3</v>
          </cell>
          <cell r="W200">
            <v>5.8301949470625615E-3</v>
          </cell>
          <cell r="X200">
            <v>0.71114540361149903</v>
          </cell>
          <cell r="Y200">
            <v>2.3207973260884654E-2</v>
          </cell>
          <cell r="Z200">
            <v>0</v>
          </cell>
        </row>
        <row r="201">
          <cell r="A201" t="str">
            <v>ALL_BE_2022_41</v>
          </cell>
          <cell r="B201">
            <v>41</v>
          </cell>
          <cell r="C201">
            <v>1.4085077138488138</v>
          </cell>
          <cell r="D201">
            <v>5.7000528668808617</v>
          </cell>
          <cell r="E201">
            <v>0.32771468206417964</v>
          </cell>
          <cell r="F201">
            <v>0.33046551987261463</v>
          </cell>
          <cell r="G201">
            <v>0.21355472113839738</v>
          </cell>
          <cell r="H201">
            <v>0.21589909151370376</v>
          </cell>
          <cell r="I201">
            <v>0.19862657616729337</v>
          </cell>
          <cell r="J201">
            <v>1632.2315534841102</v>
          </cell>
          <cell r="K201">
            <v>1633.9397674241402</v>
          </cell>
          <cell r="L201">
            <v>0.29200138932117303</v>
          </cell>
          <cell r="M201">
            <v>9.0271895456978127E-2</v>
          </cell>
          <cell r="N201"/>
          <cell r="O201"/>
          <cell r="P201"/>
          <cell r="Q201">
            <v>2.4294532901932737E-2</v>
          </cell>
          <cell r="R201">
            <v>1.1283988609357668E-2</v>
          </cell>
          <cell r="S201">
            <v>0.12775003511711622</v>
          </cell>
          <cell r="T201">
            <v>4.1443133929108589E-2</v>
          </cell>
          <cell r="U201">
            <v>1.3861411447597888E-2</v>
          </cell>
          <cell r="V201">
            <v>3.6441563617463334E-3</v>
          </cell>
          <cell r="W201">
            <v>2.1002347576075334E-2</v>
          </cell>
          <cell r="X201">
            <v>0.33819326357521207</v>
          </cell>
          <cell r="Y201">
            <v>7.0876356671689386E-2</v>
          </cell>
          <cell r="Z201">
            <v>0</v>
          </cell>
        </row>
        <row r="202">
          <cell r="A202" t="str">
            <v>ALL_BE_2022_42</v>
          </cell>
          <cell r="B202">
            <v>42</v>
          </cell>
          <cell r="C202">
            <v>2.5534225339877192</v>
          </cell>
          <cell r="D202">
            <v>3.5646101473217349</v>
          </cell>
          <cell r="E202">
            <v>0.30421798861305571</v>
          </cell>
          <cell r="F202">
            <v>0.20708973998297064</v>
          </cell>
          <cell r="G202">
            <v>0.13363132114595466</v>
          </cell>
          <cell r="H202">
            <v>0.13523348141398989</v>
          </cell>
          <cell r="I202">
            <v>0.12424073378200563</v>
          </cell>
          <cell r="J202">
            <v>1276.1653758554473</v>
          </cell>
          <cell r="K202">
            <v>1294.353619887482</v>
          </cell>
          <cell r="L202">
            <v>0.26485386540083894</v>
          </cell>
          <cell r="M202">
            <v>5.5513576392121906E-2</v>
          </cell>
          <cell r="N202"/>
          <cell r="O202"/>
          <cell r="P202"/>
          <cell r="Q202">
            <v>1.6342682176858858E-2</v>
          </cell>
          <cell r="R202">
            <v>6.9392000369741993E-3</v>
          </cell>
          <cell r="S202">
            <v>7.5531185438236975E-2</v>
          </cell>
          <cell r="T202">
            <v>2.6998972602262878E-2</v>
          </cell>
          <cell r="U202">
            <v>1.0293450258302778E-2</v>
          </cell>
          <cell r="V202">
            <v>2.4513873269748411E-3</v>
          </cell>
          <cell r="W202">
            <v>1.70110372036806E-2</v>
          </cell>
          <cell r="X202">
            <v>0.83811738445492467</v>
          </cell>
          <cell r="Y202">
            <v>4.8709580900569517E-2</v>
          </cell>
          <cell r="Z202">
            <v>0</v>
          </cell>
        </row>
        <row r="203">
          <cell r="A203" t="str">
            <v>ALL_BE_2022_43</v>
          </cell>
          <cell r="B203">
            <v>43</v>
          </cell>
          <cell r="C203">
            <v>3.5473059852402544</v>
          </cell>
          <cell r="D203">
            <v>2.9967986250592347</v>
          </cell>
          <cell r="E203">
            <v>0.54022032531526709</v>
          </cell>
          <cell r="F203">
            <v>0.22025660421152979</v>
          </cell>
          <cell r="G203">
            <v>0.1404829969720531</v>
          </cell>
          <cell r="H203">
            <v>0.14176054441706387</v>
          </cell>
          <cell r="I203">
            <v>0.13030235803815471</v>
          </cell>
          <cell r="J203">
            <v>939.61772648856231</v>
          </cell>
          <cell r="K203">
            <v>944.86009372005424</v>
          </cell>
          <cell r="L203">
            <v>0.46776575028468798</v>
          </cell>
          <cell r="M203">
            <v>6.3749823654691007E-2</v>
          </cell>
          <cell r="N203"/>
          <cell r="O203"/>
          <cell r="P203"/>
          <cell r="Q203">
            <v>1.4746236139774918E-2</v>
          </cell>
          <cell r="R203">
            <v>7.9687127742871736E-3</v>
          </cell>
          <cell r="S203">
            <v>5.5983704630671427E-2</v>
          </cell>
          <cell r="T203">
            <v>4.8240787396152125E-2</v>
          </cell>
          <cell r="U203">
            <v>7.8734343831175398E-3</v>
          </cell>
          <cell r="V203">
            <v>2.2119261596112243E-3</v>
          </cell>
          <cell r="W203">
            <v>1.2094570975472105E-2</v>
          </cell>
          <cell r="X203">
            <v>0.63215555039306703</v>
          </cell>
          <cell r="Y203">
            <v>7.4318796973668527E-2</v>
          </cell>
          <cell r="Z203">
            <v>0</v>
          </cell>
        </row>
        <row r="204">
          <cell r="A204" t="str">
            <v>ALL_BE_2022_51</v>
          </cell>
          <cell r="B204">
            <v>51</v>
          </cell>
          <cell r="C204">
            <v>1.1557244313433956</v>
          </cell>
          <cell r="D204">
            <v>2.9572558446672894</v>
          </cell>
          <cell r="E204">
            <v>0.20348635371331397</v>
          </cell>
          <cell r="F204">
            <v>0.23417655254204417</v>
          </cell>
          <cell r="G204">
            <v>0.10983354171432466</v>
          </cell>
          <cell r="H204">
            <v>0.10049700140428953</v>
          </cell>
          <cell r="I204">
            <v>9.2378459257206016E-2</v>
          </cell>
          <cell r="J204">
            <v>1645.4333264624252</v>
          </cell>
          <cell r="K204">
            <v>1647.6676623665373</v>
          </cell>
          <cell r="L204">
            <v>0.18053645303960247</v>
          </cell>
          <cell r="M204">
            <v>0.10387256400588105</v>
          </cell>
          <cell r="N204"/>
          <cell r="O204"/>
          <cell r="P204"/>
          <cell r="Q204">
            <v>2.9806987131873568E-2</v>
          </cell>
          <cell r="R204">
            <v>1.2984050437736512E-2</v>
          </cell>
          <cell r="S204">
            <v>4.9002702514002065E-2</v>
          </cell>
          <cell r="T204">
            <v>1.850730230954406E-2</v>
          </cell>
          <cell r="U204">
            <v>1.7961742710580934E-2</v>
          </cell>
          <cell r="V204">
            <v>4.4710320193821415E-3</v>
          </cell>
          <cell r="W204">
            <v>2.1175096249226422E-2</v>
          </cell>
          <cell r="X204">
            <v>0.24158446459781571</v>
          </cell>
          <cell r="Y204">
            <v>4.3375753200078374E-2</v>
          </cell>
          <cell r="Z204">
            <v>0</v>
          </cell>
        </row>
        <row r="205">
          <cell r="A205" t="str">
            <v>ALL_BE_2022_52</v>
          </cell>
          <cell r="B205">
            <v>52</v>
          </cell>
          <cell r="C205">
            <v>5.5817648412153087</v>
          </cell>
          <cell r="D205">
            <v>1.3432140051766124</v>
          </cell>
          <cell r="E205">
            <v>0.34716763549777746</v>
          </cell>
          <cell r="F205">
            <v>0.12520784896388315</v>
          </cell>
          <cell r="G205">
            <v>5.6529537820877919E-2</v>
          </cell>
          <cell r="H205">
            <v>5.1604011328998015E-2</v>
          </cell>
          <cell r="I205">
            <v>4.6965114638875878E-2</v>
          </cell>
          <cell r="J205">
            <v>933.80056474442983</v>
          </cell>
          <cell r="K205">
            <v>938.3064600657591</v>
          </cell>
          <cell r="L205">
            <v>0.31775979488359674</v>
          </cell>
          <cell r="M205">
            <v>5.9045440704651939E-2</v>
          </cell>
          <cell r="N205"/>
          <cell r="O205"/>
          <cell r="P205"/>
          <cell r="Q205">
            <v>1.4558396930233185E-2</v>
          </cell>
          <cell r="R205">
            <v>7.3806770425973393E-3</v>
          </cell>
          <cell r="S205">
            <v>1.4435398362778174E-2</v>
          </cell>
          <cell r="T205">
            <v>1.8993032896659972E-2</v>
          </cell>
          <cell r="U205">
            <v>6.3535366522241348E-3</v>
          </cell>
          <cell r="V205">
            <v>2.1837461394047021E-3</v>
          </cell>
          <cell r="W205">
            <v>1.2112358468103197E-2</v>
          </cell>
          <cell r="X205">
            <v>0.39961882549279359</v>
          </cell>
          <cell r="Y205">
            <v>3.2529823284259247E-2</v>
          </cell>
          <cell r="Z205">
            <v>0</v>
          </cell>
        </row>
        <row r="206">
          <cell r="A206" t="str">
            <v>ALL_BE_2022_53</v>
          </cell>
          <cell r="B206">
            <v>53</v>
          </cell>
          <cell r="C206">
            <v>1.35779484717179</v>
          </cell>
          <cell r="D206">
            <v>1.4256055870444932</v>
          </cell>
          <cell r="E206">
            <v>0.20584557447854004</v>
          </cell>
          <cell r="F206">
            <v>0.14564695827358506</v>
          </cell>
          <cell r="G206">
            <v>6.1053360339243433E-2</v>
          </cell>
          <cell r="H206">
            <v>5.356818557183974E-2</v>
          </cell>
          <cell r="I206">
            <v>4.9105261396093933E-2</v>
          </cell>
          <cell r="J206">
            <v>863.41990723084018</v>
          </cell>
          <cell r="K206">
            <v>866.16617419972329</v>
          </cell>
          <cell r="L206">
            <v>0.17982442232736592</v>
          </cell>
          <cell r="M206">
            <v>7.4549959437262975E-2</v>
          </cell>
          <cell r="N206"/>
          <cell r="O206"/>
          <cell r="P206"/>
          <cell r="Q206">
            <v>1.752881326448235E-2</v>
          </cell>
          <cell r="R206">
            <v>9.3187840673234143E-3</v>
          </cell>
          <cell r="S206">
            <v>1.4723477612725799E-2</v>
          </cell>
          <cell r="T206">
            <v>1.8451179468804261E-2</v>
          </cell>
          <cell r="U206">
            <v>8.9694593601157436E-3</v>
          </cell>
          <cell r="V206">
            <v>2.6293148758260864E-3</v>
          </cell>
          <cell r="W206">
            <v>1.1112701788623544E-2</v>
          </cell>
          <cell r="X206">
            <v>0.25179023948567764</v>
          </cell>
          <cell r="Y206">
            <v>3.4381729635256757E-2</v>
          </cell>
          <cell r="Z206">
            <v>0</v>
          </cell>
        </row>
        <row r="207">
          <cell r="A207" t="str">
            <v>ALL_BE_2022_54</v>
          </cell>
          <cell r="B207">
            <v>54</v>
          </cell>
          <cell r="C207">
            <v>39.786226125655134</v>
          </cell>
          <cell r="D207">
            <v>4.8780580834558078</v>
          </cell>
          <cell r="E207">
            <v>1.9961666840788665</v>
          </cell>
          <cell r="F207">
            <v>0.3800928942685442</v>
          </cell>
          <cell r="G207">
            <v>0.29075893100281597</v>
          </cell>
          <cell r="H207">
            <v>0.31457782161950026</v>
          </cell>
          <cell r="I207">
            <v>0.28223841786907122</v>
          </cell>
          <cell r="J207">
            <v>1030.4740072079969</v>
          </cell>
          <cell r="K207">
            <v>1039.5078717520005</v>
          </cell>
          <cell r="L207">
            <v>1.8868786434327822</v>
          </cell>
          <cell r="M207">
            <v>5.2269595412197223E-2</v>
          </cell>
          <cell r="N207"/>
          <cell r="O207"/>
          <cell r="P207"/>
          <cell r="Q207">
            <v>1.3245477236846721E-2</v>
          </cell>
          <cell r="R207">
            <v>6.5336978695470088E-3</v>
          </cell>
          <cell r="S207">
            <v>7.5555452365997228E-2</v>
          </cell>
          <cell r="T207">
            <v>0.14307485708735757</v>
          </cell>
          <cell r="U207">
            <v>7.001625827194974E-3</v>
          </cell>
          <cell r="V207">
            <v>1.9868152641977755E-3</v>
          </cell>
          <cell r="W207">
            <v>1.3470822970738879E-2</v>
          </cell>
          <cell r="X207">
            <v>1.9751309793118466</v>
          </cell>
          <cell r="Y207">
            <v>0.20668300673184195</v>
          </cell>
          <cell r="Z207">
            <v>0</v>
          </cell>
        </row>
        <row r="208">
          <cell r="A208" t="str">
            <v>ALL_BE_2022_61</v>
          </cell>
          <cell r="B208">
            <v>61</v>
          </cell>
          <cell r="C208">
            <v>0.63769426688681718</v>
          </cell>
          <cell r="D208">
            <v>2.4011916559460666</v>
          </cell>
          <cell r="E208">
            <v>0.1497976213003252</v>
          </cell>
          <cell r="F208">
            <v>0.15225776098420848</v>
          </cell>
          <cell r="G208">
            <v>7.056057859669701E-2</v>
          </cell>
          <cell r="H208">
            <v>6.4046427394950534E-2</v>
          </cell>
          <cell r="I208">
            <v>5.8922227555636357E-2</v>
          </cell>
          <cell r="J208">
            <v>1604.8989340302721</v>
          </cell>
          <cell r="K208">
            <v>1606.6711676324253</v>
          </cell>
          <cell r="L208">
            <v>0.13291351271793211</v>
          </cell>
          <cell r="M208">
            <v>6.3733184889115474E-2</v>
          </cell>
          <cell r="N208"/>
          <cell r="O208"/>
          <cell r="P208"/>
          <cell r="Q208">
            <v>2.447814870014248E-2</v>
          </cell>
          <cell r="R208">
            <v>7.9666536822544966E-3</v>
          </cell>
          <cell r="S208">
            <v>2.9569604013560038E-2</v>
          </cell>
          <cell r="T208">
            <v>1.040941604611873E-2</v>
          </cell>
          <cell r="U208">
            <v>1.5107995854991351E-2</v>
          </cell>
          <cell r="V208">
            <v>3.6716973588061547E-3</v>
          </cell>
          <cell r="W208">
            <v>2.065067739311828E-2</v>
          </cell>
          <cell r="X208">
            <v>0.18315273910991112</v>
          </cell>
          <cell r="Y208">
            <v>2.9352669361402638E-2</v>
          </cell>
          <cell r="Z208">
            <v>0</v>
          </cell>
        </row>
        <row r="209">
          <cell r="A209" t="str">
            <v>ALL_BE_2022_62</v>
          </cell>
          <cell r="B209">
            <v>62</v>
          </cell>
          <cell r="C209">
            <v>0.72802564406792014</v>
          </cell>
          <cell r="D209">
            <v>3.2645717250771984</v>
          </cell>
          <cell r="E209">
            <v>0.1679154765852289</v>
          </cell>
          <cell r="F209">
            <v>0.20040771904776933</v>
          </cell>
          <cell r="G209">
            <v>0.10782267068877414</v>
          </cell>
          <cell r="H209">
            <v>0.10325494502762088</v>
          </cell>
          <cell r="I209">
            <v>9.4994210480449801E-2</v>
          </cell>
          <cell r="J209">
            <v>1653.2091793187667</v>
          </cell>
          <cell r="K209">
            <v>1654.6871347154674</v>
          </cell>
          <cell r="L209">
            <v>0.15063912098244339</v>
          </cell>
          <cell r="M209">
            <v>6.9776546696035127E-2</v>
          </cell>
          <cell r="N209"/>
          <cell r="O209"/>
          <cell r="P209"/>
          <cell r="Q209">
            <v>2.7376227324113336E-2</v>
          </cell>
          <cell r="R209">
            <v>8.7220478125739648E-3</v>
          </cell>
          <cell r="S209">
            <v>5.6713754846736228E-2</v>
          </cell>
          <cell r="T209">
            <v>1.589240217599815E-2</v>
          </cell>
          <cell r="U209">
            <v>1.6490264260978209E-2</v>
          </cell>
          <cell r="V209">
            <v>4.106412395750378E-3</v>
          </cell>
          <cell r="W209">
            <v>2.127231356663083E-2</v>
          </cell>
          <cell r="X209">
            <v>0.19032741003508735</v>
          </cell>
          <cell r="Y209">
            <v>3.8280523554847852E-2</v>
          </cell>
          <cell r="Z209">
            <v>0</v>
          </cell>
        </row>
        <row r="210">
          <cell r="A210" t="str">
            <v>ALL_DA_2022_ALL</v>
          </cell>
          <cell r="B210" t="str">
            <v>Davis County</v>
          </cell>
          <cell r="C210">
            <v>5.5524686235528522</v>
          </cell>
          <cell r="D210">
            <v>0.52288935893062061</v>
          </cell>
          <cell r="E210">
            <v>0.47240823165969742</v>
          </cell>
          <cell r="F210">
            <v>8.7351657712960523E-2</v>
          </cell>
          <cell r="G210">
            <v>3.4362556027041191E-2</v>
          </cell>
          <cell r="H210">
            <v>3.0153023188547783E-2</v>
          </cell>
          <cell r="I210">
            <v>2.6940096179264579E-2</v>
          </cell>
          <cell r="J210">
            <v>484.25342746776806</v>
          </cell>
          <cell r="K210">
            <v>487.77993266829941</v>
          </cell>
          <cell r="L210">
            <v>0.46046920364719207</v>
          </cell>
          <cell r="M210">
            <v>4.6293022176394624E-2</v>
          </cell>
          <cell r="N210"/>
          <cell r="O210"/>
          <cell r="P210"/>
          <cell r="Q210">
            <v>1.0905612348018128E-2</v>
          </cell>
          <cell r="R210">
            <v>5.7866232101466573E-3</v>
          </cell>
          <cell r="S210">
            <v>9.6664459752851626E-3</v>
          </cell>
          <cell r="T210">
            <v>1.1659694819766996E-2</v>
          </cell>
          <cell r="U210">
            <v>1.478343479765813E-3</v>
          </cell>
          <cell r="V210">
            <v>1.6358366376299578E-3</v>
          </cell>
          <cell r="W210">
            <v>6.3522646047057801E-3</v>
          </cell>
          <cell r="X210">
            <v>0.48800686423001238</v>
          </cell>
          <cell r="Y210">
            <v>1.7273657807685201E-2</v>
          </cell>
          <cell r="Z210">
            <v>0</v>
          </cell>
        </row>
        <row r="211">
          <cell r="A211" t="str">
            <v>ALL_DA_2022_11</v>
          </cell>
          <cell r="B211">
            <v>11</v>
          </cell>
          <cell r="C211">
            <v>16.568991715722447</v>
          </cell>
          <cell r="D211">
            <v>0.89801913647092702</v>
          </cell>
          <cell r="E211">
            <v>2.8674787462921802</v>
          </cell>
          <cell r="F211">
            <v>4.5036397673351831E-2</v>
          </cell>
          <cell r="G211">
            <v>3.4314234684004595E-2</v>
          </cell>
          <cell r="H211">
            <v>3.7604901032287065E-2</v>
          </cell>
          <cell r="I211">
            <v>3.3266007295166405E-2</v>
          </cell>
          <cell r="J211">
            <v>429.05243151550701</v>
          </cell>
          <cell r="K211">
            <v>432.59668359385319</v>
          </cell>
          <cell r="L211">
            <v>2.7387227692848377</v>
          </cell>
          <cell r="M211">
            <v>2.659733365818583E-3</v>
          </cell>
          <cell r="N211"/>
          <cell r="O211"/>
          <cell r="P211"/>
          <cell r="Q211">
            <v>4.771763275246187E-3</v>
          </cell>
          <cell r="R211">
            <v>3.3246667072732287E-4</v>
          </cell>
          <cell r="S211">
            <v>6.2039584929072383E-3</v>
          </cell>
          <cell r="T211">
            <v>1.8757304464583624E-2</v>
          </cell>
          <cell r="U211">
            <v>7.7249155212831403E-4</v>
          </cell>
          <cell r="V211">
            <v>7.1576071811086783E-4</v>
          </cell>
          <cell r="W211">
            <v>5.6585782349190209E-3</v>
          </cell>
          <cell r="X211">
            <v>2.7897974991928098</v>
          </cell>
          <cell r="Y211">
            <v>2.7062048802259164E-2</v>
          </cell>
          <cell r="Z211">
            <v>0</v>
          </cell>
        </row>
        <row r="212">
          <cell r="A212" t="str">
            <v>ALL_DA_2022_21</v>
          </cell>
          <cell r="B212">
            <v>21</v>
          </cell>
          <cell r="C212">
            <v>4.8041735598374977</v>
          </cell>
          <cell r="D212">
            <v>0.21919441523574978</v>
          </cell>
          <cell r="E212">
            <v>0.41832290663050609</v>
          </cell>
          <cell r="F212">
            <v>5.7603154203864311E-2</v>
          </cell>
          <cell r="G212">
            <v>2.1599662130752505E-2</v>
          </cell>
          <cell r="H212">
            <v>1.8639447256195475E-2</v>
          </cell>
          <cell r="I212">
            <v>1.6490658092069482E-2</v>
          </cell>
          <cell r="J212">
            <v>348.8778898116513</v>
          </cell>
          <cell r="K212">
            <v>351.37047323962156</v>
          </cell>
          <cell r="L212">
            <v>0.40990317169648333</v>
          </cell>
          <cell r="M212">
            <v>2.9421965357727502E-2</v>
          </cell>
          <cell r="N212"/>
          <cell r="O212"/>
          <cell r="P212"/>
          <cell r="Q212">
            <v>9.5417415899413313E-3</v>
          </cell>
          <cell r="R212">
            <v>3.6777450958111143E-3</v>
          </cell>
          <cell r="S212">
            <v>5.2291191593993097E-3</v>
          </cell>
          <cell r="T212">
            <v>8.1502929324998395E-3</v>
          </cell>
          <cell r="U212">
            <v>2.6068969815590612E-4</v>
          </cell>
          <cell r="V212">
            <v>1.431258942871907E-3</v>
          </cell>
          <cell r="W212">
            <v>4.600563390886804E-3</v>
          </cell>
          <cell r="X212">
            <v>0.42642809374299118</v>
          </cell>
          <cell r="Y212">
            <v>1.1261548078417437E-2</v>
          </cell>
          <cell r="Z212">
            <v>0</v>
          </cell>
        </row>
        <row r="213">
          <cell r="A213" t="str">
            <v>ALL_DA_2022_31</v>
          </cell>
          <cell r="B213">
            <v>31</v>
          </cell>
          <cell r="C213">
            <v>6.6697978724482727</v>
          </cell>
          <cell r="D213">
            <v>0.47430462705329351</v>
          </cell>
          <cell r="E213">
            <v>0.54588875310465079</v>
          </cell>
          <cell r="F213">
            <v>9.3536992129815796E-2</v>
          </cell>
          <cell r="G213">
            <v>3.5637574030081741E-2</v>
          </cell>
          <cell r="H213">
            <v>3.1158878608575764E-2</v>
          </cell>
          <cell r="I213">
            <v>2.7593069811135854E-2</v>
          </cell>
          <cell r="J213">
            <v>465.11200397395305</v>
          </cell>
          <cell r="K213">
            <v>469.67529154149503</v>
          </cell>
          <cell r="L213">
            <v>0.53424388065299888</v>
          </cell>
          <cell r="M213">
            <v>5.2487775701439879E-2</v>
          </cell>
          <cell r="N213"/>
          <cell r="O213"/>
          <cell r="P213"/>
          <cell r="Q213">
            <v>9.8903378198001539E-3</v>
          </cell>
          <cell r="R213">
            <v>6.5609592906358668E-3</v>
          </cell>
          <cell r="S213">
            <v>8.8009647987510441E-3</v>
          </cell>
          <cell r="T213">
            <v>1.3515636288679304E-2</v>
          </cell>
          <cell r="U213">
            <v>5.1612415561946021E-4</v>
          </cell>
          <cell r="V213">
            <v>1.4835449283100224E-3</v>
          </cell>
          <cell r="W213">
            <v>6.1317419498727729E-3</v>
          </cell>
          <cell r="X213">
            <v>0.56182222227103307</v>
          </cell>
          <cell r="Y213">
            <v>1.8792098355337631E-2</v>
          </cell>
          <cell r="Z213">
            <v>0</v>
          </cell>
        </row>
        <row r="214">
          <cell r="A214" t="str">
            <v>ALL_DA_2022_32</v>
          </cell>
          <cell r="B214">
            <v>32</v>
          </cell>
          <cell r="C214">
            <v>7.1068012571281329</v>
          </cell>
          <cell r="D214">
            <v>0.53762140753598819</v>
          </cell>
          <cell r="E214">
            <v>0.58108911994250034</v>
          </cell>
          <cell r="F214">
            <v>9.5418559388116275E-2</v>
          </cell>
          <cell r="G214">
            <v>3.7124340550180018E-2</v>
          </cell>
          <cell r="H214">
            <v>3.2724602960421484E-2</v>
          </cell>
          <cell r="I214">
            <v>2.9035392293140037E-2</v>
          </cell>
          <cell r="J214">
            <v>471.21149451786357</v>
          </cell>
          <cell r="K214">
            <v>476.28557286122094</v>
          </cell>
          <cell r="L214">
            <v>0.56715958760230267</v>
          </cell>
          <cell r="M214">
            <v>5.2605360763227305E-2</v>
          </cell>
          <cell r="N214"/>
          <cell r="O214"/>
          <cell r="P214"/>
          <cell r="Q214">
            <v>1.0088595664467485E-2</v>
          </cell>
          <cell r="R214">
            <v>6.575665687996256E-3</v>
          </cell>
          <cell r="S214">
            <v>9.8935455217352992E-3</v>
          </cell>
          <cell r="T214">
            <v>1.3687417598437742E-2</v>
          </cell>
          <cell r="U214">
            <v>6.8474234704602008E-4</v>
          </cell>
          <cell r="V214">
            <v>1.5132825690437283E-3</v>
          </cell>
          <cell r="W214">
            <v>6.2054272133659719E-3</v>
          </cell>
          <cell r="X214">
            <v>0.60160425158836173</v>
          </cell>
          <cell r="Y214">
            <v>1.9141850975393108E-2</v>
          </cell>
          <cell r="Z214">
            <v>0</v>
          </cell>
        </row>
        <row r="215">
          <cell r="A215" t="str">
            <v>ALL_DA_2022_41</v>
          </cell>
          <cell r="B215">
            <v>41</v>
          </cell>
          <cell r="C215">
            <v>1.5616472501764753</v>
          </cell>
          <cell r="D215">
            <v>6.0697891480799928</v>
          </cell>
          <cell r="E215">
            <v>0.38454088038694523</v>
          </cell>
          <cell r="F215">
            <v>0.47023845992489943</v>
          </cell>
          <cell r="G215">
            <v>0.27299251766979182</v>
          </cell>
          <cell r="H215">
            <v>0.26854032826567825</v>
          </cell>
          <cell r="I215">
            <v>0.24705608559798883</v>
          </cell>
          <cell r="J215">
            <v>1739.0255366239644</v>
          </cell>
          <cell r="K215">
            <v>1740.9868452907315</v>
          </cell>
          <cell r="L215">
            <v>0.34260207896393291</v>
          </cell>
          <cell r="M215">
            <v>0.17272922310254407</v>
          </cell>
          <cell r="N215"/>
          <cell r="O215"/>
          <cell r="P215"/>
          <cell r="Q215">
            <v>2.8968908556677126E-2</v>
          </cell>
          <cell r="R215">
            <v>2.1591103114878177E-2</v>
          </cell>
          <cell r="S215">
            <v>0.14645853122841845</v>
          </cell>
          <cell r="T215">
            <v>6.0669311900654173E-2</v>
          </cell>
          <cell r="U215">
            <v>1.7112409628268609E-2</v>
          </cell>
          <cell r="V215">
            <v>4.3453289569248257E-3</v>
          </cell>
          <cell r="W215">
            <v>2.2376510071176102E-2</v>
          </cell>
          <cell r="X215">
            <v>0.39170133655872608</v>
          </cell>
          <cell r="Y215">
            <v>0.10059768680859414</v>
          </cell>
          <cell r="Z215">
            <v>0</v>
          </cell>
        </row>
        <row r="216">
          <cell r="A216" t="str">
            <v>ALL_DA_2022_42</v>
          </cell>
          <cell r="B216">
            <v>42</v>
          </cell>
          <cell r="C216">
            <v>2.2142367165877266</v>
          </cell>
          <cell r="D216">
            <v>3.464638578127885</v>
          </cell>
          <cell r="E216">
            <v>0.30541396154921041</v>
          </cell>
          <cell r="F216">
            <v>0.26262558000035363</v>
          </cell>
          <cell r="G216">
            <v>0.15046489499670171</v>
          </cell>
          <cell r="H216">
            <v>0.14752677222782326</v>
          </cell>
          <cell r="I216">
            <v>0.13559032338568641</v>
          </cell>
          <cell r="J216">
            <v>1186.203902028883</v>
          </cell>
          <cell r="K216">
            <v>1207.044646227384</v>
          </cell>
          <cell r="L216">
            <v>0.26716350272139544</v>
          </cell>
          <cell r="M216">
            <v>9.5610360453280599E-2</v>
          </cell>
          <cell r="N216"/>
          <cell r="O216"/>
          <cell r="P216"/>
          <cell r="Q216">
            <v>1.9488447319249733E-2</v>
          </cell>
          <cell r="R216">
            <v>1.1951312650088438E-2</v>
          </cell>
          <cell r="S216">
            <v>7.433940657014268E-2</v>
          </cell>
          <cell r="T216">
            <v>3.5643683022368026E-2</v>
          </cell>
          <cell r="U216">
            <v>1.1218929191816839E-2</v>
          </cell>
          <cell r="V216">
            <v>2.9232589609268431E-3</v>
          </cell>
          <cell r="W216">
            <v>1.5829376116797848E-2</v>
          </cell>
          <cell r="X216">
            <v>0.96672096202273783</v>
          </cell>
          <cell r="Y216">
            <v>6.1251032448351624E-2</v>
          </cell>
          <cell r="Z216">
            <v>0</v>
          </cell>
        </row>
        <row r="217">
          <cell r="A217" t="str">
            <v>ALL_DA_2022_43</v>
          </cell>
          <cell r="B217">
            <v>43</v>
          </cell>
          <cell r="C217">
            <v>2.1415692793358851</v>
          </cell>
          <cell r="D217">
            <v>2.9506851253426292</v>
          </cell>
          <cell r="E217">
            <v>0.45450076558875846</v>
          </cell>
          <cell r="F217">
            <v>0.27748579512621058</v>
          </cell>
          <cell r="G217">
            <v>0.16250419041198194</v>
          </cell>
          <cell r="H217">
            <v>0.16031464018260352</v>
          </cell>
          <cell r="I217">
            <v>0.14741822276599825</v>
          </cell>
          <cell r="J217">
            <v>890.35484031527278</v>
          </cell>
          <cell r="K217">
            <v>893.53785551722899</v>
          </cell>
          <cell r="L217">
            <v>0.39914127638396524</v>
          </cell>
          <cell r="M217">
            <v>9.9588065139649448E-2</v>
          </cell>
          <cell r="N217"/>
          <cell r="O217"/>
          <cell r="P217"/>
          <cell r="Q217">
            <v>1.758308980395764E-2</v>
          </cell>
          <cell r="R217">
            <v>1.2448516076588496E-2</v>
          </cell>
          <cell r="S217">
            <v>5.3397071374237735E-2</v>
          </cell>
          <cell r="T217">
            <v>6.200813682294809E-2</v>
          </cell>
          <cell r="U217">
            <v>8.6118383389862264E-3</v>
          </cell>
          <cell r="V217">
            <v>2.6374515693951745E-3</v>
          </cell>
          <cell r="W217">
            <v>1.1460292920759863E-2</v>
          </cell>
          <cell r="X217">
            <v>0.4872433806269329</v>
          </cell>
          <cell r="Y217">
            <v>9.4020932568391294E-2</v>
          </cell>
          <cell r="Z217">
            <v>0</v>
          </cell>
        </row>
        <row r="218">
          <cell r="A218" t="str">
            <v>ALL_DA_2022_51</v>
          </cell>
          <cell r="B218">
            <v>51</v>
          </cell>
          <cell r="C218">
            <v>1.4279029305841475</v>
          </cell>
          <cell r="D218">
            <v>3.2782525877863993</v>
          </cell>
          <cell r="E218">
            <v>0.255183939607315</v>
          </cell>
          <cell r="F218">
            <v>0.37117369496449049</v>
          </cell>
          <cell r="G218">
            <v>0.14732062379261224</v>
          </cell>
          <cell r="H218">
            <v>0.125944378940371</v>
          </cell>
          <cell r="I218">
            <v>0.11578452199691257</v>
          </cell>
          <cell r="J218">
            <v>1782.4739790218323</v>
          </cell>
          <cell r="K218">
            <v>1785.5206068855807</v>
          </cell>
          <cell r="L218">
            <v>0.224953631659185</v>
          </cell>
          <cell r="M218">
            <v>0.20992846212296606</v>
          </cell>
          <cell r="N218"/>
          <cell r="O218"/>
          <cell r="P218"/>
          <cell r="Q218">
            <v>3.530085390115343E-2</v>
          </cell>
          <cell r="R218">
            <v>2.6241009734031265E-2</v>
          </cell>
          <cell r="S218">
            <v>5.7433929290183268E-2</v>
          </cell>
          <cell r="T218">
            <v>2.6302224427394393E-2</v>
          </cell>
          <cell r="U218">
            <v>2.2225870159761844E-2</v>
          </cell>
          <cell r="V218">
            <v>5.2950920616683982E-3</v>
          </cell>
          <cell r="W218">
            <v>2.293881864038648E-2</v>
          </cell>
          <cell r="X218">
            <v>0.30719071329421022</v>
          </cell>
          <cell r="Y218">
            <v>5.8350619652310746E-2</v>
          </cell>
          <cell r="Z218">
            <v>0</v>
          </cell>
        </row>
        <row r="219">
          <cell r="A219" t="str">
            <v>ALL_DA_2022_52</v>
          </cell>
          <cell r="B219">
            <v>52</v>
          </cell>
          <cell r="C219">
            <v>7.1034270198053377</v>
          </cell>
          <cell r="D219">
            <v>1.5693595004282301</v>
          </cell>
          <cell r="E219">
            <v>0.45355591963560604</v>
          </cell>
          <cell r="F219">
            <v>0.18098624777570754</v>
          </cell>
          <cell r="G219">
            <v>7.0003664796358681E-2</v>
          </cell>
          <cell r="H219">
            <v>5.9667151008824908E-2</v>
          </cell>
          <cell r="I219">
            <v>5.4407755605791731E-2</v>
          </cell>
          <cell r="J219">
            <v>1071.199077354876</v>
          </cell>
          <cell r="K219">
            <v>1077.2780162308682</v>
          </cell>
          <cell r="L219">
            <v>0.4161917324066372</v>
          </cell>
          <cell r="M219">
            <v>0.10407721938605834</v>
          </cell>
          <cell r="N219"/>
          <cell r="O219"/>
          <cell r="P219"/>
          <cell r="Q219">
            <v>1.7241877380824319E-2</v>
          </cell>
          <cell r="R219">
            <v>1.3009645238187127E-2</v>
          </cell>
          <cell r="S219">
            <v>1.589509616908482E-2</v>
          </cell>
          <cell r="T219">
            <v>2.2572375006466555E-2</v>
          </cell>
          <cell r="U219">
            <v>7.5180825634359591E-3</v>
          </cell>
          <cell r="V219">
            <v>2.5862639523798183E-3</v>
          </cell>
          <cell r="W219">
            <v>1.3891448370549259E-2</v>
          </cell>
          <cell r="X219">
            <v>0.52641034740430104</v>
          </cell>
          <cell r="Y219">
            <v>3.8512664609957448E-2</v>
          </cell>
          <cell r="Z219">
            <v>0</v>
          </cell>
        </row>
        <row r="220">
          <cell r="A220" t="str">
            <v>ALL_DA_2022_53</v>
          </cell>
          <cell r="B220">
            <v>53</v>
          </cell>
          <cell r="C220">
            <v>1.6562258361897737</v>
          </cell>
          <cell r="D220">
            <v>1.692674539826742</v>
          </cell>
          <cell r="E220">
            <v>0.2670989932199696</v>
          </cell>
          <cell r="F220">
            <v>0.21728599813388536</v>
          </cell>
          <cell r="G220">
            <v>7.83391293234217E-2</v>
          </cell>
          <cell r="H220">
            <v>6.3916355181960149E-2</v>
          </cell>
          <cell r="I220">
            <v>5.8648891086508941E-2</v>
          </cell>
          <cell r="J220">
            <v>1004.4241304268877</v>
          </cell>
          <cell r="K220">
            <v>1008.115224199149</v>
          </cell>
          <cell r="L220">
            <v>0.23289595523140655</v>
          </cell>
          <cell r="M220">
            <v>0.13260986470668756</v>
          </cell>
          <cell r="N220"/>
          <cell r="O220"/>
          <cell r="P220"/>
          <cell r="Q220">
            <v>2.0759778245237635E-2</v>
          </cell>
          <cell r="R220">
            <v>1.6576287214041675E-2</v>
          </cell>
          <cell r="S220">
            <v>1.5717520106826685E-2</v>
          </cell>
          <cell r="T220">
            <v>2.3469716981922708E-2</v>
          </cell>
          <cell r="U220">
            <v>1.0646587566312716E-2</v>
          </cell>
          <cell r="V220">
            <v>3.1139510228710789E-3</v>
          </cell>
          <cell r="W220">
            <v>1.2927414984230213E-2</v>
          </cell>
          <cell r="X220">
            <v>0.32833927269717822</v>
          </cell>
          <cell r="Y220">
            <v>4.2931418889661781E-2</v>
          </cell>
          <cell r="Z220">
            <v>0</v>
          </cell>
        </row>
        <row r="221">
          <cell r="A221" t="str">
            <v>ALL_DA_2022_54</v>
          </cell>
          <cell r="B221">
            <v>54</v>
          </cell>
          <cell r="C221">
            <v>34.041520390985134</v>
          </cell>
          <cell r="D221">
            <v>4.1144025080021374</v>
          </cell>
          <cell r="E221">
            <v>1.9614852881704641</v>
          </cell>
          <cell r="F221">
            <v>0.34691876679213102</v>
          </cell>
          <cell r="G221">
            <v>0.23025254972480133</v>
          </cell>
          <cell r="H221">
            <v>0.24024795595897344</v>
          </cell>
          <cell r="I221">
            <v>0.21652654372126443</v>
          </cell>
          <cell r="J221">
            <v>1128.1719560411948</v>
          </cell>
          <cell r="K221">
            <v>1137.8583581940979</v>
          </cell>
          <cell r="L221">
            <v>1.8560425512283418</v>
          </cell>
          <cell r="M221">
            <v>9.0984047461060966E-2</v>
          </cell>
          <cell r="N221"/>
          <cell r="O221"/>
          <cell r="P221"/>
          <cell r="Q221">
            <v>1.5686763372096648E-2</v>
          </cell>
          <cell r="R221">
            <v>1.1373000158668534E-2</v>
          </cell>
          <cell r="S221">
            <v>5.7933184957853538E-2</v>
          </cell>
          <cell r="T221">
            <v>0.10957248877021725</v>
          </cell>
          <cell r="U221">
            <v>6.5233955250854495E-3</v>
          </cell>
          <cell r="V221">
            <v>2.3530058448683663E-3</v>
          </cell>
          <cell r="W221">
            <v>1.472928538417994E-2</v>
          </cell>
          <cell r="X221">
            <v>1.957769035778022</v>
          </cell>
          <cell r="Y221">
            <v>0.15859343232371337</v>
          </cell>
          <cell r="Z221">
            <v>0</v>
          </cell>
        </row>
        <row r="222">
          <cell r="A222" t="str">
            <v>ALL_DA_2022_61</v>
          </cell>
          <cell r="B222">
            <v>61</v>
          </cell>
          <cell r="C222">
            <v>0.79370574393756188</v>
          </cell>
          <cell r="D222">
            <v>2.5200162447471772</v>
          </cell>
          <cell r="E222">
            <v>0.18364012835409074</v>
          </cell>
          <cell r="F222">
            <v>0.22315766736700354</v>
          </cell>
          <cell r="G222">
            <v>8.8076964938503116E-2</v>
          </cell>
          <cell r="H222">
            <v>7.482476293126239E-2</v>
          </cell>
          <cell r="I222">
            <v>6.8838317799015059E-2</v>
          </cell>
          <cell r="J222">
            <v>1663.40799089092</v>
          </cell>
          <cell r="K222">
            <v>1665.8163713148588</v>
          </cell>
          <cell r="L222">
            <v>0.16107383526024682</v>
          </cell>
          <cell r="M222">
            <v>0.12045065973850171</v>
          </cell>
          <cell r="N222"/>
          <cell r="O222"/>
          <cell r="P222"/>
          <cell r="Q222">
            <v>2.7882244697239423E-2</v>
          </cell>
          <cell r="R222">
            <v>1.5056332467312713E-2</v>
          </cell>
          <cell r="S222">
            <v>3.2523572863825602E-2</v>
          </cell>
          <cell r="T222">
            <v>1.3771059194918091E-2</v>
          </cell>
          <cell r="U222">
            <v>1.7452917355546702E-2</v>
          </cell>
          <cell r="V222">
            <v>4.1823146721753565E-3</v>
          </cell>
          <cell r="W222">
            <v>2.1403583615641951E-2</v>
          </cell>
          <cell r="X222">
            <v>0.2300014702483317</v>
          </cell>
          <cell r="Y222">
            <v>3.6314738184458864E-2</v>
          </cell>
          <cell r="Z222">
            <v>0</v>
          </cell>
        </row>
        <row r="223">
          <cell r="A223" t="str">
            <v>ALL_DA_2022_62</v>
          </cell>
          <cell r="B223">
            <v>62</v>
          </cell>
          <cell r="C223">
            <v>0.85368059863781831</v>
          </cell>
          <cell r="D223">
            <v>3.4294443729681166</v>
          </cell>
          <cell r="E223">
            <v>0.19560519492941691</v>
          </cell>
          <cell r="F223">
            <v>0.28513260834632437</v>
          </cell>
          <cell r="G223">
            <v>0.13266953312935259</v>
          </cell>
          <cell r="H223">
            <v>0.12106771742107122</v>
          </cell>
          <cell r="I223">
            <v>0.11138184068682538</v>
          </cell>
          <cell r="J223">
            <v>1719.8204641889752</v>
          </cell>
          <cell r="K223">
            <v>1721.7313108301903</v>
          </cell>
          <cell r="L223">
            <v>0.17415982458586576</v>
          </cell>
          <cell r="M223">
            <v>0.13288149067735383</v>
          </cell>
          <cell r="N223"/>
          <cell r="O223"/>
          <cell r="P223"/>
          <cell r="Q223">
            <v>3.1183400247899357E-2</v>
          </cell>
          <cell r="R223">
            <v>1.6610204110195686E-2</v>
          </cell>
          <cell r="S223">
            <v>6.3008773116697933E-2</v>
          </cell>
          <cell r="T223">
            <v>2.1273961390957771E-2</v>
          </cell>
          <cell r="U223">
            <v>1.9185199206021495E-2</v>
          </cell>
          <cell r="V223">
            <v>4.6774883323315421E-3</v>
          </cell>
          <cell r="W223">
            <v>2.2129387233818975E-2</v>
          </cell>
          <cell r="X223">
            <v>0.22558893762002691</v>
          </cell>
          <cell r="Y223">
            <v>4.83732296230533E-2</v>
          </cell>
          <cell r="Z223">
            <v>0</v>
          </cell>
        </row>
        <row r="224">
          <cell r="A224" t="str">
            <v>ALL_SL_2022_ALL</v>
          </cell>
          <cell r="B224" t="str">
            <v>Salt Lake County</v>
          </cell>
          <cell r="C224">
            <v>5.0666270566011393</v>
          </cell>
          <cell r="D224">
            <v>0.47760738232429967</v>
          </cell>
          <cell r="E224">
            <v>0.42623950677572015</v>
          </cell>
          <cell r="F224">
            <v>9.4537510296317462E-2</v>
          </cell>
          <cell r="G224">
            <v>3.3372339060703672E-2</v>
          </cell>
          <cell r="H224">
            <v>2.764893816122755E-2</v>
          </cell>
          <cell r="I224">
            <v>2.4723894287430423E-2</v>
          </cell>
          <cell r="J224">
            <v>483.8830240211995</v>
          </cell>
          <cell r="K224">
            <v>487.15702473802173</v>
          </cell>
          <cell r="L224">
            <v>0.41528130300161181</v>
          </cell>
          <cell r="M224">
            <v>5.5393381086756718E-2</v>
          </cell>
          <cell r="N224"/>
          <cell r="O224"/>
          <cell r="P224"/>
          <cell r="Q224">
            <v>1.1495191048333193E-2</v>
          </cell>
          <cell r="R224">
            <v>6.9241754568793758E-3</v>
          </cell>
          <cell r="S224">
            <v>8.8006349664329631E-3</v>
          </cell>
          <cell r="T224">
            <v>1.0661812846715919E-2</v>
          </cell>
          <cell r="U224">
            <v>1.4566362644828157E-3</v>
          </cell>
          <cell r="V224">
            <v>1.7242693163938797E-3</v>
          </cell>
          <cell r="W224">
            <v>6.3493335395182005E-3</v>
          </cell>
          <cell r="X224">
            <v>0.44172339708178843</v>
          </cell>
          <cell r="Y224">
            <v>1.5923246818377906E-2</v>
          </cell>
          <cell r="Z224">
            <v>0</v>
          </cell>
        </row>
        <row r="225">
          <cell r="A225" t="str">
            <v>ALL_SL_2022_11</v>
          </cell>
          <cell r="B225">
            <v>11</v>
          </cell>
          <cell r="C225">
            <v>15.235922301054856</v>
          </cell>
          <cell r="D225">
            <v>0.82822651042757256</v>
          </cell>
          <cell r="E225">
            <v>2.548350564821185</v>
          </cell>
          <cell r="F225">
            <v>4.3053176677263293E-2</v>
          </cell>
          <cell r="G225">
            <v>3.1893023357001254E-2</v>
          </cell>
          <cell r="H225">
            <v>3.473323960438042E-2</v>
          </cell>
          <cell r="I225">
            <v>3.0725701403486828E-2</v>
          </cell>
          <cell r="J225">
            <v>415.72158149931875</v>
          </cell>
          <cell r="K225">
            <v>418.96284471904426</v>
          </cell>
          <cell r="L225">
            <v>2.4431889727977545</v>
          </cell>
          <cell r="M225">
            <v>3.2265199455030497E-3</v>
          </cell>
          <cell r="N225"/>
          <cell r="O225"/>
          <cell r="P225"/>
          <cell r="Q225">
            <v>5.0934171273798222E-3</v>
          </cell>
          <cell r="R225">
            <v>4.0331495919527252E-4</v>
          </cell>
          <cell r="S225">
            <v>5.5227927239501042E-3</v>
          </cell>
          <cell r="T225">
            <v>1.7433612435312065E-2</v>
          </cell>
          <cell r="U225">
            <v>7.279605522575171E-4</v>
          </cell>
          <cell r="V225">
            <v>7.6400699431915513E-4</v>
          </cell>
          <cell r="W225">
            <v>5.4827480712593846E-3</v>
          </cell>
          <cell r="X225">
            <v>2.4909784878456027</v>
          </cell>
          <cell r="Y225">
            <v>2.5202895082493258E-2</v>
          </cell>
          <cell r="Z225">
            <v>0</v>
          </cell>
        </row>
        <row r="226">
          <cell r="A226" t="str">
            <v>ALL_SL_2022_21</v>
          </cell>
          <cell r="B226">
            <v>21</v>
          </cell>
          <cell r="C226">
            <v>4.5413251318843395</v>
          </cell>
          <cell r="D226">
            <v>0.20740804014346542</v>
          </cell>
          <cell r="E226">
            <v>0.39276152096898592</v>
          </cell>
          <cell r="F226">
            <v>6.3289744752257099E-2</v>
          </cell>
          <cell r="G226">
            <v>2.1588368211328687E-2</v>
          </cell>
          <cell r="H226">
            <v>1.7667710590083627E-2</v>
          </cell>
          <cell r="I226">
            <v>1.5631013290043343E-2</v>
          </cell>
          <cell r="J226">
            <v>354.58442915086567</v>
          </cell>
          <cell r="K226">
            <v>356.98164017888018</v>
          </cell>
          <cell r="L226">
            <v>0.384528763561299</v>
          </cell>
          <cell r="M226">
            <v>3.5437734786210109E-2</v>
          </cell>
          <cell r="N226"/>
          <cell r="O226"/>
          <cell r="P226"/>
          <cell r="Q226">
            <v>1.0184299375963358E-2</v>
          </cell>
          <cell r="R226">
            <v>4.4297189280022627E-3</v>
          </cell>
          <cell r="S226">
            <v>4.8653835074163026E-3</v>
          </cell>
          <cell r="T226">
            <v>7.7730026608608645E-3</v>
          </cell>
          <cell r="U226">
            <v>2.5375682714624755E-4</v>
          </cell>
          <cell r="V226">
            <v>1.5276359932830791E-3</v>
          </cell>
          <cell r="W226">
            <v>4.6758051807757259E-3</v>
          </cell>
          <cell r="X226">
            <v>0.40011414885133767</v>
          </cell>
          <cell r="Y226">
            <v>1.0765621772710903E-2</v>
          </cell>
          <cell r="Z226">
            <v>0</v>
          </cell>
        </row>
        <row r="227">
          <cell r="A227" t="str">
            <v>ALL_SL_2022_31</v>
          </cell>
          <cell r="B227">
            <v>31</v>
          </cell>
          <cell r="C227">
            <v>5.7793038728091544</v>
          </cell>
          <cell r="D227">
            <v>0.39572705822031951</v>
          </cell>
          <cell r="E227">
            <v>0.46301946172054587</v>
          </cell>
          <cell r="F227">
            <v>9.8041150220900514E-2</v>
          </cell>
          <cell r="G227">
            <v>3.2323322566035158E-2</v>
          </cell>
          <cell r="H227">
            <v>2.6038338759709796E-2</v>
          </cell>
          <cell r="I227">
            <v>2.3060928636740415E-2</v>
          </cell>
          <cell r="J227">
            <v>461.94691551089119</v>
          </cell>
          <cell r="K227">
            <v>465.9432067748524</v>
          </cell>
          <cell r="L227">
            <v>0.45330327548046928</v>
          </cell>
          <cell r="M227">
            <v>6.1520915049435576E-2</v>
          </cell>
          <cell r="N227"/>
          <cell r="O227"/>
          <cell r="P227"/>
          <cell r="Q227">
            <v>1.0481896411755155E-2</v>
          </cell>
          <cell r="R227">
            <v>7.6901171584587372E-3</v>
          </cell>
          <cell r="S227">
            <v>7.2631002298732712E-3</v>
          </cell>
          <cell r="T227">
            <v>1.132759837977799E-2</v>
          </cell>
          <cell r="U227">
            <v>4.6195862452038533E-4</v>
          </cell>
          <cell r="V227">
            <v>1.572276770836004E-3</v>
          </cell>
          <cell r="W227">
            <v>6.0899496671537601E-3</v>
          </cell>
          <cell r="X227">
            <v>0.47818524367421233</v>
          </cell>
          <cell r="Y227">
            <v>1.5797803043898103E-2</v>
          </cell>
          <cell r="Z227">
            <v>0</v>
          </cell>
        </row>
        <row r="228">
          <cell r="A228" t="str">
            <v>ALL_SL_2022_32</v>
          </cell>
          <cell r="B228">
            <v>32</v>
          </cell>
          <cell r="C228">
            <v>6.1757734816482266</v>
          </cell>
          <cell r="D228">
            <v>0.45438969556488806</v>
          </cell>
          <cell r="E228">
            <v>0.49377378947159045</v>
          </cell>
          <cell r="F228">
            <v>9.9839804277016331E-2</v>
          </cell>
          <cell r="G228">
            <v>3.3763474988322877E-2</v>
          </cell>
          <cell r="H228">
            <v>2.7562425796256319E-2</v>
          </cell>
          <cell r="I228">
            <v>2.4461523451297994E-2</v>
          </cell>
          <cell r="J228">
            <v>469.33357750694626</v>
          </cell>
          <cell r="K228">
            <v>473.7894030023752</v>
          </cell>
          <cell r="L228">
            <v>0.48207174311152629</v>
          </cell>
          <cell r="M228">
            <v>6.1585694992863406E-2</v>
          </cell>
          <cell r="N228"/>
          <cell r="O228"/>
          <cell r="P228"/>
          <cell r="Q228">
            <v>1.0691683487896602E-2</v>
          </cell>
          <cell r="R228">
            <v>7.6982041579474053E-3</v>
          </cell>
          <cell r="S228">
            <v>8.2161457400963932E-3</v>
          </cell>
          <cell r="T228">
            <v>1.155658325668614E-2</v>
          </cell>
          <cell r="U228">
            <v>6.384663770877359E-4</v>
          </cell>
          <cell r="V228">
            <v>1.6037473790774764E-3</v>
          </cell>
          <cell r="W228">
            <v>6.1805588420683708E-3</v>
          </cell>
          <cell r="X228">
            <v>0.51332117331593941</v>
          </cell>
          <cell r="Y228">
            <v>1.6245381243488417E-2</v>
          </cell>
          <cell r="Z228">
            <v>0</v>
          </cell>
        </row>
        <row r="229">
          <cell r="A229" t="str">
            <v>ALL_SL_2022_41</v>
          </cell>
          <cell r="B229">
            <v>41</v>
          </cell>
          <cell r="C229">
            <v>1.6397109669059495</v>
          </cell>
          <cell r="D229">
            <v>6.2368433867115511</v>
          </cell>
          <cell r="E229">
            <v>0.40827755784178743</v>
          </cell>
          <cell r="F229">
            <v>0.51294059404921455</v>
          </cell>
          <cell r="G229">
            <v>0.2896683371040264</v>
          </cell>
          <cell r="H229">
            <v>0.28277264139951869</v>
          </cell>
          <cell r="I229">
            <v>0.26014973215637582</v>
          </cell>
          <cell r="J229">
            <v>1784.3941980555194</v>
          </cell>
          <cell r="K229">
            <v>1786.5175074380038</v>
          </cell>
          <cell r="L229">
            <v>0.36343254119288337</v>
          </cell>
          <cell r="M229">
            <v>0.20026313567000459</v>
          </cell>
          <cell r="N229"/>
          <cell r="O229"/>
          <cell r="P229"/>
          <cell r="Q229">
            <v>2.9904816979691291E-2</v>
          </cell>
          <cell r="R229">
            <v>2.5032905438057123E-2</v>
          </cell>
          <cell r="S229">
            <v>0.15103399309065452</v>
          </cell>
          <cell r="T229">
            <v>6.6236533204703171E-2</v>
          </cell>
          <cell r="U229">
            <v>1.796493237824032E-2</v>
          </cell>
          <cell r="V229">
            <v>4.4856995095934179E-3</v>
          </cell>
          <cell r="W229">
            <v>2.2960296531019584E-2</v>
          </cell>
          <cell r="X229">
            <v>0.41643908728331336</v>
          </cell>
          <cell r="Y229">
            <v>0.10911582503428766</v>
          </cell>
          <cell r="Z229">
            <v>0</v>
          </cell>
        </row>
        <row r="230">
          <cell r="A230" t="str">
            <v>ALL_SL_2022_42</v>
          </cell>
          <cell r="B230">
            <v>42</v>
          </cell>
          <cell r="C230">
            <v>2.2591384244550277</v>
          </cell>
          <cell r="D230">
            <v>3.523951980899966</v>
          </cell>
          <cell r="E230">
            <v>0.31918065648640476</v>
          </cell>
          <cell r="F230">
            <v>0.27817581573615258</v>
          </cell>
          <cell r="G230">
            <v>0.15606434701479679</v>
          </cell>
          <cell r="H230">
            <v>0.15209991813060972</v>
          </cell>
          <cell r="I230">
            <v>0.13980191498563052</v>
          </cell>
          <cell r="J230">
            <v>1189.7641581494936</v>
          </cell>
          <cell r="K230">
            <v>1211.8723538181978</v>
          </cell>
          <cell r="L230">
            <v>0.27913231665377308</v>
          </cell>
          <cell r="M230">
            <v>0.10595755599050766</v>
          </cell>
          <cell r="N230"/>
          <cell r="O230"/>
          <cell r="P230"/>
          <cell r="Q230">
            <v>2.0118341615035253E-2</v>
          </cell>
          <cell r="R230">
            <v>1.324469844726704E-2</v>
          </cell>
          <cell r="S230">
            <v>7.4717661806192104E-2</v>
          </cell>
          <cell r="T230">
            <v>3.820544866493452E-2</v>
          </cell>
          <cell r="U230">
            <v>1.1558672885983595E-2</v>
          </cell>
          <cell r="V230">
            <v>3.0177335818992557E-3</v>
          </cell>
          <cell r="W230">
            <v>1.5879015074765048E-2</v>
          </cell>
          <cell r="X230">
            <v>1.0162645131770667</v>
          </cell>
          <cell r="Y230">
            <v>6.5084279813552595E-2</v>
          </cell>
          <cell r="Z230">
            <v>0</v>
          </cell>
        </row>
        <row r="231">
          <cell r="A231" t="str">
            <v>ALL_SL_2022_43</v>
          </cell>
          <cell r="B231">
            <v>43</v>
          </cell>
          <cell r="C231">
            <v>2.2565800015296871</v>
          </cell>
          <cell r="D231">
            <v>3.0119281625860843</v>
          </cell>
          <cell r="E231">
            <v>0.48104436104020526</v>
          </cell>
          <cell r="F231">
            <v>0.2941635202220641</v>
          </cell>
          <cell r="G231">
            <v>0.17020568681396095</v>
          </cell>
          <cell r="H231">
            <v>0.16736065621797777</v>
          </cell>
          <cell r="I231">
            <v>0.15390157759070666</v>
          </cell>
          <cell r="J231">
            <v>905.28652340980727</v>
          </cell>
          <cell r="K231">
            <v>908.74902884981384</v>
          </cell>
          <cell r="L231">
            <v>0.42207426962796846</v>
          </cell>
          <cell r="M231">
            <v>0.10865185792156642</v>
          </cell>
          <cell r="N231"/>
          <cell r="O231"/>
          <cell r="P231"/>
          <cell r="Q231">
            <v>1.8151006082519926E-2</v>
          </cell>
          <cell r="R231">
            <v>1.3581469940078302E-2</v>
          </cell>
          <cell r="S231">
            <v>5.426668302955024E-2</v>
          </cell>
          <cell r="T231">
            <v>6.5828413137241151E-2</v>
          </cell>
          <cell r="U231">
            <v>8.9666150210824021E-3</v>
          </cell>
          <cell r="V231">
            <v>2.722639283175989E-3</v>
          </cell>
          <cell r="W231">
            <v>1.1652430436126387E-2</v>
          </cell>
          <cell r="X231">
            <v>0.51761027251916703</v>
          </cell>
          <cell r="Y231">
            <v>9.9635005642399369E-2</v>
          </cell>
          <cell r="Z231">
            <v>0</v>
          </cell>
        </row>
        <row r="232">
          <cell r="A232" t="str">
            <v>ALL_SL_2022_51</v>
          </cell>
          <cell r="B232">
            <v>51</v>
          </cell>
          <cell r="C232">
            <v>1.4581407717949919</v>
          </cell>
          <cell r="D232">
            <v>3.3908264609987255</v>
          </cell>
          <cell r="E232">
            <v>0.26548299599210534</v>
          </cell>
          <cell r="F232">
            <v>0.40935979883451751</v>
          </cell>
          <cell r="G232">
            <v>0.15776100725880374</v>
          </cell>
          <cell r="H232">
            <v>0.13302919707225497</v>
          </cell>
          <cell r="I232">
            <v>0.12230351544112991</v>
          </cell>
          <cell r="J232">
            <v>1830.731248090332</v>
          </cell>
          <cell r="K232">
            <v>1833.9224791691329</v>
          </cell>
          <cell r="L232">
            <v>0.23395060225499131</v>
          </cell>
          <cell r="M232">
            <v>0.23968225873492569</v>
          </cell>
          <cell r="N232"/>
          <cell r="O232"/>
          <cell r="P232"/>
          <cell r="Q232">
            <v>3.664834302733682E-2</v>
          </cell>
          <cell r="R232">
            <v>2.9960262384972597E-2</v>
          </cell>
          <cell r="S232">
            <v>5.9628976913315514E-2</v>
          </cell>
          <cell r="T232">
            <v>2.8585933831200474E-2</v>
          </cell>
          <cell r="U232">
            <v>2.3411079241252689E-2</v>
          </cell>
          <cell r="V232">
            <v>5.4972294327012275E-3</v>
          </cell>
          <cell r="W232">
            <v>2.3559800210854902E-2</v>
          </cell>
          <cell r="X232">
            <v>0.31945784011087774</v>
          </cell>
          <cell r="Y232">
            <v>6.2674615657765442E-2</v>
          </cell>
          <cell r="Z232">
            <v>0</v>
          </cell>
        </row>
        <row r="233">
          <cell r="A233" t="str">
            <v>ALL_SL_2022_52</v>
          </cell>
          <cell r="B233">
            <v>52</v>
          </cell>
          <cell r="C233">
            <v>7.0877870064184103</v>
          </cell>
          <cell r="D233">
            <v>1.6313696118297094</v>
          </cell>
          <cell r="E233">
            <v>0.46438890753403567</v>
          </cell>
          <cell r="F233">
            <v>0.1981968569948806</v>
          </cell>
          <cell r="G233">
            <v>7.3675611791984716E-2</v>
          </cell>
          <cell r="H233">
            <v>6.152744885531955E-2</v>
          </cell>
          <cell r="I233">
            <v>5.614443729090967E-2</v>
          </cell>
          <cell r="J233">
            <v>1116.0736138877458</v>
          </cell>
          <cell r="K233">
            <v>1122.2435186967468</v>
          </cell>
          <cell r="L233">
            <v>0.42645857355309669</v>
          </cell>
          <cell r="M233">
            <v>0.11876933244036617</v>
          </cell>
          <cell r="N233"/>
          <cell r="O233"/>
          <cell r="P233"/>
          <cell r="Q233">
            <v>1.7900075699194898E-2</v>
          </cell>
          <cell r="R233">
            <v>1.4846177917878987E-2</v>
          </cell>
          <cell r="S233">
            <v>1.6136211395058213E-2</v>
          </cell>
          <cell r="T233">
            <v>2.3419916001391722E-2</v>
          </cell>
          <cell r="U233">
            <v>7.8546432286263398E-3</v>
          </cell>
          <cell r="V233">
            <v>2.6849965831960516E-3</v>
          </cell>
          <cell r="W233">
            <v>1.447234752270919E-2</v>
          </cell>
          <cell r="X233">
            <v>0.53800988208560729</v>
          </cell>
          <cell r="Y233">
            <v>4.000813806115068E-2</v>
          </cell>
          <cell r="Z233">
            <v>0</v>
          </cell>
        </row>
        <row r="234">
          <cell r="A234" t="str">
            <v>ALL_SL_2022_53</v>
          </cell>
          <cell r="B234">
            <v>53</v>
          </cell>
          <cell r="C234">
            <v>1.6795804677298853</v>
          </cell>
          <cell r="D234">
            <v>1.7769360042796791</v>
          </cell>
          <cell r="E234">
            <v>0.27741869382413692</v>
          </cell>
          <cell r="F234">
            <v>0.2401574396152541</v>
          </cell>
          <cell r="G234">
            <v>8.3599991494765907E-2</v>
          </cell>
          <cell r="H234">
            <v>6.6899673998242898E-2</v>
          </cell>
          <cell r="I234">
            <v>6.1403976776844886E-2</v>
          </cell>
          <cell r="J234">
            <v>1051.3746874568094</v>
          </cell>
          <cell r="K234">
            <v>1055.2156898373084</v>
          </cell>
          <cell r="L234">
            <v>0.24189294139603754</v>
          </cell>
          <cell r="M234">
            <v>0.15170546374305685</v>
          </cell>
          <cell r="N234"/>
          <cell r="O234"/>
          <cell r="P234"/>
          <cell r="Q234">
            <v>2.1552301873954363E-2</v>
          </cell>
          <cell r="R234">
            <v>1.8963192632920862E-2</v>
          </cell>
          <cell r="S234">
            <v>1.6030800236213547E-2</v>
          </cell>
          <cell r="T234">
            <v>2.4889558375384313E-2</v>
          </cell>
          <cell r="U234">
            <v>1.1139542283094784E-2</v>
          </cell>
          <cell r="V234">
            <v>3.2328220850001499E-3</v>
          </cell>
          <cell r="W234">
            <v>1.3531627002958469E-2</v>
          </cell>
          <cell r="X234">
            <v>0.34050728779295947</v>
          </cell>
          <cell r="Y234">
            <v>4.5373270755429095E-2</v>
          </cell>
          <cell r="Z234">
            <v>0</v>
          </cell>
        </row>
        <row r="235">
          <cell r="A235" t="str">
            <v>ALL_SL_2022_54</v>
          </cell>
          <cell r="B235">
            <v>54</v>
          </cell>
          <cell r="C235">
            <v>35.958763784110786</v>
          </cell>
          <cell r="D235">
            <v>4.3298189234642992</v>
          </cell>
          <cell r="E235">
            <v>2.0778534350321283</v>
          </cell>
          <cell r="F235">
            <v>0.36774128611369988</v>
          </cell>
          <cell r="G235">
            <v>0.23893951472343486</v>
          </cell>
          <cell r="H235">
            <v>0.2480868625431239</v>
          </cell>
          <cell r="I235">
            <v>0.22357558901914618</v>
          </cell>
          <cell r="J235">
            <v>1164.6032602475434</v>
          </cell>
          <cell r="K235">
            <v>1175.0481515998758</v>
          </cell>
          <cell r="L235">
            <v>1.9666308641127519</v>
          </cell>
          <cell r="M235">
            <v>0.10336884616013473</v>
          </cell>
          <cell r="N235"/>
          <cell r="O235"/>
          <cell r="P235"/>
          <cell r="Q235">
            <v>1.6285577410441295E-2</v>
          </cell>
          <cell r="R235">
            <v>1.2921100047415836E-2</v>
          </cell>
          <cell r="S235">
            <v>5.8442139925769694E-2</v>
          </cell>
          <cell r="T235">
            <v>0.11408942659537941</v>
          </cell>
          <cell r="U235">
            <v>6.8156077892774797E-3</v>
          </cell>
          <cell r="V235">
            <v>2.4428256568728439E-3</v>
          </cell>
          <cell r="W235">
            <v>1.5206464904105557E-2</v>
          </cell>
          <cell r="X235">
            <v>2.0762092653815345</v>
          </cell>
          <cell r="Y235">
            <v>0.16513302987197725</v>
          </cell>
          <cell r="Z235">
            <v>0</v>
          </cell>
        </row>
        <row r="236">
          <cell r="A236" t="str">
            <v>ALL_SL_2022_61</v>
          </cell>
          <cell r="B236">
            <v>61</v>
          </cell>
          <cell r="C236">
            <v>0.84405141652269633</v>
          </cell>
          <cell r="D236">
            <v>2.6767630902821793</v>
          </cell>
          <cell r="E236">
            <v>0.19895195294108442</v>
          </cell>
          <cell r="F236">
            <v>0.28737553348644629</v>
          </cell>
          <cell r="G236">
            <v>0.10384166008462946</v>
          </cell>
          <cell r="H236">
            <v>8.4480155379073496E-2</v>
          </cell>
          <cell r="I236">
            <v>7.7721203871679495E-2</v>
          </cell>
          <cell r="J236">
            <v>1749.1703092330872</v>
          </cell>
          <cell r="K236">
            <v>1751.8532007163483</v>
          </cell>
          <cell r="L236">
            <v>0.17421012649731926</v>
          </cell>
          <cell r="M236">
            <v>0.17255213340202424</v>
          </cell>
          <cell r="N236"/>
          <cell r="O236"/>
          <cell r="P236"/>
          <cell r="Q236">
            <v>3.0343244705348563E-2</v>
          </cell>
          <cell r="R236">
            <v>2.1569000868247215E-2</v>
          </cell>
          <cell r="S236">
            <v>3.5437899001073109E-2</v>
          </cell>
          <cell r="T236">
            <v>1.6578193641132409E-2</v>
          </cell>
          <cell r="U236">
            <v>1.9567524822689655E-2</v>
          </cell>
          <cell r="V236">
            <v>4.551455344702744E-3</v>
          </cell>
          <cell r="W236">
            <v>2.2506996939510759E-2</v>
          </cell>
          <cell r="X236">
            <v>0.24988932369363698</v>
          </cell>
          <cell r="Y236">
            <v>4.2283371308084114E-2</v>
          </cell>
          <cell r="Z236">
            <v>0</v>
          </cell>
        </row>
        <row r="237">
          <cell r="A237" t="str">
            <v>ALL_SL_2022_62</v>
          </cell>
          <cell r="B237">
            <v>62</v>
          </cell>
          <cell r="C237">
            <v>0.92370279061327687</v>
          </cell>
          <cell r="D237">
            <v>3.6388159588584696</v>
          </cell>
          <cell r="E237">
            <v>0.21542684866539052</v>
          </cell>
          <cell r="F237">
            <v>0.36239870494680448</v>
          </cell>
          <cell r="G237">
            <v>0.15527333908245675</v>
          </cell>
          <cell r="H237">
            <v>0.13726482409744106</v>
          </cell>
          <cell r="I237">
            <v>0.12628318675011641</v>
          </cell>
          <cell r="J237">
            <v>1811.411178795903</v>
          </cell>
          <cell r="K237">
            <v>1813.6083024854975</v>
          </cell>
          <cell r="L237">
            <v>0.19133394883280164</v>
          </cell>
          <cell r="M237">
            <v>0.19119786105838923</v>
          </cell>
          <cell r="N237"/>
          <cell r="O237"/>
          <cell r="P237"/>
          <cell r="Q237">
            <v>3.3936019790974131E-2</v>
          </cell>
          <cell r="R237">
            <v>2.3899783905930266E-2</v>
          </cell>
          <cell r="S237">
            <v>6.9154923990349337E-2</v>
          </cell>
          <cell r="T237">
            <v>2.5862260869227306E-2</v>
          </cell>
          <cell r="U237">
            <v>2.1634093003459299E-2</v>
          </cell>
          <cell r="V237">
            <v>5.0903684264100874E-3</v>
          </cell>
          <cell r="W237">
            <v>2.3307915644837161E-2</v>
          </cell>
          <cell r="X237">
            <v>0.249573568540054</v>
          </cell>
          <cell r="Y237">
            <v>5.712831145352542E-2</v>
          </cell>
          <cell r="Z237">
            <v>0</v>
          </cell>
        </row>
        <row r="238">
          <cell r="A238" t="str">
            <v>ALL_TO_2022_ALL</v>
          </cell>
          <cell r="B238" t="str">
            <v>Tooele County</v>
          </cell>
          <cell r="C238">
            <v>7.1296304341851719</v>
          </cell>
          <cell r="D238">
            <v>0.7397164450384599</v>
          </cell>
          <cell r="E238">
            <v>0.6418211381242348</v>
          </cell>
          <cell r="F238">
            <v>0.10980884150487162</v>
          </cell>
          <cell r="G238">
            <v>4.3599153884573971E-2</v>
          </cell>
          <cell r="H238">
            <v>3.8449536477115645E-2</v>
          </cell>
          <cell r="I238">
            <v>3.436784300967332E-2</v>
          </cell>
          <cell r="J238">
            <v>556.78406208980266</v>
          </cell>
          <cell r="K238">
            <v>560.94598746722977</v>
          </cell>
          <cell r="L238">
            <v>0.62418414231507702</v>
          </cell>
          <cell r="M238">
            <v>5.8903057645684889E-2</v>
          </cell>
          <cell r="N238"/>
          <cell r="O238"/>
          <cell r="P238"/>
          <cell r="Q238">
            <v>1.2456247382071087E-2</v>
          </cell>
          <cell r="R238">
            <v>7.3628818956284151E-3</v>
          </cell>
          <cell r="S238">
            <v>1.2694409813925181E-2</v>
          </cell>
          <cell r="T238">
            <v>1.455924027834433E-2</v>
          </cell>
          <cell r="U238">
            <v>1.9363916599628135E-3</v>
          </cell>
          <cell r="V238">
            <v>1.8684289792722387E-3</v>
          </cell>
          <cell r="W238">
            <v>7.2929625704854202E-3</v>
          </cell>
          <cell r="X238">
            <v>0.65440476045386675</v>
          </cell>
          <cell r="Y238">
            <v>2.1673432244363845E-2</v>
          </cell>
          <cell r="Z238">
            <v>0</v>
          </cell>
        </row>
        <row r="239">
          <cell r="A239" t="str">
            <v>ALL_TO_2022_11</v>
          </cell>
          <cell r="B239">
            <v>11</v>
          </cell>
          <cell r="C239">
            <v>13.552561641453096</v>
          </cell>
          <cell r="D239">
            <v>0.73542784508079351</v>
          </cell>
          <cell r="E239">
            <v>2.0837350305830036</v>
          </cell>
          <cell r="F239">
            <v>4.1329181045202376E-2</v>
          </cell>
          <cell r="G239">
            <v>2.9363166003208659E-2</v>
          </cell>
          <cell r="H239">
            <v>3.1672743172667592E-2</v>
          </cell>
          <cell r="I239">
            <v>2.8018387187485273E-2</v>
          </cell>
          <cell r="J239">
            <v>403.50903998790659</v>
          </cell>
          <cell r="K239">
            <v>406.14447726064719</v>
          </cell>
          <cell r="L239">
            <v>2.0140888295235295</v>
          </cell>
          <cell r="M239">
            <v>4.1472304623942028E-3</v>
          </cell>
          <cell r="N239"/>
          <cell r="O239"/>
          <cell r="P239"/>
          <cell r="Q239">
            <v>5.5092074101405868E-3</v>
          </cell>
          <cell r="R239">
            <v>5.1840298694269126E-4</v>
          </cell>
          <cell r="S239">
            <v>4.5539522212704256E-3</v>
          </cell>
          <cell r="T239">
            <v>1.615088725656726E-2</v>
          </cell>
          <cell r="U239">
            <v>6.9634564401481773E-4</v>
          </cell>
          <cell r="V239">
            <v>8.2637582878069475E-4</v>
          </cell>
          <cell r="W239">
            <v>5.3217026353559998E-3</v>
          </cell>
          <cell r="X239">
            <v>2.0549861720612927</v>
          </cell>
          <cell r="Y239">
            <v>2.3464396767938156E-2</v>
          </cell>
          <cell r="Z239">
            <v>0</v>
          </cell>
        </row>
        <row r="240">
          <cell r="A240" t="str">
            <v>ALL_TO_2022_21</v>
          </cell>
          <cell r="B240">
            <v>21</v>
          </cell>
          <cell r="C240">
            <v>6.2126823170140053</v>
          </cell>
          <cell r="D240">
            <v>0.31111125801377326</v>
          </cell>
          <cell r="E240">
            <v>0.55962511251057456</v>
          </cell>
          <cell r="F240">
            <v>8.0415092543620476E-2</v>
          </cell>
          <cell r="G240">
            <v>2.9034367282621914E-2</v>
          </cell>
          <cell r="H240">
            <v>2.4624402528874181E-2</v>
          </cell>
          <cell r="I240">
            <v>2.1785104255926876E-2</v>
          </cell>
          <cell r="J240">
            <v>394.25270155211979</v>
          </cell>
          <cell r="K240">
            <v>397.2887445692208</v>
          </cell>
          <cell r="L240">
            <v>0.54658647119278292</v>
          </cell>
          <cell r="M240">
            <v>4.4773639520629106E-2</v>
          </cell>
          <cell r="N240"/>
          <cell r="O240"/>
          <cell r="P240"/>
          <cell r="Q240">
            <v>1.1017050494117197E-2</v>
          </cell>
          <cell r="R240">
            <v>5.5967119442291956E-3</v>
          </cell>
          <cell r="S240">
            <v>6.806952073843563E-3</v>
          </cell>
          <cell r="T240">
            <v>1.0828022752214336E-2</v>
          </cell>
          <cell r="U240">
            <v>3.3990654959826925E-4</v>
          </cell>
          <cell r="V240">
            <v>1.6525510824658433E-3</v>
          </cell>
          <cell r="W240">
            <v>5.1989581923961581E-3</v>
          </cell>
          <cell r="X240">
            <v>0.56571415036578743</v>
          </cell>
          <cell r="Y240">
            <v>1.4978168916878159E-2</v>
          </cell>
          <cell r="Z240">
            <v>0</v>
          </cell>
        </row>
        <row r="241">
          <cell r="A241" t="str">
            <v>ALL_TO_2022_31</v>
          </cell>
          <cell r="B241">
            <v>31</v>
          </cell>
          <cell r="C241">
            <v>10.261954483400192</v>
          </cell>
          <cell r="D241">
            <v>0.81375257566929016</v>
          </cell>
          <cell r="E241">
            <v>0.8996905322920008</v>
          </cell>
          <cell r="F241">
            <v>0.13374250175057384</v>
          </cell>
          <cell r="G241">
            <v>5.1212518996035392E-2</v>
          </cell>
          <cell r="H241">
            <v>4.4975352423684216E-2</v>
          </cell>
          <cell r="I241">
            <v>3.9833140840174704E-2</v>
          </cell>
          <cell r="J241">
            <v>537.18924165307908</v>
          </cell>
          <cell r="K241">
            <v>543.78869523894286</v>
          </cell>
          <cell r="L241">
            <v>0.87757858598969984</v>
          </cell>
          <cell r="M241">
            <v>7.7426780673664472E-2</v>
          </cell>
          <cell r="N241"/>
          <cell r="O241"/>
          <cell r="P241"/>
          <cell r="Q241">
            <v>1.1340368653225172E-2</v>
          </cell>
          <cell r="R241">
            <v>9.6783308341127656E-3</v>
          </cell>
          <cell r="S241">
            <v>1.2704471628948867E-2</v>
          </cell>
          <cell r="T241">
            <v>1.9540948315670863E-2</v>
          </cell>
          <cell r="U241">
            <v>6.9863631219155059E-4</v>
          </cell>
          <cell r="V241">
            <v>1.7010473217479206E-3</v>
          </cell>
          <cell r="W241">
            <v>7.0819604412285754E-3</v>
          </cell>
          <cell r="X241">
            <v>0.91427540001242613</v>
          </cell>
          <cell r="Y241">
            <v>2.7128611513654474E-2</v>
          </cell>
          <cell r="Z241">
            <v>0</v>
          </cell>
        </row>
        <row r="242">
          <cell r="A242" t="str">
            <v>ALL_TO_2022_32</v>
          </cell>
          <cell r="B242">
            <v>32</v>
          </cell>
          <cell r="C242">
            <v>10.779597049344467</v>
          </cell>
          <cell r="D242">
            <v>0.89424808099826902</v>
          </cell>
          <cell r="E242">
            <v>0.94289636666861021</v>
          </cell>
          <cell r="F242">
            <v>0.13717255232909983</v>
          </cell>
          <cell r="G242">
            <v>5.4243914122171923E-2</v>
          </cell>
          <cell r="H242">
            <v>4.8259174053693246E-2</v>
          </cell>
          <cell r="I242">
            <v>4.2840452791723035E-2</v>
          </cell>
          <cell r="J242">
            <v>546.01020143511721</v>
          </cell>
          <cell r="K242">
            <v>553.26198628415648</v>
          </cell>
          <cell r="L242">
            <v>0.91786064159065184</v>
          </cell>
          <cell r="M242">
            <v>7.7341806381828013E-2</v>
          </cell>
          <cell r="N242"/>
          <cell r="O242"/>
          <cell r="P242"/>
          <cell r="Q242">
            <v>1.1571571893578565E-2</v>
          </cell>
          <cell r="R242">
            <v>9.6677295674744319E-3</v>
          </cell>
          <cell r="S242">
            <v>1.459407687466952E-2</v>
          </cell>
          <cell r="T242">
            <v>2.0257850420502592E-2</v>
          </cell>
          <cell r="U242">
            <v>8.9785117947810639E-4</v>
          </cell>
          <cell r="V242">
            <v>1.7357317629744602E-3</v>
          </cell>
          <cell r="W242">
            <v>7.1904184116401721E-3</v>
          </cell>
          <cell r="X242">
            <v>0.9619657003886356</v>
          </cell>
          <cell r="Y242">
            <v>2.8246365914660999E-2</v>
          </cell>
          <cell r="Z242">
            <v>0</v>
          </cell>
        </row>
        <row r="243">
          <cell r="A243" t="str">
            <v>ALL_TO_2022_41</v>
          </cell>
          <cell r="B243">
            <v>41</v>
          </cell>
          <cell r="C243">
            <v>1.509072119313118</v>
          </cell>
          <cell r="D243">
            <v>6.062620892914012</v>
          </cell>
          <cell r="E243">
            <v>0.35503161280430784</v>
          </cell>
          <cell r="F243">
            <v>0.39426303211682123</v>
          </cell>
          <cell r="G243">
            <v>0.24327728176024166</v>
          </cell>
          <cell r="H243">
            <v>0.24320351774803722</v>
          </cell>
          <cell r="I243">
            <v>0.22374678028971784</v>
          </cell>
          <cell r="J243">
            <v>1738.7995745298201</v>
          </cell>
          <cell r="K243">
            <v>1740.6621941001888</v>
          </cell>
          <cell r="L243">
            <v>0.31635044648065225</v>
          </cell>
          <cell r="M243">
            <v>0.12513599366101244</v>
          </cell>
          <cell r="N243"/>
          <cell r="O243"/>
          <cell r="P243"/>
          <cell r="Q243">
            <v>2.5923520707771579E-2</v>
          </cell>
          <cell r="R243">
            <v>1.5641995022481862E-2</v>
          </cell>
          <cell r="S243">
            <v>0.14193129541548996</v>
          </cell>
          <cell r="T243">
            <v>4.8120942855343837E-2</v>
          </cell>
          <cell r="U243">
            <v>1.5610397661357887E-2</v>
          </cell>
          <cell r="V243">
            <v>3.8885064480419615E-3</v>
          </cell>
          <cell r="W243">
            <v>2.2373592255958929E-2</v>
          </cell>
          <cell r="X243">
            <v>0.36541495050449097</v>
          </cell>
          <cell r="Y243">
            <v>8.1815221132687216E-2</v>
          </cell>
          <cell r="Z243">
            <v>0</v>
          </cell>
        </row>
        <row r="244">
          <cell r="A244" t="str">
            <v>ALL_TO_2022_42</v>
          </cell>
          <cell r="B244">
            <v>42</v>
          </cell>
          <cell r="C244">
            <v>2.504478673991068</v>
          </cell>
          <cell r="D244">
            <v>3.6095382016368442</v>
          </cell>
          <cell r="E244">
            <v>0.31699362235237094</v>
          </cell>
          <cell r="F244">
            <v>0.22386227076360521</v>
          </cell>
          <cell r="G244">
            <v>0.13661561262280414</v>
          </cell>
          <cell r="H244">
            <v>0.1363054240594179</v>
          </cell>
          <cell r="I244">
            <v>0.12523506881891464</v>
          </cell>
          <cell r="J244">
            <v>1271.5646479233319</v>
          </cell>
          <cell r="K244">
            <v>1291.0246017172465</v>
          </cell>
          <cell r="L244">
            <v>0.2762981906910999</v>
          </cell>
          <cell r="M244">
            <v>7.0118774855044017E-2</v>
          </cell>
          <cell r="N244"/>
          <cell r="O244"/>
          <cell r="P244"/>
          <cell r="Q244">
            <v>1.7438071849143325E-2</v>
          </cell>
          <cell r="R244">
            <v>8.7648524486712755E-3</v>
          </cell>
          <cell r="S244">
            <v>7.3158862179431031E-2</v>
          </cell>
          <cell r="T244">
            <v>2.9420826840953589E-2</v>
          </cell>
          <cell r="U244">
            <v>1.0378974374612255E-2</v>
          </cell>
          <cell r="V244">
            <v>2.615691355218211E-3</v>
          </cell>
          <cell r="W244">
            <v>1.6955003008756221E-2</v>
          </cell>
          <cell r="X244">
            <v>0.89479724668423566</v>
          </cell>
          <cell r="Y244">
            <v>5.2076221476368457E-2</v>
          </cell>
          <cell r="Z244">
            <v>0</v>
          </cell>
        </row>
        <row r="245">
          <cell r="A245" t="str">
            <v>ALL_TO_2022_43</v>
          </cell>
          <cell r="B245">
            <v>43</v>
          </cell>
          <cell r="C245">
            <v>3.3592828962297858</v>
          </cell>
          <cell r="D245">
            <v>3.0368493573882667</v>
          </cell>
          <cell r="E245">
            <v>0.54520232935269641</v>
          </cell>
          <cell r="F245">
            <v>0.24426672907485233</v>
          </cell>
          <cell r="G245">
            <v>0.15117708120628381</v>
          </cell>
          <cell r="H245">
            <v>0.15139224302368798</v>
          </cell>
          <cell r="I245">
            <v>0.13917439349964825</v>
          </cell>
          <cell r="J245">
            <v>940.37284281661209</v>
          </cell>
          <cell r="K245">
            <v>945.44006673710635</v>
          </cell>
          <cell r="L245">
            <v>0.47307575905881594</v>
          </cell>
          <cell r="M245">
            <v>7.713903677473688E-2</v>
          </cell>
          <cell r="N245"/>
          <cell r="O245"/>
          <cell r="P245"/>
          <cell r="Q245">
            <v>1.5735449276427477E-2</v>
          </cell>
          <cell r="R245">
            <v>9.6423810175059882E-3</v>
          </cell>
          <cell r="S245">
            <v>5.6837246075273982E-2</v>
          </cell>
          <cell r="T245">
            <v>5.3721885345984696E-2</v>
          </cell>
          <cell r="U245">
            <v>8.3454524170417533E-3</v>
          </cell>
          <cell r="V245">
            <v>2.3603066891295724E-3</v>
          </cell>
          <cell r="W245">
            <v>1.2104268394092918E-2</v>
          </cell>
          <cell r="X245">
            <v>0.62899480167532273</v>
          </cell>
          <cell r="Y245">
            <v>8.2337118992154526E-2</v>
          </cell>
          <cell r="Z245">
            <v>0</v>
          </cell>
        </row>
        <row r="246">
          <cell r="A246" t="str">
            <v>ALL_TO_2022_51</v>
          </cell>
          <cell r="B246">
            <v>51</v>
          </cell>
          <cell r="C246">
            <v>1.2193282186201362</v>
          </cell>
          <cell r="D246">
            <v>3.1937730794881021</v>
          </cell>
          <cell r="E246">
            <v>0.2222495305259454</v>
          </cell>
          <cell r="F246">
            <v>0.30224026623804157</v>
          </cell>
          <cell r="G246">
            <v>0.12965565446631108</v>
          </cell>
          <cell r="H246">
            <v>0.11467661620725411</v>
          </cell>
          <cell r="I246">
            <v>0.10541504010363772</v>
          </cell>
          <cell r="J246">
            <v>1763.8318765943495</v>
          </cell>
          <cell r="K246">
            <v>1766.3134774345399</v>
          </cell>
          <cell r="L246">
            <v>0.19709167465700658</v>
          </cell>
          <cell r="M246">
            <v>0.15575602487518428</v>
          </cell>
          <cell r="N246"/>
          <cell r="O246"/>
          <cell r="P246"/>
          <cell r="Q246">
            <v>3.1807625155603175E-2</v>
          </cell>
          <cell r="R246">
            <v>1.9469501776608479E-2</v>
          </cell>
          <cell r="S246">
            <v>5.4915943489722854E-2</v>
          </cell>
          <cell r="T246">
            <v>2.1907922367673988E-2</v>
          </cell>
          <cell r="U246">
            <v>2.0410874976342985E-2</v>
          </cell>
          <cell r="V246">
            <v>4.7711125860648851E-3</v>
          </cell>
          <cell r="W246">
            <v>2.2698800222842413E-2</v>
          </cell>
          <cell r="X246">
            <v>0.26382022594088278</v>
          </cell>
          <cell r="Y246">
            <v>5.0499072111911666E-2</v>
          </cell>
          <cell r="Z246">
            <v>0</v>
          </cell>
        </row>
        <row r="247">
          <cell r="A247" t="str">
            <v>ALL_TO_2022_52</v>
          </cell>
          <cell r="B247">
            <v>52</v>
          </cell>
          <cell r="C247">
            <v>5.6047173469980933</v>
          </cell>
          <cell r="D247">
            <v>1.4374050230749946</v>
          </cell>
          <cell r="E247">
            <v>0.36535913420317456</v>
          </cell>
          <cell r="F247">
            <v>0.15105467027716565</v>
          </cell>
          <cell r="G247">
            <v>6.198711261193398E-2</v>
          </cell>
          <cell r="H247">
            <v>5.430908272834277E-2</v>
          </cell>
          <cell r="I247">
            <v>4.9505529380172338E-2</v>
          </cell>
          <cell r="J247">
            <v>1001.9126545003624</v>
          </cell>
          <cell r="K247">
            <v>1006.5895607449547</v>
          </cell>
          <cell r="L247">
            <v>0.3350460120256753</v>
          </cell>
          <cell r="M247">
            <v>8.1209386775803485E-2</v>
          </cell>
          <cell r="N247"/>
          <cell r="O247"/>
          <cell r="P247"/>
          <cell r="Q247">
            <v>1.553620077301939E-2</v>
          </cell>
          <cell r="R247">
            <v>1.0151163231392082E-2</v>
          </cell>
          <cell r="S247">
            <v>1.4927384812840802E-2</v>
          </cell>
          <cell r="T247">
            <v>2.008978645733793E-2</v>
          </cell>
          <cell r="U247">
            <v>6.9194238487420871E-3</v>
          </cell>
          <cell r="V247">
            <v>2.3304200003695561E-3</v>
          </cell>
          <cell r="W247">
            <v>1.2994142537740906E-2</v>
          </cell>
          <cell r="X247">
            <v>0.41962462445896803</v>
          </cell>
          <cell r="Y247">
            <v>3.4578140790847103E-2</v>
          </cell>
          <cell r="Z247">
            <v>0</v>
          </cell>
        </row>
        <row r="248">
          <cell r="A248" t="str">
            <v>ALL_TO_2022_53</v>
          </cell>
          <cell r="B248">
            <v>53</v>
          </cell>
          <cell r="C248">
            <v>1.4011331759471053</v>
          </cell>
          <cell r="D248">
            <v>1.5470010551170108</v>
          </cell>
          <cell r="E248">
            <v>0.22152438069930402</v>
          </cell>
          <cell r="F248">
            <v>0.18005593020650199</v>
          </cell>
          <cell r="G248">
            <v>6.904073214388072E-2</v>
          </cell>
          <cell r="H248">
            <v>5.8141709758645556E-2</v>
          </cell>
          <cell r="I248">
            <v>5.3333815186170253E-2</v>
          </cell>
          <cell r="J248">
            <v>929.94345070538418</v>
          </cell>
          <cell r="K248">
            <v>932.92651332327159</v>
          </cell>
          <cell r="L248">
            <v>0.19348151862314314</v>
          </cell>
          <cell r="M248">
            <v>0.10320822839065903</v>
          </cell>
          <cell r="N248"/>
          <cell r="O248"/>
          <cell r="P248"/>
          <cell r="Q248">
            <v>1.870599205719738E-2</v>
          </cell>
          <cell r="R248">
            <v>1.2901037725039598E-2</v>
          </cell>
          <cell r="S248">
            <v>1.5212313833872599E-2</v>
          </cell>
          <cell r="T248">
            <v>2.0592656293596544E-2</v>
          </cell>
          <cell r="U248">
            <v>9.7760846383990116E-3</v>
          </cell>
          <cell r="V248">
            <v>2.8058792326708703E-3</v>
          </cell>
          <cell r="W248">
            <v>1.1968849468174557E-2</v>
          </cell>
          <cell r="X248">
            <v>0.27055478017692097</v>
          </cell>
          <cell r="Y248">
            <v>3.8121482645069878E-2</v>
          </cell>
          <cell r="Z248">
            <v>0</v>
          </cell>
        </row>
        <row r="249">
          <cell r="A249" t="str">
            <v>ALL_TO_2022_54</v>
          </cell>
          <cell r="B249">
            <v>54</v>
          </cell>
          <cell r="C249">
            <v>43.935065076052041</v>
          </cell>
          <cell r="D249">
            <v>5.3612657327080644</v>
          </cell>
          <cell r="E249">
            <v>2.2382783878995243</v>
          </cell>
          <cell r="F249">
            <v>0.40873247183085487</v>
          </cell>
          <cell r="G249">
            <v>0.30164942958385998</v>
          </cell>
          <cell r="H249">
            <v>0.32387294003752443</v>
          </cell>
          <cell r="I249">
            <v>0.29068864773622882</v>
          </cell>
          <cell r="J249">
            <v>1085.8409785300123</v>
          </cell>
          <cell r="K249">
            <v>1096.1268382086762</v>
          </cell>
          <cell r="L249">
            <v>2.1172240718713993</v>
          </cell>
          <cell r="M249">
            <v>7.0724319896404569E-2</v>
          </cell>
          <cell r="N249"/>
          <cell r="O249"/>
          <cell r="P249"/>
          <cell r="Q249">
            <v>1.4135211896925856E-2</v>
          </cell>
          <cell r="R249">
            <v>8.8405089580674331E-3</v>
          </cell>
          <cell r="S249">
            <v>7.6220005171497185E-2</v>
          </cell>
          <cell r="T249">
            <v>0.1486134628552043</v>
          </cell>
          <cell r="U249">
            <v>7.309237411024393E-3</v>
          </cell>
          <cell r="V249">
            <v>2.1202728895637116E-3</v>
          </cell>
          <cell r="W249">
            <v>1.4198130814055715E-2</v>
          </cell>
          <cell r="X249">
            <v>2.2216940782219976</v>
          </cell>
          <cell r="Y249">
            <v>0.2144684656581558</v>
          </cell>
          <cell r="Z249">
            <v>0</v>
          </cell>
        </row>
        <row r="250">
          <cell r="A250" t="str">
            <v>ALL_TO_2022_61</v>
          </cell>
          <cell r="B250">
            <v>61</v>
          </cell>
          <cell r="C250">
            <v>0.69644504519855088</v>
          </cell>
          <cell r="D250">
            <v>2.4639565205253837</v>
          </cell>
          <cell r="E250">
            <v>0.16247227212183515</v>
          </cell>
          <cell r="F250">
            <v>0.16417828374778773</v>
          </cell>
          <cell r="G250">
            <v>7.3568146971684609E-2</v>
          </cell>
          <cell r="H250">
            <v>6.5952644158423765E-2</v>
          </cell>
          <cell r="I250">
            <v>6.0675864540272489E-2</v>
          </cell>
          <cell r="J250">
            <v>1645.8082593468816</v>
          </cell>
          <cell r="K250">
            <v>1647.7962443468894</v>
          </cell>
          <cell r="L250">
            <v>0.14354887498172036</v>
          </cell>
          <cell r="M250">
            <v>7.3660877022555332E-2</v>
          </cell>
          <cell r="N250"/>
          <cell r="O250"/>
          <cell r="P250"/>
          <cell r="Q250">
            <v>2.4564762566808652E-2</v>
          </cell>
          <cell r="R250">
            <v>9.2075951898233799E-3</v>
          </cell>
          <cell r="S250">
            <v>3.0322764268228306E-2</v>
          </cell>
          <cell r="T250">
            <v>1.0819438952872441E-2</v>
          </cell>
          <cell r="U250">
            <v>1.554611010817732E-2</v>
          </cell>
          <cell r="V250">
            <v>3.6846872415887476E-3</v>
          </cell>
          <cell r="W250">
            <v>2.1177090083577748E-2</v>
          </cell>
          <cell r="X250">
            <v>0.20057205009063364</v>
          </cell>
          <cell r="Y250">
            <v>3.0353157772229685E-2</v>
          </cell>
          <cell r="Z250">
            <v>0</v>
          </cell>
        </row>
        <row r="251">
          <cell r="A251" t="str">
            <v>ALL_TO_2022_62</v>
          </cell>
          <cell r="B251">
            <v>62</v>
          </cell>
          <cell r="C251">
            <v>0.7645715015326997</v>
          </cell>
          <cell r="D251">
            <v>3.3468280179071757</v>
          </cell>
          <cell r="E251">
            <v>0.17596958473078911</v>
          </cell>
          <cell r="F251">
            <v>0.21458811913235312</v>
          </cell>
          <cell r="G251">
            <v>0.11197898645234426</v>
          </cell>
          <cell r="H251">
            <v>0.10625034526241044</v>
          </cell>
          <cell r="I251">
            <v>9.7749966466924368E-2</v>
          </cell>
          <cell r="J251">
            <v>1693.8240577059155</v>
          </cell>
          <cell r="K251">
            <v>1695.4156584144273</v>
          </cell>
          <cell r="L251">
            <v>0.15757321849946854</v>
          </cell>
          <cell r="M251">
            <v>8.0864773676293758E-2</v>
          </cell>
          <cell r="N251"/>
          <cell r="O251"/>
          <cell r="P251"/>
          <cell r="Q251">
            <v>2.7473000193648931E-2</v>
          </cell>
          <cell r="R251">
            <v>1.0108093044719711E-2</v>
          </cell>
          <cell r="S251">
            <v>5.8121519900762628E-2</v>
          </cell>
          <cell r="T251">
            <v>1.6528226274011331E-2</v>
          </cell>
          <cell r="U251">
            <v>1.6965151914727628E-2</v>
          </cell>
          <cell r="V251">
            <v>4.1209269407001831E-3</v>
          </cell>
          <cell r="W251">
            <v>2.1794932012513736E-2</v>
          </cell>
          <cell r="X251">
            <v>0.20051944112126985</v>
          </cell>
          <cell r="Y251">
            <v>3.9628518829023546E-2</v>
          </cell>
          <cell r="Z251">
            <v>0</v>
          </cell>
        </row>
        <row r="252">
          <cell r="A252" t="str">
            <v>ALL_WE_2022_ALL</v>
          </cell>
          <cell r="B252" t="str">
            <v>Weber County</v>
          </cell>
          <cell r="C252">
            <v>6.6591126206527615</v>
          </cell>
          <cell r="D252">
            <v>0.66991827505810586</v>
          </cell>
          <cell r="E252">
            <v>0.6021378542078003</v>
          </cell>
          <cell r="F252">
            <v>0.10692274099275334</v>
          </cell>
          <cell r="G252">
            <v>4.3469750052970851E-2</v>
          </cell>
          <cell r="H252">
            <v>3.8757033944036338E-2</v>
          </cell>
          <cell r="I252">
            <v>3.4650251027799173E-2</v>
          </cell>
          <cell r="J252">
            <v>541.23361712160465</v>
          </cell>
          <cell r="K252">
            <v>545.55893543162802</v>
          </cell>
          <cell r="L252">
            <v>0.58629529131067226</v>
          </cell>
          <cell r="M252">
            <v>5.6213955070875982E-2</v>
          </cell>
          <cell r="N252"/>
          <cell r="O252"/>
          <cell r="P252"/>
          <cell r="Q252">
            <v>1.195175197784101E-2</v>
          </cell>
          <cell r="R252">
            <v>7.0267442108898947E-3</v>
          </cell>
          <cell r="S252">
            <v>1.2839350429348766E-2</v>
          </cell>
          <cell r="T252">
            <v>1.4645502102276017E-2</v>
          </cell>
          <cell r="U252">
            <v>2.0051591866110398E-3</v>
          </cell>
          <cell r="V252">
            <v>1.7927548142817841E-3</v>
          </cell>
          <cell r="W252">
            <v>7.0916024233362296E-3</v>
          </cell>
          <cell r="X252">
            <v>0.61791722173719787</v>
          </cell>
          <cell r="Y252">
            <v>2.1810894676443492E-2</v>
          </cell>
          <cell r="Z252">
            <v>0</v>
          </cell>
        </row>
        <row r="253">
          <cell r="A253" t="str">
            <v>ALL_WE_2022_11</v>
          </cell>
          <cell r="B253">
            <v>11</v>
          </cell>
          <cell r="C253">
            <v>14.189850807159587</v>
          </cell>
          <cell r="D253">
            <v>0.79267736308131764</v>
          </cell>
          <cell r="E253">
            <v>2.2092271015463472</v>
          </cell>
          <cell r="F253">
            <v>4.3092962907314666E-2</v>
          </cell>
          <cell r="G253">
            <v>3.1933253256823134E-2</v>
          </cell>
          <cell r="H253">
            <v>3.4780109035936549E-2</v>
          </cell>
          <cell r="I253">
            <v>3.076712931700407E-2</v>
          </cell>
          <cell r="J253">
            <v>402.84828918173076</v>
          </cell>
          <cell r="K253">
            <v>405.54742317121463</v>
          </cell>
          <cell r="L253">
            <v>2.1258540410002227</v>
          </cell>
          <cell r="M253">
            <v>3.2320831517950129E-3</v>
          </cell>
          <cell r="N253"/>
          <cell r="O253"/>
          <cell r="P253"/>
          <cell r="Q253">
            <v>5.080770719583105E-3</v>
          </cell>
          <cell r="R253">
            <v>4.040103854179751E-4</v>
          </cell>
          <cell r="S253">
            <v>5.1810140978694914E-3</v>
          </cell>
          <cell r="T253">
            <v>1.7640774196904706E-2</v>
          </cell>
          <cell r="U253">
            <v>7.5229210596658425E-4</v>
          </cell>
          <cell r="V253">
            <v>7.6211355440108789E-4</v>
          </cell>
          <cell r="W253">
            <v>5.3129852977063024E-3</v>
          </cell>
          <cell r="X253">
            <v>2.1671943944617493</v>
          </cell>
          <cell r="Y253">
            <v>2.5586139177058986E-2</v>
          </cell>
          <cell r="Z253">
            <v>0</v>
          </cell>
        </row>
        <row r="254">
          <cell r="A254" t="str">
            <v>ALL_WE_2022_21</v>
          </cell>
          <cell r="B254">
            <v>21</v>
          </cell>
          <cell r="C254">
            <v>5.7853582063025213</v>
          </cell>
          <cell r="D254">
            <v>0.27647457880828241</v>
          </cell>
          <cell r="E254">
            <v>0.53621046997168653</v>
          </cell>
          <cell r="F254">
            <v>6.9707202190689641E-2</v>
          </cell>
          <cell r="G254">
            <v>2.7287796670184689E-2</v>
          </cell>
          <cell r="H254">
            <v>2.4115247986286569E-2</v>
          </cell>
          <cell r="I254">
            <v>2.1334811337457057E-2</v>
          </cell>
          <cell r="J254">
            <v>374.85160486338043</v>
          </cell>
          <cell r="K254">
            <v>377.92415618922661</v>
          </cell>
          <cell r="L254">
            <v>0.52448445645863662</v>
          </cell>
          <cell r="M254">
            <v>3.5431762941085243E-2</v>
          </cell>
          <cell r="N254"/>
          <cell r="O254"/>
          <cell r="P254"/>
          <cell r="Q254">
            <v>1.016019126331782E-2</v>
          </cell>
          <cell r="R254">
            <v>4.4289652209835188E-3</v>
          </cell>
          <cell r="S254">
            <v>6.8709671520073992E-3</v>
          </cell>
          <cell r="T254">
            <v>1.0494940463528078E-2</v>
          </cell>
          <cell r="U254">
            <v>3.2141031992962126E-4</v>
          </cell>
          <cell r="V254">
            <v>1.5240201117441112E-3</v>
          </cell>
          <cell r="W254">
            <v>4.9430986139722688E-3</v>
          </cell>
          <cell r="X254">
            <v>0.54374532893283134</v>
          </cell>
          <cell r="Y254">
            <v>1.4463844185449657E-2</v>
          </cell>
          <cell r="Z254">
            <v>0</v>
          </cell>
        </row>
        <row r="255">
          <cell r="A255" t="str">
            <v>ALL_WE_2022_31</v>
          </cell>
          <cell r="B255">
            <v>31</v>
          </cell>
          <cell r="C255">
            <v>8.360241358030386</v>
          </cell>
          <cell r="D255">
            <v>0.607818498648387</v>
          </cell>
          <cell r="E255">
            <v>0.72618829268242679</v>
          </cell>
          <cell r="F255">
            <v>0.11297338649575961</v>
          </cell>
          <cell r="G255">
            <v>4.4890714668667689E-2</v>
          </cell>
          <cell r="H255">
            <v>4.0112138788171409E-2</v>
          </cell>
          <cell r="I255">
            <v>3.5520221967993877E-2</v>
          </cell>
          <cell r="J255">
            <v>502.20589215182764</v>
          </cell>
          <cell r="K255">
            <v>508.12608085486329</v>
          </cell>
          <cell r="L255">
            <v>0.70968672307870517</v>
          </cell>
          <cell r="M255">
            <v>6.2347650079292591E-2</v>
          </cell>
          <cell r="N255"/>
          <cell r="O255"/>
          <cell r="P255"/>
          <cell r="Q255">
            <v>1.0513597628295615E-2</v>
          </cell>
          <cell r="R255">
            <v>7.7934579257222698E-3</v>
          </cell>
          <cell r="S255">
            <v>1.1601962376255893E-2</v>
          </cell>
          <cell r="T255">
            <v>1.7281201813222128E-2</v>
          </cell>
          <cell r="U255">
            <v>6.1264421563893843E-4</v>
          </cell>
          <cell r="V255">
            <v>1.5770347749515376E-3</v>
          </cell>
          <cell r="W255">
            <v>6.6208081795918194E-3</v>
          </cell>
          <cell r="X255">
            <v>0.74293489504367505</v>
          </cell>
          <cell r="Y255">
            <v>2.3918249033060963E-2</v>
          </cell>
          <cell r="Z255">
            <v>0</v>
          </cell>
        </row>
        <row r="256">
          <cell r="A256" t="str">
            <v>ALL_WE_2022_32</v>
          </cell>
          <cell r="B256">
            <v>32</v>
          </cell>
          <cell r="C256">
            <v>8.9730581567081895</v>
          </cell>
          <cell r="D256">
            <v>0.68847205337013928</v>
          </cell>
          <cell r="E256">
            <v>0.77311036718968562</v>
          </cell>
          <cell r="F256">
            <v>0.11563169584821209</v>
          </cell>
          <cell r="G256">
            <v>4.7126077029406445E-2</v>
          </cell>
          <cell r="H256">
            <v>4.2513634007470914E-2</v>
          </cell>
          <cell r="I256">
            <v>3.7718194309598649E-2</v>
          </cell>
          <cell r="J256">
            <v>509.22057298951768</v>
          </cell>
          <cell r="K256">
            <v>515.78127828333527</v>
          </cell>
          <cell r="L256">
            <v>0.75378350487090462</v>
          </cell>
          <cell r="M256">
            <v>6.2392502756339584E-2</v>
          </cell>
          <cell r="N256"/>
          <cell r="O256"/>
          <cell r="P256"/>
          <cell r="Q256">
            <v>1.0725559084401586E-2</v>
          </cell>
          <cell r="R256">
            <v>7.799056673632938E-3</v>
          </cell>
          <cell r="S256">
            <v>1.3059538169132289E-2</v>
          </cell>
          <cell r="T256">
            <v>1.7733594019977292E-2</v>
          </cell>
          <cell r="U256">
            <v>7.9611779443466242E-4</v>
          </cell>
          <cell r="V256">
            <v>1.6088260461748589E-3</v>
          </cell>
          <cell r="W256">
            <v>6.7060363836824689E-3</v>
          </cell>
          <cell r="X256">
            <v>0.79510560166367727</v>
          </cell>
          <cell r="Y256">
            <v>2.4658598545310936E-2</v>
          </cell>
          <cell r="Z256">
            <v>0</v>
          </cell>
        </row>
        <row r="257">
          <cell r="A257" t="str">
            <v>ALL_WE_2022_41</v>
          </cell>
          <cell r="B257">
            <v>41</v>
          </cell>
          <cell r="C257">
            <v>1.5929239655082355</v>
          </cell>
          <cell r="D257">
            <v>6.0274612672240417</v>
          </cell>
          <cell r="E257">
            <v>0.39061790201265179</v>
          </cell>
          <cell r="F257">
            <v>0.48706014089803745</v>
          </cell>
          <cell r="G257">
            <v>0.28058976975153449</v>
          </cell>
          <cell r="H257">
            <v>0.27542115318799409</v>
          </cell>
          <cell r="I257">
            <v>0.25338694729401695</v>
          </cell>
          <cell r="J257">
            <v>1733.560682905056</v>
          </cell>
          <cell r="K257">
            <v>1735.5880925227339</v>
          </cell>
          <cell r="L257">
            <v>0.34773994657384999</v>
          </cell>
          <cell r="M257">
            <v>0.1817203045666588</v>
          </cell>
          <cell r="N257"/>
          <cell r="O257"/>
          <cell r="P257"/>
          <cell r="Q257">
            <v>2.9918683143384583E-2</v>
          </cell>
          <cell r="R257">
            <v>2.2715042143990578E-2</v>
          </cell>
          <cell r="S257">
            <v>0.14873456308388519</v>
          </cell>
          <cell r="T257">
            <v>6.3304010200230923E-2</v>
          </cell>
          <cell r="U257">
            <v>1.7539359432979879E-2</v>
          </cell>
          <cell r="V257">
            <v>4.4877803135269555E-3</v>
          </cell>
          <cell r="W257">
            <v>2.2306169039259607E-2</v>
          </cell>
          <cell r="X257">
            <v>0.39902021254260978</v>
          </cell>
          <cell r="Y257">
            <v>0.10465250658735586</v>
          </cell>
          <cell r="Z257">
            <v>0</v>
          </cell>
        </row>
        <row r="258">
          <cell r="A258" t="str">
            <v>ALL_WE_2022_42</v>
          </cell>
          <cell r="B258">
            <v>42</v>
          </cell>
          <cell r="C258">
            <v>2.2073933748651817</v>
          </cell>
          <cell r="D258">
            <v>3.2901433023332158</v>
          </cell>
          <cell r="E258">
            <v>0.30227412395137937</v>
          </cell>
          <cell r="F258">
            <v>0.27305461691842564</v>
          </cell>
          <cell r="G258">
            <v>0.15265642050465877</v>
          </cell>
          <cell r="H258">
            <v>0.14860112089604596</v>
          </cell>
          <cell r="I258">
            <v>0.13659656718215238</v>
          </cell>
          <cell r="J258">
            <v>1120.9913867036325</v>
          </cell>
          <cell r="K258">
            <v>1143.217486093627</v>
          </cell>
          <cell r="L258">
            <v>0.26418543627611241</v>
          </cell>
          <cell r="M258">
            <v>0.10432551716402373</v>
          </cell>
          <cell r="N258"/>
          <cell r="O258"/>
          <cell r="P258"/>
          <cell r="Q258">
            <v>2.0127978858355943E-2</v>
          </cell>
          <cell r="R258">
            <v>1.3040677197217404E-2</v>
          </cell>
          <cell r="S258">
            <v>7.4675237451047108E-2</v>
          </cell>
          <cell r="T258">
            <v>3.6167505833987312E-2</v>
          </cell>
          <cell r="U258">
            <v>1.1324505930821863E-2</v>
          </cell>
          <cell r="V258">
            <v>3.0191761252889803E-3</v>
          </cell>
          <cell r="W258">
            <v>1.4965070241744396E-2</v>
          </cell>
          <cell r="X258">
            <v>1.0105042489114631</v>
          </cell>
          <cell r="Y258">
            <v>6.1921266559331868E-2</v>
          </cell>
          <cell r="Z258">
            <v>0</v>
          </cell>
        </row>
        <row r="259">
          <cell r="A259" t="str">
            <v>ALL_WE_2022_43</v>
          </cell>
          <cell r="B259">
            <v>43</v>
          </cell>
          <cell r="C259">
            <v>2.3101403141497636</v>
          </cell>
          <cell r="D259">
            <v>2.8559498808685619</v>
          </cell>
          <cell r="E259">
            <v>0.46812231122431025</v>
          </cell>
          <cell r="F259">
            <v>0.28172957574571689</v>
          </cell>
          <cell r="G259">
            <v>0.16079503593944369</v>
          </cell>
          <cell r="H259">
            <v>0.15747034893177081</v>
          </cell>
          <cell r="I259">
            <v>0.14480862608667611</v>
          </cell>
          <cell r="J259">
            <v>862.72914021476367</v>
          </cell>
          <cell r="K259">
            <v>866.27657006272796</v>
          </cell>
          <cell r="L259">
            <v>0.41000527683969185</v>
          </cell>
          <cell r="M259">
            <v>0.1060999683856314</v>
          </cell>
          <cell r="N259"/>
          <cell r="O259"/>
          <cell r="P259"/>
          <cell r="Q259">
            <v>1.815925842831469E-2</v>
          </cell>
          <cell r="R259">
            <v>1.326253461649321E-2</v>
          </cell>
          <cell r="S259">
            <v>5.1008508590999223E-2</v>
          </cell>
          <cell r="T259">
            <v>6.2024023121437469E-2</v>
          </cell>
          <cell r="U259">
            <v>8.3757479340963656E-3</v>
          </cell>
          <cell r="V259">
            <v>2.7238752362743791E-3</v>
          </cell>
          <cell r="W259">
            <v>1.1104619062363411E-2</v>
          </cell>
          <cell r="X259">
            <v>0.51004432887998141</v>
          </cell>
          <cell r="Y259">
            <v>9.3800030823621747E-2</v>
          </cell>
          <cell r="Z259">
            <v>0</v>
          </cell>
        </row>
        <row r="260">
          <cell r="A260" t="str">
            <v>ALL_WE_2022_51</v>
          </cell>
          <cell r="B260">
            <v>51</v>
          </cell>
          <cell r="C260">
            <v>1.4072608871210235</v>
          </cell>
          <cell r="D260">
            <v>3.2793594197369647</v>
          </cell>
          <cell r="E260">
            <v>0.25234287401285421</v>
          </cell>
          <cell r="F260">
            <v>0.37945996242808505</v>
          </cell>
          <cell r="G260">
            <v>0.15074834867169851</v>
          </cell>
          <cell r="H260">
            <v>0.12891712971315458</v>
          </cell>
          <cell r="I260">
            <v>0.11852490141667882</v>
          </cell>
          <cell r="J260">
            <v>1784.6095629560264</v>
          </cell>
          <cell r="K260">
            <v>1787.6029703704339</v>
          </cell>
          <cell r="L260">
            <v>0.22257621497846009</v>
          </cell>
          <cell r="M260">
            <v>0.21432018793594065</v>
          </cell>
          <cell r="N260"/>
          <cell r="O260"/>
          <cell r="P260"/>
          <cell r="Q260">
            <v>3.6222644778989767E-2</v>
          </cell>
          <cell r="R260">
            <v>2.6790070425067283E-2</v>
          </cell>
          <cell r="S260">
            <v>5.8964240433527965E-2</v>
          </cell>
          <cell r="T260">
            <v>2.6762623326597245E-2</v>
          </cell>
          <cell r="U260">
            <v>2.2807403525485298E-2</v>
          </cell>
          <cell r="V260">
            <v>5.4333768299524013E-3</v>
          </cell>
          <cell r="W260">
            <v>2.2966281529082755E-2</v>
          </cell>
          <cell r="X260">
            <v>0.30331741391328609</v>
          </cell>
          <cell r="Y260">
            <v>5.9560696715925725E-2</v>
          </cell>
          <cell r="Z260">
            <v>0</v>
          </cell>
        </row>
        <row r="261">
          <cell r="A261" t="str">
            <v>ALL_WE_2022_52</v>
          </cell>
          <cell r="B261">
            <v>52</v>
          </cell>
          <cell r="C261">
            <v>6.8595858056337109</v>
          </cell>
          <cell r="D261">
            <v>1.565168990639509</v>
          </cell>
          <cell r="E261">
            <v>0.44292715899621177</v>
          </cell>
          <cell r="F261">
            <v>0.1812929551048289</v>
          </cell>
          <cell r="G261">
            <v>6.8986604337221313E-2</v>
          </cell>
          <cell r="H261">
            <v>5.8264771698502131E-2</v>
          </cell>
          <cell r="I261">
            <v>5.3165747967187066E-2</v>
          </cell>
          <cell r="J261">
            <v>1075.563923588835</v>
          </cell>
          <cell r="K261">
            <v>1081.4170305011919</v>
          </cell>
          <cell r="L261">
            <v>0.40663351961107314</v>
          </cell>
          <cell r="M261">
            <v>0.10533631171333657</v>
          </cell>
          <cell r="N261"/>
          <cell r="O261"/>
          <cell r="P261"/>
          <cell r="Q261">
            <v>1.7691871692990187E-2</v>
          </cell>
          <cell r="R261">
            <v>1.3167086942000493E-2</v>
          </cell>
          <cell r="S261">
            <v>1.5486572058364203E-2</v>
          </cell>
          <cell r="T261">
            <v>2.2018718465192568E-2</v>
          </cell>
          <cell r="U261">
            <v>7.4570406794139399E-3</v>
          </cell>
          <cell r="V261">
            <v>2.6537694280337532E-3</v>
          </cell>
          <cell r="W261">
            <v>1.3946963635507901E-2</v>
          </cell>
          <cell r="X261">
            <v>0.5128376429865279</v>
          </cell>
          <cell r="Y261">
            <v>3.7679126263563095E-2</v>
          </cell>
          <cell r="Z261">
            <v>0</v>
          </cell>
        </row>
        <row r="262">
          <cell r="A262" t="str">
            <v>ALL_WE_2022_53</v>
          </cell>
          <cell r="B262">
            <v>53</v>
          </cell>
          <cell r="C262">
            <v>1.6237789187945295</v>
          </cell>
          <cell r="D262">
            <v>1.700725962659402</v>
          </cell>
          <cell r="E262">
            <v>0.26296399499443301</v>
          </cell>
          <cell r="F262">
            <v>0.21886919407613289</v>
          </cell>
          <cell r="G262">
            <v>7.8113623549764893E-2</v>
          </cell>
          <cell r="H262">
            <v>6.3341976893288507E-2</v>
          </cell>
          <cell r="I262">
            <v>5.8140140271738416E-2</v>
          </cell>
          <cell r="J262">
            <v>1012.4203303917932</v>
          </cell>
          <cell r="K262">
            <v>1016.0377589399211</v>
          </cell>
          <cell r="L262">
            <v>0.2293587204145198</v>
          </cell>
          <cell r="M262">
            <v>0.13422547903304227</v>
          </cell>
          <cell r="N262"/>
          <cell r="O262"/>
          <cell r="P262"/>
          <cell r="Q262">
            <v>2.1301738149802109E-2</v>
          </cell>
          <cell r="R262">
            <v>1.6778230571816988E-2</v>
          </cell>
          <cell r="S262">
            <v>1.5394993492399461E-2</v>
          </cell>
          <cell r="T262">
            <v>2.3376676079894545E-2</v>
          </cell>
          <cell r="U262">
            <v>1.059605217324572E-2</v>
          </cell>
          <cell r="V262">
            <v>3.1952527062094915E-3</v>
          </cell>
          <cell r="W262">
            <v>1.3030252406401335E-2</v>
          </cell>
          <cell r="X262">
            <v>0.3228587063593425</v>
          </cell>
          <cell r="Y262">
            <v>4.2745101182847384E-2</v>
          </cell>
          <cell r="Z262">
            <v>0</v>
          </cell>
        </row>
        <row r="263">
          <cell r="A263" t="str">
            <v>ALL_WE_2022_54</v>
          </cell>
          <cell r="B263">
            <v>54</v>
          </cell>
          <cell r="C263">
            <v>37.584846139476191</v>
          </cell>
          <cell r="D263">
            <v>4.4999452124210828</v>
          </cell>
          <cell r="E263">
            <v>2.1262031921795823</v>
          </cell>
          <cell r="F263">
            <v>0.35672863457643655</v>
          </cell>
          <cell r="G263">
            <v>0.23790716678319712</v>
          </cell>
          <cell r="H263">
            <v>0.24847361637437573</v>
          </cell>
          <cell r="I263">
            <v>0.22397290785668619</v>
          </cell>
          <cell r="J263">
            <v>1126.8928834156707</v>
          </cell>
          <cell r="K263">
            <v>1137.3226261564162</v>
          </cell>
          <cell r="L263">
            <v>2.012255373261834</v>
          </cell>
          <cell r="M263">
            <v>9.2158779990757847E-2</v>
          </cell>
          <cell r="N263"/>
          <cell r="O263"/>
          <cell r="P263"/>
          <cell r="Q263">
            <v>1.6096238211302984E-2</v>
          </cell>
          <cell r="R263">
            <v>1.1519842527566019E-2</v>
          </cell>
          <cell r="S263">
            <v>5.9748929435129071E-2</v>
          </cell>
          <cell r="T263">
            <v>0.11370300277386307</v>
          </cell>
          <cell r="U263">
            <v>6.5066275430714351E-3</v>
          </cell>
          <cell r="V263">
            <v>2.4144163989448962E-3</v>
          </cell>
          <cell r="W263">
            <v>1.4717399928435682E-2</v>
          </cell>
          <cell r="X263">
            <v>2.1186599821011876</v>
          </cell>
          <cell r="Y263">
            <v>0.16422400162085779</v>
          </cell>
          <cell r="Z263">
            <v>0</v>
          </cell>
        </row>
        <row r="264">
          <cell r="A264" t="str">
            <v>ALL_WE_2022_61</v>
          </cell>
          <cell r="B264">
            <v>61</v>
          </cell>
          <cell r="C264">
            <v>0.71137743209670068</v>
          </cell>
          <cell r="D264">
            <v>2.5972044522375874</v>
          </cell>
          <cell r="E264">
            <v>0.17126273373350603</v>
          </cell>
          <cell r="F264">
            <v>0.24894215018849342</v>
          </cell>
          <cell r="G264">
            <v>9.5670526647112508E-2</v>
          </cell>
          <cell r="H264">
            <v>8.0287480734071132E-2</v>
          </cell>
          <cell r="I264">
            <v>7.3863976870193512E-2</v>
          </cell>
          <cell r="J264">
            <v>1716.9019404096812</v>
          </cell>
          <cell r="K264">
            <v>1719.0705466573402</v>
          </cell>
          <cell r="L264">
            <v>0.15126483727106566</v>
          </cell>
          <cell r="M264">
            <v>0.13966539109433607</v>
          </cell>
          <cell r="N264"/>
          <cell r="O264"/>
          <cell r="P264"/>
          <cell r="Q264">
            <v>2.8989278360086222E-2</v>
          </cell>
          <cell r="R264">
            <v>1.7458167367386822E-2</v>
          </cell>
          <cell r="S264">
            <v>3.4953008144823286E-2</v>
          </cell>
          <cell r="T264">
            <v>1.4750856410796242E-2</v>
          </cell>
          <cell r="U264">
            <v>1.8707792062615497E-2</v>
          </cell>
          <cell r="V264">
            <v>4.3483824095321699E-3</v>
          </cell>
          <cell r="W264">
            <v>2.2091746459115463E-2</v>
          </cell>
          <cell r="X264">
            <v>0.21128319087430178</v>
          </cell>
          <cell r="Y264">
            <v>3.8910869908572732E-2</v>
          </cell>
          <cell r="Z264">
            <v>0</v>
          </cell>
        </row>
        <row r="265">
          <cell r="A265" t="str">
            <v>ALL_WE_2022_62</v>
          </cell>
          <cell r="B265">
            <v>62</v>
          </cell>
          <cell r="C265">
            <v>0.83176491406582476</v>
          </cell>
          <cell r="D265">
            <v>3.5325317236851417</v>
          </cell>
          <cell r="E265">
            <v>0.1953507028117028</v>
          </cell>
          <cell r="F265">
            <v>0.31780862403582461</v>
          </cell>
          <cell r="G265">
            <v>0.1445953043750747</v>
          </cell>
          <cell r="H265">
            <v>0.13089163960593</v>
          </cell>
          <cell r="I265">
            <v>0.12042013626038048</v>
          </cell>
          <cell r="J265">
            <v>1777.4284676732179</v>
          </cell>
          <cell r="K265">
            <v>1779.3090521387842</v>
          </cell>
          <cell r="L265">
            <v>0.17436167546357079</v>
          </cell>
          <cell r="M265">
            <v>0.15449519694193806</v>
          </cell>
          <cell r="N265"/>
          <cell r="O265"/>
          <cell r="P265"/>
          <cell r="Q265">
            <v>3.2421787487956565E-2</v>
          </cell>
          <cell r="R265">
            <v>1.9311921108854685E-2</v>
          </cell>
          <cell r="S265">
            <v>6.8310175417561084E-2</v>
          </cell>
          <cell r="T265">
            <v>2.2878130255277788E-2</v>
          </cell>
          <cell r="U265">
            <v>2.0721883596211375E-2</v>
          </cell>
          <cell r="V265">
            <v>4.8632470058395279E-3</v>
          </cell>
          <cell r="W265">
            <v>2.2870659757716297E-2</v>
          </cell>
          <cell r="X265">
            <v>0.2238206667955884</v>
          </cell>
          <cell r="Y265">
            <v>5.2110084242918187E-2</v>
          </cell>
          <cell r="Z265">
            <v>0</v>
          </cell>
        </row>
        <row r="266">
          <cell r="A266" t="str">
            <v>ALL_ALL_2022_Grand Total</v>
          </cell>
          <cell r="B266" t="str">
            <v>Grand Total</v>
          </cell>
          <cell r="C266">
            <v>5.4530414388910149</v>
          </cell>
          <cell r="D266">
            <v>0.53775429600399616</v>
          </cell>
          <cell r="E266">
            <v>0.46521274797945888</v>
          </cell>
          <cell r="F266">
            <v>9.4730003632389592E-2</v>
          </cell>
          <cell r="G266">
            <v>3.5408659871459081E-2</v>
          </cell>
          <cell r="H266">
            <v>3.0261383063211536E-2</v>
          </cell>
          <cell r="I266">
            <v>2.7063088642337928E-2</v>
          </cell>
          <cell r="J266">
            <v>497.13952408132309</v>
          </cell>
          <cell r="K266">
            <v>500.59870616407534</v>
          </cell>
          <cell r="L266">
            <v>0.45310636339597871</v>
          </cell>
          <cell r="M266">
            <v>5.2988578672503048E-2</v>
          </cell>
          <cell r="N266"/>
          <cell r="O266"/>
          <cell r="P266"/>
          <cell r="Q266">
            <v>1.1480041896675015E-2</v>
          </cell>
          <cell r="R266">
            <v>6.6235733360673335E-3</v>
          </cell>
          <cell r="S266">
            <v>9.7883269182091406E-3</v>
          </cell>
          <cell r="T266">
            <v>1.1553449398348304E-2</v>
          </cell>
          <cell r="U266">
            <v>1.605415755253354E-3</v>
          </cell>
          <cell r="V266">
            <v>1.721997893053818E-3</v>
          </cell>
          <cell r="W266">
            <v>6.5191918519190385E-3</v>
          </cell>
          <cell r="X266">
            <v>0.48042750486316194</v>
          </cell>
          <cell r="Y266">
            <v>1.7274755872646055E-2</v>
          </cell>
          <cell r="Z266">
            <v>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tarts"/>
      <sheetName val="Fwy"/>
      <sheetName val="Art"/>
      <sheetName val="VMTxVEH"/>
      <sheetName val="fVMTxSpeed"/>
      <sheetName val="aVMTxSpeed"/>
      <sheetName val="VehPOP"/>
      <sheetName val="VMTxHour"/>
      <sheetName val="VMTxDay"/>
      <sheetName val="VMTxMonth"/>
      <sheetName val="MV_Road_SL"/>
      <sheetName val="fVHTxSpeed"/>
      <sheetName val="aVHTxSpeed"/>
      <sheetName val="Rates-Art"/>
    </sheetNames>
    <sheetDataSet>
      <sheetData sheetId="0"/>
      <sheetData sheetId="1"/>
      <sheetData sheetId="2"/>
      <sheetData sheetId="3"/>
      <sheetData sheetId="4"/>
      <sheetData sheetId="5">
        <row r="2">
          <cell r="E2">
            <v>15.01</v>
          </cell>
          <cell r="F2">
            <v>0</v>
          </cell>
          <cell r="G2">
            <v>2.5</v>
          </cell>
          <cell r="H2">
            <v>0</v>
          </cell>
          <cell r="I2">
            <v>0</v>
          </cell>
        </row>
        <row r="3">
          <cell r="E3">
            <v>15.02</v>
          </cell>
          <cell r="F3">
            <v>0</v>
          </cell>
          <cell r="G3">
            <v>5</v>
          </cell>
          <cell r="H3">
            <v>0</v>
          </cell>
          <cell r="I3">
            <v>0</v>
          </cell>
        </row>
        <row r="4">
          <cell r="E4">
            <v>15.03</v>
          </cell>
          <cell r="F4">
            <v>0</v>
          </cell>
          <cell r="G4">
            <v>10</v>
          </cell>
          <cell r="H4">
            <v>0</v>
          </cell>
          <cell r="I4">
            <v>0</v>
          </cell>
        </row>
        <row r="5">
          <cell r="E5">
            <v>15.04</v>
          </cell>
          <cell r="F5">
            <v>1.43E-2</v>
          </cell>
          <cell r="G5">
            <v>15</v>
          </cell>
          <cell r="H5">
            <v>0.2145</v>
          </cell>
          <cell r="I5">
            <v>3.5667370591463111E-3</v>
          </cell>
        </row>
        <row r="6">
          <cell r="E6">
            <v>15.05</v>
          </cell>
          <cell r="F6">
            <v>7.2599999999999998E-2</v>
          </cell>
          <cell r="G6">
            <v>20</v>
          </cell>
          <cell r="H6">
            <v>1.452</v>
          </cell>
          <cell r="I6">
            <v>2.4144066246528876E-2</v>
          </cell>
        </row>
        <row r="7">
          <cell r="E7">
            <v>15.06</v>
          </cell>
          <cell r="F7">
            <v>1.72E-2</v>
          </cell>
          <cell r="G7">
            <v>25</v>
          </cell>
          <cell r="H7">
            <v>0.43</v>
          </cell>
          <cell r="I7">
            <v>7.150102263090507E-3</v>
          </cell>
        </row>
        <row r="8">
          <cell r="E8">
            <v>15.07</v>
          </cell>
          <cell r="F8">
            <v>8.9999999999999998E-4</v>
          </cell>
          <cell r="G8">
            <v>30</v>
          </cell>
          <cell r="H8">
            <v>2.7E-2</v>
          </cell>
          <cell r="I8">
            <v>4.4895990954289231E-4</v>
          </cell>
        </row>
        <row r="9">
          <cell r="E9">
            <v>15.08</v>
          </cell>
          <cell r="F9">
            <v>0</v>
          </cell>
          <cell r="G9">
            <v>35</v>
          </cell>
          <cell r="H9">
            <v>0</v>
          </cell>
          <cell r="I9">
            <v>0</v>
          </cell>
        </row>
        <row r="10">
          <cell r="E10">
            <v>15.09</v>
          </cell>
          <cell r="F10">
            <v>0</v>
          </cell>
          <cell r="G10">
            <v>40</v>
          </cell>
          <cell r="H10">
            <v>0</v>
          </cell>
          <cell r="I10">
            <v>0</v>
          </cell>
        </row>
        <row r="11">
          <cell r="E11">
            <v>15.1</v>
          </cell>
          <cell r="F11">
            <v>0</v>
          </cell>
          <cell r="G11">
            <v>45</v>
          </cell>
          <cell r="H11">
            <v>0</v>
          </cell>
          <cell r="I11">
            <v>0</v>
          </cell>
        </row>
        <row r="12">
          <cell r="E12">
            <v>15.11</v>
          </cell>
          <cell r="F12">
            <v>0</v>
          </cell>
          <cell r="G12">
            <v>50</v>
          </cell>
          <cell r="H12">
            <v>0</v>
          </cell>
          <cell r="I12">
            <v>0</v>
          </cell>
        </row>
        <row r="13">
          <cell r="E13">
            <v>15.12</v>
          </cell>
          <cell r="F13">
            <v>4.8099999999999997E-2</v>
          </cell>
          <cell r="G13">
            <v>55</v>
          </cell>
          <cell r="H13">
            <v>2.6454999999999997</v>
          </cell>
          <cell r="I13">
            <v>4.3989757062804502E-2</v>
          </cell>
        </row>
        <row r="14">
          <cell r="E14">
            <v>15.13</v>
          </cell>
          <cell r="F14">
            <v>0</v>
          </cell>
          <cell r="G14">
            <v>60</v>
          </cell>
          <cell r="H14">
            <v>0</v>
          </cell>
          <cell r="I14">
            <v>0</v>
          </cell>
        </row>
        <row r="15">
          <cell r="E15">
            <v>15.14</v>
          </cell>
          <cell r="F15">
            <v>0.79879999999999995</v>
          </cell>
          <cell r="G15">
            <v>65</v>
          </cell>
          <cell r="H15">
            <v>51.921999999999997</v>
          </cell>
          <cell r="I15">
            <v>0.8633665341957798</v>
          </cell>
        </row>
        <row r="16">
          <cell r="E16">
            <v>15.15</v>
          </cell>
          <cell r="F16">
            <v>3.1899999999999998E-2</v>
          </cell>
          <cell r="G16">
            <v>70</v>
          </cell>
          <cell r="H16">
            <v>2.2329999999999997</v>
          </cell>
          <cell r="I16">
            <v>3.7130647333676978E-2</v>
          </cell>
        </row>
        <row r="17">
          <cell r="E17">
            <v>15.16</v>
          </cell>
          <cell r="F17">
            <v>1.6199999999999999E-2</v>
          </cell>
          <cell r="G17">
            <v>75</v>
          </cell>
          <cell r="H17">
            <v>1.2149999999999999</v>
          </cell>
          <cell r="I17">
            <v>2.0203195929430151E-2</v>
          </cell>
        </row>
        <row r="18">
          <cell r="E18">
            <v>25.01</v>
          </cell>
          <cell r="F18">
            <v>0</v>
          </cell>
          <cell r="G18">
            <v>2.5</v>
          </cell>
          <cell r="H18">
            <v>0</v>
          </cell>
          <cell r="I18">
            <v>0</v>
          </cell>
        </row>
        <row r="19">
          <cell r="E19">
            <v>25.02</v>
          </cell>
          <cell r="F19">
            <v>0</v>
          </cell>
          <cell r="G19">
            <v>5</v>
          </cell>
          <cell r="H19">
            <v>0</v>
          </cell>
          <cell r="I19">
            <v>0</v>
          </cell>
        </row>
        <row r="20">
          <cell r="E20">
            <v>25.03</v>
          </cell>
          <cell r="F20">
            <v>0</v>
          </cell>
          <cell r="G20">
            <v>10</v>
          </cell>
          <cell r="H20">
            <v>0</v>
          </cell>
          <cell r="I20">
            <v>0</v>
          </cell>
        </row>
        <row r="21">
          <cell r="E21">
            <v>25.04</v>
          </cell>
          <cell r="F21">
            <v>1.43E-2</v>
          </cell>
          <cell r="G21">
            <v>15</v>
          </cell>
          <cell r="H21">
            <v>0.2145</v>
          </cell>
          <cell r="I21">
            <v>3.5667370591463111E-3</v>
          </cell>
        </row>
        <row r="22">
          <cell r="E22">
            <v>25.05</v>
          </cell>
          <cell r="F22">
            <v>7.2599999999999998E-2</v>
          </cell>
          <cell r="G22">
            <v>20</v>
          </cell>
          <cell r="H22">
            <v>1.452</v>
          </cell>
          <cell r="I22">
            <v>2.4144066246528876E-2</v>
          </cell>
        </row>
        <row r="23">
          <cell r="E23">
            <v>25.06</v>
          </cell>
          <cell r="F23">
            <v>1.72E-2</v>
          </cell>
          <cell r="G23">
            <v>25</v>
          </cell>
          <cell r="H23">
            <v>0.43</v>
          </cell>
          <cell r="I23">
            <v>7.150102263090507E-3</v>
          </cell>
        </row>
        <row r="24">
          <cell r="E24">
            <v>25.07</v>
          </cell>
          <cell r="F24">
            <v>8.9999999999999998E-4</v>
          </cell>
          <cell r="G24">
            <v>30</v>
          </cell>
          <cell r="H24">
            <v>2.7E-2</v>
          </cell>
          <cell r="I24">
            <v>4.4895990954289231E-4</v>
          </cell>
        </row>
        <row r="25">
          <cell r="E25">
            <v>25.08</v>
          </cell>
          <cell r="F25">
            <v>0</v>
          </cell>
          <cell r="G25">
            <v>35</v>
          </cell>
          <cell r="H25">
            <v>0</v>
          </cell>
          <cell r="I25">
            <v>0</v>
          </cell>
        </row>
        <row r="26">
          <cell r="E26">
            <v>25.09</v>
          </cell>
          <cell r="F26">
            <v>0</v>
          </cell>
          <cell r="G26">
            <v>40</v>
          </cell>
          <cell r="H26">
            <v>0</v>
          </cell>
          <cell r="I26">
            <v>0</v>
          </cell>
        </row>
        <row r="27">
          <cell r="E27">
            <v>25.1</v>
          </cell>
          <cell r="F27">
            <v>0</v>
          </cell>
          <cell r="G27">
            <v>45</v>
          </cell>
          <cell r="H27">
            <v>0</v>
          </cell>
          <cell r="I27">
            <v>0</v>
          </cell>
        </row>
        <row r="28">
          <cell r="E28">
            <v>25.11</v>
          </cell>
          <cell r="F28">
            <v>0</v>
          </cell>
          <cell r="G28">
            <v>50</v>
          </cell>
          <cell r="H28">
            <v>0</v>
          </cell>
          <cell r="I28">
            <v>0</v>
          </cell>
        </row>
        <row r="29">
          <cell r="E29">
            <v>25.12</v>
          </cell>
          <cell r="F29">
            <v>4.8099999999999997E-2</v>
          </cell>
          <cell r="G29">
            <v>55</v>
          </cell>
          <cell r="H29">
            <v>2.6454999999999997</v>
          </cell>
          <cell r="I29">
            <v>4.3989757062804502E-2</v>
          </cell>
        </row>
        <row r="30">
          <cell r="E30">
            <v>25.13</v>
          </cell>
          <cell r="F30">
            <v>0</v>
          </cell>
          <cell r="G30">
            <v>60</v>
          </cell>
          <cell r="H30">
            <v>0</v>
          </cell>
          <cell r="I30">
            <v>0</v>
          </cell>
        </row>
        <row r="31">
          <cell r="E31">
            <v>25.14</v>
          </cell>
          <cell r="F31">
            <v>0.79879999999999995</v>
          </cell>
          <cell r="G31">
            <v>65</v>
          </cell>
          <cell r="H31">
            <v>51.921999999999997</v>
          </cell>
          <cell r="I31">
            <v>0.8633665341957798</v>
          </cell>
        </row>
        <row r="32">
          <cell r="E32">
            <v>25.15</v>
          </cell>
          <cell r="F32">
            <v>3.1899999999999998E-2</v>
          </cell>
          <cell r="G32">
            <v>70</v>
          </cell>
          <cell r="H32">
            <v>2.2329999999999997</v>
          </cell>
          <cell r="I32">
            <v>3.7130647333676978E-2</v>
          </cell>
        </row>
        <row r="33">
          <cell r="E33">
            <v>25.16</v>
          </cell>
          <cell r="F33">
            <v>1.6199999999999999E-2</v>
          </cell>
          <cell r="G33">
            <v>75</v>
          </cell>
          <cell r="H33">
            <v>1.2149999999999999</v>
          </cell>
          <cell r="I33">
            <v>2.0203195929430151E-2</v>
          </cell>
        </row>
        <row r="34">
          <cell r="E34">
            <v>35.01</v>
          </cell>
          <cell r="F34">
            <v>0</v>
          </cell>
          <cell r="G34">
            <v>2.5</v>
          </cell>
          <cell r="H34">
            <v>0</v>
          </cell>
          <cell r="I34">
            <v>0</v>
          </cell>
        </row>
        <row r="35">
          <cell r="E35">
            <v>35.020000000000003</v>
          </cell>
          <cell r="F35">
            <v>0</v>
          </cell>
          <cell r="G35">
            <v>5</v>
          </cell>
          <cell r="H35">
            <v>0</v>
          </cell>
          <cell r="I35">
            <v>0</v>
          </cell>
        </row>
        <row r="36">
          <cell r="E36">
            <v>35.03</v>
          </cell>
          <cell r="F36">
            <v>0</v>
          </cell>
          <cell r="G36">
            <v>10</v>
          </cell>
          <cell r="H36">
            <v>0</v>
          </cell>
          <cell r="I36">
            <v>0</v>
          </cell>
        </row>
        <row r="37">
          <cell r="E37">
            <v>35.04</v>
          </cell>
          <cell r="F37">
            <v>1.43E-2</v>
          </cell>
          <cell r="G37">
            <v>15</v>
          </cell>
          <cell r="H37">
            <v>0.2145</v>
          </cell>
          <cell r="I37">
            <v>3.5667370591463111E-3</v>
          </cell>
        </row>
        <row r="38">
          <cell r="E38">
            <v>35.049999999999997</v>
          </cell>
          <cell r="F38">
            <v>7.2599999999999998E-2</v>
          </cell>
          <cell r="G38">
            <v>20</v>
          </cell>
          <cell r="H38">
            <v>1.452</v>
          </cell>
          <cell r="I38">
            <v>2.4144066246528876E-2</v>
          </cell>
        </row>
        <row r="39">
          <cell r="E39">
            <v>35.06</v>
          </cell>
          <cell r="F39">
            <v>1.72E-2</v>
          </cell>
          <cell r="G39">
            <v>25</v>
          </cell>
          <cell r="H39">
            <v>0.43</v>
          </cell>
          <cell r="I39">
            <v>7.150102263090507E-3</v>
          </cell>
        </row>
        <row r="40">
          <cell r="E40">
            <v>35.07</v>
          </cell>
          <cell r="F40">
            <v>8.9999999999999998E-4</v>
          </cell>
          <cell r="G40">
            <v>30</v>
          </cell>
          <cell r="H40">
            <v>2.7E-2</v>
          </cell>
          <cell r="I40">
            <v>4.4895990954289231E-4</v>
          </cell>
        </row>
        <row r="41">
          <cell r="E41">
            <v>35.08</v>
          </cell>
          <cell r="F41">
            <v>0</v>
          </cell>
          <cell r="G41">
            <v>35</v>
          </cell>
          <cell r="H41">
            <v>0</v>
          </cell>
          <cell r="I41">
            <v>0</v>
          </cell>
        </row>
        <row r="42">
          <cell r="E42">
            <v>35.090000000000003</v>
          </cell>
          <cell r="F42">
            <v>0</v>
          </cell>
          <cell r="G42">
            <v>40</v>
          </cell>
          <cell r="H42">
            <v>0</v>
          </cell>
          <cell r="I42">
            <v>0</v>
          </cell>
        </row>
        <row r="43">
          <cell r="E43">
            <v>35.1</v>
          </cell>
          <cell r="F43">
            <v>0</v>
          </cell>
          <cell r="G43">
            <v>45</v>
          </cell>
          <cell r="H43">
            <v>0</v>
          </cell>
          <cell r="I43">
            <v>0</v>
          </cell>
        </row>
        <row r="44">
          <cell r="E44">
            <v>35.11</v>
          </cell>
          <cell r="F44">
            <v>0</v>
          </cell>
          <cell r="G44">
            <v>50</v>
          </cell>
          <cell r="H44">
            <v>0</v>
          </cell>
          <cell r="I44">
            <v>0</v>
          </cell>
        </row>
        <row r="45">
          <cell r="E45">
            <v>35.119999999999997</v>
          </cell>
          <cell r="F45">
            <v>4.8099999999999997E-2</v>
          </cell>
          <cell r="G45">
            <v>55</v>
          </cell>
          <cell r="H45">
            <v>2.6454999999999997</v>
          </cell>
          <cell r="I45">
            <v>4.3989757062804502E-2</v>
          </cell>
        </row>
        <row r="46">
          <cell r="E46">
            <v>35.130000000000003</v>
          </cell>
          <cell r="F46">
            <v>0</v>
          </cell>
          <cell r="G46">
            <v>60</v>
          </cell>
          <cell r="H46">
            <v>0</v>
          </cell>
          <cell r="I46">
            <v>0</v>
          </cell>
        </row>
        <row r="47">
          <cell r="E47">
            <v>35.14</v>
          </cell>
          <cell r="F47">
            <v>0.79879999999999995</v>
          </cell>
          <cell r="G47">
            <v>65</v>
          </cell>
          <cell r="H47">
            <v>51.921999999999997</v>
          </cell>
          <cell r="I47">
            <v>0.8633665341957798</v>
          </cell>
        </row>
        <row r="48">
          <cell r="E48">
            <v>35.15</v>
          </cell>
          <cell r="F48">
            <v>3.1899999999999998E-2</v>
          </cell>
          <cell r="G48">
            <v>70</v>
          </cell>
          <cell r="H48">
            <v>2.2329999999999997</v>
          </cell>
          <cell r="I48">
            <v>3.7130647333676978E-2</v>
          </cell>
        </row>
        <row r="49">
          <cell r="E49">
            <v>35.159999999999997</v>
          </cell>
          <cell r="F49">
            <v>1.6199999999999999E-2</v>
          </cell>
          <cell r="G49">
            <v>75</v>
          </cell>
          <cell r="H49">
            <v>1.2149999999999999</v>
          </cell>
          <cell r="I49">
            <v>2.0203195929430151E-2</v>
          </cell>
        </row>
        <row r="50">
          <cell r="E50">
            <v>45.01</v>
          </cell>
          <cell r="F50">
            <v>0</v>
          </cell>
          <cell r="G50">
            <v>2.5</v>
          </cell>
          <cell r="H50">
            <v>0</v>
          </cell>
          <cell r="I50">
            <v>0</v>
          </cell>
        </row>
        <row r="51">
          <cell r="E51">
            <v>45.02</v>
          </cell>
          <cell r="F51">
            <v>0</v>
          </cell>
          <cell r="G51">
            <v>5</v>
          </cell>
          <cell r="H51">
            <v>0</v>
          </cell>
          <cell r="I51">
            <v>0</v>
          </cell>
        </row>
        <row r="52">
          <cell r="E52">
            <v>45.03</v>
          </cell>
          <cell r="F52">
            <v>0</v>
          </cell>
          <cell r="G52">
            <v>10</v>
          </cell>
          <cell r="H52">
            <v>0</v>
          </cell>
          <cell r="I52">
            <v>0</v>
          </cell>
        </row>
        <row r="53">
          <cell r="E53">
            <v>45.04</v>
          </cell>
          <cell r="F53">
            <v>1.43E-2</v>
          </cell>
          <cell r="G53">
            <v>15</v>
          </cell>
          <cell r="H53">
            <v>0.2145</v>
          </cell>
          <cell r="I53">
            <v>3.5667370591463111E-3</v>
          </cell>
        </row>
        <row r="54">
          <cell r="E54">
            <v>45.05</v>
          </cell>
          <cell r="F54">
            <v>7.2599999999999998E-2</v>
          </cell>
          <cell r="G54">
            <v>20</v>
          </cell>
          <cell r="H54">
            <v>1.452</v>
          </cell>
          <cell r="I54">
            <v>2.4144066246528876E-2</v>
          </cell>
        </row>
        <row r="55">
          <cell r="E55">
            <v>45.06</v>
          </cell>
          <cell r="F55">
            <v>1.72E-2</v>
          </cell>
          <cell r="G55">
            <v>25</v>
          </cell>
          <cell r="H55">
            <v>0.43</v>
          </cell>
          <cell r="I55">
            <v>7.150102263090507E-3</v>
          </cell>
        </row>
        <row r="56">
          <cell r="E56">
            <v>45.07</v>
          </cell>
          <cell r="F56">
            <v>8.9999999999999998E-4</v>
          </cell>
          <cell r="G56">
            <v>30</v>
          </cell>
          <cell r="H56">
            <v>2.7E-2</v>
          </cell>
          <cell r="I56">
            <v>4.4895990954289231E-4</v>
          </cell>
        </row>
        <row r="57">
          <cell r="E57">
            <v>45.08</v>
          </cell>
          <cell r="F57">
            <v>0</v>
          </cell>
          <cell r="G57">
            <v>35</v>
          </cell>
          <cell r="H57">
            <v>0</v>
          </cell>
          <cell r="I57">
            <v>0</v>
          </cell>
        </row>
        <row r="58">
          <cell r="E58">
            <v>45.09</v>
          </cell>
          <cell r="F58">
            <v>0</v>
          </cell>
          <cell r="G58">
            <v>40</v>
          </cell>
          <cell r="H58">
            <v>0</v>
          </cell>
          <cell r="I58">
            <v>0</v>
          </cell>
        </row>
        <row r="59">
          <cell r="E59">
            <v>45.1</v>
          </cell>
          <cell r="F59">
            <v>0</v>
          </cell>
          <cell r="G59">
            <v>45</v>
          </cell>
          <cell r="H59">
            <v>0</v>
          </cell>
          <cell r="I59">
            <v>0</v>
          </cell>
        </row>
        <row r="60">
          <cell r="E60">
            <v>45.11</v>
          </cell>
          <cell r="F60">
            <v>0</v>
          </cell>
          <cell r="G60">
            <v>50</v>
          </cell>
          <cell r="H60">
            <v>0</v>
          </cell>
          <cell r="I60">
            <v>0</v>
          </cell>
        </row>
        <row r="61">
          <cell r="E61">
            <v>45.12</v>
          </cell>
          <cell r="F61">
            <v>4.8099999999999997E-2</v>
          </cell>
          <cell r="G61">
            <v>55</v>
          </cell>
          <cell r="H61">
            <v>2.6454999999999997</v>
          </cell>
          <cell r="I61">
            <v>4.3989757062804502E-2</v>
          </cell>
        </row>
        <row r="62">
          <cell r="E62">
            <v>45.13</v>
          </cell>
          <cell r="F62">
            <v>0</v>
          </cell>
          <cell r="G62">
            <v>60</v>
          </cell>
          <cell r="H62">
            <v>0</v>
          </cell>
          <cell r="I62">
            <v>0</v>
          </cell>
        </row>
        <row r="63">
          <cell r="E63">
            <v>45.14</v>
          </cell>
          <cell r="F63">
            <v>0.79879999999999995</v>
          </cell>
          <cell r="G63">
            <v>65</v>
          </cell>
          <cell r="H63">
            <v>51.921999999999997</v>
          </cell>
          <cell r="I63">
            <v>0.8633665341957798</v>
          </cell>
        </row>
        <row r="64">
          <cell r="E64">
            <v>45.15</v>
          </cell>
          <cell r="F64">
            <v>3.1899999999999998E-2</v>
          </cell>
          <cell r="G64">
            <v>70</v>
          </cell>
          <cell r="H64">
            <v>2.2329999999999997</v>
          </cell>
          <cell r="I64">
            <v>3.7130647333676978E-2</v>
          </cell>
        </row>
        <row r="65">
          <cell r="E65">
            <v>45.16</v>
          </cell>
          <cell r="F65">
            <v>1.6199999999999999E-2</v>
          </cell>
          <cell r="G65">
            <v>75</v>
          </cell>
          <cell r="H65">
            <v>1.2149999999999999</v>
          </cell>
          <cell r="I65">
            <v>2.0203195929430151E-2</v>
          </cell>
        </row>
        <row r="66">
          <cell r="E66">
            <v>55.01</v>
          </cell>
          <cell r="F66">
            <v>0</v>
          </cell>
          <cell r="G66">
            <v>2.5</v>
          </cell>
          <cell r="H66">
            <v>0</v>
          </cell>
          <cell r="I66">
            <v>0</v>
          </cell>
        </row>
        <row r="67">
          <cell r="E67">
            <v>55.02</v>
          </cell>
          <cell r="F67">
            <v>0</v>
          </cell>
          <cell r="G67">
            <v>5</v>
          </cell>
          <cell r="H67">
            <v>0</v>
          </cell>
          <cell r="I67">
            <v>0</v>
          </cell>
        </row>
        <row r="68">
          <cell r="E68">
            <v>55.03</v>
          </cell>
          <cell r="F68">
            <v>0</v>
          </cell>
          <cell r="G68">
            <v>10</v>
          </cell>
          <cell r="H68">
            <v>0</v>
          </cell>
          <cell r="I68">
            <v>0</v>
          </cell>
        </row>
        <row r="69">
          <cell r="E69">
            <v>55.04</v>
          </cell>
          <cell r="F69">
            <v>1.43E-2</v>
          </cell>
          <cell r="G69">
            <v>15</v>
          </cell>
          <cell r="H69">
            <v>0.2145</v>
          </cell>
          <cell r="I69">
            <v>3.5667370591463111E-3</v>
          </cell>
        </row>
        <row r="70">
          <cell r="E70">
            <v>55.05</v>
          </cell>
          <cell r="F70">
            <v>7.2599999999999998E-2</v>
          </cell>
          <cell r="G70">
            <v>20</v>
          </cell>
          <cell r="H70">
            <v>1.452</v>
          </cell>
          <cell r="I70">
            <v>2.4144066246528876E-2</v>
          </cell>
        </row>
        <row r="71">
          <cell r="E71">
            <v>55.06</v>
          </cell>
          <cell r="F71">
            <v>1.72E-2</v>
          </cell>
          <cell r="G71">
            <v>25</v>
          </cell>
          <cell r="H71">
            <v>0.43</v>
          </cell>
          <cell r="I71">
            <v>7.150102263090507E-3</v>
          </cell>
        </row>
        <row r="72">
          <cell r="E72">
            <v>55.07</v>
          </cell>
          <cell r="F72">
            <v>8.9999999999999998E-4</v>
          </cell>
          <cell r="G72">
            <v>30</v>
          </cell>
          <cell r="H72">
            <v>2.7E-2</v>
          </cell>
          <cell r="I72">
            <v>4.4895990954289231E-4</v>
          </cell>
        </row>
        <row r="73">
          <cell r="E73">
            <v>55.08</v>
          </cell>
          <cell r="F73">
            <v>0</v>
          </cell>
          <cell r="G73">
            <v>35</v>
          </cell>
          <cell r="H73">
            <v>0</v>
          </cell>
          <cell r="I73">
            <v>0</v>
          </cell>
        </row>
        <row r="74">
          <cell r="E74">
            <v>55.09</v>
          </cell>
          <cell r="F74">
            <v>0</v>
          </cell>
          <cell r="G74">
            <v>40</v>
          </cell>
          <cell r="H74">
            <v>0</v>
          </cell>
          <cell r="I74">
            <v>0</v>
          </cell>
        </row>
        <row r="75">
          <cell r="E75">
            <v>55.1</v>
          </cell>
          <cell r="F75">
            <v>0</v>
          </cell>
          <cell r="G75">
            <v>45</v>
          </cell>
          <cell r="H75">
            <v>0</v>
          </cell>
          <cell r="I75">
            <v>0</v>
          </cell>
        </row>
        <row r="76">
          <cell r="E76">
            <v>55.11</v>
          </cell>
          <cell r="F76">
            <v>0</v>
          </cell>
          <cell r="G76">
            <v>50</v>
          </cell>
          <cell r="H76">
            <v>0</v>
          </cell>
          <cell r="I76">
            <v>0</v>
          </cell>
        </row>
        <row r="77">
          <cell r="E77">
            <v>55.12</v>
          </cell>
          <cell r="F77">
            <v>4.8099999999999997E-2</v>
          </cell>
          <cell r="G77">
            <v>55</v>
          </cell>
          <cell r="H77">
            <v>2.6454999999999997</v>
          </cell>
          <cell r="I77">
            <v>4.3989757062804502E-2</v>
          </cell>
        </row>
        <row r="78">
          <cell r="E78">
            <v>55.13</v>
          </cell>
          <cell r="F78">
            <v>0</v>
          </cell>
          <cell r="G78">
            <v>60</v>
          </cell>
          <cell r="H78">
            <v>0</v>
          </cell>
          <cell r="I78">
            <v>0</v>
          </cell>
        </row>
        <row r="79">
          <cell r="E79">
            <v>55.14</v>
          </cell>
          <cell r="F79">
            <v>0.79879999999999995</v>
          </cell>
          <cell r="G79">
            <v>65</v>
          </cell>
          <cell r="H79">
            <v>51.921999999999997</v>
          </cell>
          <cell r="I79">
            <v>0.8633665341957798</v>
          </cell>
        </row>
        <row r="80">
          <cell r="E80">
            <v>55.15</v>
          </cell>
          <cell r="F80">
            <v>3.1899999999999998E-2</v>
          </cell>
          <cell r="G80">
            <v>70</v>
          </cell>
          <cell r="H80">
            <v>2.2329999999999997</v>
          </cell>
          <cell r="I80">
            <v>3.7130647333676978E-2</v>
          </cell>
        </row>
        <row r="81">
          <cell r="E81">
            <v>55.16</v>
          </cell>
          <cell r="F81">
            <v>1.6199999999999999E-2</v>
          </cell>
          <cell r="G81">
            <v>75</v>
          </cell>
          <cell r="H81">
            <v>1.2149999999999999</v>
          </cell>
          <cell r="I81">
            <v>2.0203195929430151E-2</v>
          </cell>
        </row>
        <row r="82">
          <cell r="E82">
            <v>65.010000000000005</v>
          </cell>
          <cell r="F82">
            <v>0</v>
          </cell>
          <cell r="G82">
            <v>2.5</v>
          </cell>
          <cell r="H82">
            <v>0</v>
          </cell>
          <cell r="I82">
            <v>0</v>
          </cell>
        </row>
        <row r="83">
          <cell r="E83">
            <v>65.02</v>
          </cell>
          <cell r="F83">
            <v>6.4999999999999997E-3</v>
          </cell>
          <cell r="G83">
            <v>5</v>
          </cell>
          <cell r="H83">
            <v>3.2500000000000001E-2</v>
          </cell>
          <cell r="I83">
            <v>6.4004096262160789E-4</v>
          </cell>
        </row>
        <row r="84">
          <cell r="E84">
            <v>65.03</v>
          </cell>
          <cell r="F84">
            <v>4.4200000000000003E-2</v>
          </cell>
          <cell r="G84">
            <v>10</v>
          </cell>
          <cell r="H84">
            <v>0.44200000000000006</v>
          </cell>
          <cell r="I84">
            <v>8.7045570916538684E-3</v>
          </cell>
        </row>
        <row r="85">
          <cell r="E85">
            <v>65.040000000000006</v>
          </cell>
          <cell r="F85">
            <v>3.9E-2</v>
          </cell>
          <cell r="G85">
            <v>15</v>
          </cell>
          <cell r="H85">
            <v>0.58499999999999996</v>
          </cell>
          <cell r="I85">
            <v>1.1520737327188941E-2</v>
          </cell>
        </row>
        <row r="86">
          <cell r="E86">
            <v>65.05</v>
          </cell>
          <cell r="F86">
            <v>1.9400000000000001E-2</v>
          </cell>
          <cell r="G86">
            <v>20</v>
          </cell>
          <cell r="H86">
            <v>0.38800000000000001</v>
          </cell>
          <cell r="I86">
            <v>7.6411044152979654E-3</v>
          </cell>
        </row>
        <row r="87">
          <cell r="E87">
            <v>65.06</v>
          </cell>
          <cell r="F87">
            <v>6.3E-3</v>
          </cell>
          <cell r="G87">
            <v>25</v>
          </cell>
          <cell r="H87">
            <v>0.1575</v>
          </cell>
          <cell r="I87">
            <v>3.1017369727047153E-3</v>
          </cell>
        </row>
        <row r="88">
          <cell r="E88">
            <v>65.069999999999993</v>
          </cell>
          <cell r="F88">
            <v>5.1999999999999998E-3</v>
          </cell>
          <cell r="G88">
            <v>30</v>
          </cell>
          <cell r="H88">
            <v>0.156</v>
          </cell>
          <cell r="I88">
            <v>3.0721966205837178E-3</v>
          </cell>
        </row>
        <row r="89">
          <cell r="E89">
            <v>65.08</v>
          </cell>
          <cell r="F89">
            <v>0.12470000000000001</v>
          </cell>
          <cell r="G89">
            <v>35</v>
          </cell>
          <cell r="H89">
            <v>4.3645000000000005</v>
          </cell>
          <cell r="I89">
            <v>8.5952577888061779E-2</v>
          </cell>
        </row>
        <row r="90">
          <cell r="E90">
            <v>65.09</v>
          </cell>
          <cell r="F90">
            <v>3.4500000000000003E-2</v>
          </cell>
          <cell r="G90">
            <v>40</v>
          </cell>
          <cell r="H90">
            <v>1.3800000000000001</v>
          </cell>
          <cell r="I90">
            <v>2.7177123951317505E-2</v>
          </cell>
        </row>
        <row r="91">
          <cell r="E91">
            <v>65.099999999999994</v>
          </cell>
          <cell r="F91">
            <v>5.8799999999999998E-2</v>
          </cell>
          <cell r="G91">
            <v>45</v>
          </cell>
          <cell r="H91">
            <v>2.6459999999999999</v>
          </cell>
          <cell r="I91">
            <v>5.2109181141439212E-2</v>
          </cell>
        </row>
        <row r="92">
          <cell r="E92">
            <v>65.11</v>
          </cell>
          <cell r="F92">
            <v>8.77E-2</v>
          </cell>
          <cell r="G92">
            <v>50</v>
          </cell>
          <cell r="H92">
            <v>4.3849999999999998</v>
          </cell>
          <cell r="I92">
            <v>8.6356296033715405E-2</v>
          </cell>
        </row>
        <row r="93">
          <cell r="E93">
            <v>65.12</v>
          </cell>
          <cell r="F93">
            <v>8.2000000000000003E-2</v>
          </cell>
          <cell r="G93">
            <v>55</v>
          </cell>
          <cell r="H93">
            <v>4.51</v>
          </cell>
          <cell r="I93">
            <v>8.8817992043798505E-2</v>
          </cell>
        </row>
        <row r="94">
          <cell r="E94">
            <v>65.13</v>
          </cell>
          <cell r="F94">
            <v>9.8400000000000001E-2</v>
          </cell>
          <cell r="G94">
            <v>60</v>
          </cell>
          <cell r="H94">
            <v>5.9039999999999999</v>
          </cell>
          <cell r="I94">
            <v>0.11627082594824532</v>
          </cell>
        </row>
        <row r="95">
          <cell r="E95">
            <v>65.14</v>
          </cell>
          <cell r="F95">
            <v>0.34799999999999998</v>
          </cell>
          <cell r="G95">
            <v>65</v>
          </cell>
          <cell r="H95">
            <v>22.619999999999997</v>
          </cell>
          <cell r="I95">
            <v>0.44546850998463905</v>
          </cell>
        </row>
        <row r="96">
          <cell r="E96">
            <v>65.150000000000006</v>
          </cell>
          <cell r="F96">
            <v>4.1000000000000002E-2</v>
          </cell>
          <cell r="G96">
            <v>70</v>
          </cell>
          <cell r="H96">
            <v>2.87</v>
          </cell>
          <cell r="I96">
            <v>5.6520540391508146E-2</v>
          </cell>
        </row>
        <row r="97">
          <cell r="E97">
            <v>65.16</v>
          </cell>
          <cell r="F97">
            <v>4.4999999999999997E-3</v>
          </cell>
          <cell r="G97">
            <v>75</v>
          </cell>
          <cell r="H97">
            <v>0.33749999999999997</v>
          </cell>
          <cell r="I97">
            <v>6.6465792272243892E-3</v>
          </cell>
        </row>
        <row r="98">
          <cell r="E98">
            <v>75.010000000000005</v>
          </cell>
          <cell r="F98">
            <v>0</v>
          </cell>
          <cell r="G98">
            <v>2.5</v>
          </cell>
          <cell r="H98">
            <v>0</v>
          </cell>
          <cell r="I98">
            <v>0</v>
          </cell>
        </row>
        <row r="99">
          <cell r="E99">
            <v>75.02</v>
          </cell>
          <cell r="F99">
            <v>6.4999999999999997E-3</v>
          </cell>
          <cell r="G99">
            <v>5</v>
          </cell>
          <cell r="H99">
            <v>3.2500000000000001E-2</v>
          </cell>
          <cell r="I99">
            <v>6.4004096262160789E-4</v>
          </cell>
        </row>
        <row r="100">
          <cell r="E100">
            <v>75.03</v>
          </cell>
          <cell r="F100">
            <v>4.4200000000000003E-2</v>
          </cell>
          <cell r="G100">
            <v>10</v>
          </cell>
          <cell r="H100">
            <v>0.44200000000000006</v>
          </cell>
          <cell r="I100">
            <v>8.7045570916538684E-3</v>
          </cell>
        </row>
        <row r="101">
          <cell r="E101">
            <v>75.040000000000006</v>
          </cell>
          <cell r="F101">
            <v>3.9E-2</v>
          </cell>
          <cell r="G101">
            <v>15</v>
          </cell>
          <cell r="H101">
            <v>0.58499999999999996</v>
          </cell>
          <cell r="I101">
            <v>1.1520737327188941E-2</v>
          </cell>
        </row>
        <row r="102">
          <cell r="E102">
            <v>75.05</v>
          </cell>
          <cell r="F102">
            <v>1.9400000000000001E-2</v>
          </cell>
          <cell r="G102">
            <v>20</v>
          </cell>
          <cell r="H102">
            <v>0.38800000000000001</v>
          </cell>
          <cell r="I102">
            <v>7.6411044152979654E-3</v>
          </cell>
        </row>
        <row r="103">
          <cell r="E103">
            <v>75.06</v>
          </cell>
          <cell r="F103">
            <v>6.3E-3</v>
          </cell>
          <cell r="G103">
            <v>25</v>
          </cell>
          <cell r="H103">
            <v>0.1575</v>
          </cell>
          <cell r="I103">
            <v>3.1017369727047153E-3</v>
          </cell>
        </row>
        <row r="104">
          <cell r="E104">
            <v>75.069999999999993</v>
          </cell>
          <cell r="F104">
            <v>5.1999999999999998E-3</v>
          </cell>
          <cell r="G104">
            <v>30</v>
          </cell>
          <cell r="H104">
            <v>0.156</v>
          </cell>
          <cell r="I104">
            <v>3.0721966205837178E-3</v>
          </cell>
        </row>
        <row r="105">
          <cell r="E105">
            <v>75.08</v>
          </cell>
          <cell r="F105">
            <v>0.12470000000000001</v>
          </cell>
          <cell r="G105">
            <v>35</v>
          </cell>
          <cell r="H105">
            <v>4.3645000000000005</v>
          </cell>
          <cell r="I105">
            <v>8.5952577888061779E-2</v>
          </cell>
        </row>
        <row r="106">
          <cell r="E106">
            <v>75.09</v>
          </cell>
          <cell r="F106">
            <v>3.4500000000000003E-2</v>
          </cell>
          <cell r="G106">
            <v>40</v>
          </cell>
          <cell r="H106">
            <v>1.3800000000000001</v>
          </cell>
          <cell r="I106">
            <v>2.7177123951317505E-2</v>
          </cell>
        </row>
        <row r="107">
          <cell r="E107">
            <v>75.099999999999994</v>
          </cell>
          <cell r="F107">
            <v>5.8799999999999998E-2</v>
          </cell>
          <cell r="G107">
            <v>45</v>
          </cell>
          <cell r="H107">
            <v>2.6459999999999999</v>
          </cell>
          <cell r="I107">
            <v>5.2109181141439212E-2</v>
          </cell>
        </row>
        <row r="108">
          <cell r="E108">
            <v>75.11</v>
          </cell>
          <cell r="F108">
            <v>8.77E-2</v>
          </cell>
          <cell r="G108">
            <v>50</v>
          </cell>
          <cell r="H108">
            <v>4.3849999999999998</v>
          </cell>
          <cell r="I108">
            <v>8.6356296033715405E-2</v>
          </cell>
        </row>
        <row r="109">
          <cell r="E109">
            <v>75.12</v>
          </cell>
          <cell r="F109">
            <v>8.2000000000000003E-2</v>
          </cell>
          <cell r="G109">
            <v>55</v>
          </cell>
          <cell r="H109">
            <v>4.51</v>
          </cell>
          <cell r="I109">
            <v>8.8817992043798505E-2</v>
          </cell>
        </row>
        <row r="110">
          <cell r="E110">
            <v>75.13</v>
          </cell>
          <cell r="F110">
            <v>9.8400000000000001E-2</v>
          </cell>
          <cell r="G110">
            <v>60</v>
          </cell>
          <cell r="H110">
            <v>5.9039999999999999</v>
          </cell>
          <cell r="I110">
            <v>0.11627082594824532</v>
          </cell>
        </row>
        <row r="111">
          <cell r="E111">
            <v>75.14</v>
          </cell>
          <cell r="F111">
            <v>0.34799999999999998</v>
          </cell>
          <cell r="G111">
            <v>65</v>
          </cell>
          <cell r="H111">
            <v>22.619999999999997</v>
          </cell>
          <cell r="I111">
            <v>0.44546850998463905</v>
          </cell>
        </row>
        <row r="112">
          <cell r="E112">
            <v>75.150000000000006</v>
          </cell>
          <cell r="F112">
            <v>4.1000000000000002E-2</v>
          </cell>
          <cell r="G112">
            <v>70</v>
          </cell>
          <cell r="H112">
            <v>2.87</v>
          </cell>
          <cell r="I112">
            <v>5.6520540391508146E-2</v>
          </cell>
        </row>
        <row r="113">
          <cell r="E113">
            <v>75.16</v>
          </cell>
          <cell r="F113">
            <v>4.4999999999999997E-3</v>
          </cell>
          <cell r="G113">
            <v>75</v>
          </cell>
          <cell r="H113">
            <v>0.33749999999999997</v>
          </cell>
          <cell r="I113">
            <v>6.6465792272243892E-3</v>
          </cell>
        </row>
        <row r="114">
          <cell r="E114">
            <v>85.01</v>
          </cell>
          <cell r="F114">
            <v>0</v>
          </cell>
          <cell r="G114">
            <v>2.5</v>
          </cell>
          <cell r="H114">
            <v>0</v>
          </cell>
          <cell r="I114">
            <v>0</v>
          </cell>
        </row>
        <row r="115">
          <cell r="E115">
            <v>85.02</v>
          </cell>
          <cell r="F115">
            <v>6.4999999999999997E-3</v>
          </cell>
          <cell r="G115">
            <v>5</v>
          </cell>
          <cell r="H115">
            <v>3.2500000000000001E-2</v>
          </cell>
          <cell r="I115">
            <v>6.4004096262160789E-4</v>
          </cell>
        </row>
        <row r="116">
          <cell r="E116">
            <v>85.03</v>
          </cell>
          <cell r="F116">
            <v>4.4200000000000003E-2</v>
          </cell>
          <cell r="G116">
            <v>10</v>
          </cell>
          <cell r="H116">
            <v>0.44200000000000006</v>
          </cell>
          <cell r="I116">
            <v>8.7045570916538684E-3</v>
          </cell>
        </row>
        <row r="117">
          <cell r="E117">
            <v>85.04</v>
          </cell>
          <cell r="F117">
            <v>3.9E-2</v>
          </cell>
          <cell r="G117">
            <v>15</v>
          </cell>
          <cell r="H117">
            <v>0.58499999999999996</v>
          </cell>
          <cell r="I117">
            <v>1.1520737327188941E-2</v>
          </cell>
        </row>
        <row r="118">
          <cell r="E118">
            <v>85.05</v>
          </cell>
          <cell r="F118">
            <v>1.9400000000000001E-2</v>
          </cell>
          <cell r="G118">
            <v>20</v>
          </cell>
          <cell r="H118">
            <v>0.38800000000000001</v>
          </cell>
          <cell r="I118">
            <v>7.6411044152979654E-3</v>
          </cell>
        </row>
        <row r="119">
          <cell r="E119">
            <v>85.06</v>
          </cell>
          <cell r="F119">
            <v>6.3E-3</v>
          </cell>
          <cell r="G119">
            <v>25</v>
          </cell>
          <cell r="H119">
            <v>0.1575</v>
          </cell>
          <cell r="I119">
            <v>3.1017369727047153E-3</v>
          </cell>
        </row>
        <row r="120">
          <cell r="E120">
            <v>85.07</v>
          </cell>
          <cell r="F120">
            <v>5.1999999999999998E-3</v>
          </cell>
          <cell r="G120">
            <v>30</v>
          </cell>
          <cell r="H120">
            <v>0.156</v>
          </cell>
          <cell r="I120">
            <v>3.0721966205837178E-3</v>
          </cell>
        </row>
        <row r="121">
          <cell r="E121">
            <v>85.08</v>
          </cell>
          <cell r="F121">
            <v>0.12470000000000001</v>
          </cell>
          <cell r="G121">
            <v>35</v>
          </cell>
          <cell r="H121">
            <v>4.3645000000000005</v>
          </cell>
          <cell r="I121">
            <v>8.5952577888061779E-2</v>
          </cell>
        </row>
        <row r="122">
          <cell r="E122">
            <v>85.09</v>
          </cell>
          <cell r="F122">
            <v>3.4500000000000003E-2</v>
          </cell>
          <cell r="G122">
            <v>40</v>
          </cell>
          <cell r="H122">
            <v>1.3800000000000001</v>
          </cell>
          <cell r="I122">
            <v>2.7177123951317505E-2</v>
          </cell>
        </row>
        <row r="123">
          <cell r="E123">
            <v>85.1</v>
          </cell>
          <cell r="F123">
            <v>5.8799999999999998E-2</v>
          </cell>
          <cell r="G123">
            <v>45</v>
          </cell>
          <cell r="H123">
            <v>2.6459999999999999</v>
          </cell>
          <cell r="I123">
            <v>5.2109181141439212E-2</v>
          </cell>
        </row>
        <row r="124">
          <cell r="E124">
            <v>85.11</v>
          </cell>
          <cell r="F124">
            <v>8.77E-2</v>
          </cell>
          <cell r="G124">
            <v>50</v>
          </cell>
          <cell r="H124">
            <v>4.3849999999999998</v>
          </cell>
          <cell r="I124">
            <v>8.6356296033715405E-2</v>
          </cell>
        </row>
        <row r="125">
          <cell r="E125">
            <v>85.12</v>
          </cell>
          <cell r="F125">
            <v>8.2000000000000003E-2</v>
          </cell>
          <cell r="G125">
            <v>55</v>
          </cell>
          <cell r="H125">
            <v>4.51</v>
          </cell>
          <cell r="I125">
            <v>8.8817992043798505E-2</v>
          </cell>
        </row>
        <row r="126">
          <cell r="E126">
            <v>85.13</v>
          </cell>
          <cell r="F126">
            <v>9.8400000000000001E-2</v>
          </cell>
          <cell r="G126">
            <v>60</v>
          </cell>
          <cell r="H126">
            <v>5.9039999999999999</v>
          </cell>
          <cell r="I126">
            <v>0.11627082594824532</v>
          </cell>
        </row>
        <row r="127">
          <cell r="E127">
            <v>85.14</v>
          </cell>
          <cell r="F127">
            <v>0.34799999999999998</v>
          </cell>
          <cell r="G127">
            <v>65</v>
          </cell>
          <cell r="H127">
            <v>22.619999999999997</v>
          </cell>
          <cell r="I127">
            <v>0.44546850998463905</v>
          </cell>
        </row>
        <row r="128">
          <cell r="E128">
            <v>85.15</v>
          </cell>
          <cell r="F128">
            <v>4.1000000000000002E-2</v>
          </cell>
          <cell r="G128">
            <v>70</v>
          </cell>
          <cell r="H128">
            <v>2.87</v>
          </cell>
          <cell r="I128">
            <v>5.6520540391508146E-2</v>
          </cell>
        </row>
        <row r="129">
          <cell r="E129">
            <v>85.16</v>
          </cell>
          <cell r="F129">
            <v>4.4999999999999997E-3</v>
          </cell>
          <cell r="G129">
            <v>75</v>
          </cell>
          <cell r="H129">
            <v>0.33749999999999997</v>
          </cell>
          <cell r="I129">
            <v>6.6465792272243892E-3</v>
          </cell>
        </row>
        <row r="130">
          <cell r="E130">
            <v>95.01</v>
          </cell>
          <cell r="F130">
            <v>0</v>
          </cell>
          <cell r="G130">
            <v>2.5</v>
          </cell>
          <cell r="H130">
            <v>0</v>
          </cell>
          <cell r="I130">
            <v>0</v>
          </cell>
        </row>
        <row r="131">
          <cell r="E131">
            <v>95.02</v>
          </cell>
          <cell r="F131">
            <v>7.7999999999999996E-3</v>
          </cell>
          <cell r="G131">
            <v>5</v>
          </cell>
          <cell r="H131">
            <v>3.9E-2</v>
          </cell>
          <cell r="I131">
            <v>7.0646414694454265E-4</v>
          </cell>
        </row>
        <row r="132">
          <cell r="E132">
            <v>95.03</v>
          </cell>
          <cell r="F132">
            <v>6.3399999999999998E-2</v>
          </cell>
          <cell r="G132">
            <v>10</v>
          </cell>
          <cell r="H132">
            <v>0.63400000000000001</v>
          </cell>
          <cell r="I132">
            <v>1.1484571004175385E-2</v>
          </cell>
        </row>
        <row r="133">
          <cell r="E133">
            <v>95.04</v>
          </cell>
          <cell r="F133">
            <v>4.53E-2</v>
          </cell>
          <cell r="G133">
            <v>15</v>
          </cell>
          <cell r="H133">
            <v>0.67949999999999999</v>
          </cell>
          <cell r="I133">
            <v>1.2308779175610685E-2</v>
          </cell>
        </row>
        <row r="134">
          <cell r="E134">
            <v>95.05</v>
          </cell>
          <cell r="F134">
            <v>2.6499999999999999E-2</v>
          </cell>
          <cell r="G134">
            <v>20</v>
          </cell>
          <cell r="H134">
            <v>0.53</v>
          </cell>
          <cell r="I134">
            <v>9.6006666123232727E-3</v>
          </cell>
        </row>
        <row r="135">
          <cell r="E135">
            <v>95.06</v>
          </cell>
          <cell r="F135">
            <v>1.1999999999999999E-3</v>
          </cell>
          <cell r="G135">
            <v>25</v>
          </cell>
          <cell r="H135">
            <v>0.03</v>
          </cell>
          <cell r="I135">
            <v>5.4343395918810965E-4</v>
          </cell>
        </row>
        <row r="136">
          <cell r="E136">
            <v>95.07</v>
          </cell>
          <cell r="F136">
            <v>2.0000000000000001E-4</v>
          </cell>
          <cell r="G136">
            <v>30</v>
          </cell>
          <cell r="H136">
            <v>6.0000000000000001E-3</v>
          </cell>
          <cell r="I136">
            <v>1.0868679183762194E-4</v>
          </cell>
        </row>
        <row r="137">
          <cell r="E137">
            <v>95.08</v>
          </cell>
          <cell r="F137">
            <v>0</v>
          </cell>
          <cell r="G137">
            <v>35</v>
          </cell>
          <cell r="H137">
            <v>0</v>
          </cell>
          <cell r="I137">
            <v>0</v>
          </cell>
        </row>
        <row r="138">
          <cell r="E138">
            <v>95.09</v>
          </cell>
          <cell r="F138">
            <v>0</v>
          </cell>
          <cell r="G138">
            <v>40</v>
          </cell>
          <cell r="H138">
            <v>0</v>
          </cell>
          <cell r="I138">
            <v>0</v>
          </cell>
        </row>
        <row r="139">
          <cell r="E139">
            <v>95.1</v>
          </cell>
          <cell r="F139">
            <v>8.9999999999999993E-3</v>
          </cell>
          <cell r="G139">
            <v>45</v>
          </cell>
          <cell r="H139">
            <v>0.40499999999999997</v>
          </cell>
          <cell r="I139">
            <v>7.3363584490394804E-3</v>
          </cell>
        </row>
        <row r="140">
          <cell r="E140">
            <v>95.11</v>
          </cell>
          <cell r="F140">
            <v>4.6600000000000003E-2</v>
          </cell>
          <cell r="G140">
            <v>50</v>
          </cell>
          <cell r="H140">
            <v>2.33</v>
          </cell>
          <cell r="I140">
            <v>4.2206704163609852E-2</v>
          </cell>
        </row>
        <row r="141">
          <cell r="E141">
            <v>95.12</v>
          </cell>
          <cell r="F141">
            <v>0.1017</v>
          </cell>
          <cell r="G141">
            <v>55</v>
          </cell>
          <cell r="H141">
            <v>5.5934999999999997</v>
          </cell>
          <cell r="I141">
            <v>0.10132326169062304</v>
          </cell>
        </row>
        <row r="142">
          <cell r="E142">
            <v>95.13</v>
          </cell>
          <cell r="F142">
            <v>0.1326</v>
          </cell>
          <cell r="G142">
            <v>60</v>
          </cell>
          <cell r="H142">
            <v>7.9559999999999995</v>
          </cell>
          <cell r="I142">
            <v>0.14411868597668667</v>
          </cell>
        </row>
        <row r="143">
          <cell r="E143">
            <v>95.14</v>
          </cell>
          <cell r="F143">
            <v>0.52949999999999997</v>
          </cell>
          <cell r="G143">
            <v>65</v>
          </cell>
          <cell r="H143">
            <v>34.417499999999997</v>
          </cell>
          <cell r="I143">
            <v>0.62345460967855881</v>
          </cell>
        </row>
        <row r="144">
          <cell r="E144">
            <v>95.15</v>
          </cell>
          <cell r="F144">
            <v>2.6200000000000001E-2</v>
          </cell>
          <cell r="G144">
            <v>70</v>
          </cell>
          <cell r="H144">
            <v>1.8340000000000001</v>
          </cell>
          <cell r="I144">
            <v>3.3221929371699772E-2</v>
          </cell>
        </row>
        <row r="145">
          <cell r="E145">
            <v>95.16</v>
          </cell>
          <cell r="F145">
            <v>0.01</v>
          </cell>
          <cell r="G145">
            <v>75</v>
          </cell>
          <cell r="H145">
            <v>0.75</v>
          </cell>
          <cell r="I145">
            <v>1.3585848979702742E-2</v>
          </cell>
        </row>
        <row r="146">
          <cell r="E146">
            <v>105.01</v>
          </cell>
          <cell r="F146">
            <v>0</v>
          </cell>
          <cell r="G146">
            <v>2.5</v>
          </cell>
          <cell r="H146">
            <v>0</v>
          </cell>
          <cell r="I146">
            <v>0</v>
          </cell>
        </row>
        <row r="147">
          <cell r="E147">
            <v>105.02</v>
          </cell>
          <cell r="F147">
            <v>7.7999999999999996E-3</v>
          </cell>
          <cell r="G147">
            <v>5</v>
          </cell>
          <cell r="H147">
            <v>3.9E-2</v>
          </cell>
          <cell r="I147">
            <v>7.0646414694454265E-4</v>
          </cell>
        </row>
        <row r="148">
          <cell r="E148">
            <v>105.03</v>
          </cell>
          <cell r="F148">
            <v>6.3399999999999998E-2</v>
          </cell>
          <cell r="G148">
            <v>10</v>
          </cell>
          <cell r="H148">
            <v>0.63400000000000001</v>
          </cell>
          <cell r="I148">
            <v>1.1484571004175385E-2</v>
          </cell>
        </row>
        <row r="149">
          <cell r="E149">
            <v>105.04</v>
          </cell>
          <cell r="F149">
            <v>4.53E-2</v>
          </cell>
          <cell r="G149">
            <v>15</v>
          </cell>
          <cell r="H149">
            <v>0.67949999999999999</v>
          </cell>
          <cell r="I149">
            <v>1.2308779175610685E-2</v>
          </cell>
        </row>
        <row r="150">
          <cell r="E150">
            <v>105.05</v>
          </cell>
          <cell r="F150">
            <v>2.6499999999999999E-2</v>
          </cell>
          <cell r="G150">
            <v>20</v>
          </cell>
          <cell r="H150">
            <v>0.53</v>
          </cell>
          <cell r="I150">
            <v>9.6006666123232727E-3</v>
          </cell>
        </row>
        <row r="151">
          <cell r="E151">
            <v>105.06</v>
          </cell>
          <cell r="F151">
            <v>1.1999999999999999E-3</v>
          </cell>
          <cell r="G151">
            <v>25</v>
          </cell>
          <cell r="H151">
            <v>0.03</v>
          </cell>
          <cell r="I151">
            <v>5.4343395918810965E-4</v>
          </cell>
        </row>
        <row r="152">
          <cell r="E152">
            <v>105.07</v>
          </cell>
          <cell r="F152">
            <v>2.0000000000000001E-4</v>
          </cell>
          <cell r="G152">
            <v>30</v>
          </cell>
          <cell r="H152">
            <v>6.0000000000000001E-3</v>
          </cell>
          <cell r="I152">
            <v>1.0868679183762194E-4</v>
          </cell>
        </row>
        <row r="153">
          <cell r="E153">
            <v>105.08</v>
          </cell>
          <cell r="F153">
            <v>0</v>
          </cell>
          <cell r="G153">
            <v>35</v>
          </cell>
          <cell r="H153">
            <v>0</v>
          </cell>
          <cell r="I153">
            <v>0</v>
          </cell>
        </row>
        <row r="154">
          <cell r="E154">
            <v>105.09</v>
          </cell>
          <cell r="F154">
            <v>0</v>
          </cell>
          <cell r="G154">
            <v>40</v>
          </cell>
          <cell r="H154">
            <v>0</v>
          </cell>
          <cell r="I154">
            <v>0</v>
          </cell>
        </row>
        <row r="155">
          <cell r="E155">
            <v>105.1</v>
          </cell>
          <cell r="F155">
            <v>8.9999999999999993E-3</v>
          </cell>
          <cell r="G155">
            <v>45</v>
          </cell>
          <cell r="H155">
            <v>0.40499999999999997</v>
          </cell>
          <cell r="I155">
            <v>7.3363584490394804E-3</v>
          </cell>
        </row>
        <row r="156">
          <cell r="E156">
            <v>105.11</v>
          </cell>
          <cell r="F156">
            <v>4.6600000000000003E-2</v>
          </cell>
          <cell r="G156">
            <v>50</v>
          </cell>
          <cell r="H156">
            <v>2.33</v>
          </cell>
          <cell r="I156">
            <v>4.2206704163609852E-2</v>
          </cell>
        </row>
        <row r="157">
          <cell r="E157">
            <v>105.12</v>
          </cell>
          <cell r="F157">
            <v>0.1017</v>
          </cell>
          <cell r="G157">
            <v>55</v>
          </cell>
          <cell r="H157">
            <v>5.5934999999999997</v>
          </cell>
          <cell r="I157">
            <v>0.10132326169062304</v>
          </cell>
        </row>
        <row r="158">
          <cell r="E158">
            <v>105.13</v>
          </cell>
          <cell r="F158">
            <v>0.1326</v>
          </cell>
          <cell r="G158">
            <v>60</v>
          </cell>
          <cell r="H158">
            <v>7.9559999999999995</v>
          </cell>
          <cell r="I158">
            <v>0.14411868597668667</v>
          </cell>
        </row>
        <row r="159">
          <cell r="E159">
            <v>105.14</v>
          </cell>
          <cell r="F159">
            <v>0.52949999999999997</v>
          </cell>
          <cell r="G159">
            <v>65</v>
          </cell>
          <cell r="H159">
            <v>34.417499999999997</v>
          </cell>
          <cell r="I159">
            <v>0.62345460967855881</v>
          </cell>
        </row>
        <row r="160">
          <cell r="E160">
            <v>105.15</v>
          </cell>
          <cell r="F160">
            <v>2.6200000000000001E-2</v>
          </cell>
          <cell r="G160">
            <v>70</v>
          </cell>
          <cell r="H160">
            <v>1.8340000000000001</v>
          </cell>
          <cell r="I160">
            <v>3.3221929371699772E-2</v>
          </cell>
        </row>
        <row r="161">
          <cell r="E161">
            <v>105.16</v>
          </cell>
          <cell r="F161">
            <v>0.01</v>
          </cell>
          <cell r="G161">
            <v>75</v>
          </cell>
          <cell r="H161">
            <v>0.75</v>
          </cell>
          <cell r="I161">
            <v>1.3585848979702742E-2</v>
          </cell>
        </row>
        <row r="162">
          <cell r="E162">
            <v>115.01</v>
          </cell>
          <cell r="F162">
            <v>0</v>
          </cell>
          <cell r="G162">
            <v>2.5</v>
          </cell>
          <cell r="H162">
            <v>0</v>
          </cell>
          <cell r="I162">
            <v>0</v>
          </cell>
        </row>
        <row r="163">
          <cell r="E163">
            <v>115.02</v>
          </cell>
          <cell r="F163">
            <v>7.7999999999999996E-3</v>
          </cell>
          <cell r="G163">
            <v>5</v>
          </cell>
          <cell r="H163">
            <v>3.9E-2</v>
          </cell>
          <cell r="I163">
            <v>7.0646414694454265E-4</v>
          </cell>
        </row>
        <row r="164">
          <cell r="E164">
            <v>115.03</v>
          </cell>
          <cell r="F164">
            <v>6.3399999999999998E-2</v>
          </cell>
          <cell r="G164">
            <v>10</v>
          </cell>
          <cell r="H164">
            <v>0.63400000000000001</v>
          </cell>
          <cell r="I164">
            <v>1.1484571004175385E-2</v>
          </cell>
        </row>
        <row r="165">
          <cell r="E165">
            <v>115.04</v>
          </cell>
          <cell r="F165">
            <v>4.53E-2</v>
          </cell>
          <cell r="G165">
            <v>15</v>
          </cell>
          <cell r="H165">
            <v>0.67949999999999999</v>
          </cell>
          <cell r="I165">
            <v>1.2308779175610685E-2</v>
          </cell>
        </row>
        <row r="166">
          <cell r="E166">
            <v>115.05</v>
          </cell>
          <cell r="F166">
            <v>2.6499999999999999E-2</v>
          </cell>
          <cell r="G166">
            <v>20</v>
          </cell>
          <cell r="H166">
            <v>0.53</v>
          </cell>
          <cell r="I166">
            <v>9.6006666123232727E-3</v>
          </cell>
        </row>
        <row r="167">
          <cell r="E167">
            <v>115.06</v>
          </cell>
          <cell r="F167">
            <v>1.1999999999999999E-3</v>
          </cell>
          <cell r="G167">
            <v>25</v>
          </cell>
          <cell r="H167">
            <v>0.03</v>
          </cell>
          <cell r="I167">
            <v>5.4343395918810965E-4</v>
          </cell>
        </row>
        <row r="168">
          <cell r="E168">
            <v>115.07</v>
          </cell>
          <cell r="F168">
            <v>2.0000000000000001E-4</v>
          </cell>
          <cell r="G168">
            <v>30</v>
          </cell>
          <cell r="H168">
            <v>6.0000000000000001E-3</v>
          </cell>
          <cell r="I168">
            <v>1.0868679183762194E-4</v>
          </cell>
        </row>
        <row r="169">
          <cell r="E169">
            <v>115.08</v>
          </cell>
          <cell r="F169">
            <v>0</v>
          </cell>
          <cell r="G169">
            <v>35</v>
          </cell>
          <cell r="H169">
            <v>0</v>
          </cell>
          <cell r="I169">
            <v>0</v>
          </cell>
        </row>
        <row r="170">
          <cell r="E170">
            <v>115.09</v>
          </cell>
          <cell r="F170">
            <v>0</v>
          </cell>
          <cell r="G170">
            <v>40</v>
          </cell>
          <cell r="H170">
            <v>0</v>
          </cell>
          <cell r="I170">
            <v>0</v>
          </cell>
        </row>
        <row r="171">
          <cell r="E171">
            <v>115.1</v>
          </cell>
          <cell r="F171">
            <v>8.9999999999999993E-3</v>
          </cell>
          <cell r="G171">
            <v>45</v>
          </cell>
          <cell r="H171">
            <v>0.40499999999999997</v>
          </cell>
          <cell r="I171">
            <v>7.3363584490394804E-3</v>
          </cell>
        </row>
        <row r="172">
          <cell r="E172">
            <v>115.11</v>
          </cell>
          <cell r="F172">
            <v>4.6600000000000003E-2</v>
          </cell>
          <cell r="G172">
            <v>50</v>
          </cell>
          <cell r="H172">
            <v>2.33</v>
          </cell>
          <cell r="I172">
            <v>4.2206704163609852E-2</v>
          </cell>
        </row>
        <row r="173">
          <cell r="E173">
            <v>115.12</v>
          </cell>
          <cell r="F173">
            <v>0.1017</v>
          </cell>
          <cell r="G173">
            <v>55</v>
          </cell>
          <cell r="H173">
            <v>5.5934999999999997</v>
          </cell>
          <cell r="I173">
            <v>0.10132326169062304</v>
          </cell>
        </row>
        <row r="174">
          <cell r="E174">
            <v>115.13</v>
          </cell>
          <cell r="F174">
            <v>0.1326</v>
          </cell>
          <cell r="G174">
            <v>60</v>
          </cell>
          <cell r="H174">
            <v>7.9559999999999995</v>
          </cell>
          <cell r="I174">
            <v>0.14411868597668667</v>
          </cell>
        </row>
        <row r="175">
          <cell r="E175">
            <v>115.14</v>
          </cell>
          <cell r="F175">
            <v>0.52949999999999997</v>
          </cell>
          <cell r="G175">
            <v>65</v>
          </cell>
          <cell r="H175">
            <v>34.417499999999997</v>
          </cell>
          <cell r="I175">
            <v>0.62345460967855881</v>
          </cell>
        </row>
        <row r="176">
          <cell r="E176">
            <v>115.15</v>
          </cell>
          <cell r="F176">
            <v>2.6200000000000001E-2</v>
          </cell>
          <cell r="G176">
            <v>70</v>
          </cell>
          <cell r="H176">
            <v>1.8340000000000001</v>
          </cell>
          <cell r="I176">
            <v>3.3221929371699772E-2</v>
          </cell>
        </row>
        <row r="177">
          <cell r="E177">
            <v>115.16</v>
          </cell>
          <cell r="F177">
            <v>0.01</v>
          </cell>
          <cell r="G177">
            <v>75</v>
          </cell>
          <cell r="H177">
            <v>0.75</v>
          </cell>
          <cell r="I177">
            <v>1.3585848979702742E-2</v>
          </cell>
        </row>
        <row r="178">
          <cell r="E178">
            <v>125.01</v>
          </cell>
          <cell r="F178">
            <v>0</v>
          </cell>
          <cell r="G178">
            <v>2.5</v>
          </cell>
          <cell r="H178">
            <v>0</v>
          </cell>
          <cell r="I178">
            <v>0</v>
          </cell>
        </row>
        <row r="179">
          <cell r="E179">
            <v>125.02</v>
          </cell>
          <cell r="F179">
            <v>7.7999999999999996E-3</v>
          </cell>
          <cell r="G179">
            <v>5</v>
          </cell>
          <cell r="H179">
            <v>3.9E-2</v>
          </cell>
          <cell r="I179">
            <v>7.0646414694454265E-4</v>
          </cell>
        </row>
        <row r="180">
          <cell r="E180">
            <v>125.03</v>
          </cell>
          <cell r="F180">
            <v>6.3399999999999998E-2</v>
          </cell>
          <cell r="G180">
            <v>10</v>
          </cell>
          <cell r="H180">
            <v>0.63400000000000001</v>
          </cell>
          <cell r="I180">
            <v>1.1484571004175385E-2</v>
          </cell>
        </row>
        <row r="181">
          <cell r="E181">
            <v>125.04</v>
          </cell>
          <cell r="F181">
            <v>4.53E-2</v>
          </cell>
          <cell r="G181">
            <v>15</v>
          </cell>
          <cell r="H181">
            <v>0.67949999999999999</v>
          </cell>
          <cell r="I181">
            <v>1.2308779175610685E-2</v>
          </cell>
        </row>
        <row r="182">
          <cell r="E182">
            <v>125.05</v>
          </cell>
          <cell r="F182">
            <v>2.6499999999999999E-2</v>
          </cell>
          <cell r="G182">
            <v>20</v>
          </cell>
          <cell r="H182">
            <v>0.53</v>
          </cell>
          <cell r="I182">
            <v>9.6006666123232727E-3</v>
          </cell>
        </row>
        <row r="183">
          <cell r="E183">
            <v>125.06</v>
          </cell>
          <cell r="F183">
            <v>1.1999999999999999E-3</v>
          </cell>
          <cell r="G183">
            <v>25</v>
          </cell>
          <cell r="H183">
            <v>0.03</v>
          </cell>
          <cell r="I183">
            <v>5.4343395918810965E-4</v>
          </cell>
        </row>
        <row r="184">
          <cell r="E184">
            <v>125.07</v>
          </cell>
          <cell r="F184">
            <v>2.0000000000000001E-4</v>
          </cell>
          <cell r="G184">
            <v>30</v>
          </cell>
          <cell r="H184">
            <v>6.0000000000000001E-3</v>
          </cell>
          <cell r="I184">
            <v>1.0868679183762194E-4</v>
          </cell>
        </row>
        <row r="185">
          <cell r="E185">
            <v>125.08</v>
          </cell>
          <cell r="F185">
            <v>0</v>
          </cell>
          <cell r="G185">
            <v>35</v>
          </cell>
          <cell r="H185">
            <v>0</v>
          </cell>
          <cell r="I185">
            <v>0</v>
          </cell>
        </row>
        <row r="186">
          <cell r="E186">
            <v>125.09</v>
          </cell>
          <cell r="F186">
            <v>0</v>
          </cell>
          <cell r="G186">
            <v>40</v>
          </cell>
          <cell r="H186">
            <v>0</v>
          </cell>
          <cell r="I186">
            <v>0</v>
          </cell>
        </row>
        <row r="187">
          <cell r="E187">
            <v>125.1</v>
          </cell>
          <cell r="F187">
            <v>8.9999999999999993E-3</v>
          </cell>
          <cell r="G187">
            <v>45</v>
          </cell>
          <cell r="H187">
            <v>0.40499999999999997</v>
          </cell>
          <cell r="I187">
            <v>7.3363584490394804E-3</v>
          </cell>
        </row>
        <row r="188">
          <cell r="E188">
            <v>125.11</v>
          </cell>
          <cell r="F188">
            <v>4.6600000000000003E-2</v>
          </cell>
          <cell r="G188">
            <v>50</v>
          </cell>
          <cell r="H188">
            <v>2.33</v>
          </cell>
          <cell r="I188">
            <v>4.2206704163609852E-2</v>
          </cell>
        </row>
        <row r="189">
          <cell r="E189">
            <v>125.12</v>
          </cell>
          <cell r="F189">
            <v>0.1017</v>
          </cell>
          <cell r="G189">
            <v>55</v>
          </cell>
          <cell r="H189">
            <v>5.5934999999999997</v>
          </cell>
          <cell r="I189">
            <v>0.10132326169062304</v>
          </cell>
        </row>
        <row r="190">
          <cell r="E190">
            <v>125.13</v>
          </cell>
          <cell r="F190">
            <v>0.1326</v>
          </cell>
          <cell r="G190">
            <v>60</v>
          </cell>
          <cell r="H190">
            <v>7.9559999999999995</v>
          </cell>
          <cell r="I190">
            <v>0.14411868597668667</v>
          </cell>
        </row>
        <row r="191">
          <cell r="E191">
            <v>125.14</v>
          </cell>
          <cell r="F191">
            <v>0.52949999999999997</v>
          </cell>
          <cell r="G191">
            <v>65</v>
          </cell>
          <cell r="H191">
            <v>34.417499999999997</v>
          </cell>
          <cell r="I191">
            <v>0.62345460967855881</v>
          </cell>
        </row>
        <row r="192">
          <cell r="E192">
            <v>125.15</v>
          </cell>
          <cell r="F192">
            <v>2.6200000000000001E-2</v>
          </cell>
          <cell r="G192">
            <v>70</v>
          </cell>
          <cell r="H192">
            <v>1.8340000000000001</v>
          </cell>
          <cell r="I192">
            <v>3.3221929371699772E-2</v>
          </cell>
        </row>
        <row r="193">
          <cell r="E193">
            <v>125.16</v>
          </cell>
          <cell r="F193">
            <v>0.01</v>
          </cell>
          <cell r="G193">
            <v>75</v>
          </cell>
          <cell r="H193">
            <v>0.75</v>
          </cell>
          <cell r="I193">
            <v>1.3585848979702742E-2</v>
          </cell>
        </row>
        <row r="194">
          <cell r="E194">
            <v>135.01</v>
          </cell>
          <cell r="F194">
            <v>0</v>
          </cell>
          <cell r="G194">
            <v>2.5</v>
          </cell>
          <cell r="H194">
            <v>0</v>
          </cell>
          <cell r="I194">
            <v>0</v>
          </cell>
        </row>
        <row r="195">
          <cell r="E195">
            <v>135.02000000000001</v>
          </cell>
          <cell r="F195">
            <v>7.7999999999999996E-3</v>
          </cell>
          <cell r="G195">
            <v>5</v>
          </cell>
          <cell r="H195">
            <v>3.9E-2</v>
          </cell>
          <cell r="I195">
            <v>7.0646414694454265E-4</v>
          </cell>
        </row>
        <row r="196">
          <cell r="E196">
            <v>135.03</v>
          </cell>
          <cell r="F196">
            <v>6.3399999999999998E-2</v>
          </cell>
          <cell r="G196">
            <v>10</v>
          </cell>
          <cell r="H196">
            <v>0.63400000000000001</v>
          </cell>
          <cell r="I196">
            <v>1.1484571004175385E-2</v>
          </cell>
        </row>
        <row r="197">
          <cell r="E197">
            <v>135.04</v>
          </cell>
          <cell r="F197">
            <v>4.53E-2</v>
          </cell>
          <cell r="G197">
            <v>15</v>
          </cell>
          <cell r="H197">
            <v>0.67949999999999999</v>
          </cell>
          <cell r="I197">
            <v>1.2308779175610685E-2</v>
          </cell>
        </row>
        <row r="198">
          <cell r="E198">
            <v>135.05000000000001</v>
          </cell>
          <cell r="F198">
            <v>2.6499999999999999E-2</v>
          </cell>
          <cell r="G198">
            <v>20</v>
          </cell>
          <cell r="H198">
            <v>0.53</v>
          </cell>
          <cell r="I198">
            <v>9.6006666123232727E-3</v>
          </cell>
        </row>
        <row r="199">
          <cell r="E199">
            <v>135.06</v>
          </cell>
          <cell r="F199">
            <v>1.1999999999999999E-3</v>
          </cell>
          <cell r="G199">
            <v>25</v>
          </cell>
          <cell r="H199">
            <v>0.03</v>
          </cell>
          <cell r="I199">
            <v>5.4343395918810965E-4</v>
          </cell>
        </row>
        <row r="200">
          <cell r="E200">
            <v>135.07</v>
          </cell>
          <cell r="F200">
            <v>2.0000000000000001E-4</v>
          </cell>
          <cell r="G200">
            <v>30</v>
          </cell>
          <cell r="H200">
            <v>6.0000000000000001E-3</v>
          </cell>
          <cell r="I200">
            <v>1.0868679183762194E-4</v>
          </cell>
        </row>
        <row r="201">
          <cell r="E201">
            <v>135.08000000000001</v>
          </cell>
          <cell r="F201">
            <v>0</v>
          </cell>
          <cell r="G201">
            <v>35</v>
          </cell>
          <cell r="H201">
            <v>0</v>
          </cell>
          <cell r="I201">
            <v>0</v>
          </cell>
        </row>
        <row r="202">
          <cell r="E202">
            <v>135.09</v>
          </cell>
          <cell r="F202">
            <v>0</v>
          </cell>
          <cell r="G202">
            <v>40</v>
          </cell>
          <cell r="H202">
            <v>0</v>
          </cell>
          <cell r="I202">
            <v>0</v>
          </cell>
        </row>
        <row r="203">
          <cell r="E203">
            <v>135.1</v>
          </cell>
          <cell r="F203">
            <v>8.9999999999999993E-3</v>
          </cell>
          <cell r="G203">
            <v>45</v>
          </cell>
          <cell r="H203">
            <v>0.40499999999999997</v>
          </cell>
          <cell r="I203">
            <v>7.3363584490394804E-3</v>
          </cell>
        </row>
        <row r="204">
          <cell r="E204">
            <v>135.11000000000001</v>
          </cell>
          <cell r="F204">
            <v>4.6600000000000003E-2</v>
          </cell>
          <cell r="G204">
            <v>50</v>
          </cell>
          <cell r="H204">
            <v>2.33</v>
          </cell>
          <cell r="I204">
            <v>4.2206704163609852E-2</v>
          </cell>
        </row>
        <row r="205">
          <cell r="E205">
            <v>135.12</v>
          </cell>
          <cell r="F205">
            <v>0.1017</v>
          </cell>
          <cell r="G205">
            <v>55</v>
          </cell>
          <cell r="H205">
            <v>5.5934999999999997</v>
          </cell>
          <cell r="I205">
            <v>0.10132326169062304</v>
          </cell>
        </row>
        <row r="206">
          <cell r="E206">
            <v>135.13</v>
          </cell>
          <cell r="F206">
            <v>0.1326</v>
          </cell>
          <cell r="G206">
            <v>60</v>
          </cell>
          <cell r="H206">
            <v>7.9559999999999995</v>
          </cell>
          <cell r="I206">
            <v>0.14411868597668667</v>
          </cell>
        </row>
        <row r="207">
          <cell r="E207">
            <v>135.13999999999999</v>
          </cell>
          <cell r="F207">
            <v>0.52949999999999997</v>
          </cell>
          <cell r="G207">
            <v>65</v>
          </cell>
          <cell r="H207">
            <v>34.417499999999997</v>
          </cell>
          <cell r="I207">
            <v>0.62345460967855881</v>
          </cell>
        </row>
        <row r="208">
          <cell r="E208">
            <v>135.15</v>
          </cell>
          <cell r="F208">
            <v>2.6200000000000001E-2</v>
          </cell>
          <cell r="G208">
            <v>70</v>
          </cell>
          <cell r="H208">
            <v>1.8340000000000001</v>
          </cell>
          <cell r="I208">
            <v>3.3221929371699772E-2</v>
          </cell>
        </row>
        <row r="209">
          <cell r="E209">
            <v>135.16</v>
          </cell>
          <cell r="F209">
            <v>0.01</v>
          </cell>
          <cell r="G209">
            <v>75</v>
          </cell>
          <cell r="H209">
            <v>0.75</v>
          </cell>
          <cell r="I209">
            <v>1.3585848979702742E-2</v>
          </cell>
        </row>
        <row r="210">
          <cell r="E210">
            <v>145.01</v>
          </cell>
          <cell r="F210">
            <v>0</v>
          </cell>
          <cell r="G210">
            <v>2.5</v>
          </cell>
          <cell r="H210">
            <v>0</v>
          </cell>
          <cell r="I210">
            <v>0</v>
          </cell>
        </row>
        <row r="211">
          <cell r="E211">
            <v>145.02000000000001</v>
          </cell>
          <cell r="F211">
            <v>7.7999999999999996E-3</v>
          </cell>
          <cell r="G211">
            <v>5</v>
          </cell>
          <cell r="H211">
            <v>3.9E-2</v>
          </cell>
          <cell r="I211">
            <v>7.0646414694454265E-4</v>
          </cell>
        </row>
        <row r="212">
          <cell r="E212">
            <v>145.03</v>
          </cell>
          <cell r="F212">
            <v>6.3399999999999998E-2</v>
          </cell>
          <cell r="G212">
            <v>10</v>
          </cell>
          <cell r="H212">
            <v>0.63400000000000001</v>
          </cell>
          <cell r="I212">
            <v>1.1484571004175385E-2</v>
          </cell>
        </row>
        <row r="213">
          <cell r="E213">
            <v>145.04</v>
          </cell>
          <cell r="F213">
            <v>4.53E-2</v>
          </cell>
          <cell r="G213">
            <v>15</v>
          </cell>
          <cell r="H213">
            <v>0.67949999999999999</v>
          </cell>
          <cell r="I213">
            <v>1.2308779175610685E-2</v>
          </cell>
        </row>
        <row r="214">
          <cell r="E214">
            <v>145.05000000000001</v>
          </cell>
          <cell r="F214">
            <v>2.6499999999999999E-2</v>
          </cell>
          <cell r="G214">
            <v>20</v>
          </cell>
          <cell r="H214">
            <v>0.53</v>
          </cell>
          <cell r="I214">
            <v>9.6006666123232727E-3</v>
          </cell>
        </row>
        <row r="215">
          <cell r="E215">
            <v>145.06</v>
          </cell>
          <cell r="F215">
            <v>1.1999999999999999E-3</v>
          </cell>
          <cell r="G215">
            <v>25</v>
          </cell>
          <cell r="H215">
            <v>0.03</v>
          </cell>
          <cell r="I215">
            <v>5.4343395918810965E-4</v>
          </cell>
        </row>
        <row r="216">
          <cell r="E216">
            <v>145.07</v>
          </cell>
          <cell r="F216">
            <v>2.0000000000000001E-4</v>
          </cell>
          <cell r="G216">
            <v>30</v>
          </cell>
          <cell r="H216">
            <v>6.0000000000000001E-3</v>
          </cell>
          <cell r="I216">
            <v>1.0868679183762194E-4</v>
          </cell>
        </row>
        <row r="217">
          <cell r="E217">
            <v>145.08000000000001</v>
          </cell>
          <cell r="F217">
            <v>0</v>
          </cell>
          <cell r="G217">
            <v>35</v>
          </cell>
          <cell r="H217">
            <v>0</v>
          </cell>
          <cell r="I217">
            <v>0</v>
          </cell>
        </row>
        <row r="218">
          <cell r="E218">
            <v>145.09</v>
          </cell>
          <cell r="F218">
            <v>0</v>
          </cell>
          <cell r="G218">
            <v>40</v>
          </cell>
          <cell r="H218">
            <v>0</v>
          </cell>
          <cell r="I218">
            <v>0</v>
          </cell>
        </row>
        <row r="219">
          <cell r="E219">
            <v>145.1</v>
          </cell>
          <cell r="F219">
            <v>8.9999999999999993E-3</v>
          </cell>
          <cell r="G219">
            <v>45</v>
          </cell>
          <cell r="H219">
            <v>0.40499999999999997</v>
          </cell>
          <cell r="I219">
            <v>7.3363584490394804E-3</v>
          </cell>
        </row>
        <row r="220">
          <cell r="E220">
            <v>145.11000000000001</v>
          </cell>
          <cell r="F220">
            <v>4.6600000000000003E-2</v>
          </cell>
          <cell r="G220">
            <v>50</v>
          </cell>
          <cell r="H220">
            <v>2.33</v>
          </cell>
          <cell r="I220">
            <v>4.2206704163609852E-2</v>
          </cell>
        </row>
        <row r="221">
          <cell r="E221">
            <v>145.12</v>
          </cell>
          <cell r="F221">
            <v>0.1017</v>
          </cell>
          <cell r="G221">
            <v>55</v>
          </cell>
          <cell r="H221">
            <v>5.5934999999999997</v>
          </cell>
          <cell r="I221">
            <v>0.10132326169062304</v>
          </cell>
        </row>
        <row r="222">
          <cell r="E222">
            <v>145.13</v>
          </cell>
          <cell r="F222">
            <v>0.1326</v>
          </cell>
          <cell r="G222">
            <v>60</v>
          </cell>
          <cell r="H222">
            <v>7.9559999999999995</v>
          </cell>
          <cell r="I222">
            <v>0.14411868597668667</v>
          </cell>
        </row>
        <row r="223">
          <cell r="E223">
            <v>145.13999999999999</v>
          </cell>
          <cell r="F223">
            <v>0.52949999999999997</v>
          </cell>
          <cell r="G223">
            <v>65</v>
          </cell>
          <cell r="H223">
            <v>34.417499999999997</v>
          </cell>
          <cell r="I223">
            <v>0.62345460967855881</v>
          </cell>
        </row>
        <row r="224">
          <cell r="E224">
            <v>145.15</v>
          </cell>
          <cell r="F224">
            <v>2.6200000000000001E-2</v>
          </cell>
          <cell r="G224">
            <v>70</v>
          </cell>
          <cell r="H224">
            <v>1.8340000000000001</v>
          </cell>
          <cell r="I224">
            <v>3.3221929371699772E-2</v>
          </cell>
        </row>
        <row r="225">
          <cell r="E225">
            <v>145.16</v>
          </cell>
          <cell r="F225">
            <v>0.01</v>
          </cell>
          <cell r="G225">
            <v>75</v>
          </cell>
          <cell r="H225">
            <v>0.75</v>
          </cell>
          <cell r="I225">
            <v>1.3585848979702742E-2</v>
          </cell>
        </row>
        <row r="226">
          <cell r="E226">
            <v>155.01</v>
          </cell>
          <cell r="F226">
            <v>0</v>
          </cell>
          <cell r="G226">
            <v>2.5</v>
          </cell>
          <cell r="H226">
            <v>0</v>
          </cell>
          <cell r="I226">
            <v>0</v>
          </cell>
        </row>
        <row r="227">
          <cell r="E227">
            <v>155.02000000000001</v>
          </cell>
          <cell r="F227">
            <v>4.0099999999999997E-2</v>
          </cell>
          <cell r="G227">
            <v>5</v>
          </cell>
          <cell r="H227">
            <v>0.20049999999999998</v>
          </cell>
          <cell r="I227">
            <v>4.6222119762549712E-3</v>
          </cell>
        </row>
        <row r="228">
          <cell r="E228">
            <v>155.03</v>
          </cell>
          <cell r="F228">
            <v>5.4199999999999998E-2</v>
          </cell>
          <cell r="G228">
            <v>10</v>
          </cell>
          <cell r="H228">
            <v>0.54200000000000004</v>
          </cell>
          <cell r="I228">
            <v>1.2494957062993488E-2</v>
          </cell>
        </row>
        <row r="229">
          <cell r="E229">
            <v>155.04</v>
          </cell>
          <cell r="F229">
            <v>3.95E-2</v>
          </cell>
          <cell r="G229">
            <v>15</v>
          </cell>
          <cell r="H229">
            <v>0.59250000000000003</v>
          </cell>
          <cell r="I229">
            <v>1.3659155091925539E-2</v>
          </cell>
        </row>
        <row r="230">
          <cell r="E230">
            <v>155.05000000000001</v>
          </cell>
          <cell r="F230">
            <v>3.09E-2</v>
          </cell>
          <cell r="G230">
            <v>20</v>
          </cell>
          <cell r="H230">
            <v>0.61799999999999999</v>
          </cell>
          <cell r="I230">
            <v>1.4247017462970435E-2</v>
          </cell>
        </row>
        <row r="231">
          <cell r="E231">
            <v>155.06</v>
          </cell>
          <cell r="F231">
            <v>3.95E-2</v>
          </cell>
          <cell r="G231">
            <v>25</v>
          </cell>
          <cell r="H231">
            <v>0.98750000000000004</v>
          </cell>
          <cell r="I231">
            <v>2.2765258486542563E-2</v>
          </cell>
        </row>
        <row r="232">
          <cell r="E232">
            <v>155.07</v>
          </cell>
          <cell r="F232">
            <v>7.0999999999999994E-2</v>
          </cell>
          <cell r="G232">
            <v>30</v>
          </cell>
          <cell r="H232">
            <v>2.13</v>
          </cell>
          <cell r="I232">
            <v>4.9103798051985476E-2</v>
          </cell>
        </row>
        <row r="233">
          <cell r="E233">
            <v>155.08000000000001</v>
          </cell>
          <cell r="F233">
            <v>9.4399999999999998E-2</v>
          </cell>
          <cell r="G233">
            <v>35</v>
          </cell>
          <cell r="H233">
            <v>3.3039999999999998</v>
          </cell>
          <cell r="I233">
            <v>7.6168520546366206E-2</v>
          </cell>
        </row>
        <row r="234">
          <cell r="E234">
            <v>155.09</v>
          </cell>
          <cell r="F234">
            <v>9.0800000000000006E-2</v>
          </cell>
          <cell r="G234">
            <v>40</v>
          </cell>
          <cell r="H234">
            <v>3.6320000000000001</v>
          </cell>
          <cell r="I234">
            <v>8.3730044377845661E-2</v>
          </cell>
        </row>
        <row r="235">
          <cell r="E235">
            <v>155.1</v>
          </cell>
          <cell r="F235">
            <v>5.5399999999999998E-2</v>
          </cell>
          <cell r="G235">
            <v>45</v>
          </cell>
          <cell r="H235">
            <v>2.4929999999999999</v>
          </cell>
          <cell r="I235">
            <v>5.7472191804506946E-2</v>
          </cell>
        </row>
        <row r="236">
          <cell r="E236">
            <v>155.11000000000001</v>
          </cell>
          <cell r="F236">
            <v>7.7200000000000005E-2</v>
          </cell>
          <cell r="G236">
            <v>50</v>
          </cell>
          <cell r="H236">
            <v>3.8600000000000003</v>
          </cell>
          <cell r="I236">
            <v>8.8986225577776509E-2</v>
          </cell>
        </row>
        <row r="237">
          <cell r="E237">
            <v>155.12</v>
          </cell>
          <cell r="F237">
            <v>0.1173</v>
          </cell>
          <cell r="G237">
            <v>55</v>
          </cell>
          <cell r="H237">
            <v>6.4515000000000002</v>
          </cell>
          <cell r="I237">
            <v>0.14872917987435885</v>
          </cell>
        </row>
        <row r="238">
          <cell r="E238">
            <v>155.13</v>
          </cell>
          <cell r="F238">
            <v>9.0700000000000003E-2</v>
          </cell>
          <cell r="G238">
            <v>60</v>
          </cell>
          <cell r="H238">
            <v>5.4420000000000002</v>
          </cell>
          <cell r="I238">
            <v>0.12545674600887557</v>
          </cell>
        </row>
        <row r="239">
          <cell r="E239">
            <v>155.13999999999999</v>
          </cell>
          <cell r="F239">
            <v>0.16569999999999999</v>
          </cell>
          <cell r="G239">
            <v>65</v>
          </cell>
          <cell r="H239">
            <v>10.770499999999998</v>
          </cell>
          <cell r="I239">
            <v>0.24829692813094345</v>
          </cell>
        </row>
        <row r="240">
          <cell r="E240">
            <v>155.15</v>
          </cell>
          <cell r="F240">
            <v>2.87E-2</v>
          </cell>
          <cell r="G240">
            <v>70</v>
          </cell>
          <cell r="H240">
            <v>2.0089999999999999</v>
          </cell>
          <cell r="I240">
            <v>4.6314333467811657E-2</v>
          </cell>
        </row>
        <row r="241">
          <cell r="E241">
            <v>155.16</v>
          </cell>
          <cell r="F241">
            <v>4.5999999999999999E-3</v>
          </cell>
          <cell r="G241">
            <v>75</v>
          </cell>
          <cell r="H241">
            <v>0.34499999999999997</v>
          </cell>
          <cell r="I241">
            <v>7.9534320788427169E-3</v>
          </cell>
        </row>
        <row r="242">
          <cell r="E242">
            <v>165.01</v>
          </cell>
          <cell r="F242">
            <v>0</v>
          </cell>
          <cell r="G242">
            <v>2.5</v>
          </cell>
          <cell r="H242">
            <v>0</v>
          </cell>
          <cell r="I242">
            <v>0</v>
          </cell>
        </row>
        <row r="243">
          <cell r="E243">
            <v>165.02</v>
          </cell>
          <cell r="F243">
            <v>4.0099999999999997E-2</v>
          </cell>
          <cell r="G243">
            <v>5</v>
          </cell>
          <cell r="H243">
            <v>0.20049999999999998</v>
          </cell>
          <cell r="I243">
            <v>4.6222119762549712E-3</v>
          </cell>
        </row>
        <row r="244">
          <cell r="E244">
            <v>165.03</v>
          </cell>
          <cell r="F244">
            <v>5.4199999999999998E-2</v>
          </cell>
          <cell r="G244">
            <v>10</v>
          </cell>
          <cell r="H244">
            <v>0.54200000000000004</v>
          </cell>
          <cell r="I244">
            <v>1.2494957062993488E-2</v>
          </cell>
        </row>
        <row r="245">
          <cell r="E245">
            <v>165.04</v>
          </cell>
          <cell r="F245">
            <v>3.95E-2</v>
          </cell>
          <cell r="G245">
            <v>15</v>
          </cell>
          <cell r="H245">
            <v>0.59250000000000003</v>
          </cell>
          <cell r="I245">
            <v>1.3659155091925539E-2</v>
          </cell>
        </row>
        <row r="246">
          <cell r="E246">
            <v>165.05</v>
          </cell>
          <cell r="F246">
            <v>3.09E-2</v>
          </cell>
          <cell r="G246">
            <v>20</v>
          </cell>
          <cell r="H246">
            <v>0.61799999999999999</v>
          </cell>
          <cell r="I246">
            <v>1.4247017462970435E-2</v>
          </cell>
        </row>
        <row r="247">
          <cell r="E247">
            <v>165.06</v>
          </cell>
          <cell r="F247">
            <v>3.95E-2</v>
          </cell>
          <cell r="G247">
            <v>25</v>
          </cell>
          <cell r="H247">
            <v>0.98750000000000004</v>
          </cell>
          <cell r="I247">
            <v>2.2765258486542563E-2</v>
          </cell>
        </row>
        <row r="248">
          <cell r="E248">
            <v>165.07</v>
          </cell>
          <cell r="F248">
            <v>7.0999999999999994E-2</v>
          </cell>
          <cell r="G248">
            <v>30</v>
          </cell>
          <cell r="H248">
            <v>2.13</v>
          </cell>
          <cell r="I248">
            <v>4.9103798051985476E-2</v>
          </cell>
        </row>
        <row r="249">
          <cell r="E249">
            <v>165.08</v>
          </cell>
          <cell r="F249">
            <v>9.4399999999999998E-2</v>
          </cell>
          <cell r="G249">
            <v>35</v>
          </cell>
          <cell r="H249">
            <v>3.3039999999999998</v>
          </cell>
          <cell r="I249">
            <v>7.6168520546366206E-2</v>
          </cell>
        </row>
        <row r="250">
          <cell r="E250">
            <v>165.09</v>
          </cell>
          <cell r="F250">
            <v>9.0800000000000006E-2</v>
          </cell>
          <cell r="G250">
            <v>40</v>
          </cell>
          <cell r="H250">
            <v>3.6320000000000001</v>
          </cell>
          <cell r="I250">
            <v>8.3730044377845661E-2</v>
          </cell>
        </row>
        <row r="251">
          <cell r="E251">
            <v>165.1</v>
          </cell>
          <cell r="F251">
            <v>5.5399999999999998E-2</v>
          </cell>
          <cell r="G251">
            <v>45</v>
          </cell>
          <cell r="H251">
            <v>2.4929999999999999</v>
          </cell>
          <cell r="I251">
            <v>5.7472191804506946E-2</v>
          </cell>
        </row>
        <row r="252">
          <cell r="E252">
            <v>165.11</v>
          </cell>
          <cell r="F252">
            <v>7.7200000000000005E-2</v>
          </cell>
          <cell r="G252">
            <v>50</v>
          </cell>
          <cell r="H252">
            <v>3.8600000000000003</v>
          </cell>
          <cell r="I252">
            <v>8.8986225577776509E-2</v>
          </cell>
        </row>
        <row r="253">
          <cell r="E253">
            <v>165.12</v>
          </cell>
          <cell r="F253">
            <v>0.1173</v>
          </cell>
          <cell r="G253">
            <v>55</v>
          </cell>
          <cell r="H253">
            <v>6.4515000000000002</v>
          </cell>
          <cell r="I253">
            <v>0.14872917987435885</v>
          </cell>
        </row>
        <row r="254">
          <cell r="E254">
            <v>165.13</v>
          </cell>
          <cell r="F254">
            <v>9.0700000000000003E-2</v>
          </cell>
          <cell r="G254">
            <v>60</v>
          </cell>
          <cell r="H254">
            <v>5.4420000000000002</v>
          </cell>
          <cell r="I254">
            <v>0.12545674600887557</v>
          </cell>
        </row>
        <row r="255">
          <cell r="E255">
            <v>165.14</v>
          </cell>
          <cell r="F255">
            <v>0.16569999999999999</v>
          </cell>
          <cell r="G255">
            <v>65</v>
          </cell>
          <cell r="H255">
            <v>10.770499999999998</v>
          </cell>
          <cell r="I255">
            <v>0.24829692813094345</v>
          </cell>
        </row>
        <row r="256">
          <cell r="E256">
            <v>165.15</v>
          </cell>
          <cell r="F256">
            <v>2.87E-2</v>
          </cell>
          <cell r="G256">
            <v>70</v>
          </cell>
          <cell r="H256">
            <v>2.0089999999999999</v>
          </cell>
          <cell r="I256">
            <v>4.6314333467811657E-2</v>
          </cell>
        </row>
        <row r="257">
          <cell r="E257">
            <v>165.16</v>
          </cell>
          <cell r="F257">
            <v>4.5999999999999999E-3</v>
          </cell>
          <cell r="G257">
            <v>75</v>
          </cell>
          <cell r="H257">
            <v>0.34499999999999997</v>
          </cell>
          <cell r="I257">
            <v>7.9534320788427169E-3</v>
          </cell>
        </row>
        <row r="258">
          <cell r="E258">
            <v>175.01</v>
          </cell>
          <cell r="F258">
            <v>0</v>
          </cell>
          <cell r="G258">
            <v>2.5</v>
          </cell>
          <cell r="H258">
            <v>0</v>
          </cell>
          <cell r="I258">
            <v>0</v>
          </cell>
        </row>
        <row r="259">
          <cell r="E259">
            <v>175.02</v>
          </cell>
          <cell r="F259">
            <v>4.0099999999999997E-2</v>
          </cell>
          <cell r="G259">
            <v>5</v>
          </cell>
          <cell r="H259">
            <v>0.20049999999999998</v>
          </cell>
          <cell r="I259">
            <v>4.6222119762549712E-3</v>
          </cell>
        </row>
        <row r="260">
          <cell r="E260">
            <v>175.03</v>
          </cell>
          <cell r="F260">
            <v>5.4199999999999998E-2</v>
          </cell>
          <cell r="G260">
            <v>10</v>
          </cell>
          <cell r="H260">
            <v>0.54200000000000004</v>
          </cell>
          <cell r="I260">
            <v>1.2494957062993488E-2</v>
          </cell>
        </row>
        <row r="261">
          <cell r="E261">
            <v>175.04</v>
          </cell>
          <cell r="F261">
            <v>3.95E-2</v>
          </cell>
          <cell r="G261">
            <v>15</v>
          </cell>
          <cell r="H261">
            <v>0.59250000000000003</v>
          </cell>
          <cell r="I261">
            <v>1.3659155091925539E-2</v>
          </cell>
        </row>
        <row r="262">
          <cell r="E262">
            <v>175.05</v>
          </cell>
          <cell r="F262">
            <v>3.09E-2</v>
          </cell>
          <cell r="G262">
            <v>20</v>
          </cell>
          <cell r="H262">
            <v>0.61799999999999999</v>
          </cell>
          <cell r="I262">
            <v>1.4247017462970435E-2</v>
          </cell>
        </row>
        <row r="263">
          <cell r="E263">
            <v>175.06</v>
          </cell>
          <cell r="F263">
            <v>3.95E-2</v>
          </cell>
          <cell r="G263">
            <v>25</v>
          </cell>
          <cell r="H263">
            <v>0.98750000000000004</v>
          </cell>
          <cell r="I263">
            <v>2.2765258486542563E-2</v>
          </cell>
        </row>
        <row r="264">
          <cell r="E264">
            <v>175.07</v>
          </cell>
          <cell r="F264">
            <v>7.0999999999999994E-2</v>
          </cell>
          <cell r="G264">
            <v>30</v>
          </cell>
          <cell r="H264">
            <v>2.13</v>
          </cell>
          <cell r="I264">
            <v>4.9103798051985476E-2</v>
          </cell>
        </row>
        <row r="265">
          <cell r="E265">
            <v>175.08</v>
          </cell>
          <cell r="F265">
            <v>9.4399999999999998E-2</v>
          </cell>
          <cell r="G265">
            <v>35</v>
          </cell>
          <cell r="H265">
            <v>3.3039999999999998</v>
          </cell>
          <cell r="I265">
            <v>7.6168520546366206E-2</v>
          </cell>
        </row>
        <row r="266">
          <cell r="E266">
            <v>175.09</v>
          </cell>
          <cell r="F266">
            <v>9.0800000000000006E-2</v>
          </cell>
          <cell r="G266">
            <v>40</v>
          </cell>
          <cell r="H266">
            <v>3.6320000000000001</v>
          </cell>
          <cell r="I266">
            <v>8.3730044377845661E-2</v>
          </cell>
        </row>
        <row r="267">
          <cell r="E267">
            <v>175.1</v>
          </cell>
          <cell r="F267">
            <v>5.5399999999999998E-2</v>
          </cell>
          <cell r="G267">
            <v>45</v>
          </cell>
          <cell r="H267">
            <v>2.4929999999999999</v>
          </cell>
          <cell r="I267">
            <v>5.7472191804506946E-2</v>
          </cell>
        </row>
        <row r="268">
          <cell r="E268">
            <v>175.11</v>
          </cell>
          <cell r="F268">
            <v>7.7200000000000005E-2</v>
          </cell>
          <cell r="G268">
            <v>50</v>
          </cell>
          <cell r="H268">
            <v>3.8600000000000003</v>
          </cell>
          <cell r="I268">
            <v>8.8986225577776509E-2</v>
          </cell>
        </row>
        <row r="269">
          <cell r="E269">
            <v>175.12</v>
          </cell>
          <cell r="F269">
            <v>0.1173</v>
          </cell>
          <cell r="G269">
            <v>55</v>
          </cell>
          <cell r="H269">
            <v>6.4515000000000002</v>
          </cell>
          <cell r="I269">
            <v>0.14872917987435885</v>
          </cell>
        </row>
        <row r="270">
          <cell r="E270">
            <v>175.13</v>
          </cell>
          <cell r="F270">
            <v>9.0700000000000003E-2</v>
          </cell>
          <cell r="G270">
            <v>60</v>
          </cell>
          <cell r="H270">
            <v>5.4420000000000002</v>
          </cell>
          <cell r="I270">
            <v>0.12545674600887557</v>
          </cell>
        </row>
        <row r="271">
          <cell r="E271">
            <v>175.14</v>
          </cell>
          <cell r="F271">
            <v>0.16569999999999999</v>
          </cell>
          <cell r="G271">
            <v>65</v>
          </cell>
          <cell r="H271">
            <v>10.770499999999998</v>
          </cell>
          <cell r="I271">
            <v>0.24829692813094345</v>
          </cell>
        </row>
        <row r="272">
          <cell r="E272">
            <v>175.15</v>
          </cell>
          <cell r="F272">
            <v>2.87E-2</v>
          </cell>
          <cell r="G272">
            <v>70</v>
          </cell>
          <cell r="H272">
            <v>2.0089999999999999</v>
          </cell>
          <cell r="I272">
            <v>4.6314333467811657E-2</v>
          </cell>
        </row>
        <row r="273">
          <cell r="E273">
            <v>175.16</v>
          </cell>
          <cell r="F273">
            <v>4.5999999999999999E-3</v>
          </cell>
          <cell r="G273">
            <v>75</v>
          </cell>
          <cell r="H273">
            <v>0.34499999999999997</v>
          </cell>
          <cell r="I273">
            <v>7.9534320788427169E-3</v>
          </cell>
        </row>
        <row r="274">
          <cell r="E274">
            <v>185.01</v>
          </cell>
          <cell r="F274">
            <v>0</v>
          </cell>
          <cell r="G274">
            <v>2.5</v>
          </cell>
          <cell r="H274">
            <v>0</v>
          </cell>
          <cell r="I274">
            <v>0</v>
          </cell>
        </row>
        <row r="275">
          <cell r="E275">
            <v>185.02</v>
          </cell>
          <cell r="F275">
            <v>0</v>
          </cell>
          <cell r="G275">
            <v>5</v>
          </cell>
          <cell r="H275">
            <v>0</v>
          </cell>
          <cell r="I275">
            <v>0</v>
          </cell>
        </row>
        <row r="276">
          <cell r="E276">
            <v>185.03</v>
          </cell>
          <cell r="F276">
            <v>0</v>
          </cell>
          <cell r="G276">
            <v>10</v>
          </cell>
          <cell r="H276">
            <v>0</v>
          </cell>
          <cell r="I276">
            <v>0</v>
          </cell>
        </row>
        <row r="277">
          <cell r="E277">
            <v>185.04</v>
          </cell>
          <cell r="F277">
            <v>1.43E-2</v>
          </cell>
          <cell r="G277">
            <v>15</v>
          </cell>
          <cell r="H277">
            <v>0.2145</v>
          </cell>
          <cell r="I277">
            <v>3.5667370591463111E-3</v>
          </cell>
        </row>
        <row r="278">
          <cell r="E278">
            <v>185.05</v>
          </cell>
          <cell r="F278">
            <v>7.2599999999999998E-2</v>
          </cell>
          <cell r="G278">
            <v>20</v>
          </cell>
          <cell r="H278">
            <v>1.452</v>
          </cell>
          <cell r="I278">
            <v>2.4144066246528876E-2</v>
          </cell>
        </row>
        <row r="279">
          <cell r="E279">
            <v>185.06</v>
          </cell>
          <cell r="F279">
            <v>1.72E-2</v>
          </cell>
          <cell r="G279">
            <v>25</v>
          </cell>
          <cell r="H279">
            <v>0.43</v>
          </cell>
          <cell r="I279">
            <v>7.150102263090507E-3</v>
          </cell>
        </row>
        <row r="280">
          <cell r="E280">
            <v>185.07</v>
          </cell>
          <cell r="F280">
            <v>8.9999999999999998E-4</v>
          </cell>
          <cell r="G280">
            <v>30</v>
          </cell>
          <cell r="H280">
            <v>2.7E-2</v>
          </cell>
          <cell r="I280">
            <v>4.4895990954289231E-4</v>
          </cell>
        </row>
        <row r="281">
          <cell r="E281">
            <v>185.08</v>
          </cell>
          <cell r="F281">
            <v>0</v>
          </cell>
          <cell r="G281">
            <v>35</v>
          </cell>
          <cell r="H281">
            <v>0</v>
          </cell>
          <cell r="I281">
            <v>0</v>
          </cell>
        </row>
        <row r="282">
          <cell r="E282">
            <v>185.09</v>
          </cell>
          <cell r="F282">
            <v>0</v>
          </cell>
          <cell r="G282">
            <v>40</v>
          </cell>
          <cell r="H282">
            <v>0</v>
          </cell>
          <cell r="I282">
            <v>0</v>
          </cell>
        </row>
        <row r="283">
          <cell r="E283">
            <v>185.1</v>
          </cell>
          <cell r="F283">
            <v>0</v>
          </cell>
          <cell r="G283">
            <v>45</v>
          </cell>
          <cell r="H283">
            <v>0</v>
          </cell>
          <cell r="I283">
            <v>0</v>
          </cell>
        </row>
        <row r="284">
          <cell r="E284">
            <v>185.11</v>
          </cell>
          <cell r="F284">
            <v>0</v>
          </cell>
          <cell r="G284">
            <v>50</v>
          </cell>
          <cell r="H284">
            <v>0</v>
          </cell>
          <cell r="I284">
            <v>0</v>
          </cell>
        </row>
        <row r="285">
          <cell r="E285">
            <v>185.12</v>
          </cell>
          <cell r="F285">
            <v>4.8099999999999997E-2</v>
          </cell>
          <cell r="G285">
            <v>55</v>
          </cell>
          <cell r="H285">
            <v>2.6454999999999997</v>
          </cell>
          <cell r="I285">
            <v>4.3989757062804502E-2</v>
          </cell>
        </row>
        <row r="286">
          <cell r="E286">
            <v>185.13</v>
          </cell>
          <cell r="F286">
            <v>0</v>
          </cell>
          <cell r="G286">
            <v>60</v>
          </cell>
          <cell r="H286">
            <v>0</v>
          </cell>
          <cell r="I286">
            <v>0</v>
          </cell>
        </row>
        <row r="287">
          <cell r="E287">
            <v>185.14</v>
          </cell>
          <cell r="F287">
            <v>0.79879999999999995</v>
          </cell>
          <cell r="G287">
            <v>65</v>
          </cell>
          <cell r="H287">
            <v>51.921999999999997</v>
          </cell>
          <cell r="I287">
            <v>0.8633665341957798</v>
          </cell>
        </row>
        <row r="288">
          <cell r="E288">
            <v>185.15</v>
          </cell>
          <cell r="F288">
            <v>3.1899999999999998E-2</v>
          </cell>
          <cell r="G288">
            <v>70</v>
          </cell>
          <cell r="H288">
            <v>2.2329999999999997</v>
          </cell>
          <cell r="I288">
            <v>3.7130647333676978E-2</v>
          </cell>
        </row>
        <row r="289">
          <cell r="E289">
            <v>185.16</v>
          </cell>
          <cell r="F289">
            <v>1.6199999999999999E-2</v>
          </cell>
          <cell r="G289">
            <v>75</v>
          </cell>
          <cell r="H289">
            <v>1.2149999999999999</v>
          </cell>
          <cell r="I289">
            <v>2.0203195929430151E-2</v>
          </cell>
        </row>
        <row r="290">
          <cell r="E290">
            <v>195.01</v>
          </cell>
          <cell r="F290">
            <v>0</v>
          </cell>
          <cell r="G290">
            <v>2.5</v>
          </cell>
          <cell r="H290">
            <v>0</v>
          </cell>
          <cell r="I290">
            <v>0</v>
          </cell>
        </row>
        <row r="291">
          <cell r="E291">
            <v>195.02</v>
          </cell>
          <cell r="F291">
            <v>0</v>
          </cell>
          <cell r="G291">
            <v>5</v>
          </cell>
          <cell r="H291">
            <v>0</v>
          </cell>
          <cell r="I291">
            <v>0</v>
          </cell>
        </row>
        <row r="292">
          <cell r="E292">
            <v>195.03</v>
          </cell>
          <cell r="F292">
            <v>0</v>
          </cell>
          <cell r="G292">
            <v>10</v>
          </cell>
          <cell r="H292">
            <v>0</v>
          </cell>
          <cell r="I292">
            <v>0</v>
          </cell>
        </row>
        <row r="293">
          <cell r="E293">
            <v>195.04</v>
          </cell>
          <cell r="F293">
            <v>1.43E-2</v>
          </cell>
          <cell r="G293">
            <v>15</v>
          </cell>
          <cell r="H293">
            <v>0.2145</v>
          </cell>
          <cell r="I293">
            <v>3.5667370591463111E-3</v>
          </cell>
        </row>
        <row r="294">
          <cell r="E294">
            <v>195.05</v>
          </cell>
          <cell r="F294">
            <v>7.2599999999999998E-2</v>
          </cell>
          <cell r="G294">
            <v>20</v>
          </cell>
          <cell r="H294">
            <v>1.452</v>
          </cell>
          <cell r="I294">
            <v>2.4144066246528876E-2</v>
          </cell>
        </row>
        <row r="295">
          <cell r="E295">
            <v>195.06</v>
          </cell>
          <cell r="F295">
            <v>1.72E-2</v>
          </cell>
          <cell r="G295">
            <v>25</v>
          </cell>
          <cell r="H295">
            <v>0.43</v>
          </cell>
          <cell r="I295">
            <v>7.150102263090507E-3</v>
          </cell>
        </row>
        <row r="296">
          <cell r="E296">
            <v>195.07</v>
          </cell>
          <cell r="F296">
            <v>8.9999999999999998E-4</v>
          </cell>
          <cell r="G296">
            <v>30</v>
          </cell>
          <cell r="H296">
            <v>2.7E-2</v>
          </cell>
          <cell r="I296">
            <v>4.4895990954289231E-4</v>
          </cell>
        </row>
        <row r="297">
          <cell r="E297">
            <v>195.08</v>
          </cell>
          <cell r="F297">
            <v>0</v>
          </cell>
          <cell r="G297">
            <v>35</v>
          </cell>
          <cell r="H297">
            <v>0</v>
          </cell>
          <cell r="I297">
            <v>0</v>
          </cell>
        </row>
        <row r="298">
          <cell r="E298">
            <v>195.09</v>
          </cell>
          <cell r="F298">
            <v>0</v>
          </cell>
          <cell r="G298">
            <v>40</v>
          </cell>
          <cell r="H298">
            <v>0</v>
          </cell>
          <cell r="I298">
            <v>0</v>
          </cell>
        </row>
        <row r="299">
          <cell r="E299">
            <v>195.1</v>
          </cell>
          <cell r="F299">
            <v>0</v>
          </cell>
          <cell r="G299">
            <v>45</v>
          </cell>
          <cell r="H299">
            <v>0</v>
          </cell>
          <cell r="I299">
            <v>0</v>
          </cell>
        </row>
        <row r="300">
          <cell r="E300">
            <v>195.11</v>
          </cell>
          <cell r="F300">
            <v>0</v>
          </cell>
          <cell r="G300">
            <v>50</v>
          </cell>
          <cell r="H300">
            <v>0</v>
          </cell>
          <cell r="I300">
            <v>0</v>
          </cell>
        </row>
        <row r="301">
          <cell r="E301">
            <v>195.12</v>
          </cell>
          <cell r="F301">
            <v>4.8099999999999997E-2</v>
          </cell>
          <cell r="G301">
            <v>55</v>
          </cell>
          <cell r="H301">
            <v>2.6454999999999997</v>
          </cell>
          <cell r="I301">
            <v>4.3989757062804502E-2</v>
          </cell>
        </row>
        <row r="302">
          <cell r="E302">
            <v>195.13</v>
          </cell>
          <cell r="F302">
            <v>0</v>
          </cell>
          <cell r="G302">
            <v>60</v>
          </cell>
          <cell r="H302">
            <v>0</v>
          </cell>
          <cell r="I302">
            <v>0</v>
          </cell>
        </row>
        <row r="303">
          <cell r="E303">
            <v>195.14</v>
          </cell>
          <cell r="F303">
            <v>0.79879999999999995</v>
          </cell>
          <cell r="G303">
            <v>65</v>
          </cell>
          <cell r="H303">
            <v>51.921999999999997</v>
          </cell>
          <cell r="I303">
            <v>0.8633665341957798</v>
          </cell>
        </row>
        <row r="304">
          <cell r="E304">
            <v>195.15</v>
          </cell>
          <cell r="F304">
            <v>3.1899999999999998E-2</v>
          </cell>
          <cell r="G304">
            <v>70</v>
          </cell>
          <cell r="H304">
            <v>2.2329999999999997</v>
          </cell>
          <cell r="I304">
            <v>3.7130647333676978E-2</v>
          </cell>
        </row>
        <row r="305">
          <cell r="E305">
            <v>195.16</v>
          </cell>
          <cell r="F305">
            <v>1.6199999999999999E-2</v>
          </cell>
          <cell r="G305">
            <v>75</v>
          </cell>
          <cell r="H305">
            <v>1.2149999999999999</v>
          </cell>
          <cell r="I305">
            <v>2.0203195929430151E-2</v>
          </cell>
        </row>
        <row r="306">
          <cell r="E306">
            <v>205.01</v>
          </cell>
          <cell r="F306">
            <v>0</v>
          </cell>
          <cell r="G306">
            <v>2.5</v>
          </cell>
          <cell r="H306">
            <v>0</v>
          </cell>
          <cell r="I306">
            <v>0</v>
          </cell>
        </row>
        <row r="307">
          <cell r="E307">
            <v>205.02</v>
          </cell>
          <cell r="F307">
            <v>0</v>
          </cell>
          <cell r="G307">
            <v>5</v>
          </cell>
          <cell r="H307">
            <v>0</v>
          </cell>
          <cell r="I307">
            <v>0</v>
          </cell>
        </row>
        <row r="308">
          <cell r="E308">
            <v>205.03</v>
          </cell>
          <cell r="F308">
            <v>0</v>
          </cell>
          <cell r="G308">
            <v>10</v>
          </cell>
          <cell r="H308">
            <v>0</v>
          </cell>
          <cell r="I308">
            <v>0</v>
          </cell>
        </row>
        <row r="309">
          <cell r="E309">
            <v>205.04</v>
          </cell>
          <cell r="F309">
            <v>1.43E-2</v>
          </cell>
          <cell r="G309">
            <v>15</v>
          </cell>
          <cell r="H309">
            <v>0.2145</v>
          </cell>
          <cell r="I309">
            <v>3.5667370591463111E-3</v>
          </cell>
        </row>
        <row r="310">
          <cell r="E310">
            <v>205.05</v>
          </cell>
          <cell r="F310">
            <v>7.2599999999999998E-2</v>
          </cell>
          <cell r="G310">
            <v>20</v>
          </cell>
          <cell r="H310">
            <v>1.452</v>
          </cell>
          <cell r="I310">
            <v>2.4144066246528876E-2</v>
          </cell>
        </row>
        <row r="311">
          <cell r="E311">
            <v>205.06</v>
          </cell>
          <cell r="F311">
            <v>1.72E-2</v>
          </cell>
          <cell r="G311">
            <v>25</v>
          </cell>
          <cell r="H311">
            <v>0.43</v>
          </cell>
          <cell r="I311">
            <v>7.150102263090507E-3</v>
          </cell>
        </row>
        <row r="312">
          <cell r="E312">
            <v>205.07</v>
          </cell>
          <cell r="F312">
            <v>8.9999999999999998E-4</v>
          </cell>
          <cell r="G312">
            <v>30</v>
          </cell>
          <cell r="H312">
            <v>2.7E-2</v>
          </cell>
          <cell r="I312">
            <v>4.4895990954289231E-4</v>
          </cell>
        </row>
        <row r="313">
          <cell r="E313">
            <v>205.08</v>
          </cell>
          <cell r="F313">
            <v>0</v>
          </cell>
          <cell r="G313">
            <v>35</v>
          </cell>
          <cell r="H313">
            <v>0</v>
          </cell>
          <cell r="I313">
            <v>0</v>
          </cell>
        </row>
        <row r="314">
          <cell r="E314">
            <v>205.09</v>
          </cell>
          <cell r="F314">
            <v>0</v>
          </cell>
          <cell r="G314">
            <v>40</v>
          </cell>
          <cell r="H314">
            <v>0</v>
          </cell>
          <cell r="I314">
            <v>0</v>
          </cell>
        </row>
        <row r="315">
          <cell r="E315">
            <v>205.1</v>
          </cell>
          <cell r="F315">
            <v>0</v>
          </cell>
          <cell r="G315">
            <v>45</v>
          </cell>
          <cell r="H315">
            <v>0</v>
          </cell>
          <cell r="I315">
            <v>0</v>
          </cell>
        </row>
        <row r="316">
          <cell r="E316">
            <v>205.11</v>
          </cell>
          <cell r="F316">
            <v>0</v>
          </cell>
          <cell r="G316">
            <v>50</v>
          </cell>
          <cell r="H316">
            <v>0</v>
          </cell>
          <cell r="I316">
            <v>0</v>
          </cell>
        </row>
        <row r="317">
          <cell r="E317">
            <v>205.12</v>
          </cell>
          <cell r="F317">
            <v>4.8099999999999997E-2</v>
          </cell>
          <cell r="G317">
            <v>55</v>
          </cell>
          <cell r="H317">
            <v>2.6454999999999997</v>
          </cell>
          <cell r="I317">
            <v>4.3989757062804502E-2</v>
          </cell>
        </row>
        <row r="318">
          <cell r="E318">
            <v>205.13</v>
          </cell>
          <cell r="F318">
            <v>0</v>
          </cell>
          <cell r="G318">
            <v>60</v>
          </cell>
          <cell r="H318">
            <v>0</v>
          </cell>
          <cell r="I318">
            <v>0</v>
          </cell>
        </row>
        <row r="319">
          <cell r="E319">
            <v>205.14</v>
          </cell>
          <cell r="F319">
            <v>0.79879999999999995</v>
          </cell>
          <cell r="G319">
            <v>65</v>
          </cell>
          <cell r="H319">
            <v>51.921999999999997</v>
          </cell>
          <cell r="I319">
            <v>0.8633665341957798</v>
          </cell>
        </row>
        <row r="320">
          <cell r="E320">
            <v>205.15</v>
          </cell>
          <cell r="F320">
            <v>3.1899999999999998E-2</v>
          </cell>
          <cell r="G320">
            <v>70</v>
          </cell>
          <cell r="H320">
            <v>2.2329999999999997</v>
          </cell>
          <cell r="I320">
            <v>3.7130647333676978E-2</v>
          </cell>
        </row>
        <row r="321">
          <cell r="E321">
            <v>205.16</v>
          </cell>
          <cell r="F321">
            <v>1.6199999999999999E-2</v>
          </cell>
          <cell r="G321">
            <v>75</v>
          </cell>
          <cell r="H321">
            <v>1.2149999999999999</v>
          </cell>
          <cell r="I321">
            <v>2.0203195929430151E-2</v>
          </cell>
        </row>
        <row r="322">
          <cell r="E322">
            <v>215.01</v>
          </cell>
          <cell r="F322">
            <v>0</v>
          </cell>
          <cell r="G322">
            <v>2.5</v>
          </cell>
          <cell r="H322">
            <v>0</v>
          </cell>
          <cell r="I322">
            <v>0</v>
          </cell>
        </row>
        <row r="323">
          <cell r="E323">
            <v>215.02</v>
          </cell>
          <cell r="F323">
            <v>0</v>
          </cell>
          <cell r="G323">
            <v>5</v>
          </cell>
          <cell r="H323">
            <v>0</v>
          </cell>
          <cell r="I323">
            <v>0</v>
          </cell>
        </row>
        <row r="324">
          <cell r="E324">
            <v>215.03</v>
          </cell>
          <cell r="F324">
            <v>0</v>
          </cell>
          <cell r="G324">
            <v>10</v>
          </cell>
          <cell r="H324">
            <v>0</v>
          </cell>
          <cell r="I324">
            <v>0</v>
          </cell>
        </row>
        <row r="325">
          <cell r="E325">
            <v>215.04</v>
          </cell>
          <cell r="F325">
            <v>1.43E-2</v>
          </cell>
          <cell r="G325">
            <v>15</v>
          </cell>
          <cell r="H325">
            <v>0.2145</v>
          </cell>
          <cell r="I325">
            <v>3.5667370591463111E-3</v>
          </cell>
        </row>
        <row r="326">
          <cell r="E326">
            <v>215.05</v>
          </cell>
          <cell r="F326">
            <v>7.2599999999999998E-2</v>
          </cell>
          <cell r="G326">
            <v>20</v>
          </cell>
          <cell r="H326">
            <v>1.452</v>
          </cell>
          <cell r="I326">
            <v>2.4144066246528876E-2</v>
          </cell>
        </row>
        <row r="327">
          <cell r="E327">
            <v>215.06</v>
          </cell>
          <cell r="F327">
            <v>1.72E-2</v>
          </cell>
          <cell r="G327">
            <v>25</v>
          </cell>
          <cell r="H327">
            <v>0.43</v>
          </cell>
          <cell r="I327">
            <v>7.150102263090507E-3</v>
          </cell>
        </row>
        <row r="328">
          <cell r="E328">
            <v>215.07</v>
          </cell>
          <cell r="F328">
            <v>8.9999999999999998E-4</v>
          </cell>
          <cell r="G328">
            <v>30</v>
          </cell>
          <cell r="H328">
            <v>2.7E-2</v>
          </cell>
          <cell r="I328">
            <v>4.4895990954289231E-4</v>
          </cell>
        </row>
        <row r="329">
          <cell r="E329">
            <v>215.08</v>
          </cell>
          <cell r="F329">
            <v>0</v>
          </cell>
          <cell r="G329">
            <v>35</v>
          </cell>
          <cell r="H329">
            <v>0</v>
          </cell>
          <cell r="I329">
            <v>0</v>
          </cell>
        </row>
        <row r="330">
          <cell r="E330">
            <v>215.09</v>
          </cell>
          <cell r="F330">
            <v>0</v>
          </cell>
          <cell r="G330">
            <v>40</v>
          </cell>
          <cell r="H330">
            <v>0</v>
          </cell>
          <cell r="I330">
            <v>0</v>
          </cell>
        </row>
        <row r="331">
          <cell r="E331">
            <v>215.1</v>
          </cell>
          <cell r="F331">
            <v>0</v>
          </cell>
          <cell r="G331">
            <v>45</v>
          </cell>
          <cell r="H331">
            <v>0</v>
          </cell>
          <cell r="I331">
            <v>0</v>
          </cell>
        </row>
        <row r="332">
          <cell r="E332">
            <v>215.11</v>
          </cell>
          <cell r="F332">
            <v>0</v>
          </cell>
          <cell r="G332">
            <v>50</v>
          </cell>
          <cell r="H332">
            <v>0</v>
          </cell>
          <cell r="I332">
            <v>0</v>
          </cell>
        </row>
        <row r="333">
          <cell r="E333">
            <v>215.12</v>
          </cell>
          <cell r="F333">
            <v>4.8099999999999997E-2</v>
          </cell>
          <cell r="G333">
            <v>55</v>
          </cell>
          <cell r="H333">
            <v>2.6454999999999997</v>
          </cell>
          <cell r="I333">
            <v>4.3989757062804502E-2</v>
          </cell>
        </row>
        <row r="334">
          <cell r="E334">
            <v>215.13</v>
          </cell>
          <cell r="F334">
            <v>0</v>
          </cell>
          <cell r="G334">
            <v>60</v>
          </cell>
          <cell r="H334">
            <v>0</v>
          </cell>
          <cell r="I334">
            <v>0</v>
          </cell>
        </row>
        <row r="335">
          <cell r="E335">
            <v>215.14</v>
          </cell>
          <cell r="F335">
            <v>0.79879999999999995</v>
          </cell>
          <cell r="G335">
            <v>65</v>
          </cell>
          <cell r="H335">
            <v>51.921999999999997</v>
          </cell>
          <cell r="I335">
            <v>0.8633665341957798</v>
          </cell>
        </row>
        <row r="336">
          <cell r="E336">
            <v>215.15</v>
          </cell>
          <cell r="F336">
            <v>3.1899999999999998E-2</v>
          </cell>
          <cell r="G336">
            <v>70</v>
          </cell>
          <cell r="H336">
            <v>2.2329999999999997</v>
          </cell>
          <cell r="I336">
            <v>3.7130647333676978E-2</v>
          </cell>
        </row>
        <row r="337">
          <cell r="E337">
            <v>215.16</v>
          </cell>
          <cell r="F337">
            <v>1.6199999999999999E-2</v>
          </cell>
          <cell r="G337">
            <v>75</v>
          </cell>
          <cell r="H337">
            <v>1.2149999999999999</v>
          </cell>
          <cell r="I337">
            <v>2.0203195929430151E-2</v>
          </cell>
        </row>
        <row r="338">
          <cell r="E338">
            <v>225.01</v>
          </cell>
          <cell r="F338">
            <v>0</v>
          </cell>
          <cell r="G338">
            <v>2.5</v>
          </cell>
          <cell r="H338">
            <v>0</v>
          </cell>
          <cell r="I338">
            <v>0</v>
          </cell>
        </row>
        <row r="339">
          <cell r="E339">
            <v>225.02</v>
          </cell>
          <cell r="F339">
            <v>0</v>
          </cell>
          <cell r="G339">
            <v>5</v>
          </cell>
          <cell r="H339">
            <v>0</v>
          </cell>
          <cell r="I339">
            <v>0</v>
          </cell>
        </row>
        <row r="340">
          <cell r="E340">
            <v>225.03</v>
          </cell>
          <cell r="F340">
            <v>0</v>
          </cell>
          <cell r="G340">
            <v>10</v>
          </cell>
          <cell r="H340">
            <v>0</v>
          </cell>
          <cell r="I340">
            <v>0</v>
          </cell>
        </row>
        <row r="341">
          <cell r="E341">
            <v>225.04</v>
          </cell>
          <cell r="F341">
            <v>1.43E-2</v>
          </cell>
          <cell r="G341">
            <v>15</v>
          </cell>
          <cell r="H341">
            <v>0.2145</v>
          </cell>
          <cell r="I341">
            <v>3.5667370591463111E-3</v>
          </cell>
        </row>
        <row r="342">
          <cell r="E342">
            <v>225.05</v>
          </cell>
          <cell r="F342">
            <v>7.2599999999999998E-2</v>
          </cell>
          <cell r="G342">
            <v>20</v>
          </cell>
          <cell r="H342">
            <v>1.452</v>
          </cell>
          <cell r="I342">
            <v>2.4144066246528876E-2</v>
          </cell>
        </row>
        <row r="343">
          <cell r="E343">
            <v>225.06</v>
          </cell>
          <cell r="F343">
            <v>1.72E-2</v>
          </cell>
          <cell r="G343">
            <v>25</v>
          </cell>
          <cell r="H343">
            <v>0.43</v>
          </cell>
          <cell r="I343">
            <v>7.150102263090507E-3</v>
          </cell>
        </row>
        <row r="344">
          <cell r="E344">
            <v>225.07</v>
          </cell>
          <cell r="F344">
            <v>8.9999999999999998E-4</v>
          </cell>
          <cell r="G344">
            <v>30</v>
          </cell>
          <cell r="H344">
            <v>2.7E-2</v>
          </cell>
          <cell r="I344">
            <v>4.4895990954289231E-4</v>
          </cell>
        </row>
        <row r="345">
          <cell r="E345">
            <v>225.08</v>
          </cell>
          <cell r="F345">
            <v>0</v>
          </cell>
          <cell r="G345">
            <v>35</v>
          </cell>
          <cell r="H345">
            <v>0</v>
          </cell>
          <cell r="I345">
            <v>0</v>
          </cell>
        </row>
        <row r="346">
          <cell r="E346">
            <v>225.09</v>
          </cell>
          <cell r="F346">
            <v>0</v>
          </cell>
          <cell r="G346">
            <v>40</v>
          </cell>
          <cell r="H346">
            <v>0</v>
          </cell>
          <cell r="I346">
            <v>0</v>
          </cell>
        </row>
        <row r="347">
          <cell r="E347">
            <v>225.1</v>
          </cell>
          <cell r="F347">
            <v>0</v>
          </cell>
          <cell r="G347">
            <v>45</v>
          </cell>
          <cell r="H347">
            <v>0</v>
          </cell>
          <cell r="I347">
            <v>0</v>
          </cell>
        </row>
        <row r="348">
          <cell r="E348">
            <v>225.11</v>
          </cell>
          <cell r="F348">
            <v>0</v>
          </cell>
          <cell r="G348">
            <v>50</v>
          </cell>
          <cell r="H348">
            <v>0</v>
          </cell>
          <cell r="I348">
            <v>0</v>
          </cell>
        </row>
        <row r="349">
          <cell r="E349">
            <v>225.12</v>
          </cell>
          <cell r="F349">
            <v>4.8099999999999997E-2</v>
          </cell>
          <cell r="G349">
            <v>55</v>
          </cell>
          <cell r="H349">
            <v>2.6454999999999997</v>
          </cell>
          <cell r="I349">
            <v>4.3989757062804502E-2</v>
          </cell>
        </row>
        <row r="350">
          <cell r="E350">
            <v>225.13</v>
          </cell>
          <cell r="F350">
            <v>0</v>
          </cell>
          <cell r="G350">
            <v>60</v>
          </cell>
          <cell r="H350">
            <v>0</v>
          </cell>
          <cell r="I350">
            <v>0</v>
          </cell>
        </row>
        <row r="351">
          <cell r="E351">
            <v>225.14</v>
          </cell>
          <cell r="F351">
            <v>0.79879999999999995</v>
          </cell>
          <cell r="G351">
            <v>65</v>
          </cell>
          <cell r="H351">
            <v>51.921999999999997</v>
          </cell>
          <cell r="I351">
            <v>0.8633665341957798</v>
          </cell>
        </row>
        <row r="352">
          <cell r="E352">
            <v>225.15</v>
          </cell>
          <cell r="F352">
            <v>3.1899999999999998E-2</v>
          </cell>
          <cell r="G352">
            <v>70</v>
          </cell>
          <cell r="H352">
            <v>2.2329999999999997</v>
          </cell>
          <cell r="I352">
            <v>3.7130647333676978E-2</v>
          </cell>
        </row>
        <row r="353">
          <cell r="E353">
            <v>225.16</v>
          </cell>
          <cell r="F353">
            <v>1.6199999999999999E-2</v>
          </cell>
          <cell r="G353">
            <v>75</v>
          </cell>
          <cell r="H353">
            <v>1.2149999999999999</v>
          </cell>
          <cell r="I353">
            <v>2.0203195929430151E-2</v>
          </cell>
        </row>
        <row r="354">
          <cell r="E354">
            <v>235.01</v>
          </cell>
          <cell r="F354">
            <v>0</v>
          </cell>
          <cell r="G354">
            <v>2.5</v>
          </cell>
          <cell r="H354">
            <v>0</v>
          </cell>
          <cell r="I354">
            <v>0</v>
          </cell>
        </row>
        <row r="355">
          <cell r="E355">
            <v>235.02</v>
          </cell>
          <cell r="F355">
            <v>0</v>
          </cell>
          <cell r="G355">
            <v>5</v>
          </cell>
          <cell r="H355">
            <v>0</v>
          </cell>
          <cell r="I355">
            <v>0</v>
          </cell>
        </row>
        <row r="356">
          <cell r="E356">
            <v>235.03</v>
          </cell>
          <cell r="F356">
            <v>0</v>
          </cell>
          <cell r="G356">
            <v>10</v>
          </cell>
          <cell r="H356">
            <v>0</v>
          </cell>
          <cell r="I356">
            <v>0</v>
          </cell>
        </row>
        <row r="357">
          <cell r="E357">
            <v>235.04</v>
          </cell>
          <cell r="F357">
            <v>1.43E-2</v>
          </cell>
          <cell r="G357">
            <v>15</v>
          </cell>
          <cell r="H357">
            <v>0.2145</v>
          </cell>
          <cell r="I357">
            <v>3.5667370591463111E-3</v>
          </cell>
        </row>
        <row r="358">
          <cell r="E358">
            <v>235.05</v>
          </cell>
          <cell r="F358">
            <v>7.2599999999999998E-2</v>
          </cell>
          <cell r="G358">
            <v>20</v>
          </cell>
          <cell r="H358">
            <v>1.452</v>
          </cell>
          <cell r="I358">
            <v>2.4144066246528876E-2</v>
          </cell>
        </row>
        <row r="359">
          <cell r="E359">
            <v>235.06</v>
          </cell>
          <cell r="F359">
            <v>1.72E-2</v>
          </cell>
          <cell r="G359">
            <v>25</v>
          </cell>
          <cell r="H359">
            <v>0.43</v>
          </cell>
          <cell r="I359">
            <v>7.150102263090507E-3</v>
          </cell>
        </row>
        <row r="360">
          <cell r="E360">
            <v>235.07</v>
          </cell>
          <cell r="F360">
            <v>8.9999999999999998E-4</v>
          </cell>
          <cell r="G360">
            <v>30</v>
          </cell>
          <cell r="H360">
            <v>2.7E-2</v>
          </cell>
          <cell r="I360">
            <v>4.4895990954289231E-4</v>
          </cell>
        </row>
        <row r="361">
          <cell r="E361">
            <v>235.08</v>
          </cell>
          <cell r="F361">
            <v>0</v>
          </cell>
          <cell r="G361">
            <v>35</v>
          </cell>
          <cell r="H361">
            <v>0</v>
          </cell>
          <cell r="I361">
            <v>0</v>
          </cell>
        </row>
        <row r="362">
          <cell r="E362">
            <v>235.09</v>
          </cell>
          <cell r="F362">
            <v>0</v>
          </cell>
          <cell r="G362">
            <v>40</v>
          </cell>
          <cell r="H362">
            <v>0</v>
          </cell>
          <cell r="I362">
            <v>0</v>
          </cell>
        </row>
        <row r="363">
          <cell r="E363">
            <v>235.1</v>
          </cell>
          <cell r="F363">
            <v>0</v>
          </cell>
          <cell r="G363">
            <v>45</v>
          </cell>
          <cell r="H363">
            <v>0</v>
          </cell>
          <cell r="I363">
            <v>0</v>
          </cell>
        </row>
        <row r="364">
          <cell r="E364">
            <v>235.11</v>
          </cell>
          <cell r="F364">
            <v>0</v>
          </cell>
          <cell r="G364">
            <v>50</v>
          </cell>
          <cell r="H364">
            <v>0</v>
          </cell>
          <cell r="I364">
            <v>0</v>
          </cell>
        </row>
        <row r="365">
          <cell r="E365">
            <v>235.12</v>
          </cell>
          <cell r="F365">
            <v>4.8099999999999997E-2</v>
          </cell>
          <cell r="G365">
            <v>55</v>
          </cell>
          <cell r="H365">
            <v>2.6454999999999997</v>
          </cell>
          <cell r="I365">
            <v>4.3989757062804502E-2</v>
          </cell>
        </row>
        <row r="366">
          <cell r="E366">
            <v>235.13</v>
          </cell>
          <cell r="F366">
            <v>0</v>
          </cell>
          <cell r="G366">
            <v>60</v>
          </cell>
          <cell r="H366">
            <v>0</v>
          </cell>
          <cell r="I366">
            <v>0</v>
          </cell>
        </row>
        <row r="367">
          <cell r="E367">
            <v>235.14</v>
          </cell>
          <cell r="F367">
            <v>0.79879999999999995</v>
          </cell>
          <cell r="G367">
            <v>65</v>
          </cell>
          <cell r="H367">
            <v>51.921999999999997</v>
          </cell>
          <cell r="I367">
            <v>0.8633665341957798</v>
          </cell>
        </row>
        <row r="368">
          <cell r="E368">
            <v>235.15</v>
          </cell>
          <cell r="F368">
            <v>3.1899999999999998E-2</v>
          </cell>
          <cell r="G368">
            <v>70</v>
          </cell>
          <cell r="H368">
            <v>2.2329999999999997</v>
          </cell>
          <cell r="I368">
            <v>3.7130647333676978E-2</v>
          </cell>
        </row>
        <row r="369">
          <cell r="E369">
            <v>235.16</v>
          </cell>
          <cell r="F369">
            <v>1.6199999999999999E-2</v>
          </cell>
          <cell r="G369">
            <v>75</v>
          </cell>
          <cell r="H369">
            <v>1.2149999999999999</v>
          </cell>
          <cell r="I369">
            <v>2.0203195929430151E-2</v>
          </cell>
        </row>
        <row r="370">
          <cell r="E370">
            <v>245.01</v>
          </cell>
          <cell r="F370">
            <v>0</v>
          </cell>
          <cell r="G370">
            <v>2.5</v>
          </cell>
          <cell r="H370">
            <v>0</v>
          </cell>
          <cell r="I370">
            <v>0</v>
          </cell>
        </row>
        <row r="371">
          <cell r="E371">
            <v>245.02</v>
          </cell>
          <cell r="F371">
            <v>0</v>
          </cell>
          <cell r="G371">
            <v>5</v>
          </cell>
          <cell r="H371">
            <v>0</v>
          </cell>
          <cell r="I371">
            <v>0</v>
          </cell>
        </row>
        <row r="372">
          <cell r="E372">
            <v>245.03</v>
          </cell>
          <cell r="F372">
            <v>0</v>
          </cell>
          <cell r="G372">
            <v>10</v>
          </cell>
          <cell r="H372">
            <v>0</v>
          </cell>
          <cell r="I372">
            <v>0</v>
          </cell>
        </row>
        <row r="373">
          <cell r="E373">
            <v>245.04</v>
          </cell>
          <cell r="F373">
            <v>1.43E-2</v>
          </cell>
          <cell r="G373">
            <v>15</v>
          </cell>
          <cell r="H373">
            <v>0.2145</v>
          </cell>
          <cell r="I373">
            <v>3.5667370591463111E-3</v>
          </cell>
        </row>
        <row r="374">
          <cell r="E374">
            <v>245.05</v>
          </cell>
          <cell r="F374">
            <v>7.2599999999999998E-2</v>
          </cell>
          <cell r="G374">
            <v>20</v>
          </cell>
          <cell r="H374">
            <v>1.452</v>
          </cell>
          <cell r="I374">
            <v>2.4144066246528876E-2</v>
          </cell>
        </row>
        <row r="375">
          <cell r="E375">
            <v>245.06</v>
          </cell>
          <cell r="F375">
            <v>1.72E-2</v>
          </cell>
          <cell r="G375">
            <v>25</v>
          </cell>
          <cell r="H375">
            <v>0.43</v>
          </cell>
          <cell r="I375">
            <v>7.150102263090507E-3</v>
          </cell>
        </row>
        <row r="376">
          <cell r="E376">
            <v>245.07</v>
          </cell>
          <cell r="F376">
            <v>8.9999999999999998E-4</v>
          </cell>
          <cell r="G376">
            <v>30</v>
          </cell>
          <cell r="H376">
            <v>2.7E-2</v>
          </cell>
          <cell r="I376">
            <v>4.4895990954289231E-4</v>
          </cell>
        </row>
        <row r="377">
          <cell r="E377">
            <v>245.08</v>
          </cell>
          <cell r="F377">
            <v>0</v>
          </cell>
          <cell r="G377">
            <v>35</v>
          </cell>
          <cell r="H377">
            <v>0</v>
          </cell>
          <cell r="I377">
            <v>0</v>
          </cell>
        </row>
        <row r="378">
          <cell r="E378">
            <v>245.09</v>
          </cell>
          <cell r="F378">
            <v>0</v>
          </cell>
          <cell r="G378">
            <v>40</v>
          </cell>
          <cell r="H378">
            <v>0</v>
          </cell>
          <cell r="I378">
            <v>0</v>
          </cell>
        </row>
        <row r="379">
          <cell r="E379">
            <v>245.1</v>
          </cell>
          <cell r="F379">
            <v>0</v>
          </cell>
          <cell r="G379">
            <v>45</v>
          </cell>
          <cell r="H379">
            <v>0</v>
          </cell>
          <cell r="I379">
            <v>0</v>
          </cell>
        </row>
        <row r="380">
          <cell r="E380">
            <v>245.11</v>
          </cell>
          <cell r="F380">
            <v>0</v>
          </cell>
          <cell r="G380">
            <v>50</v>
          </cell>
          <cell r="H380">
            <v>0</v>
          </cell>
          <cell r="I380">
            <v>0</v>
          </cell>
        </row>
        <row r="381">
          <cell r="E381">
            <v>245.12</v>
          </cell>
          <cell r="F381">
            <v>4.8099999999999997E-2</v>
          </cell>
          <cell r="G381">
            <v>55</v>
          </cell>
          <cell r="H381">
            <v>2.6454999999999997</v>
          </cell>
          <cell r="I381">
            <v>4.3989757062804502E-2</v>
          </cell>
        </row>
        <row r="382">
          <cell r="E382">
            <v>245.13</v>
          </cell>
          <cell r="F382">
            <v>0</v>
          </cell>
          <cell r="G382">
            <v>60</v>
          </cell>
          <cell r="H382">
            <v>0</v>
          </cell>
          <cell r="I382">
            <v>0</v>
          </cell>
        </row>
        <row r="383">
          <cell r="E383">
            <v>245.14</v>
          </cell>
          <cell r="F383">
            <v>0.79879999999999995</v>
          </cell>
          <cell r="G383">
            <v>65</v>
          </cell>
          <cell r="H383">
            <v>51.921999999999997</v>
          </cell>
          <cell r="I383">
            <v>0.8633665341957798</v>
          </cell>
        </row>
        <row r="384">
          <cell r="E384">
            <v>245.15</v>
          </cell>
          <cell r="F384">
            <v>3.1899999999999998E-2</v>
          </cell>
          <cell r="G384">
            <v>70</v>
          </cell>
          <cell r="H384">
            <v>2.2329999999999997</v>
          </cell>
          <cell r="I384">
            <v>3.7130647333676978E-2</v>
          </cell>
        </row>
        <row r="385">
          <cell r="E385">
            <v>245.16</v>
          </cell>
          <cell r="F385">
            <v>1.6199999999999999E-2</v>
          </cell>
          <cell r="G385">
            <v>75</v>
          </cell>
          <cell r="H385">
            <v>1.2149999999999999</v>
          </cell>
          <cell r="I385">
            <v>2.0203195929430151E-2</v>
          </cell>
        </row>
      </sheetData>
      <sheetData sheetId="6"/>
      <sheetData sheetId="7"/>
      <sheetData sheetId="8">
        <row r="74">
          <cell r="D74">
            <v>1</v>
          </cell>
          <cell r="E74">
            <v>9.8621100000000003E-3</v>
          </cell>
        </row>
        <row r="75">
          <cell r="D75">
            <v>2</v>
          </cell>
          <cell r="E75">
            <v>6.2724800000000004E-3</v>
          </cell>
        </row>
        <row r="76">
          <cell r="D76">
            <v>3</v>
          </cell>
          <cell r="E76">
            <v>5.0576700000000002E-3</v>
          </cell>
        </row>
        <row r="77">
          <cell r="D77">
            <v>4</v>
          </cell>
          <cell r="E77">
            <v>4.6668600000000001E-3</v>
          </cell>
        </row>
        <row r="78">
          <cell r="D78">
            <v>5</v>
          </cell>
          <cell r="E78">
            <v>6.9946899999999996E-3</v>
          </cell>
        </row>
        <row r="79">
          <cell r="D79">
            <v>6</v>
          </cell>
          <cell r="E79">
            <v>1.8494E-2</v>
          </cell>
        </row>
        <row r="80">
          <cell r="D80">
            <v>7</v>
          </cell>
          <cell r="E80">
            <v>4.5956499999999997E-2</v>
          </cell>
        </row>
        <row r="81">
          <cell r="D81">
            <v>8</v>
          </cell>
          <cell r="E81">
            <v>6.9644399999999995E-2</v>
          </cell>
        </row>
        <row r="82">
          <cell r="D82">
            <v>9</v>
          </cell>
          <cell r="E82">
            <v>6.0827899999999997E-2</v>
          </cell>
        </row>
        <row r="83">
          <cell r="D83">
            <v>10</v>
          </cell>
          <cell r="E83">
            <v>5.0286200000000003E-2</v>
          </cell>
        </row>
        <row r="84">
          <cell r="D84">
            <v>11</v>
          </cell>
          <cell r="E84">
            <v>4.9935100000000003E-2</v>
          </cell>
        </row>
        <row r="85">
          <cell r="D85">
            <v>12</v>
          </cell>
          <cell r="E85">
            <v>5.4365400000000001E-2</v>
          </cell>
        </row>
        <row r="86">
          <cell r="D86">
            <v>13</v>
          </cell>
          <cell r="E86">
            <v>5.7646200000000002E-2</v>
          </cell>
        </row>
        <row r="87">
          <cell r="D87">
            <v>14</v>
          </cell>
          <cell r="E87">
            <v>5.8031899999999997E-2</v>
          </cell>
        </row>
        <row r="88">
          <cell r="D88">
            <v>15</v>
          </cell>
          <cell r="E88">
            <v>6.2255400000000002E-2</v>
          </cell>
        </row>
        <row r="89">
          <cell r="D89">
            <v>16</v>
          </cell>
          <cell r="E89">
            <v>7.1004899999999996E-2</v>
          </cell>
        </row>
        <row r="90">
          <cell r="D90">
            <v>17</v>
          </cell>
          <cell r="E90">
            <v>7.6972499999999999E-2</v>
          </cell>
        </row>
        <row r="91">
          <cell r="D91">
            <v>18</v>
          </cell>
          <cell r="E91">
            <v>7.7432000000000001E-2</v>
          </cell>
        </row>
        <row r="92">
          <cell r="D92">
            <v>19</v>
          </cell>
          <cell r="E92">
            <v>5.9783000000000003E-2</v>
          </cell>
        </row>
        <row r="93">
          <cell r="D93">
            <v>20</v>
          </cell>
          <cell r="E93">
            <v>4.4392300000000003E-2</v>
          </cell>
        </row>
        <row r="94">
          <cell r="D94">
            <v>21</v>
          </cell>
          <cell r="E94">
            <v>3.54458E-2</v>
          </cell>
        </row>
        <row r="95">
          <cell r="D95">
            <v>22</v>
          </cell>
          <cell r="E95">
            <v>3.1823999999999998E-2</v>
          </cell>
        </row>
        <row r="96">
          <cell r="D96">
            <v>23</v>
          </cell>
          <cell r="E96">
            <v>2.4941899999999999E-2</v>
          </cell>
        </row>
        <row r="97">
          <cell r="D97">
            <v>24</v>
          </cell>
          <cell r="E97">
            <v>1.79068E-2</v>
          </cell>
        </row>
      </sheetData>
      <sheetData sheetId="9"/>
      <sheetData sheetId="10"/>
      <sheetData sheetId="11">
        <row r="5">
          <cell r="C5">
            <v>0.5071</v>
          </cell>
        </row>
      </sheetData>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kip@wfrc.org"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kip@wfrc.org"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kip@wfrc.org"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mailto:kip@wfrc.org"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mailto:kip@wfrc.org"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mailto:kip@wfrc.org"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mailto:kip@wfrc.org"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mailto:kip@wfrc.org"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mailto:kip@wfrc.org" TargetMode="Externa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9.bin"/><Relationship Id="rId1" Type="http://schemas.openxmlformats.org/officeDocument/2006/relationships/hyperlink" Target="mailto:kip@wfrc.org" TargetMode="External"/><Relationship Id="rId4" Type="http://schemas.openxmlformats.org/officeDocument/2006/relationships/comments" Target="../comments3.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kip@wfrc.org" TargetMode="Externa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hyperlink" Target="mailto:kip@wfrc.org" TargetMode="External"/><Relationship Id="rId4" Type="http://schemas.openxmlformats.org/officeDocument/2006/relationships/comments" Target="../comments4.xm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mailto:kip@wfrc.org" TargetMode="Externa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hyperlink" Target="mailto:kip@wfrc.org"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kip@wfrc.org"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5.bin"/><Relationship Id="rId1" Type="http://schemas.openxmlformats.org/officeDocument/2006/relationships/hyperlink" Target="mailto:kip@wfrc.org"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kip@wfrc.org"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kip@wfrc.org"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mailto:kip@wfrc.org"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kip@wfrc.or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B49"/>
  <sheetViews>
    <sheetView tabSelected="1" workbookViewId="0">
      <selection activeCell="A3" sqref="A3"/>
    </sheetView>
  </sheetViews>
  <sheetFormatPr defaultRowHeight="12.6" x14ac:dyDescent="0.25"/>
  <cols>
    <col min="1" max="1" width="55.5546875" customWidth="1"/>
  </cols>
  <sheetData>
    <row r="1" spans="1:2" ht="55.8" x14ac:dyDescent="0.35">
      <c r="A1" s="207" t="s">
        <v>240</v>
      </c>
    </row>
    <row r="2" spans="1:2" ht="18.600000000000001" x14ac:dyDescent="0.35">
      <c r="A2" s="96"/>
    </row>
    <row r="3" spans="1:2" ht="23.4" customHeight="1" x14ac:dyDescent="0.35">
      <c r="A3" s="408" t="s">
        <v>93</v>
      </c>
      <c r="B3" s="2"/>
    </row>
    <row r="4" spans="1:2" ht="23.4" customHeight="1" x14ac:dyDescent="0.35">
      <c r="A4" s="408" t="s">
        <v>94</v>
      </c>
    </row>
    <row r="5" spans="1:2" ht="23.4" customHeight="1" x14ac:dyDescent="0.35">
      <c r="A5" s="408" t="s">
        <v>47</v>
      </c>
    </row>
    <row r="6" spans="1:2" ht="23.4" customHeight="1" x14ac:dyDescent="0.35">
      <c r="A6" s="409" t="s">
        <v>95</v>
      </c>
    </row>
    <row r="7" spans="1:2" ht="23.4" customHeight="1" x14ac:dyDescent="0.35">
      <c r="A7" s="409" t="s">
        <v>54</v>
      </c>
    </row>
    <row r="8" spans="1:2" ht="23.4" customHeight="1" x14ac:dyDescent="0.35">
      <c r="A8" s="409" t="s">
        <v>55</v>
      </c>
    </row>
    <row r="9" spans="1:2" ht="23.4" customHeight="1" x14ac:dyDescent="0.35">
      <c r="A9" s="409" t="s">
        <v>56</v>
      </c>
    </row>
    <row r="10" spans="1:2" ht="23.4" customHeight="1" x14ac:dyDescent="0.35">
      <c r="A10" s="409" t="s">
        <v>96</v>
      </c>
    </row>
    <row r="11" spans="1:2" ht="23.4" customHeight="1" x14ac:dyDescent="0.35">
      <c r="A11" s="409" t="s">
        <v>98</v>
      </c>
    </row>
    <row r="12" spans="1:2" ht="23.4" customHeight="1" x14ac:dyDescent="0.35">
      <c r="A12" s="410" t="s">
        <v>25</v>
      </c>
    </row>
    <row r="13" spans="1:2" ht="23.4" customHeight="1" x14ac:dyDescent="0.35">
      <c r="A13" s="410" t="s">
        <v>52</v>
      </c>
    </row>
    <row r="14" spans="1:2" ht="23.4" customHeight="1" x14ac:dyDescent="0.35">
      <c r="A14" s="410" t="s">
        <v>27</v>
      </c>
    </row>
    <row r="15" spans="1:2" ht="23.4" customHeight="1" x14ac:dyDescent="0.35">
      <c r="A15" s="411" t="s">
        <v>97</v>
      </c>
    </row>
    <row r="16" spans="1:2" ht="23.4" customHeight="1" x14ac:dyDescent="0.35">
      <c r="A16" s="411" t="s">
        <v>87</v>
      </c>
    </row>
    <row r="17" spans="1:1" ht="23.4" customHeight="1" x14ac:dyDescent="0.35">
      <c r="A17" s="411" t="s">
        <v>88</v>
      </c>
    </row>
    <row r="18" spans="1:1" ht="23.4" customHeight="1" x14ac:dyDescent="0.35">
      <c r="A18" s="412" t="s">
        <v>217</v>
      </c>
    </row>
    <row r="19" spans="1:1" ht="23.4" customHeight="1" x14ac:dyDescent="0.35">
      <c r="A19" s="412" t="s">
        <v>421</v>
      </c>
    </row>
    <row r="20" spans="1:1" ht="23.4" customHeight="1" x14ac:dyDescent="0.35">
      <c r="A20" s="412" t="s">
        <v>422</v>
      </c>
    </row>
    <row r="21" spans="1:1" ht="23.4" customHeight="1" x14ac:dyDescent="0.35">
      <c r="A21" s="412" t="s">
        <v>59</v>
      </c>
    </row>
    <row r="22" spans="1:1" ht="13.2" thickBot="1" x14ac:dyDescent="0.3">
      <c r="A22" s="413"/>
    </row>
    <row r="23" spans="1:1" ht="18.600000000000001" thickBot="1" x14ac:dyDescent="0.4">
      <c r="A23" s="414" t="s">
        <v>216</v>
      </c>
    </row>
    <row r="43" spans="1:2" x14ac:dyDescent="0.25">
      <c r="A43">
        <v>2028</v>
      </c>
    </row>
    <row r="45" spans="1:2" x14ac:dyDescent="0.25">
      <c r="A45">
        <v>49003</v>
      </c>
      <c r="B45" t="s">
        <v>277</v>
      </c>
    </row>
    <row r="46" spans="1:2" x14ac:dyDescent="0.25">
      <c r="A46">
        <v>49011</v>
      </c>
      <c r="B46" t="s">
        <v>278</v>
      </c>
    </row>
    <row r="47" spans="1:2" x14ac:dyDescent="0.25">
      <c r="A47">
        <v>49035</v>
      </c>
      <c r="B47" t="s">
        <v>103</v>
      </c>
    </row>
    <row r="48" spans="1:2" x14ac:dyDescent="0.25">
      <c r="A48">
        <v>49045</v>
      </c>
      <c r="B48" t="s">
        <v>279</v>
      </c>
    </row>
    <row r="49" spans="1:2" x14ac:dyDescent="0.25">
      <c r="A49">
        <v>49057</v>
      </c>
      <c r="B49" t="s">
        <v>280</v>
      </c>
    </row>
  </sheetData>
  <sheetProtection selectLockedCells="1"/>
  <hyperlinks>
    <hyperlink ref="A3" location="'ATMS or ITS'!C7" display="ATMS or ITS" xr:uid="{00000000-0004-0000-0000-000000000000}"/>
    <hyperlink ref="A4" location="'Intersections &amp; Signals'!C7" display="Intersections &amp; Signals" xr:uid="{00000000-0004-0000-0000-000001000000}"/>
    <hyperlink ref="A5" location="'Incident Management'!C7" display="Incident Management" xr:uid="{00000000-0004-0000-0000-000002000000}"/>
    <hyperlink ref="A6" location="'Transit - Bus Service'!C7" display="Transit - Bus Service" xr:uid="{00000000-0004-0000-0000-000003000000}"/>
    <hyperlink ref="A7" location="'Transit - Capital'!C7" display="Transit - Capital" xr:uid="{00000000-0004-0000-0000-000004000000}"/>
    <hyperlink ref="A8" location="'Transit - Fares'!C7" display="Transit - Fares" xr:uid="{00000000-0004-0000-0000-000005000000}"/>
    <hyperlink ref="A9" location="'Transit - ITS'!C7" display="Transit - ITS" xr:uid="{00000000-0004-0000-0000-000006000000}"/>
    <hyperlink ref="A10" location="'Transit - LRT Service'!C7" display="Transit - LRT Service" xr:uid="{00000000-0004-0000-0000-000007000000}"/>
    <hyperlink ref="A11" location="'Transit - New ECO Pass'!C7" display="Transit - New ECO Pass" xr:uid="{00000000-0004-0000-0000-000008000000}"/>
    <hyperlink ref="A12" location="Bicycle!C7" display="Bicycle" xr:uid="{00000000-0004-0000-0000-000009000000}"/>
    <hyperlink ref="A13" location="Pedestrian!C7" display="Pedestrian" xr:uid="{00000000-0004-0000-0000-00000A000000}"/>
    <hyperlink ref="A14" location="'Park &amp; Ride'!C7" display="Park &amp; Ride" xr:uid="{00000000-0004-0000-0000-00000B000000}"/>
    <hyperlink ref="A15" location="'Vanpools - Expansion'!C7" display="Vanpools - Expansion" xr:uid="{00000000-0004-0000-0000-00000C000000}"/>
    <hyperlink ref="A16" location="'Carpool Management'!C7" display="Rideshare Management - Carpools" xr:uid="{00000000-0004-0000-0000-00000D000000}"/>
    <hyperlink ref="A17" location="'Vanpool Management'!C7" display="Rideshare Management - Vanpools" xr:uid="{00000000-0004-0000-0000-00000E000000}"/>
    <hyperlink ref="A18" location="'Alt Fuel'!C7" display="Alternative Fuels" xr:uid="{00000000-0004-0000-0000-00000F000000}"/>
    <hyperlink ref="A21" location="Other!C7" display="Other" xr:uid="{00000000-0004-0000-0000-000010000000}"/>
    <hyperlink ref="A23" location="'Sample Traffic Study'!A1" display="Sample Traffic Study" xr:uid="{00000000-0004-0000-0000-000011000000}"/>
    <hyperlink ref="A19:A20" location="'Alt Fuel'!C7" display="Alternative Fuels" xr:uid="{00000000-0004-0000-0000-000012000000}"/>
    <hyperlink ref="A19" location="'Alt Fuel Vehicle Upgrade'!C7" display="Alt Fuel Vehicle Upgrade" xr:uid="{00000000-0004-0000-0000-000013000000}"/>
    <hyperlink ref="A20" location="'HD Diesel Replacement'!C7" display="HD Diesel Replacement" xr:uid="{00000000-0004-0000-0000-000014000000}"/>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rgb="FFFF0000"/>
    <pageSetUpPr fitToPage="1"/>
  </sheetPr>
  <dimension ref="A1:BV73"/>
  <sheetViews>
    <sheetView showGridLines="0" topLeftCell="A3" zoomScaleNormal="100" workbookViewId="0">
      <selection activeCell="B3" sqref="B3"/>
    </sheetView>
  </sheetViews>
  <sheetFormatPr defaultRowHeight="12.6" x14ac:dyDescent="0.25"/>
  <cols>
    <col min="2" max="2" width="12" customWidth="1"/>
    <col min="4" max="4" width="11" customWidth="1"/>
    <col min="5" max="5" width="13.44140625" customWidth="1"/>
    <col min="6" max="6" width="11.6640625" customWidth="1"/>
    <col min="7" max="8" width="10" customWidth="1"/>
    <col min="9" max="9" width="11.5546875" customWidth="1"/>
    <col min="11" max="11" width="9.5546875" bestFit="1" customWidth="1"/>
    <col min="13" max="13" width="12.6640625" bestFit="1" customWidth="1"/>
    <col min="14" max="15" width="10.44140625" bestFit="1" customWidth="1"/>
    <col min="16" max="16" width="8.6640625" customWidth="1"/>
    <col min="17" max="17" width="16" bestFit="1" customWidth="1"/>
    <col min="18" max="18" width="7.109375" bestFit="1" customWidth="1"/>
    <col min="19" max="19" width="7.5546875" bestFit="1" customWidth="1"/>
    <col min="20" max="20" width="5.33203125" bestFit="1" customWidth="1"/>
    <col min="21" max="21" width="12.109375" bestFit="1" customWidth="1"/>
    <col min="22" max="22" width="19.109375" bestFit="1" customWidth="1"/>
    <col min="23" max="23" width="13.6640625" bestFit="1" customWidth="1"/>
    <col min="24" max="24" width="11.6640625" bestFit="1" customWidth="1"/>
    <col min="25" max="25" width="6.33203125" bestFit="1" customWidth="1"/>
    <col min="26" max="26" width="9.6640625" bestFit="1" customWidth="1"/>
    <col min="27" max="27" width="6.88671875" bestFit="1" customWidth="1"/>
    <col min="28" max="28" width="11.109375" bestFit="1" customWidth="1"/>
    <col min="29" max="29" width="20.5546875" bestFit="1" customWidth="1"/>
    <col min="30" max="30" width="11.88671875" bestFit="1" customWidth="1"/>
    <col min="31" max="32" width="11.88671875" customWidth="1"/>
    <col min="33" max="57" width="14.109375" customWidth="1"/>
    <col min="58" max="58" width="7.88671875" bestFit="1" customWidth="1"/>
    <col min="72" max="72" width="11" customWidth="1"/>
  </cols>
  <sheetData>
    <row r="1" spans="1:22" ht="18" thickTop="1" x14ac:dyDescent="0.3">
      <c r="A1" s="537" t="str">
        <f>CONCATENATE("CMAQ Emissions Analysis Form (",I18-5,"-",I18," TIP)")</f>
        <v>CMAQ Emissions Analysis Form (2023-2028 TIP)</v>
      </c>
      <c r="B1" s="538"/>
      <c r="C1" s="538"/>
      <c r="D1" s="538"/>
      <c r="E1" s="538"/>
      <c r="F1" s="538"/>
      <c r="G1" s="538"/>
      <c r="H1" s="538"/>
      <c r="I1" s="538"/>
      <c r="J1" s="538"/>
      <c r="K1" s="538"/>
      <c r="L1" s="539"/>
    </row>
    <row r="2" spans="1:22" ht="16.2" thickBot="1" x14ac:dyDescent="0.35">
      <c r="A2" s="540" t="s">
        <v>171</v>
      </c>
      <c r="B2" s="541"/>
      <c r="C2" s="541"/>
      <c r="D2" s="541"/>
      <c r="E2" s="541"/>
      <c r="F2" s="541"/>
      <c r="G2" s="541"/>
      <c r="H2" s="541"/>
      <c r="I2" s="541"/>
      <c r="J2" s="541"/>
      <c r="K2" s="541"/>
      <c r="L2" s="542"/>
    </row>
    <row r="3" spans="1:22" ht="13.8" thickTop="1" x14ac:dyDescent="0.25">
      <c r="A3" s="28"/>
      <c r="B3" s="205"/>
      <c r="C3" s="29"/>
      <c r="D3" s="513" t="s">
        <v>89</v>
      </c>
      <c r="E3" s="513"/>
      <c r="F3" s="513"/>
      <c r="G3" s="513"/>
      <c r="H3" s="513"/>
      <c r="I3" s="513"/>
      <c r="J3" s="29"/>
      <c r="K3" s="29"/>
      <c r="L3" s="29"/>
    </row>
    <row r="4" spans="1:22" ht="18" x14ac:dyDescent="0.35">
      <c r="A4" s="546" t="s">
        <v>237</v>
      </c>
      <c r="B4" s="547"/>
      <c r="C4" s="547"/>
      <c r="D4" s="547"/>
      <c r="E4" s="547"/>
      <c r="F4" s="547"/>
      <c r="G4" s="547"/>
      <c r="H4" s="547"/>
      <c r="I4" s="547"/>
      <c r="J4" s="547"/>
      <c r="K4" s="547"/>
      <c r="L4" s="548"/>
    </row>
    <row r="5" spans="1:22" ht="13.8" thickBot="1" x14ac:dyDescent="0.3">
      <c r="A5" s="30" t="s">
        <v>30</v>
      </c>
      <c r="B5" s="28"/>
      <c r="C5" s="28"/>
      <c r="D5" s="28"/>
      <c r="E5" s="28"/>
      <c r="F5" s="28"/>
      <c r="G5" s="28"/>
      <c r="H5" s="28"/>
      <c r="I5" s="28"/>
      <c r="J5" s="28"/>
      <c r="K5" s="28"/>
      <c r="L5" s="28"/>
    </row>
    <row r="6" spans="1:22" ht="13.2" x14ac:dyDescent="0.25">
      <c r="A6" s="31"/>
      <c r="B6" s="32"/>
      <c r="C6" s="32"/>
      <c r="D6" s="32"/>
      <c r="E6" s="32"/>
      <c r="F6" s="32"/>
      <c r="G6" s="32"/>
      <c r="H6" s="32"/>
      <c r="I6" s="32"/>
      <c r="J6" s="32"/>
      <c r="K6" s="32"/>
      <c r="L6" s="33"/>
    </row>
    <row r="7" spans="1:22" ht="13.2" x14ac:dyDescent="0.25">
      <c r="A7" s="34" t="s">
        <v>104</v>
      </c>
      <c r="B7" s="35"/>
      <c r="C7" s="543" t="s">
        <v>205</v>
      </c>
      <c r="D7" s="544"/>
      <c r="E7" s="545"/>
      <c r="F7" s="35"/>
      <c r="G7" s="35" t="s">
        <v>6</v>
      </c>
      <c r="H7" s="35"/>
      <c r="I7" s="549" t="s">
        <v>207</v>
      </c>
      <c r="J7" s="550"/>
      <c r="K7" s="551"/>
      <c r="L7" s="36"/>
    </row>
    <row r="8" spans="1:22" ht="13.2" x14ac:dyDescent="0.25">
      <c r="A8" s="34"/>
      <c r="B8" s="35"/>
      <c r="C8" s="35"/>
      <c r="D8" s="35"/>
      <c r="E8" s="35"/>
      <c r="F8" s="35"/>
      <c r="G8" s="35"/>
      <c r="H8" s="35"/>
      <c r="I8" s="35"/>
      <c r="J8" s="35"/>
      <c r="K8" s="35"/>
      <c r="L8" s="36"/>
    </row>
    <row r="9" spans="1:22" ht="13.2" x14ac:dyDescent="0.25">
      <c r="A9" s="34" t="s">
        <v>436</v>
      </c>
      <c r="B9" s="35"/>
      <c r="C9" s="543" t="s">
        <v>206</v>
      </c>
      <c r="D9" s="544"/>
      <c r="E9" s="545"/>
      <c r="F9" s="35"/>
      <c r="G9" s="35" t="s">
        <v>7</v>
      </c>
      <c r="H9" s="35"/>
      <c r="I9" s="552" t="s">
        <v>208</v>
      </c>
      <c r="J9" s="592"/>
      <c r="K9" s="593"/>
      <c r="L9" s="36"/>
    </row>
    <row r="10" spans="1:22" ht="13.8" thickBot="1" x14ac:dyDescent="0.3">
      <c r="A10" s="427" t="s">
        <v>428</v>
      </c>
      <c r="B10" s="38"/>
      <c r="C10" s="38"/>
      <c r="D10" s="38"/>
      <c r="E10" s="38"/>
      <c r="F10" s="38"/>
      <c r="G10" s="38"/>
      <c r="H10" s="38"/>
      <c r="I10" s="38"/>
      <c r="J10" s="38"/>
      <c r="K10" s="38"/>
      <c r="L10" s="39"/>
    </row>
    <row r="11" spans="1:22" ht="13.2" x14ac:dyDescent="0.25">
      <c r="A11" s="28"/>
      <c r="B11" s="28"/>
      <c r="C11" s="28"/>
      <c r="D11" s="28"/>
      <c r="E11" s="28"/>
      <c r="F11" s="28"/>
      <c r="G11" s="28"/>
      <c r="H11" s="28"/>
      <c r="I11" s="28"/>
      <c r="J11" s="28"/>
      <c r="K11" s="28"/>
      <c r="L11" s="28"/>
    </row>
    <row r="12" spans="1:22" ht="13.8" thickBot="1" x14ac:dyDescent="0.3">
      <c r="A12" s="30" t="s">
        <v>31</v>
      </c>
      <c r="B12" s="28"/>
      <c r="C12" s="28"/>
      <c r="D12" s="28"/>
      <c r="E12" s="28"/>
      <c r="F12" s="28"/>
      <c r="G12" s="28"/>
      <c r="H12" s="28"/>
      <c r="I12" s="28"/>
      <c r="J12" s="28"/>
      <c r="K12" s="28"/>
      <c r="L12" s="28"/>
    </row>
    <row r="13" spans="1:22" ht="13.2" x14ac:dyDescent="0.25">
      <c r="A13" s="31"/>
      <c r="B13" s="32"/>
      <c r="C13" s="32"/>
      <c r="D13" s="32"/>
      <c r="E13" s="32"/>
      <c r="F13" s="32"/>
      <c r="G13" s="32"/>
      <c r="H13" s="32"/>
      <c r="I13" s="32"/>
      <c r="J13" s="32"/>
      <c r="K13" s="32"/>
      <c r="L13" s="33"/>
    </row>
    <row r="14" spans="1:22" ht="13.2" x14ac:dyDescent="0.25">
      <c r="A14" s="34" t="s">
        <v>32</v>
      </c>
      <c r="B14" s="35"/>
      <c r="C14" s="517" t="s">
        <v>137</v>
      </c>
      <c r="D14" s="518"/>
      <c r="E14" s="519"/>
      <c r="F14" s="35"/>
      <c r="G14" s="35" t="s">
        <v>39</v>
      </c>
      <c r="H14" s="28"/>
      <c r="I14" s="543" t="s">
        <v>209</v>
      </c>
      <c r="J14" s="544"/>
      <c r="K14" s="545"/>
      <c r="L14" s="36"/>
    </row>
    <row r="15" spans="1:22" ht="13.2" x14ac:dyDescent="0.25">
      <c r="A15" s="34"/>
      <c r="B15" s="35"/>
      <c r="C15" s="35"/>
      <c r="D15" s="35"/>
      <c r="E15" s="35"/>
      <c r="F15" s="35"/>
      <c r="G15" s="28"/>
      <c r="H15" s="28"/>
      <c r="I15" s="28"/>
      <c r="J15" s="28"/>
      <c r="K15" s="28"/>
      <c r="L15" s="36"/>
    </row>
    <row r="16" spans="1:22" ht="12.75" customHeight="1" x14ac:dyDescent="0.25">
      <c r="A16" s="34" t="s">
        <v>38</v>
      </c>
      <c r="B16" s="40" t="s">
        <v>69</v>
      </c>
      <c r="C16" s="543" t="s">
        <v>210</v>
      </c>
      <c r="D16" s="544"/>
      <c r="E16" s="545"/>
      <c r="F16" s="28"/>
      <c r="G16" s="35" t="s">
        <v>0</v>
      </c>
      <c r="H16" s="35"/>
      <c r="I16" s="41" t="s">
        <v>103</v>
      </c>
      <c r="J16" s="42"/>
      <c r="K16" s="35"/>
      <c r="L16" s="36"/>
      <c r="N16" s="553" t="s">
        <v>440</v>
      </c>
      <c r="O16" s="554"/>
      <c r="P16" s="554"/>
      <c r="Q16" s="554"/>
      <c r="R16" s="554"/>
      <c r="S16" s="554"/>
      <c r="T16" s="554"/>
      <c r="U16" s="554"/>
      <c r="V16" s="555"/>
    </row>
    <row r="17" spans="1:22" ht="13.2" x14ac:dyDescent="0.25">
      <c r="A17" s="34"/>
      <c r="B17" s="40" t="s">
        <v>41</v>
      </c>
      <c r="C17" s="543" t="s">
        <v>211</v>
      </c>
      <c r="D17" s="544"/>
      <c r="E17" s="545"/>
      <c r="F17" s="35"/>
      <c r="G17" s="35"/>
      <c r="H17" s="35"/>
      <c r="I17" s="35"/>
      <c r="J17" s="35"/>
      <c r="K17" s="35"/>
      <c r="L17" s="36"/>
      <c r="N17" s="556"/>
      <c r="O17" s="557"/>
      <c r="P17" s="557"/>
      <c r="Q17" s="557"/>
      <c r="R17" s="557"/>
      <c r="S17" s="557"/>
      <c r="T17" s="557"/>
      <c r="U17" s="557"/>
      <c r="V17" s="558"/>
    </row>
    <row r="18" spans="1:22" ht="13.2" x14ac:dyDescent="0.25">
      <c r="A18" s="34"/>
      <c r="B18" s="40" t="s">
        <v>42</v>
      </c>
      <c r="C18" s="543" t="s">
        <v>212</v>
      </c>
      <c r="D18" s="544"/>
      <c r="E18" s="545"/>
      <c r="F18" s="35"/>
      <c r="G18" s="35" t="s">
        <v>33</v>
      </c>
      <c r="H18" s="35"/>
      <c r="I18" s="43">
        <f>Funding_Year</f>
        <v>2028</v>
      </c>
      <c r="J18" s="35"/>
      <c r="K18" s="35"/>
      <c r="L18" s="36"/>
      <c r="N18" s="556"/>
      <c r="O18" s="557"/>
      <c r="P18" s="557"/>
      <c r="Q18" s="557"/>
      <c r="R18" s="557"/>
      <c r="S18" s="557"/>
      <c r="T18" s="557"/>
      <c r="U18" s="557"/>
      <c r="V18" s="558"/>
    </row>
    <row r="19" spans="1:22" ht="13.2" x14ac:dyDescent="0.25">
      <c r="A19" s="34"/>
      <c r="B19" s="44"/>
      <c r="C19" s="35"/>
      <c r="D19" s="35"/>
      <c r="E19" s="35"/>
      <c r="F19" s="35"/>
      <c r="G19" s="35"/>
      <c r="H19" s="35"/>
      <c r="I19" s="35"/>
      <c r="J19" s="35"/>
      <c r="K19" s="35"/>
      <c r="L19" s="36"/>
      <c r="N19" s="556"/>
      <c r="O19" s="557"/>
      <c r="P19" s="557"/>
      <c r="Q19" s="557"/>
      <c r="R19" s="557"/>
      <c r="S19" s="557"/>
      <c r="T19" s="557"/>
      <c r="U19" s="557"/>
      <c r="V19" s="558"/>
    </row>
    <row r="20" spans="1:22" ht="13.2" x14ac:dyDescent="0.25">
      <c r="A20" s="34" t="s">
        <v>77</v>
      </c>
      <c r="B20" s="44"/>
      <c r="C20" s="517" t="str">
        <f>C7&amp;" - "&amp;C14&amp;"-"&amp;I16</f>
        <v>Your Agency - LRT Service Subsidy-SL</v>
      </c>
      <c r="D20" s="518"/>
      <c r="E20" s="519"/>
      <c r="F20" s="35"/>
      <c r="G20" s="35" t="s">
        <v>76</v>
      </c>
      <c r="H20" s="35"/>
      <c r="I20" s="517" t="str">
        <f>IF(I16="SL","Salt Lake",IF(I16="DA","Ogden-Layton",IF(I16="WE","Ogden-Layton","")))</f>
        <v>Salt Lake</v>
      </c>
      <c r="J20" s="518"/>
      <c r="K20" s="519"/>
      <c r="L20" s="36"/>
      <c r="N20" s="556"/>
      <c r="O20" s="557"/>
      <c r="P20" s="557"/>
      <c r="Q20" s="557"/>
      <c r="R20" s="557"/>
      <c r="S20" s="557"/>
      <c r="T20" s="557"/>
      <c r="U20" s="557"/>
      <c r="V20" s="558"/>
    </row>
    <row r="21" spans="1:22" ht="13.2" x14ac:dyDescent="0.25">
      <c r="A21" s="34"/>
      <c r="B21" s="35"/>
      <c r="C21" s="35"/>
      <c r="D21" s="35"/>
      <c r="E21" s="35"/>
      <c r="F21" s="35"/>
      <c r="G21" s="35"/>
      <c r="H21" s="35"/>
      <c r="I21" s="35"/>
      <c r="J21" s="35"/>
      <c r="K21" s="35"/>
      <c r="L21" s="36"/>
      <c r="N21" s="556"/>
      <c r="O21" s="557"/>
      <c r="P21" s="557"/>
      <c r="Q21" s="557"/>
      <c r="R21" s="557"/>
      <c r="S21" s="557"/>
      <c r="T21" s="557"/>
      <c r="U21" s="557"/>
      <c r="V21" s="558"/>
    </row>
    <row r="22" spans="1:22" ht="111.6" customHeight="1" x14ac:dyDescent="0.25">
      <c r="A22" s="509" t="s">
        <v>215</v>
      </c>
      <c r="B22" s="510"/>
      <c r="C22" s="520" t="s">
        <v>238</v>
      </c>
      <c r="D22" s="521"/>
      <c r="E22" s="521"/>
      <c r="F22" s="521"/>
      <c r="G22" s="521"/>
      <c r="H22" s="521"/>
      <c r="I22" s="521"/>
      <c r="J22" s="521"/>
      <c r="K22" s="522"/>
      <c r="L22" s="45"/>
      <c r="N22" s="556"/>
      <c r="O22" s="557"/>
      <c r="P22" s="557"/>
      <c r="Q22" s="557"/>
      <c r="R22" s="557"/>
      <c r="S22" s="557"/>
      <c r="T22" s="557"/>
      <c r="U22" s="557"/>
      <c r="V22" s="558"/>
    </row>
    <row r="23" spans="1:22" ht="13.8" thickBot="1" x14ac:dyDescent="0.3">
      <c r="A23" s="37"/>
      <c r="B23" s="38"/>
      <c r="C23" s="38"/>
      <c r="D23" s="38"/>
      <c r="E23" s="38"/>
      <c r="F23" s="38"/>
      <c r="G23" s="38"/>
      <c r="H23" s="38"/>
      <c r="I23" s="38"/>
      <c r="J23" s="38"/>
      <c r="K23" s="38"/>
      <c r="L23" s="39"/>
      <c r="N23" s="559"/>
      <c r="O23" s="560"/>
      <c r="P23" s="560"/>
      <c r="Q23" s="560"/>
      <c r="R23" s="560"/>
      <c r="S23" s="560"/>
      <c r="T23" s="560"/>
      <c r="U23" s="560"/>
      <c r="V23" s="561"/>
    </row>
    <row r="24" spans="1:22" ht="13.8" thickBot="1" x14ac:dyDescent="0.3">
      <c r="A24" s="28"/>
      <c r="B24" s="28"/>
      <c r="C24" s="28"/>
      <c r="D24" s="28"/>
      <c r="E24" s="28"/>
      <c r="F24" s="28"/>
      <c r="G24" s="28"/>
      <c r="H24" s="28"/>
      <c r="I24" s="28"/>
      <c r="J24" s="28"/>
      <c r="K24" s="28"/>
      <c r="L24" s="28"/>
    </row>
    <row r="25" spans="1:22" ht="27.6" customHeight="1" thickTop="1" thickBot="1" x14ac:dyDescent="0.35">
      <c r="A25" s="30" t="s">
        <v>432</v>
      </c>
      <c r="B25" s="28"/>
      <c r="D25" s="596" t="s">
        <v>228</v>
      </c>
      <c r="E25" s="597"/>
      <c r="F25" s="597"/>
      <c r="G25" s="597"/>
      <c r="H25" s="597"/>
      <c r="I25" s="597"/>
      <c r="J25" s="597"/>
      <c r="K25" s="598"/>
      <c r="L25" s="28"/>
    </row>
    <row r="26" spans="1:22" ht="13.2" x14ac:dyDescent="0.25">
      <c r="A26" s="31"/>
      <c r="B26" s="32"/>
      <c r="C26" s="32"/>
      <c r="D26" s="32"/>
      <c r="E26" s="32"/>
      <c r="F26" s="32"/>
      <c r="G26" s="32"/>
      <c r="H26" s="32"/>
      <c r="I26" s="32"/>
      <c r="J26" s="32"/>
      <c r="K26" s="32"/>
      <c r="L26" s="33"/>
      <c r="O26" s="536"/>
      <c r="P26" s="536"/>
      <c r="Q26" s="536"/>
      <c r="R26" s="536"/>
      <c r="S26" s="536"/>
    </row>
    <row r="27" spans="1:22" ht="13.8" x14ac:dyDescent="0.25">
      <c r="A27" s="34" t="s">
        <v>8</v>
      </c>
      <c r="B27" s="35"/>
      <c r="C27" s="35"/>
      <c r="D27" s="35"/>
      <c r="E27" s="41">
        <v>250</v>
      </c>
      <c r="F27" s="35"/>
      <c r="G27" s="78" t="s">
        <v>166</v>
      </c>
      <c r="H27" s="35"/>
      <c r="I27" s="116"/>
      <c r="J27" s="116"/>
      <c r="K27" s="94">
        <v>999</v>
      </c>
      <c r="L27" s="75" t="s">
        <v>121</v>
      </c>
      <c r="O27" s="536"/>
      <c r="P27" s="536"/>
      <c r="Q27" s="536"/>
      <c r="R27" s="536"/>
      <c r="S27" s="536"/>
    </row>
    <row r="28" spans="1:22" ht="13.2" x14ac:dyDescent="0.25">
      <c r="A28" s="46" t="s">
        <v>44</v>
      </c>
      <c r="B28" s="35"/>
      <c r="C28" s="35"/>
      <c r="D28" s="35"/>
      <c r="E28" s="35"/>
      <c r="F28" s="35"/>
      <c r="G28" s="89" t="s">
        <v>132</v>
      </c>
      <c r="H28" s="35"/>
      <c r="I28" s="82"/>
      <c r="J28" s="82"/>
      <c r="K28" s="82"/>
      <c r="L28" s="36"/>
      <c r="O28" s="536"/>
      <c r="P28" s="536"/>
      <c r="Q28" s="536"/>
      <c r="R28" s="536"/>
      <c r="S28" s="536"/>
    </row>
    <row r="29" spans="1:22" ht="13.2" x14ac:dyDescent="0.25">
      <c r="A29" s="46"/>
      <c r="B29" s="35"/>
      <c r="C29" s="35"/>
      <c r="D29" s="35"/>
      <c r="E29" s="35"/>
      <c r="F29" s="35"/>
      <c r="G29" s="42"/>
      <c r="H29" s="35"/>
      <c r="I29" s="82"/>
      <c r="J29" s="82"/>
      <c r="K29" s="82"/>
      <c r="L29" s="36"/>
    </row>
    <row r="30" spans="1:22" ht="13.2" x14ac:dyDescent="0.25">
      <c r="A30" s="34" t="s">
        <v>34</v>
      </c>
      <c r="B30" s="35"/>
      <c r="C30" s="35"/>
      <c r="D30" s="35"/>
      <c r="E30" s="41">
        <v>1.2</v>
      </c>
      <c r="F30" s="35"/>
      <c r="G30" s="35" t="s">
        <v>128</v>
      </c>
      <c r="H30" s="82"/>
      <c r="I30" s="82"/>
      <c r="J30" s="82"/>
      <c r="K30" s="41">
        <v>7.5</v>
      </c>
      <c r="L30" s="36"/>
    </row>
    <row r="31" spans="1:22" ht="13.2" x14ac:dyDescent="0.25">
      <c r="A31" s="46" t="s">
        <v>35</v>
      </c>
      <c r="B31" s="35"/>
      <c r="C31" s="35"/>
      <c r="D31" s="35"/>
      <c r="E31" s="74"/>
      <c r="F31" s="35"/>
      <c r="G31" s="42" t="s">
        <v>129</v>
      </c>
      <c r="H31" s="82"/>
      <c r="I31" s="82"/>
      <c r="J31" s="82"/>
      <c r="K31" s="82"/>
      <c r="L31" s="36"/>
    </row>
    <row r="32" spans="1:22" ht="13.2" x14ac:dyDescent="0.25">
      <c r="A32" s="34"/>
      <c r="B32" s="35"/>
      <c r="C32" s="35"/>
      <c r="D32" s="35"/>
      <c r="E32" s="35"/>
      <c r="F32" s="35"/>
      <c r="G32" s="35"/>
      <c r="H32" s="35"/>
      <c r="I32" s="35"/>
      <c r="J32" s="35"/>
      <c r="K32" s="35"/>
      <c r="L32" s="36"/>
    </row>
    <row r="33" spans="1:12" ht="12.6" customHeight="1" x14ac:dyDescent="0.25">
      <c r="A33" s="34" t="s">
        <v>36</v>
      </c>
      <c r="B33" s="35"/>
      <c r="C33" s="35"/>
      <c r="D33" s="35"/>
      <c r="E33" s="49" t="s">
        <v>29</v>
      </c>
      <c r="F33" s="35"/>
      <c r="G33" s="584" t="s">
        <v>162</v>
      </c>
      <c r="H33" s="585"/>
      <c r="I33" s="585"/>
      <c r="J33" s="585"/>
      <c r="K33" s="586"/>
      <c r="L33" s="36"/>
    </row>
    <row r="34" spans="1:12" ht="13.2" x14ac:dyDescent="0.25">
      <c r="A34" s="46" t="s">
        <v>53</v>
      </c>
      <c r="B34" s="35"/>
      <c r="C34" s="35"/>
      <c r="D34" s="35"/>
      <c r="E34" s="35"/>
      <c r="F34" s="35"/>
      <c r="G34" s="589"/>
      <c r="H34" s="590"/>
      <c r="I34" s="590"/>
      <c r="J34" s="590"/>
      <c r="K34" s="591"/>
      <c r="L34" s="36"/>
    </row>
    <row r="35" spans="1:12" ht="13.2" x14ac:dyDescent="0.25">
      <c r="A35" s="34"/>
      <c r="B35" s="35"/>
      <c r="C35" s="35"/>
      <c r="D35" s="35"/>
      <c r="E35" s="35"/>
      <c r="F35" s="35"/>
      <c r="L35" s="36"/>
    </row>
    <row r="36" spans="1:12" ht="12.75" customHeight="1" x14ac:dyDescent="0.25">
      <c r="A36" s="34" t="s">
        <v>371</v>
      </c>
      <c r="B36" s="35"/>
      <c r="C36" s="35"/>
      <c r="D36" s="35"/>
      <c r="E36" s="41">
        <v>1</v>
      </c>
      <c r="F36" s="35"/>
      <c r="G36" s="595" t="s">
        <v>226</v>
      </c>
      <c r="H36" s="595"/>
      <c r="I36" s="595"/>
      <c r="J36" s="599"/>
      <c r="K36" s="131">
        <f>D69</f>
        <v>4276.5410958904104</v>
      </c>
      <c r="L36" s="132"/>
    </row>
    <row r="37" spans="1:12" ht="13.2" x14ac:dyDescent="0.25">
      <c r="A37" s="46" t="s">
        <v>376</v>
      </c>
      <c r="B37" s="35"/>
      <c r="C37" s="35"/>
      <c r="D37" s="35"/>
      <c r="E37" s="35"/>
      <c r="F37" s="35"/>
      <c r="G37" s="133" t="s">
        <v>227</v>
      </c>
      <c r="H37" s="443"/>
      <c r="I37" s="443"/>
      <c r="J37" s="130"/>
      <c r="K37" s="130"/>
      <c r="L37" s="132"/>
    </row>
    <row r="38" spans="1:12" ht="13.2" x14ac:dyDescent="0.25">
      <c r="A38" s="34"/>
      <c r="B38" s="35"/>
      <c r="C38" s="35"/>
      <c r="D38" s="35"/>
      <c r="E38" s="35"/>
      <c r="F38" s="35"/>
      <c r="H38" s="130"/>
      <c r="I38" s="130"/>
      <c r="J38" s="130"/>
      <c r="K38" s="130"/>
      <c r="L38" s="132"/>
    </row>
    <row r="39" spans="1:12" ht="13.2" x14ac:dyDescent="0.25">
      <c r="A39" s="34" t="s">
        <v>37</v>
      </c>
      <c r="B39" s="35"/>
      <c r="C39" s="35"/>
      <c r="D39" s="35"/>
      <c r="E39" s="511">
        <v>444444</v>
      </c>
      <c r="F39" s="512"/>
      <c r="G39" s="35"/>
      <c r="H39" s="428" t="s">
        <v>429</v>
      </c>
      <c r="I39" s="428"/>
      <c r="J39" s="511">
        <f>0.0677*E39/0.936</f>
        <v>32146.216666666664</v>
      </c>
      <c r="K39" s="512"/>
      <c r="L39" s="36"/>
    </row>
    <row r="40" spans="1:12" ht="13.2" x14ac:dyDescent="0.25">
      <c r="A40" s="230"/>
      <c r="B40" s="231"/>
      <c r="C40" s="231"/>
      <c r="D40" s="231"/>
      <c r="E40" s="231"/>
      <c r="F40" s="231"/>
      <c r="G40" s="231"/>
      <c r="H40" s="463" t="s">
        <v>447</v>
      </c>
      <c r="I40" s="231"/>
      <c r="J40" s="231"/>
      <c r="K40" s="231"/>
      <c r="L40" s="430"/>
    </row>
    <row r="41" spans="1:12" ht="12.75" customHeight="1" x14ac:dyDescent="0.25">
      <c r="A41" s="34" t="s">
        <v>430</v>
      </c>
      <c r="B41" s="35"/>
      <c r="C41" s="35"/>
      <c r="D41" s="35"/>
      <c r="E41" s="562">
        <f>E39+J39</f>
        <v>476590.21666666667</v>
      </c>
      <c r="F41" s="563"/>
      <c r="G41" s="600"/>
      <c r="H41" s="600"/>
      <c r="I41" s="600"/>
      <c r="J41" s="600"/>
      <c r="K41" s="600"/>
      <c r="L41" s="601"/>
    </row>
    <row r="42" spans="1:12" ht="13.2" x14ac:dyDescent="0.25">
      <c r="A42" s="429" t="s">
        <v>81</v>
      </c>
      <c r="B42" s="35"/>
      <c r="C42" s="35"/>
      <c r="D42" s="35"/>
      <c r="E42" s="35"/>
      <c r="F42" s="35"/>
      <c r="G42" s="600"/>
      <c r="H42" s="600"/>
      <c r="I42" s="600"/>
      <c r="J42" s="600"/>
      <c r="K42" s="600"/>
      <c r="L42" s="601"/>
    </row>
    <row r="43" spans="1:12" ht="13.2" x14ac:dyDescent="0.25">
      <c r="A43" s="429"/>
      <c r="B43" s="35"/>
      <c r="C43" s="35"/>
      <c r="D43" s="35"/>
      <c r="E43" s="35"/>
      <c r="F43" s="35"/>
      <c r="G43" s="600"/>
      <c r="H43" s="600"/>
      <c r="I43" s="600"/>
      <c r="J43" s="600"/>
      <c r="K43" s="600"/>
      <c r="L43" s="601"/>
    </row>
    <row r="44" spans="1:12" ht="13.2" x14ac:dyDescent="0.25">
      <c r="A44" s="509" t="s">
        <v>434</v>
      </c>
      <c r="B44" s="564"/>
      <c r="C44" s="564"/>
      <c r="D44" s="564"/>
      <c r="E44" s="564"/>
      <c r="F44" s="564"/>
      <c r="G44" s="564"/>
      <c r="H44" s="564"/>
      <c r="I44" s="564"/>
      <c r="J44" s="35"/>
      <c r="K44" s="41" t="s">
        <v>431</v>
      </c>
      <c r="L44" s="36"/>
    </row>
    <row r="45" spans="1:12" ht="13.2" x14ac:dyDescent="0.25">
      <c r="A45" s="509"/>
      <c r="B45" s="564"/>
      <c r="C45" s="564"/>
      <c r="D45" s="564"/>
      <c r="E45" s="564"/>
      <c r="F45" s="564"/>
      <c r="G45" s="564"/>
      <c r="H45" s="564"/>
      <c r="I45" s="564"/>
      <c r="J45" s="35"/>
      <c r="K45" s="35"/>
      <c r="L45" s="36"/>
    </row>
    <row r="46" spans="1:12" ht="13.2" x14ac:dyDescent="0.25">
      <c r="A46" s="423"/>
      <c r="B46" s="431"/>
      <c r="C46" s="431"/>
      <c r="D46" s="431"/>
      <c r="E46" s="431"/>
      <c r="F46" s="431"/>
      <c r="G46" s="431"/>
      <c r="H46" s="431"/>
      <c r="I46" s="431"/>
      <c r="J46" s="35"/>
      <c r="K46" s="35"/>
      <c r="L46" s="36"/>
    </row>
    <row r="47" spans="1:12" ht="13.2" x14ac:dyDescent="0.25">
      <c r="A47" s="565" t="s">
        <v>448</v>
      </c>
      <c r="B47" s="566"/>
      <c r="C47" s="566"/>
      <c r="D47" s="566"/>
      <c r="E47" s="566"/>
      <c r="F47" s="566"/>
      <c r="G47" s="569" t="s">
        <v>435</v>
      </c>
      <c r="H47" s="569"/>
      <c r="I47" s="570"/>
      <c r="J47" s="511">
        <v>0</v>
      </c>
      <c r="K47" s="512"/>
      <c r="L47" s="430"/>
    </row>
    <row r="48" spans="1:12" ht="13.8" thickBot="1" x14ac:dyDescent="0.3">
      <c r="A48" s="567"/>
      <c r="B48" s="568"/>
      <c r="C48" s="568"/>
      <c r="D48" s="568"/>
      <c r="E48" s="568"/>
      <c r="F48" s="568"/>
      <c r="G48" s="434"/>
      <c r="H48" s="434"/>
      <c r="I48" s="432"/>
      <c r="J48" s="432"/>
      <c r="K48" s="432"/>
      <c r="L48" s="433"/>
    </row>
    <row r="49" spans="1:12" ht="13.2" x14ac:dyDescent="0.25">
      <c r="A49" s="28"/>
      <c r="B49" s="28"/>
      <c r="C49" s="28"/>
      <c r="D49" s="28"/>
      <c r="E49" s="28"/>
      <c r="F49" s="28"/>
      <c r="G49" s="28"/>
      <c r="H49" s="28"/>
      <c r="I49" s="28"/>
      <c r="J49" s="28"/>
      <c r="K49" s="28"/>
      <c r="L49" s="28"/>
    </row>
    <row r="50" spans="1:12" ht="13.8" thickBot="1" x14ac:dyDescent="0.3">
      <c r="A50" s="30" t="s">
        <v>63</v>
      </c>
      <c r="B50" s="28"/>
      <c r="C50" s="28"/>
      <c r="D50" s="28"/>
      <c r="E50" s="28"/>
      <c r="F50" s="28"/>
      <c r="G50" s="28"/>
      <c r="H50" s="28"/>
      <c r="I50" s="28"/>
      <c r="J50" s="28"/>
      <c r="K50" s="28"/>
      <c r="L50" s="28"/>
    </row>
    <row r="51" spans="1:12" ht="13.2" x14ac:dyDescent="0.25">
      <c r="A51" s="51"/>
      <c r="B51" s="52"/>
      <c r="C51" s="52"/>
      <c r="D51" s="52"/>
      <c r="E51" s="52"/>
      <c r="F51" s="52"/>
      <c r="G51" s="52"/>
      <c r="H51" s="52"/>
      <c r="I51" s="52"/>
      <c r="J51" s="52"/>
      <c r="K51" s="52"/>
      <c r="L51" s="53"/>
    </row>
    <row r="52" spans="1:12" ht="13.2" x14ac:dyDescent="0.25">
      <c r="A52" s="54" t="s">
        <v>66</v>
      </c>
      <c r="B52" s="55"/>
      <c r="C52" s="56" t="s">
        <v>74</v>
      </c>
      <c r="D52" s="57" t="s">
        <v>117</v>
      </c>
      <c r="E52" s="56" t="s">
        <v>67</v>
      </c>
      <c r="F52" s="55"/>
      <c r="G52" s="55" t="s">
        <v>65</v>
      </c>
      <c r="H52" s="55"/>
      <c r="I52" s="55"/>
      <c r="J52" s="56" t="s">
        <v>68</v>
      </c>
      <c r="K52" s="56" t="s">
        <v>115</v>
      </c>
      <c r="L52" s="58"/>
    </row>
    <row r="53" spans="1:12" ht="13.2" x14ac:dyDescent="0.25">
      <c r="A53" s="108" t="s">
        <v>173</v>
      </c>
      <c r="B53" s="109"/>
      <c r="C53" s="110">
        <f>S69</f>
        <v>6.0113912671232873E-2</v>
      </c>
      <c r="D53" s="113">
        <f t="shared" ref="D53:D58" si="0">C53*365</f>
        <v>21.941578124999999</v>
      </c>
      <c r="E53" s="113">
        <f t="shared" ref="E53:E58" si="1">C53*1000/453.5/2000*365</f>
        <v>2.4191376102535835E-2</v>
      </c>
      <c r="F53" s="55"/>
      <c r="G53" s="62" t="s">
        <v>80</v>
      </c>
      <c r="H53" s="55"/>
      <c r="I53" s="55"/>
      <c r="J53" s="63">
        <f>C69</f>
        <v>83.689649626035418</v>
      </c>
      <c r="K53" s="64">
        <f>J53*365</f>
        <v>30546.722113502929</v>
      </c>
      <c r="L53" s="58"/>
    </row>
    <row r="54" spans="1:12" ht="13.2" x14ac:dyDescent="0.25">
      <c r="A54" s="59" t="s">
        <v>22</v>
      </c>
      <c r="B54" s="55"/>
      <c r="C54" s="60">
        <f>O69</f>
        <v>12.4067030239726</v>
      </c>
      <c r="D54" s="61">
        <f t="shared" si="0"/>
        <v>4528.4466037499988</v>
      </c>
      <c r="E54" s="61">
        <f t="shared" si="1"/>
        <v>4.9927746458103623</v>
      </c>
      <c r="F54" s="55"/>
      <c r="G54" s="62" t="s">
        <v>116</v>
      </c>
      <c r="H54" s="55"/>
      <c r="I54" s="55"/>
      <c r="J54" s="63">
        <f>D69</f>
        <v>4276.5410958904104</v>
      </c>
      <c r="K54" s="64">
        <f>J54*365</f>
        <v>1560937.4999999998</v>
      </c>
      <c r="L54" s="58"/>
    </row>
    <row r="55" spans="1:12" ht="13.2" x14ac:dyDescent="0.25">
      <c r="A55" s="59" t="s">
        <v>101</v>
      </c>
      <c r="B55" s="55"/>
      <c r="C55" s="60">
        <f>P69</f>
        <v>0.35309917294520543</v>
      </c>
      <c r="D55" s="61">
        <f t="shared" si="0"/>
        <v>128.88119812499997</v>
      </c>
      <c r="E55" s="61">
        <f t="shared" si="1"/>
        <v>0.14209613905733184</v>
      </c>
      <c r="F55" s="55"/>
      <c r="G55" s="62" t="s">
        <v>339</v>
      </c>
      <c r="H55" s="55"/>
      <c r="I55" s="55"/>
      <c r="J55" s="220">
        <f>J53*0.218</f>
        <v>18.244343618475721</v>
      </c>
      <c r="K55" s="221">
        <f>K53*0.218</f>
        <v>6659.1854207436381</v>
      </c>
      <c r="L55" s="58"/>
    </row>
    <row r="56" spans="1:12" ht="13.2" x14ac:dyDescent="0.25">
      <c r="A56" s="59" t="s">
        <v>21</v>
      </c>
      <c r="B56" s="55"/>
      <c r="C56" s="60">
        <f>Q69</f>
        <v>0.83814560445205488</v>
      </c>
      <c r="D56" s="61">
        <f t="shared" si="0"/>
        <v>305.92314562500002</v>
      </c>
      <c r="E56" s="61">
        <f t="shared" si="1"/>
        <v>0.33729123001653805</v>
      </c>
      <c r="F56" s="55"/>
      <c r="G56" s="219" t="s">
        <v>338</v>
      </c>
      <c r="H56" s="55"/>
      <c r="I56" s="55"/>
      <c r="J56" s="55"/>
      <c r="K56" s="55"/>
      <c r="L56" s="58"/>
    </row>
    <row r="57" spans="1:12" ht="13.8" thickBot="1" x14ac:dyDescent="0.3">
      <c r="A57" s="59" t="s">
        <v>20</v>
      </c>
      <c r="B57" s="55"/>
      <c r="C57" s="60">
        <f>R69</f>
        <v>0.19208996660958905</v>
      </c>
      <c r="D57" s="61">
        <f t="shared" si="0"/>
        <v>70.112837812500004</v>
      </c>
      <c r="E57" s="61">
        <f t="shared" si="1"/>
        <v>7.730191600055128E-2</v>
      </c>
      <c r="F57" s="55"/>
      <c r="G57" s="55"/>
      <c r="H57" s="55"/>
      <c r="I57" s="55"/>
      <c r="J57" s="55"/>
      <c r="K57" s="55"/>
      <c r="L57" s="58"/>
    </row>
    <row r="58" spans="1:12" ht="13.8" thickBot="1" x14ac:dyDescent="0.3">
      <c r="A58" s="65" t="s">
        <v>62</v>
      </c>
      <c r="B58" s="55"/>
      <c r="C58" s="66">
        <f>B69</f>
        <v>13.790037767979451</v>
      </c>
      <c r="D58" s="67">
        <f t="shared" si="0"/>
        <v>5033.3637853124992</v>
      </c>
      <c r="E58" s="66">
        <f t="shared" si="1"/>
        <v>5.5494639308847846</v>
      </c>
      <c r="F58" s="55"/>
      <c r="G58" s="55"/>
      <c r="H58" s="55" t="s">
        <v>73</v>
      </c>
      <c r="I58" s="55"/>
      <c r="J58" s="55"/>
      <c r="K58" s="102">
        <f>E69</f>
        <v>10.561198298438633</v>
      </c>
      <c r="L58" s="58"/>
    </row>
    <row r="59" spans="1:12" ht="13.8" thickBot="1" x14ac:dyDescent="0.3">
      <c r="A59" s="68" t="s">
        <v>75</v>
      </c>
      <c r="B59" s="69"/>
      <c r="C59" s="69"/>
      <c r="D59" s="69"/>
      <c r="E59" s="69"/>
      <c r="F59" s="69"/>
      <c r="G59" s="70" t="s">
        <v>168</v>
      </c>
      <c r="H59" s="70"/>
      <c r="I59" s="69"/>
      <c r="J59" s="69"/>
      <c r="K59" s="69"/>
      <c r="L59" s="71"/>
    </row>
    <row r="66" spans="1:74" x14ac:dyDescent="0.25">
      <c r="AI66" s="194" t="str">
        <f t="shared" ref="AI66:BG66" si="2">"Rates "&amp;Funding_Year</f>
        <v>Rates 2028</v>
      </c>
      <c r="AJ66" s="194" t="str">
        <f t="shared" si="2"/>
        <v>Rates 2028</v>
      </c>
      <c r="AK66" s="194" t="str">
        <f t="shared" si="2"/>
        <v>Rates 2028</v>
      </c>
      <c r="AL66" s="194" t="str">
        <f t="shared" si="2"/>
        <v>Rates 2028</v>
      </c>
      <c r="AM66" s="194" t="str">
        <f t="shared" si="2"/>
        <v>Rates 2028</v>
      </c>
      <c r="AN66" s="202" t="str">
        <f t="shared" si="2"/>
        <v>Rates 2028</v>
      </c>
      <c r="AO66" s="202" t="str">
        <f t="shared" si="2"/>
        <v>Rates 2028</v>
      </c>
      <c r="AP66" s="202" t="str">
        <f t="shared" si="2"/>
        <v>Rates 2028</v>
      </c>
      <c r="AQ66" s="202" t="str">
        <f t="shared" si="2"/>
        <v>Rates 2028</v>
      </c>
      <c r="AR66" s="202" t="str">
        <f t="shared" si="2"/>
        <v>Rates 2028</v>
      </c>
      <c r="AS66" s="196" t="str">
        <f t="shared" si="2"/>
        <v>Rates 2028</v>
      </c>
      <c r="AT66" s="196" t="str">
        <f t="shared" si="2"/>
        <v>Rates 2028</v>
      </c>
      <c r="AU66" s="196" t="str">
        <f t="shared" si="2"/>
        <v>Rates 2028</v>
      </c>
      <c r="AV66" s="196" t="str">
        <f t="shared" si="2"/>
        <v>Rates 2028</v>
      </c>
      <c r="AW66" s="196" t="str">
        <f t="shared" si="2"/>
        <v>Rates 2028</v>
      </c>
      <c r="AX66" s="198" t="str">
        <f t="shared" si="2"/>
        <v>Rates 2028</v>
      </c>
      <c r="AY66" s="198" t="str">
        <f t="shared" si="2"/>
        <v>Rates 2028</v>
      </c>
      <c r="AZ66" s="198" t="str">
        <f t="shared" si="2"/>
        <v>Rates 2028</v>
      </c>
      <c r="BA66" s="198" t="str">
        <f t="shared" si="2"/>
        <v>Rates 2028</v>
      </c>
      <c r="BB66" s="198" t="str">
        <f t="shared" si="2"/>
        <v>Rates 2028</v>
      </c>
      <c r="BC66" s="200" t="str">
        <f t="shared" si="2"/>
        <v>Rates 2028</v>
      </c>
      <c r="BD66" s="200" t="str">
        <f t="shared" si="2"/>
        <v>Rates 2028</v>
      </c>
      <c r="BE66" s="200" t="str">
        <f t="shared" si="2"/>
        <v>Rates 2028</v>
      </c>
      <c r="BF66" s="200" t="str">
        <f t="shared" si="2"/>
        <v>Rates 2028</v>
      </c>
      <c r="BG66" s="200" t="str">
        <f t="shared" si="2"/>
        <v>Rates 2028</v>
      </c>
    </row>
    <row r="67" spans="1:74" x14ac:dyDescent="0.25">
      <c r="AH67" s="211" t="s">
        <v>282</v>
      </c>
      <c r="AI67">
        <v>2</v>
      </c>
      <c r="AJ67">
        <v>3</v>
      </c>
      <c r="AK67">
        <v>87</v>
      </c>
      <c r="AL67">
        <v>100</v>
      </c>
      <c r="AM67">
        <v>110</v>
      </c>
      <c r="AN67">
        <v>2</v>
      </c>
      <c r="AO67">
        <v>3</v>
      </c>
      <c r="AP67">
        <v>87</v>
      </c>
      <c r="AQ67" s="212">
        <v>100106107</v>
      </c>
      <c r="AR67" s="212">
        <v>110116117</v>
      </c>
      <c r="AS67">
        <v>2</v>
      </c>
      <c r="AT67">
        <v>3</v>
      </c>
      <c r="AU67">
        <v>87</v>
      </c>
      <c r="AV67">
        <v>100</v>
      </c>
      <c r="AW67">
        <v>110</v>
      </c>
      <c r="AX67">
        <v>2</v>
      </c>
      <c r="AY67">
        <v>3</v>
      </c>
      <c r="AZ67">
        <v>87</v>
      </c>
      <c r="BA67" s="212">
        <v>100106107</v>
      </c>
      <c r="BB67" s="212">
        <v>110116117</v>
      </c>
      <c r="BC67">
        <v>2</v>
      </c>
      <c r="BD67">
        <v>3</v>
      </c>
      <c r="BE67">
        <v>87</v>
      </c>
      <c r="BF67">
        <v>100</v>
      </c>
      <c r="BG67">
        <v>110</v>
      </c>
    </row>
    <row r="68" spans="1:74" s="3" customFormat="1" ht="50.4" x14ac:dyDescent="0.25">
      <c r="A68" s="9" t="s">
        <v>78</v>
      </c>
      <c r="B68" s="14" t="s">
        <v>105</v>
      </c>
      <c r="C68" s="14" t="s">
        <v>106</v>
      </c>
      <c r="D68" s="15" t="s">
        <v>79</v>
      </c>
      <c r="E68" s="14" t="s">
        <v>72</v>
      </c>
      <c r="F68" s="18" t="s">
        <v>464</v>
      </c>
      <c r="G68" s="18" t="s">
        <v>465</v>
      </c>
      <c r="H68" s="18" t="s">
        <v>466</v>
      </c>
      <c r="I68" s="18" t="s">
        <v>221</v>
      </c>
      <c r="J68" s="18" t="s">
        <v>119</v>
      </c>
      <c r="K68" s="18" t="s">
        <v>123</v>
      </c>
      <c r="L68" s="18" t="s">
        <v>120</v>
      </c>
      <c r="M68" s="18" t="s">
        <v>124</v>
      </c>
      <c r="N68" s="18" t="s">
        <v>122</v>
      </c>
      <c r="O68" s="14" t="s">
        <v>22</v>
      </c>
      <c r="P68" s="14" t="s">
        <v>204</v>
      </c>
      <c r="Q68" s="14" t="s">
        <v>21</v>
      </c>
      <c r="R68" s="14" t="s">
        <v>20</v>
      </c>
      <c r="S68" s="14" t="s">
        <v>173</v>
      </c>
      <c r="T68" s="16" t="s">
        <v>23</v>
      </c>
      <c r="U68" s="10" t="s">
        <v>8</v>
      </c>
      <c r="V68" s="10" t="s">
        <v>9</v>
      </c>
      <c r="W68" s="10" t="s">
        <v>10</v>
      </c>
      <c r="X68" s="10" t="s">
        <v>11</v>
      </c>
      <c r="Y68" s="10" t="s">
        <v>12</v>
      </c>
      <c r="Z68" s="10" t="s">
        <v>13</v>
      </c>
      <c r="AA68" s="10" t="s">
        <v>14</v>
      </c>
      <c r="AB68" s="10" t="s">
        <v>15</v>
      </c>
      <c r="AC68" s="10" t="s">
        <v>16</v>
      </c>
      <c r="AD68" s="10" t="s">
        <v>85</v>
      </c>
      <c r="AE68" s="10" t="s">
        <v>17</v>
      </c>
      <c r="AF68" s="10" t="s">
        <v>18</v>
      </c>
      <c r="AG68" s="10" t="s">
        <v>19</v>
      </c>
      <c r="AH68" s="103" t="s">
        <v>118</v>
      </c>
      <c r="AI68" s="98" t="s">
        <v>110</v>
      </c>
      <c r="AJ68" s="98" t="s">
        <v>109</v>
      </c>
      <c r="AK68" s="98" t="s">
        <v>108</v>
      </c>
      <c r="AL68" s="98" t="s">
        <v>107</v>
      </c>
      <c r="AM68" s="98" t="s">
        <v>196</v>
      </c>
      <c r="AN68" s="100" t="s">
        <v>114</v>
      </c>
      <c r="AO68" s="100" t="s">
        <v>113</v>
      </c>
      <c r="AP68" s="100" t="s">
        <v>112</v>
      </c>
      <c r="AQ68" s="100" t="s">
        <v>111</v>
      </c>
      <c r="AR68" s="100" t="s">
        <v>197</v>
      </c>
      <c r="AS68" s="99" t="s">
        <v>184</v>
      </c>
      <c r="AT68" s="99" t="s">
        <v>185</v>
      </c>
      <c r="AU68" s="99" t="s">
        <v>186</v>
      </c>
      <c r="AV68" s="99" t="s">
        <v>187</v>
      </c>
      <c r="AW68" s="99" t="s">
        <v>198</v>
      </c>
      <c r="AX68" s="101" t="s">
        <v>188</v>
      </c>
      <c r="AY68" s="101" t="s">
        <v>189</v>
      </c>
      <c r="AZ68" s="101" t="s">
        <v>190</v>
      </c>
      <c r="BA68" s="101" t="s">
        <v>191</v>
      </c>
      <c r="BB68" s="101" t="s">
        <v>199</v>
      </c>
      <c r="BC68" s="107" t="s">
        <v>192</v>
      </c>
      <c r="BD68" s="107" t="s">
        <v>193</v>
      </c>
      <c r="BE68" s="107" t="s">
        <v>194</v>
      </c>
      <c r="BF68" s="107" t="s">
        <v>195</v>
      </c>
      <c r="BG68" s="107" t="s">
        <v>200</v>
      </c>
      <c r="BH68" s="23" t="s">
        <v>0</v>
      </c>
      <c r="BI68" s="9" t="s">
        <v>76</v>
      </c>
      <c r="BJ68" s="10" t="s">
        <v>1</v>
      </c>
      <c r="BK68" s="10" t="s">
        <v>2</v>
      </c>
      <c r="BL68" s="9" t="s">
        <v>64</v>
      </c>
      <c r="BM68" s="10" t="s">
        <v>3</v>
      </c>
      <c r="BN68" s="9" t="s">
        <v>40</v>
      </c>
      <c r="BO68" s="9" t="s">
        <v>41</v>
      </c>
      <c r="BP68" s="9" t="s">
        <v>42</v>
      </c>
      <c r="BQ68" s="12" t="s">
        <v>4</v>
      </c>
      <c r="BR68" s="10" t="s">
        <v>5</v>
      </c>
      <c r="BS68" s="10" t="s">
        <v>6</v>
      </c>
      <c r="BT68" s="10" t="s">
        <v>7</v>
      </c>
      <c r="BU68" s="10" t="s">
        <v>39</v>
      </c>
      <c r="BV68" s="222" t="s">
        <v>337</v>
      </c>
    </row>
    <row r="69" spans="1:74" s="8" customFormat="1" ht="75.599999999999994" x14ac:dyDescent="0.25">
      <c r="A69" s="4" t="str">
        <f>C20</f>
        <v>Your Agency - LRT Service Subsidy-SL</v>
      </c>
      <c r="B69" s="17">
        <f>SUM(O69:R69)</f>
        <v>13.790037767979451</v>
      </c>
      <c r="C69" s="17">
        <f>(K36/35)*(U69/365)</f>
        <v>83.689649626035418</v>
      </c>
      <c r="D69" s="17">
        <f>K69*(U69/365)</f>
        <v>4276.5410958904104</v>
      </c>
      <c r="E69" s="5">
        <f>T69*(B69*365)/(MAX(F69,H69)/1000)</f>
        <v>10.561198298438633</v>
      </c>
      <c r="F69" s="19">
        <f>E39</f>
        <v>444444</v>
      </c>
      <c r="G69" s="19">
        <f>E41</f>
        <v>476590.21666666667</v>
      </c>
      <c r="H69" s="19">
        <f>MAX(E41,J47)</f>
        <v>476590.21666666667</v>
      </c>
      <c r="I69" s="126">
        <f>K27/E30</f>
        <v>832.5</v>
      </c>
      <c r="J69" s="21">
        <v>0</v>
      </c>
      <c r="K69" s="22">
        <f>K27*K30/E30</f>
        <v>6243.75</v>
      </c>
      <c r="L69" s="22">
        <f>K33</f>
        <v>0</v>
      </c>
      <c r="M69" s="13">
        <v>1</v>
      </c>
      <c r="N69" s="26" t="str">
        <f>E33</f>
        <v>LD</v>
      </c>
      <c r="O69" s="7">
        <f>($I$69*AS69*$M$69 + $J$69*BC69 + $K$69*AX69 - $L$69*(AN69)) * ($U$69/365)/1000</f>
        <v>12.4067030239726</v>
      </c>
      <c r="P69" s="7">
        <f>($I$69*AT69*$M$69 + $J$69*BD69 + $K$69*AY69 - $L$69*(AO69)) * ($U$69/365)/1000</f>
        <v>0.35309917294520543</v>
      </c>
      <c r="Q69" s="7">
        <f>($I$69*AU69*$M$69 + $J$69*BE69 + $K$69*AZ69 - $L$69*(AP69)) * ($U$69/365)/1000</f>
        <v>0.83814560445205488</v>
      </c>
      <c r="R69" s="7">
        <f>($I$69*AV69*$M$69 + $J$69*BF69 + $K$69*BA69 - $L$69*(AQ69)) * ($U$69/365)/1000</f>
        <v>0.19208996660958905</v>
      </c>
      <c r="S69" s="7">
        <f>($I$69*AW69*$M$69 + $J$69*BG69 + $K$69*BB69 - $L$69*(AR69)) * ($U$69/365)/1000</f>
        <v>6.0113912671232873E-2</v>
      </c>
      <c r="T69" s="6">
        <f>E36</f>
        <v>1</v>
      </c>
      <c r="U69" s="6">
        <f>E27</f>
        <v>250</v>
      </c>
      <c r="V69" s="6"/>
      <c r="W69" s="6">
        <f>K30</f>
        <v>7.5</v>
      </c>
      <c r="X69" s="6">
        <f>E30</f>
        <v>1.2</v>
      </c>
      <c r="Y69" s="6">
        <f>K27</f>
        <v>999</v>
      </c>
      <c r="Z69" s="6"/>
      <c r="AA69" s="6"/>
      <c r="AB69" s="6"/>
      <c r="AC69" s="6"/>
      <c r="AD69" s="6"/>
      <c r="AE69" s="6"/>
      <c r="AF69" s="6"/>
      <c r="AG69" s="6"/>
      <c r="AH69" s="25" t="s">
        <v>102</v>
      </c>
      <c r="AI69" s="104">
        <f>VLOOKUP($I$16&amp;"_"&amp;$I$18&amp;"_"&amp;AI67&amp;"_42",_veh_start_run_rate!$A$5:$Q$589,13,FALSE)</f>
        <v>4.3624039999999997</v>
      </c>
      <c r="AJ69" s="104" t="str">
        <f>VLOOKUP($I$16&amp;"_"&amp;$I$18&amp;"_"&amp;AJ67&amp;"_42",_veh_start_run_rate!$A$5:$Q$589,13,FALSE)</f>
        <v>\N</v>
      </c>
      <c r="AK69" s="104">
        <f>VLOOKUP($I$16&amp;"_"&amp;$I$18&amp;"_"&amp;AK67&amp;"_42",_veh_start_run_rate!$A$5:$Q$589,13,FALSE)</f>
        <v>0.829237</v>
      </c>
      <c r="AL69" s="104">
        <f>VLOOKUP($I$16&amp;"_"&amp;$I$18&amp;"_"&amp;AL67&amp;"_42",_veh_start_run_rate!$A$5:$Q$589,13,FALSE)</f>
        <v>5.1165000000000002E-2</v>
      </c>
      <c r="AM69" s="104">
        <f>VLOOKUP($I$16&amp;"_"&amp;$I$18&amp;"_"&amp;AM67&amp;"_42",_veh_start_run_rate!$A$5:$Q$589,13,FALSE)</f>
        <v>4.5324000000000003E-2</v>
      </c>
      <c r="AN69" s="104">
        <f>VLOOKUP($I$16&amp;"_"&amp;$I$18&amp;"_"&amp;AN67&amp;"_42",_veh_start_run_rate!$A$5:$Q$589,12,FALSE)</f>
        <v>8.0165179999999996</v>
      </c>
      <c r="AO69" s="104">
        <f>VLOOKUP($I$16&amp;"_"&amp;$I$18&amp;"_"&amp;AO67&amp;"_42",_veh_start_run_rate!$A$5:$Q$589,12,FALSE)</f>
        <v>2.9712019999999999</v>
      </c>
      <c r="AP69" s="104">
        <f>VLOOKUP($I$16&amp;"_"&amp;$I$18&amp;"_"&amp;AP67&amp;"_42",_veh_start_run_rate!$A$5:$Q$589,12,FALSE)</f>
        <v>0.157328</v>
      </c>
      <c r="AQ69" s="104">
        <f>VLOOKUP($I$16&amp;"_"&amp;$I$18&amp;"_100_42",_veh_start_run_rate!$A$5:$Q$589,12,FALSE) + VLOOKUP($I$16&amp;"_"&amp;$I$18&amp;"_106_42",_veh_start_run_rate!$A$5:$Q$589,12,FALSE) + VLOOKUP($I$16&amp;"_"&amp;$I$18&amp;"_107_42",_veh_start_run_rate!$A$5:$Q$589,12,FALSE)</f>
        <v>0.12767400000000001</v>
      </c>
      <c r="AR69" s="104">
        <f>VLOOKUP($I$16&amp;"_"&amp;$I$18&amp;"_110_42",_veh_start_run_rate!$A$5:$Q$589,12,FALSE) + VLOOKUP($I$16&amp;"_"&amp;$I$18&amp;"_116_42",_veh_start_run_rate!$A$5:$Q$589,12,FALSE) + VLOOKUP($I$16&amp;"_"&amp;$I$18&amp;"_117_42",_veh_start_run_rate!$A$5:$Q$589,12,FALSE)</f>
        <v>3.4007000000000003E-2</v>
      </c>
      <c r="AS69" s="105">
        <f>VLOOKUP($I$16&amp;"_"&amp;$I$18&amp;"_"&amp;AS67&amp;"_21",_veh_start_run_rate!$A$5:$Q$589,13,FALSE)</f>
        <v>12.045021999999999</v>
      </c>
      <c r="AT69" s="105">
        <f>VLOOKUP($I$16&amp;"_"&amp;$I$18&amp;"_"&amp;AT67&amp;"_21",_veh_start_run_rate!$A$5:$Q$589,13,FALSE)</f>
        <v>0.40881400000000001</v>
      </c>
      <c r="AU69" s="105">
        <f>VLOOKUP($I$16&amp;"_"&amp;$I$18&amp;"_"&amp;AU67&amp;"_21",_veh_start_run_rate!$A$5:$Q$589,13,FALSE)</f>
        <v>1.4033910000000001</v>
      </c>
      <c r="AV69" s="105">
        <f>VLOOKUP($I$16&amp;"_"&amp;$I$18&amp;"_"&amp;AV67&amp;"_21",_veh_start_run_rate!$A$5:$Q$589,13,FALSE)</f>
        <v>7.0441000000000004E-2</v>
      </c>
      <c r="AW69" s="105">
        <f>VLOOKUP($I$16&amp;"_"&amp;$I$18&amp;"_"&amp;AW67&amp;"_21",_veh_start_run_rate!$A$5:$Q$589,13,FALSE)</f>
        <v>6.2315000000000002E-2</v>
      </c>
      <c r="AX69" s="105">
        <f>VLOOKUP($I$16&amp;"_"&amp;$I$18&amp;"_"&amp;AX67&amp;"_21",_veh_start_run_rate!$A$5:$Q$589,12,FALSE)</f>
        <v>1.295104</v>
      </c>
      <c r="AY69" s="105">
        <f>VLOOKUP($I$16&amp;"_"&amp;$I$18&amp;"_"&amp;AY67&amp;"_21",_veh_start_run_rate!$A$5:$Q$589,12,FALSE)</f>
        <v>2.8058E-2</v>
      </c>
      <c r="AZ69" s="105">
        <f>VLOOKUP($I$16&amp;"_"&amp;$I$18&amp;"_"&amp;AZ67&amp;"_21",_veh_start_run_rate!$A$5:$Q$589,12,FALSE)</f>
        <v>8.8679999999999991E-3</v>
      </c>
      <c r="BA69" s="105">
        <f>VLOOKUP($I$16&amp;"_"&amp;$I$18&amp;"_100_21",_veh_start_run_rate!$A$5:$Q$589,12,FALSE) + VLOOKUP($I$16&amp;"_"&amp;$I$18&amp;"_106_21",_veh_start_run_rate!$A$5:$Q$589,12,FALSE) + VLOOKUP($I$16&amp;"_"&amp;$I$18&amp;"_107_21",_veh_start_run_rate!$A$5:$Q$589,12,FALSE)</f>
        <v>3.5525000000000001E-2</v>
      </c>
      <c r="BB69" s="105">
        <f>VLOOKUP($I$16&amp;"_"&amp;$I$18&amp;"_110_21",_veh_start_run_rate!$A$5:$Q$589,12,FALSE) + VLOOKUP($I$16&amp;"_"&amp;$I$18&amp;"_116_21",_veh_start_run_rate!$A$5:$Q$589,12,FALSE) + VLOOKUP($I$16&amp;"_"&amp;$I$18&amp;"_117_21",_veh_start_run_rate!$A$5:$Q$589,12,FALSE)</f>
        <v>5.7479999999999996E-3</v>
      </c>
      <c r="BC69" s="106">
        <f>VLOOKUP("SL_"&amp;$I$18&amp;"_art_"&amp;BC67&amp;"_ALL",Vehicle_Idle_Rates!$A$7:$AQ$11,5,FALSE)</f>
        <v>6.2979468483738579</v>
      </c>
      <c r="BD69" s="106">
        <f>VLOOKUP("SL_"&amp;$I$18&amp;"_art_"&amp;BD67&amp;"_ALL",Vehicle_Idle_Rates!$A$7:$AQ$11,5,FALSE)</f>
        <v>5.862667472741605</v>
      </c>
      <c r="BE69" s="106">
        <f>VLOOKUP("SL_"&amp;$I$18&amp;"_art_"&amp;BE67&amp;"_ALL",Vehicle_Idle_Rates!$A$7:$AQ$11,5,FALSE)</f>
        <v>0.94479368244509898</v>
      </c>
      <c r="BF69" s="106">
        <f>VLOOKUP("SL_"&amp;$I$18&amp;"_art_"&amp;BF67&amp;"_ALL",Vehicle_Idle_Rates!$A$7:$AQ$11,5,FALSE)</f>
        <v>0.12986157714226801</v>
      </c>
      <c r="BG69" s="106">
        <f>VLOOKUP("SL_"&amp;$I$18&amp;"_art_"&amp;BG67&amp;"_ALL",Vehicle_Idle_Rates!$A$7:$AQ$11,5,FALSE)</f>
        <v>0.11897585320485035</v>
      </c>
      <c r="BH69" s="24" t="str">
        <f>T(I16)</f>
        <v>SL</v>
      </c>
      <c r="BI69" s="4" t="str">
        <f>I20</f>
        <v>Salt Lake</v>
      </c>
      <c r="BJ69" s="4">
        <f>I18</f>
        <v>2028</v>
      </c>
      <c r="BK69" s="4" t="str">
        <f>C14</f>
        <v>LRT Service Subsidy</v>
      </c>
      <c r="BL69" s="4" t="s">
        <v>24</v>
      </c>
      <c r="BM69" s="4" t="str">
        <f>C7</f>
        <v>Your Agency</v>
      </c>
      <c r="BN69" s="4">
        <f>D16</f>
        <v>0</v>
      </c>
      <c r="BO69" s="4" t="str">
        <f>C17</f>
        <v>Begin Street</v>
      </c>
      <c r="BP69" s="4" t="str">
        <f>C18</f>
        <v>End Street</v>
      </c>
      <c r="BQ69" s="13" t="str">
        <f>C22</f>
        <v xml:space="preserve">Please enter here a brief description of this project, including the basic cost elements that comprise the total shown below (right-of-way, materials, pavement quantities, epuipment costs, labor costs, etc.), assumptions made in estimating emission reductions and the justification for those assumptions, and any other relevant supporting information.  </v>
      </c>
      <c r="BR69" s="4" t="str">
        <f>C9</f>
        <v>Your Name</v>
      </c>
      <c r="BS69" s="4" t="str">
        <f>I7</f>
        <v>801-123-4567</v>
      </c>
      <c r="BT69" s="4" t="str">
        <f>I9</f>
        <v>youre-mail@email.com</v>
      </c>
      <c r="BU69" s="4" t="str">
        <f>I14</f>
        <v>City of Project Location</v>
      </c>
      <c r="BV69" s="223">
        <f>J55</f>
        <v>18.244343618475721</v>
      </c>
    </row>
    <row r="71" spans="1:74" x14ac:dyDescent="0.25">
      <c r="M71" s="128"/>
      <c r="N71" s="128"/>
      <c r="O71" s="128"/>
      <c r="P71" s="128"/>
      <c r="Q71" s="128"/>
    </row>
    <row r="72" spans="1:74" x14ac:dyDescent="0.25">
      <c r="AF72" s="211" t="s">
        <v>283</v>
      </c>
      <c r="AG72" s="209">
        <v>10.423997359583334</v>
      </c>
      <c r="AH72" s="209">
        <v>2.3879113460208334E-2</v>
      </c>
      <c r="AI72" s="209">
        <v>0.7695398683333331</v>
      </c>
      <c r="AJ72" s="209">
        <v>9.7411719000000015E-3</v>
      </c>
      <c r="AK72" s="209">
        <v>8.8541110125000006E-3</v>
      </c>
      <c r="AL72" s="209">
        <v>2.0185086260070713</v>
      </c>
      <c r="AM72" s="209">
        <v>3.523431922916997</v>
      </c>
      <c r="AN72" s="209">
        <v>0.25907441356131566</v>
      </c>
      <c r="AO72" s="209">
        <v>0.27791903573881749</v>
      </c>
      <c r="AP72" s="209">
        <v>0.15583077559689132</v>
      </c>
      <c r="AQ72" s="209">
        <v>18.437781144166667</v>
      </c>
      <c r="AR72" s="209">
        <v>0.72171639990416658</v>
      </c>
      <c r="AS72" s="209">
        <v>2.107534733333333</v>
      </c>
      <c r="AT72" s="209">
        <v>6.7528515749999976E-2</v>
      </c>
      <c r="AU72" s="209">
        <v>5.9739063041666658E-2</v>
      </c>
      <c r="AV72" s="209">
        <v>1.8650840464812819</v>
      </c>
      <c r="AW72" s="209">
        <v>9.4846365298523874E-2</v>
      </c>
      <c r="AX72" s="209">
        <v>1.4641783715626588E-2</v>
      </c>
      <c r="AY72" s="209">
        <v>5.3572932128439124E-2</v>
      </c>
      <c r="AZ72" s="209">
        <v>1.2992335377803024E-2</v>
      </c>
      <c r="BA72" s="209">
        <v>6.7487142895833321</v>
      </c>
      <c r="BB72" s="209">
        <v>1.5875958536666666</v>
      </c>
      <c r="BC72" s="209">
        <v>0.25829854000000008</v>
      </c>
      <c r="BD72" s="209">
        <v>0.55214606666666666</v>
      </c>
      <c r="BE72" s="209">
        <v>0.13451628249999997</v>
      </c>
    </row>
    <row r="73" spans="1:74" x14ac:dyDescent="0.25">
      <c r="M73" s="128"/>
      <c r="N73" s="128"/>
      <c r="O73" s="128"/>
      <c r="P73" s="128"/>
      <c r="Q73" s="128"/>
    </row>
  </sheetData>
  <sheetProtection algorithmName="SHA-512" hashValue="SFnlOge1+l0QYyy2YP9dhE8cURvE+C8p0pb/VqB5aln4BcOQjGPkG7udsPpFD7j1Bfa5CuxHuoTTlBKMHaSGTg==" saltValue="6s1Fn3yXq5Jp6qhM74+XNQ==" spinCount="100000" sheet="1" selectLockedCells="1"/>
  <mergeCells count="30">
    <mergeCell ref="A44:I45"/>
    <mergeCell ref="A47:F48"/>
    <mergeCell ref="G47:I47"/>
    <mergeCell ref="J47:K47"/>
    <mergeCell ref="A22:B22"/>
    <mergeCell ref="C22:K22"/>
    <mergeCell ref="E41:F41"/>
    <mergeCell ref="G41:L43"/>
    <mergeCell ref="O26:S28"/>
    <mergeCell ref="E39:F39"/>
    <mergeCell ref="D25:K25"/>
    <mergeCell ref="G33:K34"/>
    <mergeCell ref="G36:J36"/>
    <mergeCell ref="J39:K39"/>
    <mergeCell ref="A1:L1"/>
    <mergeCell ref="A2:L2"/>
    <mergeCell ref="A4:L4"/>
    <mergeCell ref="D3:I3"/>
    <mergeCell ref="C7:E7"/>
    <mergeCell ref="I7:K7"/>
    <mergeCell ref="N16:V23"/>
    <mergeCell ref="C9:E9"/>
    <mergeCell ref="I9:K9"/>
    <mergeCell ref="C14:E14"/>
    <mergeCell ref="I14:K14"/>
    <mergeCell ref="C16:E16"/>
    <mergeCell ref="C17:E17"/>
    <mergeCell ref="C18:E18"/>
    <mergeCell ref="C20:E20"/>
    <mergeCell ref="I20:K20"/>
  </mergeCells>
  <phoneticPr fontId="12" type="noConversion"/>
  <dataValidations count="8">
    <dataValidation type="whole" operator="lessThan" allowBlank="1" showInputMessage="1" showErrorMessage="1" sqref="J53:J54" xr:uid="{00000000-0002-0000-0800-000000000000}">
      <formula1>366</formula1>
    </dataValidation>
    <dataValidation type="decimal" operator="lessThanOrEqual" allowBlank="1" showInputMessage="1" showErrorMessage="1" errorTitle="Warning:" error="Bicycle trip length should be less than 10 miles." sqref="K57" xr:uid="{00000000-0002-0000-0800-000001000000}">
      <formula1>10</formula1>
    </dataValidation>
    <dataValidation type="list" allowBlank="1" showInputMessage="1" showErrorMessage="1" sqref="E33" xr:uid="{00000000-0002-0000-0800-000002000000}">
      <formula1>"ALL,LD"</formula1>
    </dataValidation>
    <dataValidation type="whole" operator="lessThan" allowBlank="1" showErrorMessage="1" error="The number of days in a year may not exceed 365.  The number of annual working days is typically 250." sqref="E27" xr:uid="{00000000-0002-0000-0800-000003000000}">
      <formula1>366</formula1>
    </dataValidation>
    <dataValidation type="whole" operator="greaterThan" allowBlank="1" showInputMessage="1" showErrorMessage="1" error="Enter a whole number only - no text." sqref="E36" xr:uid="{00000000-0002-0000-0800-000004000000}">
      <formula1>0</formula1>
    </dataValidation>
    <dataValidation type="list" showInputMessage="1" showErrorMessage="1" error="Cell may not be left blank." sqref="I16" xr:uid="{00000000-0002-0000-0800-000005000000}">
      <formula1>"BE,DA,SL,TO,WE"</formula1>
    </dataValidation>
    <dataValidation type="textLength" operator="lessThan" allowBlank="1" showErrorMessage="1" promptTitle="Error" prompt="Please limit description to 500 characters." sqref="C22:K22" xr:uid="{00000000-0002-0000-0800-000006000000}">
      <formula1>2000</formula1>
    </dataValidation>
    <dataValidation type="list" allowBlank="1" showInputMessage="1" showErrorMessage="1" sqref="K44" xr:uid="{0C99CB7C-ED5D-4CFE-B8D0-140B7938C4AB}">
      <formula1>"No, Yes"</formula1>
    </dataValidation>
  </dataValidations>
  <hyperlinks>
    <hyperlink ref="I9" r:id="rId1" display="kip@wfrc.org" xr:uid="{00000000-0004-0000-0800-000000000000}"/>
  </hyperlinks>
  <pageMargins left="0.75" right="0.75" top="1" bottom="1" header="0.5" footer="0.5"/>
  <pageSetup scale="64" orientation="portrait"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pageSetUpPr fitToPage="1"/>
  </sheetPr>
  <dimension ref="A1:BV73"/>
  <sheetViews>
    <sheetView showGridLines="0" topLeftCell="A3" zoomScaleNormal="100" workbookViewId="0">
      <selection activeCell="B3" sqref="B3"/>
    </sheetView>
  </sheetViews>
  <sheetFormatPr defaultRowHeight="12.6" x14ac:dyDescent="0.25"/>
  <cols>
    <col min="2" max="2" width="12" customWidth="1"/>
    <col min="4" max="4" width="11" customWidth="1"/>
    <col min="5" max="5" width="13.44140625" customWidth="1"/>
    <col min="6" max="6" width="11.6640625" customWidth="1"/>
    <col min="7" max="8" width="10" customWidth="1"/>
    <col min="9" max="9" width="11.5546875" customWidth="1"/>
    <col min="11" max="11" width="9.5546875" bestFit="1" customWidth="1"/>
    <col min="13" max="13" width="12.6640625" bestFit="1" customWidth="1"/>
    <col min="14" max="15" width="10.44140625" bestFit="1" customWidth="1"/>
    <col min="16" max="16" width="8.6640625" customWidth="1"/>
    <col min="17" max="17" width="16" bestFit="1" customWidth="1"/>
    <col min="18" max="18" width="7.109375" bestFit="1" customWidth="1"/>
    <col min="19" max="19" width="7.5546875" bestFit="1" customWidth="1"/>
    <col min="20" max="20" width="5.33203125" bestFit="1" customWidth="1"/>
    <col min="21" max="21" width="12.109375" bestFit="1" customWidth="1"/>
    <col min="22" max="22" width="19.109375" bestFit="1" customWidth="1"/>
    <col min="23" max="23" width="13.6640625" bestFit="1" customWidth="1"/>
    <col min="24" max="24" width="11.6640625" bestFit="1" customWidth="1"/>
    <col min="25" max="25" width="6.33203125" bestFit="1" customWidth="1"/>
    <col min="26" max="26" width="9.6640625" bestFit="1" customWidth="1"/>
    <col min="27" max="27" width="6.88671875" bestFit="1" customWidth="1"/>
    <col min="28" max="28" width="11.109375" bestFit="1" customWidth="1"/>
    <col min="29" max="29" width="20.5546875" bestFit="1" customWidth="1"/>
    <col min="30" max="30" width="11.88671875" bestFit="1" customWidth="1"/>
    <col min="31" max="32" width="11.88671875" customWidth="1"/>
    <col min="33" max="57" width="14.109375" customWidth="1"/>
    <col min="58" max="58" width="7.88671875" bestFit="1" customWidth="1"/>
    <col min="72" max="72" width="11" customWidth="1"/>
  </cols>
  <sheetData>
    <row r="1" spans="1:22" ht="18" thickTop="1" x14ac:dyDescent="0.3">
      <c r="A1" s="537" t="str">
        <f>CONCATENATE("CMAQ Emissions Analysis Form (",I18-5,"-",I18," TIP)")</f>
        <v>CMAQ Emissions Analysis Form (2023-2028 TIP)</v>
      </c>
      <c r="B1" s="538"/>
      <c r="C1" s="538"/>
      <c r="D1" s="538"/>
      <c r="E1" s="538"/>
      <c r="F1" s="538"/>
      <c r="G1" s="538"/>
      <c r="H1" s="538"/>
      <c r="I1" s="538"/>
      <c r="J1" s="538"/>
      <c r="K1" s="538"/>
      <c r="L1" s="539"/>
    </row>
    <row r="2" spans="1:22" ht="16.2" thickBot="1" x14ac:dyDescent="0.35">
      <c r="A2" s="540" t="s">
        <v>71</v>
      </c>
      <c r="B2" s="541"/>
      <c r="C2" s="541"/>
      <c r="D2" s="541"/>
      <c r="E2" s="541"/>
      <c r="F2" s="541"/>
      <c r="G2" s="541"/>
      <c r="H2" s="541"/>
      <c r="I2" s="541"/>
      <c r="J2" s="541"/>
      <c r="K2" s="541"/>
      <c r="L2" s="542"/>
    </row>
    <row r="3" spans="1:22" ht="13.8" thickTop="1" x14ac:dyDescent="0.25">
      <c r="A3" s="28"/>
      <c r="B3" s="205"/>
      <c r="C3" s="29"/>
      <c r="D3" s="513" t="s">
        <v>89</v>
      </c>
      <c r="E3" s="513"/>
      <c r="F3" s="513"/>
      <c r="G3" s="513"/>
      <c r="H3" s="513"/>
      <c r="I3" s="513"/>
      <c r="J3" s="29"/>
      <c r="K3" s="29"/>
      <c r="L3" s="29"/>
    </row>
    <row r="4" spans="1:22" ht="18" x14ac:dyDescent="0.35">
      <c r="A4" s="546" t="s">
        <v>237</v>
      </c>
      <c r="B4" s="547"/>
      <c r="C4" s="547"/>
      <c r="D4" s="547"/>
      <c r="E4" s="547"/>
      <c r="F4" s="547"/>
      <c r="G4" s="547"/>
      <c r="H4" s="547"/>
      <c r="I4" s="547"/>
      <c r="J4" s="547"/>
      <c r="K4" s="547"/>
      <c r="L4" s="548"/>
    </row>
    <row r="5" spans="1:22" ht="13.8" thickBot="1" x14ac:dyDescent="0.3">
      <c r="A5" s="30" t="s">
        <v>30</v>
      </c>
      <c r="B5" s="28"/>
      <c r="C5" s="28"/>
      <c r="D5" s="28"/>
      <c r="E5" s="28"/>
      <c r="F5" s="28"/>
      <c r="G5" s="28"/>
      <c r="H5" s="28"/>
      <c r="I5" s="28"/>
      <c r="J5" s="28"/>
      <c r="K5" s="28"/>
      <c r="L5" s="28"/>
    </row>
    <row r="6" spans="1:22" ht="13.2" x14ac:dyDescent="0.25">
      <c r="A6" s="31"/>
      <c r="B6" s="32"/>
      <c r="C6" s="32"/>
      <c r="D6" s="32"/>
      <c r="E6" s="32"/>
      <c r="F6" s="32"/>
      <c r="G6" s="32"/>
      <c r="H6" s="32"/>
      <c r="I6" s="32"/>
      <c r="J6" s="32"/>
      <c r="K6" s="32"/>
      <c r="L6" s="33"/>
    </row>
    <row r="7" spans="1:22" ht="13.2" x14ac:dyDescent="0.25">
      <c r="A7" s="34" t="s">
        <v>104</v>
      </c>
      <c r="B7" s="35"/>
      <c r="C7" s="543" t="s">
        <v>205</v>
      </c>
      <c r="D7" s="544"/>
      <c r="E7" s="545"/>
      <c r="F7" s="35"/>
      <c r="G7" s="35" t="s">
        <v>6</v>
      </c>
      <c r="H7" s="35"/>
      <c r="I7" s="549" t="s">
        <v>207</v>
      </c>
      <c r="J7" s="550"/>
      <c r="K7" s="551"/>
      <c r="L7" s="36"/>
    </row>
    <row r="8" spans="1:22" ht="13.2" x14ac:dyDescent="0.25">
      <c r="A8" s="34"/>
      <c r="B8" s="35"/>
      <c r="C8" s="35"/>
      <c r="D8" s="35"/>
      <c r="E8" s="35"/>
      <c r="F8" s="35"/>
      <c r="G8" s="35"/>
      <c r="H8" s="35"/>
      <c r="I8" s="35"/>
      <c r="J8" s="35"/>
      <c r="K8" s="35"/>
      <c r="L8" s="36"/>
    </row>
    <row r="9" spans="1:22" ht="13.2" x14ac:dyDescent="0.25">
      <c r="A9" s="34" t="s">
        <v>436</v>
      </c>
      <c r="B9" s="35"/>
      <c r="C9" s="543" t="s">
        <v>206</v>
      </c>
      <c r="D9" s="544"/>
      <c r="E9" s="545"/>
      <c r="F9" s="35"/>
      <c r="G9" s="35" t="s">
        <v>7</v>
      </c>
      <c r="H9" s="35"/>
      <c r="I9" s="552" t="s">
        <v>208</v>
      </c>
      <c r="J9" s="592"/>
      <c r="K9" s="593"/>
      <c r="L9" s="36"/>
    </row>
    <row r="10" spans="1:22" ht="13.8" thickBot="1" x14ac:dyDescent="0.3">
      <c r="A10" s="427" t="s">
        <v>428</v>
      </c>
      <c r="B10" s="38"/>
      <c r="C10" s="38"/>
      <c r="D10" s="38"/>
      <c r="E10" s="38"/>
      <c r="F10" s="38"/>
      <c r="G10" s="38"/>
      <c r="H10" s="38"/>
      <c r="I10" s="38"/>
      <c r="J10" s="38"/>
      <c r="K10" s="38"/>
      <c r="L10" s="39"/>
    </row>
    <row r="11" spans="1:22" ht="13.2" x14ac:dyDescent="0.25">
      <c r="A11" s="28"/>
      <c r="B11" s="28"/>
      <c r="C11" s="28"/>
      <c r="D11" s="28"/>
      <c r="E11" s="28"/>
      <c r="F11" s="28"/>
      <c r="G11" s="28"/>
      <c r="H11" s="28"/>
      <c r="I11" s="28"/>
      <c r="J11" s="28"/>
      <c r="K11" s="28"/>
      <c r="L11" s="28"/>
    </row>
    <row r="12" spans="1:22" ht="13.8" thickBot="1" x14ac:dyDescent="0.3">
      <c r="A12" s="30" t="s">
        <v>31</v>
      </c>
      <c r="B12" s="28"/>
      <c r="C12" s="28"/>
      <c r="D12" s="28"/>
      <c r="E12" s="28"/>
      <c r="F12" s="28"/>
      <c r="G12" s="28"/>
      <c r="H12" s="28"/>
      <c r="I12" s="28"/>
      <c r="J12" s="28"/>
      <c r="K12" s="28"/>
      <c r="L12" s="28"/>
    </row>
    <row r="13" spans="1:22" ht="13.2" x14ac:dyDescent="0.25">
      <c r="A13" s="31"/>
      <c r="B13" s="32"/>
      <c r="C13" s="32"/>
      <c r="D13" s="32"/>
      <c r="E13" s="32"/>
      <c r="F13" s="32"/>
      <c r="G13" s="32"/>
      <c r="H13" s="32"/>
      <c r="I13" s="32"/>
      <c r="J13" s="32"/>
      <c r="K13" s="32"/>
      <c r="L13" s="33"/>
    </row>
    <row r="14" spans="1:22" ht="13.2" x14ac:dyDescent="0.25">
      <c r="A14" s="34" t="s">
        <v>32</v>
      </c>
      <c r="B14" s="35"/>
      <c r="C14" s="517" t="s">
        <v>138</v>
      </c>
      <c r="D14" s="518"/>
      <c r="E14" s="519"/>
      <c r="F14" s="35"/>
      <c r="G14" s="35" t="s">
        <v>39</v>
      </c>
      <c r="H14" s="28"/>
      <c r="I14" s="543" t="s">
        <v>209</v>
      </c>
      <c r="J14" s="544"/>
      <c r="K14" s="545"/>
      <c r="L14" s="36"/>
    </row>
    <row r="15" spans="1:22" ht="13.2" x14ac:dyDescent="0.25">
      <c r="A15" s="34"/>
      <c r="B15" s="35"/>
      <c r="C15" s="35"/>
      <c r="D15" s="35"/>
      <c r="E15" s="35"/>
      <c r="F15" s="35"/>
      <c r="G15" s="28"/>
      <c r="H15" s="28"/>
      <c r="I15" s="28"/>
      <c r="J15" s="28"/>
      <c r="K15" s="28"/>
      <c r="L15" s="36"/>
    </row>
    <row r="16" spans="1:22" ht="12.75" customHeight="1" x14ac:dyDescent="0.25">
      <c r="A16" s="34" t="s">
        <v>38</v>
      </c>
      <c r="B16" s="40" t="s">
        <v>69</v>
      </c>
      <c r="C16" s="543" t="s">
        <v>210</v>
      </c>
      <c r="D16" s="544"/>
      <c r="E16" s="545"/>
      <c r="F16" s="28"/>
      <c r="G16" s="35" t="s">
        <v>0</v>
      </c>
      <c r="H16" s="35"/>
      <c r="I16" s="41" t="s">
        <v>103</v>
      </c>
      <c r="J16" s="42"/>
      <c r="K16" s="35"/>
      <c r="L16" s="36"/>
      <c r="N16" s="553" t="s">
        <v>440</v>
      </c>
      <c r="O16" s="554"/>
      <c r="P16" s="554"/>
      <c r="Q16" s="554"/>
      <c r="R16" s="554"/>
      <c r="S16" s="554"/>
      <c r="T16" s="554"/>
      <c r="U16" s="554"/>
      <c r="V16" s="555"/>
    </row>
    <row r="17" spans="1:22" ht="13.2" x14ac:dyDescent="0.25">
      <c r="A17" s="34"/>
      <c r="B17" s="40" t="s">
        <v>41</v>
      </c>
      <c r="C17" s="543" t="s">
        <v>211</v>
      </c>
      <c r="D17" s="544"/>
      <c r="E17" s="545"/>
      <c r="F17" s="35"/>
      <c r="G17" s="35"/>
      <c r="H17" s="35"/>
      <c r="I17" s="35"/>
      <c r="J17" s="35"/>
      <c r="K17" s="35"/>
      <c r="L17" s="36"/>
      <c r="N17" s="556"/>
      <c r="O17" s="557"/>
      <c r="P17" s="557"/>
      <c r="Q17" s="557"/>
      <c r="R17" s="557"/>
      <c r="S17" s="557"/>
      <c r="T17" s="557"/>
      <c r="U17" s="557"/>
      <c r="V17" s="558"/>
    </row>
    <row r="18" spans="1:22" ht="13.2" x14ac:dyDescent="0.25">
      <c r="A18" s="34"/>
      <c r="B18" s="40" t="s">
        <v>42</v>
      </c>
      <c r="C18" s="543" t="s">
        <v>212</v>
      </c>
      <c r="D18" s="544"/>
      <c r="E18" s="545"/>
      <c r="F18" s="35"/>
      <c r="G18" s="35" t="s">
        <v>33</v>
      </c>
      <c r="H18" s="35"/>
      <c r="I18" s="43">
        <f>Funding_Year</f>
        <v>2028</v>
      </c>
      <c r="J18" s="35"/>
      <c r="K18" s="35"/>
      <c r="L18" s="36"/>
      <c r="N18" s="556"/>
      <c r="O18" s="557"/>
      <c r="P18" s="557"/>
      <c r="Q18" s="557"/>
      <c r="R18" s="557"/>
      <c r="S18" s="557"/>
      <c r="T18" s="557"/>
      <c r="U18" s="557"/>
      <c r="V18" s="558"/>
    </row>
    <row r="19" spans="1:22" ht="13.2" x14ac:dyDescent="0.25">
      <c r="A19" s="34"/>
      <c r="B19" s="44"/>
      <c r="C19" s="35"/>
      <c r="D19" s="35"/>
      <c r="E19" s="35"/>
      <c r="F19" s="35"/>
      <c r="G19" s="35"/>
      <c r="H19" s="35"/>
      <c r="I19" s="35"/>
      <c r="J19" s="35"/>
      <c r="K19" s="35"/>
      <c r="L19" s="36"/>
      <c r="N19" s="556"/>
      <c r="O19" s="557"/>
      <c r="P19" s="557"/>
      <c r="Q19" s="557"/>
      <c r="R19" s="557"/>
      <c r="S19" s="557"/>
      <c r="T19" s="557"/>
      <c r="U19" s="557"/>
      <c r="V19" s="558"/>
    </row>
    <row r="20" spans="1:22" ht="13.2" x14ac:dyDescent="0.25">
      <c r="A20" s="34" t="s">
        <v>77</v>
      </c>
      <c r="B20" s="44"/>
      <c r="C20" s="517" t="str">
        <f>C7&amp;" - "&amp;C14&amp;"-"&amp;I16</f>
        <v>Your Agency - ECO Pass-SL</v>
      </c>
      <c r="D20" s="518"/>
      <c r="E20" s="519"/>
      <c r="F20" s="35"/>
      <c r="G20" s="35" t="s">
        <v>76</v>
      </c>
      <c r="H20" s="35"/>
      <c r="I20" s="517" t="str">
        <f>IF(I16="SL","Salt Lake",IF(I16="DA","Ogden-Layton",IF(I16="WE","Ogden-Layton","")))</f>
        <v>Salt Lake</v>
      </c>
      <c r="J20" s="518"/>
      <c r="K20" s="519"/>
      <c r="L20" s="36"/>
      <c r="N20" s="556"/>
      <c r="O20" s="557"/>
      <c r="P20" s="557"/>
      <c r="Q20" s="557"/>
      <c r="R20" s="557"/>
      <c r="S20" s="557"/>
      <c r="T20" s="557"/>
      <c r="U20" s="557"/>
      <c r="V20" s="558"/>
    </row>
    <row r="21" spans="1:22" ht="13.2" x14ac:dyDescent="0.25">
      <c r="A21" s="34"/>
      <c r="B21" s="35"/>
      <c r="C21" s="35"/>
      <c r="D21" s="35"/>
      <c r="E21" s="35"/>
      <c r="F21" s="35"/>
      <c r="G21" s="35"/>
      <c r="H21" s="35"/>
      <c r="I21" s="35"/>
      <c r="J21" s="35"/>
      <c r="K21" s="35"/>
      <c r="L21" s="36"/>
      <c r="N21" s="556"/>
      <c r="O21" s="557"/>
      <c r="P21" s="557"/>
      <c r="Q21" s="557"/>
      <c r="R21" s="557"/>
      <c r="S21" s="557"/>
      <c r="T21" s="557"/>
      <c r="U21" s="557"/>
      <c r="V21" s="558"/>
    </row>
    <row r="22" spans="1:22" ht="111.6" customHeight="1" x14ac:dyDescent="0.25">
      <c r="A22" s="509" t="s">
        <v>215</v>
      </c>
      <c r="B22" s="510"/>
      <c r="C22" s="520" t="s">
        <v>238</v>
      </c>
      <c r="D22" s="521"/>
      <c r="E22" s="521"/>
      <c r="F22" s="521"/>
      <c r="G22" s="521"/>
      <c r="H22" s="521"/>
      <c r="I22" s="521"/>
      <c r="J22" s="521"/>
      <c r="K22" s="522"/>
      <c r="L22" s="45"/>
      <c r="N22" s="556"/>
      <c r="O22" s="557"/>
      <c r="P22" s="557"/>
      <c r="Q22" s="557"/>
      <c r="R22" s="557"/>
      <c r="S22" s="557"/>
      <c r="T22" s="557"/>
      <c r="U22" s="557"/>
      <c r="V22" s="558"/>
    </row>
    <row r="23" spans="1:22" ht="13.8" thickBot="1" x14ac:dyDescent="0.3">
      <c r="A23" s="37"/>
      <c r="B23" s="38"/>
      <c r="C23" s="38"/>
      <c r="D23" s="38"/>
      <c r="E23" s="38"/>
      <c r="F23" s="38"/>
      <c r="G23" s="38"/>
      <c r="H23" s="38"/>
      <c r="I23" s="38"/>
      <c r="J23" s="38"/>
      <c r="K23" s="38"/>
      <c r="L23" s="39"/>
      <c r="N23" s="559"/>
      <c r="O23" s="560"/>
      <c r="P23" s="560"/>
      <c r="Q23" s="560"/>
      <c r="R23" s="560"/>
      <c r="S23" s="560"/>
      <c r="T23" s="560"/>
      <c r="U23" s="560"/>
      <c r="V23" s="561"/>
    </row>
    <row r="24" spans="1:22" ht="13.8" thickBot="1" x14ac:dyDescent="0.3">
      <c r="A24" s="28"/>
      <c r="B24" s="28"/>
      <c r="C24" s="28"/>
      <c r="D24" s="28"/>
      <c r="E24" s="28"/>
      <c r="F24" s="28"/>
      <c r="G24" s="28"/>
      <c r="H24" s="28"/>
      <c r="I24" s="28"/>
      <c r="J24" s="28"/>
      <c r="K24" s="28"/>
      <c r="L24" s="28"/>
    </row>
    <row r="25" spans="1:22" ht="27.6" customHeight="1" thickTop="1" thickBot="1" x14ac:dyDescent="0.35">
      <c r="A25" s="30" t="s">
        <v>432</v>
      </c>
      <c r="B25" s="28"/>
      <c r="D25" s="436" t="s">
        <v>228</v>
      </c>
      <c r="E25" s="437"/>
      <c r="F25" s="437"/>
      <c r="G25" s="437"/>
      <c r="H25" s="437"/>
      <c r="I25" s="437"/>
      <c r="J25" s="437"/>
      <c r="K25" s="439"/>
      <c r="L25" s="28"/>
    </row>
    <row r="26" spans="1:22" ht="13.2" x14ac:dyDescent="0.25">
      <c r="A26" s="31"/>
      <c r="B26" s="32"/>
      <c r="C26" s="32"/>
      <c r="D26" s="32"/>
      <c r="E26" s="32"/>
      <c r="F26" s="32"/>
      <c r="G26" s="32"/>
      <c r="H26" s="32"/>
      <c r="I26" s="32"/>
      <c r="J26" s="32"/>
      <c r="K26" s="32"/>
      <c r="L26" s="33"/>
      <c r="O26" s="536"/>
      <c r="P26" s="536"/>
      <c r="Q26" s="536"/>
      <c r="R26" s="536"/>
      <c r="S26" s="536"/>
    </row>
    <row r="27" spans="1:22" ht="13.8" x14ac:dyDescent="0.25">
      <c r="A27" s="34" t="s">
        <v>8</v>
      </c>
      <c r="B27" s="35"/>
      <c r="C27" s="35"/>
      <c r="D27" s="35"/>
      <c r="E27" s="41">
        <v>250</v>
      </c>
      <c r="F27" s="35"/>
      <c r="G27" s="78" t="s">
        <v>166</v>
      </c>
      <c r="H27" s="35"/>
      <c r="I27" s="116"/>
      <c r="J27" s="116"/>
      <c r="K27" s="94">
        <v>999</v>
      </c>
      <c r="L27" s="75" t="s">
        <v>121</v>
      </c>
      <c r="O27" s="536"/>
      <c r="P27" s="536"/>
      <c r="Q27" s="536"/>
      <c r="R27" s="536"/>
      <c r="S27" s="536"/>
    </row>
    <row r="28" spans="1:22" ht="13.2" x14ac:dyDescent="0.25">
      <c r="A28" s="46" t="s">
        <v>44</v>
      </c>
      <c r="B28" s="35"/>
      <c r="C28" s="35"/>
      <c r="D28" s="35"/>
      <c r="E28" s="35"/>
      <c r="F28" s="35"/>
      <c r="G28" s="89" t="s">
        <v>132</v>
      </c>
      <c r="H28" s="35"/>
      <c r="I28" s="82"/>
      <c r="J28" s="82"/>
      <c r="K28" s="82"/>
      <c r="L28" s="36"/>
      <c r="O28" s="536"/>
      <c r="P28" s="536"/>
      <c r="Q28" s="536"/>
      <c r="R28" s="536"/>
      <c r="S28" s="536"/>
    </row>
    <row r="29" spans="1:22" ht="13.2" x14ac:dyDescent="0.25">
      <c r="A29" s="46"/>
      <c r="B29" s="35"/>
      <c r="C29" s="35"/>
      <c r="D29" s="35"/>
      <c r="E29" s="35"/>
      <c r="F29" s="35"/>
      <c r="G29" s="42"/>
      <c r="H29" s="35"/>
      <c r="I29" s="82"/>
      <c r="J29" s="82"/>
      <c r="K29" s="82"/>
      <c r="L29" s="36"/>
    </row>
    <row r="30" spans="1:22" ht="13.2" x14ac:dyDescent="0.25">
      <c r="A30" s="34" t="s">
        <v>34</v>
      </c>
      <c r="B30" s="35"/>
      <c r="C30" s="35"/>
      <c r="D30" s="35"/>
      <c r="E30" s="41">
        <v>1.2</v>
      </c>
      <c r="F30" s="35"/>
      <c r="G30" s="35" t="s">
        <v>128</v>
      </c>
      <c r="H30" s="82"/>
      <c r="I30" s="82"/>
      <c r="J30" s="82"/>
      <c r="K30" s="41">
        <v>7.5</v>
      </c>
      <c r="L30" s="36"/>
    </row>
    <row r="31" spans="1:22" ht="13.2" x14ac:dyDescent="0.25">
      <c r="A31" s="46" t="s">
        <v>35</v>
      </c>
      <c r="B31" s="35"/>
      <c r="C31" s="35"/>
      <c r="D31" s="35"/>
      <c r="E31" s="74"/>
      <c r="F31" s="35"/>
      <c r="G31" s="42" t="s">
        <v>129</v>
      </c>
      <c r="H31" s="82"/>
      <c r="I31" s="82"/>
      <c r="J31" s="82"/>
      <c r="K31" s="82"/>
      <c r="L31" s="36"/>
    </row>
    <row r="32" spans="1:22" ht="13.2" x14ac:dyDescent="0.25">
      <c r="A32" s="34"/>
      <c r="B32" s="35"/>
      <c r="C32" s="35"/>
      <c r="D32" s="35"/>
      <c r="E32" s="35"/>
      <c r="F32" s="35"/>
      <c r="G32" s="35"/>
      <c r="H32" s="35"/>
      <c r="I32" s="35"/>
      <c r="J32" s="35"/>
      <c r="K32" s="35"/>
      <c r="L32" s="36"/>
    </row>
    <row r="33" spans="1:12" ht="13.2" x14ac:dyDescent="0.25">
      <c r="A33" s="34" t="s">
        <v>36</v>
      </c>
      <c r="B33" s="35"/>
      <c r="C33" s="35"/>
      <c r="D33" s="35"/>
      <c r="E33" s="49" t="s">
        <v>29</v>
      </c>
      <c r="F33" s="35"/>
      <c r="G33" s="584" t="s">
        <v>162</v>
      </c>
      <c r="H33" s="585"/>
      <c r="I33" s="585"/>
      <c r="J33" s="585"/>
      <c r="K33" s="586"/>
      <c r="L33" s="36"/>
    </row>
    <row r="34" spans="1:12" ht="13.2" x14ac:dyDescent="0.25">
      <c r="A34" s="46" t="s">
        <v>53</v>
      </c>
      <c r="B34" s="35"/>
      <c r="C34" s="35"/>
      <c r="D34" s="35"/>
      <c r="E34" s="35"/>
      <c r="F34" s="35"/>
      <c r="G34" s="589"/>
      <c r="H34" s="590"/>
      <c r="I34" s="590"/>
      <c r="J34" s="590"/>
      <c r="K34" s="591"/>
      <c r="L34" s="36"/>
    </row>
    <row r="35" spans="1:12" ht="13.2" x14ac:dyDescent="0.25">
      <c r="A35" s="34"/>
      <c r="B35" s="35"/>
      <c r="C35" s="35"/>
      <c r="D35" s="35"/>
      <c r="E35" s="35"/>
      <c r="F35" s="35"/>
      <c r="L35" s="36"/>
    </row>
    <row r="36" spans="1:12" ht="12.75" customHeight="1" x14ac:dyDescent="0.25">
      <c r="A36" s="34" t="s">
        <v>371</v>
      </c>
      <c r="B36" s="35"/>
      <c r="C36" s="35"/>
      <c r="D36" s="35"/>
      <c r="E36" s="41">
        <v>1</v>
      </c>
      <c r="F36" s="35"/>
      <c r="G36" s="595" t="s">
        <v>226</v>
      </c>
      <c r="H36" s="595"/>
      <c r="I36" s="595"/>
      <c r="J36" s="599"/>
      <c r="K36" s="131">
        <f>D69</f>
        <v>4276.5410958904104</v>
      </c>
      <c r="L36" s="132"/>
    </row>
    <row r="37" spans="1:12" ht="13.2" x14ac:dyDescent="0.25">
      <c r="A37" s="46" t="s">
        <v>376</v>
      </c>
      <c r="B37" s="35"/>
      <c r="C37" s="35"/>
      <c r="D37" s="35"/>
      <c r="E37" s="35"/>
      <c r="F37" s="35"/>
      <c r="G37" s="133" t="s">
        <v>227</v>
      </c>
      <c r="H37" s="443"/>
      <c r="I37" s="443"/>
      <c r="J37" s="130"/>
      <c r="K37" s="130"/>
      <c r="L37" s="132"/>
    </row>
    <row r="38" spans="1:12" ht="13.2" x14ac:dyDescent="0.25">
      <c r="A38" s="34"/>
      <c r="B38" s="35"/>
      <c r="C38" s="35"/>
      <c r="D38" s="35"/>
      <c r="E38" s="35"/>
      <c r="F38" s="35"/>
      <c r="H38" s="130"/>
      <c r="I38" s="130"/>
      <c r="J38" s="130"/>
      <c r="K38" s="130"/>
      <c r="L38" s="132"/>
    </row>
    <row r="39" spans="1:12" ht="13.2" x14ac:dyDescent="0.25">
      <c r="A39" s="34" t="s">
        <v>37</v>
      </c>
      <c r="B39" s="35"/>
      <c r="C39" s="35"/>
      <c r="D39" s="35"/>
      <c r="E39" s="511">
        <v>444444</v>
      </c>
      <c r="F39" s="512"/>
      <c r="G39" s="35"/>
      <c r="H39" s="428" t="s">
        <v>429</v>
      </c>
      <c r="I39" s="428"/>
      <c r="J39" s="511">
        <f>0.0677*E39/0.936</f>
        <v>32146.216666666664</v>
      </c>
      <c r="K39" s="512"/>
      <c r="L39" s="36"/>
    </row>
    <row r="40" spans="1:12" ht="13.2" x14ac:dyDescent="0.25">
      <c r="A40" s="230"/>
      <c r="B40" s="231"/>
      <c r="C40" s="231"/>
      <c r="D40" s="231"/>
      <c r="E40" s="231"/>
      <c r="F40" s="231"/>
      <c r="G40" s="231"/>
      <c r="H40" s="463" t="s">
        <v>447</v>
      </c>
      <c r="I40" s="231"/>
      <c r="J40" s="231"/>
      <c r="K40" s="231"/>
      <c r="L40" s="430"/>
    </row>
    <row r="41" spans="1:12" ht="12.75" customHeight="1" x14ac:dyDescent="0.25">
      <c r="A41" s="34" t="s">
        <v>430</v>
      </c>
      <c r="B41" s="35"/>
      <c r="C41" s="35"/>
      <c r="D41" s="35"/>
      <c r="E41" s="562">
        <f>E39+J39</f>
        <v>476590.21666666667</v>
      </c>
      <c r="F41" s="563"/>
      <c r="G41" s="600"/>
      <c r="H41" s="600"/>
      <c r="I41" s="600"/>
      <c r="J41" s="600"/>
      <c r="K41" s="600"/>
      <c r="L41" s="601"/>
    </row>
    <row r="42" spans="1:12" ht="13.2" x14ac:dyDescent="0.25">
      <c r="A42" s="429" t="s">
        <v>81</v>
      </c>
      <c r="B42" s="35"/>
      <c r="C42" s="35"/>
      <c r="D42" s="35"/>
      <c r="E42" s="35"/>
      <c r="F42" s="35"/>
      <c r="G42" s="600"/>
      <c r="H42" s="600"/>
      <c r="I42" s="600"/>
      <c r="J42" s="600"/>
      <c r="K42" s="600"/>
      <c r="L42" s="601"/>
    </row>
    <row r="43" spans="1:12" ht="13.2" x14ac:dyDescent="0.25">
      <c r="A43" s="429"/>
      <c r="B43" s="35"/>
      <c r="C43" s="35"/>
      <c r="D43" s="35"/>
      <c r="E43" s="35"/>
      <c r="F43" s="35"/>
      <c r="G43" s="600"/>
      <c r="H43" s="600"/>
      <c r="I43" s="600"/>
      <c r="J43" s="600"/>
      <c r="K43" s="600"/>
      <c r="L43" s="601"/>
    </row>
    <row r="44" spans="1:12" ht="13.2" x14ac:dyDescent="0.25">
      <c r="A44" s="509" t="s">
        <v>434</v>
      </c>
      <c r="B44" s="564"/>
      <c r="C44" s="564"/>
      <c r="D44" s="564"/>
      <c r="E44" s="564"/>
      <c r="F44" s="564"/>
      <c r="G44" s="564"/>
      <c r="H44" s="564"/>
      <c r="I44" s="564"/>
      <c r="J44" s="35"/>
      <c r="K44" s="41" t="s">
        <v>431</v>
      </c>
      <c r="L44" s="36"/>
    </row>
    <row r="45" spans="1:12" ht="13.2" x14ac:dyDescent="0.25">
      <c r="A45" s="509"/>
      <c r="B45" s="564"/>
      <c r="C45" s="564"/>
      <c r="D45" s="564"/>
      <c r="E45" s="564"/>
      <c r="F45" s="564"/>
      <c r="G45" s="564"/>
      <c r="H45" s="564"/>
      <c r="I45" s="564"/>
      <c r="J45" s="35"/>
      <c r="K45" s="35"/>
      <c r="L45" s="36"/>
    </row>
    <row r="46" spans="1:12" ht="13.2" x14ac:dyDescent="0.25">
      <c r="A46" s="423"/>
      <c r="B46" s="431"/>
      <c r="C46" s="431"/>
      <c r="D46" s="431"/>
      <c r="E46" s="431"/>
      <c r="F46" s="431"/>
      <c r="G46" s="431"/>
      <c r="H46" s="431"/>
      <c r="I46" s="431"/>
      <c r="J46" s="35"/>
      <c r="K46" s="35"/>
      <c r="L46" s="36"/>
    </row>
    <row r="47" spans="1:12" ht="13.2" x14ac:dyDescent="0.25">
      <c r="A47" s="565" t="s">
        <v>448</v>
      </c>
      <c r="B47" s="566"/>
      <c r="C47" s="566"/>
      <c r="D47" s="566"/>
      <c r="E47" s="566"/>
      <c r="F47" s="566"/>
      <c r="G47" s="569" t="s">
        <v>435</v>
      </c>
      <c r="H47" s="569"/>
      <c r="I47" s="570"/>
      <c r="J47" s="511">
        <v>0</v>
      </c>
      <c r="K47" s="512"/>
      <c r="L47" s="430"/>
    </row>
    <row r="48" spans="1:12" ht="13.8" thickBot="1" x14ac:dyDescent="0.3">
      <c r="A48" s="567"/>
      <c r="B48" s="568"/>
      <c r="C48" s="568"/>
      <c r="D48" s="568"/>
      <c r="E48" s="568"/>
      <c r="F48" s="568"/>
      <c r="G48" s="434"/>
      <c r="H48" s="434"/>
      <c r="I48" s="432"/>
      <c r="J48" s="432"/>
      <c r="K48" s="432"/>
      <c r="L48" s="433"/>
    </row>
    <row r="49" spans="1:12" ht="13.2" x14ac:dyDescent="0.25">
      <c r="A49" s="28"/>
      <c r="B49" s="28"/>
      <c r="C49" s="28"/>
      <c r="D49" s="28"/>
      <c r="E49" s="28"/>
      <c r="F49" s="28"/>
      <c r="G49" s="28"/>
      <c r="H49" s="28"/>
      <c r="I49" s="28"/>
      <c r="J49" s="28"/>
      <c r="K49" s="28"/>
      <c r="L49" s="28"/>
    </row>
    <row r="50" spans="1:12" ht="13.8" thickBot="1" x14ac:dyDescent="0.3">
      <c r="A50" s="30" t="s">
        <v>63</v>
      </c>
      <c r="B50" s="28"/>
      <c r="C50" s="28"/>
      <c r="D50" s="28"/>
      <c r="E50" s="28"/>
      <c r="F50" s="28"/>
      <c r="G50" s="28"/>
      <c r="H50" s="28"/>
      <c r="I50" s="28"/>
      <c r="J50" s="28"/>
      <c r="K50" s="28"/>
      <c r="L50" s="28"/>
    </row>
    <row r="51" spans="1:12" ht="13.2" x14ac:dyDescent="0.25">
      <c r="A51" s="51"/>
      <c r="B51" s="52"/>
      <c r="C51" s="52"/>
      <c r="D51" s="52"/>
      <c r="E51" s="52"/>
      <c r="F51" s="52"/>
      <c r="G51" s="52"/>
      <c r="H51" s="52"/>
      <c r="I51" s="52"/>
      <c r="J51" s="52"/>
      <c r="K51" s="52"/>
      <c r="L51" s="53"/>
    </row>
    <row r="52" spans="1:12" ht="13.2" x14ac:dyDescent="0.25">
      <c r="A52" s="54" t="s">
        <v>66</v>
      </c>
      <c r="B52" s="55"/>
      <c r="C52" s="56" t="s">
        <v>74</v>
      </c>
      <c r="D52" s="57" t="s">
        <v>117</v>
      </c>
      <c r="E52" s="56" t="s">
        <v>67</v>
      </c>
      <c r="F52" s="55"/>
      <c r="G52" s="55" t="s">
        <v>65</v>
      </c>
      <c r="H52" s="55"/>
      <c r="I52" s="55"/>
      <c r="J52" s="56" t="s">
        <v>68</v>
      </c>
      <c r="K52" s="56" t="s">
        <v>115</v>
      </c>
      <c r="L52" s="58"/>
    </row>
    <row r="53" spans="1:12" ht="13.2" x14ac:dyDescent="0.25">
      <c r="A53" s="108" t="s">
        <v>173</v>
      </c>
      <c r="B53" s="109"/>
      <c r="C53" s="110">
        <f>S69</f>
        <v>6.0113912671232873E-2</v>
      </c>
      <c r="D53" s="113">
        <f t="shared" ref="D53:D58" si="0">C53*365</f>
        <v>21.941578124999999</v>
      </c>
      <c r="E53" s="113">
        <f t="shared" ref="E53:E58" si="1">C53*1000/453.5/2000*365</f>
        <v>2.4191376102535835E-2</v>
      </c>
      <c r="F53" s="55"/>
      <c r="G53" s="62" t="s">
        <v>80</v>
      </c>
      <c r="H53" s="55"/>
      <c r="I53" s="55"/>
      <c r="J53" s="63">
        <f>C69</f>
        <v>83.689649626035418</v>
      </c>
      <c r="K53" s="64">
        <f>J53*365</f>
        <v>30546.722113502929</v>
      </c>
      <c r="L53" s="58"/>
    </row>
    <row r="54" spans="1:12" ht="13.2" x14ac:dyDescent="0.25">
      <c r="A54" s="59" t="s">
        <v>22</v>
      </c>
      <c r="B54" s="55"/>
      <c r="C54" s="60">
        <f>O69</f>
        <v>12.4067030239726</v>
      </c>
      <c r="D54" s="61">
        <f t="shared" si="0"/>
        <v>4528.4466037499988</v>
      </c>
      <c r="E54" s="61">
        <f t="shared" si="1"/>
        <v>4.9927746458103623</v>
      </c>
      <c r="F54" s="55"/>
      <c r="G54" s="62" t="s">
        <v>116</v>
      </c>
      <c r="H54" s="55"/>
      <c r="I54" s="55"/>
      <c r="J54" s="63">
        <f>D69</f>
        <v>4276.5410958904104</v>
      </c>
      <c r="K54" s="64">
        <f>J54*365</f>
        <v>1560937.4999999998</v>
      </c>
      <c r="L54" s="58"/>
    </row>
    <row r="55" spans="1:12" ht="13.2" x14ac:dyDescent="0.25">
      <c r="A55" s="59" t="s">
        <v>101</v>
      </c>
      <c r="B55" s="55"/>
      <c r="C55" s="60">
        <f>P69</f>
        <v>0.35309917294520543</v>
      </c>
      <c r="D55" s="61">
        <f t="shared" si="0"/>
        <v>128.88119812499997</v>
      </c>
      <c r="E55" s="61">
        <f t="shared" si="1"/>
        <v>0.14209613905733184</v>
      </c>
      <c r="F55" s="55"/>
      <c r="G55" s="62" t="s">
        <v>339</v>
      </c>
      <c r="H55" s="55"/>
      <c r="I55" s="55"/>
      <c r="J55" s="220">
        <f>J53*0.218</f>
        <v>18.244343618475721</v>
      </c>
      <c r="K55" s="221">
        <f>K53*0.218</f>
        <v>6659.1854207436381</v>
      </c>
      <c r="L55" s="58"/>
    </row>
    <row r="56" spans="1:12" ht="13.2" x14ac:dyDescent="0.25">
      <c r="A56" s="59" t="s">
        <v>21</v>
      </c>
      <c r="B56" s="55"/>
      <c r="C56" s="60">
        <f>Q69</f>
        <v>0.83814560445205488</v>
      </c>
      <c r="D56" s="61">
        <f t="shared" si="0"/>
        <v>305.92314562500002</v>
      </c>
      <c r="E56" s="61">
        <f t="shared" si="1"/>
        <v>0.33729123001653805</v>
      </c>
      <c r="F56" s="55"/>
      <c r="G56" s="219" t="s">
        <v>338</v>
      </c>
      <c r="H56" s="55"/>
      <c r="I56" s="55"/>
      <c r="J56" s="55"/>
      <c r="K56" s="55"/>
      <c r="L56" s="58"/>
    </row>
    <row r="57" spans="1:12" ht="13.8" thickBot="1" x14ac:dyDescent="0.3">
      <c r="A57" s="59" t="s">
        <v>20</v>
      </c>
      <c r="B57" s="55"/>
      <c r="C57" s="60">
        <f>R69</f>
        <v>0.19208996660958905</v>
      </c>
      <c r="D57" s="61">
        <f t="shared" si="0"/>
        <v>70.112837812500004</v>
      </c>
      <c r="E57" s="61">
        <f t="shared" si="1"/>
        <v>7.730191600055128E-2</v>
      </c>
      <c r="F57" s="55"/>
      <c r="G57" s="55"/>
      <c r="H57" s="55"/>
      <c r="I57" s="55"/>
      <c r="J57" s="55"/>
      <c r="K57" s="55"/>
      <c r="L57" s="58"/>
    </row>
    <row r="58" spans="1:12" ht="13.8" thickBot="1" x14ac:dyDescent="0.3">
      <c r="A58" s="65" t="s">
        <v>62</v>
      </c>
      <c r="B58" s="55"/>
      <c r="C58" s="66">
        <f>B69</f>
        <v>13.790037767979451</v>
      </c>
      <c r="D58" s="67">
        <f t="shared" si="0"/>
        <v>5033.3637853124992</v>
      </c>
      <c r="E58" s="66">
        <f t="shared" si="1"/>
        <v>5.5494639308847846</v>
      </c>
      <c r="F58" s="55"/>
      <c r="G58" s="55"/>
      <c r="H58" s="55" t="s">
        <v>73</v>
      </c>
      <c r="I58" s="55"/>
      <c r="J58" s="55"/>
      <c r="K58" s="102">
        <f>E69</f>
        <v>10.561198298438633</v>
      </c>
      <c r="L58" s="58"/>
    </row>
    <row r="59" spans="1:12" ht="13.8" thickBot="1" x14ac:dyDescent="0.3">
      <c r="A59" s="68" t="s">
        <v>75</v>
      </c>
      <c r="B59" s="69"/>
      <c r="C59" s="69"/>
      <c r="D59" s="69"/>
      <c r="E59" s="69"/>
      <c r="F59" s="69"/>
      <c r="G59" s="70" t="s">
        <v>168</v>
      </c>
      <c r="H59" s="70"/>
      <c r="I59" s="69"/>
      <c r="J59" s="69"/>
      <c r="K59" s="69"/>
      <c r="L59" s="71"/>
    </row>
    <row r="66" spans="1:74" x14ac:dyDescent="0.25">
      <c r="AI66" s="194" t="str">
        <f t="shared" ref="AI66:BG66" si="2">"Rates "&amp;Funding_Year</f>
        <v>Rates 2028</v>
      </c>
      <c r="AJ66" s="194" t="str">
        <f t="shared" si="2"/>
        <v>Rates 2028</v>
      </c>
      <c r="AK66" s="194" t="str">
        <f t="shared" si="2"/>
        <v>Rates 2028</v>
      </c>
      <c r="AL66" s="194" t="str">
        <f t="shared" si="2"/>
        <v>Rates 2028</v>
      </c>
      <c r="AM66" s="194" t="str">
        <f t="shared" si="2"/>
        <v>Rates 2028</v>
      </c>
      <c r="AN66" s="202" t="str">
        <f t="shared" si="2"/>
        <v>Rates 2028</v>
      </c>
      <c r="AO66" s="202" t="str">
        <f t="shared" si="2"/>
        <v>Rates 2028</v>
      </c>
      <c r="AP66" s="202" t="str">
        <f t="shared" si="2"/>
        <v>Rates 2028</v>
      </c>
      <c r="AQ66" s="202" t="str">
        <f t="shared" si="2"/>
        <v>Rates 2028</v>
      </c>
      <c r="AR66" s="202" t="str">
        <f t="shared" si="2"/>
        <v>Rates 2028</v>
      </c>
      <c r="AS66" s="196" t="str">
        <f t="shared" si="2"/>
        <v>Rates 2028</v>
      </c>
      <c r="AT66" s="196" t="str">
        <f t="shared" si="2"/>
        <v>Rates 2028</v>
      </c>
      <c r="AU66" s="196" t="str">
        <f t="shared" si="2"/>
        <v>Rates 2028</v>
      </c>
      <c r="AV66" s="196" t="str">
        <f t="shared" si="2"/>
        <v>Rates 2028</v>
      </c>
      <c r="AW66" s="196" t="str">
        <f t="shared" si="2"/>
        <v>Rates 2028</v>
      </c>
      <c r="AX66" s="198" t="str">
        <f t="shared" si="2"/>
        <v>Rates 2028</v>
      </c>
      <c r="AY66" s="198" t="str">
        <f t="shared" si="2"/>
        <v>Rates 2028</v>
      </c>
      <c r="AZ66" s="198" t="str">
        <f t="shared" si="2"/>
        <v>Rates 2028</v>
      </c>
      <c r="BA66" s="198" t="str">
        <f t="shared" si="2"/>
        <v>Rates 2028</v>
      </c>
      <c r="BB66" s="198" t="str">
        <f t="shared" si="2"/>
        <v>Rates 2028</v>
      </c>
      <c r="BC66" s="200" t="str">
        <f t="shared" si="2"/>
        <v>Rates 2028</v>
      </c>
      <c r="BD66" s="200" t="str">
        <f t="shared" si="2"/>
        <v>Rates 2028</v>
      </c>
      <c r="BE66" s="200" t="str">
        <f t="shared" si="2"/>
        <v>Rates 2028</v>
      </c>
      <c r="BF66" s="200" t="str">
        <f t="shared" si="2"/>
        <v>Rates 2028</v>
      </c>
      <c r="BG66" s="200" t="str">
        <f t="shared" si="2"/>
        <v>Rates 2028</v>
      </c>
    </row>
    <row r="67" spans="1:74" x14ac:dyDescent="0.25">
      <c r="AH67" s="211" t="s">
        <v>282</v>
      </c>
      <c r="AI67">
        <v>2</v>
      </c>
      <c r="AJ67">
        <v>3</v>
      </c>
      <c r="AK67">
        <v>87</v>
      </c>
      <c r="AL67">
        <v>100</v>
      </c>
      <c r="AM67">
        <v>110</v>
      </c>
      <c r="AN67">
        <v>2</v>
      </c>
      <c r="AO67">
        <v>3</v>
      </c>
      <c r="AP67">
        <v>87</v>
      </c>
      <c r="AQ67" s="212">
        <v>100106107</v>
      </c>
      <c r="AR67" s="212">
        <v>110116117</v>
      </c>
      <c r="AS67">
        <v>2</v>
      </c>
      <c r="AT67">
        <v>3</v>
      </c>
      <c r="AU67">
        <v>87</v>
      </c>
      <c r="AV67">
        <v>100</v>
      </c>
      <c r="AW67">
        <v>110</v>
      </c>
      <c r="AX67">
        <v>2</v>
      </c>
      <c r="AY67">
        <v>3</v>
      </c>
      <c r="AZ67">
        <v>87</v>
      </c>
      <c r="BA67" s="212">
        <v>100106107</v>
      </c>
      <c r="BB67" s="212">
        <v>110116117</v>
      </c>
      <c r="BC67">
        <v>2</v>
      </c>
      <c r="BD67">
        <v>3</v>
      </c>
      <c r="BE67">
        <v>87</v>
      </c>
      <c r="BF67">
        <v>100</v>
      </c>
      <c r="BG67">
        <v>110</v>
      </c>
    </row>
    <row r="68" spans="1:74" s="3" customFormat="1" ht="50.4" x14ac:dyDescent="0.25">
      <c r="A68" s="9" t="s">
        <v>78</v>
      </c>
      <c r="B68" s="14" t="s">
        <v>105</v>
      </c>
      <c r="C68" s="14" t="s">
        <v>106</v>
      </c>
      <c r="D68" s="15" t="s">
        <v>79</v>
      </c>
      <c r="E68" s="14" t="s">
        <v>72</v>
      </c>
      <c r="F68" s="18" t="s">
        <v>464</v>
      </c>
      <c r="G68" s="18" t="s">
        <v>465</v>
      </c>
      <c r="H68" s="18" t="s">
        <v>466</v>
      </c>
      <c r="I68" s="18" t="s">
        <v>221</v>
      </c>
      <c r="J68" s="18" t="s">
        <v>119</v>
      </c>
      <c r="K68" s="18" t="s">
        <v>123</v>
      </c>
      <c r="L68" s="18" t="s">
        <v>120</v>
      </c>
      <c r="M68" s="18" t="s">
        <v>124</v>
      </c>
      <c r="N68" s="18" t="s">
        <v>122</v>
      </c>
      <c r="O68" s="14" t="s">
        <v>22</v>
      </c>
      <c r="P68" s="14" t="s">
        <v>204</v>
      </c>
      <c r="Q68" s="14" t="s">
        <v>21</v>
      </c>
      <c r="R68" s="14" t="s">
        <v>20</v>
      </c>
      <c r="S68" s="14" t="s">
        <v>173</v>
      </c>
      <c r="T68" s="16" t="s">
        <v>23</v>
      </c>
      <c r="U68" s="10" t="s">
        <v>8</v>
      </c>
      <c r="V68" s="10" t="s">
        <v>9</v>
      </c>
      <c r="W68" s="10" t="s">
        <v>10</v>
      </c>
      <c r="X68" s="10" t="s">
        <v>11</v>
      </c>
      <c r="Y68" s="10" t="s">
        <v>12</v>
      </c>
      <c r="Z68" s="10" t="s">
        <v>13</v>
      </c>
      <c r="AA68" s="10" t="s">
        <v>14</v>
      </c>
      <c r="AB68" s="10" t="s">
        <v>15</v>
      </c>
      <c r="AC68" s="10" t="s">
        <v>16</v>
      </c>
      <c r="AD68" s="10" t="s">
        <v>85</v>
      </c>
      <c r="AE68" s="10" t="s">
        <v>17</v>
      </c>
      <c r="AF68" s="10" t="s">
        <v>18</v>
      </c>
      <c r="AG68" s="10" t="s">
        <v>19</v>
      </c>
      <c r="AH68" s="103" t="s">
        <v>118</v>
      </c>
      <c r="AI68" s="98" t="s">
        <v>110</v>
      </c>
      <c r="AJ68" s="98" t="s">
        <v>109</v>
      </c>
      <c r="AK68" s="98" t="s">
        <v>108</v>
      </c>
      <c r="AL68" s="98" t="s">
        <v>107</v>
      </c>
      <c r="AM68" s="98" t="s">
        <v>196</v>
      </c>
      <c r="AN68" s="100" t="s">
        <v>114</v>
      </c>
      <c r="AO68" s="100" t="s">
        <v>113</v>
      </c>
      <c r="AP68" s="100" t="s">
        <v>112</v>
      </c>
      <c r="AQ68" s="100" t="s">
        <v>111</v>
      </c>
      <c r="AR68" s="100" t="s">
        <v>197</v>
      </c>
      <c r="AS68" s="99" t="s">
        <v>184</v>
      </c>
      <c r="AT68" s="99" t="s">
        <v>185</v>
      </c>
      <c r="AU68" s="99" t="s">
        <v>186</v>
      </c>
      <c r="AV68" s="99" t="s">
        <v>187</v>
      </c>
      <c r="AW68" s="99" t="s">
        <v>198</v>
      </c>
      <c r="AX68" s="101" t="s">
        <v>188</v>
      </c>
      <c r="AY68" s="101" t="s">
        <v>189</v>
      </c>
      <c r="AZ68" s="101" t="s">
        <v>190</v>
      </c>
      <c r="BA68" s="101" t="s">
        <v>191</v>
      </c>
      <c r="BB68" s="101" t="s">
        <v>199</v>
      </c>
      <c r="BC68" s="107" t="s">
        <v>192</v>
      </c>
      <c r="BD68" s="107" t="s">
        <v>193</v>
      </c>
      <c r="BE68" s="107" t="s">
        <v>194</v>
      </c>
      <c r="BF68" s="107" t="s">
        <v>195</v>
      </c>
      <c r="BG68" s="107" t="s">
        <v>200</v>
      </c>
      <c r="BH68" s="23" t="s">
        <v>0</v>
      </c>
      <c r="BI68" s="9" t="s">
        <v>76</v>
      </c>
      <c r="BJ68" s="10" t="s">
        <v>1</v>
      </c>
      <c r="BK68" s="10" t="s">
        <v>2</v>
      </c>
      <c r="BL68" s="9" t="s">
        <v>64</v>
      </c>
      <c r="BM68" s="10" t="s">
        <v>3</v>
      </c>
      <c r="BN68" s="9" t="s">
        <v>40</v>
      </c>
      <c r="BO68" s="9" t="s">
        <v>41</v>
      </c>
      <c r="BP68" s="9" t="s">
        <v>42</v>
      </c>
      <c r="BQ68" s="12" t="s">
        <v>4</v>
      </c>
      <c r="BR68" s="10" t="s">
        <v>5</v>
      </c>
      <c r="BS68" s="10" t="s">
        <v>6</v>
      </c>
      <c r="BT68" s="10" t="s">
        <v>7</v>
      </c>
      <c r="BU68" s="10" t="s">
        <v>39</v>
      </c>
      <c r="BV68" s="222" t="s">
        <v>337</v>
      </c>
    </row>
    <row r="69" spans="1:74" s="8" customFormat="1" ht="50.4" x14ac:dyDescent="0.25">
      <c r="A69" s="4" t="str">
        <f>C20</f>
        <v>Your Agency - ECO Pass-SL</v>
      </c>
      <c r="B69" s="17">
        <f>SUM(O69:R69)</f>
        <v>13.790037767979451</v>
      </c>
      <c r="C69" s="17">
        <f>(K36/35)*(U69/365)</f>
        <v>83.689649626035418</v>
      </c>
      <c r="D69" s="17">
        <f>K69*(U69/365)</f>
        <v>4276.5410958904104</v>
      </c>
      <c r="E69" s="5">
        <f>T69*(B69*365)/(MAX(F69,H69)/1000)</f>
        <v>10.561198298438633</v>
      </c>
      <c r="F69" s="19">
        <f>E39</f>
        <v>444444</v>
      </c>
      <c r="G69" s="19">
        <f>E41</f>
        <v>476590.21666666667</v>
      </c>
      <c r="H69" s="19">
        <f>MAX(E41,J47)</f>
        <v>476590.21666666667</v>
      </c>
      <c r="I69" s="126">
        <f>K27/E30</f>
        <v>832.5</v>
      </c>
      <c r="J69" s="21">
        <v>0</v>
      </c>
      <c r="K69" s="22">
        <f>K27*K30/E30</f>
        <v>6243.75</v>
      </c>
      <c r="L69" s="22">
        <f>K33</f>
        <v>0</v>
      </c>
      <c r="M69" s="13">
        <v>1</v>
      </c>
      <c r="N69" s="26" t="str">
        <f>E33</f>
        <v>LD</v>
      </c>
      <c r="O69" s="7">
        <f>($I$69*AS69*$M$69 + $J$69*BC69 + $K$69*AX69 - $L$69*(AN69)) * ($U$69/365)/1000</f>
        <v>12.4067030239726</v>
      </c>
      <c r="P69" s="7">
        <f>($I$69*AT69*$M$69 + $J$69*BD69 + $K$69*AY69 - $L$69*(AO69)) * ($U$69/365)/1000</f>
        <v>0.35309917294520543</v>
      </c>
      <c r="Q69" s="7">
        <f>($I$69*AU69*$M$69 + $J$69*BE69 + $K$69*AZ69 - $L$69*(AP69)) * ($U$69/365)/1000</f>
        <v>0.83814560445205488</v>
      </c>
      <c r="R69" s="7">
        <f>($I$69*AV69*$M$69 + $J$69*BF69 + $K$69*BA69 - $L$69*(AQ69)) * ($U$69/365)/1000</f>
        <v>0.19208996660958905</v>
      </c>
      <c r="S69" s="7">
        <f>($I$69*AW69*$M$69 + $J$69*BG69 + $K$69*BB69 - $L$69*(AR69)) * ($U$69/365)/1000</f>
        <v>6.0113912671232873E-2</v>
      </c>
      <c r="T69" s="6">
        <f>E36</f>
        <v>1</v>
      </c>
      <c r="U69" s="6">
        <f>E27</f>
        <v>250</v>
      </c>
      <c r="V69" s="6"/>
      <c r="W69" s="6">
        <f>K30</f>
        <v>7.5</v>
      </c>
      <c r="X69" s="6">
        <f>E30</f>
        <v>1.2</v>
      </c>
      <c r="Y69" s="6">
        <f>K27</f>
        <v>999</v>
      </c>
      <c r="Z69" s="6"/>
      <c r="AA69" s="6"/>
      <c r="AB69" s="6"/>
      <c r="AC69" s="6"/>
      <c r="AD69" s="6"/>
      <c r="AE69" s="6"/>
      <c r="AF69" s="6"/>
      <c r="AG69" s="6"/>
      <c r="AH69" s="25" t="s">
        <v>102</v>
      </c>
      <c r="AI69" s="104">
        <f>VLOOKUP($I$16&amp;"_"&amp;$I$18&amp;"_"&amp;AI67&amp;"_42",_veh_start_run_rate!$A$5:$Q$589,13,FALSE)</f>
        <v>4.3624039999999997</v>
      </c>
      <c r="AJ69" s="104" t="str">
        <f>VLOOKUP($I$16&amp;"_"&amp;$I$18&amp;"_"&amp;AJ67&amp;"_42",_veh_start_run_rate!$A$5:$Q$589,13,FALSE)</f>
        <v>\N</v>
      </c>
      <c r="AK69" s="104">
        <f>VLOOKUP($I$16&amp;"_"&amp;$I$18&amp;"_"&amp;AK67&amp;"_42",_veh_start_run_rate!$A$5:$Q$589,13,FALSE)</f>
        <v>0.829237</v>
      </c>
      <c r="AL69" s="104">
        <f>VLOOKUP($I$16&amp;"_"&amp;$I$18&amp;"_"&amp;AL67&amp;"_42",_veh_start_run_rate!$A$5:$Q$589,13,FALSE)</f>
        <v>5.1165000000000002E-2</v>
      </c>
      <c r="AM69" s="104">
        <f>VLOOKUP($I$16&amp;"_"&amp;$I$18&amp;"_"&amp;AM67&amp;"_42",_veh_start_run_rate!$A$5:$Q$589,13,FALSE)</f>
        <v>4.5324000000000003E-2</v>
      </c>
      <c r="AN69" s="104">
        <f>VLOOKUP($I$16&amp;"_"&amp;$I$18&amp;"_"&amp;AN67&amp;"_42",_veh_start_run_rate!$A$5:$Q$589,12,FALSE)</f>
        <v>8.0165179999999996</v>
      </c>
      <c r="AO69" s="104">
        <f>VLOOKUP($I$16&amp;"_"&amp;$I$18&amp;"_"&amp;AO67&amp;"_42",_veh_start_run_rate!$A$5:$Q$589,12,FALSE)</f>
        <v>2.9712019999999999</v>
      </c>
      <c r="AP69" s="104">
        <f>VLOOKUP($I$16&amp;"_"&amp;$I$18&amp;"_"&amp;AP67&amp;"_42",_veh_start_run_rate!$A$5:$Q$589,12,FALSE)</f>
        <v>0.157328</v>
      </c>
      <c r="AQ69" s="104">
        <f>VLOOKUP($I$16&amp;"_"&amp;$I$18&amp;"_100_42",_veh_start_run_rate!$A$5:$Q$589,12,FALSE) + VLOOKUP($I$16&amp;"_"&amp;$I$18&amp;"_106_42",_veh_start_run_rate!$A$5:$Q$589,12,FALSE) + VLOOKUP($I$16&amp;"_"&amp;$I$18&amp;"_107_42",_veh_start_run_rate!$A$5:$Q$589,12,FALSE)</f>
        <v>0.12767400000000001</v>
      </c>
      <c r="AR69" s="104">
        <f>VLOOKUP($I$16&amp;"_"&amp;$I$18&amp;"_110_42",_veh_start_run_rate!$A$5:$Q$589,12,FALSE) + VLOOKUP($I$16&amp;"_"&amp;$I$18&amp;"_116_42",_veh_start_run_rate!$A$5:$Q$589,12,FALSE) + VLOOKUP($I$16&amp;"_"&amp;$I$18&amp;"_117_42",_veh_start_run_rate!$A$5:$Q$589,12,FALSE)</f>
        <v>3.4007000000000003E-2</v>
      </c>
      <c r="AS69" s="105">
        <f>VLOOKUP($I$16&amp;"_"&amp;$I$18&amp;"_"&amp;AS67&amp;"_21",_veh_start_run_rate!$A$5:$Q$589,13,FALSE)</f>
        <v>12.045021999999999</v>
      </c>
      <c r="AT69" s="105">
        <f>VLOOKUP($I$16&amp;"_"&amp;$I$18&amp;"_"&amp;AT67&amp;"_21",_veh_start_run_rate!$A$5:$Q$589,13,FALSE)</f>
        <v>0.40881400000000001</v>
      </c>
      <c r="AU69" s="105">
        <f>VLOOKUP($I$16&amp;"_"&amp;$I$18&amp;"_"&amp;AU67&amp;"_21",_veh_start_run_rate!$A$5:$Q$589,13,FALSE)</f>
        <v>1.4033910000000001</v>
      </c>
      <c r="AV69" s="105">
        <f>VLOOKUP($I$16&amp;"_"&amp;$I$18&amp;"_"&amp;AV67&amp;"_21",_veh_start_run_rate!$A$5:$Q$589,13,FALSE)</f>
        <v>7.0441000000000004E-2</v>
      </c>
      <c r="AW69" s="105">
        <f>VLOOKUP($I$16&amp;"_"&amp;$I$18&amp;"_"&amp;AW67&amp;"_21",_veh_start_run_rate!$A$5:$Q$589,13,FALSE)</f>
        <v>6.2315000000000002E-2</v>
      </c>
      <c r="AX69" s="105">
        <f>VLOOKUP($I$16&amp;"_"&amp;$I$18&amp;"_"&amp;AX67&amp;"_21",_veh_start_run_rate!$A$5:$Q$589,12,FALSE)</f>
        <v>1.295104</v>
      </c>
      <c r="AY69" s="105">
        <f>VLOOKUP($I$16&amp;"_"&amp;$I$18&amp;"_"&amp;AY67&amp;"_21",_veh_start_run_rate!$A$5:$Q$589,12,FALSE)</f>
        <v>2.8058E-2</v>
      </c>
      <c r="AZ69" s="105">
        <f>VLOOKUP($I$16&amp;"_"&amp;$I$18&amp;"_"&amp;AZ67&amp;"_21",_veh_start_run_rate!$A$5:$Q$589,12,FALSE)</f>
        <v>8.8679999999999991E-3</v>
      </c>
      <c r="BA69" s="105">
        <f>VLOOKUP($I$16&amp;"_"&amp;$I$18&amp;"_100_21",_veh_start_run_rate!$A$5:$Q$589,12,FALSE) + VLOOKUP($I$16&amp;"_"&amp;$I$18&amp;"_106_21",_veh_start_run_rate!$A$5:$Q$589,12,FALSE) + VLOOKUP($I$16&amp;"_"&amp;$I$18&amp;"_107_21",_veh_start_run_rate!$A$5:$Q$589,12,FALSE)</f>
        <v>3.5525000000000001E-2</v>
      </c>
      <c r="BB69" s="105">
        <f>VLOOKUP($I$16&amp;"_"&amp;$I$18&amp;"_110_21",_veh_start_run_rate!$A$5:$Q$589,12,FALSE) + VLOOKUP($I$16&amp;"_"&amp;$I$18&amp;"_116_21",_veh_start_run_rate!$A$5:$Q$589,12,FALSE) + VLOOKUP($I$16&amp;"_"&amp;$I$18&amp;"_117_21",_veh_start_run_rate!$A$5:$Q$589,12,FALSE)</f>
        <v>5.7479999999999996E-3</v>
      </c>
      <c r="BC69" s="106">
        <f>VLOOKUP("SL_"&amp;$I$18&amp;"_art_"&amp;BC67&amp;"_ALL",Vehicle_Idle_Rates!$A$7:$AQ$11,5,FALSE)</f>
        <v>6.2979468483738579</v>
      </c>
      <c r="BD69" s="106">
        <f>VLOOKUP("SL_"&amp;$I$18&amp;"_art_"&amp;BD67&amp;"_ALL",Vehicle_Idle_Rates!$A$7:$AQ$11,5,FALSE)</f>
        <v>5.862667472741605</v>
      </c>
      <c r="BE69" s="106">
        <f>VLOOKUP("SL_"&amp;$I$18&amp;"_art_"&amp;BE67&amp;"_ALL",Vehicle_Idle_Rates!$A$7:$AQ$11,5,FALSE)</f>
        <v>0.94479368244509898</v>
      </c>
      <c r="BF69" s="106">
        <f>VLOOKUP("SL_"&amp;$I$18&amp;"_art_"&amp;BF67&amp;"_ALL",Vehicle_Idle_Rates!$A$7:$AQ$11,5,FALSE)</f>
        <v>0.12986157714226801</v>
      </c>
      <c r="BG69" s="106">
        <f>VLOOKUP("SL_"&amp;$I$18&amp;"_art_"&amp;BG67&amp;"_ALL",Vehicle_Idle_Rates!$A$7:$AQ$11,5,FALSE)</f>
        <v>0.11897585320485035</v>
      </c>
      <c r="BH69" s="24" t="str">
        <f>T(I16)</f>
        <v>SL</v>
      </c>
      <c r="BI69" s="4" t="str">
        <f>I20</f>
        <v>Salt Lake</v>
      </c>
      <c r="BJ69" s="4">
        <f>I18</f>
        <v>2028</v>
      </c>
      <c r="BK69" s="4" t="str">
        <f>C14</f>
        <v>ECO Pass</v>
      </c>
      <c r="BL69" s="4" t="s">
        <v>24</v>
      </c>
      <c r="BM69" s="4" t="str">
        <f>C7</f>
        <v>Your Agency</v>
      </c>
      <c r="BN69" s="4">
        <f>D16</f>
        <v>0</v>
      </c>
      <c r="BO69" s="4" t="str">
        <f>C17</f>
        <v>Begin Street</v>
      </c>
      <c r="BP69" s="4" t="str">
        <f>C18</f>
        <v>End Street</v>
      </c>
      <c r="BQ69" s="13" t="str">
        <f>C22</f>
        <v xml:space="preserve">Please enter here a brief description of this project, including the basic cost elements that comprise the total shown below (right-of-way, materials, pavement quantities, epuipment costs, labor costs, etc.), assumptions made in estimating emission reductions and the justification for those assumptions, and any other relevant supporting information.  </v>
      </c>
      <c r="BR69" s="4" t="str">
        <f>C9</f>
        <v>Your Name</v>
      </c>
      <c r="BS69" s="4" t="str">
        <f>I7</f>
        <v>801-123-4567</v>
      </c>
      <c r="BT69" s="4" t="str">
        <f>I9</f>
        <v>youre-mail@email.com</v>
      </c>
      <c r="BU69" s="4" t="str">
        <f>I14</f>
        <v>City of Project Location</v>
      </c>
      <c r="BV69" s="223">
        <f>J55</f>
        <v>18.244343618475721</v>
      </c>
    </row>
    <row r="71" spans="1:74" x14ac:dyDescent="0.25">
      <c r="M71" s="128"/>
      <c r="N71" s="128"/>
      <c r="O71" s="128"/>
      <c r="P71" s="128"/>
      <c r="Q71" s="128"/>
    </row>
    <row r="72" spans="1:74" x14ac:dyDescent="0.25">
      <c r="AF72" s="211" t="s">
        <v>283</v>
      </c>
      <c r="AG72" s="209">
        <v>10.423997359583334</v>
      </c>
      <c r="AH72" s="209">
        <v>2.3879113460208334E-2</v>
      </c>
      <c r="AI72" s="209">
        <v>0.7695398683333331</v>
      </c>
      <c r="AJ72" s="209">
        <v>9.7411719000000015E-3</v>
      </c>
      <c r="AK72" s="209">
        <v>8.8541110125000006E-3</v>
      </c>
      <c r="AL72" s="209">
        <v>2.0185086260070713</v>
      </c>
      <c r="AM72" s="209">
        <v>3.523431922916997</v>
      </c>
      <c r="AN72" s="209">
        <v>0.25907441356131566</v>
      </c>
      <c r="AO72" s="209">
        <v>0.27791903573881749</v>
      </c>
      <c r="AP72" s="209">
        <v>0.15583077559689132</v>
      </c>
      <c r="AQ72" s="209">
        <v>18.437781144166667</v>
      </c>
      <c r="AR72" s="209">
        <v>0.72171639990416658</v>
      </c>
      <c r="AS72" s="209">
        <v>2.107534733333333</v>
      </c>
      <c r="AT72" s="209">
        <v>6.7528515749999976E-2</v>
      </c>
      <c r="AU72" s="209">
        <v>5.9739063041666658E-2</v>
      </c>
      <c r="AV72" s="209">
        <v>1.8650840464812819</v>
      </c>
      <c r="AW72" s="209">
        <v>9.4846365298523874E-2</v>
      </c>
      <c r="AX72" s="209">
        <v>1.4641783715626588E-2</v>
      </c>
      <c r="AY72" s="209">
        <v>5.3572932128439124E-2</v>
      </c>
      <c r="AZ72" s="209">
        <v>1.2992335377803024E-2</v>
      </c>
      <c r="BA72" s="209">
        <v>6.7487142895833321</v>
      </c>
      <c r="BB72" s="209">
        <v>1.5875958536666666</v>
      </c>
      <c r="BC72" s="209">
        <v>0.25829854000000008</v>
      </c>
      <c r="BD72" s="209">
        <v>0.55214606666666666</v>
      </c>
      <c r="BE72" s="209">
        <v>0.13451628249999997</v>
      </c>
    </row>
    <row r="73" spans="1:74" x14ac:dyDescent="0.25">
      <c r="M73" s="128"/>
      <c r="N73" s="128"/>
      <c r="O73" s="128"/>
      <c r="P73" s="128"/>
      <c r="Q73" s="128"/>
    </row>
  </sheetData>
  <sheetProtection algorithmName="SHA-512" hashValue="M+SofSb4FEpJ/bCHDnmLv1rs2nobx6nUyG6r3kQyI0ZuISo3qGeA1RzxpqHHn9xujis8edZ/jd+90/wrZAFmvQ==" saltValue="koE1TfYOqNr50R4nLCb4oA==" spinCount="100000" sheet="1" selectLockedCells="1"/>
  <mergeCells count="29">
    <mergeCell ref="A44:I45"/>
    <mergeCell ref="A47:F48"/>
    <mergeCell ref="G47:I47"/>
    <mergeCell ref="J47:K47"/>
    <mergeCell ref="G36:J36"/>
    <mergeCell ref="E41:F41"/>
    <mergeCell ref="G41:L43"/>
    <mergeCell ref="A22:B22"/>
    <mergeCell ref="C22:K22"/>
    <mergeCell ref="O26:S28"/>
    <mergeCell ref="E39:F39"/>
    <mergeCell ref="G33:K34"/>
    <mergeCell ref="J39:K39"/>
    <mergeCell ref="N16:V23"/>
    <mergeCell ref="C16:E16"/>
    <mergeCell ref="C17:E17"/>
    <mergeCell ref="C18:E18"/>
    <mergeCell ref="C20:E20"/>
    <mergeCell ref="I20:K20"/>
    <mergeCell ref="C9:E9"/>
    <mergeCell ref="I9:K9"/>
    <mergeCell ref="C14:E14"/>
    <mergeCell ref="I14:K14"/>
    <mergeCell ref="A1:L1"/>
    <mergeCell ref="A2:L2"/>
    <mergeCell ref="A4:L4"/>
    <mergeCell ref="D3:I3"/>
    <mergeCell ref="C7:E7"/>
    <mergeCell ref="I7:K7"/>
  </mergeCells>
  <phoneticPr fontId="12" type="noConversion"/>
  <dataValidations count="8">
    <dataValidation type="whole" operator="lessThan" allowBlank="1" showErrorMessage="1" error="The number of days in a year may not exceed 365.  The number of annual working days is typically 250." sqref="E27" xr:uid="{00000000-0002-0000-0900-000000000000}">
      <formula1>366</formula1>
    </dataValidation>
    <dataValidation type="list" allowBlank="1" showInputMessage="1" showErrorMessage="1" sqref="E33" xr:uid="{00000000-0002-0000-0900-000001000000}">
      <formula1>"ALL,LD"</formula1>
    </dataValidation>
    <dataValidation type="whole" operator="lessThan" allowBlank="1" showInputMessage="1" showErrorMessage="1" sqref="J53:J54" xr:uid="{00000000-0002-0000-0900-000002000000}">
      <formula1>366</formula1>
    </dataValidation>
    <dataValidation type="decimal" operator="lessThanOrEqual" allowBlank="1" showInputMessage="1" showErrorMessage="1" errorTitle="Warning:" error="Bicycle trip length should be less than 10 miles." sqref="K57" xr:uid="{00000000-0002-0000-0900-000003000000}">
      <formula1>10</formula1>
    </dataValidation>
    <dataValidation type="whole" operator="greaterThan" allowBlank="1" showInputMessage="1" showErrorMessage="1" error="Enter a whole number only - no text." sqref="E36" xr:uid="{00000000-0002-0000-0900-000004000000}">
      <formula1>0</formula1>
    </dataValidation>
    <dataValidation type="list" showInputMessage="1" showErrorMessage="1" error="Cell may not be left blank." sqref="I16" xr:uid="{00000000-0002-0000-0900-000005000000}">
      <formula1>"BE,DA,SL,TO,WE"</formula1>
    </dataValidation>
    <dataValidation type="textLength" operator="lessThan" allowBlank="1" showErrorMessage="1" promptTitle="Error" prompt="Please limit description to 500 characters." sqref="C22:K22" xr:uid="{00000000-0002-0000-0900-000006000000}">
      <formula1>2000</formula1>
    </dataValidation>
    <dataValidation type="list" allowBlank="1" showInputMessage="1" showErrorMessage="1" sqref="K44" xr:uid="{75B69D0E-DEAD-4B93-B60A-B1A78DA001B1}">
      <formula1>"No, Yes"</formula1>
    </dataValidation>
  </dataValidations>
  <hyperlinks>
    <hyperlink ref="I9" r:id="rId1" display="kip@wfrc.org" xr:uid="{00000000-0004-0000-0900-000000000000}"/>
  </hyperlinks>
  <pageMargins left="0.75" right="0.75" top="1" bottom="1" header="0.5" footer="0.5"/>
  <pageSetup scale="64" orientation="portrait" r:id="rId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45"/>
    <pageSetUpPr fitToPage="1"/>
  </sheetPr>
  <dimension ref="A1:BV73"/>
  <sheetViews>
    <sheetView showGridLines="0" zoomScaleNormal="100" workbookViewId="0">
      <pane ySplit="4" topLeftCell="A26" activePane="bottomLeft" state="frozen"/>
      <selection activeCell="AG64" sqref="AG64"/>
      <selection pane="bottomLeft" activeCell="B3" sqref="B3"/>
    </sheetView>
  </sheetViews>
  <sheetFormatPr defaultRowHeight="12.6" x14ac:dyDescent="0.25"/>
  <cols>
    <col min="2" max="2" width="12" customWidth="1"/>
    <col min="4" max="4" width="11" customWidth="1"/>
    <col min="5" max="5" width="13.44140625" customWidth="1"/>
    <col min="6" max="6" width="11.109375" customWidth="1"/>
    <col min="7" max="8" width="10.109375" customWidth="1"/>
    <col min="9" max="9" width="11.5546875" customWidth="1"/>
    <col min="10" max="10" width="9.6640625" customWidth="1"/>
    <col min="11" max="11" width="12" bestFit="1" customWidth="1"/>
    <col min="13" max="13" width="12.6640625" bestFit="1" customWidth="1"/>
    <col min="14" max="15" width="10.44140625" bestFit="1" customWidth="1"/>
    <col min="16" max="16" width="9.44140625" customWidth="1"/>
    <col min="17" max="17" width="16" bestFit="1" customWidth="1"/>
    <col min="18" max="18" width="7.109375" bestFit="1" customWidth="1"/>
    <col min="19" max="19" width="7.5546875" bestFit="1" customWidth="1"/>
    <col min="20" max="20" width="5.33203125" bestFit="1" customWidth="1"/>
    <col min="21" max="21" width="12.109375" bestFit="1" customWidth="1"/>
    <col min="22" max="22" width="19.109375" bestFit="1" customWidth="1"/>
    <col min="23" max="23" width="13.6640625" bestFit="1" customWidth="1"/>
    <col min="24" max="24" width="11.6640625" bestFit="1" customWidth="1"/>
    <col min="25" max="25" width="6.33203125" bestFit="1" customWidth="1"/>
    <col min="26" max="26" width="9.6640625" bestFit="1" customWidth="1"/>
    <col min="27" max="27" width="6.88671875" bestFit="1" customWidth="1"/>
    <col min="28" max="28" width="11.109375" bestFit="1" customWidth="1"/>
    <col min="29" max="29" width="20.5546875" bestFit="1" customWidth="1"/>
    <col min="30" max="30" width="11.88671875" bestFit="1" customWidth="1"/>
    <col min="31" max="32" width="10.33203125" customWidth="1"/>
    <col min="33" max="57" width="14.109375" customWidth="1"/>
    <col min="58" max="58" width="7.88671875" bestFit="1" customWidth="1"/>
    <col min="72" max="72" width="11" customWidth="1"/>
  </cols>
  <sheetData>
    <row r="1" spans="1:22" ht="18" thickTop="1" x14ac:dyDescent="0.3">
      <c r="A1" s="537" t="str">
        <f>CONCATENATE("CMAQ Emissions Analysis Form (",I18-5,"-",I18," TIP)")</f>
        <v>CMAQ Emissions Analysis Form (2023-2028 TIP)</v>
      </c>
      <c r="B1" s="538"/>
      <c r="C1" s="538"/>
      <c r="D1" s="538"/>
      <c r="E1" s="538"/>
      <c r="F1" s="538"/>
      <c r="G1" s="538"/>
      <c r="H1" s="538"/>
      <c r="I1" s="538"/>
      <c r="J1" s="538"/>
      <c r="K1" s="538"/>
      <c r="L1" s="539"/>
    </row>
    <row r="2" spans="1:22" ht="16.2" thickBot="1" x14ac:dyDescent="0.35">
      <c r="A2" s="540" t="s">
        <v>100</v>
      </c>
      <c r="B2" s="541"/>
      <c r="C2" s="541"/>
      <c r="D2" s="541"/>
      <c r="E2" s="541"/>
      <c r="F2" s="541"/>
      <c r="G2" s="541"/>
      <c r="H2" s="541"/>
      <c r="I2" s="541"/>
      <c r="J2" s="541"/>
      <c r="K2" s="541"/>
      <c r="L2" s="542"/>
    </row>
    <row r="3" spans="1:22" ht="13.8" thickTop="1" x14ac:dyDescent="0.25">
      <c r="A3" s="28"/>
      <c r="B3" s="205"/>
      <c r="C3" s="29"/>
      <c r="D3" s="513" t="s">
        <v>89</v>
      </c>
      <c r="E3" s="513"/>
      <c r="F3" s="513"/>
      <c r="G3" s="513"/>
      <c r="H3" s="513"/>
      <c r="I3" s="513"/>
      <c r="J3" s="29"/>
      <c r="K3" s="29"/>
      <c r="L3" s="29"/>
    </row>
    <row r="4" spans="1:22" ht="18" x14ac:dyDescent="0.35">
      <c r="A4" s="546" t="s">
        <v>237</v>
      </c>
      <c r="B4" s="547"/>
      <c r="C4" s="547"/>
      <c r="D4" s="547"/>
      <c r="E4" s="547"/>
      <c r="F4" s="547"/>
      <c r="G4" s="547"/>
      <c r="H4" s="547"/>
      <c r="I4" s="547"/>
      <c r="J4" s="547"/>
      <c r="K4" s="547"/>
      <c r="L4" s="548"/>
    </row>
    <row r="5" spans="1:22" ht="13.8" thickBot="1" x14ac:dyDescent="0.3">
      <c r="A5" s="30" t="s">
        <v>30</v>
      </c>
      <c r="B5" s="28"/>
      <c r="C5" s="28"/>
      <c r="D5" s="28"/>
      <c r="E5" s="28"/>
      <c r="F5" s="28"/>
      <c r="G5" s="28"/>
      <c r="H5" s="28"/>
      <c r="I5" s="28"/>
      <c r="J5" s="28"/>
      <c r="K5" s="28"/>
      <c r="L5" s="28"/>
    </row>
    <row r="6" spans="1:22" ht="13.2" x14ac:dyDescent="0.25">
      <c r="A6" s="31"/>
      <c r="B6" s="32"/>
      <c r="C6" s="32"/>
      <c r="D6" s="32"/>
      <c r="E6" s="32"/>
      <c r="F6" s="32"/>
      <c r="G6" s="32"/>
      <c r="H6" s="32"/>
      <c r="I6" s="32"/>
      <c r="J6" s="32"/>
      <c r="K6" s="32"/>
      <c r="L6" s="33"/>
    </row>
    <row r="7" spans="1:22" ht="13.2" x14ac:dyDescent="0.25">
      <c r="A7" s="34" t="s">
        <v>104</v>
      </c>
      <c r="B7" s="35"/>
      <c r="C7" s="543" t="s">
        <v>205</v>
      </c>
      <c r="D7" s="544"/>
      <c r="E7" s="545"/>
      <c r="F7" s="35"/>
      <c r="G7" s="35" t="s">
        <v>6</v>
      </c>
      <c r="H7" s="35"/>
      <c r="I7" s="549" t="s">
        <v>207</v>
      </c>
      <c r="J7" s="550"/>
      <c r="K7" s="551"/>
      <c r="L7" s="36"/>
    </row>
    <row r="8" spans="1:22" ht="13.2" x14ac:dyDescent="0.25">
      <c r="A8" s="34"/>
      <c r="B8" s="35"/>
      <c r="C8" s="35"/>
      <c r="D8" s="35"/>
      <c r="E8" s="35"/>
      <c r="F8" s="35"/>
      <c r="G8" s="35"/>
      <c r="H8" s="35"/>
      <c r="I8" s="35"/>
      <c r="J8" s="35"/>
      <c r="K8" s="35"/>
      <c r="L8" s="36"/>
    </row>
    <row r="9" spans="1:22" ht="13.2" x14ac:dyDescent="0.25">
      <c r="A9" s="34" t="s">
        <v>436</v>
      </c>
      <c r="B9" s="35"/>
      <c r="C9" s="543" t="s">
        <v>206</v>
      </c>
      <c r="D9" s="544"/>
      <c r="E9" s="545"/>
      <c r="F9" s="35"/>
      <c r="G9" s="35" t="s">
        <v>7</v>
      </c>
      <c r="H9" s="35"/>
      <c r="I9" s="552" t="s">
        <v>208</v>
      </c>
      <c r="J9" s="592"/>
      <c r="K9" s="593"/>
      <c r="L9" s="36"/>
    </row>
    <row r="10" spans="1:22" ht="13.8" thickBot="1" x14ac:dyDescent="0.3">
      <c r="A10" s="427" t="s">
        <v>428</v>
      </c>
      <c r="B10" s="38"/>
      <c r="C10" s="38"/>
      <c r="D10" s="38"/>
      <c r="E10" s="38"/>
      <c r="F10" s="38"/>
      <c r="G10" s="38"/>
      <c r="H10" s="38"/>
      <c r="I10" s="38"/>
      <c r="J10" s="38"/>
      <c r="K10" s="38"/>
      <c r="L10" s="39"/>
    </row>
    <row r="11" spans="1:22" ht="13.2" x14ac:dyDescent="0.25">
      <c r="A11" s="28"/>
      <c r="B11" s="28"/>
      <c r="C11" s="28"/>
      <c r="D11" s="28"/>
      <c r="E11" s="28"/>
      <c r="F11" s="28"/>
      <c r="G11" s="28"/>
      <c r="H11" s="28"/>
      <c r="I11" s="28"/>
      <c r="J11" s="28"/>
      <c r="K11" s="28"/>
      <c r="L11" s="28"/>
    </row>
    <row r="12" spans="1:22" ht="13.8" thickBot="1" x14ac:dyDescent="0.3">
      <c r="A12" s="30" t="s">
        <v>31</v>
      </c>
      <c r="B12" s="28"/>
      <c r="C12" s="28"/>
      <c r="D12" s="28"/>
      <c r="E12" s="28"/>
      <c r="F12" s="28"/>
      <c r="G12" s="28"/>
      <c r="H12" s="28"/>
      <c r="I12" s="28"/>
      <c r="J12" s="28"/>
      <c r="K12" s="28"/>
      <c r="L12" s="28"/>
    </row>
    <row r="13" spans="1:22" ht="13.2" x14ac:dyDescent="0.25">
      <c r="A13" s="31"/>
      <c r="B13" s="32"/>
      <c r="C13" s="32"/>
      <c r="D13" s="32"/>
      <c r="E13" s="32"/>
      <c r="F13" s="32"/>
      <c r="G13" s="32"/>
      <c r="H13" s="32"/>
      <c r="I13" s="32"/>
      <c r="J13" s="32"/>
      <c r="K13" s="32"/>
      <c r="L13" s="33"/>
    </row>
    <row r="14" spans="1:22" ht="13.2" x14ac:dyDescent="0.25">
      <c r="A14" s="34" t="s">
        <v>32</v>
      </c>
      <c r="B14" s="35"/>
      <c r="C14" s="517" t="s">
        <v>25</v>
      </c>
      <c r="D14" s="518"/>
      <c r="E14" s="519"/>
      <c r="F14" s="35"/>
      <c r="G14" s="35" t="s">
        <v>39</v>
      </c>
      <c r="H14" s="28"/>
      <c r="I14" s="543" t="s">
        <v>209</v>
      </c>
      <c r="J14" s="544"/>
      <c r="K14" s="545"/>
      <c r="L14" s="36"/>
    </row>
    <row r="15" spans="1:22" ht="13.2" x14ac:dyDescent="0.25">
      <c r="A15" s="34"/>
      <c r="B15" s="35"/>
      <c r="C15" s="35"/>
      <c r="D15" s="35"/>
      <c r="E15" s="35"/>
      <c r="F15" s="35"/>
      <c r="G15" s="28"/>
      <c r="H15" s="28"/>
      <c r="I15" s="28"/>
      <c r="J15" s="28"/>
      <c r="K15" s="28"/>
      <c r="L15" s="36"/>
    </row>
    <row r="16" spans="1:22" ht="12.75" customHeight="1" x14ac:dyDescent="0.25">
      <c r="A16" s="34" t="s">
        <v>38</v>
      </c>
      <c r="B16" s="40" t="s">
        <v>69</v>
      </c>
      <c r="C16" s="543" t="s">
        <v>210</v>
      </c>
      <c r="D16" s="544"/>
      <c r="E16" s="545"/>
      <c r="F16" s="28"/>
      <c r="G16" s="35" t="s">
        <v>0</v>
      </c>
      <c r="H16" s="35"/>
      <c r="I16" s="41" t="s">
        <v>103</v>
      </c>
      <c r="J16" s="42"/>
      <c r="K16" s="35"/>
      <c r="L16" s="36"/>
      <c r="N16" s="553" t="s">
        <v>440</v>
      </c>
      <c r="O16" s="554"/>
      <c r="P16" s="554"/>
      <c r="Q16" s="554"/>
      <c r="R16" s="554"/>
      <c r="S16" s="554"/>
      <c r="T16" s="554"/>
      <c r="U16" s="554"/>
      <c r="V16" s="555"/>
    </row>
    <row r="17" spans="1:22" ht="13.2" x14ac:dyDescent="0.25">
      <c r="A17" s="34"/>
      <c r="B17" s="40" t="s">
        <v>41</v>
      </c>
      <c r="C17" s="543" t="s">
        <v>211</v>
      </c>
      <c r="D17" s="544"/>
      <c r="E17" s="545"/>
      <c r="F17" s="35"/>
      <c r="G17" s="35"/>
      <c r="H17" s="35"/>
      <c r="I17" s="35"/>
      <c r="J17" s="35"/>
      <c r="K17" s="35"/>
      <c r="L17" s="36"/>
      <c r="N17" s="556"/>
      <c r="O17" s="557"/>
      <c r="P17" s="557"/>
      <c r="Q17" s="557"/>
      <c r="R17" s="557"/>
      <c r="S17" s="557"/>
      <c r="T17" s="557"/>
      <c r="U17" s="557"/>
      <c r="V17" s="558"/>
    </row>
    <row r="18" spans="1:22" ht="13.2" x14ac:dyDescent="0.25">
      <c r="A18" s="34"/>
      <c r="B18" s="40" t="s">
        <v>42</v>
      </c>
      <c r="C18" s="543" t="s">
        <v>212</v>
      </c>
      <c r="D18" s="544"/>
      <c r="E18" s="545"/>
      <c r="F18" s="35"/>
      <c r="G18" s="35" t="s">
        <v>33</v>
      </c>
      <c r="H18" s="35"/>
      <c r="I18" s="43">
        <f>Funding_Year</f>
        <v>2028</v>
      </c>
      <c r="J18" s="35"/>
      <c r="K18" s="35"/>
      <c r="L18" s="36"/>
      <c r="N18" s="556"/>
      <c r="O18" s="557"/>
      <c r="P18" s="557"/>
      <c r="Q18" s="557"/>
      <c r="R18" s="557"/>
      <c r="S18" s="557"/>
      <c r="T18" s="557"/>
      <c r="U18" s="557"/>
      <c r="V18" s="558"/>
    </row>
    <row r="19" spans="1:22" ht="13.2" x14ac:dyDescent="0.25">
      <c r="A19" s="34"/>
      <c r="B19" s="44"/>
      <c r="C19" s="35"/>
      <c r="D19" s="35"/>
      <c r="E19" s="35"/>
      <c r="F19" s="35"/>
      <c r="G19" s="35"/>
      <c r="H19" s="35"/>
      <c r="I19" s="35"/>
      <c r="J19" s="35"/>
      <c r="K19" s="35"/>
      <c r="L19" s="36"/>
      <c r="N19" s="556"/>
      <c r="O19" s="557"/>
      <c r="P19" s="557"/>
      <c r="Q19" s="557"/>
      <c r="R19" s="557"/>
      <c r="S19" s="557"/>
      <c r="T19" s="557"/>
      <c r="U19" s="557"/>
      <c r="V19" s="558"/>
    </row>
    <row r="20" spans="1:22" ht="13.2" x14ac:dyDescent="0.25">
      <c r="A20" s="34" t="s">
        <v>77</v>
      </c>
      <c r="B20" s="44"/>
      <c r="C20" s="517" t="str">
        <f>C7&amp;" - "&amp;C14</f>
        <v>Your Agency - Bicycle</v>
      </c>
      <c r="D20" s="518"/>
      <c r="E20" s="519"/>
      <c r="F20" s="35"/>
      <c r="G20" s="35" t="s">
        <v>76</v>
      </c>
      <c r="H20" s="35"/>
      <c r="I20" s="517" t="str">
        <f>IF(I16="SL","Salt Lake",IF(I16="DA","Ogden-Layton",IF(I16="WE","Ogden-Layton","")))</f>
        <v>Salt Lake</v>
      </c>
      <c r="J20" s="518"/>
      <c r="K20" s="519"/>
      <c r="L20" s="36"/>
      <c r="N20" s="556"/>
      <c r="O20" s="557"/>
      <c r="P20" s="557"/>
      <c r="Q20" s="557"/>
      <c r="R20" s="557"/>
      <c r="S20" s="557"/>
      <c r="T20" s="557"/>
      <c r="U20" s="557"/>
      <c r="V20" s="558"/>
    </row>
    <row r="21" spans="1:22" ht="13.2" x14ac:dyDescent="0.25">
      <c r="A21" s="34"/>
      <c r="B21" s="35"/>
      <c r="C21" s="35"/>
      <c r="D21" s="35"/>
      <c r="E21" s="35"/>
      <c r="F21" s="35"/>
      <c r="G21" s="35"/>
      <c r="H21" s="35"/>
      <c r="I21" s="35"/>
      <c r="J21" s="35"/>
      <c r="K21" s="35"/>
      <c r="L21" s="36"/>
      <c r="N21" s="556"/>
      <c r="O21" s="557"/>
      <c r="P21" s="557"/>
      <c r="Q21" s="557"/>
      <c r="R21" s="557"/>
      <c r="S21" s="557"/>
      <c r="T21" s="557"/>
      <c r="U21" s="557"/>
      <c r="V21" s="558"/>
    </row>
    <row r="22" spans="1:22" ht="111.6" customHeight="1" x14ac:dyDescent="0.25">
      <c r="A22" s="509" t="s">
        <v>215</v>
      </c>
      <c r="B22" s="510"/>
      <c r="C22" s="520" t="s">
        <v>238</v>
      </c>
      <c r="D22" s="521"/>
      <c r="E22" s="521"/>
      <c r="F22" s="521"/>
      <c r="G22" s="521"/>
      <c r="H22" s="521"/>
      <c r="I22" s="521"/>
      <c r="J22" s="521"/>
      <c r="K22" s="522"/>
      <c r="L22" s="45"/>
      <c r="N22" s="556"/>
      <c r="O22" s="557"/>
      <c r="P22" s="557"/>
      <c r="Q22" s="557"/>
      <c r="R22" s="557"/>
      <c r="S22" s="557"/>
      <c r="T22" s="557"/>
      <c r="U22" s="557"/>
      <c r="V22" s="558"/>
    </row>
    <row r="23" spans="1:22" ht="13.8" thickBot="1" x14ac:dyDescent="0.3">
      <c r="A23" s="37"/>
      <c r="B23" s="38"/>
      <c r="C23" s="38"/>
      <c r="D23" s="38"/>
      <c r="E23" s="38"/>
      <c r="F23" s="38"/>
      <c r="G23" s="38"/>
      <c r="H23" s="38"/>
      <c r="I23" s="38"/>
      <c r="J23" s="38"/>
      <c r="K23" s="38"/>
      <c r="L23" s="39"/>
      <c r="N23" s="559"/>
      <c r="O23" s="560"/>
      <c r="P23" s="560"/>
      <c r="Q23" s="560"/>
      <c r="R23" s="560"/>
      <c r="S23" s="560"/>
      <c r="T23" s="560"/>
      <c r="U23" s="560"/>
      <c r="V23" s="561"/>
    </row>
    <row r="24" spans="1:22" ht="13.8" thickBot="1" x14ac:dyDescent="0.3">
      <c r="A24" s="28"/>
      <c r="B24" s="28"/>
      <c r="C24" s="28"/>
      <c r="D24" s="28"/>
      <c r="E24" s="28"/>
      <c r="F24" s="28"/>
      <c r="G24" s="28"/>
      <c r="H24" s="28"/>
      <c r="I24" s="28"/>
      <c r="J24" s="28"/>
      <c r="K24" s="28"/>
      <c r="L24" s="28"/>
    </row>
    <row r="25" spans="1:22" ht="27.6" customHeight="1" thickTop="1" thickBot="1" x14ac:dyDescent="0.35">
      <c r="A25" s="30" t="s">
        <v>432</v>
      </c>
      <c r="B25" s="28"/>
      <c r="D25" s="596" t="s">
        <v>229</v>
      </c>
      <c r="E25" s="597"/>
      <c r="F25" s="597"/>
      <c r="G25" s="597"/>
      <c r="H25" s="597"/>
      <c r="I25" s="597"/>
      <c r="J25" s="597"/>
      <c r="K25" s="598"/>
      <c r="L25" s="28"/>
    </row>
    <row r="26" spans="1:22" ht="13.2" x14ac:dyDescent="0.25">
      <c r="A26" s="31"/>
      <c r="B26" s="32"/>
      <c r="C26" s="32"/>
      <c r="D26" s="32"/>
      <c r="E26" s="32"/>
      <c r="F26" s="32"/>
      <c r="G26" s="32"/>
      <c r="H26" s="32"/>
      <c r="I26" s="32"/>
      <c r="J26" s="32"/>
      <c r="K26" s="32"/>
      <c r="L26" s="33"/>
    </row>
    <row r="27" spans="1:22" ht="13.2" x14ac:dyDescent="0.25">
      <c r="A27" s="34" t="s">
        <v>8</v>
      </c>
      <c r="B27" s="35"/>
      <c r="C27" s="35"/>
      <c r="D27" s="35"/>
      <c r="E27" s="41">
        <v>180</v>
      </c>
      <c r="F27" s="92" t="s">
        <v>450</v>
      </c>
      <c r="G27" s="28"/>
      <c r="H27" s="35"/>
      <c r="I27" s="79"/>
      <c r="J27" s="79"/>
      <c r="K27" s="94">
        <v>0</v>
      </c>
      <c r="L27" s="36"/>
    </row>
    <row r="28" spans="1:22" ht="13.8" x14ac:dyDescent="0.3">
      <c r="A28" s="46" t="s">
        <v>45</v>
      </c>
      <c r="B28" s="35"/>
      <c r="C28" s="35"/>
      <c r="D28" s="35"/>
      <c r="E28" s="35"/>
      <c r="F28" s="123" t="s">
        <v>451</v>
      </c>
      <c r="G28" s="28"/>
      <c r="H28" s="35"/>
      <c r="I28" s="82"/>
      <c r="J28" s="82"/>
      <c r="K28" s="82"/>
      <c r="L28" s="36"/>
    </row>
    <row r="29" spans="1:22" ht="13.2" x14ac:dyDescent="0.25">
      <c r="A29" s="46"/>
      <c r="B29" s="35"/>
      <c r="C29" s="35"/>
      <c r="D29" s="35"/>
      <c r="E29" s="35"/>
      <c r="F29" s="35"/>
      <c r="G29" s="42"/>
      <c r="H29" s="35"/>
      <c r="I29" s="82"/>
      <c r="J29" s="82"/>
      <c r="K29" s="82"/>
      <c r="L29" s="36"/>
    </row>
    <row r="30" spans="1:22" ht="13.2" x14ac:dyDescent="0.25">
      <c r="A30" s="34" t="s">
        <v>34</v>
      </c>
      <c r="B30" s="35"/>
      <c r="C30" s="35"/>
      <c r="D30" s="35"/>
      <c r="E30" s="41">
        <v>1.2</v>
      </c>
      <c r="F30" s="93" t="s">
        <v>170</v>
      </c>
      <c r="G30" s="35"/>
      <c r="H30" s="35"/>
      <c r="I30" s="35"/>
      <c r="J30" s="35"/>
      <c r="K30" s="94">
        <v>10000</v>
      </c>
      <c r="L30" s="36"/>
    </row>
    <row r="31" spans="1:22" ht="13.2" customHeight="1" x14ac:dyDescent="0.25">
      <c r="A31" s="46" t="s">
        <v>35</v>
      </c>
      <c r="B31" s="35"/>
      <c r="C31" s="35"/>
      <c r="D31" s="35"/>
      <c r="E31" s="74"/>
      <c r="F31" s="125" t="s">
        <v>452</v>
      </c>
      <c r="G31" s="125"/>
      <c r="H31" s="125"/>
      <c r="I31" s="125"/>
      <c r="J31" s="125"/>
      <c r="K31" s="125"/>
      <c r="L31" s="36"/>
    </row>
    <row r="32" spans="1:22" ht="13.2" x14ac:dyDescent="0.25">
      <c r="A32" s="34"/>
      <c r="B32" s="35"/>
      <c r="C32" s="35"/>
      <c r="D32" s="35"/>
      <c r="E32" s="35"/>
      <c r="F32" s="125"/>
      <c r="G32" s="602" t="s">
        <v>449</v>
      </c>
      <c r="H32" s="603"/>
      <c r="I32" s="603"/>
      <c r="J32" s="603"/>
      <c r="K32" s="604"/>
      <c r="L32" s="36"/>
    </row>
    <row r="33" spans="1:12" ht="12.6" customHeight="1" x14ac:dyDescent="0.25">
      <c r="A33" s="34" t="s">
        <v>36</v>
      </c>
      <c r="B33" s="35"/>
      <c r="C33" s="35"/>
      <c r="D33" s="35"/>
      <c r="E33" s="49" t="s">
        <v>29</v>
      </c>
      <c r="F33" s="428"/>
      <c r="G33" s="605"/>
      <c r="H33" s="606"/>
      <c r="I33" s="606"/>
      <c r="J33" s="606"/>
      <c r="K33" s="607"/>
      <c r="L33" s="36"/>
    </row>
    <row r="34" spans="1:12" ht="12.75" customHeight="1" x14ac:dyDescent="0.25">
      <c r="A34" s="46" t="s">
        <v>46</v>
      </c>
      <c r="B34" s="35"/>
      <c r="C34" s="35"/>
      <c r="D34" s="35"/>
      <c r="E34" s="35"/>
      <c r="F34" s="428"/>
      <c r="L34" s="36"/>
    </row>
    <row r="35" spans="1:12" ht="12.75" customHeight="1" x14ac:dyDescent="0.25">
      <c r="A35" s="46"/>
      <c r="B35" s="35"/>
      <c r="C35" s="35"/>
      <c r="D35" s="35"/>
      <c r="E35" s="35"/>
      <c r="F35" s="35"/>
      <c r="G35" s="72" t="s">
        <v>139</v>
      </c>
      <c r="H35" s="82"/>
      <c r="I35" s="82"/>
      <c r="J35" s="82"/>
      <c r="K35" s="41">
        <v>10</v>
      </c>
      <c r="L35" s="36"/>
    </row>
    <row r="36" spans="1:12" ht="13.2" x14ac:dyDescent="0.25">
      <c r="A36" s="34" t="s">
        <v>371</v>
      </c>
      <c r="B36" s="35"/>
      <c r="C36" s="35"/>
      <c r="D36" s="35"/>
      <c r="E36" s="41">
        <v>10</v>
      </c>
      <c r="F36" s="35"/>
      <c r="L36" s="36"/>
    </row>
    <row r="37" spans="1:12" ht="13.2" x14ac:dyDescent="0.25">
      <c r="A37" s="46" t="s">
        <v>378</v>
      </c>
      <c r="B37" s="35"/>
      <c r="C37" s="35"/>
      <c r="D37" s="35"/>
      <c r="E37" s="35"/>
      <c r="F37" s="35"/>
      <c r="G37" s="72" t="s">
        <v>454</v>
      </c>
      <c r="K37" s="464">
        <f>IF(AND(K27&gt;0,K30&gt;0),"Enter '0' Above",IF(K27&gt;0,K27*K35,K30*0.24*0.005*K35))</f>
        <v>120</v>
      </c>
      <c r="L37" s="36"/>
    </row>
    <row r="38" spans="1:12" ht="13.2" x14ac:dyDescent="0.25">
      <c r="A38" s="34"/>
      <c r="B38" s="35"/>
      <c r="C38" s="35"/>
      <c r="D38" s="35"/>
      <c r="F38" s="35"/>
      <c r="L38" s="36"/>
    </row>
    <row r="39" spans="1:12" ht="13.2" x14ac:dyDescent="0.25">
      <c r="A39" s="34" t="s">
        <v>37</v>
      </c>
      <c r="B39" s="35"/>
      <c r="C39" s="35"/>
      <c r="D39" s="35"/>
      <c r="E39" s="511">
        <v>444444</v>
      </c>
      <c r="F39" s="512"/>
      <c r="G39" s="35"/>
      <c r="H39" s="428" t="s">
        <v>429</v>
      </c>
      <c r="I39" s="428"/>
      <c r="J39" s="511">
        <f>0.0677*E39/0.936</f>
        <v>32146.216666666664</v>
      </c>
      <c r="K39" s="512"/>
      <c r="L39" s="36"/>
    </row>
    <row r="40" spans="1:12" ht="13.2" x14ac:dyDescent="0.25">
      <c r="A40" s="230"/>
      <c r="B40" s="231"/>
      <c r="C40" s="231"/>
      <c r="D40" s="231"/>
      <c r="E40" s="231"/>
      <c r="F40" s="231"/>
      <c r="G40" s="231"/>
      <c r="H40" s="463" t="s">
        <v>447</v>
      </c>
      <c r="I40" s="231"/>
      <c r="J40" s="231"/>
      <c r="K40" s="231"/>
      <c r="L40" s="430"/>
    </row>
    <row r="41" spans="1:12" ht="13.2" x14ac:dyDescent="0.25">
      <c r="A41" s="34" t="s">
        <v>430</v>
      </c>
      <c r="B41" s="35"/>
      <c r="C41" s="35"/>
      <c r="D41" s="35"/>
      <c r="E41" s="562">
        <f>E39+J39</f>
        <v>476590.21666666667</v>
      </c>
      <c r="F41" s="563"/>
      <c r="G41" s="600"/>
      <c r="H41" s="600"/>
      <c r="I41" s="600"/>
      <c r="J41" s="600"/>
      <c r="K41" s="600"/>
      <c r="L41" s="601"/>
    </row>
    <row r="42" spans="1:12" ht="13.2" x14ac:dyDescent="0.25">
      <c r="A42" s="429" t="s">
        <v>81</v>
      </c>
      <c r="B42" s="35"/>
      <c r="C42" s="35"/>
      <c r="D42" s="35"/>
      <c r="E42" s="35"/>
      <c r="F42" s="35"/>
      <c r="G42" s="600"/>
      <c r="H42" s="600"/>
      <c r="I42" s="600"/>
      <c r="J42" s="600"/>
      <c r="K42" s="600"/>
      <c r="L42" s="601"/>
    </row>
    <row r="43" spans="1:12" ht="13.2" x14ac:dyDescent="0.25">
      <c r="A43" s="429"/>
      <c r="B43" s="35"/>
      <c r="C43" s="35"/>
      <c r="D43" s="35"/>
      <c r="E43" s="35"/>
      <c r="F43" s="35"/>
      <c r="G43" s="600"/>
      <c r="H43" s="600"/>
      <c r="I43" s="600"/>
      <c r="J43" s="600"/>
      <c r="K43" s="600"/>
      <c r="L43" s="601"/>
    </row>
    <row r="44" spans="1:12" ht="13.2" x14ac:dyDescent="0.25">
      <c r="A44" s="509" t="s">
        <v>434</v>
      </c>
      <c r="B44" s="564"/>
      <c r="C44" s="564"/>
      <c r="D44" s="564"/>
      <c r="E44" s="564"/>
      <c r="F44" s="564"/>
      <c r="G44" s="564"/>
      <c r="H44" s="564"/>
      <c r="I44" s="564"/>
      <c r="J44" s="35"/>
      <c r="K44" s="41" t="s">
        <v>431</v>
      </c>
      <c r="L44" s="36"/>
    </row>
    <row r="45" spans="1:12" ht="13.2" x14ac:dyDescent="0.25">
      <c r="A45" s="509"/>
      <c r="B45" s="564"/>
      <c r="C45" s="564"/>
      <c r="D45" s="564"/>
      <c r="E45" s="564"/>
      <c r="F45" s="564"/>
      <c r="G45" s="564"/>
      <c r="H45" s="564"/>
      <c r="I45" s="564"/>
      <c r="J45" s="35"/>
      <c r="K45" s="35"/>
      <c r="L45" s="36"/>
    </row>
    <row r="46" spans="1:12" ht="13.2" x14ac:dyDescent="0.25">
      <c r="A46" s="423"/>
      <c r="B46" s="431"/>
      <c r="C46" s="431"/>
      <c r="D46" s="431"/>
      <c r="E46" s="431"/>
      <c r="F46" s="431"/>
      <c r="G46" s="431"/>
      <c r="H46" s="431"/>
      <c r="I46" s="431"/>
      <c r="J46" s="35"/>
      <c r="K46" s="35"/>
      <c r="L46" s="36"/>
    </row>
    <row r="47" spans="1:12" ht="13.2" x14ac:dyDescent="0.25">
      <c r="A47" s="565" t="s">
        <v>448</v>
      </c>
      <c r="B47" s="566"/>
      <c r="C47" s="566"/>
      <c r="D47" s="566"/>
      <c r="E47" s="566"/>
      <c r="F47" s="566"/>
      <c r="G47" s="569" t="s">
        <v>435</v>
      </c>
      <c r="H47" s="569"/>
      <c r="I47" s="570"/>
      <c r="J47" s="511">
        <v>0</v>
      </c>
      <c r="K47" s="512"/>
      <c r="L47" s="430"/>
    </row>
    <row r="48" spans="1:12" ht="13.8" thickBot="1" x14ac:dyDescent="0.3">
      <c r="A48" s="567"/>
      <c r="B48" s="568"/>
      <c r="C48" s="568"/>
      <c r="D48" s="568"/>
      <c r="E48" s="568"/>
      <c r="F48" s="568"/>
      <c r="G48" s="434"/>
      <c r="H48" s="434"/>
      <c r="I48" s="432"/>
      <c r="J48" s="432"/>
      <c r="K48" s="432"/>
      <c r="L48" s="433"/>
    </row>
    <row r="50" spans="1:12" ht="13.8" thickBot="1" x14ac:dyDescent="0.3">
      <c r="A50" s="30" t="s">
        <v>63</v>
      </c>
      <c r="B50" s="28"/>
      <c r="C50" s="28"/>
      <c r="D50" s="28"/>
      <c r="E50" s="28"/>
      <c r="F50" s="28"/>
      <c r="G50" s="28"/>
      <c r="H50" s="28"/>
      <c r="I50" s="28"/>
      <c r="J50" s="28"/>
      <c r="K50" s="28"/>
      <c r="L50" s="28"/>
    </row>
    <row r="51" spans="1:12" ht="13.2" x14ac:dyDescent="0.25">
      <c r="A51" s="51"/>
      <c r="B51" s="52"/>
      <c r="C51" s="52"/>
      <c r="D51" s="52"/>
      <c r="E51" s="52"/>
      <c r="F51" s="52"/>
      <c r="G51" s="52"/>
      <c r="H51" s="52"/>
      <c r="I51" s="52"/>
      <c r="J51" s="52"/>
      <c r="K51" s="52"/>
      <c r="L51" s="53"/>
    </row>
    <row r="52" spans="1:12" ht="13.2" x14ac:dyDescent="0.25">
      <c r="A52" s="54" t="s">
        <v>66</v>
      </c>
      <c r="B52" s="55"/>
      <c r="C52" s="56" t="s">
        <v>74</v>
      </c>
      <c r="D52" s="57" t="s">
        <v>117</v>
      </c>
      <c r="E52" s="56" t="s">
        <v>67</v>
      </c>
      <c r="F52" s="55"/>
      <c r="G52" s="55" t="s">
        <v>65</v>
      </c>
      <c r="H52" s="55"/>
      <c r="I52" s="55"/>
      <c r="J52" s="56" t="s">
        <v>68</v>
      </c>
      <c r="K52" s="56" t="s">
        <v>115</v>
      </c>
      <c r="L52" s="58"/>
    </row>
    <row r="53" spans="1:12" ht="13.2" x14ac:dyDescent="0.25">
      <c r="A53" s="108" t="s">
        <v>173</v>
      </c>
      <c r="B53" s="109"/>
      <c r="C53" s="110">
        <f>S69</f>
        <v>6.5223123287671224E-4</v>
      </c>
      <c r="D53" s="113">
        <f t="shared" ref="D53:D58" si="0">C53*365</f>
        <v>0.23806439999999998</v>
      </c>
      <c r="E53" s="113">
        <f t="shared" ref="E53:E58" si="1">C53*1000/453.5/2000*365</f>
        <v>2.6247453142227121E-4</v>
      </c>
      <c r="F53" s="55"/>
      <c r="G53" s="62" t="s">
        <v>203</v>
      </c>
      <c r="H53" s="55"/>
      <c r="I53" s="55"/>
      <c r="J53" s="76">
        <f>C69</f>
        <v>0</v>
      </c>
      <c r="K53" s="77">
        <f>J53*365</f>
        <v>0</v>
      </c>
      <c r="L53" s="58"/>
    </row>
    <row r="54" spans="1:12" ht="13.2" x14ac:dyDescent="0.25">
      <c r="A54" s="59" t="s">
        <v>22</v>
      </c>
      <c r="B54" s="55"/>
      <c r="C54" s="60">
        <f>O69</f>
        <v>0.13514827265753421</v>
      </c>
      <c r="D54" s="61">
        <f t="shared" si="0"/>
        <v>49.329119519999985</v>
      </c>
      <c r="E54" s="61">
        <f t="shared" si="1"/>
        <v>5.438712185226019E-2</v>
      </c>
      <c r="F54" s="55"/>
      <c r="G54" s="62" t="s">
        <v>202</v>
      </c>
      <c r="H54" s="55"/>
      <c r="I54" s="55"/>
      <c r="J54" s="76">
        <f>D69</f>
        <v>49.315068493150683</v>
      </c>
      <c r="K54" s="77">
        <f>J54*365</f>
        <v>18000</v>
      </c>
      <c r="L54" s="58"/>
    </row>
    <row r="55" spans="1:12" ht="13.2" x14ac:dyDescent="0.25">
      <c r="A55" s="59" t="s">
        <v>101</v>
      </c>
      <c r="B55" s="55"/>
      <c r="C55" s="60">
        <f>P69</f>
        <v>3.8029650410958903E-3</v>
      </c>
      <c r="D55" s="61">
        <f t="shared" si="0"/>
        <v>1.3880822399999999</v>
      </c>
      <c r="E55" s="61">
        <f t="shared" si="1"/>
        <v>1.5304104079382579E-3</v>
      </c>
      <c r="F55" s="55"/>
      <c r="G55" s="62" t="s">
        <v>339</v>
      </c>
      <c r="H55" s="55"/>
      <c r="I55" s="55"/>
      <c r="J55" s="220">
        <f>J53*0.218</f>
        <v>0</v>
      </c>
      <c r="K55" s="221">
        <f>K53*0.218</f>
        <v>0</v>
      </c>
      <c r="L55" s="58"/>
    </row>
    <row r="56" spans="1:12" ht="13.2" x14ac:dyDescent="0.25">
      <c r="A56" s="59" t="s">
        <v>21</v>
      </c>
      <c r="B56" s="55"/>
      <c r="C56" s="60">
        <f>Q69</f>
        <v>8.7423248219178091E-3</v>
      </c>
      <c r="D56" s="61">
        <f t="shared" si="0"/>
        <v>3.1909485600000003</v>
      </c>
      <c r="E56" s="61">
        <f t="shared" si="1"/>
        <v>3.518135126791621E-3</v>
      </c>
      <c r="F56" s="55"/>
      <c r="G56" s="219" t="s">
        <v>338</v>
      </c>
      <c r="H56" s="55"/>
      <c r="I56" s="55"/>
      <c r="J56" s="55"/>
      <c r="K56" s="55"/>
      <c r="L56" s="58"/>
    </row>
    <row r="57" spans="1:12" ht="13.8" thickBot="1" x14ac:dyDescent="0.3">
      <c r="A57" s="59" t="s">
        <v>20</v>
      </c>
      <c r="B57" s="55"/>
      <c r="C57" s="60">
        <f>R69</f>
        <v>2.1687741369863013E-3</v>
      </c>
      <c r="D57" s="61">
        <f t="shared" si="0"/>
        <v>0.79160255999999996</v>
      </c>
      <c r="E57" s="61">
        <f t="shared" si="1"/>
        <v>8.7277018743109141E-4</v>
      </c>
      <c r="F57" s="55"/>
      <c r="G57" s="55"/>
      <c r="H57" s="55"/>
      <c r="I57" s="55"/>
      <c r="J57" s="55"/>
      <c r="K57" s="55"/>
      <c r="L57" s="58"/>
    </row>
    <row r="58" spans="1:12" ht="13.8" thickBot="1" x14ac:dyDescent="0.3">
      <c r="A58" s="65" t="s">
        <v>62</v>
      </c>
      <c r="B58" s="55"/>
      <c r="C58" s="66">
        <f>B69</f>
        <v>0.14986233665753421</v>
      </c>
      <c r="D58" s="67">
        <f t="shared" si="0"/>
        <v>54.699752879999984</v>
      </c>
      <c r="E58" s="66">
        <f t="shared" si="1"/>
        <v>6.0308437574421149E-2</v>
      </c>
      <c r="F58" s="55"/>
      <c r="G58" s="55"/>
      <c r="H58" s="55" t="s">
        <v>73</v>
      </c>
      <c r="I58" s="55"/>
      <c r="J58" s="55"/>
      <c r="K58" s="102">
        <f>E69</f>
        <v>1.1477313416665809</v>
      </c>
      <c r="L58" s="58"/>
    </row>
    <row r="59" spans="1:12" ht="13.8" thickBot="1" x14ac:dyDescent="0.3">
      <c r="A59" s="68" t="s">
        <v>75</v>
      </c>
      <c r="B59" s="69"/>
      <c r="C59" s="69"/>
      <c r="D59" s="69"/>
      <c r="E59" s="69"/>
      <c r="F59" s="69"/>
      <c r="G59" s="70" t="s">
        <v>168</v>
      </c>
      <c r="H59" s="70"/>
      <c r="I59" s="69"/>
      <c r="J59" s="69"/>
      <c r="K59" s="69"/>
      <c r="L59" s="71"/>
    </row>
    <row r="66" spans="1:74" x14ac:dyDescent="0.25">
      <c r="AI66" s="194" t="str">
        <f t="shared" ref="AI66:BG66" si="2">"Rates "&amp;Funding_Year</f>
        <v>Rates 2028</v>
      </c>
      <c r="AJ66" s="194" t="str">
        <f t="shared" si="2"/>
        <v>Rates 2028</v>
      </c>
      <c r="AK66" s="194" t="str">
        <f t="shared" si="2"/>
        <v>Rates 2028</v>
      </c>
      <c r="AL66" s="194" t="str">
        <f t="shared" si="2"/>
        <v>Rates 2028</v>
      </c>
      <c r="AM66" s="194" t="str">
        <f t="shared" si="2"/>
        <v>Rates 2028</v>
      </c>
      <c r="AN66" s="202" t="str">
        <f t="shared" si="2"/>
        <v>Rates 2028</v>
      </c>
      <c r="AO66" s="202" t="str">
        <f t="shared" si="2"/>
        <v>Rates 2028</v>
      </c>
      <c r="AP66" s="202" t="str">
        <f t="shared" si="2"/>
        <v>Rates 2028</v>
      </c>
      <c r="AQ66" s="202" t="str">
        <f t="shared" si="2"/>
        <v>Rates 2028</v>
      </c>
      <c r="AR66" s="202" t="str">
        <f t="shared" si="2"/>
        <v>Rates 2028</v>
      </c>
      <c r="AS66" s="196" t="str">
        <f t="shared" si="2"/>
        <v>Rates 2028</v>
      </c>
      <c r="AT66" s="196" t="str">
        <f t="shared" si="2"/>
        <v>Rates 2028</v>
      </c>
      <c r="AU66" s="196" t="str">
        <f t="shared" si="2"/>
        <v>Rates 2028</v>
      </c>
      <c r="AV66" s="196" t="str">
        <f t="shared" si="2"/>
        <v>Rates 2028</v>
      </c>
      <c r="AW66" s="196" t="str">
        <f t="shared" si="2"/>
        <v>Rates 2028</v>
      </c>
      <c r="AX66" s="198" t="str">
        <f t="shared" si="2"/>
        <v>Rates 2028</v>
      </c>
      <c r="AY66" s="198" t="str">
        <f t="shared" si="2"/>
        <v>Rates 2028</v>
      </c>
      <c r="AZ66" s="198" t="str">
        <f t="shared" si="2"/>
        <v>Rates 2028</v>
      </c>
      <c r="BA66" s="198" t="str">
        <f t="shared" si="2"/>
        <v>Rates 2028</v>
      </c>
      <c r="BB66" s="198" t="str">
        <f t="shared" si="2"/>
        <v>Rates 2028</v>
      </c>
      <c r="BC66" s="200" t="str">
        <f t="shared" si="2"/>
        <v>Rates 2028</v>
      </c>
      <c r="BD66" s="200" t="str">
        <f t="shared" si="2"/>
        <v>Rates 2028</v>
      </c>
      <c r="BE66" s="200" t="str">
        <f t="shared" si="2"/>
        <v>Rates 2028</v>
      </c>
      <c r="BF66" s="200" t="str">
        <f t="shared" si="2"/>
        <v>Rates 2028</v>
      </c>
      <c r="BG66" s="200" t="str">
        <f t="shared" si="2"/>
        <v>Rates 2028</v>
      </c>
    </row>
    <row r="67" spans="1:74" x14ac:dyDescent="0.25">
      <c r="AH67" s="211" t="s">
        <v>282</v>
      </c>
      <c r="AI67">
        <v>2</v>
      </c>
      <c r="AJ67">
        <v>3</v>
      </c>
      <c r="AK67">
        <v>87</v>
      </c>
      <c r="AL67">
        <v>100</v>
      </c>
      <c r="AM67">
        <v>110</v>
      </c>
      <c r="AN67">
        <v>2</v>
      </c>
      <c r="AO67">
        <v>3</v>
      </c>
      <c r="AP67">
        <v>87</v>
      </c>
      <c r="AQ67" s="212">
        <v>100106107</v>
      </c>
      <c r="AR67" s="212">
        <v>110116117</v>
      </c>
      <c r="AS67">
        <v>2</v>
      </c>
      <c r="AT67">
        <v>3</v>
      </c>
      <c r="AU67">
        <v>87</v>
      </c>
      <c r="AV67">
        <v>100</v>
      </c>
      <c r="AW67">
        <v>110</v>
      </c>
      <c r="AX67">
        <v>2</v>
      </c>
      <c r="AY67">
        <v>3</v>
      </c>
      <c r="AZ67">
        <v>87</v>
      </c>
      <c r="BA67" s="212">
        <v>100106107</v>
      </c>
      <c r="BB67" s="212">
        <v>110116117</v>
      </c>
      <c r="BC67">
        <v>2</v>
      </c>
      <c r="BD67">
        <v>3</v>
      </c>
      <c r="BE67">
        <v>87</v>
      </c>
      <c r="BF67">
        <v>100</v>
      </c>
      <c r="BG67">
        <v>110</v>
      </c>
    </row>
    <row r="68" spans="1:74" ht="50.4" x14ac:dyDescent="0.25">
      <c r="A68" s="9" t="s">
        <v>78</v>
      </c>
      <c r="B68" s="14" t="s">
        <v>105</v>
      </c>
      <c r="C68" s="14" t="s">
        <v>106</v>
      </c>
      <c r="D68" s="15" t="s">
        <v>79</v>
      </c>
      <c r="E68" s="14" t="s">
        <v>72</v>
      </c>
      <c r="F68" s="18" t="s">
        <v>464</v>
      </c>
      <c r="G68" s="18" t="s">
        <v>465</v>
      </c>
      <c r="H68" s="18" t="s">
        <v>466</v>
      </c>
      <c r="I68" s="18" t="s">
        <v>221</v>
      </c>
      <c r="J68" s="18" t="s">
        <v>119</v>
      </c>
      <c r="K68" s="18" t="s">
        <v>123</v>
      </c>
      <c r="L68" s="18" t="s">
        <v>120</v>
      </c>
      <c r="M68" s="18" t="s">
        <v>124</v>
      </c>
      <c r="N68" s="18" t="s">
        <v>122</v>
      </c>
      <c r="O68" s="14" t="s">
        <v>22</v>
      </c>
      <c r="P68" s="14" t="s">
        <v>204</v>
      </c>
      <c r="Q68" s="14" t="s">
        <v>21</v>
      </c>
      <c r="R68" s="14" t="s">
        <v>20</v>
      </c>
      <c r="S68" s="14" t="s">
        <v>173</v>
      </c>
      <c r="T68" s="16" t="s">
        <v>23</v>
      </c>
      <c r="U68" s="10" t="s">
        <v>8</v>
      </c>
      <c r="V68" s="10" t="s">
        <v>9</v>
      </c>
      <c r="W68" s="10" t="s">
        <v>10</v>
      </c>
      <c r="X68" s="10" t="s">
        <v>11</v>
      </c>
      <c r="Y68" s="10" t="s">
        <v>12</v>
      </c>
      <c r="Z68" s="10" t="s">
        <v>13</v>
      </c>
      <c r="AA68" s="10" t="s">
        <v>14</v>
      </c>
      <c r="AB68" s="10" t="s">
        <v>15</v>
      </c>
      <c r="AC68" s="10" t="s">
        <v>16</v>
      </c>
      <c r="AD68" s="10" t="s">
        <v>85</v>
      </c>
      <c r="AE68" s="10" t="s">
        <v>17</v>
      </c>
      <c r="AF68" s="10" t="s">
        <v>18</v>
      </c>
      <c r="AG68" s="10" t="s">
        <v>19</v>
      </c>
      <c r="AH68" s="103" t="s">
        <v>118</v>
      </c>
      <c r="AI68" s="98" t="s">
        <v>110</v>
      </c>
      <c r="AJ68" s="98" t="s">
        <v>109</v>
      </c>
      <c r="AK68" s="98" t="s">
        <v>108</v>
      </c>
      <c r="AL68" s="98" t="s">
        <v>107</v>
      </c>
      <c r="AM68" s="98" t="s">
        <v>196</v>
      </c>
      <c r="AN68" s="100" t="s">
        <v>114</v>
      </c>
      <c r="AO68" s="100" t="s">
        <v>113</v>
      </c>
      <c r="AP68" s="100" t="s">
        <v>112</v>
      </c>
      <c r="AQ68" s="100" t="s">
        <v>111</v>
      </c>
      <c r="AR68" s="100" t="s">
        <v>197</v>
      </c>
      <c r="AS68" s="99" t="s">
        <v>184</v>
      </c>
      <c r="AT68" s="99" t="s">
        <v>185</v>
      </c>
      <c r="AU68" s="99" t="s">
        <v>186</v>
      </c>
      <c r="AV68" s="99" t="s">
        <v>187</v>
      </c>
      <c r="AW68" s="99" t="s">
        <v>198</v>
      </c>
      <c r="AX68" s="101" t="s">
        <v>188</v>
      </c>
      <c r="AY68" s="101" t="s">
        <v>189</v>
      </c>
      <c r="AZ68" s="101" t="s">
        <v>190</v>
      </c>
      <c r="BA68" s="101" t="s">
        <v>191</v>
      </c>
      <c r="BB68" s="101" t="s">
        <v>199</v>
      </c>
      <c r="BC68" s="107" t="s">
        <v>192</v>
      </c>
      <c r="BD68" s="107" t="s">
        <v>193</v>
      </c>
      <c r="BE68" s="107" t="s">
        <v>194</v>
      </c>
      <c r="BF68" s="107" t="s">
        <v>195</v>
      </c>
      <c r="BG68" s="107" t="s">
        <v>200</v>
      </c>
      <c r="BH68" s="23" t="s">
        <v>0</v>
      </c>
      <c r="BI68" s="9" t="s">
        <v>76</v>
      </c>
      <c r="BJ68" s="10" t="s">
        <v>1</v>
      </c>
      <c r="BK68" s="10" t="s">
        <v>2</v>
      </c>
      <c r="BL68" s="9" t="s">
        <v>64</v>
      </c>
      <c r="BM68" s="10" t="s">
        <v>3</v>
      </c>
      <c r="BN68" s="9" t="s">
        <v>40</v>
      </c>
      <c r="BO68" s="9" t="s">
        <v>41</v>
      </c>
      <c r="BP68" s="9" t="s">
        <v>42</v>
      </c>
      <c r="BQ68" s="12" t="s">
        <v>4</v>
      </c>
      <c r="BR68" s="10" t="s">
        <v>5</v>
      </c>
      <c r="BS68" s="10" t="s">
        <v>6</v>
      </c>
      <c r="BT68" s="10" t="s">
        <v>7</v>
      </c>
      <c r="BU68" s="10" t="s">
        <v>39</v>
      </c>
      <c r="BV68" s="222" t="s">
        <v>337</v>
      </c>
    </row>
    <row r="69" spans="1:74" ht="37.799999999999997" x14ac:dyDescent="0.25">
      <c r="A69" s="4" t="str">
        <f>C20</f>
        <v>Your Agency - Bicycle</v>
      </c>
      <c r="B69" s="17">
        <f>SUM(O69:R69)</f>
        <v>0.14986233665753421</v>
      </c>
      <c r="C69" s="17">
        <f>(K41/35)*(U69/365)</f>
        <v>0</v>
      </c>
      <c r="D69" s="17">
        <f>K69*(U69/365)</f>
        <v>49.315068493150683</v>
      </c>
      <c r="E69" s="5">
        <f>T69*(B69*365)/(MAX(F69,H69)/1000)</f>
        <v>1.1477313416665809</v>
      </c>
      <c r="F69" s="19">
        <f>E39</f>
        <v>444444</v>
      </c>
      <c r="G69" s="19">
        <f>E41</f>
        <v>476590.21666666667</v>
      </c>
      <c r="H69" s="19">
        <f>MAX(E41,J47)</f>
        <v>476590.21666666667</v>
      </c>
      <c r="I69" s="126">
        <f>K37/K35</f>
        <v>12</v>
      </c>
      <c r="J69" s="21">
        <v>0</v>
      </c>
      <c r="K69" s="27">
        <f>K37/E30</f>
        <v>100</v>
      </c>
      <c r="L69" s="22">
        <v>0</v>
      </c>
      <c r="M69" s="13">
        <v>1</v>
      </c>
      <c r="N69" s="26" t="str">
        <f>E33</f>
        <v>LD</v>
      </c>
      <c r="O69" s="7">
        <f>($I$69*AS69*$M$69 + $J$69*BC69 + $K$69*AX69 - $L$69*(AN69)) * ($U$69/365)/1000</f>
        <v>0.13514827265753421</v>
      </c>
      <c r="P69" s="7">
        <f>($I$69*AT69*$M$69 + $J$69*BD69 + $K$69*AY69 - $L$69*(AO69)) * ($U$69/365)/1000</f>
        <v>3.8029650410958903E-3</v>
      </c>
      <c r="Q69" s="7">
        <f>($I$69*AU69*$M$69 + $J$69*BE69 + $K$69*AZ69 - $L$69*(AP69)) * ($U$69/365)/1000</f>
        <v>8.7423248219178091E-3</v>
      </c>
      <c r="R69" s="7">
        <f>($I$69*AV69*$M$69 + $J$69*BF69 + $K$69*BA69 - $L$69*(AQ69)) * ($U$69/365)/1000</f>
        <v>2.1687741369863013E-3</v>
      </c>
      <c r="S69" s="7">
        <f>($I$69*AW69*$M$69 + $J$69*BG69 + $K$69*BB69 - $L$69*(AR69)) * ($U$69/365)/1000</f>
        <v>6.5223123287671224E-4</v>
      </c>
      <c r="T69" s="6">
        <f>E36</f>
        <v>10</v>
      </c>
      <c r="U69" s="6">
        <f>E27</f>
        <v>180</v>
      </c>
      <c r="V69" s="6"/>
      <c r="W69" s="6">
        <f>K35</f>
        <v>10</v>
      </c>
      <c r="X69" s="6">
        <f>E30</f>
        <v>1.2</v>
      </c>
      <c r="Y69" s="6">
        <f>K27</f>
        <v>0</v>
      </c>
      <c r="Z69" s="6"/>
      <c r="AA69" s="6"/>
      <c r="AB69" s="6"/>
      <c r="AC69" s="6"/>
      <c r="AD69" s="6"/>
      <c r="AE69" s="6"/>
      <c r="AF69" s="6"/>
      <c r="AG69" s="6"/>
      <c r="AH69" s="25" t="s">
        <v>102</v>
      </c>
      <c r="AI69" s="104">
        <f>VLOOKUP($I$16&amp;"_"&amp;$I$18&amp;"_"&amp;AI67&amp;"_42",_veh_start_run_rate!$A$5:$Q$589,13,FALSE)</f>
        <v>4.3624039999999997</v>
      </c>
      <c r="AJ69" s="104" t="str">
        <f>VLOOKUP($I$16&amp;"_"&amp;$I$18&amp;"_"&amp;AJ67&amp;"_42",_veh_start_run_rate!$A$5:$Q$589,13,FALSE)</f>
        <v>\N</v>
      </c>
      <c r="AK69" s="104">
        <f>VLOOKUP($I$16&amp;"_"&amp;$I$18&amp;"_"&amp;AK67&amp;"_42",_veh_start_run_rate!$A$5:$Q$589,13,FALSE)</f>
        <v>0.829237</v>
      </c>
      <c r="AL69" s="104">
        <f>VLOOKUP($I$16&amp;"_"&amp;$I$18&amp;"_"&amp;AL67&amp;"_42",_veh_start_run_rate!$A$5:$Q$589,13,FALSE)</f>
        <v>5.1165000000000002E-2</v>
      </c>
      <c r="AM69" s="104">
        <f>VLOOKUP($I$16&amp;"_"&amp;$I$18&amp;"_"&amp;AM67&amp;"_42",_veh_start_run_rate!$A$5:$Q$589,13,FALSE)</f>
        <v>4.5324000000000003E-2</v>
      </c>
      <c r="AN69" s="104">
        <f>VLOOKUP($I$16&amp;"_"&amp;$I$18&amp;"_"&amp;AN67&amp;"_42",_veh_start_run_rate!$A$5:$Q$589,12,FALSE)</f>
        <v>8.0165179999999996</v>
      </c>
      <c r="AO69" s="104">
        <f>VLOOKUP($I$16&amp;"_"&amp;$I$18&amp;"_"&amp;AO67&amp;"_42",_veh_start_run_rate!$A$5:$Q$589,12,FALSE)</f>
        <v>2.9712019999999999</v>
      </c>
      <c r="AP69" s="104">
        <f>VLOOKUP($I$16&amp;"_"&amp;$I$18&amp;"_"&amp;AP67&amp;"_42",_veh_start_run_rate!$A$5:$Q$589,12,FALSE)</f>
        <v>0.157328</v>
      </c>
      <c r="AQ69" s="104">
        <f>VLOOKUP($I$16&amp;"_"&amp;$I$18&amp;"_100_42",_veh_start_run_rate!$A$5:$Q$589,12,FALSE) + VLOOKUP($I$16&amp;"_"&amp;$I$18&amp;"_106_42",_veh_start_run_rate!$A$5:$Q$589,12,FALSE) + VLOOKUP($I$16&amp;"_"&amp;$I$18&amp;"_107_42",_veh_start_run_rate!$A$5:$Q$589,12,FALSE)</f>
        <v>0.12767400000000001</v>
      </c>
      <c r="AR69" s="104">
        <f>VLOOKUP($I$16&amp;"_"&amp;$I$18&amp;"_110_42",_veh_start_run_rate!$A$5:$Q$589,12,FALSE) + VLOOKUP($I$16&amp;"_"&amp;$I$18&amp;"_116_42",_veh_start_run_rate!$A$5:$Q$589,12,FALSE) + VLOOKUP($I$16&amp;"_"&amp;$I$18&amp;"_117_42",_veh_start_run_rate!$A$5:$Q$589,12,FALSE)</f>
        <v>3.4007000000000003E-2</v>
      </c>
      <c r="AS69" s="105">
        <f>VLOOKUP($I$16&amp;"_"&amp;$I$18&amp;"_"&amp;AS67&amp;"_21",_veh_start_run_rate!$A$5:$Q$589,13,FALSE)</f>
        <v>12.045021999999999</v>
      </c>
      <c r="AT69" s="105">
        <f>VLOOKUP($I$16&amp;"_"&amp;$I$18&amp;"_"&amp;AT67&amp;"_21",_veh_start_run_rate!$A$5:$Q$589,13,FALSE)</f>
        <v>0.40881400000000001</v>
      </c>
      <c r="AU69" s="105">
        <f>VLOOKUP($I$16&amp;"_"&amp;$I$18&amp;"_"&amp;AU67&amp;"_21",_veh_start_run_rate!$A$5:$Q$589,13,FALSE)</f>
        <v>1.4033910000000001</v>
      </c>
      <c r="AV69" s="105">
        <f>VLOOKUP($I$16&amp;"_"&amp;$I$18&amp;"_"&amp;AV67&amp;"_21",_veh_start_run_rate!$A$5:$Q$589,13,FALSE)</f>
        <v>7.0441000000000004E-2</v>
      </c>
      <c r="AW69" s="105">
        <f>VLOOKUP($I$16&amp;"_"&amp;$I$18&amp;"_"&amp;AW67&amp;"_21",_veh_start_run_rate!$A$5:$Q$589,13,FALSE)</f>
        <v>6.2315000000000002E-2</v>
      </c>
      <c r="AX69" s="105">
        <f>VLOOKUP($I$16&amp;"_"&amp;$I$18&amp;"_"&amp;AX67&amp;"_21",_veh_start_run_rate!$A$5:$Q$589,12,FALSE)</f>
        <v>1.295104</v>
      </c>
      <c r="AY69" s="105">
        <f>VLOOKUP($I$16&amp;"_"&amp;$I$18&amp;"_"&amp;AY67&amp;"_21",_veh_start_run_rate!$A$5:$Q$589,12,FALSE)</f>
        <v>2.8058E-2</v>
      </c>
      <c r="AZ69" s="105">
        <f>VLOOKUP($I$16&amp;"_"&amp;$I$18&amp;"_"&amp;AZ67&amp;"_21",_veh_start_run_rate!$A$5:$Q$589,12,FALSE)</f>
        <v>8.8679999999999991E-3</v>
      </c>
      <c r="BA69" s="105">
        <f>VLOOKUP($I$16&amp;"_"&amp;$I$18&amp;"_100_21",_veh_start_run_rate!$A$5:$Q$589,12,FALSE) + VLOOKUP($I$16&amp;"_"&amp;$I$18&amp;"_106_21",_veh_start_run_rate!$A$5:$Q$589,12,FALSE) + VLOOKUP($I$16&amp;"_"&amp;$I$18&amp;"_107_21",_veh_start_run_rate!$A$5:$Q$589,12,FALSE)</f>
        <v>3.5525000000000001E-2</v>
      </c>
      <c r="BB69" s="105">
        <f>VLOOKUP($I$16&amp;"_"&amp;$I$18&amp;"_110_21",_veh_start_run_rate!$A$5:$Q$589,12,FALSE) + VLOOKUP($I$16&amp;"_"&amp;$I$18&amp;"_116_21",_veh_start_run_rate!$A$5:$Q$589,12,FALSE) + VLOOKUP($I$16&amp;"_"&amp;$I$18&amp;"_117_21",_veh_start_run_rate!$A$5:$Q$589,12,FALSE)</f>
        <v>5.7479999999999996E-3</v>
      </c>
      <c r="BC69" s="106">
        <f>VLOOKUP("SL_"&amp;$I$18&amp;"_art_"&amp;BC67&amp;"_ALL",Vehicle_Idle_Rates!$A$7:$AQ$11,5,FALSE)</f>
        <v>6.2979468483738579</v>
      </c>
      <c r="BD69" s="106">
        <f>VLOOKUP("SL_"&amp;$I$18&amp;"_art_"&amp;BD67&amp;"_ALL",Vehicle_Idle_Rates!$A$7:$AQ$11,5,FALSE)</f>
        <v>5.862667472741605</v>
      </c>
      <c r="BE69" s="106">
        <f>VLOOKUP("SL_"&amp;$I$18&amp;"_art_"&amp;BE67&amp;"_ALL",Vehicle_Idle_Rates!$A$7:$AQ$11,5,FALSE)</f>
        <v>0.94479368244509898</v>
      </c>
      <c r="BF69" s="106">
        <f>VLOOKUP("SL_"&amp;$I$18&amp;"_art_"&amp;BF67&amp;"_ALL",Vehicle_Idle_Rates!$A$7:$AQ$11,5,FALSE)</f>
        <v>0.12986157714226801</v>
      </c>
      <c r="BG69" s="106">
        <f>VLOOKUP("SL_"&amp;$I$18&amp;"_art_"&amp;BG67&amp;"_ALL",Vehicle_Idle_Rates!$A$7:$AQ$11,5,FALSE)</f>
        <v>0.11897585320485035</v>
      </c>
      <c r="BH69" s="24" t="str">
        <f>T(I16)</f>
        <v>SL</v>
      </c>
      <c r="BI69" s="4" t="str">
        <f>I20</f>
        <v>Salt Lake</v>
      </c>
      <c r="BJ69" s="4">
        <f>I18</f>
        <v>2028</v>
      </c>
      <c r="BK69" s="4" t="str">
        <f>C14</f>
        <v>Bicycle</v>
      </c>
      <c r="BL69" s="4" t="s">
        <v>24</v>
      </c>
      <c r="BM69" s="4" t="str">
        <f>C7</f>
        <v>Your Agency</v>
      </c>
      <c r="BN69" s="4">
        <f>D16</f>
        <v>0</v>
      </c>
      <c r="BO69" s="4" t="str">
        <f>C17</f>
        <v>Begin Street</v>
      </c>
      <c r="BP69" s="4" t="str">
        <f>C18</f>
        <v>End Street</v>
      </c>
      <c r="BQ69" s="13" t="str">
        <f>C22</f>
        <v xml:space="preserve">Please enter here a brief description of this project, including the basic cost elements that comprise the total shown below (right-of-way, materials, pavement quantities, epuipment costs, labor costs, etc.), assumptions made in estimating emission reductions and the justification for those assumptions, and any other relevant supporting information.  </v>
      </c>
      <c r="BR69" s="4" t="str">
        <f>C9</f>
        <v>Your Name</v>
      </c>
      <c r="BS69" s="4" t="str">
        <f>I7</f>
        <v>801-123-4567</v>
      </c>
      <c r="BT69" s="4" t="str">
        <f>I9</f>
        <v>youre-mail@email.com</v>
      </c>
      <c r="BU69" s="4" t="str">
        <f>I14</f>
        <v>City of Project Location</v>
      </c>
      <c r="BV69" s="223">
        <f>J55</f>
        <v>0</v>
      </c>
    </row>
    <row r="71" spans="1:74" x14ac:dyDescent="0.25">
      <c r="M71" s="128"/>
      <c r="N71" s="128"/>
      <c r="O71" s="128"/>
      <c r="P71" s="128"/>
      <c r="Q71" s="128"/>
    </row>
    <row r="72" spans="1:74" x14ac:dyDescent="0.25">
      <c r="AF72" s="211" t="s">
        <v>283</v>
      </c>
      <c r="AG72" s="209">
        <v>10.423997359583334</v>
      </c>
      <c r="AH72" s="209">
        <v>2.3879113460208334E-2</v>
      </c>
      <c r="AI72" s="209">
        <v>0.7695398683333331</v>
      </c>
      <c r="AJ72" s="209">
        <v>9.7411719000000015E-3</v>
      </c>
      <c r="AK72" s="209">
        <v>8.8541110125000006E-3</v>
      </c>
      <c r="AL72" s="209">
        <v>2.0185086260070713</v>
      </c>
      <c r="AM72" s="209">
        <v>3.523431922916997</v>
      </c>
      <c r="AN72" s="209">
        <v>0.25907441356131566</v>
      </c>
      <c r="AO72" s="209">
        <v>0.27791903573881749</v>
      </c>
      <c r="AP72" s="209">
        <v>0.15583077559689132</v>
      </c>
      <c r="AQ72" s="209">
        <v>18.437781144166667</v>
      </c>
      <c r="AR72" s="209">
        <v>0.72171639990416658</v>
      </c>
      <c r="AS72" s="209">
        <v>2.107534733333333</v>
      </c>
      <c r="AT72" s="209">
        <v>6.7528515749999976E-2</v>
      </c>
      <c r="AU72" s="209">
        <v>5.9739063041666658E-2</v>
      </c>
      <c r="AV72" s="209">
        <v>1.8650840464812819</v>
      </c>
      <c r="AW72" s="209">
        <v>9.4846365298523874E-2</v>
      </c>
      <c r="AX72" s="209">
        <v>1.4641783715626588E-2</v>
      </c>
      <c r="AY72" s="209">
        <v>5.3572932128439124E-2</v>
      </c>
      <c r="AZ72" s="209">
        <v>1.2992335377803024E-2</v>
      </c>
      <c r="BA72" s="209">
        <v>6.7487142895833321</v>
      </c>
      <c r="BB72" s="209">
        <v>1.5875958536666666</v>
      </c>
      <c r="BC72" s="209">
        <v>0.25829854000000008</v>
      </c>
      <c r="BD72" s="209">
        <v>0.55214606666666666</v>
      </c>
      <c r="BE72" s="209">
        <v>0.13451628249999997</v>
      </c>
    </row>
    <row r="73" spans="1:74" x14ac:dyDescent="0.25">
      <c r="M73" s="128"/>
      <c r="N73" s="128"/>
      <c r="O73" s="128"/>
      <c r="P73" s="128"/>
      <c r="Q73" s="128"/>
    </row>
  </sheetData>
  <sheetProtection algorithmName="SHA-512" hashValue="xcb6SLPTY32RZhG9d1w8tmqIYbTgEJSLMrX23NDtzvi67w4klT1D6C6qNXGkxSWX54af7MTgZux4WCZNHhPtyA==" saltValue="CPPV6zbu2AjOj7m1ZbVtnA==" spinCount="100000" sheet="1" selectLockedCells="1"/>
  <mergeCells count="28">
    <mergeCell ref="E41:F41"/>
    <mergeCell ref="G41:L43"/>
    <mergeCell ref="A44:I45"/>
    <mergeCell ref="A47:F48"/>
    <mergeCell ref="G47:I47"/>
    <mergeCell ref="J47:K47"/>
    <mergeCell ref="A22:B22"/>
    <mergeCell ref="C22:K22"/>
    <mergeCell ref="E39:F39"/>
    <mergeCell ref="D25:K25"/>
    <mergeCell ref="J39:K39"/>
    <mergeCell ref="G32:K33"/>
    <mergeCell ref="A1:L1"/>
    <mergeCell ref="A2:L2"/>
    <mergeCell ref="A4:L4"/>
    <mergeCell ref="D3:I3"/>
    <mergeCell ref="C7:E7"/>
    <mergeCell ref="I7:K7"/>
    <mergeCell ref="C9:E9"/>
    <mergeCell ref="I9:K9"/>
    <mergeCell ref="C14:E14"/>
    <mergeCell ref="I14:K14"/>
    <mergeCell ref="C16:E16"/>
    <mergeCell ref="N16:V23"/>
    <mergeCell ref="C17:E17"/>
    <mergeCell ref="C18:E18"/>
    <mergeCell ref="C20:E20"/>
    <mergeCell ref="I20:K20"/>
  </mergeCells>
  <phoneticPr fontId="12" type="noConversion"/>
  <dataValidations count="8">
    <dataValidation type="decimal" operator="lessThanOrEqual" allowBlank="1" showInputMessage="1" showErrorMessage="1" errorTitle="Warning:" error="Bicycle trip length should be less than 10 miles." sqref="K57" xr:uid="{00000000-0002-0000-0A00-000000000000}">
      <formula1>10</formula1>
    </dataValidation>
    <dataValidation type="list" allowBlank="1" showInputMessage="1" showErrorMessage="1" sqref="E33" xr:uid="{00000000-0002-0000-0A00-000001000000}">
      <formula1>"ALL,LD"</formula1>
    </dataValidation>
    <dataValidation type="whole" operator="lessThan" allowBlank="1" showErrorMessage="1" error="The number of days in a year may not exceed 365.  The number of annual working days is typically 250." sqref="E27" xr:uid="{00000000-0002-0000-0A00-000002000000}">
      <formula1>366</formula1>
    </dataValidation>
    <dataValidation type="whole" operator="lessThan" allowBlank="1" showInputMessage="1" showErrorMessage="1" sqref="J53:J54" xr:uid="{00000000-0002-0000-0A00-000003000000}">
      <formula1>366</formula1>
    </dataValidation>
    <dataValidation type="whole" operator="greaterThan" allowBlank="1" showInputMessage="1" showErrorMessage="1" error="Enter a whole number only - no text." sqref="E36" xr:uid="{00000000-0002-0000-0A00-000004000000}">
      <formula1>0</formula1>
    </dataValidation>
    <dataValidation type="list" showInputMessage="1" showErrorMessage="1" error="Cell may not be left blank." sqref="I16" xr:uid="{00000000-0002-0000-0A00-000005000000}">
      <formula1>"BE,DA,SL,TO,WE"</formula1>
    </dataValidation>
    <dataValidation type="textLength" operator="lessThan" allowBlank="1" showErrorMessage="1" promptTitle="Error" prompt="Please limit description to 500 characters." sqref="C22:K22" xr:uid="{00000000-0002-0000-0A00-000006000000}">
      <formula1>2000</formula1>
    </dataValidation>
    <dataValidation type="list" allowBlank="1" showInputMessage="1" showErrorMessage="1" sqref="K44" xr:uid="{5604E4E3-76F0-4368-AB3A-2F5B73C1E91C}">
      <formula1>"No, Yes"</formula1>
    </dataValidation>
  </dataValidations>
  <hyperlinks>
    <hyperlink ref="I9" r:id="rId1" display="kip@wfrc.org" xr:uid="{00000000-0004-0000-0A00-000000000000}"/>
  </hyperlinks>
  <pageMargins left="0.75" right="0.75" top="1" bottom="1" header="0.5" footer="0.5"/>
  <pageSetup scale="64" orientation="portrait" r:id="rId2"/>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indexed="45"/>
    <pageSetUpPr fitToPage="1"/>
  </sheetPr>
  <dimension ref="A1:BV73"/>
  <sheetViews>
    <sheetView showGridLines="0" zoomScaleNormal="100" workbookViewId="0">
      <pane ySplit="4" topLeftCell="A47" activePane="bottomLeft" state="frozen"/>
      <selection activeCell="AG64" sqref="AG64"/>
      <selection pane="bottomLeft" activeCell="B3" sqref="B3"/>
    </sheetView>
  </sheetViews>
  <sheetFormatPr defaultRowHeight="12.6" x14ac:dyDescent="0.25"/>
  <cols>
    <col min="2" max="2" width="12" customWidth="1"/>
    <col min="4" max="4" width="11" customWidth="1"/>
    <col min="5" max="5" width="13.44140625" customWidth="1"/>
    <col min="6" max="6" width="11.109375" customWidth="1"/>
    <col min="7" max="8" width="10.109375" customWidth="1"/>
    <col min="9" max="9" width="11.5546875" customWidth="1"/>
    <col min="11" max="11" width="9.5546875" bestFit="1" customWidth="1"/>
    <col min="13" max="13" width="12.6640625" bestFit="1" customWidth="1"/>
    <col min="14" max="15" width="9.44140625" bestFit="1" customWidth="1"/>
    <col min="16" max="16" width="9.44140625" customWidth="1"/>
    <col min="17" max="17" width="16" bestFit="1" customWidth="1"/>
    <col min="18" max="18" width="7.109375" bestFit="1" customWidth="1"/>
    <col min="19" max="19" width="7.5546875" bestFit="1" customWidth="1"/>
    <col min="20" max="20" width="5.33203125" bestFit="1" customWidth="1"/>
    <col min="21" max="21" width="12.109375" bestFit="1" customWidth="1"/>
    <col min="22" max="22" width="19.109375" bestFit="1" customWidth="1"/>
    <col min="23" max="23" width="13.6640625" bestFit="1" customWidth="1"/>
    <col min="24" max="24" width="11.6640625" bestFit="1" customWidth="1"/>
    <col min="25" max="25" width="6.33203125" bestFit="1" customWidth="1"/>
    <col min="26" max="26" width="9.6640625" bestFit="1" customWidth="1"/>
    <col min="27" max="27" width="6.88671875" bestFit="1" customWidth="1"/>
    <col min="28" max="28" width="11.109375" bestFit="1" customWidth="1"/>
    <col min="29" max="29" width="20.5546875" bestFit="1" customWidth="1"/>
    <col min="30" max="30" width="11.88671875" bestFit="1" customWidth="1"/>
    <col min="31" max="32" width="10.33203125" customWidth="1"/>
    <col min="33" max="57" width="14.109375" customWidth="1"/>
    <col min="58" max="58" width="7.88671875" bestFit="1" customWidth="1"/>
    <col min="72" max="72" width="11" customWidth="1"/>
  </cols>
  <sheetData>
    <row r="1" spans="1:22" ht="18" thickTop="1" x14ac:dyDescent="0.3">
      <c r="A1" s="537" t="str">
        <f>CONCATENATE("CMAQ Emissions Analysis Form (",I18-5,"-",I18," TIP)")</f>
        <v>CMAQ Emissions Analysis Form (2023-2028 TIP)</v>
      </c>
      <c r="B1" s="538"/>
      <c r="C1" s="538"/>
      <c r="D1" s="538"/>
      <c r="E1" s="538"/>
      <c r="F1" s="538"/>
      <c r="G1" s="538"/>
      <c r="H1" s="538"/>
      <c r="I1" s="538"/>
      <c r="J1" s="538"/>
      <c r="K1" s="538"/>
      <c r="L1" s="539"/>
    </row>
    <row r="2" spans="1:22" ht="16.2" thickBot="1" x14ac:dyDescent="0.35">
      <c r="A2" s="540" t="s">
        <v>99</v>
      </c>
      <c r="B2" s="541"/>
      <c r="C2" s="541"/>
      <c r="D2" s="541"/>
      <c r="E2" s="541"/>
      <c r="F2" s="541"/>
      <c r="G2" s="541"/>
      <c r="H2" s="541"/>
      <c r="I2" s="541"/>
      <c r="J2" s="541"/>
      <c r="K2" s="541"/>
      <c r="L2" s="542"/>
    </row>
    <row r="3" spans="1:22" ht="13.8" thickTop="1" x14ac:dyDescent="0.25">
      <c r="A3" s="28"/>
      <c r="B3" s="205"/>
      <c r="C3" s="29"/>
      <c r="D3" s="513" t="s">
        <v>89</v>
      </c>
      <c r="E3" s="513"/>
      <c r="F3" s="513"/>
      <c r="G3" s="513"/>
      <c r="H3" s="513"/>
      <c r="I3" s="513"/>
      <c r="J3" s="29"/>
      <c r="K3" s="29"/>
      <c r="L3" s="29"/>
    </row>
    <row r="4" spans="1:22" ht="18" x14ac:dyDescent="0.35">
      <c r="A4" s="546" t="s">
        <v>237</v>
      </c>
      <c r="B4" s="547"/>
      <c r="C4" s="547"/>
      <c r="D4" s="547"/>
      <c r="E4" s="547"/>
      <c r="F4" s="547"/>
      <c r="G4" s="547"/>
      <c r="H4" s="547"/>
      <c r="I4" s="547"/>
      <c r="J4" s="547"/>
      <c r="K4" s="547"/>
      <c r="L4" s="548"/>
    </row>
    <row r="5" spans="1:22" ht="13.8" thickBot="1" x14ac:dyDescent="0.3">
      <c r="A5" s="30" t="s">
        <v>30</v>
      </c>
      <c r="B5" s="28"/>
      <c r="C5" s="28"/>
      <c r="D5" s="28"/>
      <c r="E5" s="28"/>
      <c r="F5" s="28"/>
      <c r="G5" s="28"/>
      <c r="H5" s="28"/>
      <c r="I5" s="28"/>
      <c r="J5" s="28"/>
      <c r="K5" s="28"/>
      <c r="L5" s="28"/>
    </row>
    <row r="6" spans="1:22" ht="13.2" x14ac:dyDescent="0.25">
      <c r="A6" s="31"/>
      <c r="B6" s="32"/>
      <c r="C6" s="32"/>
      <c r="D6" s="32"/>
      <c r="E6" s="32"/>
      <c r="F6" s="32"/>
      <c r="G6" s="32"/>
      <c r="H6" s="32"/>
      <c r="I6" s="32"/>
      <c r="J6" s="32"/>
      <c r="K6" s="32"/>
      <c r="L6" s="33"/>
    </row>
    <row r="7" spans="1:22" ht="13.2" x14ac:dyDescent="0.25">
      <c r="A7" s="34" t="s">
        <v>104</v>
      </c>
      <c r="B7" s="35"/>
      <c r="C7" s="543" t="s">
        <v>205</v>
      </c>
      <c r="D7" s="544"/>
      <c r="E7" s="545"/>
      <c r="F7" s="35"/>
      <c r="G7" s="35" t="s">
        <v>6</v>
      </c>
      <c r="H7" s="35"/>
      <c r="I7" s="549" t="s">
        <v>207</v>
      </c>
      <c r="J7" s="550"/>
      <c r="K7" s="551"/>
      <c r="L7" s="36"/>
    </row>
    <row r="8" spans="1:22" ht="13.2" x14ac:dyDescent="0.25">
      <c r="A8" s="34"/>
      <c r="B8" s="35"/>
      <c r="C8" s="35"/>
      <c r="D8" s="35"/>
      <c r="E8" s="35"/>
      <c r="F8" s="35"/>
      <c r="G8" s="35"/>
      <c r="H8" s="35"/>
      <c r="I8" s="35"/>
      <c r="J8" s="35"/>
      <c r="K8" s="35"/>
      <c r="L8" s="36"/>
    </row>
    <row r="9" spans="1:22" ht="13.2" x14ac:dyDescent="0.25">
      <c r="A9" s="34" t="s">
        <v>436</v>
      </c>
      <c r="B9" s="35"/>
      <c r="C9" s="543" t="s">
        <v>206</v>
      </c>
      <c r="D9" s="544"/>
      <c r="E9" s="545"/>
      <c r="F9" s="35"/>
      <c r="G9" s="35" t="s">
        <v>7</v>
      </c>
      <c r="H9" s="35"/>
      <c r="I9" s="552" t="s">
        <v>208</v>
      </c>
      <c r="J9" s="592"/>
      <c r="K9" s="593"/>
      <c r="L9" s="36"/>
    </row>
    <row r="10" spans="1:22" ht="13.8" thickBot="1" x14ac:dyDescent="0.3">
      <c r="A10" s="427" t="s">
        <v>428</v>
      </c>
      <c r="B10" s="38"/>
      <c r="C10" s="38"/>
      <c r="D10" s="38"/>
      <c r="E10" s="38"/>
      <c r="F10" s="38"/>
      <c r="G10" s="38"/>
      <c r="H10" s="38"/>
      <c r="I10" s="38"/>
      <c r="J10" s="38"/>
      <c r="K10" s="38"/>
      <c r="L10" s="39"/>
    </row>
    <row r="11" spans="1:22" ht="13.2" x14ac:dyDescent="0.25">
      <c r="A11" s="28"/>
      <c r="B11" s="28"/>
      <c r="C11" s="28"/>
      <c r="D11" s="28"/>
      <c r="E11" s="28"/>
      <c r="F11" s="28"/>
      <c r="G11" s="28"/>
      <c r="H11" s="28"/>
      <c r="I11" s="28"/>
      <c r="J11" s="28"/>
      <c r="K11" s="28"/>
      <c r="L11" s="28"/>
    </row>
    <row r="12" spans="1:22" ht="13.8" thickBot="1" x14ac:dyDescent="0.3">
      <c r="A12" s="30" t="s">
        <v>31</v>
      </c>
      <c r="B12" s="28"/>
      <c r="C12" s="28"/>
      <c r="D12" s="28"/>
      <c r="E12" s="28"/>
      <c r="F12" s="28"/>
      <c r="G12" s="28"/>
      <c r="H12" s="28"/>
      <c r="I12" s="28"/>
      <c r="J12" s="28"/>
      <c r="K12" s="28"/>
      <c r="L12" s="28"/>
    </row>
    <row r="13" spans="1:22" ht="13.2" x14ac:dyDescent="0.25">
      <c r="A13" s="31"/>
      <c r="B13" s="32"/>
      <c r="C13" s="32"/>
      <c r="D13" s="32"/>
      <c r="E13" s="32"/>
      <c r="F13" s="32"/>
      <c r="G13" s="32"/>
      <c r="H13" s="32"/>
      <c r="I13" s="32"/>
      <c r="J13" s="32"/>
      <c r="K13" s="32"/>
      <c r="L13" s="33"/>
    </row>
    <row r="14" spans="1:22" ht="13.2" x14ac:dyDescent="0.25">
      <c r="A14" s="34" t="s">
        <v>32</v>
      </c>
      <c r="B14" s="35"/>
      <c r="C14" s="517" t="s">
        <v>52</v>
      </c>
      <c r="D14" s="518"/>
      <c r="E14" s="519"/>
      <c r="F14" s="35"/>
      <c r="G14" s="35" t="s">
        <v>39</v>
      </c>
      <c r="H14" s="28"/>
      <c r="I14" s="543" t="s">
        <v>209</v>
      </c>
      <c r="J14" s="544"/>
      <c r="K14" s="545"/>
      <c r="L14" s="36"/>
    </row>
    <row r="15" spans="1:22" ht="13.2" x14ac:dyDescent="0.25">
      <c r="A15" s="34"/>
      <c r="B15" s="35"/>
      <c r="C15" s="35"/>
      <c r="D15" s="35"/>
      <c r="E15" s="35"/>
      <c r="F15" s="35"/>
      <c r="G15" s="28"/>
      <c r="H15" s="28"/>
      <c r="I15" s="28"/>
      <c r="J15" s="28"/>
      <c r="K15" s="28"/>
      <c r="L15" s="36"/>
    </row>
    <row r="16" spans="1:22" ht="12.75" customHeight="1" x14ac:dyDescent="0.25">
      <c r="A16" s="34" t="s">
        <v>38</v>
      </c>
      <c r="B16" s="40" t="s">
        <v>69</v>
      </c>
      <c r="C16" s="543" t="s">
        <v>210</v>
      </c>
      <c r="D16" s="544"/>
      <c r="E16" s="545"/>
      <c r="F16" s="28"/>
      <c r="G16" s="35" t="s">
        <v>0</v>
      </c>
      <c r="H16" s="35"/>
      <c r="I16" s="41" t="s">
        <v>103</v>
      </c>
      <c r="J16" s="42"/>
      <c r="K16" s="35"/>
      <c r="L16" s="36"/>
      <c r="N16" s="553" t="s">
        <v>440</v>
      </c>
      <c r="O16" s="554"/>
      <c r="P16" s="554"/>
      <c r="Q16" s="554"/>
      <c r="R16" s="554"/>
      <c r="S16" s="554"/>
      <c r="T16" s="554"/>
      <c r="U16" s="554"/>
      <c r="V16" s="555"/>
    </row>
    <row r="17" spans="1:22" ht="13.2" x14ac:dyDescent="0.25">
      <c r="A17" s="34"/>
      <c r="B17" s="40" t="s">
        <v>41</v>
      </c>
      <c r="C17" s="543" t="s">
        <v>211</v>
      </c>
      <c r="D17" s="544"/>
      <c r="E17" s="545"/>
      <c r="F17" s="35"/>
      <c r="G17" s="35"/>
      <c r="H17" s="35"/>
      <c r="I17" s="35"/>
      <c r="J17" s="35"/>
      <c r="K17" s="35"/>
      <c r="L17" s="36"/>
      <c r="N17" s="556"/>
      <c r="O17" s="557"/>
      <c r="P17" s="557"/>
      <c r="Q17" s="557"/>
      <c r="R17" s="557"/>
      <c r="S17" s="557"/>
      <c r="T17" s="557"/>
      <c r="U17" s="557"/>
      <c r="V17" s="558"/>
    </row>
    <row r="18" spans="1:22" ht="13.2" x14ac:dyDescent="0.25">
      <c r="A18" s="34"/>
      <c r="B18" s="40" t="s">
        <v>42</v>
      </c>
      <c r="C18" s="543" t="s">
        <v>212</v>
      </c>
      <c r="D18" s="544"/>
      <c r="E18" s="545"/>
      <c r="F18" s="35"/>
      <c r="G18" s="35" t="s">
        <v>33</v>
      </c>
      <c r="H18" s="35"/>
      <c r="I18" s="43">
        <f>Funding_Year</f>
        <v>2028</v>
      </c>
      <c r="J18" s="35"/>
      <c r="K18" s="35"/>
      <c r="L18" s="36"/>
      <c r="N18" s="556"/>
      <c r="O18" s="557"/>
      <c r="P18" s="557"/>
      <c r="Q18" s="557"/>
      <c r="R18" s="557"/>
      <c r="S18" s="557"/>
      <c r="T18" s="557"/>
      <c r="U18" s="557"/>
      <c r="V18" s="558"/>
    </row>
    <row r="19" spans="1:22" ht="13.2" x14ac:dyDescent="0.25">
      <c r="A19" s="34"/>
      <c r="B19" s="44"/>
      <c r="C19" s="35"/>
      <c r="D19" s="35"/>
      <c r="E19" s="35"/>
      <c r="F19" s="35"/>
      <c r="G19" s="35"/>
      <c r="H19" s="35"/>
      <c r="I19" s="35"/>
      <c r="J19" s="35"/>
      <c r="K19" s="35"/>
      <c r="L19" s="36"/>
      <c r="N19" s="556"/>
      <c r="O19" s="557"/>
      <c r="P19" s="557"/>
      <c r="Q19" s="557"/>
      <c r="R19" s="557"/>
      <c r="S19" s="557"/>
      <c r="T19" s="557"/>
      <c r="U19" s="557"/>
      <c r="V19" s="558"/>
    </row>
    <row r="20" spans="1:22" ht="13.2" x14ac:dyDescent="0.25">
      <c r="A20" s="34" t="s">
        <v>77</v>
      </c>
      <c r="B20" s="44"/>
      <c r="C20" s="517" t="str">
        <f>C7&amp;" - "&amp;C14</f>
        <v>Your Agency - Pedestrian</v>
      </c>
      <c r="D20" s="518"/>
      <c r="E20" s="519"/>
      <c r="F20" s="35"/>
      <c r="G20" s="35" t="s">
        <v>76</v>
      </c>
      <c r="H20" s="35"/>
      <c r="I20" s="517" t="str">
        <f>IF(I16="SL","Salt Lake",IF(I16="DA","Ogden-Layton",IF(I16="WE","Ogden-Layton","")))</f>
        <v>Salt Lake</v>
      </c>
      <c r="J20" s="518"/>
      <c r="K20" s="519"/>
      <c r="L20" s="36"/>
      <c r="N20" s="556"/>
      <c r="O20" s="557"/>
      <c r="P20" s="557"/>
      <c r="Q20" s="557"/>
      <c r="R20" s="557"/>
      <c r="S20" s="557"/>
      <c r="T20" s="557"/>
      <c r="U20" s="557"/>
      <c r="V20" s="558"/>
    </row>
    <row r="21" spans="1:22" ht="13.2" x14ac:dyDescent="0.25">
      <c r="A21" s="34"/>
      <c r="B21" s="35"/>
      <c r="C21" s="35"/>
      <c r="D21" s="35"/>
      <c r="E21" s="35"/>
      <c r="F21" s="35"/>
      <c r="G21" s="35"/>
      <c r="H21" s="35"/>
      <c r="I21" s="35"/>
      <c r="J21" s="35"/>
      <c r="K21" s="35"/>
      <c r="L21" s="36"/>
      <c r="N21" s="556"/>
      <c r="O21" s="557"/>
      <c r="P21" s="557"/>
      <c r="Q21" s="557"/>
      <c r="R21" s="557"/>
      <c r="S21" s="557"/>
      <c r="T21" s="557"/>
      <c r="U21" s="557"/>
      <c r="V21" s="558"/>
    </row>
    <row r="22" spans="1:22" ht="111.6" customHeight="1" x14ac:dyDescent="0.25">
      <c r="A22" s="509" t="s">
        <v>215</v>
      </c>
      <c r="B22" s="510"/>
      <c r="C22" s="520" t="s">
        <v>238</v>
      </c>
      <c r="D22" s="521"/>
      <c r="E22" s="521"/>
      <c r="F22" s="521"/>
      <c r="G22" s="521"/>
      <c r="H22" s="521"/>
      <c r="I22" s="521"/>
      <c r="J22" s="521"/>
      <c r="K22" s="522"/>
      <c r="L22" s="45"/>
      <c r="N22" s="556"/>
      <c r="O22" s="557"/>
      <c r="P22" s="557"/>
      <c r="Q22" s="557"/>
      <c r="R22" s="557"/>
      <c r="S22" s="557"/>
      <c r="T22" s="557"/>
      <c r="U22" s="557"/>
      <c r="V22" s="558"/>
    </row>
    <row r="23" spans="1:22" ht="13.8" thickBot="1" x14ac:dyDescent="0.3">
      <c r="A23" s="37"/>
      <c r="B23" s="38"/>
      <c r="C23" s="38"/>
      <c r="D23" s="38"/>
      <c r="E23" s="38"/>
      <c r="F23" s="38"/>
      <c r="G23" s="38"/>
      <c r="H23" s="38"/>
      <c r="I23" s="38"/>
      <c r="J23" s="38"/>
      <c r="K23" s="38"/>
      <c r="L23" s="39"/>
      <c r="N23" s="559"/>
      <c r="O23" s="560"/>
      <c r="P23" s="560"/>
      <c r="Q23" s="560"/>
      <c r="R23" s="560"/>
      <c r="S23" s="560"/>
      <c r="T23" s="560"/>
      <c r="U23" s="560"/>
      <c r="V23" s="561"/>
    </row>
    <row r="24" spans="1:22" ht="13.8" thickBot="1" x14ac:dyDescent="0.3">
      <c r="A24" s="28"/>
      <c r="B24" s="28"/>
      <c r="C24" s="28"/>
      <c r="D24" s="28"/>
      <c r="E24" s="28"/>
      <c r="F24" s="28"/>
      <c r="G24" s="28"/>
      <c r="H24" s="28"/>
      <c r="I24" s="28"/>
      <c r="J24" s="28"/>
      <c r="K24" s="28"/>
      <c r="L24" s="28"/>
    </row>
    <row r="25" spans="1:22" ht="27.6" customHeight="1" thickTop="1" thickBot="1" x14ac:dyDescent="0.35">
      <c r="A25" s="30" t="s">
        <v>432</v>
      </c>
      <c r="B25" s="28"/>
      <c r="D25" s="596" t="s">
        <v>229</v>
      </c>
      <c r="E25" s="597"/>
      <c r="F25" s="597"/>
      <c r="G25" s="597"/>
      <c r="H25" s="597"/>
      <c r="I25" s="597"/>
      <c r="J25" s="597"/>
      <c r="K25" s="598"/>
      <c r="L25" s="28"/>
    </row>
    <row r="26" spans="1:22" ht="13.2" x14ac:dyDescent="0.25">
      <c r="A26" s="31"/>
      <c r="B26" s="32"/>
      <c r="C26" s="32"/>
      <c r="D26" s="32"/>
      <c r="E26" s="32"/>
      <c r="F26" s="32"/>
      <c r="G26" s="32"/>
      <c r="H26" s="32"/>
      <c r="I26" s="32"/>
      <c r="J26" s="32"/>
      <c r="K26" s="32"/>
      <c r="L26" s="33"/>
    </row>
    <row r="27" spans="1:22" ht="13.2" x14ac:dyDescent="0.25">
      <c r="A27" s="34" t="s">
        <v>8</v>
      </c>
      <c r="B27" s="35"/>
      <c r="C27" s="35"/>
      <c r="D27" s="35"/>
      <c r="E27" s="41">
        <v>180</v>
      </c>
      <c r="F27" s="35"/>
      <c r="G27" s="90" t="s">
        <v>140</v>
      </c>
      <c r="H27" s="35"/>
      <c r="I27" s="79"/>
      <c r="J27" s="79"/>
      <c r="K27" s="94">
        <v>9999</v>
      </c>
      <c r="L27" s="36"/>
    </row>
    <row r="28" spans="1:22" ht="12.75" customHeight="1" x14ac:dyDescent="0.25">
      <c r="A28" s="46" t="s">
        <v>45</v>
      </c>
      <c r="B28" s="35"/>
      <c r="C28" s="35"/>
      <c r="D28" s="35"/>
      <c r="E28" s="35"/>
      <c r="F28" s="73"/>
      <c r="G28" s="608" t="s">
        <v>453</v>
      </c>
      <c r="H28" s="608"/>
      <c r="I28" s="608"/>
      <c r="J28" s="608"/>
      <c r="K28" s="608"/>
      <c r="L28" s="36"/>
    </row>
    <row r="29" spans="1:22" ht="13.2" x14ac:dyDescent="0.25">
      <c r="A29" s="46"/>
      <c r="B29" s="35"/>
      <c r="C29" s="35"/>
      <c r="D29" s="35"/>
      <c r="E29" s="35"/>
      <c r="F29" s="35"/>
      <c r="G29" s="608"/>
      <c r="H29" s="608"/>
      <c r="I29" s="608"/>
      <c r="J29" s="608"/>
      <c r="K29" s="608"/>
      <c r="L29" s="36"/>
    </row>
    <row r="30" spans="1:22" ht="13.2" x14ac:dyDescent="0.25">
      <c r="A30" s="34" t="s">
        <v>34</v>
      </c>
      <c r="B30" s="35"/>
      <c r="C30" s="35"/>
      <c r="D30" s="35"/>
      <c r="E30" s="41">
        <v>1.2</v>
      </c>
      <c r="F30" s="35"/>
      <c r="G30" s="28"/>
      <c r="H30" s="28"/>
      <c r="I30" s="28"/>
      <c r="J30" s="28"/>
      <c r="K30" s="28"/>
      <c r="L30" s="36"/>
    </row>
    <row r="31" spans="1:22" ht="13.2" x14ac:dyDescent="0.25">
      <c r="A31" s="46" t="s">
        <v>35</v>
      </c>
      <c r="B31" s="35"/>
      <c r="C31" s="35"/>
      <c r="D31" s="35"/>
      <c r="E31" s="74"/>
      <c r="F31" s="35"/>
      <c r="G31" s="28"/>
      <c r="H31" s="28"/>
      <c r="I31" s="28"/>
      <c r="J31" s="28"/>
      <c r="K31" s="28"/>
      <c r="L31" s="36"/>
    </row>
    <row r="32" spans="1:22" ht="13.2" x14ac:dyDescent="0.25">
      <c r="A32" s="34"/>
      <c r="B32" s="35"/>
      <c r="C32" s="35"/>
      <c r="D32" s="35"/>
      <c r="E32" s="35"/>
      <c r="F32" s="35"/>
      <c r="G32" s="28"/>
      <c r="H32" s="28"/>
      <c r="I32" s="28"/>
      <c r="J32" s="28"/>
      <c r="K32" s="28"/>
      <c r="L32" s="36"/>
    </row>
    <row r="33" spans="1:12" ht="13.2" x14ac:dyDescent="0.25">
      <c r="A33" s="34" t="s">
        <v>36</v>
      </c>
      <c r="B33" s="35"/>
      <c r="C33" s="35"/>
      <c r="D33" s="35"/>
      <c r="E33" s="49" t="s">
        <v>29</v>
      </c>
      <c r="F33" s="35"/>
      <c r="G33" s="78" t="s">
        <v>141</v>
      </c>
      <c r="H33" s="82"/>
      <c r="I33" s="82"/>
      <c r="J33" s="82"/>
      <c r="K33" s="41">
        <v>2</v>
      </c>
      <c r="L33" s="36"/>
    </row>
    <row r="34" spans="1:12" ht="13.2" x14ac:dyDescent="0.25">
      <c r="A34" s="46" t="s">
        <v>46</v>
      </c>
      <c r="B34" s="35"/>
      <c r="C34" s="35"/>
      <c r="D34" s="35"/>
      <c r="E34" s="35"/>
      <c r="F34" s="35"/>
      <c r="G34" s="89" t="s">
        <v>142</v>
      </c>
      <c r="H34" s="82"/>
      <c r="I34" s="82"/>
      <c r="J34" s="82"/>
      <c r="K34" s="82"/>
      <c r="L34" s="36"/>
    </row>
    <row r="35" spans="1:12" ht="13.2" x14ac:dyDescent="0.25">
      <c r="A35" s="46"/>
      <c r="B35" s="35"/>
      <c r="C35" s="35"/>
      <c r="D35" s="35"/>
      <c r="E35" s="35"/>
      <c r="F35" s="35"/>
      <c r="G35" s="28"/>
      <c r="H35" s="28"/>
      <c r="I35" s="28"/>
      <c r="J35" s="28"/>
      <c r="K35" s="28"/>
      <c r="L35" s="36"/>
    </row>
    <row r="36" spans="1:12" ht="13.2" x14ac:dyDescent="0.25">
      <c r="A36" s="34" t="s">
        <v>371</v>
      </c>
      <c r="B36" s="35"/>
      <c r="C36" s="35"/>
      <c r="D36" s="35"/>
      <c r="E36" s="41">
        <v>10</v>
      </c>
      <c r="F36" s="35"/>
      <c r="G36" s="78" t="s">
        <v>143</v>
      </c>
      <c r="H36" s="35"/>
      <c r="I36" s="35"/>
      <c r="J36" s="35"/>
      <c r="K36" s="86">
        <f>K27*K33</f>
        <v>19998</v>
      </c>
      <c r="L36" s="36"/>
    </row>
    <row r="37" spans="1:12" ht="13.2" x14ac:dyDescent="0.25">
      <c r="A37" s="46" t="s">
        <v>379</v>
      </c>
      <c r="B37" s="35"/>
      <c r="C37" s="35"/>
      <c r="D37" s="35"/>
      <c r="E37" s="35"/>
      <c r="F37" s="35"/>
      <c r="G37" s="28" t="s">
        <v>144</v>
      </c>
      <c r="H37" s="28"/>
      <c r="I37" s="28"/>
      <c r="J37" s="28"/>
      <c r="K37" s="28"/>
      <c r="L37" s="36"/>
    </row>
    <row r="38" spans="1:12" ht="13.2" x14ac:dyDescent="0.25">
      <c r="A38" s="34"/>
      <c r="B38" s="35"/>
      <c r="C38" s="35"/>
      <c r="D38" s="35"/>
      <c r="F38" s="35"/>
      <c r="L38" s="36"/>
    </row>
    <row r="39" spans="1:12" ht="13.2" x14ac:dyDescent="0.25">
      <c r="A39" s="34" t="s">
        <v>37</v>
      </c>
      <c r="B39" s="35"/>
      <c r="C39" s="35"/>
      <c r="D39" s="35"/>
      <c r="E39" s="511">
        <v>444444</v>
      </c>
      <c r="F39" s="512"/>
      <c r="G39" s="35"/>
      <c r="H39" s="428" t="s">
        <v>429</v>
      </c>
      <c r="I39" s="428"/>
      <c r="J39" s="511">
        <f>0.0677*E39/0.936</f>
        <v>32146.216666666664</v>
      </c>
      <c r="K39" s="512"/>
      <c r="L39" s="36"/>
    </row>
    <row r="40" spans="1:12" ht="13.2" x14ac:dyDescent="0.25">
      <c r="A40" s="230"/>
      <c r="B40" s="231"/>
      <c r="C40" s="231"/>
      <c r="D40" s="231"/>
      <c r="E40" s="231"/>
      <c r="F40" s="231"/>
      <c r="G40" s="231"/>
      <c r="H40" s="463" t="s">
        <v>447</v>
      </c>
      <c r="I40" s="231"/>
      <c r="J40" s="231"/>
      <c r="K40" s="231"/>
      <c r="L40" s="430"/>
    </row>
    <row r="41" spans="1:12" ht="13.2" x14ac:dyDescent="0.25">
      <c r="A41" s="34" t="s">
        <v>430</v>
      </c>
      <c r="B41" s="35"/>
      <c r="C41" s="35"/>
      <c r="D41" s="35"/>
      <c r="E41" s="562">
        <f>E39+J39</f>
        <v>476590.21666666667</v>
      </c>
      <c r="F41" s="563"/>
      <c r="G41" s="600"/>
      <c r="H41" s="600"/>
      <c r="I41" s="600"/>
      <c r="J41" s="600"/>
      <c r="K41" s="600"/>
      <c r="L41" s="601"/>
    </row>
    <row r="42" spans="1:12" ht="13.2" x14ac:dyDescent="0.25">
      <c r="A42" s="429" t="s">
        <v>81</v>
      </c>
      <c r="B42" s="35"/>
      <c r="C42" s="35"/>
      <c r="D42" s="35"/>
      <c r="E42" s="35"/>
      <c r="F42" s="35"/>
      <c r="G42" s="600"/>
      <c r="H42" s="600"/>
      <c r="I42" s="600"/>
      <c r="J42" s="600"/>
      <c r="K42" s="600"/>
      <c r="L42" s="601"/>
    </row>
    <row r="43" spans="1:12" ht="13.2" x14ac:dyDescent="0.25">
      <c r="A43" s="429"/>
      <c r="B43" s="35"/>
      <c r="C43" s="35"/>
      <c r="D43" s="35"/>
      <c r="E43" s="35"/>
      <c r="F43" s="35"/>
      <c r="G43" s="600"/>
      <c r="H43" s="600"/>
      <c r="I43" s="600"/>
      <c r="J43" s="600"/>
      <c r="K43" s="600"/>
      <c r="L43" s="601"/>
    </row>
    <row r="44" spans="1:12" ht="13.2" x14ac:dyDescent="0.25">
      <c r="A44" s="509" t="s">
        <v>434</v>
      </c>
      <c r="B44" s="564"/>
      <c r="C44" s="564"/>
      <c r="D44" s="564"/>
      <c r="E44" s="564"/>
      <c r="F44" s="564"/>
      <c r="G44" s="564"/>
      <c r="H44" s="564"/>
      <c r="I44" s="564"/>
      <c r="J44" s="35"/>
      <c r="K44" s="41" t="s">
        <v>431</v>
      </c>
      <c r="L44" s="36"/>
    </row>
    <row r="45" spans="1:12" ht="13.2" x14ac:dyDescent="0.25">
      <c r="A45" s="509"/>
      <c r="B45" s="564"/>
      <c r="C45" s="564"/>
      <c r="D45" s="564"/>
      <c r="E45" s="564"/>
      <c r="F45" s="564"/>
      <c r="G45" s="564"/>
      <c r="H45" s="564"/>
      <c r="I45" s="564"/>
      <c r="J45" s="35"/>
      <c r="K45" s="35"/>
      <c r="L45" s="36"/>
    </row>
    <row r="46" spans="1:12" ht="13.2" x14ac:dyDescent="0.25">
      <c r="A46" s="423"/>
      <c r="B46" s="431"/>
      <c r="C46" s="431"/>
      <c r="D46" s="431"/>
      <c r="E46" s="431"/>
      <c r="F46" s="431"/>
      <c r="G46" s="431"/>
      <c r="H46" s="431"/>
      <c r="I46" s="431"/>
      <c r="J46" s="35"/>
      <c r="K46" s="35"/>
      <c r="L46" s="36"/>
    </row>
    <row r="47" spans="1:12" ht="13.2" x14ac:dyDescent="0.25">
      <c r="A47" s="565" t="s">
        <v>448</v>
      </c>
      <c r="B47" s="566"/>
      <c r="C47" s="566"/>
      <c r="D47" s="566"/>
      <c r="E47" s="566"/>
      <c r="F47" s="566"/>
      <c r="G47" s="569" t="s">
        <v>435</v>
      </c>
      <c r="H47" s="569"/>
      <c r="I47" s="570"/>
      <c r="J47" s="511">
        <v>0</v>
      </c>
      <c r="K47" s="512"/>
      <c r="L47" s="430"/>
    </row>
    <row r="48" spans="1:12" ht="13.8" thickBot="1" x14ac:dyDescent="0.3">
      <c r="A48" s="567"/>
      <c r="B48" s="568"/>
      <c r="C48" s="568"/>
      <c r="D48" s="568"/>
      <c r="E48" s="568"/>
      <c r="F48" s="568"/>
      <c r="G48" s="434"/>
      <c r="H48" s="434"/>
      <c r="I48" s="432"/>
      <c r="J48" s="432"/>
      <c r="K48" s="432"/>
      <c r="L48" s="433"/>
    </row>
    <row r="50" spans="1:12" ht="13.8" thickBot="1" x14ac:dyDescent="0.3">
      <c r="A50" s="30" t="s">
        <v>63</v>
      </c>
      <c r="B50" s="28"/>
      <c r="C50" s="28"/>
      <c r="D50" s="28"/>
      <c r="E50" s="28"/>
      <c r="F50" s="28"/>
      <c r="G50" s="28"/>
      <c r="H50" s="28"/>
      <c r="I50" s="28"/>
      <c r="J50" s="28"/>
      <c r="K50" s="28"/>
      <c r="L50" s="28"/>
    </row>
    <row r="51" spans="1:12" ht="13.2" x14ac:dyDescent="0.25">
      <c r="A51" s="51"/>
      <c r="B51" s="52"/>
      <c r="C51" s="52"/>
      <c r="D51" s="52"/>
      <c r="E51" s="52"/>
      <c r="F51" s="52"/>
      <c r="G51" s="52"/>
      <c r="H51" s="52"/>
      <c r="I51" s="52"/>
      <c r="J51" s="52"/>
      <c r="K51" s="52"/>
      <c r="L51" s="53"/>
    </row>
    <row r="52" spans="1:12" ht="13.2" x14ac:dyDescent="0.25">
      <c r="A52" s="54" t="s">
        <v>66</v>
      </c>
      <c r="B52" s="55"/>
      <c r="C52" s="56" t="s">
        <v>74</v>
      </c>
      <c r="D52" s="57" t="s">
        <v>117</v>
      </c>
      <c r="E52" s="56" t="s">
        <v>67</v>
      </c>
      <c r="F52" s="55"/>
      <c r="G52" s="55" t="s">
        <v>65</v>
      </c>
      <c r="H52" s="55"/>
      <c r="I52" s="55"/>
      <c r="J52" s="56" t="s">
        <v>68</v>
      </c>
      <c r="K52" s="56" t="s">
        <v>115</v>
      </c>
      <c r="L52" s="58"/>
    </row>
    <row r="53" spans="1:12" ht="13.2" x14ac:dyDescent="0.25">
      <c r="A53" s="108" t="s">
        <v>173</v>
      </c>
      <c r="B53" s="109"/>
      <c r="C53" s="110">
        <f>S69</f>
        <v>0.30330254342465757</v>
      </c>
      <c r="D53" s="113">
        <f t="shared" ref="D53:D58" si="0">C53*365</f>
        <v>110.70542835000001</v>
      </c>
      <c r="E53" s="113">
        <f t="shared" ref="E53:E58" si="1">C53*1000/453.5/2000*365</f>
        <v>0.12205670159867699</v>
      </c>
      <c r="F53" s="55"/>
      <c r="G53" s="62" t="s">
        <v>203</v>
      </c>
      <c r="H53" s="55"/>
      <c r="I53" s="55"/>
      <c r="J53" s="76">
        <f>C69</f>
        <v>281.77221135029356</v>
      </c>
      <c r="K53" s="77">
        <f>J53*365</f>
        <v>102846.85714285714</v>
      </c>
      <c r="L53" s="58"/>
    </row>
    <row r="54" spans="1:12" ht="13.2" x14ac:dyDescent="0.25">
      <c r="A54" s="59" t="s">
        <v>22</v>
      </c>
      <c r="B54" s="55"/>
      <c r="C54" s="60">
        <f>O69</f>
        <v>60.138766343835613</v>
      </c>
      <c r="D54" s="61">
        <f t="shared" si="0"/>
        <v>21950.6497155</v>
      </c>
      <c r="E54" s="61">
        <f t="shared" si="1"/>
        <v>24.201377856119073</v>
      </c>
      <c r="F54" s="55"/>
      <c r="G54" s="62" t="s">
        <v>202</v>
      </c>
      <c r="H54" s="55"/>
      <c r="I54" s="55"/>
      <c r="J54" s="76">
        <f>D69</f>
        <v>8218.3561643835619</v>
      </c>
      <c r="K54" s="77">
        <f>J54*365</f>
        <v>2999700</v>
      </c>
      <c r="L54" s="58"/>
    </row>
    <row r="55" spans="1:12" ht="13.2" x14ac:dyDescent="0.25">
      <c r="A55" s="59" t="s">
        <v>101</v>
      </c>
      <c r="B55" s="55"/>
      <c r="C55" s="60">
        <f>P69</f>
        <v>1.9104801657534247</v>
      </c>
      <c r="D55" s="61">
        <f t="shared" si="0"/>
        <v>697.32526050000001</v>
      </c>
      <c r="E55" s="61">
        <f t="shared" si="1"/>
        <v>0.76882608654906281</v>
      </c>
      <c r="F55" s="55"/>
      <c r="G55" s="62" t="s">
        <v>339</v>
      </c>
      <c r="H55" s="55"/>
      <c r="I55" s="55"/>
      <c r="J55" s="220">
        <f>J53*0.218</f>
        <v>61.426342074363994</v>
      </c>
      <c r="K55" s="221">
        <f>K53*0.218</f>
        <v>22420.614857142857</v>
      </c>
      <c r="L55" s="58"/>
    </row>
    <row r="56" spans="1:12" ht="13.2" x14ac:dyDescent="0.25">
      <c r="A56" s="59" t="s">
        <v>21</v>
      </c>
      <c r="B56" s="55"/>
      <c r="C56" s="60">
        <f>Q69</f>
        <v>5.8396639204109588</v>
      </c>
      <c r="D56" s="61">
        <f t="shared" si="0"/>
        <v>2131.4773309500001</v>
      </c>
      <c r="E56" s="61">
        <f t="shared" si="1"/>
        <v>2.3500301333517091</v>
      </c>
      <c r="F56" s="55"/>
      <c r="G56" s="219" t="s">
        <v>338</v>
      </c>
      <c r="H56" s="55"/>
      <c r="I56" s="55"/>
      <c r="J56" s="55"/>
      <c r="K56" s="55"/>
      <c r="L56" s="58"/>
    </row>
    <row r="57" spans="1:12" ht="13.8" thickBot="1" x14ac:dyDescent="0.3">
      <c r="A57" s="59" t="s">
        <v>20</v>
      </c>
      <c r="B57" s="55"/>
      <c r="C57" s="60">
        <f>R69</f>
        <v>0.58141171602739727</v>
      </c>
      <c r="D57" s="61">
        <f t="shared" si="0"/>
        <v>212.21527635000001</v>
      </c>
      <c r="E57" s="61">
        <f t="shared" si="1"/>
        <v>0.23397494636163174</v>
      </c>
      <c r="F57" s="55"/>
      <c r="G57" s="55"/>
      <c r="H57" s="55"/>
      <c r="I57" s="55"/>
      <c r="J57" s="55"/>
      <c r="K57" s="55"/>
      <c r="L57" s="58"/>
    </row>
    <row r="58" spans="1:12" ht="13.8" thickBot="1" x14ac:dyDescent="0.3">
      <c r="A58" s="65" t="s">
        <v>62</v>
      </c>
      <c r="B58" s="55"/>
      <c r="C58" s="66">
        <f>B69</f>
        <v>68.470322146027399</v>
      </c>
      <c r="D58" s="67">
        <f t="shared" si="0"/>
        <v>24991.667583300001</v>
      </c>
      <c r="E58" s="66">
        <f t="shared" si="1"/>
        <v>27.554209022381475</v>
      </c>
      <c r="F58" s="55"/>
      <c r="G58" s="55"/>
      <c r="H58" s="55" t="s">
        <v>73</v>
      </c>
      <c r="I58" s="55"/>
      <c r="J58" s="55"/>
      <c r="K58" s="102">
        <f>E69</f>
        <v>524.38482178872539</v>
      </c>
      <c r="L58" s="58"/>
    </row>
    <row r="59" spans="1:12" ht="13.8" thickBot="1" x14ac:dyDescent="0.3">
      <c r="A59" s="68" t="s">
        <v>75</v>
      </c>
      <c r="B59" s="69"/>
      <c r="C59" s="69"/>
      <c r="D59" s="69"/>
      <c r="E59" s="69"/>
      <c r="F59" s="69"/>
      <c r="G59" s="70" t="s">
        <v>168</v>
      </c>
      <c r="H59" s="70"/>
      <c r="I59" s="69"/>
      <c r="J59" s="69"/>
      <c r="K59" s="69"/>
      <c r="L59" s="71"/>
    </row>
    <row r="66" spans="1:74" x14ac:dyDescent="0.25">
      <c r="AI66" s="194" t="str">
        <f t="shared" ref="AI66:BG66" si="2">"Rates "&amp;Funding_Year</f>
        <v>Rates 2028</v>
      </c>
      <c r="AJ66" s="194" t="str">
        <f t="shared" si="2"/>
        <v>Rates 2028</v>
      </c>
      <c r="AK66" s="194" t="str">
        <f t="shared" si="2"/>
        <v>Rates 2028</v>
      </c>
      <c r="AL66" s="194" t="str">
        <f t="shared" si="2"/>
        <v>Rates 2028</v>
      </c>
      <c r="AM66" s="194" t="str">
        <f t="shared" si="2"/>
        <v>Rates 2028</v>
      </c>
      <c r="AN66" s="202" t="str">
        <f t="shared" si="2"/>
        <v>Rates 2028</v>
      </c>
      <c r="AO66" s="202" t="str">
        <f t="shared" si="2"/>
        <v>Rates 2028</v>
      </c>
      <c r="AP66" s="202" t="str">
        <f t="shared" si="2"/>
        <v>Rates 2028</v>
      </c>
      <c r="AQ66" s="202" t="str">
        <f t="shared" si="2"/>
        <v>Rates 2028</v>
      </c>
      <c r="AR66" s="202" t="str">
        <f t="shared" si="2"/>
        <v>Rates 2028</v>
      </c>
      <c r="AS66" s="196" t="str">
        <f t="shared" si="2"/>
        <v>Rates 2028</v>
      </c>
      <c r="AT66" s="196" t="str">
        <f t="shared" si="2"/>
        <v>Rates 2028</v>
      </c>
      <c r="AU66" s="196" t="str">
        <f t="shared" si="2"/>
        <v>Rates 2028</v>
      </c>
      <c r="AV66" s="196" t="str">
        <f t="shared" si="2"/>
        <v>Rates 2028</v>
      </c>
      <c r="AW66" s="196" t="str">
        <f t="shared" si="2"/>
        <v>Rates 2028</v>
      </c>
      <c r="AX66" s="198" t="str">
        <f t="shared" si="2"/>
        <v>Rates 2028</v>
      </c>
      <c r="AY66" s="198" t="str">
        <f t="shared" si="2"/>
        <v>Rates 2028</v>
      </c>
      <c r="AZ66" s="198" t="str">
        <f t="shared" si="2"/>
        <v>Rates 2028</v>
      </c>
      <c r="BA66" s="198" t="str">
        <f t="shared" si="2"/>
        <v>Rates 2028</v>
      </c>
      <c r="BB66" s="198" t="str">
        <f t="shared" si="2"/>
        <v>Rates 2028</v>
      </c>
      <c r="BC66" s="200" t="str">
        <f t="shared" si="2"/>
        <v>Rates 2028</v>
      </c>
      <c r="BD66" s="200" t="str">
        <f t="shared" si="2"/>
        <v>Rates 2028</v>
      </c>
      <c r="BE66" s="200" t="str">
        <f t="shared" si="2"/>
        <v>Rates 2028</v>
      </c>
      <c r="BF66" s="200" t="str">
        <f t="shared" si="2"/>
        <v>Rates 2028</v>
      </c>
      <c r="BG66" s="200" t="str">
        <f t="shared" si="2"/>
        <v>Rates 2028</v>
      </c>
    </row>
    <row r="67" spans="1:74" x14ac:dyDescent="0.25">
      <c r="AH67" s="211" t="s">
        <v>282</v>
      </c>
      <c r="AI67">
        <v>2</v>
      </c>
      <c r="AJ67">
        <v>3</v>
      </c>
      <c r="AK67">
        <v>87</v>
      </c>
      <c r="AL67">
        <v>100</v>
      </c>
      <c r="AM67">
        <v>110</v>
      </c>
      <c r="AN67">
        <v>2</v>
      </c>
      <c r="AO67">
        <v>3</v>
      </c>
      <c r="AP67">
        <v>87</v>
      </c>
      <c r="AQ67" s="212">
        <v>100106107</v>
      </c>
      <c r="AR67" s="212">
        <v>110116117</v>
      </c>
      <c r="AS67">
        <v>2</v>
      </c>
      <c r="AT67">
        <v>3</v>
      </c>
      <c r="AU67">
        <v>87</v>
      </c>
      <c r="AV67">
        <v>100</v>
      </c>
      <c r="AW67">
        <v>110</v>
      </c>
      <c r="AX67">
        <v>2</v>
      </c>
      <c r="AY67">
        <v>3</v>
      </c>
      <c r="AZ67">
        <v>87</v>
      </c>
      <c r="BA67" s="212">
        <v>100106107</v>
      </c>
      <c r="BB67" s="212">
        <v>110116117</v>
      </c>
      <c r="BC67">
        <v>2</v>
      </c>
      <c r="BD67">
        <v>3</v>
      </c>
      <c r="BE67">
        <v>87</v>
      </c>
      <c r="BF67">
        <v>100</v>
      </c>
      <c r="BG67">
        <v>110</v>
      </c>
    </row>
    <row r="68" spans="1:74" ht="50.4" x14ac:dyDescent="0.25">
      <c r="A68" s="9" t="s">
        <v>78</v>
      </c>
      <c r="B68" s="14" t="s">
        <v>105</v>
      </c>
      <c r="C68" s="14" t="s">
        <v>106</v>
      </c>
      <c r="D68" s="15" t="s">
        <v>79</v>
      </c>
      <c r="E68" s="14" t="s">
        <v>72</v>
      </c>
      <c r="F68" s="18" t="s">
        <v>464</v>
      </c>
      <c r="G68" s="18" t="s">
        <v>465</v>
      </c>
      <c r="H68" s="18" t="s">
        <v>466</v>
      </c>
      <c r="I68" s="18" t="s">
        <v>221</v>
      </c>
      <c r="J68" s="18" t="s">
        <v>119</v>
      </c>
      <c r="K68" s="18" t="s">
        <v>123</v>
      </c>
      <c r="L68" s="18" t="s">
        <v>120</v>
      </c>
      <c r="M68" s="18" t="s">
        <v>124</v>
      </c>
      <c r="N68" s="18" t="s">
        <v>122</v>
      </c>
      <c r="O68" s="14" t="s">
        <v>22</v>
      </c>
      <c r="P68" s="14" t="s">
        <v>204</v>
      </c>
      <c r="Q68" s="14" t="s">
        <v>21</v>
      </c>
      <c r="R68" s="14" t="s">
        <v>20</v>
      </c>
      <c r="S68" s="14" t="s">
        <v>173</v>
      </c>
      <c r="T68" s="16" t="s">
        <v>23</v>
      </c>
      <c r="U68" s="10" t="s">
        <v>8</v>
      </c>
      <c r="V68" s="10" t="s">
        <v>9</v>
      </c>
      <c r="W68" s="10" t="s">
        <v>10</v>
      </c>
      <c r="X68" s="10" t="s">
        <v>11</v>
      </c>
      <c r="Y68" s="10" t="s">
        <v>12</v>
      </c>
      <c r="Z68" s="10" t="s">
        <v>13</v>
      </c>
      <c r="AA68" s="10" t="s">
        <v>14</v>
      </c>
      <c r="AB68" s="10" t="s">
        <v>15</v>
      </c>
      <c r="AC68" s="10" t="s">
        <v>16</v>
      </c>
      <c r="AD68" s="10" t="s">
        <v>85</v>
      </c>
      <c r="AE68" s="10" t="s">
        <v>17</v>
      </c>
      <c r="AF68" s="10" t="s">
        <v>18</v>
      </c>
      <c r="AG68" s="10" t="s">
        <v>19</v>
      </c>
      <c r="AH68" s="103" t="s">
        <v>118</v>
      </c>
      <c r="AI68" s="98" t="s">
        <v>110</v>
      </c>
      <c r="AJ68" s="98" t="s">
        <v>109</v>
      </c>
      <c r="AK68" s="98" t="s">
        <v>108</v>
      </c>
      <c r="AL68" s="98" t="s">
        <v>107</v>
      </c>
      <c r="AM68" s="98" t="s">
        <v>196</v>
      </c>
      <c r="AN68" s="100" t="s">
        <v>114</v>
      </c>
      <c r="AO68" s="100" t="s">
        <v>113</v>
      </c>
      <c r="AP68" s="100" t="s">
        <v>112</v>
      </c>
      <c r="AQ68" s="100" t="s">
        <v>111</v>
      </c>
      <c r="AR68" s="100" t="s">
        <v>197</v>
      </c>
      <c r="AS68" s="99" t="s">
        <v>184</v>
      </c>
      <c r="AT68" s="99" t="s">
        <v>185</v>
      </c>
      <c r="AU68" s="99" t="s">
        <v>186</v>
      </c>
      <c r="AV68" s="99" t="s">
        <v>187</v>
      </c>
      <c r="AW68" s="99" t="s">
        <v>198</v>
      </c>
      <c r="AX68" s="101" t="s">
        <v>188</v>
      </c>
      <c r="AY68" s="101" t="s">
        <v>189</v>
      </c>
      <c r="AZ68" s="101" t="s">
        <v>190</v>
      </c>
      <c r="BA68" s="101" t="s">
        <v>191</v>
      </c>
      <c r="BB68" s="101" t="s">
        <v>199</v>
      </c>
      <c r="BC68" s="107" t="s">
        <v>192</v>
      </c>
      <c r="BD68" s="107" t="s">
        <v>193</v>
      </c>
      <c r="BE68" s="107" t="s">
        <v>194</v>
      </c>
      <c r="BF68" s="107" t="s">
        <v>195</v>
      </c>
      <c r="BG68" s="107" t="s">
        <v>200</v>
      </c>
      <c r="BH68" s="23" t="s">
        <v>0</v>
      </c>
      <c r="BI68" s="9" t="s">
        <v>76</v>
      </c>
      <c r="BJ68" s="10" t="s">
        <v>1</v>
      </c>
      <c r="BK68" s="10" t="s">
        <v>2</v>
      </c>
      <c r="BL68" s="9" t="s">
        <v>64</v>
      </c>
      <c r="BM68" s="10" t="s">
        <v>3</v>
      </c>
      <c r="BN68" s="9" t="s">
        <v>40</v>
      </c>
      <c r="BO68" s="9" t="s">
        <v>41</v>
      </c>
      <c r="BP68" s="9" t="s">
        <v>42</v>
      </c>
      <c r="BQ68" s="12" t="s">
        <v>4</v>
      </c>
      <c r="BR68" s="10" t="s">
        <v>5</v>
      </c>
      <c r="BS68" s="10" t="s">
        <v>6</v>
      </c>
      <c r="BT68" s="10" t="s">
        <v>7</v>
      </c>
      <c r="BU68" s="10" t="s">
        <v>39</v>
      </c>
      <c r="BV68" s="222" t="s">
        <v>337</v>
      </c>
    </row>
    <row r="69" spans="1:74" ht="50.4" x14ac:dyDescent="0.25">
      <c r="A69" s="4" t="str">
        <f>C20</f>
        <v>Your Agency - Pedestrian</v>
      </c>
      <c r="B69" s="17">
        <f>SUM(O69:R69)</f>
        <v>68.470322146027399</v>
      </c>
      <c r="C69" s="17">
        <f>(K36/35)*(U69/365)</f>
        <v>281.77221135029356</v>
      </c>
      <c r="D69" s="17">
        <f>K69*(U69/365)</f>
        <v>8218.3561643835619</v>
      </c>
      <c r="E69" s="5">
        <f>T69*(B69*365)/(MAX(F69,H69)/1000)</f>
        <v>524.38482178872539</v>
      </c>
      <c r="F69" s="19">
        <f>E39</f>
        <v>444444</v>
      </c>
      <c r="G69" s="19">
        <f>E41</f>
        <v>476590.21666666667</v>
      </c>
      <c r="H69" s="19">
        <f>MAX(E41,J47)</f>
        <v>476590.21666666667</v>
      </c>
      <c r="I69" s="126">
        <f>K27/E30</f>
        <v>8332.5</v>
      </c>
      <c r="J69" s="21">
        <v>0</v>
      </c>
      <c r="K69" s="27">
        <f>K36/E30</f>
        <v>16665</v>
      </c>
      <c r="L69" s="22">
        <v>0</v>
      </c>
      <c r="M69" s="13">
        <v>1</v>
      </c>
      <c r="N69" s="26" t="str">
        <f>E33</f>
        <v>LD</v>
      </c>
      <c r="O69" s="7">
        <f>($I$69*AS69*$M$69 + $J$69*BC69 + $K$69*AX69 - $L$69*(AN69)) * ($U$69/365)/1000</f>
        <v>60.138766343835613</v>
      </c>
      <c r="P69" s="7">
        <f>($I$69*AT69*$M$69 + $J$69*BD69 + $K$69*AY69 - $L$69*(AO69)) * ($U$69/365)/1000</f>
        <v>1.9104801657534247</v>
      </c>
      <c r="Q69" s="7">
        <f>($I$69*AU69*$M$69 + $J$69*BE69 + $K$69*AZ69 - $L$69*(AP69)) * ($U$69/365)/1000</f>
        <v>5.8396639204109588</v>
      </c>
      <c r="R69" s="7">
        <f>($I$69*AV69*$M$69 + $J$69*BF69 + $K$69*BA69 - $L$69*(AQ69)) * ($U$69/365)/1000</f>
        <v>0.58141171602739727</v>
      </c>
      <c r="S69" s="7">
        <f>($I$69*AW69*$M$69 + $J$69*BG69 + $K$69*BB69 - $L$69*(AR69)) * ($U$69/365)/1000</f>
        <v>0.30330254342465757</v>
      </c>
      <c r="T69" s="6">
        <f>E36</f>
        <v>10</v>
      </c>
      <c r="U69" s="6">
        <f>E27</f>
        <v>180</v>
      </c>
      <c r="V69" s="6"/>
      <c r="W69" s="6">
        <f>K36</f>
        <v>19998</v>
      </c>
      <c r="X69" s="6">
        <f>E30</f>
        <v>1.2</v>
      </c>
      <c r="Y69" s="6">
        <f>K27</f>
        <v>9999</v>
      </c>
      <c r="Z69" s="6"/>
      <c r="AA69" s="6"/>
      <c r="AB69" s="6"/>
      <c r="AC69" s="6"/>
      <c r="AD69" s="6"/>
      <c r="AE69" s="6"/>
      <c r="AF69" s="6"/>
      <c r="AG69" s="6"/>
      <c r="AH69" s="25" t="s">
        <v>102</v>
      </c>
      <c r="AI69" s="104">
        <f>VLOOKUP($I$16&amp;"_"&amp;$I$18&amp;"_"&amp;AI67&amp;"_42",_veh_start_run_rate!$A$5:$Q$589,13,FALSE)</f>
        <v>4.3624039999999997</v>
      </c>
      <c r="AJ69" s="104" t="str">
        <f>VLOOKUP($I$16&amp;"_"&amp;$I$18&amp;"_"&amp;AJ67&amp;"_42",_veh_start_run_rate!$A$5:$Q$589,13,FALSE)</f>
        <v>\N</v>
      </c>
      <c r="AK69" s="104">
        <f>VLOOKUP($I$16&amp;"_"&amp;$I$18&amp;"_"&amp;AK67&amp;"_42",_veh_start_run_rate!$A$5:$Q$589,13,FALSE)</f>
        <v>0.829237</v>
      </c>
      <c r="AL69" s="104">
        <f>VLOOKUP($I$16&amp;"_"&amp;$I$18&amp;"_"&amp;AL67&amp;"_42",_veh_start_run_rate!$A$5:$Q$589,13,FALSE)</f>
        <v>5.1165000000000002E-2</v>
      </c>
      <c r="AM69" s="104">
        <f>VLOOKUP($I$16&amp;"_"&amp;$I$18&amp;"_"&amp;AM67&amp;"_42",_veh_start_run_rate!$A$5:$Q$589,13,FALSE)</f>
        <v>4.5324000000000003E-2</v>
      </c>
      <c r="AN69" s="104">
        <f>VLOOKUP($I$16&amp;"_"&amp;$I$18&amp;"_"&amp;AN67&amp;"_42",_veh_start_run_rate!$A$5:$Q$589,12,FALSE)</f>
        <v>8.0165179999999996</v>
      </c>
      <c r="AO69" s="104">
        <f>VLOOKUP($I$16&amp;"_"&amp;$I$18&amp;"_"&amp;AO67&amp;"_42",_veh_start_run_rate!$A$5:$Q$589,12,FALSE)</f>
        <v>2.9712019999999999</v>
      </c>
      <c r="AP69" s="104">
        <f>VLOOKUP($I$16&amp;"_"&amp;$I$18&amp;"_"&amp;AP67&amp;"_42",_veh_start_run_rate!$A$5:$Q$589,12,FALSE)</f>
        <v>0.157328</v>
      </c>
      <c r="AQ69" s="104">
        <f>VLOOKUP($I$16&amp;"_"&amp;$I$18&amp;"_100_42",_veh_start_run_rate!$A$5:$Q$589,12,FALSE) + VLOOKUP($I$16&amp;"_"&amp;$I$18&amp;"_106_42",_veh_start_run_rate!$A$5:$Q$589,12,FALSE) + VLOOKUP($I$16&amp;"_"&amp;$I$18&amp;"_107_42",_veh_start_run_rate!$A$5:$Q$589,12,FALSE)</f>
        <v>0.12767400000000001</v>
      </c>
      <c r="AR69" s="104">
        <f>VLOOKUP($I$16&amp;"_"&amp;$I$18&amp;"_110_42",_veh_start_run_rate!$A$5:$Q$589,12,FALSE) + VLOOKUP($I$16&amp;"_"&amp;$I$18&amp;"_116_42",_veh_start_run_rate!$A$5:$Q$589,12,FALSE) + VLOOKUP($I$16&amp;"_"&amp;$I$18&amp;"_117_42",_veh_start_run_rate!$A$5:$Q$589,12,FALSE)</f>
        <v>3.4007000000000003E-2</v>
      </c>
      <c r="AS69" s="105">
        <f>VLOOKUP($I$16&amp;"_"&amp;$I$18&amp;"_"&amp;AS67&amp;"_21",_veh_start_run_rate!$A$5:$Q$589,13,FALSE)</f>
        <v>12.045021999999999</v>
      </c>
      <c r="AT69" s="105">
        <f>VLOOKUP($I$16&amp;"_"&amp;$I$18&amp;"_"&amp;AT67&amp;"_21",_veh_start_run_rate!$A$5:$Q$589,13,FALSE)</f>
        <v>0.40881400000000001</v>
      </c>
      <c r="AU69" s="105">
        <f>VLOOKUP($I$16&amp;"_"&amp;$I$18&amp;"_"&amp;AU67&amp;"_21",_veh_start_run_rate!$A$5:$Q$589,13,FALSE)</f>
        <v>1.4033910000000001</v>
      </c>
      <c r="AV69" s="105">
        <f>VLOOKUP($I$16&amp;"_"&amp;$I$18&amp;"_"&amp;AV67&amp;"_21",_veh_start_run_rate!$A$5:$Q$589,13,FALSE)</f>
        <v>7.0441000000000004E-2</v>
      </c>
      <c r="AW69" s="105">
        <f>VLOOKUP($I$16&amp;"_"&amp;$I$18&amp;"_"&amp;AW67&amp;"_21",_veh_start_run_rate!$A$5:$Q$589,13,FALSE)</f>
        <v>6.2315000000000002E-2</v>
      </c>
      <c r="AX69" s="105">
        <f>VLOOKUP($I$16&amp;"_"&amp;$I$18&amp;"_"&amp;AX67&amp;"_21",_veh_start_run_rate!$A$5:$Q$589,12,FALSE)</f>
        <v>1.295104</v>
      </c>
      <c r="AY69" s="105">
        <f>VLOOKUP($I$16&amp;"_"&amp;$I$18&amp;"_"&amp;AY67&amp;"_21",_veh_start_run_rate!$A$5:$Q$589,12,FALSE)</f>
        <v>2.8058E-2</v>
      </c>
      <c r="AZ69" s="105">
        <f>VLOOKUP($I$16&amp;"_"&amp;$I$18&amp;"_"&amp;AZ67&amp;"_21",_veh_start_run_rate!$A$5:$Q$589,12,FALSE)</f>
        <v>8.8679999999999991E-3</v>
      </c>
      <c r="BA69" s="105">
        <f>VLOOKUP($I$16&amp;"_"&amp;$I$18&amp;"_100_21",_veh_start_run_rate!$A$5:$Q$589,12,FALSE) + VLOOKUP($I$16&amp;"_"&amp;$I$18&amp;"_106_21",_veh_start_run_rate!$A$5:$Q$589,12,FALSE) + VLOOKUP($I$16&amp;"_"&amp;$I$18&amp;"_107_21",_veh_start_run_rate!$A$5:$Q$589,12,FALSE)</f>
        <v>3.5525000000000001E-2</v>
      </c>
      <c r="BB69" s="105">
        <f>VLOOKUP($I$16&amp;"_"&amp;$I$18&amp;"_110_21",_veh_start_run_rate!$A$5:$Q$589,12,FALSE) + VLOOKUP($I$16&amp;"_"&amp;$I$18&amp;"_116_21",_veh_start_run_rate!$A$5:$Q$589,12,FALSE) + VLOOKUP($I$16&amp;"_"&amp;$I$18&amp;"_117_21",_veh_start_run_rate!$A$5:$Q$589,12,FALSE)</f>
        <v>5.7479999999999996E-3</v>
      </c>
      <c r="BC69" s="106">
        <f>VLOOKUP("SL_"&amp;$I$18&amp;"_art_"&amp;BC67&amp;"_ALL",Vehicle_Idle_Rates!$A$7:$AQ$11,5,FALSE)</f>
        <v>6.2979468483738579</v>
      </c>
      <c r="BD69" s="106">
        <f>VLOOKUP("SL_"&amp;$I$18&amp;"_art_"&amp;BD67&amp;"_ALL",Vehicle_Idle_Rates!$A$7:$AQ$11,5,FALSE)</f>
        <v>5.862667472741605</v>
      </c>
      <c r="BE69" s="106">
        <f>VLOOKUP("SL_"&amp;$I$18&amp;"_art_"&amp;BE67&amp;"_ALL",Vehicle_Idle_Rates!$A$7:$AQ$11,5,FALSE)</f>
        <v>0.94479368244509898</v>
      </c>
      <c r="BF69" s="106">
        <f>VLOOKUP("SL_"&amp;$I$18&amp;"_art_"&amp;BF67&amp;"_ALL",Vehicle_Idle_Rates!$A$7:$AQ$11,5,FALSE)</f>
        <v>0.12986157714226801</v>
      </c>
      <c r="BG69" s="106">
        <f>VLOOKUP("SL_"&amp;$I$18&amp;"_art_"&amp;BG67&amp;"_ALL",Vehicle_Idle_Rates!$A$7:$AQ$11,5,FALSE)</f>
        <v>0.11897585320485035</v>
      </c>
      <c r="BH69" s="24" t="str">
        <f>T(I16)</f>
        <v>SL</v>
      </c>
      <c r="BI69" s="4" t="str">
        <f>I20</f>
        <v>Salt Lake</v>
      </c>
      <c r="BJ69" s="4">
        <f>I18</f>
        <v>2028</v>
      </c>
      <c r="BK69" s="4" t="str">
        <f>C14</f>
        <v>Pedestrian</v>
      </c>
      <c r="BL69" s="4" t="s">
        <v>24</v>
      </c>
      <c r="BM69" s="4" t="str">
        <f>C7</f>
        <v>Your Agency</v>
      </c>
      <c r="BN69" s="4">
        <f>D16</f>
        <v>0</v>
      </c>
      <c r="BO69" s="4" t="str">
        <f>C17</f>
        <v>Begin Street</v>
      </c>
      <c r="BP69" s="4" t="str">
        <f>C18</f>
        <v>End Street</v>
      </c>
      <c r="BQ69" s="13" t="str">
        <f>C22</f>
        <v xml:space="preserve">Please enter here a brief description of this project, including the basic cost elements that comprise the total shown below (right-of-way, materials, pavement quantities, epuipment costs, labor costs, etc.), assumptions made in estimating emission reductions and the justification for those assumptions, and any other relevant supporting information.  </v>
      </c>
      <c r="BR69" s="4" t="str">
        <f>C9</f>
        <v>Your Name</v>
      </c>
      <c r="BS69" s="4" t="str">
        <f>I7</f>
        <v>801-123-4567</v>
      </c>
      <c r="BT69" s="4" t="str">
        <f>I9</f>
        <v>youre-mail@email.com</v>
      </c>
      <c r="BU69" s="4" t="str">
        <f>I14</f>
        <v>City of Project Location</v>
      </c>
      <c r="BV69" s="223">
        <f>J55</f>
        <v>61.426342074363994</v>
      </c>
    </row>
    <row r="71" spans="1:74" x14ac:dyDescent="0.25">
      <c r="M71" s="128"/>
      <c r="N71" s="128"/>
      <c r="O71" s="128"/>
      <c r="P71" s="128"/>
      <c r="Q71" s="128"/>
    </row>
    <row r="72" spans="1:74" x14ac:dyDescent="0.25">
      <c r="AF72" s="211" t="s">
        <v>283</v>
      </c>
      <c r="AG72" s="209">
        <v>10.423997359583334</v>
      </c>
      <c r="AH72" s="209">
        <v>2.3879113460208334E-2</v>
      </c>
      <c r="AI72" s="209">
        <v>0.7695398683333331</v>
      </c>
      <c r="AJ72" s="209">
        <v>9.7411719000000015E-3</v>
      </c>
      <c r="AK72" s="209">
        <v>8.8541110125000006E-3</v>
      </c>
      <c r="AL72" s="209">
        <v>2.0185086260070713</v>
      </c>
      <c r="AM72" s="209">
        <v>3.523431922916997</v>
      </c>
      <c r="AN72" s="209">
        <v>0.25907441356131566</v>
      </c>
      <c r="AO72" s="209">
        <v>0.27791903573881749</v>
      </c>
      <c r="AP72" s="209">
        <v>0.15583077559689132</v>
      </c>
      <c r="AQ72" s="209">
        <v>18.437781144166667</v>
      </c>
      <c r="AR72" s="209">
        <v>0.72171639990416658</v>
      </c>
      <c r="AS72" s="209">
        <v>2.107534733333333</v>
      </c>
      <c r="AT72" s="209">
        <v>6.7528515749999976E-2</v>
      </c>
      <c r="AU72" s="209">
        <v>5.9739063041666658E-2</v>
      </c>
      <c r="AV72" s="209">
        <v>1.8650840464812819</v>
      </c>
      <c r="AW72" s="209">
        <v>9.4846365298523874E-2</v>
      </c>
      <c r="AX72" s="209">
        <v>1.4641783715626588E-2</v>
      </c>
      <c r="AY72" s="209">
        <v>5.3572932128439124E-2</v>
      </c>
      <c r="AZ72" s="209">
        <v>1.2992335377803024E-2</v>
      </c>
      <c r="BA72" s="209">
        <v>6.7487142895833321</v>
      </c>
      <c r="BB72" s="209">
        <v>1.5875958536666666</v>
      </c>
      <c r="BC72" s="209">
        <v>0.25829854000000008</v>
      </c>
      <c r="BD72" s="209">
        <v>0.55214606666666666</v>
      </c>
      <c r="BE72" s="209">
        <v>0.13451628249999997</v>
      </c>
    </row>
    <row r="73" spans="1:74" x14ac:dyDescent="0.25">
      <c r="M73" s="128"/>
      <c r="N73" s="128"/>
      <c r="O73" s="128"/>
      <c r="P73" s="128"/>
      <c r="Q73" s="128"/>
    </row>
  </sheetData>
  <sheetProtection algorithmName="SHA-512" hashValue="nON0O4SWO67wRePLCTbMXnU6gqbxGh0jv6j1ORnoH93zzDzfHM45Omnf4T/5fVbS8THd1KpYUtDxc7XI/pGIsQ==" saltValue="oYuf4FgOCgspRNtNR+8f0A==" spinCount="100000" sheet="1" selectLockedCells="1"/>
  <mergeCells count="28">
    <mergeCell ref="E41:F41"/>
    <mergeCell ref="G41:L43"/>
    <mergeCell ref="A44:I45"/>
    <mergeCell ref="A47:F48"/>
    <mergeCell ref="G47:I47"/>
    <mergeCell ref="J47:K47"/>
    <mergeCell ref="A22:B22"/>
    <mergeCell ref="C22:K22"/>
    <mergeCell ref="E39:F39"/>
    <mergeCell ref="C16:E16"/>
    <mergeCell ref="C17:E17"/>
    <mergeCell ref="C18:E18"/>
    <mergeCell ref="C20:E20"/>
    <mergeCell ref="I20:K20"/>
    <mergeCell ref="D25:K25"/>
    <mergeCell ref="J39:K39"/>
    <mergeCell ref="G28:K29"/>
    <mergeCell ref="A1:L1"/>
    <mergeCell ref="A2:L2"/>
    <mergeCell ref="A4:L4"/>
    <mergeCell ref="D3:I3"/>
    <mergeCell ref="C7:E7"/>
    <mergeCell ref="I7:K7"/>
    <mergeCell ref="N16:V23"/>
    <mergeCell ref="C9:E9"/>
    <mergeCell ref="I9:K9"/>
    <mergeCell ref="C14:E14"/>
    <mergeCell ref="I14:K14"/>
  </mergeCells>
  <phoneticPr fontId="12" type="noConversion"/>
  <dataValidations count="8">
    <dataValidation type="list" allowBlank="1" showInputMessage="1" showErrorMessage="1" sqref="E33" xr:uid="{00000000-0002-0000-0B00-000000000000}">
      <formula1>"ALL,LD"</formula1>
    </dataValidation>
    <dataValidation type="whole" operator="lessThan" allowBlank="1" showErrorMessage="1" error="The number of days in a year may not exceed 365.  The number of annual working days is typically 250." sqref="E27" xr:uid="{00000000-0002-0000-0B00-000001000000}">
      <formula1>366</formula1>
    </dataValidation>
    <dataValidation type="whole" operator="lessThan" allowBlank="1" showInputMessage="1" showErrorMessage="1" sqref="J53:J54" xr:uid="{00000000-0002-0000-0B00-000002000000}">
      <formula1>366</formula1>
    </dataValidation>
    <dataValidation type="decimal" operator="lessThanOrEqual" allowBlank="1" showInputMessage="1" showErrorMessage="1" errorTitle="Warning:" error="Bicycle trip length should be less than 10 miles." sqref="K57" xr:uid="{00000000-0002-0000-0B00-000003000000}">
      <formula1>10</formula1>
    </dataValidation>
    <dataValidation type="whole" operator="greaterThan" allowBlank="1" showInputMessage="1" showErrorMessage="1" error="Enter a whole number only - no text." sqref="E36" xr:uid="{00000000-0002-0000-0B00-000004000000}">
      <formula1>0</formula1>
    </dataValidation>
    <dataValidation type="list" showInputMessage="1" showErrorMessage="1" error="Cell may not be left blank." sqref="I16" xr:uid="{00000000-0002-0000-0B00-000005000000}">
      <formula1>"BE,DA,SL,TO,WE"</formula1>
    </dataValidation>
    <dataValidation type="textLength" operator="lessThan" allowBlank="1" showErrorMessage="1" promptTitle="Error" prompt="Please limit description to 500 characters." sqref="C22:K22" xr:uid="{00000000-0002-0000-0B00-000006000000}">
      <formula1>2000</formula1>
    </dataValidation>
    <dataValidation type="list" allowBlank="1" showInputMessage="1" showErrorMessage="1" sqref="K44" xr:uid="{D78416F5-02E1-4184-9538-C746726504BC}">
      <formula1>"No, Yes"</formula1>
    </dataValidation>
  </dataValidations>
  <hyperlinks>
    <hyperlink ref="I9" r:id="rId1" display="kip@wfrc.org" xr:uid="{00000000-0004-0000-0B00-000000000000}"/>
  </hyperlinks>
  <pageMargins left="0.75" right="0.75" top="1" bottom="1" header="0.5" footer="0.5"/>
  <pageSetup scale="64" orientation="portrait" r:id="rId2"/>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indexed="45"/>
    <pageSetUpPr fitToPage="1"/>
  </sheetPr>
  <dimension ref="A1:BV73"/>
  <sheetViews>
    <sheetView showGridLines="0" zoomScaleNormal="100" workbookViewId="0">
      <pane ySplit="4" topLeftCell="A53" activePane="bottomLeft" state="frozen"/>
      <selection activeCell="AG64" sqref="AG64"/>
      <selection pane="bottomLeft" activeCell="B3" sqref="B3"/>
    </sheetView>
  </sheetViews>
  <sheetFormatPr defaultRowHeight="12.6" x14ac:dyDescent="0.25"/>
  <cols>
    <col min="2" max="2" width="12" customWidth="1"/>
    <col min="4" max="4" width="11" customWidth="1"/>
    <col min="5" max="5" width="13.44140625" customWidth="1"/>
    <col min="6" max="6" width="11.109375" customWidth="1"/>
    <col min="7" max="8" width="10.109375" customWidth="1"/>
    <col min="9" max="9" width="11.5546875" customWidth="1"/>
    <col min="11" max="11" width="9.5546875" bestFit="1" customWidth="1"/>
    <col min="13" max="13" width="12.6640625" bestFit="1" customWidth="1"/>
    <col min="14" max="15" width="9.44140625" bestFit="1" customWidth="1"/>
    <col min="16" max="16" width="9.44140625" customWidth="1"/>
    <col min="17" max="17" width="16" bestFit="1" customWidth="1"/>
    <col min="18" max="18" width="7.109375" bestFit="1" customWidth="1"/>
    <col min="19" max="19" width="7.5546875" bestFit="1" customWidth="1"/>
    <col min="20" max="20" width="5.33203125" bestFit="1" customWidth="1"/>
    <col min="21" max="21" width="12.109375" bestFit="1" customWidth="1"/>
    <col min="22" max="22" width="19.109375" bestFit="1" customWidth="1"/>
    <col min="23" max="23" width="13.6640625" bestFit="1" customWidth="1"/>
    <col min="24" max="24" width="11.6640625" bestFit="1" customWidth="1"/>
    <col min="25" max="25" width="6.33203125" bestFit="1" customWidth="1"/>
    <col min="26" max="26" width="9.6640625" bestFit="1" customWidth="1"/>
    <col min="27" max="27" width="6.88671875" bestFit="1" customWidth="1"/>
    <col min="28" max="28" width="11.109375" bestFit="1" customWidth="1"/>
    <col min="29" max="29" width="20.5546875" bestFit="1" customWidth="1"/>
    <col min="30" max="30" width="11.88671875" bestFit="1" customWidth="1"/>
    <col min="31" max="32" width="10.33203125" customWidth="1"/>
    <col min="33" max="57" width="14.109375" customWidth="1"/>
    <col min="58" max="58" width="12.109375" bestFit="1" customWidth="1"/>
    <col min="72" max="72" width="11" customWidth="1"/>
  </cols>
  <sheetData>
    <row r="1" spans="1:22" ht="18" thickTop="1" x14ac:dyDescent="0.3">
      <c r="A1" s="537" t="str">
        <f>CONCATENATE("CMAQ Emissions Analysis Form (",I18-5,"-",I18," TIP)")</f>
        <v>CMAQ Emissions Analysis Form (2023-2028 TIP)</v>
      </c>
      <c r="B1" s="538"/>
      <c r="C1" s="538"/>
      <c r="D1" s="538"/>
      <c r="E1" s="538"/>
      <c r="F1" s="538"/>
      <c r="G1" s="538"/>
      <c r="H1" s="538"/>
      <c r="I1" s="538"/>
      <c r="J1" s="538"/>
      <c r="K1" s="538"/>
      <c r="L1" s="539"/>
    </row>
    <row r="2" spans="1:22" ht="16.2" thickBot="1" x14ac:dyDescent="0.35">
      <c r="A2" s="540" t="s">
        <v>27</v>
      </c>
      <c r="B2" s="541"/>
      <c r="C2" s="541"/>
      <c r="D2" s="541"/>
      <c r="E2" s="541"/>
      <c r="F2" s="541"/>
      <c r="G2" s="541"/>
      <c r="H2" s="541"/>
      <c r="I2" s="541"/>
      <c r="J2" s="541"/>
      <c r="K2" s="541"/>
      <c r="L2" s="542"/>
    </row>
    <row r="3" spans="1:22" ht="13.8" thickTop="1" x14ac:dyDescent="0.25">
      <c r="A3" s="28"/>
      <c r="B3" s="205"/>
      <c r="C3" s="29"/>
      <c r="D3" s="513" t="s">
        <v>89</v>
      </c>
      <c r="E3" s="513"/>
      <c r="F3" s="513"/>
      <c r="G3" s="513"/>
      <c r="H3" s="513"/>
      <c r="I3" s="513"/>
      <c r="J3" s="29"/>
      <c r="K3" s="29"/>
      <c r="L3" s="29"/>
    </row>
    <row r="4" spans="1:22" ht="18" x14ac:dyDescent="0.35">
      <c r="A4" s="546" t="s">
        <v>237</v>
      </c>
      <c r="B4" s="547"/>
      <c r="C4" s="547"/>
      <c r="D4" s="547"/>
      <c r="E4" s="547"/>
      <c r="F4" s="547"/>
      <c r="G4" s="547"/>
      <c r="H4" s="547"/>
      <c r="I4" s="547"/>
      <c r="J4" s="547"/>
      <c r="K4" s="547"/>
      <c r="L4" s="548"/>
    </row>
    <row r="5" spans="1:22" ht="13.8" thickBot="1" x14ac:dyDescent="0.3">
      <c r="A5" s="30" t="s">
        <v>30</v>
      </c>
      <c r="B5" s="28"/>
      <c r="C5" s="28"/>
      <c r="D5" s="28"/>
      <c r="E5" s="28"/>
      <c r="F5" s="28"/>
      <c r="G5" s="28"/>
      <c r="H5" s="28"/>
      <c r="I5" s="28"/>
      <c r="J5" s="28"/>
      <c r="K5" s="28"/>
      <c r="L5" s="28"/>
    </row>
    <row r="6" spans="1:22" ht="13.2" x14ac:dyDescent="0.25">
      <c r="A6" s="31"/>
      <c r="B6" s="32"/>
      <c r="C6" s="32"/>
      <c r="D6" s="32"/>
      <c r="E6" s="32"/>
      <c r="F6" s="32"/>
      <c r="G6" s="32"/>
      <c r="H6" s="32"/>
      <c r="I6" s="32"/>
      <c r="J6" s="32"/>
      <c r="K6" s="32"/>
      <c r="L6" s="33"/>
    </row>
    <row r="7" spans="1:22" ht="13.2" x14ac:dyDescent="0.25">
      <c r="A7" s="34" t="s">
        <v>104</v>
      </c>
      <c r="B7" s="35"/>
      <c r="C7" s="543" t="s">
        <v>205</v>
      </c>
      <c r="D7" s="544"/>
      <c r="E7" s="545"/>
      <c r="F7" s="35"/>
      <c r="G7" s="35" t="s">
        <v>6</v>
      </c>
      <c r="H7" s="35"/>
      <c r="I7" s="549" t="s">
        <v>207</v>
      </c>
      <c r="J7" s="550"/>
      <c r="K7" s="551"/>
      <c r="L7" s="36"/>
    </row>
    <row r="8" spans="1:22" ht="13.2" x14ac:dyDescent="0.25">
      <c r="A8" s="34"/>
      <c r="B8" s="35"/>
      <c r="C8" s="35"/>
      <c r="D8" s="35"/>
      <c r="E8" s="35"/>
      <c r="F8" s="35"/>
      <c r="G8" s="35"/>
      <c r="H8" s="35"/>
      <c r="I8" s="35"/>
      <c r="J8" s="35"/>
      <c r="K8" s="35"/>
      <c r="L8" s="36"/>
    </row>
    <row r="9" spans="1:22" ht="13.2" x14ac:dyDescent="0.25">
      <c r="A9" s="34" t="s">
        <v>436</v>
      </c>
      <c r="B9" s="35"/>
      <c r="C9" s="543" t="s">
        <v>206</v>
      </c>
      <c r="D9" s="544"/>
      <c r="E9" s="545"/>
      <c r="F9" s="35"/>
      <c r="G9" s="35" t="s">
        <v>7</v>
      </c>
      <c r="H9" s="35"/>
      <c r="I9" s="552" t="s">
        <v>208</v>
      </c>
      <c r="J9" s="592"/>
      <c r="K9" s="593"/>
      <c r="L9" s="36"/>
    </row>
    <row r="10" spans="1:22" ht="13.8" thickBot="1" x14ac:dyDescent="0.3">
      <c r="A10" s="427" t="s">
        <v>428</v>
      </c>
      <c r="B10" s="38"/>
      <c r="C10" s="38"/>
      <c r="D10" s="38"/>
      <c r="E10" s="38"/>
      <c r="F10" s="38"/>
      <c r="G10" s="38"/>
      <c r="H10" s="38"/>
      <c r="I10" s="38"/>
      <c r="J10" s="38"/>
      <c r="K10" s="38"/>
      <c r="L10" s="39"/>
    </row>
    <row r="11" spans="1:22" ht="13.2" x14ac:dyDescent="0.25">
      <c r="A11" s="28"/>
      <c r="B11" s="28"/>
      <c r="C11" s="28"/>
      <c r="D11" s="28"/>
      <c r="E11" s="28"/>
      <c r="F11" s="28"/>
      <c r="G11" s="28"/>
      <c r="H11" s="28"/>
      <c r="I11" s="28"/>
      <c r="J11" s="28"/>
      <c r="K11" s="28"/>
      <c r="L11" s="28"/>
    </row>
    <row r="12" spans="1:22" ht="13.8" thickBot="1" x14ac:dyDescent="0.3">
      <c r="A12" s="30" t="s">
        <v>31</v>
      </c>
      <c r="B12" s="28"/>
      <c r="C12" s="28"/>
      <c r="D12" s="28"/>
      <c r="E12" s="28"/>
      <c r="F12" s="28"/>
      <c r="G12" s="28"/>
      <c r="H12" s="28"/>
      <c r="I12" s="28"/>
      <c r="J12" s="28"/>
      <c r="K12" s="28"/>
      <c r="L12" s="28"/>
    </row>
    <row r="13" spans="1:22" ht="13.2" x14ac:dyDescent="0.25">
      <c r="A13" s="31"/>
      <c r="B13" s="32"/>
      <c r="C13" s="32"/>
      <c r="D13" s="32"/>
      <c r="E13" s="32"/>
      <c r="F13" s="32"/>
      <c r="G13" s="32"/>
      <c r="H13" s="32"/>
      <c r="I13" s="32"/>
      <c r="J13" s="32"/>
      <c r="K13" s="32"/>
      <c r="L13" s="33"/>
    </row>
    <row r="14" spans="1:22" ht="13.2" x14ac:dyDescent="0.25">
      <c r="A14" s="34" t="s">
        <v>32</v>
      </c>
      <c r="B14" s="35"/>
      <c r="C14" s="517" t="s">
        <v>27</v>
      </c>
      <c r="D14" s="518"/>
      <c r="E14" s="519"/>
      <c r="F14" s="35"/>
      <c r="G14" s="35" t="s">
        <v>39</v>
      </c>
      <c r="H14" s="28"/>
      <c r="I14" s="543" t="s">
        <v>209</v>
      </c>
      <c r="J14" s="544"/>
      <c r="K14" s="545"/>
      <c r="L14" s="36"/>
    </row>
    <row r="15" spans="1:22" ht="13.2" x14ac:dyDescent="0.25">
      <c r="A15" s="34"/>
      <c r="B15" s="35"/>
      <c r="C15" s="35"/>
      <c r="D15" s="35"/>
      <c r="E15" s="35"/>
      <c r="F15" s="35"/>
      <c r="G15" s="28"/>
      <c r="H15" s="28"/>
      <c r="I15" s="28"/>
      <c r="J15" s="28"/>
      <c r="K15" s="28"/>
      <c r="L15" s="36"/>
    </row>
    <row r="16" spans="1:22" ht="12.75" customHeight="1" x14ac:dyDescent="0.25">
      <c r="A16" s="34" t="s">
        <v>38</v>
      </c>
      <c r="B16" s="40" t="s">
        <v>69</v>
      </c>
      <c r="C16" s="543" t="s">
        <v>210</v>
      </c>
      <c r="D16" s="544"/>
      <c r="E16" s="545"/>
      <c r="F16" s="28"/>
      <c r="G16" s="35" t="s">
        <v>0</v>
      </c>
      <c r="H16" s="35"/>
      <c r="I16" s="41" t="s">
        <v>103</v>
      </c>
      <c r="J16" s="42"/>
      <c r="K16" s="35"/>
      <c r="L16" s="36"/>
      <c r="N16" s="553" t="s">
        <v>440</v>
      </c>
      <c r="O16" s="554"/>
      <c r="P16" s="554"/>
      <c r="Q16" s="554"/>
      <c r="R16" s="554"/>
      <c r="S16" s="554"/>
      <c r="T16" s="554"/>
      <c r="U16" s="554"/>
      <c r="V16" s="555"/>
    </row>
    <row r="17" spans="1:22" ht="13.2" x14ac:dyDescent="0.25">
      <c r="A17" s="34"/>
      <c r="B17" s="40" t="s">
        <v>41</v>
      </c>
      <c r="C17" s="543" t="s">
        <v>211</v>
      </c>
      <c r="D17" s="544"/>
      <c r="E17" s="545"/>
      <c r="F17" s="35"/>
      <c r="G17" s="35"/>
      <c r="H17" s="35"/>
      <c r="I17" s="35"/>
      <c r="J17" s="35"/>
      <c r="K17" s="35"/>
      <c r="L17" s="36"/>
      <c r="N17" s="556"/>
      <c r="O17" s="557"/>
      <c r="P17" s="557"/>
      <c r="Q17" s="557"/>
      <c r="R17" s="557"/>
      <c r="S17" s="557"/>
      <c r="T17" s="557"/>
      <c r="U17" s="557"/>
      <c r="V17" s="558"/>
    </row>
    <row r="18" spans="1:22" ht="13.2" x14ac:dyDescent="0.25">
      <c r="A18" s="34"/>
      <c r="B18" s="40" t="s">
        <v>42</v>
      </c>
      <c r="C18" s="543" t="s">
        <v>212</v>
      </c>
      <c r="D18" s="544"/>
      <c r="E18" s="545"/>
      <c r="F18" s="35"/>
      <c r="G18" s="35" t="s">
        <v>33</v>
      </c>
      <c r="H18" s="35"/>
      <c r="I18" s="43">
        <f>Funding_Year</f>
        <v>2028</v>
      </c>
      <c r="J18" s="35"/>
      <c r="K18" s="35"/>
      <c r="L18" s="36"/>
      <c r="N18" s="556"/>
      <c r="O18" s="557"/>
      <c r="P18" s="557"/>
      <c r="Q18" s="557"/>
      <c r="R18" s="557"/>
      <c r="S18" s="557"/>
      <c r="T18" s="557"/>
      <c r="U18" s="557"/>
      <c r="V18" s="558"/>
    </row>
    <row r="19" spans="1:22" ht="13.2" x14ac:dyDescent="0.25">
      <c r="A19" s="34"/>
      <c r="B19" s="44"/>
      <c r="C19" s="35"/>
      <c r="D19" s="35"/>
      <c r="E19" s="35"/>
      <c r="F19" s="35"/>
      <c r="G19" s="35"/>
      <c r="H19" s="35"/>
      <c r="I19" s="35"/>
      <c r="J19" s="35"/>
      <c r="K19" s="35"/>
      <c r="L19" s="36"/>
      <c r="N19" s="556"/>
      <c r="O19" s="557"/>
      <c r="P19" s="557"/>
      <c r="Q19" s="557"/>
      <c r="R19" s="557"/>
      <c r="S19" s="557"/>
      <c r="T19" s="557"/>
      <c r="U19" s="557"/>
      <c r="V19" s="558"/>
    </row>
    <row r="20" spans="1:22" ht="13.2" x14ac:dyDescent="0.25">
      <c r="A20" s="34" t="s">
        <v>77</v>
      </c>
      <c r="B20" s="44"/>
      <c r="C20" s="517" t="str">
        <f>C7&amp;" - "&amp;C14</f>
        <v>Your Agency - Park &amp; Ride</v>
      </c>
      <c r="D20" s="518"/>
      <c r="E20" s="519"/>
      <c r="F20" s="35"/>
      <c r="G20" s="35" t="s">
        <v>76</v>
      </c>
      <c r="H20" s="35"/>
      <c r="I20" s="517" t="str">
        <f>IF(I16="SL","Salt Lake",IF(I16="DA","Ogden-Layton",IF(I16="WE","Ogden-Layton","")))</f>
        <v>Salt Lake</v>
      </c>
      <c r="J20" s="518"/>
      <c r="K20" s="519"/>
      <c r="L20" s="36"/>
      <c r="N20" s="556"/>
      <c r="O20" s="557"/>
      <c r="P20" s="557"/>
      <c r="Q20" s="557"/>
      <c r="R20" s="557"/>
      <c r="S20" s="557"/>
      <c r="T20" s="557"/>
      <c r="U20" s="557"/>
      <c r="V20" s="558"/>
    </row>
    <row r="21" spans="1:22" ht="13.2" x14ac:dyDescent="0.25">
      <c r="A21" s="34"/>
      <c r="B21" s="35"/>
      <c r="C21" s="35"/>
      <c r="D21" s="35"/>
      <c r="E21" s="35"/>
      <c r="F21" s="35"/>
      <c r="G21" s="35"/>
      <c r="H21" s="35"/>
      <c r="I21" s="35"/>
      <c r="J21" s="35"/>
      <c r="K21" s="35"/>
      <c r="L21" s="36"/>
      <c r="N21" s="556"/>
      <c r="O21" s="557"/>
      <c r="P21" s="557"/>
      <c r="Q21" s="557"/>
      <c r="R21" s="557"/>
      <c r="S21" s="557"/>
      <c r="T21" s="557"/>
      <c r="U21" s="557"/>
      <c r="V21" s="558"/>
    </row>
    <row r="22" spans="1:22" ht="111.6" customHeight="1" x14ac:dyDescent="0.25">
      <c r="A22" s="509" t="s">
        <v>215</v>
      </c>
      <c r="B22" s="510"/>
      <c r="C22" s="520" t="s">
        <v>238</v>
      </c>
      <c r="D22" s="521"/>
      <c r="E22" s="521"/>
      <c r="F22" s="521"/>
      <c r="G22" s="521"/>
      <c r="H22" s="521"/>
      <c r="I22" s="521"/>
      <c r="J22" s="521"/>
      <c r="K22" s="522"/>
      <c r="L22" s="45"/>
      <c r="N22" s="556"/>
      <c r="O22" s="557"/>
      <c r="P22" s="557"/>
      <c r="Q22" s="557"/>
      <c r="R22" s="557"/>
      <c r="S22" s="557"/>
      <c r="T22" s="557"/>
      <c r="U22" s="557"/>
      <c r="V22" s="558"/>
    </row>
    <row r="23" spans="1:22" ht="13.8" thickBot="1" x14ac:dyDescent="0.3">
      <c r="A23" s="37"/>
      <c r="B23" s="38"/>
      <c r="C23" s="38"/>
      <c r="D23" s="38"/>
      <c r="E23" s="38"/>
      <c r="F23" s="38"/>
      <c r="G23" s="38"/>
      <c r="H23" s="38"/>
      <c r="I23" s="38"/>
      <c r="J23" s="38"/>
      <c r="K23" s="38"/>
      <c r="L23" s="39"/>
      <c r="N23" s="559"/>
      <c r="O23" s="560"/>
      <c r="P23" s="560"/>
      <c r="Q23" s="560"/>
      <c r="R23" s="560"/>
      <c r="S23" s="560"/>
      <c r="T23" s="560"/>
      <c r="U23" s="560"/>
      <c r="V23" s="561"/>
    </row>
    <row r="24" spans="1:22" ht="13.8" thickBot="1" x14ac:dyDescent="0.3">
      <c r="A24" s="28"/>
      <c r="B24" s="28"/>
      <c r="C24" s="28"/>
      <c r="D24" s="28"/>
      <c r="E24" s="28"/>
      <c r="F24" s="28"/>
      <c r="G24" s="28"/>
      <c r="H24" s="28"/>
      <c r="I24" s="28"/>
      <c r="J24" s="28"/>
      <c r="K24" s="28"/>
      <c r="L24" s="28"/>
    </row>
    <row r="25" spans="1:22" ht="27.6" customHeight="1" thickTop="1" thickBot="1" x14ac:dyDescent="0.35">
      <c r="A25" s="30" t="s">
        <v>432</v>
      </c>
      <c r="B25" s="28"/>
      <c r="D25" s="596" t="s">
        <v>230</v>
      </c>
      <c r="E25" s="597"/>
      <c r="F25" s="597"/>
      <c r="G25" s="597"/>
      <c r="H25" s="597"/>
      <c r="I25" s="597"/>
      <c r="J25" s="597"/>
      <c r="K25" s="597"/>
      <c r="L25" s="28"/>
    </row>
    <row r="26" spans="1:22" ht="13.2" x14ac:dyDescent="0.25">
      <c r="A26" s="31"/>
      <c r="B26" s="32"/>
      <c r="C26" s="32"/>
      <c r="D26" s="32"/>
      <c r="E26" s="32"/>
      <c r="F26" s="32"/>
      <c r="G26" s="32"/>
      <c r="H26" s="32"/>
      <c r="I26" s="32"/>
      <c r="J26" s="32"/>
      <c r="K26" s="32"/>
      <c r="L26" s="33"/>
    </row>
    <row r="27" spans="1:22" ht="13.2" x14ac:dyDescent="0.25">
      <c r="A27" s="34" t="s">
        <v>8</v>
      </c>
      <c r="B27" s="35"/>
      <c r="C27" s="35"/>
      <c r="D27" s="35"/>
      <c r="E27" s="41">
        <v>250</v>
      </c>
      <c r="F27" s="35"/>
      <c r="G27" s="90" t="s">
        <v>145</v>
      </c>
      <c r="H27" s="35"/>
      <c r="I27" s="79"/>
      <c r="J27" s="79"/>
      <c r="K27" s="41">
        <v>999</v>
      </c>
      <c r="L27" s="36"/>
    </row>
    <row r="28" spans="1:22" ht="12.6" customHeight="1" x14ac:dyDescent="0.25">
      <c r="A28" s="46" t="s">
        <v>44</v>
      </c>
      <c r="B28" s="35"/>
      <c r="C28" s="35"/>
      <c r="D28" s="35"/>
      <c r="E28" s="35"/>
      <c r="F28" s="73"/>
      <c r="G28" s="81" t="s">
        <v>50</v>
      </c>
      <c r="H28" s="81"/>
      <c r="I28" s="81"/>
      <c r="J28" s="81"/>
      <c r="K28" s="82"/>
      <c r="L28" s="36"/>
    </row>
    <row r="29" spans="1:22" ht="13.2" x14ac:dyDescent="0.25">
      <c r="A29" s="46"/>
      <c r="B29" s="35"/>
      <c r="C29" s="35"/>
      <c r="D29" s="35"/>
      <c r="E29" s="35"/>
      <c r="F29" s="35"/>
      <c r="G29" s="81"/>
      <c r="H29" s="81"/>
      <c r="I29" s="81"/>
      <c r="J29" s="81"/>
      <c r="K29" s="82"/>
      <c r="L29" s="36"/>
    </row>
    <row r="30" spans="1:22" ht="13.2" x14ac:dyDescent="0.25">
      <c r="A30" s="34" t="s">
        <v>34</v>
      </c>
      <c r="B30" s="35"/>
      <c r="C30" s="35"/>
      <c r="D30" s="35"/>
      <c r="E30" s="41">
        <v>1.2</v>
      </c>
      <c r="F30" s="35"/>
      <c r="G30" s="35" t="s">
        <v>146</v>
      </c>
      <c r="H30" s="35"/>
      <c r="I30" s="35"/>
      <c r="J30" s="28"/>
      <c r="K30" s="91">
        <v>0.8</v>
      </c>
      <c r="L30" s="36"/>
    </row>
    <row r="31" spans="1:22" ht="13.2" x14ac:dyDescent="0.25">
      <c r="A31" s="46" t="s">
        <v>35</v>
      </c>
      <c r="B31" s="35"/>
      <c r="C31" s="35"/>
      <c r="D31" s="35"/>
      <c r="E31" s="74"/>
      <c r="F31" s="35"/>
      <c r="G31" s="85" t="s">
        <v>51</v>
      </c>
      <c r="H31" s="35"/>
      <c r="I31" s="35"/>
      <c r="J31" s="35"/>
      <c r="K31" s="28"/>
      <c r="L31" s="36"/>
    </row>
    <row r="32" spans="1:22" ht="13.2" x14ac:dyDescent="0.25">
      <c r="A32" s="34"/>
      <c r="B32" s="35"/>
      <c r="C32" s="35"/>
      <c r="D32" s="35"/>
      <c r="E32" s="35"/>
      <c r="F32" s="35"/>
      <c r="G32" s="28"/>
      <c r="H32" s="28"/>
      <c r="I32" s="28"/>
      <c r="J32" s="28"/>
      <c r="K32" s="28"/>
      <c r="L32" s="36"/>
    </row>
    <row r="33" spans="1:12" ht="13.2" x14ac:dyDescent="0.25">
      <c r="A33" s="34" t="s">
        <v>36</v>
      </c>
      <c r="B33" s="35"/>
      <c r="C33" s="35"/>
      <c r="D33" s="35"/>
      <c r="E33" s="49" t="s">
        <v>29</v>
      </c>
      <c r="F33" s="35"/>
      <c r="G33" s="35" t="s">
        <v>147</v>
      </c>
      <c r="H33" s="82"/>
      <c r="I33" s="82"/>
      <c r="J33" s="82"/>
      <c r="K33" s="41">
        <v>25</v>
      </c>
      <c r="L33" s="36"/>
    </row>
    <row r="34" spans="1:12" ht="13.2" x14ac:dyDescent="0.25">
      <c r="A34" s="46" t="s">
        <v>46</v>
      </c>
      <c r="B34" s="35"/>
      <c r="C34" s="35"/>
      <c r="D34" s="35"/>
      <c r="E34" s="35"/>
      <c r="F34" s="35"/>
      <c r="G34" s="609" t="s">
        <v>438</v>
      </c>
      <c r="H34" s="609"/>
      <c r="I34" s="609"/>
      <c r="J34" s="609"/>
      <c r="K34" s="609"/>
      <c r="L34" s="610"/>
    </row>
    <row r="35" spans="1:12" ht="13.2" x14ac:dyDescent="0.25">
      <c r="A35" s="46"/>
      <c r="B35" s="35"/>
      <c r="C35" s="35"/>
      <c r="D35" s="35"/>
      <c r="E35" s="35"/>
      <c r="F35" s="35"/>
      <c r="G35" s="85"/>
      <c r="H35" s="28"/>
      <c r="I35" s="28"/>
      <c r="J35" s="28"/>
      <c r="K35" s="28"/>
      <c r="L35" s="36"/>
    </row>
    <row r="36" spans="1:12" ht="13.2" x14ac:dyDescent="0.25">
      <c r="A36" s="34" t="s">
        <v>371</v>
      </c>
      <c r="B36" s="35"/>
      <c r="C36" s="35"/>
      <c r="D36" s="35"/>
      <c r="E36" s="41">
        <v>20</v>
      </c>
      <c r="F36" s="35"/>
      <c r="G36" s="78" t="s">
        <v>439</v>
      </c>
      <c r="H36" s="35"/>
      <c r="I36" s="35"/>
      <c r="J36" s="35"/>
      <c r="K36" s="86">
        <f>K27*K30*K33</f>
        <v>19980</v>
      </c>
      <c r="L36" s="36"/>
    </row>
    <row r="37" spans="1:12" ht="13.2" x14ac:dyDescent="0.25">
      <c r="A37" s="46" t="s">
        <v>380</v>
      </c>
      <c r="B37" s="35"/>
      <c r="C37" s="35"/>
      <c r="D37" s="35"/>
      <c r="E37" s="35"/>
      <c r="F37" s="35"/>
      <c r="G37" s="42" t="s">
        <v>167</v>
      </c>
      <c r="H37" s="28"/>
      <c r="I37" s="28"/>
      <c r="J37" s="28"/>
      <c r="K37" s="28"/>
      <c r="L37" s="36"/>
    </row>
    <row r="38" spans="1:12" ht="13.2" x14ac:dyDescent="0.25">
      <c r="A38" s="34"/>
      <c r="B38" s="35"/>
      <c r="C38" s="35"/>
      <c r="D38" s="35"/>
      <c r="F38" s="35"/>
      <c r="H38" s="35"/>
      <c r="I38" s="35"/>
      <c r="J38" s="35"/>
      <c r="K38" s="35"/>
      <c r="L38" s="36"/>
    </row>
    <row r="39" spans="1:12" ht="13.2" x14ac:dyDescent="0.25">
      <c r="A39" s="34" t="s">
        <v>37</v>
      </c>
      <c r="B39" s="35"/>
      <c r="C39" s="35"/>
      <c r="D39" s="35"/>
      <c r="E39" s="511">
        <v>444444</v>
      </c>
      <c r="F39" s="512"/>
      <c r="G39" s="35"/>
      <c r="H39" s="428" t="s">
        <v>429</v>
      </c>
      <c r="I39" s="428"/>
      <c r="J39" s="511">
        <f>0.0677*E39/0.936</f>
        <v>32146.216666666664</v>
      </c>
      <c r="K39" s="512"/>
      <c r="L39" s="36"/>
    </row>
    <row r="40" spans="1:12" ht="13.2" x14ac:dyDescent="0.25">
      <c r="A40" s="230"/>
      <c r="B40" s="231"/>
      <c r="C40" s="231"/>
      <c r="D40" s="231"/>
      <c r="E40" s="231"/>
      <c r="F40" s="231"/>
      <c r="G40" s="231"/>
      <c r="H40" s="463" t="s">
        <v>447</v>
      </c>
      <c r="I40" s="231"/>
      <c r="J40" s="231"/>
      <c r="K40" s="231"/>
      <c r="L40" s="430"/>
    </row>
    <row r="41" spans="1:12" ht="13.2" x14ac:dyDescent="0.25">
      <c r="A41" s="34" t="s">
        <v>430</v>
      </c>
      <c r="B41" s="35"/>
      <c r="C41" s="35"/>
      <c r="D41" s="35"/>
      <c r="E41" s="562">
        <f>E39+J39</f>
        <v>476590.21666666667</v>
      </c>
      <c r="F41" s="563"/>
      <c r="G41" s="600"/>
      <c r="H41" s="600"/>
      <c r="I41" s="600"/>
      <c r="J41" s="600"/>
      <c r="K41" s="600"/>
      <c r="L41" s="601"/>
    </row>
    <row r="42" spans="1:12" ht="13.2" x14ac:dyDescent="0.25">
      <c r="A42" s="429" t="s">
        <v>81</v>
      </c>
      <c r="B42" s="35"/>
      <c r="C42" s="35"/>
      <c r="D42" s="35"/>
      <c r="E42" s="35"/>
      <c r="F42" s="35"/>
      <c r="G42" s="600"/>
      <c r="H42" s="600"/>
      <c r="I42" s="600"/>
      <c r="J42" s="600"/>
      <c r="K42" s="600"/>
      <c r="L42" s="601"/>
    </row>
    <row r="43" spans="1:12" ht="13.2" x14ac:dyDescent="0.25">
      <c r="A43" s="429"/>
      <c r="B43" s="35"/>
      <c r="C43" s="35"/>
      <c r="D43" s="35"/>
      <c r="E43" s="35"/>
      <c r="F43" s="35"/>
      <c r="G43" s="600"/>
      <c r="H43" s="600"/>
      <c r="I43" s="600"/>
      <c r="J43" s="600"/>
      <c r="K43" s="600"/>
      <c r="L43" s="601"/>
    </row>
    <row r="44" spans="1:12" ht="13.2" x14ac:dyDescent="0.25">
      <c r="A44" s="509" t="s">
        <v>434</v>
      </c>
      <c r="B44" s="564"/>
      <c r="C44" s="564"/>
      <c r="D44" s="564"/>
      <c r="E44" s="564"/>
      <c r="F44" s="564"/>
      <c r="G44" s="564"/>
      <c r="H44" s="564"/>
      <c r="I44" s="564"/>
      <c r="J44" s="35"/>
      <c r="K44" s="41" t="s">
        <v>431</v>
      </c>
      <c r="L44" s="36"/>
    </row>
    <row r="45" spans="1:12" ht="13.2" x14ac:dyDescent="0.25">
      <c r="A45" s="509"/>
      <c r="B45" s="564"/>
      <c r="C45" s="564"/>
      <c r="D45" s="564"/>
      <c r="E45" s="564"/>
      <c r="F45" s="564"/>
      <c r="G45" s="564"/>
      <c r="H45" s="564"/>
      <c r="I45" s="564"/>
      <c r="J45" s="35"/>
      <c r="K45" s="35"/>
      <c r="L45" s="36"/>
    </row>
    <row r="46" spans="1:12" ht="13.2" x14ac:dyDescent="0.25">
      <c r="A46" s="423"/>
      <c r="B46" s="431"/>
      <c r="C46" s="431"/>
      <c r="D46" s="431"/>
      <c r="E46" s="431"/>
      <c r="F46" s="431"/>
      <c r="G46" s="431"/>
      <c r="H46" s="431"/>
      <c r="I46" s="431"/>
      <c r="J46" s="35"/>
      <c r="K46" s="35"/>
      <c r="L46" s="36"/>
    </row>
    <row r="47" spans="1:12" ht="13.2" x14ac:dyDescent="0.25">
      <c r="A47" s="565" t="s">
        <v>448</v>
      </c>
      <c r="B47" s="566"/>
      <c r="C47" s="566"/>
      <c r="D47" s="566"/>
      <c r="E47" s="566"/>
      <c r="F47" s="566"/>
      <c r="G47" s="569" t="s">
        <v>435</v>
      </c>
      <c r="H47" s="569"/>
      <c r="I47" s="570"/>
      <c r="J47" s="511">
        <v>0</v>
      </c>
      <c r="K47" s="512"/>
      <c r="L47" s="430"/>
    </row>
    <row r="48" spans="1:12" ht="13.8" thickBot="1" x14ac:dyDescent="0.3">
      <c r="A48" s="567"/>
      <c r="B48" s="568"/>
      <c r="C48" s="568"/>
      <c r="D48" s="568"/>
      <c r="E48" s="568"/>
      <c r="F48" s="568"/>
      <c r="G48" s="434"/>
      <c r="H48" s="434"/>
      <c r="I48" s="432"/>
      <c r="J48" s="432"/>
      <c r="K48" s="432"/>
      <c r="L48" s="433"/>
    </row>
    <row r="50" spans="1:12" ht="13.8" thickBot="1" x14ac:dyDescent="0.3">
      <c r="A50" s="30" t="s">
        <v>63</v>
      </c>
      <c r="B50" s="28"/>
      <c r="C50" s="28"/>
      <c r="D50" s="28"/>
      <c r="E50" s="28"/>
      <c r="F50" s="28"/>
      <c r="G50" s="28"/>
      <c r="H50" s="28"/>
      <c r="I50" s="28"/>
      <c r="J50" s="28"/>
      <c r="K50" s="28"/>
      <c r="L50" s="28"/>
    </row>
    <row r="51" spans="1:12" ht="13.2" x14ac:dyDescent="0.25">
      <c r="A51" s="51"/>
      <c r="B51" s="52"/>
      <c r="C51" s="52"/>
      <c r="D51" s="52"/>
      <c r="E51" s="52"/>
      <c r="F51" s="52"/>
      <c r="G51" s="52"/>
      <c r="H51" s="52"/>
      <c r="I51" s="52"/>
      <c r="J51" s="52"/>
      <c r="K51" s="52"/>
      <c r="L51" s="53"/>
    </row>
    <row r="52" spans="1:12" ht="13.2" x14ac:dyDescent="0.25">
      <c r="A52" s="54" t="s">
        <v>66</v>
      </c>
      <c r="B52" s="55"/>
      <c r="C52" s="56" t="s">
        <v>74</v>
      </c>
      <c r="D52" s="57" t="s">
        <v>117</v>
      </c>
      <c r="E52" s="56" t="s">
        <v>67</v>
      </c>
      <c r="F52" s="55"/>
      <c r="G52" s="55" t="s">
        <v>65</v>
      </c>
      <c r="H52" s="55"/>
      <c r="I52" s="55"/>
      <c r="J52" s="56" t="s">
        <v>68</v>
      </c>
      <c r="K52" s="56" t="s">
        <v>115</v>
      </c>
      <c r="L52" s="58"/>
    </row>
    <row r="53" spans="1:12" ht="13.2" x14ac:dyDescent="0.25">
      <c r="A53" s="108" t="s">
        <v>173</v>
      </c>
      <c r="B53" s="109"/>
      <c r="C53" s="110">
        <f>S69</f>
        <v>7.8660986301369862E-2</v>
      </c>
      <c r="D53" s="113">
        <f t="shared" ref="D53:D58" si="0">C53*365</f>
        <v>28.711259999999999</v>
      </c>
      <c r="E53" s="113">
        <f t="shared" ref="E53:E58" si="1">C53*1000/453.5/2000*365</f>
        <v>3.1655192943770671E-2</v>
      </c>
      <c r="F53" s="55"/>
      <c r="G53" s="62" t="s">
        <v>203</v>
      </c>
      <c r="H53" s="55"/>
      <c r="I53" s="55"/>
      <c r="J53" s="76">
        <f>C69</f>
        <v>0</v>
      </c>
      <c r="K53" s="77">
        <f>J53*365</f>
        <v>0</v>
      </c>
      <c r="L53" s="58"/>
    </row>
    <row r="54" spans="1:12" ht="13.2" x14ac:dyDescent="0.25">
      <c r="A54" s="59" t="s">
        <v>22</v>
      </c>
      <c r="B54" s="55"/>
      <c r="C54" s="60">
        <f>O69</f>
        <v>17.723409534246578</v>
      </c>
      <c r="D54" s="61">
        <f t="shared" si="0"/>
        <v>6469.0444800000005</v>
      </c>
      <c r="E54" s="61">
        <f t="shared" si="1"/>
        <v>7.1323533406835722</v>
      </c>
      <c r="F54" s="55"/>
      <c r="G54" s="62" t="s">
        <v>202</v>
      </c>
      <c r="H54" s="55"/>
      <c r="I54" s="55"/>
      <c r="J54" s="76">
        <f>D69</f>
        <v>13684.931506849314</v>
      </c>
      <c r="K54" s="77">
        <f>J54*365</f>
        <v>4995000</v>
      </c>
      <c r="L54" s="58"/>
    </row>
    <row r="55" spans="1:12" ht="13.2" x14ac:dyDescent="0.25">
      <c r="A55" s="59" t="s">
        <v>101</v>
      </c>
      <c r="B55" s="55"/>
      <c r="C55" s="60">
        <f>P69</f>
        <v>0.38397180821917803</v>
      </c>
      <c r="D55" s="61">
        <f t="shared" si="0"/>
        <v>140.14970999999997</v>
      </c>
      <c r="E55" s="61">
        <f t="shared" si="1"/>
        <v>0.15452007717750826</v>
      </c>
      <c r="F55" s="55"/>
      <c r="G55" s="62" t="s">
        <v>339</v>
      </c>
      <c r="H55" s="55"/>
      <c r="I55" s="55"/>
      <c r="J55" s="220">
        <f>J53*0.218</f>
        <v>0</v>
      </c>
      <c r="K55" s="221">
        <f>K53*0.218</f>
        <v>0</v>
      </c>
      <c r="L55" s="58"/>
    </row>
    <row r="56" spans="1:12" ht="13.2" x14ac:dyDescent="0.25">
      <c r="A56" s="59" t="s">
        <v>21</v>
      </c>
      <c r="B56" s="55"/>
      <c r="C56" s="60">
        <f>Q69</f>
        <v>0.12135797260273971</v>
      </c>
      <c r="D56" s="61">
        <f t="shared" si="0"/>
        <v>44.295659999999998</v>
      </c>
      <c r="E56" s="61">
        <f t="shared" si="1"/>
        <v>4.8837552370452023E-2</v>
      </c>
      <c r="F56" s="55"/>
      <c r="G56" s="219" t="s">
        <v>338</v>
      </c>
      <c r="H56" s="55"/>
      <c r="I56" s="55"/>
      <c r="J56" s="55"/>
      <c r="K56" s="55"/>
      <c r="L56" s="58"/>
    </row>
    <row r="57" spans="1:12" ht="13.8" thickBot="1" x14ac:dyDescent="0.3">
      <c r="A57" s="59" t="s">
        <v>20</v>
      </c>
      <c r="B57" s="55"/>
      <c r="C57" s="60">
        <f>R69</f>
        <v>0.48615719178082184</v>
      </c>
      <c r="D57" s="61">
        <f t="shared" si="0"/>
        <v>177.44737499999997</v>
      </c>
      <c r="E57" s="61">
        <f t="shared" si="1"/>
        <v>0.19564208930540242</v>
      </c>
      <c r="F57" s="55"/>
      <c r="G57" s="55"/>
      <c r="H57" s="55"/>
      <c r="I57" s="55"/>
      <c r="J57" s="55"/>
      <c r="K57" s="55"/>
      <c r="L57" s="58"/>
    </row>
    <row r="58" spans="1:12" ht="13.8" thickBot="1" x14ac:dyDescent="0.3">
      <c r="A58" s="65" t="s">
        <v>62</v>
      </c>
      <c r="B58" s="55"/>
      <c r="C58" s="66">
        <f>B69</f>
        <v>18.714896506849321</v>
      </c>
      <c r="D58" s="67">
        <f t="shared" si="0"/>
        <v>6830.9372250000024</v>
      </c>
      <c r="E58" s="66">
        <f t="shared" si="1"/>
        <v>7.5313530595369365</v>
      </c>
      <c r="F58" s="55"/>
      <c r="G58" s="55"/>
      <c r="H58" s="55" t="s">
        <v>73</v>
      </c>
      <c r="I58" s="55"/>
      <c r="J58" s="55"/>
      <c r="K58" s="102">
        <f>E69</f>
        <v>286.65872634887296</v>
      </c>
      <c r="L58" s="58"/>
    </row>
    <row r="59" spans="1:12" ht="13.8" thickBot="1" x14ac:dyDescent="0.3">
      <c r="A59" s="68" t="s">
        <v>75</v>
      </c>
      <c r="B59" s="69"/>
      <c r="C59" s="69"/>
      <c r="D59" s="69"/>
      <c r="E59" s="69"/>
      <c r="F59" s="69"/>
      <c r="G59" s="70" t="s">
        <v>168</v>
      </c>
      <c r="H59" s="70"/>
      <c r="I59" s="69"/>
      <c r="J59" s="69"/>
      <c r="K59" s="69"/>
      <c r="L59" s="71"/>
    </row>
    <row r="66" spans="1:74" x14ac:dyDescent="0.25">
      <c r="AI66" s="194" t="str">
        <f t="shared" ref="AI66:BG66" si="2">"Rates "&amp;Funding_Year</f>
        <v>Rates 2028</v>
      </c>
      <c r="AJ66" s="194" t="str">
        <f t="shared" si="2"/>
        <v>Rates 2028</v>
      </c>
      <c r="AK66" s="194" t="str">
        <f t="shared" si="2"/>
        <v>Rates 2028</v>
      </c>
      <c r="AL66" s="194" t="str">
        <f t="shared" si="2"/>
        <v>Rates 2028</v>
      </c>
      <c r="AM66" s="194" t="str">
        <f t="shared" si="2"/>
        <v>Rates 2028</v>
      </c>
      <c r="AN66" s="202" t="str">
        <f t="shared" si="2"/>
        <v>Rates 2028</v>
      </c>
      <c r="AO66" s="202" t="str">
        <f t="shared" si="2"/>
        <v>Rates 2028</v>
      </c>
      <c r="AP66" s="202" t="str">
        <f t="shared" si="2"/>
        <v>Rates 2028</v>
      </c>
      <c r="AQ66" s="202" t="str">
        <f t="shared" si="2"/>
        <v>Rates 2028</v>
      </c>
      <c r="AR66" s="202" t="str">
        <f t="shared" si="2"/>
        <v>Rates 2028</v>
      </c>
      <c r="AS66" s="196" t="str">
        <f t="shared" si="2"/>
        <v>Rates 2028</v>
      </c>
      <c r="AT66" s="196" t="str">
        <f t="shared" si="2"/>
        <v>Rates 2028</v>
      </c>
      <c r="AU66" s="196" t="str">
        <f t="shared" si="2"/>
        <v>Rates 2028</v>
      </c>
      <c r="AV66" s="196" t="str">
        <f t="shared" si="2"/>
        <v>Rates 2028</v>
      </c>
      <c r="AW66" s="196" t="str">
        <f t="shared" si="2"/>
        <v>Rates 2028</v>
      </c>
      <c r="AX66" s="198" t="str">
        <f t="shared" si="2"/>
        <v>Rates 2028</v>
      </c>
      <c r="AY66" s="198" t="str">
        <f t="shared" si="2"/>
        <v>Rates 2028</v>
      </c>
      <c r="AZ66" s="198" t="str">
        <f t="shared" si="2"/>
        <v>Rates 2028</v>
      </c>
      <c r="BA66" s="198" t="str">
        <f t="shared" si="2"/>
        <v>Rates 2028</v>
      </c>
      <c r="BB66" s="198" t="str">
        <f t="shared" si="2"/>
        <v>Rates 2028</v>
      </c>
      <c r="BC66" s="200" t="str">
        <f t="shared" si="2"/>
        <v>Rates 2028</v>
      </c>
      <c r="BD66" s="200" t="str">
        <f t="shared" si="2"/>
        <v>Rates 2028</v>
      </c>
      <c r="BE66" s="200" t="str">
        <f t="shared" si="2"/>
        <v>Rates 2028</v>
      </c>
      <c r="BF66" s="200" t="str">
        <f t="shared" si="2"/>
        <v>Rates 2028</v>
      </c>
      <c r="BG66" s="200" t="str">
        <f t="shared" si="2"/>
        <v>Rates 2028</v>
      </c>
    </row>
    <row r="67" spans="1:74" x14ac:dyDescent="0.25">
      <c r="AH67" s="211" t="s">
        <v>282</v>
      </c>
      <c r="AI67">
        <v>2</v>
      </c>
      <c r="AJ67">
        <v>3</v>
      </c>
      <c r="AK67">
        <v>87</v>
      </c>
      <c r="AL67">
        <v>100</v>
      </c>
      <c r="AM67">
        <v>110</v>
      </c>
      <c r="AN67">
        <v>2</v>
      </c>
      <c r="AO67">
        <v>3</v>
      </c>
      <c r="AP67">
        <v>87</v>
      </c>
      <c r="AQ67" s="212">
        <v>100106107</v>
      </c>
      <c r="AR67" s="212">
        <v>110116117</v>
      </c>
      <c r="AS67">
        <v>2</v>
      </c>
      <c r="AT67">
        <v>3</v>
      </c>
      <c r="AU67">
        <v>87</v>
      </c>
      <c r="AV67">
        <v>100</v>
      </c>
      <c r="AW67">
        <v>110</v>
      </c>
      <c r="AX67">
        <v>2</v>
      </c>
      <c r="AY67">
        <v>3</v>
      </c>
      <c r="AZ67">
        <v>87</v>
      </c>
      <c r="BA67" s="212">
        <v>100106107</v>
      </c>
      <c r="BB67" s="212">
        <v>110116117</v>
      </c>
      <c r="BC67">
        <v>2</v>
      </c>
      <c r="BD67">
        <v>3</v>
      </c>
      <c r="BE67">
        <v>87</v>
      </c>
      <c r="BF67">
        <v>100</v>
      </c>
      <c r="BG67">
        <v>110</v>
      </c>
    </row>
    <row r="68" spans="1:74" ht="37.799999999999997" x14ac:dyDescent="0.25">
      <c r="A68" s="9" t="s">
        <v>78</v>
      </c>
      <c r="B68" s="14" t="s">
        <v>105</v>
      </c>
      <c r="C68" s="14" t="s">
        <v>106</v>
      </c>
      <c r="D68" s="15" t="s">
        <v>79</v>
      </c>
      <c r="E68" s="14" t="s">
        <v>72</v>
      </c>
      <c r="F68" s="18" t="s">
        <v>464</v>
      </c>
      <c r="G68" s="18" t="s">
        <v>465</v>
      </c>
      <c r="H68" s="18" t="s">
        <v>466</v>
      </c>
      <c r="I68" s="18" t="s">
        <v>221</v>
      </c>
      <c r="J68" s="18" t="s">
        <v>119</v>
      </c>
      <c r="K68" s="18" t="s">
        <v>123</v>
      </c>
      <c r="L68" s="18" t="s">
        <v>120</v>
      </c>
      <c r="M68" s="18" t="s">
        <v>124</v>
      </c>
      <c r="N68" s="18" t="s">
        <v>122</v>
      </c>
      <c r="O68" s="14" t="s">
        <v>22</v>
      </c>
      <c r="P68" s="14" t="s">
        <v>204</v>
      </c>
      <c r="Q68" s="14" t="s">
        <v>21</v>
      </c>
      <c r="R68" s="14" t="s">
        <v>20</v>
      </c>
      <c r="S68" s="14" t="s">
        <v>173</v>
      </c>
      <c r="T68" s="16" t="s">
        <v>23</v>
      </c>
      <c r="U68" s="10" t="s">
        <v>8</v>
      </c>
      <c r="V68" s="10" t="s">
        <v>9</v>
      </c>
      <c r="W68" s="10" t="s">
        <v>10</v>
      </c>
      <c r="X68" s="10" t="s">
        <v>11</v>
      </c>
      <c r="Y68" s="10" t="s">
        <v>12</v>
      </c>
      <c r="Z68" s="10" t="s">
        <v>13</v>
      </c>
      <c r="AA68" s="10" t="s">
        <v>14</v>
      </c>
      <c r="AB68" s="10" t="s">
        <v>15</v>
      </c>
      <c r="AC68" s="10" t="s">
        <v>16</v>
      </c>
      <c r="AD68" s="10" t="s">
        <v>85</v>
      </c>
      <c r="AE68" s="10" t="s">
        <v>17</v>
      </c>
      <c r="AF68" s="10" t="s">
        <v>18</v>
      </c>
      <c r="AG68" s="10" t="s">
        <v>19</v>
      </c>
      <c r="AH68" s="103" t="s">
        <v>118</v>
      </c>
      <c r="AI68" s="98" t="s">
        <v>110</v>
      </c>
      <c r="AJ68" s="98" t="s">
        <v>109</v>
      </c>
      <c r="AK68" s="98" t="s">
        <v>108</v>
      </c>
      <c r="AL68" s="98" t="s">
        <v>107</v>
      </c>
      <c r="AM68" s="98" t="s">
        <v>196</v>
      </c>
      <c r="AN68" s="100" t="s">
        <v>114</v>
      </c>
      <c r="AO68" s="100" t="s">
        <v>113</v>
      </c>
      <c r="AP68" s="100" t="s">
        <v>112</v>
      </c>
      <c r="AQ68" s="100" t="s">
        <v>111</v>
      </c>
      <c r="AR68" s="100" t="s">
        <v>197</v>
      </c>
      <c r="AS68" s="99" t="s">
        <v>184</v>
      </c>
      <c r="AT68" s="99" t="s">
        <v>185</v>
      </c>
      <c r="AU68" s="99" t="s">
        <v>186</v>
      </c>
      <c r="AV68" s="99" t="s">
        <v>187</v>
      </c>
      <c r="AW68" s="99" t="s">
        <v>198</v>
      </c>
      <c r="AX68" s="101" t="s">
        <v>188</v>
      </c>
      <c r="AY68" s="101" t="s">
        <v>189</v>
      </c>
      <c r="AZ68" s="101" t="s">
        <v>190</v>
      </c>
      <c r="BA68" s="101" t="s">
        <v>191</v>
      </c>
      <c r="BB68" s="101" t="s">
        <v>199</v>
      </c>
      <c r="BC68" s="107" t="s">
        <v>192</v>
      </c>
      <c r="BD68" s="107" t="s">
        <v>193</v>
      </c>
      <c r="BE68" s="107" t="s">
        <v>194</v>
      </c>
      <c r="BF68" s="107" t="s">
        <v>195</v>
      </c>
      <c r="BG68" s="107" t="s">
        <v>200</v>
      </c>
      <c r="BH68" s="23" t="s">
        <v>0</v>
      </c>
      <c r="BI68" s="9" t="s">
        <v>76</v>
      </c>
      <c r="BJ68" s="10" t="s">
        <v>1</v>
      </c>
      <c r="BK68" s="10" t="s">
        <v>2</v>
      </c>
      <c r="BL68" s="9" t="s">
        <v>64</v>
      </c>
      <c r="BM68" s="10" t="s">
        <v>3</v>
      </c>
      <c r="BN68" s="9" t="s">
        <v>40</v>
      </c>
      <c r="BO68" s="9" t="s">
        <v>41</v>
      </c>
      <c r="BP68" s="9" t="s">
        <v>42</v>
      </c>
      <c r="BQ68" s="12" t="s">
        <v>4</v>
      </c>
      <c r="BR68" s="10" t="s">
        <v>5</v>
      </c>
      <c r="BS68" s="10" t="s">
        <v>6</v>
      </c>
      <c r="BT68" s="10" t="s">
        <v>7</v>
      </c>
      <c r="BU68" s="10" t="s">
        <v>39</v>
      </c>
      <c r="BV68" s="222" t="s">
        <v>337</v>
      </c>
    </row>
    <row r="69" spans="1:74" ht="50.4" x14ac:dyDescent="0.25">
      <c r="A69" s="4" t="str">
        <f>C20</f>
        <v>Your Agency - Park &amp; Ride</v>
      </c>
      <c r="B69" s="17">
        <f>SUM(O69:R69)</f>
        <v>18.714896506849321</v>
      </c>
      <c r="C69" s="17">
        <f>(K41/35)*(U69/365)</f>
        <v>0</v>
      </c>
      <c r="D69" s="17">
        <f>K69*(U69/365)</f>
        <v>13684.931506849314</v>
      </c>
      <c r="E69" s="5">
        <f>T69*(B69*365)/(MAX(F69,H69)/1000)</f>
        <v>286.65872634887296</v>
      </c>
      <c r="F69" s="19">
        <f>E39</f>
        <v>444444</v>
      </c>
      <c r="G69" s="19">
        <f>E41</f>
        <v>476590.21666666667</v>
      </c>
      <c r="H69" s="19">
        <f>MAX(E41,J47)</f>
        <v>476590.21666666667</v>
      </c>
      <c r="I69" s="126">
        <v>0</v>
      </c>
      <c r="J69" s="21">
        <v>0</v>
      </c>
      <c r="K69" s="27">
        <f>K36</f>
        <v>19980</v>
      </c>
      <c r="L69" s="22">
        <v>0</v>
      </c>
      <c r="M69" s="13">
        <v>0</v>
      </c>
      <c r="N69" s="26" t="str">
        <f>E33</f>
        <v>LD</v>
      </c>
      <c r="O69" s="7">
        <f>($I$69*AS69*$M$69 + $J$69*BC69 + $K$69*AX69 - $L$69*(AN69)) * ($U$69/365)/1000</f>
        <v>17.723409534246578</v>
      </c>
      <c r="P69" s="7">
        <f>($I$69*AT69*$M$69 + $J$69*BD69 + $K$69*AY69 - $L$69*(AO69)) * ($U$69/365)/1000</f>
        <v>0.38397180821917803</v>
      </c>
      <c r="Q69" s="7">
        <f>($I$69*AU69*$M$69 + $J$69*BE69 + $K$69*AZ69 - $L$69*(AP69)) * ($U$69/365)/1000</f>
        <v>0.12135797260273971</v>
      </c>
      <c r="R69" s="7">
        <f>($I$69*AV69*$M$69 + $J$69*BF69 + $K$69*BA69 - $L$69*(AQ69)) * ($U$69/365)/1000</f>
        <v>0.48615719178082184</v>
      </c>
      <c r="S69" s="7">
        <f>($I$69*AW69*$M$69 + $J$69*BG69 + $K$69*BB69 - $L$69*(AR69)) * ($U$69/365)/1000</f>
        <v>7.8660986301369862E-2</v>
      </c>
      <c r="T69" s="6">
        <f>E36</f>
        <v>20</v>
      </c>
      <c r="U69" s="6">
        <f>E27</f>
        <v>250</v>
      </c>
      <c r="V69" s="6"/>
      <c r="W69" s="6">
        <f>K36</f>
        <v>19980</v>
      </c>
      <c r="X69" s="6">
        <f>E30</f>
        <v>1.2</v>
      </c>
      <c r="Y69" s="6">
        <f>K27</f>
        <v>999</v>
      </c>
      <c r="Z69" s="6"/>
      <c r="AA69" s="6"/>
      <c r="AB69" s="6"/>
      <c r="AC69" s="6"/>
      <c r="AD69" s="6"/>
      <c r="AE69" s="6"/>
      <c r="AF69" s="6"/>
      <c r="AG69" s="6"/>
      <c r="AH69" s="25" t="s">
        <v>102</v>
      </c>
      <c r="AI69" s="104">
        <f>VLOOKUP($I$16&amp;"_"&amp;$I$18&amp;"_"&amp;AI67&amp;"_42",_veh_start_run_rate!$A$5:$Q$589,13,FALSE)</f>
        <v>4.3624039999999997</v>
      </c>
      <c r="AJ69" s="104" t="str">
        <f>VLOOKUP($I$16&amp;"_"&amp;$I$18&amp;"_"&amp;AJ67&amp;"_42",_veh_start_run_rate!$A$5:$Q$589,13,FALSE)</f>
        <v>\N</v>
      </c>
      <c r="AK69" s="104">
        <f>VLOOKUP($I$16&amp;"_"&amp;$I$18&amp;"_"&amp;AK67&amp;"_42",_veh_start_run_rate!$A$5:$Q$589,13,FALSE)</f>
        <v>0.829237</v>
      </c>
      <c r="AL69" s="104">
        <f>VLOOKUP($I$16&amp;"_"&amp;$I$18&amp;"_"&amp;AL67&amp;"_42",_veh_start_run_rate!$A$5:$Q$589,13,FALSE)</f>
        <v>5.1165000000000002E-2</v>
      </c>
      <c r="AM69" s="104">
        <f>VLOOKUP($I$16&amp;"_"&amp;$I$18&amp;"_"&amp;AM67&amp;"_42",_veh_start_run_rate!$A$5:$Q$589,13,FALSE)</f>
        <v>4.5324000000000003E-2</v>
      </c>
      <c r="AN69" s="104">
        <f>VLOOKUP($I$16&amp;"_"&amp;$I$18&amp;"_"&amp;AN67&amp;"_42",_veh_start_run_rate!$A$5:$Q$589,12,FALSE)</f>
        <v>8.0165179999999996</v>
      </c>
      <c r="AO69" s="104">
        <f>VLOOKUP($I$16&amp;"_"&amp;$I$18&amp;"_"&amp;AO67&amp;"_42",_veh_start_run_rate!$A$5:$Q$589,12,FALSE)</f>
        <v>2.9712019999999999</v>
      </c>
      <c r="AP69" s="104">
        <f>VLOOKUP($I$16&amp;"_"&amp;$I$18&amp;"_"&amp;AP67&amp;"_42",_veh_start_run_rate!$A$5:$Q$589,12,FALSE)</f>
        <v>0.157328</v>
      </c>
      <c r="AQ69" s="104">
        <f>VLOOKUP($I$16&amp;"_"&amp;$I$18&amp;"_100_42",_veh_start_run_rate!$A$5:$Q$589,12,FALSE) + VLOOKUP($I$16&amp;"_"&amp;$I$18&amp;"_106_42",_veh_start_run_rate!$A$5:$Q$589,12,FALSE) + VLOOKUP($I$16&amp;"_"&amp;$I$18&amp;"_107_42",_veh_start_run_rate!$A$5:$Q$589,12,FALSE)</f>
        <v>0.12767400000000001</v>
      </c>
      <c r="AR69" s="104">
        <f>VLOOKUP($I$16&amp;"_"&amp;$I$18&amp;"_110_42",_veh_start_run_rate!$A$5:$Q$589,12,FALSE) + VLOOKUP($I$16&amp;"_"&amp;$I$18&amp;"_116_42",_veh_start_run_rate!$A$5:$Q$589,12,FALSE) + VLOOKUP($I$16&amp;"_"&amp;$I$18&amp;"_117_42",_veh_start_run_rate!$A$5:$Q$589,12,FALSE)</f>
        <v>3.4007000000000003E-2</v>
      </c>
      <c r="AS69" s="105">
        <f>VLOOKUP($I$16&amp;"_"&amp;$I$18&amp;"_"&amp;AS67&amp;"_21",_veh_start_run_rate!$A$5:$Q$589,13,FALSE)</f>
        <v>12.045021999999999</v>
      </c>
      <c r="AT69" s="105">
        <f>VLOOKUP($I$16&amp;"_"&amp;$I$18&amp;"_"&amp;AT67&amp;"_21",_veh_start_run_rate!$A$5:$Q$589,13,FALSE)</f>
        <v>0.40881400000000001</v>
      </c>
      <c r="AU69" s="105">
        <f>VLOOKUP($I$16&amp;"_"&amp;$I$18&amp;"_"&amp;AU67&amp;"_21",_veh_start_run_rate!$A$5:$Q$589,13,FALSE)</f>
        <v>1.4033910000000001</v>
      </c>
      <c r="AV69" s="105">
        <f>VLOOKUP($I$16&amp;"_"&amp;$I$18&amp;"_"&amp;AV67&amp;"_21",_veh_start_run_rate!$A$5:$Q$589,13,FALSE)</f>
        <v>7.0441000000000004E-2</v>
      </c>
      <c r="AW69" s="105">
        <f>VLOOKUP($I$16&amp;"_"&amp;$I$18&amp;"_"&amp;AW67&amp;"_21",_veh_start_run_rate!$A$5:$Q$589,13,FALSE)</f>
        <v>6.2315000000000002E-2</v>
      </c>
      <c r="AX69" s="105">
        <f>VLOOKUP($I$16&amp;"_"&amp;$I$18&amp;"_"&amp;AX67&amp;"_21",_veh_start_run_rate!$A$5:$Q$589,12,FALSE)</f>
        <v>1.295104</v>
      </c>
      <c r="AY69" s="105">
        <f>VLOOKUP($I$16&amp;"_"&amp;$I$18&amp;"_"&amp;AY67&amp;"_21",_veh_start_run_rate!$A$5:$Q$589,12,FALSE)</f>
        <v>2.8058E-2</v>
      </c>
      <c r="AZ69" s="105">
        <f>VLOOKUP($I$16&amp;"_"&amp;$I$18&amp;"_"&amp;AZ67&amp;"_21",_veh_start_run_rate!$A$5:$Q$589,12,FALSE)</f>
        <v>8.8679999999999991E-3</v>
      </c>
      <c r="BA69" s="105">
        <f>VLOOKUP($I$16&amp;"_"&amp;$I$18&amp;"_100_21",_veh_start_run_rate!$A$5:$Q$589,12,FALSE) + VLOOKUP($I$16&amp;"_"&amp;$I$18&amp;"_106_21",_veh_start_run_rate!$A$5:$Q$589,12,FALSE) + VLOOKUP($I$16&amp;"_"&amp;$I$18&amp;"_107_21",_veh_start_run_rate!$A$5:$Q$589,12,FALSE)</f>
        <v>3.5525000000000001E-2</v>
      </c>
      <c r="BB69" s="105">
        <f>VLOOKUP($I$16&amp;"_"&amp;$I$18&amp;"_110_21",_veh_start_run_rate!$A$5:$Q$589,12,FALSE) + VLOOKUP($I$16&amp;"_"&amp;$I$18&amp;"_116_21",_veh_start_run_rate!$A$5:$Q$589,12,FALSE) + VLOOKUP($I$16&amp;"_"&amp;$I$18&amp;"_117_21",_veh_start_run_rate!$A$5:$Q$589,12,FALSE)</f>
        <v>5.7479999999999996E-3</v>
      </c>
      <c r="BC69" s="106">
        <f>VLOOKUP("SL_"&amp;$I$18&amp;"_art_"&amp;BC67&amp;"_ALL",Vehicle_Idle_Rates!$A$7:$AQ$11,5,FALSE)</f>
        <v>6.2979468483738579</v>
      </c>
      <c r="BD69" s="106">
        <f>VLOOKUP("SL_"&amp;$I$18&amp;"_art_"&amp;BD67&amp;"_ALL",Vehicle_Idle_Rates!$A$7:$AQ$11,5,FALSE)</f>
        <v>5.862667472741605</v>
      </c>
      <c r="BE69" s="106">
        <f>VLOOKUP("SL_"&amp;$I$18&amp;"_art_"&amp;BE67&amp;"_ALL",Vehicle_Idle_Rates!$A$7:$AQ$11,5,FALSE)</f>
        <v>0.94479368244509898</v>
      </c>
      <c r="BF69" s="106">
        <f>VLOOKUP("SL_"&amp;$I$18&amp;"_art_"&amp;BF67&amp;"_ALL",Vehicle_Idle_Rates!$A$7:$AQ$11,5,FALSE)</f>
        <v>0.12986157714226801</v>
      </c>
      <c r="BG69" s="106">
        <f>VLOOKUP("SL_"&amp;$I$18&amp;"_art_"&amp;BG67&amp;"_ALL",Vehicle_Idle_Rates!$A$7:$AQ$11,5,FALSE)</f>
        <v>0.11897585320485035</v>
      </c>
      <c r="BH69" s="24" t="str">
        <f>T(I16)</f>
        <v>SL</v>
      </c>
      <c r="BI69" s="4" t="str">
        <f>I20</f>
        <v>Salt Lake</v>
      </c>
      <c r="BJ69" s="4">
        <f>I18</f>
        <v>2028</v>
      </c>
      <c r="BK69" s="4" t="str">
        <f>C14</f>
        <v>Park &amp; Ride</v>
      </c>
      <c r="BL69" s="4" t="s">
        <v>24</v>
      </c>
      <c r="BM69" s="4" t="str">
        <f>C7</f>
        <v>Your Agency</v>
      </c>
      <c r="BN69" s="4">
        <f>D16</f>
        <v>0</v>
      </c>
      <c r="BO69" s="4" t="str">
        <f>C17</f>
        <v>Begin Street</v>
      </c>
      <c r="BP69" s="4" t="str">
        <f>C18</f>
        <v>End Street</v>
      </c>
      <c r="BQ69" s="13" t="str">
        <f>C22</f>
        <v xml:space="preserve">Please enter here a brief description of this project, including the basic cost elements that comprise the total shown below (right-of-way, materials, pavement quantities, epuipment costs, labor costs, etc.), assumptions made in estimating emission reductions and the justification for those assumptions, and any other relevant supporting information.  </v>
      </c>
      <c r="BR69" s="4" t="str">
        <f>C9</f>
        <v>Your Name</v>
      </c>
      <c r="BS69" s="4" t="str">
        <f>I7</f>
        <v>801-123-4567</v>
      </c>
      <c r="BT69" s="4" t="str">
        <f>I9</f>
        <v>youre-mail@email.com</v>
      </c>
      <c r="BU69" s="4" t="str">
        <f>I14</f>
        <v>City of Project Location</v>
      </c>
      <c r="BV69" s="223">
        <f>J55</f>
        <v>0</v>
      </c>
    </row>
    <row r="71" spans="1:74" x14ac:dyDescent="0.25">
      <c r="M71" s="128"/>
      <c r="N71" s="128"/>
      <c r="O71" s="128"/>
      <c r="P71" s="128"/>
      <c r="Q71" s="128"/>
    </row>
    <row r="72" spans="1:74" x14ac:dyDescent="0.25">
      <c r="AF72" s="211" t="s">
        <v>283</v>
      </c>
      <c r="AG72" s="209">
        <v>10.423997359583334</v>
      </c>
      <c r="AH72" s="209">
        <v>2.3879113460208334E-2</v>
      </c>
      <c r="AI72" s="209">
        <v>0.7695398683333331</v>
      </c>
      <c r="AJ72" s="209">
        <v>9.7411719000000015E-3</v>
      </c>
      <c r="AK72" s="209">
        <v>8.8541110125000006E-3</v>
      </c>
      <c r="AL72" s="209">
        <v>2.0185086260070713</v>
      </c>
      <c r="AM72" s="209">
        <v>3.523431922916997</v>
      </c>
      <c r="AN72" s="209">
        <v>0.25907441356131566</v>
      </c>
      <c r="AO72" s="209">
        <v>0.27791903573881749</v>
      </c>
      <c r="AP72" s="209">
        <v>0.15583077559689132</v>
      </c>
      <c r="AQ72" s="209">
        <v>18.437781144166667</v>
      </c>
      <c r="AR72" s="209">
        <v>0.72171639990416658</v>
      </c>
      <c r="AS72" s="209">
        <v>2.107534733333333</v>
      </c>
      <c r="AT72" s="209">
        <v>6.7528515749999976E-2</v>
      </c>
      <c r="AU72" s="209">
        <v>5.9739063041666658E-2</v>
      </c>
      <c r="AV72" s="209">
        <v>1.8650840464812819</v>
      </c>
      <c r="AW72" s="209">
        <v>9.4846365298523874E-2</v>
      </c>
      <c r="AX72" s="209">
        <v>1.4641783715626588E-2</v>
      </c>
      <c r="AY72" s="209">
        <v>5.3572932128439124E-2</v>
      </c>
      <c r="AZ72" s="209">
        <v>1.2992335377803024E-2</v>
      </c>
      <c r="BA72" s="209">
        <v>6.7487142895833321</v>
      </c>
      <c r="BB72" s="209">
        <v>1.5875958536666666</v>
      </c>
      <c r="BC72" s="209">
        <v>0.25829854000000008</v>
      </c>
      <c r="BD72" s="209">
        <v>0.55214606666666666</v>
      </c>
      <c r="BE72" s="209">
        <v>0.13451628249999997</v>
      </c>
    </row>
    <row r="73" spans="1:74" x14ac:dyDescent="0.25">
      <c r="M73" s="128"/>
      <c r="N73" s="128"/>
      <c r="O73" s="128"/>
      <c r="P73" s="128"/>
      <c r="Q73" s="128"/>
    </row>
  </sheetData>
  <sheetProtection algorithmName="SHA-512" hashValue="bIqkw7BY4Ll5RE3KowRG2TNi7+km6FHnLzgcH1iD1SAWUrgC1bduUshcdWltskZH/fMpGzAb2XxQLaKmIldmRw==" saltValue="eDskpezfV47uXYDHaedolg==" spinCount="100000" sheet="1" selectLockedCells="1"/>
  <mergeCells count="28">
    <mergeCell ref="E41:F41"/>
    <mergeCell ref="G41:L43"/>
    <mergeCell ref="A44:I45"/>
    <mergeCell ref="A47:F48"/>
    <mergeCell ref="G47:I47"/>
    <mergeCell ref="J47:K47"/>
    <mergeCell ref="A22:B22"/>
    <mergeCell ref="C22:K22"/>
    <mergeCell ref="E39:F39"/>
    <mergeCell ref="C16:E16"/>
    <mergeCell ref="C17:E17"/>
    <mergeCell ref="C18:E18"/>
    <mergeCell ref="C20:E20"/>
    <mergeCell ref="I20:K20"/>
    <mergeCell ref="D25:K25"/>
    <mergeCell ref="G34:L34"/>
    <mergeCell ref="J39:K39"/>
    <mergeCell ref="A1:L1"/>
    <mergeCell ref="A2:L2"/>
    <mergeCell ref="A4:L4"/>
    <mergeCell ref="D3:I3"/>
    <mergeCell ref="C7:E7"/>
    <mergeCell ref="I7:K7"/>
    <mergeCell ref="N16:V23"/>
    <mergeCell ref="C9:E9"/>
    <mergeCell ref="I9:K9"/>
    <mergeCell ref="C14:E14"/>
    <mergeCell ref="I14:K14"/>
  </mergeCells>
  <phoneticPr fontId="12" type="noConversion"/>
  <dataValidations count="9">
    <dataValidation type="whole" operator="lessThan" allowBlank="1" showInputMessage="1" showErrorMessage="1" sqref="J53:J54" xr:uid="{00000000-0002-0000-0C00-000000000000}">
      <formula1>366</formula1>
    </dataValidation>
    <dataValidation type="decimal" operator="lessThanOrEqual" allowBlank="1" showInputMessage="1" showErrorMessage="1" sqref="K30" xr:uid="{00000000-0002-0000-0C00-000001000000}">
      <formula1>1</formula1>
    </dataValidation>
    <dataValidation type="list" allowBlank="1" showInputMessage="1" showErrorMessage="1" sqref="E33" xr:uid="{00000000-0002-0000-0C00-000002000000}">
      <formula1>"ALL,LD"</formula1>
    </dataValidation>
    <dataValidation type="whole" operator="lessThan" allowBlank="1" showErrorMessage="1" error="The number of days in a year may not exceed 365.  The number of annual working days is typically 250." sqref="E27" xr:uid="{0C3EFDBD-8B26-4FF8-B161-841A1C17BC65}">
      <formula1>366</formula1>
    </dataValidation>
    <dataValidation type="decimal" operator="lessThanOrEqual" allowBlank="1" showInputMessage="1" showErrorMessage="1" errorTitle="Warning:" error="Bicycle trip length should be less than 10 miles." sqref="K57" xr:uid="{00000000-0002-0000-0C00-000004000000}">
      <formula1>10</formula1>
    </dataValidation>
    <dataValidation type="whole" operator="greaterThan" allowBlank="1" showInputMessage="1" showErrorMessage="1" error="Enter a whole number only - no text." sqref="E36" xr:uid="{00000000-0002-0000-0C00-000005000000}">
      <formula1>0</formula1>
    </dataValidation>
    <dataValidation type="list" showInputMessage="1" showErrorMessage="1" error="Cell may not be left blank." sqref="I16" xr:uid="{00000000-0002-0000-0C00-000006000000}">
      <formula1>"BE,DA,SL,TO,WE"</formula1>
    </dataValidation>
    <dataValidation type="textLength" operator="lessThan" allowBlank="1" showErrorMessage="1" promptTitle="Error" prompt="Please limit description to 500 characters." sqref="C22:K22" xr:uid="{00000000-0002-0000-0C00-000007000000}">
      <formula1>2000</formula1>
    </dataValidation>
    <dataValidation type="list" allowBlank="1" showInputMessage="1" showErrorMessage="1" sqref="K44" xr:uid="{E713128A-86D4-46B0-9D17-67A4109A8290}">
      <formula1>"No, Yes"</formula1>
    </dataValidation>
  </dataValidations>
  <hyperlinks>
    <hyperlink ref="I9" r:id="rId1" display="kip@wfrc.org" xr:uid="{00000000-0004-0000-0C00-000000000000}"/>
  </hyperlinks>
  <pageMargins left="0.75" right="0.75" top="1" bottom="1" header="0.5" footer="0.5"/>
  <pageSetup scale="64" orientation="portrait" r:id="rId2"/>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70C0"/>
    <pageSetUpPr fitToPage="1"/>
  </sheetPr>
  <dimension ref="A1:BV79"/>
  <sheetViews>
    <sheetView showGridLines="0" zoomScaleNormal="100" workbookViewId="0">
      <pane ySplit="4" topLeftCell="A29" activePane="bottomLeft" state="frozen"/>
      <selection activeCell="AG64" sqref="AG64"/>
      <selection pane="bottomLeft" activeCell="B3" sqref="B3"/>
    </sheetView>
  </sheetViews>
  <sheetFormatPr defaultRowHeight="12.6" x14ac:dyDescent="0.25"/>
  <cols>
    <col min="2" max="2" width="12" customWidth="1"/>
    <col min="4" max="5" width="13.44140625" customWidth="1"/>
    <col min="6" max="6" width="11.109375" customWidth="1"/>
    <col min="7" max="7" width="10.6640625" customWidth="1"/>
    <col min="8" max="8" width="10.33203125" customWidth="1"/>
    <col min="9" max="9" width="11.5546875" customWidth="1"/>
    <col min="11" max="11" width="9.5546875" bestFit="1" customWidth="1"/>
    <col min="13" max="13" width="12.6640625" bestFit="1" customWidth="1"/>
    <col min="14" max="15" width="10.44140625" bestFit="1" customWidth="1"/>
    <col min="16" max="16" width="9.33203125" customWidth="1"/>
    <col min="17" max="17" width="16" bestFit="1" customWidth="1"/>
    <col min="18" max="18" width="7.109375" bestFit="1" customWidth="1"/>
    <col min="19" max="19" width="7.5546875" bestFit="1" customWidth="1"/>
    <col min="20" max="20" width="5.33203125" bestFit="1" customWidth="1"/>
    <col min="21" max="21" width="12.109375" bestFit="1" customWidth="1"/>
    <col min="22" max="22" width="19.109375" bestFit="1" customWidth="1"/>
    <col min="23" max="23" width="13.6640625" bestFit="1" customWidth="1"/>
    <col min="24" max="24" width="11.6640625" bestFit="1" customWidth="1"/>
    <col min="25" max="25" width="6.33203125" bestFit="1" customWidth="1"/>
    <col min="26" max="26" width="9.6640625" bestFit="1" customWidth="1"/>
    <col min="27" max="27" width="6.88671875" bestFit="1" customWidth="1"/>
    <col min="28" max="28" width="11.109375" bestFit="1" customWidth="1"/>
    <col min="29" max="29" width="20.5546875" bestFit="1" customWidth="1"/>
    <col min="30" max="30" width="11.88671875" bestFit="1" customWidth="1"/>
    <col min="31" max="32" width="10.33203125" customWidth="1"/>
    <col min="33" max="57" width="14.109375" customWidth="1"/>
    <col min="58" max="58" width="7.88671875" bestFit="1" customWidth="1"/>
    <col min="72" max="72" width="11" customWidth="1"/>
  </cols>
  <sheetData>
    <row r="1" spans="1:22" ht="18" thickTop="1" x14ac:dyDescent="0.3">
      <c r="A1" s="537" t="str">
        <f>CONCATENATE("CMAQ Emissions Analysis Form (",I18-5,"-",I18," TIP)")</f>
        <v>CMAQ Emissions Analysis Form (2023-2028 TIP)</v>
      </c>
      <c r="B1" s="538"/>
      <c r="C1" s="538"/>
      <c r="D1" s="538"/>
      <c r="E1" s="538"/>
      <c r="F1" s="538"/>
      <c r="G1" s="538"/>
      <c r="H1" s="538"/>
      <c r="I1" s="538"/>
      <c r="J1" s="538"/>
      <c r="K1" s="538"/>
      <c r="L1" s="539"/>
    </row>
    <row r="2" spans="1:22" ht="16.2" thickBot="1" x14ac:dyDescent="0.35">
      <c r="A2" s="540" t="s">
        <v>86</v>
      </c>
      <c r="B2" s="541"/>
      <c r="C2" s="541"/>
      <c r="D2" s="541"/>
      <c r="E2" s="541"/>
      <c r="F2" s="541"/>
      <c r="G2" s="541"/>
      <c r="H2" s="541"/>
      <c r="I2" s="541"/>
      <c r="J2" s="541"/>
      <c r="K2" s="541"/>
      <c r="L2" s="542"/>
    </row>
    <row r="3" spans="1:22" ht="13.8" thickTop="1" x14ac:dyDescent="0.25">
      <c r="A3" s="28"/>
      <c r="B3" s="205"/>
      <c r="C3" s="29"/>
      <c r="D3" s="513" t="s">
        <v>89</v>
      </c>
      <c r="E3" s="513"/>
      <c r="F3" s="513"/>
      <c r="G3" s="513"/>
      <c r="H3" s="513"/>
      <c r="I3" s="513"/>
      <c r="J3" s="29"/>
      <c r="K3" s="29"/>
      <c r="L3" s="29"/>
    </row>
    <row r="4" spans="1:22" ht="18" x14ac:dyDescent="0.35">
      <c r="A4" s="546" t="s">
        <v>237</v>
      </c>
      <c r="B4" s="547"/>
      <c r="C4" s="547"/>
      <c r="D4" s="547"/>
      <c r="E4" s="547"/>
      <c r="F4" s="547"/>
      <c r="G4" s="547"/>
      <c r="H4" s="547"/>
      <c r="I4" s="547"/>
      <c r="J4" s="547"/>
      <c r="K4" s="547"/>
      <c r="L4" s="548"/>
    </row>
    <row r="5" spans="1:22" ht="13.8" thickBot="1" x14ac:dyDescent="0.3">
      <c r="A5" s="30" t="s">
        <v>30</v>
      </c>
      <c r="B5" s="28"/>
      <c r="C5" s="28"/>
      <c r="D5" s="28"/>
      <c r="E5" s="28"/>
      <c r="F5" s="28"/>
      <c r="G5" s="28"/>
      <c r="H5" s="28"/>
      <c r="I5" s="28"/>
      <c r="J5" s="28"/>
      <c r="K5" s="28"/>
      <c r="L5" s="28"/>
    </row>
    <row r="6" spans="1:22" ht="13.2" x14ac:dyDescent="0.25">
      <c r="A6" s="31"/>
      <c r="B6" s="32"/>
      <c r="C6" s="32"/>
      <c r="D6" s="32"/>
      <c r="E6" s="32"/>
      <c r="F6" s="32"/>
      <c r="G6" s="32"/>
      <c r="H6" s="32"/>
      <c r="I6" s="32"/>
      <c r="J6" s="32"/>
      <c r="K6" s="32"/>
      <c r="L6" s="33"/>
    </row>
    <row r="7" spans="1:22" ht="13.2" x14ac:dyDescent="0.25">
      <c r="A7" s="34" t="s">
        <v>104</v>
      </c>
      <c r="B7" s="35"/>
      <c r="C7" s="543" t="s">
        <v>205</v>
      </c>
      <c r="D7" s="544"/>
      <c r="E7" s="545"/>
      <c r="F7" s="35"/>
      <c r="G7" s="35" t="s">
        <v>6</v>
      </c>
      <c r="H7" s="35"/>
      <c r="I7" s="549" t="s">
        <v>207</v>
      </c>
      <c r="J7" s="550"/>
      <c r="K7" s="551"/>
      <c r="L7" s="36"/>
    </row>
    <row r="8" spans="1:22" ht="13.2" x14ac:dyDescent="0.25">
      <c r="A8" s="34"/>
      <c r="B8" s="35"/>
      <c r="C8" s="35"/>
      <c r="D8" s="35"/>
      <c r="E8" s="35"/>
      <c r="F8" s="35"/>
      <c r="G8" s="35"/>
      <c r="H8" s="35"/>
      <c r="I8" s="35"/>
      <c r="J8" s="35"/>
      <c r="K8" s="35"/>
      <c r="L8" s="36"/>
    </row>
    <row r="9" spans="1:22" ht="13.2" x14ac:dyDescent="0.25">
      <c r="A9" s="34" t="s">
        <v>436</v>
      </c>
      <c r="B9" s="35"/>
      <c r="C9" s="543" t="s">
        <v>206</v>
      </c>
      <c r="D9" s="544"/>
      <c r="E9" s="545"/>
      <c r="F9" s="35"/>
      <c r="G9" s="35" t="s">
        <v>7</v>
      </c>
      <c r="H9" s="35"/>
      <c r="I9" s="552" t="s">
        <v>208</v>
      </c>
      <c r="J9" s="592"/>
      <c r="K9" s="593"/>
      <c r="L9" s="36"/>
    </row>
    <row r="10" spans="1:22" ht="13.8" thickBot="1" x14ac:dyDescent="0.3">
      <c r="A10" s="427" t="s">
        <v>428</v>
      </c>
      <c r="B10" s="38"/>
      <c r="C10" s="38"/>
      <c r="D10" s="38"/>
      <c r="E10" s="38"/>
      <c r="F10" s="38"/>
      <c r="G10" s="38"/>
      <c r="H10" s="38"/>
      <c r="I10" s="38"/>
      <c r="J10" s="38"/>
      <c r="K10" s="38"/>
      <c r="L10" s="39"/>
    </row>
    <row r="11" spans="1:22" ht="13.2" x14ac:dyDescent="0.25">
      <c r="A11" s="28"/>
      <c r="B11" s="28"/>
      <c r="C11" s="28"/>
      <c r="D11" s="28"/>
      <c r="E11" s="28"/>
      <c r="F11" s="28"/>
      <c r="G11" s="28"/>
      <c r="H11" s="28"/>
      <c r="I11" s="28"/>
      <c r="J11" s="28"/>
      <c r="K11" s="28"/>
      <c r="L11" s="28"/>
    </row>
    <row r="12" spans="1:22" ht="13.8" thickBot="1" x14ac:dyDescent="0.3">
      <c r="A12" s="30" t="s">
        <v>31</v>
      </c>
      <c r="B12" s="28"/>
      <c r="C12" s="28"/>
      <c r="D12" s="28"/>
      <c r="E12" s="28"/>
      <c r="F12" s="28"/>
      <c r="G12" s="28"/>
      <c r="H12" s="28"/>
      <c r="I12" s="28"/>
      <c r="J12" s="28"/>
      <c r="K12" s="28"/>
      <c r="L12" s="28"/>
    </row>
    <row r="13" spans="1:22" ht="13.2" x14ac:dyDescent="0.25">
      <c r="A13" s="31"/>
      <c r="B13" s="32"/>
      <c r="C13" s="32"/>
      <c r="D13" s="32"/>
      <c r="E13" s="32"/>
      <c r="F13" s="32"/>
      <c r="G13" s="32"/>
      <c r="H13" s="32"/>
      <c r="I13" s="32"/>
      <c r="J13" s="32"/>
      <c r="K13" s="32"/>
      <c r="L13" s="33"/>
    </row>
    <row r="14" spans="1:22" ht="13.2" x14ac:dyDescent="0.25">
      <c r="A14" s="34" t="s">
        <v>32</v>
      </c>
      <c r="B14" s="35"/>
      <c r="C14" s="517" t="s">
        <v>86</v>
      </c>
      <c r="D14" s="518"/>
      <c r="E14" s="519"/>
      <c r="F14" s="35"/>
      <c r="G14" s="35" t="s">
        <v>39</v>
      </c>
      <c r="H14" s="28"/>
      <c r="I14" s="543" t="s">
        <v>209</v>
      </c>
      <c r="J14" s="544"/>
      <c r="K14" s="545"/>
      <c r="L14" s="36"/>
    </row>
    <row r="15" spans="1:22" ht="13.2" x14ac:dyDescent="0.25">
      <c r="A15" s="34"/>
      <c r="B15" s="35"/>
      <c r="C15" s="35"/>
      <c r="D15" s="35"/>
      <c r="E15" s="35"/>
      <c r="F15" s="35"/>
      <c r="G15" s="28"/>
      <c r="H15" s="28"/>
      <c r="I15" s="28"/>
      <c r="J15" s="28"/>
      <c r="K15" s="28"/>
      <c r="L15" s="36"/>
    </row>
    <row r="16" spans="1:22" ht="12.75" customHeight="1" x14ac:dyDescent="0.25">
      <c r="A16" s="34" t="s">
        <v>38</v>
      </c>
      <c r="B16" s="28"/>
      <c r="C16" s="28"/>
      <c r="D16" s="28"/>
      <c r="E16" s="28"/>
      <c r="F16" s="28"/>
      <c r="G16" s="35" t="s">
        <v>0</v>
      </c>
      <c r="H16" s="35"/>
      <c r="I16" s="41" t="s">
        <v>103</v>
      </c>
      <c r="J16" s="42"/>
      <c r="K16" s="35"/>
      <c r="L16" s="36"/>
      <c r="N16" s="553" t="s">
        <v>440</v>
      </c>
      <c r="O16" s="554"/>
      <c r="P16" s="554"/>
      <c r="Q16" s="554"/>
      <c r="R16" s="554"/>
      <c r="S16" s="554"/>
      <c r="T16" s="554"/>
      <c r="U16" s="554"/>
      <c r="V16" s="555"/>
    </row>
    <row r="17" spans="1:22" ht="13.2" x14ac:dyDescent="0.25">
      <c r="A17" s="34"/>
      <c r="B17" s="28"/>
      <c r="C17" s="28"/>
      <c r="D17" s="28"/>
      <c r="E17" s="28"/>
      <c r="F17" s="35"/>
      <c r="G17" s="35"/>
      <c r="H17" s="35"/>
      <c r="I17" s="35"/>
      <c r="J17" s="35"/>
      <c r="K17" s="35"/>
      <c r="L17" s="36"/>
      <c r="N17" s="556"/>
      <c r="O17" s="557"/>
      <c r="P17" s="557"/>
      <c r="Q17" s="557"/>
      <c r="R17" s="557"/>
      <c r="S17" s="557"/>
      <c r="T17" s="557"/>
      <c r="U17" s="557"/>
      <c r="V17" s="558"/>
    </row>
    <row r="18" spans="1:22" ht="13.2" x14ac:dyDescent="0.25">
      <c r="A18" s="34"/>
      <c r="B18" s="28"/>
      <c r="C18" s="28"/>
      <c r="D18" s="28"/>
      <c r="E18" s="28"/>
      <c r="F18" s="35"/>
      <c r="G18" s="35" t="s">
        <v>33</v>
      </c>
      <c r="H18" s="35"/>
      <c r="I18" s="43">
        <f>Funding_Year</f>
        <v>2028</v>
      </c>
      <c r="J18" s="35"/>
      <c r="K18" s="35"/>
      <c r="L18" s="36"/>
      <c r="N18" s="556"/>
      <c r="O18" s="557"/>
      <c r="P18" s="557"/>
      <c r="Q18" s="557"/>
      <c r="R18" s="557"/>
      <c r="S18" s="557"/>
      <c r="T18" s="557"/>
      <c r="U18" s="557"/>
      <c r="V18" s="558"/>
    </row>
    <row r="19" spans="1:22" ht="13.2" x14ac:dyDescent="0.25">
      <c r="A19" s="34"/>
      <c r="B19" s="44"/>
      <c r="C19" s="35"/>
      <c r="D19" s="35"/>
      <c r="E19" s="35"/>
      <c r="F19" s="35"/>
      <c r="G19" s="35"/>
      <c r="H19" s="35"/>
      <c r="I19" s="35"/>
      <c r="J19" s="35"/>
      <c r="K19" s="35"/>
      <c r="L19" s="36"/>
      <c r="N19" s="556"/>
      <c r="O19" s="557"/>
      <c r="P19" s="557"/>
      <c r="Q19" s="557"/>
      <c r="R19" s="557"/>
      <c r="S19" s="557"/>
      <c r="T19" s="557"/>
      <c r="U19" s="557"/>
      <c r="V19" s="558"/>
    </row>
    <row r="20" spans="1:22" ht="13.2" x14ac:dyDescent="0.25">
      <c r="A20" s="34" t="s">
        <v>77</v>
      </c>
      <c r="B20" s="44"/>
      <c r="C20" s="517" t="str">
        <f>C7&amp;" - "&amp;C14&amp;"-"&amp;I16</f>
        <v>Your Agency - Vanpool Expansion-SL</v>
      </c>
      <c r="D20" s="518"/>
      <c r="E20" s="519"/>
      <c r="F20" s="35"/>
      <c r="G20" s="35" t="s">
        <v>76</v>
      </c>
      <c r="H20" s="35"/>
      <c r="I20" s="517" t="str">
        <f>IF(I16="SL","Salt Lake",IF(I16="DA","Ogden-Layton",IF(I16="WE","Ogden-Layton","")))</f>
        <v>Salt Lake</v>
      </c>
      <c r="J20" s="518"/>
      <c r="K20" s="519"/>
      <c r="L20" s="36"/>
      <c r="N20" s="556"/>
      <c r="O20" s="557"/>
      <c r="P20" s="557"/>
      <c r="Q20" s="557"/>
      <c r="R20" s="557"/>
      <c r="S20" s="557"/>
      <c r="T20" s="557"/>
      <c r="U20" s="557"/>
      <c r="V20" s="558"/>
    </row>
    <row r="21" spans="1:22" ht="13.2" x14ac:dyDescent="0.25">
      <c r="A21" s="34"/>
      <c r="B21" s="35"/>
      <c r="C21" s="35"/>
      <c r="D21" s="35"/>
      <c r="E21" s="35"/>
      <c r="F21" s="35"/>
      <c r="G21" s="35"/>
      <c r="H21" s="35"/>
      <c r="I21" s="35"/>
      <c r="J21" s="35"/>
      <c r="K21" s="35"/>
      <c r="L21" s="36"/>
      <c r="N21" s="556"/>
      <c r="O21" s="557"/>
      <c r="P21" s="557"/>
      <c r="Q21" s="557"/>
      <c r="R21" s="557"/>
      <c r="S21" s="557"/>
      <c r="T21" s="557"/>
      <c r="U21" s="557"/>
      <c r="V21" s="558"/>
    </row>
    <row r="22" spans="1:22" ht="111.6" customHeight="1" x14ac:dyDescent="0.25">
      <c r="A22" s="509" t="s">
        <v>215</v>
      </c>
      <c r="B22" s="510"/>
      <c r="C22" s="520" t="s">
        <v>238</v>
      </c>
      <c r="D22" s="521"/>
      <c r="E22" s="521"/>
      <c r="F22" s="521"/>
      <c r="G22" s="521"/>
      <c r="H22" s="521"/>
      <c r="I22" s="521"/>
      <c r="J22" s="521"/>
      <c r="K22" s="522"/>
      <c r="L22" s="45"/>
      <c r="N22" s="556"/>
      <c r="O22" s="557"/>
      <c r="P22" s="557"/>
      <c r="Q22" s="557"/>
      <c r="R22" s="557"/>
      <c r="S22" s="557"/>
      <c r="T22" s="557"/>
      <c r="U22" s="557"/>
      <c r="V22" s="558"/>
    </row>
    <row r="23" spans="1:22" ht="13.8" thickBot="1" x14ac:dyDescent="0.3">
      <c r="A23" s="37"/>
      <c r="B23" s="38"/>
      <c r="C23" s="38"/>
      <c r="D23" s="38"/>
      <c r="E23" s="38"/>
      <c r="F23" s="38"/>
      <c r="G23" s="38"/>
      <c r="H23" s="38"/>
      <c r="I23" s="38"/>
      <c r="J23" s="38"/>
      <c r="K23" s="38"/>
      <c r="L23" s="39"/>
      <c r="N23" s="559"/>
      <c r="O23" s="560"/>
      <c r="P23" s="560"/>
      <c r="Q23" s="560"/>
      <c r="R23" s="560"/>
      <c r="S23" s="560"/>
      <c r="T23" s="560"/>
      <c r="U23" s="560"/>
      <c r="V23" s="561"/>
    </row>
    <row r="24" spans="1:22" ht="13.8" thickBot="1" x14ac:dyDescent="0.3">
      <c r="A24" s="28"/>
      <c r="B24" s="28"/>
      <c r="C24" s="28"/>
      <c r="D24" s="28"/>
      <c r="E24" s="28"/>
      <c r="F24" s="28"/>
      <c r="G24" s="28"/>
      <c r="H24" s="28"/>
      <c r="I24" s="28"/>
      <c r="J24" s="28"/>
      <c r="K24" s="28"/>
      <c r="L24" s="28"/>
    </row>
    <row r="25" spans="1:22" ht="27.6" customHeight="1" thickTop="1" thickBot="1" x14ac:dyDescent="0.35">
      <c r="A25" s="30" t="s">
        <v>432</v>
      </c>
      <c r="B25" s="28"/>
      <c r="D25" s="596" t="s">
        <v>229</v>
      </c>
      <c r="E25" s="597"/>
      <c r="F25" s="597"/>
      <c r="G25" s="597"/>
      <c r="H25" s="597"/>
      <c r="I25" s="597"/>
      <c r="J25" s="597"/>
      <c r="K25" s="597"/>
      <c r="L25" s="28"/>
    </row>
    <row r="26" spans="1:22" ht="13.2" x14ac:dyDescent="0.25">
      <c r="A26" s="31"/>
      <c r="B26" s="32"/>
      <c r="C26" s="32"/>
      <c r="D26" s="32"/>
      <c r="E26" s="32"/>
      <c r="F26" s="32"/>
      <c r="G26" s="32"/>
      <c r="H26" s="32"/>
      <c r="I26" s="32"/>
      <c r="J26" s="32"/>
      <c r="K26" s="32"/>
      <c r="L26" s="33"/>
    </row>
    <row r="27" spans="1:22" ht="13.2" x14ac:dyDescent="0.25">
      <c r="A27" s="34" t="s">
        <v>8</v>
      </c>
      <c r="B27" s="35"/>
      <c r="C27" s="35"/>
      <c r="D27" s="35"/>
      <c r="E27" s="41">
        <v>231</v>
      </c>
      <c r="F27" s="35"/>
      <c r="G27" s="78" t="s">
        <v>157</v>
      </c>
      <c r="H27" s="35"/>
      <c r="I27" s="79"/>
      <c r="J27" s="79"/>
      <c r="K27" s="41">
        <v>99</v>
      </c>
      <c r="L27" s="36"/>
    </row>
    <row r="28" spans="1:22" ht="13.2" x14ac:dyDescent="0.25">
      <c r="A28" s="46" t="s">
        <v>90</v>
      </c>
      <c r="B28" s="35"/>
      <c r="C28" s="35"/>
      <c r="D28" s="35"/>
      <c r="E28" s="35"/>
      <c r="F28" s="73"/>
      <c r="G28" s="89" t="s">
        <v>57</v>
      </c>
      <c r="H28" s="81"/>
      <c r="I28" s="81"/>
      <c r="J28" s="81"/>
      <c r="K28" s="82"/>
      <c r="L28" s="36"/>
    </row>
    <row r="29" spans="1:22" ht="13.2" x14ac:dyDescent="0.25">
      <c r="A29" s="46"/>
      <c r="B29" s="35"/>
      <c r="C29" s="35"/>
      <c r="D29" s="35"/>
      <c r="E29" s="35"/>
      <c r="F29" s="35"/>
      <c r="G29" s="81"/>
      <c r="H29" s="81"/>
      <c r="I29" s="81"/>
      <c r="J29" s="81"/>
      <c r="K29" s="82"/>
      <c r="L29" s="36"/>
    </row>
    <row r="30" spans="1:22" ht="13.2" x14ac:dyDescent="0.25">
      <c r="A30" s="34" t="s">
        <v>34</v>
      </c>
      <c r="B30" s="35"/>
      <c r="C30" s="35"/>
      <c r="D30" s="35"/>
      <c r="E30" s="41">
        <v>1.2</v>
      </c>
      <c r="F30" s="35"/>
      <c r="G30" s="35" t="s">
        <v>148</v>
      </c>
      <c r="H30" s="35"/>
      <c r="I30" s="35"/>
      <c r="J30" s="28"/>
      <c r="K30" s="83">
        <v>8.6</v>
      </c>
      <c r="L30" s="36"/>
    </row>
    <row r="31" spans="1:22" ht="13.2" x14ac:dyDescent="0.25">
      <c r="A31" s="46" t="s">
        <v>35</v>
      </c>
      <c r="B31" s="35"/>
      <c r="C31" s="35"/>
      <c r="D31" s="35"/>
      <c r="E31" s="74"/>
      <c r="F31" s="35"/>
      <c r="G31" s="42" t="s">
        <v>91</v>
      </c>
      <c r="H31" s="35"/>
      <c r="I31" s="35"/>
      <c r="J31" s="35"/>
      <c r="K31" s="28"/>
      <c r="L31" s="36"/>
    </row>
    <row r="32" spans="1:22" ht="13.2" x14ac:dyDescent="0.25">
      <c r="A32" s="34"/>
      <c r="B32" s="35"/>
      <c r="C32" s="35"/>
      <c r="D32" s="35"/>
      <c r="E32" s="35"/>
      <c r="F32" s="35"/>
      <c r="G32" s="28"/>
      <c r="H32" s="28"/>
      <c r="I32" s="28"/>
      <c r="J32" s="28"/>
      <c r="K32" s="28"/>
      <c r="L32" s="36"/>
    </row>
    <row r="33" spans="1:12" ht="13.2" x14ac:dyDescent="0.25">
      <c r="A33" s="34" t="s">
        <v>36</v>
      </c>
      <c r="B33" s="35"/>
      <c r="C33" s="35"/>
      <c r="D33" s="35"/>
      <c r="E33" s="49" t="s">
        <v>29</v>
      </c>
      <c r="F33" s="35"/>
      <c r="G33" s="35" t="s">
        <v>147</v>
      </c>
      <c r="H33" s="82"/>
      <c r="I33" s="82"/>
      <c r="J33" s="82"/>
      <c r="K33" s="41">
        <v>40.299999999999997</v>
      </c>
      <c r="L33" s="36"/>
    </row>
    <row r="34" spans="1:12" ht="13.2" x14ac:dyDescent="0.25">
      <c r="A34" s="46" t="s">
        <v>151</v>
      </c>
      <c r="B34" s="35"/>
      <c r="C34" s="35"/>
      <c r="D34" s="35"/>
      <c r="E34" s="35"/>
      <c r="F34" s="35"/>
      <c r="G34" s="42" t="s">
        <v>92</v>
      </c>
      <c r="H34" s="82"/>
      <c r="I34" s="82"/>
      <c r="J34" s="82"/>
      <c r="K34" s="82"/>
      <c r="L34" s="36"/>
    </row>
    <row r="35" spans="1:12" ht="13.2" x14ac:dyDescent="0.25">
      <c r="A35" s="46"/>
      <c r="B35" s="35"/>
      <c r="C35" s="35"/>
      <c r="D35" s="35"/>
      <c r="E35" s="35"/>
      <c r="F35" s="35"/>
      <c r="G35" s="85"/>
      <c r="H35" s="28"/>
      <c r="I35" s="28"/>
      <c r="J35" s="28"/>
      <c r="K35" s="28"/>
      <c r="L35" s="36"/>
    </row>
    <row r="36" spans="1:12" ht="13.2" x14ac:dyDescent="0.25">
      <c r="A36" s="34" t="s">
        <v>371</v>
      </c>
      <c r="B36" s="35"/>
      <c r="C36" s="35"/>
      <c r="D36" s="35"/>
      <c r="E36" s="41">
        <v>5</v>
      </c>
      <c r="F36" s="35"/>
      <c r="G36" s="78" t="s">
        <v>149</v>
      </c>
      <c r="H36" s="35"/>
      <c r="I36" s="35"/>
      <c r="J36" s="35"/>
      <c r="K36" s="86">
        <f>K27*(K30-1)*K33*2/1.2</f>
        <v>50536.2</v>
      </c>
      <c r="L36" s="36"/>
    </row>
    <row r="37" spans="1:12" ht="13.2" x14ac:dyDescent="0.25">
      <c r="A37" s="46" t="s">
        <v>381</v>
      </c>
      <c r="B37" s="35"/>
      <c r="C37" s="35"/>
      <c r="D37" s="35"/>
      <c r="E37" s="35"/>
      <c r="F37" s="35"/>
      <c r="G37" s="88" t="s">
        <v>150</v>
      </c>
      <c r="H37" s="28"/>
      <c r="I37" s="28"/>
      <c r="J37" s="28"/>
      <c r="K37" s="28"/>
      <c r="L37" s="36"/>
    </row>
    <row r="38" spans="1:12" ht="13.2" x14ac:dyDescent="0.25">
      <c r="A38" s="34"/>
      <c r="B38" s="35"/>
      <c r="C38" s="35"/>
      <c r="D38" s="35"/>
      <c r="E38" s="35"/>
      <c r="F38" s="35"/>
      <c r="L38" s="36"/>
    </row>
    <row r="39" spans="1:12" ht="13.2" x14ac:dyDescent="0.25">
      <c r="A39" s="34" t="s">
        <v>37</v>
      </c>
      <c r="B39" s="35"/>
      <c r="C39" s="35"/>
      <c r="D39" s="35"/>
      <c r="E39" s="511">
        <v>444444</v>
      </c>
      <c r="F39" s="512"/>
      <c r="G39" s="35"/>
      <c r="H39" s="428" t="s">
        <v>429</v>
      </c>
      <c r="I39" s="428"/>
      <c r="J39" s="511">
        <f>0.0677*E39/0.936</f>
        <v>32146.216666666664</v>
      </c>
      <c r="K39" s="512"/>
      <c r="L39" s="36"/>
    </row>
    <row r="40" spans="1:12" ht="13.2" x14ac:dyDescent="0.25">
      <c r="A40" s="230"/>
      <c r="B40" s="231"/>
      <c r="C40" s="231"/>
      <c r="D40" s="231"/>
      <c r="E40" s="231"/>
      <c r="F40" s="231"/>
      <c r="G40" s="231"/>
      <c r="H40" s="463" t="s">
        <v>447</v>
      </c>
      <c r="I40" s="231"/>
      <c r="J40" s="231"/>
      <c r="K40" s="231"/>
      <c r="L40" s="430"/>
    </row>
    <row r="41" spans="1:12" ht="13.2" x14ac:dyDescent="0.25">
      <c r="A41" s="34" t="s">
        <v>430</v>
      </c>
      <c r="B41" s="35"/>
      <c r="C41" s="35"/>
      <c r="D41" s="35"/>
      <c r="E41" s="562">
        <f>E39+J39</f>
        <v>476590.21666666667</v>
      </c>
      <c r="F41" s="563"/>
      <c r="G41" s="600"/>
      <c r="H41" s="600"/>
      <c r="I41" s="600"/>
      <c r="J41" s="600"/>
      <c r="K41" s="600"/>
      <c r="L41" s="601"/>
    </row>
    <row r="42" spans="1:12" ht="13.2" x14ac:dyDescent="0.25">
      <c r="A42" s="429" t="s">
        <v>81</v>
      </c>
      <c r="B42" s="35"/>
      <c r="C42" s="35"/>
      <c r="D42" s="35"/>
      <c r="E42" s="35"/>
      <c r="F42" s="35"/>
      <c r="G42" s="600"/>
      <c r="H42" s="600"/>
      <c r="I42" s="600"/>
      <c r="J42" s="600"/>
      <c r="K42" s="600"/>
      <c r="L42" s="601"/>
    </row>
    <row r="43" spans="1:12" ht="13.2" x14ac:dyDescent="0.25">
      <c r="A43" s="429"/>
      <c r="B43" s="35"/>
      <c r="C43" s="35"/>
      <c r="D43" s="35"/>
      <c r="E43" s="35"/>
      <c r="F43" s="35"/>
      <c r="G43" s="600"/>
      <c r="H43" s="600"/>
      <c r="I43" s="600"/>
      <c r="J43" s="600"/>
      <c r="K43" s="600"/>
      <c r="L43" s="601"/>
    </row>
    <row r="44" spans="1:12" ht="13.2" x14ac:dyDescent="0.25">
      <c r="A44" s="509" t="s">
        <v>434</v>
      </c>
      <c r="B44" s="564"/>
      <c r="C44" s="564"/>
      <c r="D44" s="564"/>
      <c r="E44" s="564"/>
      <c r="F44" s="564"/>
      <c r="G44" s="564"/>
      <c r="H44" s="564"/>
      <c r="I44" s="564"/>
      <c r="J44" s="35"/>
      <c r="K44" s="41" t="s">
        <v>431</v>
      </c>
      <c r="L44" s="36"/>
    </row>
    <row r="45" spans="1:12" ht="13.2" x14ac:dyDescent="0.25">
      <c r="A45" s="509"/>
      <c r="B45" s="564"/>
      <c r="C45" s="564"/>
      <c r="D45" s="564"/>
      <c r="E45" s="564"/>
      <c r="F45" s="564"/>
      <c r="G45" s="564"/>
      <c r="H45" s="564"/>
      <c r="I45" s="564"/>
      <c r="J45" s="35"/>
      <c r="K45" s="35"/>
      <c r="L45" s="36"/>
    </row>
    <row r="46" spans="1:12" ht="13.2" x14ac:dyDescent="0.25">
      <c r="A46" s="423"/>
      <c r="B46" s="431"/>
      <c r="C46" s="431"/>
      <c r="D46" s="431"/>
      <c r="E46" s="431"/>
      <c r="F46" s="431"/>
      <c r="G46" s="431"/>
      <c r="H46" s="431"/>
      <c r="I46" s="431"/>
      <c r="J46" s="35"/>
      <c r="K46" s="35"/>
      <c r="L46" s="36"/>
    </row>
    <row r="47" spans="1:12" ht="13.2" x14ac:dyDescent="0.25">
      <c r="A47" s="565" t="s">
        <v>448</v>
      </c>
      <c r="B47" s="566"/>
      <c r="C47" s="566"/>
      <c r="D47" s="566"/>
      <c r="E47" s="566"/>
      <c r="F47" s="566"/>
      <c r="G47" s="569" t="s">
        <v>435</v>
      </c>
      <c r="H47" s="569"/>
      <c r="I47" s="570"/>
      <c r="J47" s="511">
        <v>0</v>
      </c>
      <c r="K47" s="512"/>
      <c r="L47" s="430"/>
    </row>
    <row r="48" spans="1:12" ht="13.8" thickBot="1" x14ac:dyDescent="0.3">
      <c r="A48" s="567"/>
      <c r="B48" s="568"/>
      <c r="C48" s="568"/>
      <c r="D48" s="568"/>
      <c r="E48" s="568"/>
      <c r="F48" s="568"/>
      <c r="G48" s="434"/>
      <c r="H48" s="434"/>
      <c r="I48" s="432"/>
      <c r="J48" s="432"/>
      <c r="K48" s="432"/>
      <c r="L48" s="433"/>
    </row>
    <row r="50" spans="1:12" ht="13.8" thickBot="1" x14ac:dyDescent="0.3">
      <c r="A50" s="30" t="s">
        <v>63</v>
      </c>
      <c r="B50" s="28"/>
      <c r="C50" s="28"/>
      <c r="D50" s="28"/>
      <c r="E50" s="28"/>
      <c r="F50" s="28"/>
      <c r="G50" s="28"/>
      <c r="H50" s="28"/>
      <c r="I50" s="28"/>
      <c r="J50" s="28"/>
      <c r="K50" s="28"/>
      <c r="L50" s="28"/>
    </row>
    <row r="51" spans="1:12" ht="13.2" x14ac:dyDescent="0.25">
      <c r="A51" s="51"/>
      <c r="B51" s="52"/>
      <c r="C51" s="52"/>
      <c r="D51" s="52"/>
      <c r="E51" s="52"/>
      <c r="F51" s="52"/>
      <c r="G51" s="52"/>
      <c r="H51" s="52"/>
      <c r="I51" s="52"/>
      <c r="J51" s="52"/>
      <c r="K51" s="52"/>
      <c r="L51" s="53"/>
    </row>
    <row r="52" spans="1:12" ht="13.2" x14ac:dyDescent="0.25">
      <c r="A52" s="54" t="s">
        <v>66</v>
      </c>
      <c r="B52" s="55"/>
      <c r="C52" s="56" t="s">
        <v>74</v>
      </c>
      <c r="D52" s="57" t="s">
        <v>117</v>
      </c>
      <c r="E52" s="56" t="s">
        <v>67</v>
      </c>
      <c r="F52" s="55"/>
      <c r="G52" s="55" t="s">
        <v>65</v>
      </c>
      <c r="H52" s="55"/>
      <c r="I52" s="55"/>
      <c r="J52" s="56" t="s">
        <v>68</v>
      </c>
      <c r="K52" s="56" t="s">
        <v>115</v>
      </c>
      <c r="L52" s="58"/>
    </row>
    <row r="53" spans="1:12" ht="13.2" x14ac:dyDescent="0.25">
      <c r="A53" s="108" t="s">
        <v>173</v>
      </c>
      <c r="B53" s="109"/>
      <c r="C53" s="110">
        <f>S69</f>
        <v>0.19373032051397257</v>
      </c>
      <c r="D53" s="113">
        <f t="shared" ref="D53:D58" si="0">C53*365</f>
        <v>70.711566987599994</v>
      </c>
      <c r="E53" s="113">
        <f t="shared" ref="E53:E58" si="1">C53*1000/453.5/2000*365</f>
        <v>7.7962036370011006E-2</v>
      </c>
      <c r="F53" s="55"/>
      <c r="G53" s="62" t="s">
        <v>201</v>
      </c>
      <c r="H53" s="55"/>
      <c r="I53" s="55"/>
      <c r="J53" s="76">
        <f>C69</f>
        <v>710.73742465753423</v>
      </c>
      <c r="K53" s="77">
        <f>J53*365</f>
        <v>259419.16</v>
      </c>
      <c r="L53" s="58"/>
    </row>
    <row r="54" spans="1:12" ht="13.2" x14ac:dyDescent="0.25">
      <c r="A54" s="59" t="s">
        <v>22</v>
      </c>
      <c r="B54" s="55"/>
      <c r="C54" s="60">
        <f>O69</f>
        <v>43.333401565025753</v>
      </c>
      <c r="D54" s="61">
        <f t="shared" si="0"/>
        <v>15816.6915712344</v>
      </c>
      <c r="E54" s="61">
        <f t="shared" si="1"/>
        <v>17.438469207535167</v>
      </c>
      <c r="F54" s="55"/>
      <c r="G54" s="62" t="s">
        <v>202</v>
      </c>
      <c r="H54" s="55"/>
      <c r="I54" s="55"/>
      <c r="J54" s="76">
        <f>D69</f>
        <v>31983.184109589038</v>
      </c>
      <c r="K54" s="77">
        <f>J54*365</f>
        <v>11673862.199999999</v>
      </c>
      <c r="L54" s="58"/>
    </row>
    <row r="55" spans="1:12" ht="13.2" x14ac:dyDescent="0.25">
      <c r="A55" s="59" t="s">
        <v>101</v>
      </c>
      <c r="B55" s="55"/>
      <c r="C55" s="60">
        <f>P69</f>
        <v>0.96227337790356149</v>
      </c>
      <c r="D55" s="61">
        <f t="shared" si="0"/>
        <v>351.22978293479997</v>
      </c>
      <c r="E55" s="61">
        <f t="shared" si="1"/>
        <v>0.38724342109680249</v>
      </c>
      <c r="F55" s="55"/>
      <c r="G55" s="62" t="s">
        <v>339</v>
      </c>
      <c r="H55" s="55"/>
      <c r="I55" s="55"/>
      <c r="J55" s="220">
        <f>J53*0.218</f>
        <v>154.94075857534247</v>
      </c>
      <c r="K55" s="221">
        <f>K53*0.218</f>
        <v>56553.376880000003</v>
      </c>
      <c r="L55" s="58"/>
    </row>
    <row r="56" spans="1:12" ht="13.2" x14ac:dyDescent="0.25">
      <c r="A56" s="59" t="s">
        <v>21</v>
      </c>
      <c r="B56" s="55"/>
      <c r="C56" s="60">
        <f>Q69</f>
        <v>0.50638078601753422</v>
      </c>
      <c r="D56" s="61">
        <f t="shared" si="0"/>
        <v>184.82898689639998</v>
      </c>
      <c r="E56" s="61">
        <f t="shared" si="1"/>
        <v>0.20378058092216098</v>
      </c>
      <c r="F56" s="55"/>
      <c r="G56" s="219" t="s">
        <v>338</v>
      </c>
      <c r="H56" s="55"/>
      <c r="I56" s="55"/>
      <c r="J56" s="55"/>
      <c r="K56" s="55"/>
      <c r="L56" s="58"/>
    </row>
    <row r="57" spans="1:12" ht="13.8" thickBot="1" x14ac:dyDescent="0.3">
      <c r="A57" s="59" t="s">
        <v>20</v>
      </c>
      <c r="B57" s="55"/>
      <c r="C57" s="60">
        <f>R69</f>
        <v>1.1473833969912328</v>
      </c>
      <c r="D57" s="61">
        <f t="shared" si="0"/>
        <v>418.79493990179998</v>
      </c>
      <c r="E57" s="61">
        <f t="shared" si="1"/>
        <v>0.46173642767563394</v>
      </c>
      <c r="F57" s="55"/>
      <c r="G57" s="55"/>
      <c r="H57" s="55"/>
      <c r="I57" s="55"/>
      <c r="J57" s="55"/>
      <c r="K57" s="55"/>
      <c r="L57" s="58"/>
    </row>
    <row r="58" spans="1:12" ht="13.8" thickBot="1" x14ac:dyDescent="0.3">
      <c r="A58" s="65" t="s">
        <v>62</v>
      </c>
      <c r="B58" s="55"/>
      <c r="C58" s="66">
        <f>B69</f>
        <v>45.949439125938085</v>
      </c>
      <c r="D58" s="67">
        <f t="shared" si="0"/>
        <v>16771.545280967403</v>
      </c>
      <c r="E58" s="66">
        <f t="shared" si="1"/>
        <v>18.491229637229772</v>
      </c>
      <c r="F58" s="55"/>
      <c r="G58" s="55"/>
      <c r="H58" s="55" t="s">
        <v>73</v>
      </c>
      <c r="I58" s="55"/>
      <c r="J58" s="55"/>
      <c r="K58" s="102">
        <f>E69</f>
        <v>175.95352038770068</v>
      </c>
      <c r="L58" s="58"/>
    </row>
    <row r="59" spans="1:12" ht="13.8" thickBot="1" x14ac:dyDescent="0.3">
      <c r="A59" s="68" t="s">
        <v>75</v>
      </c>
      <c r="B59" s="69"/>
      <c r="C59" s="69"/>
      <c r="D59" s="69"/>
      <c r="E59" s="69"/>
      <c r="F59" s="69"/>
      <c r="G59" s="69"/>
      <c r="H59" s="69"/>
      <c r="I59" s="69"/>
      <c r="J59" s="69"/>
      <c r="K59" s="69"/>
      <c r="L59" s="71"/>
    </row>
    <row r="66" spans="1:74" x14ac:dyDescent="0.25">
      <c r="AI66" s="194" t="str">
        <f t="shared" ref="AI66:BG66" si="2">"Rates "&amp;Funding_Year</f>
        <v>Rates 2028</v>
      </c>
      <c r="AJ66" s="194" t="str">
        <f t="shared" si="2"/>
        <v>Rates 2028</v>
      </c>
      <c r="AK66" s="194" t="str">
        <f t="shared" si="2"/>
        <v>Rates 2028</v>
      </c>
      <c r="AL66" s="194" t="str">
        <f t="shared" si="2"/>
        <v>Rates 2028</v>
      </c>
      <c r="AM66" s="194" t="str">
        <f t="shared" si="2"/>
        <v>Rates 2028</v>
      </c>
      <c r="AN66" s="202" t="str">
        <f t="shared" si="2"/>
        <v>Rates 2028</v>
      </c>
      <c r="AO66" s="202" t="str">
        <f t="shared" si="2"/>
        <v>Rates 2028</v>
      </c>
      <c r="AP66" s="202" t="str">
        <f t="shared" si="2"/>
        <v>Rates 2028</v>
      </c>
      <c r="AQ66" s="202" t="str">
        <f t="shared" si="2"/>
        <v>Rates 2028</v>
      </c>
      <c r="AR66" s="202" t="str">
        <f t="shared" si="2"/>
        <v>Rates 2028</v>
      </c>
      <c r="AS66" s="196" t="str">
        <f t="shared" si="2"/>
        <v>Rates 2028</v>
      </c>
      <c r="AT66" s="196" t="str">
        <f t="shared" si="2"/>
        <v>Rates 2028</v>
      </c>
      <c r="AU66" s="196" t="str">
        <f t="shared" si="2"/>
        <v>Rates 2028</v>
      </c>
      <c r="AV66" s="196" t="str">
        <f t="shared" si="2"/>
        <v>Rates 2028</v>
      </c>
      <c r="AW66" s="196" t="str">
        <f t="shared" si="2"/>
        <v>Rates 2028</v>
      </c>
      <c r="AX66" s="198" t="str">
        <f t="shared" si="2"/>
        <v>Rates 2028</v>
      </c>
      <c r="AY66" s="198" t="str">
        <f t="shared" si="2"/>
        <v>Rates 2028</v>
      </c>
      <c r="AZ66" s="198" t="str">
        <f t="shared" si="2"/>
        <v>Rates 2028</v>
      </c>
      <c r="BA66" s="198" t="str">
        <f t="shared" si="2"/>
        <v>Rates 2028</v>
      </c>
      <c r="BB66" s="198" t="str">
        <f t="shared" si="2"/>
        <v>Rates 2028</v>
      </c>
      <c r="BC66" s="200" t="str">
        <f t="shared" si="2"/>
        <v>Rates 2028</v>
      </c>
      <c r="BD66" s="200" t="str">
        <f t="shared" si="2"/>
        <v>Rates 2028</v>
      </c>
      <c r="BE66" s="200" t="str">
        <f t="shared" si="2"/>
        <v>Rates 2028</v>
      </c>
      <c r="BF66" s="200" t="str">
        <f t="shared" si="2"/>
        <v>Rates 2028</v>
      </c>
      <c r="BG66" s="200" t="str">
        <f t="shared" si="2"/>
        <v>Rates 2028</v>
      </c>
    </row>
    <row r="67" spans="1:74" x14ac:dyDescent="0.25">
      <c r="AH67" s="211" t="s">
        <v>282</v>
      </c>
      <c r="AI67">
        <v>2</v>
      </c>
      <c r="AJ67">
        <v>3</v>
      </c>
      <c r="AK67">
        <v>87</v>
      </c>
      <c r="AL67">
        <v>100</v>
      </c>
      <c r="AM67">
        <v>110</v>
      </c>
      <c r="AN67">
        <v>2</v>
      </c>
      <c r="AO67">
        <v>3</v>
      </c>
      <c r="AP67">
        <v>87</v>
      </c>
      <c r="AQ67" s="212">
        <v>100106107</v>
      </c>
      <c r="AR67" s="212">
        <v>110116117</v>
      </c>
      <c r="AS67">
        <v>2</v>
      </c>
      <c r="AT67">
        <v>3</v>
      </c>
      <c r="AU67">
        <v>87</v>
      </c>
      <c r="AV67">
        <v>100</v>
      </c>
      <c r="AW67">
        <v>110</v>
      </c>
      <c r="AX67">
        <v>2</v>
      </c>
      <c r="AY67">
        <v>3</v>
      </c>
      <c r="AZ67">
        <v>87</v>
      </c>
      <c r="BA67" s="212">
        <v>100106107</v>
      </c>
      <c r="BB67" s="212">
        <v>110116117</v>
      </c>
      <c r="BC67">
        <v>2</v>
      </c>
      <c r="BD67">
        <v>3</v>
      </c>
      <c r="BE67">
        <v>87</v>
      </c>
      <c r="BF67">
        <v>100</v>
      </c>
      <c r="BG67">
        <v>110</v>
      </c>
    </row>
    <row r="68" spans="1:74" ht="50.4" x14ac:dyDescent="0.25">
      <c r="A68" s="9" t="s">
        <v>78</v>
      </c>
      <c r="B68" s="14" t="s">
        <v>105</v>
      </c>
      <c r="C68" s="14" t="s">
        <v>106</v>
      </c>
      <c r="D68" s="15" t="s">
        <v>79</v>
      </c>
      <c r="E68" s="14" t="s">
        <v>72</v>
      </c>
      <c r="F68" s="18" t="s">
        <v>464</v>
      </c>
      <c r="G68" s="18" t="s">
        <v>465</v>
      </c>
      <c r="H68" s="18" t="s">
        <v>466</v>
      </c>
      <c r="I68" s="18" t="s">
        <v>221</v>
      </c>
      <c r="J68" s="18" t="s">
        <v>119</v>
      </c>
      <c r="K68" s="18" t="s">
        <v>123</v>
      </c>
      <c r="L68" s="18" t="s">
        <v>120</v>
      </c>
      <c r="M68" s="18" t="s">
        <v>124</v>
      </c>
      <c r="N68" s="18" t="s">
        <v>122</v>
      </c>
      <c r="O68" s="14" t="s">
        <v>22</v>
      </c>
      <c r="P68" s="14" t="s">
        <v>204</v>
      </c>
      <c r="Q68" s="14" t="s">
        <v>21</v>
      </c>
      <c r="R68" s="14" t="s">
        <v>20</v>
      </c>
      <c r="S68" s="14" t="s">
        <v>173</v>
      </c>
      <c r="T68" s="16" t="s">
        <v>23</v>
      </c>
      <c r="U68" s="10" t="s">
        <v>8</v>
      </c>
      <c r="V68" s="10" t="s">
        <v>9</v>
      </c>
      <c r="W68" s="10" t="s">
        <v>10</v>
      </c>
      <c r="X68" s="10" t="s">
        <v>11</v>
      </c>
      <c r="Y68" s="10" t="s">
        <v>12</v>
      </c>
      <c r="Z68" s="10" t="s">
        <v>13</v>
      </c>
      <c r="AA68" s="10" t="s">
        <v>14</v>
      </c>
      <c r="AB68" s="10" t="s">
        <v>15</v>
      </c>
      <c r="AC68" s="10" t="s">
        <v>16</v>
      </c>
      <c r="AD68" s="10" t="s">
        <v>85</v>
      </c>
      <c r="AE68" s="10" t="s">
        <v>17</v>
      </c>
      <c r="AF68" s="10" t="s">
        <v>18</v>
      </c>
      <c r="AG68" s="10" t="s">
        <v>19</v>
      </c>
      <c r="AH68" s="103" t="s">
        <v>118</v>
      </c>
      <c r="AI68" s="98" t="s">
        <v>110</v>
      </c>
      <c r="AJ68" s="98" t="s">
        <v>109</v>
      </c>
      <c r="AK68" s="98" t="s">
        <v>108</v>
      </c>
      <c r="AL68" s="98" t="s">
        <v>107</v>
      </c>
      <c r="AM68" s="98" t="s">
        <v>196</v>
      </c>
      <c r="AN68" s="100" t="s">
        <v>114</v>
      </c>
      <c r="AO68" s="100" t="s">
        <v>113</v>
      </c>
      <c r="AP68" s="100" t="s">
        <v>112</v>
      </c>
      <c r="AQ68" s="100" t="s">
        <v>111</v>
      </c>
      <c r="AR68" s="100" t="s">
        <v>197</v>
      </c>
      <c r="AS68" s="99" t="s">
        <v>184</v>
      </c>
      <c r="AT68" s="99" t="s">
        <v>185</v>
      </c>
      <c r="AU68" s="99" t="s">
        <v>186</v>
      </c>
      <c r="AV68" s="99" t="s">
        <v>187</v>
      </c>
      <c r="AW68" s="99" t="s">
        <v>198</v>
      </c>
      <c r="AX68" s="101" t="s">
        <v>188</v>
      </c>
      <c r="AY68" s="101" t="s">
        <v>189</v>
      </c>
      <c r="AZ68" s="101" t="s">
        <v>190</v>
      </c>
      <c r="BA68" s="101" t="s">
        <v>191</v>
      </c>
      <c r="BB68" s="101" t="s">
        <v>199</v>
      </c>
      <c r="BC68" s="107" t="s">
        <v>192</v>
      </c>
      <c r="BD68" s="107" t="s">
        <v>193</v>
      </c>
      <c r="BE68" s="107" t="s">
        <v>194</v>
      </c>
      <c r="BF68" s="107" t="s">
        <v>195</v>
      </c>
      <c r="BG68" s="107" t="s">
        <v>200</v>
      </c>
      <c r="BH68" s="23" t="s">
        <v>0</v>
      </c>
      <c r="BI68" s="9" t="s">
        <v>76</v>
      </c>
      <c r="BJ68" s="10" t="s">
        <v>1</v>
      </c>
      <c r="BK68" s="10" t="s">
        <v>2</v>
      </c>
      <c r="BL68" s="9" t="s">
        <v>64</v>
      </c>
      <c r="BM68" s="10" t="s">
        <v>3</v>
      </c>
      <c r="BN68" s="9" t="s">
        <v>40</v>
      </c>
      <c r="BO68" s="9" t="s">
        <v>41</v>
      </c>
      <c r="BP68" s="9" t="s">
        <v>42</v>
      </c>
      <c r="BQ68" s="12" t="s">
        <v>4</v>
      </c>
      <c r="BR68" s="10" t="s">
        <v>5</v>
      </c>
      <c r="BS68" s="10" t="s">
        <v>6</v>
      </c>
      <c r="BT68" s="10" t="s">
        <v>7</v>
      </c>
      <c r="BU68" s="10" t="s">
        <v>39</v>
      </c>
      <c r="BV68" s="222" t="s">
        <v>337</v>
      </c>
    </row>
    <row r="69" spans="1:74" ht="63" x14ac:dyDescent="0.25">
      <c r="A69" s="4" t="str">
        <f>C20</f>
        <v>Your Agency - Vanpool Expansion-SL</v>
      </c>
      <c r="B69" s="17">
        <f>SUM(O69:R69)</f>
        <v>45.949439125938085</v>
      </c>
      <c r="C69" s="17">
        <f>(K36/45)*(U69/365)</f>
        <v>710.73742465753423</v>
      </c>
      <c r="D69" s="117">
        <f>K69*(U69/365)</f>
        <v>31983.184109589038</v>
      </c>
      <c r="E69" s="5">
        <f>T69*(B69*365)/(MAX(F69,H69)/1000)</f>
        <v>175.95352038770068</v>
      </c>
      <c r="F69" s="118">
        <f>E39</f>
        <v>444444</v>
      </c>
      <c r="G69" s="118">
        <f>E41</f>
        <v>476590.21666666667</v>
      </c>
      <c r="H69" s="118">
        <f>MAX(E41,J47)</f>
        <v>476590.21666666667</v>
      </c>
      <c r="I69" s="127">
        <f>(0.2)*2*K27*(K30-1)/E30</f>
        <v>250.79999999999998</v>
      </c>
      <c r="J69" s="119">
        <v>0</v>
      </c>
      <c r="K69" s="97">
        <f>K36</f>
        <v>50536.2</v>
      </c>
      <c r="L69" s="120">
        <v>0</v>
      </c>
      <c r="M69" s="121">
        <v>1</v>
      </c>
      <c r="N69" s="122" t="str">
        <f>E33</f>
        <v>LD</v>
      </c>
      <c r="O69" s="7">
        <f>($I$69*AS69*$M$69 + $J$69*BC69 + $K$69*AX69 - $L$69*(AN69)) * ($U$69/365)/1000</f>
        <v>43.333401565025753</v>
      </c>
      <c r="P69" s="7">
        <f>($I$69*AT69*$M$69 + $J$69*BD69 + $K$69*AY69 - $L$69*(AO69)) * ($U$69/365)/1000</f>
        <v>0.96227337790356149</v>
      </c>
      <c r="Q69" s="7">
        <f>($I$69*AU69*$M$69 + $J$69*BE69 + $K$69*AZ69 - $L$69*(AP69)) * ($U$69/365)/1000</f>
        <v>0.50638078601753422</v>
      </c>
      <c r="R69" s="7">
        <f>($I$69*AV69*$M$69 + $J$69*BF69 + $K$69*BA69 - $L$69*(AQ69)) * ($U$69/365)/1000</f>
        <v>1.1473833969912328</v>
      </c>
      <c r="S69" s="7">
        <f>($I$69*AW69*$M$69 + $J$69*BG69 + $K$69*BB69 - $L$69*(AR69)) * ($U$69/365)/1000</f>
        <v>0.19373032051397257</v>
      </c>
      <c r="T69" s="6">
        <f>E36</f>
        <v>5</v>
      </c>
      <c r="U69" s="6">
        <f>E27</f>
        <v>231</v>
      </c>
      <c r="V69" s="6"/>
      <c r="W69" s="6">
        <f>K33</f>
        <v>40.299999999999997</v>
      </c>
      <c r="X69" s="6">
        <f>E30</f>
        <v>1.2</v>
      </c>
      <c r="Y69" s="6">
        <f>K27</f>
        <v>99</v>
      </c>
      <c r="Z69" s="6"/>
      <c r="AA69" s="6"/>
      <c r="AB69" s="6"/>
      <c r="AC69" s="6"/>
      <c r="AD69" s="6"/>
      <c r="AE69" s="6"/>
      <c r="AF69" s="6"/>
      <c r="AG69" s="6"/>
      <c r="AH69" s="25" t="s">
        <v>102</v>
      </c>
      <c r="AI69" s="104">
        <f>VLOOKUP($I$16&amp;"_"&amp;$I$18&amp;"_"&amp;AI67&amp;"_42",_veh_start_run_rate!$A$5:$Q$589,13,FALSE)</f>
        <v>4.3624039999999997</v>
      </c>
      <c r="AJ69" s="104" t="str">
        <f>VLOOKUP($I$16&amp;"_"&amp;$I$18&amp;"_"&amp;AJ67&amp;"_42",_veh_start_run_rate!$A$5:$Q$589,13,FALSE)</f>
        <v>\N</v>
      </c>
      <c r="AK69" s="104">
        <f>VLOOKUP($I$16&amp;"_"&amp;$I$18&amp;"_"&amp;AK67&amp;"_42",_veh_start_run_rate!$A$5:$Q$589,13,FALSE)</f>
        <v>0.829237</v>
      </c>
      <c r="AL69" s="104">
        <f>VLOOKUP($I$16&amp;"_"&amp;$I$18&amp;"_"&amp;AL67&amp;"_42",_veh_start_run_rate!$A$5:$Q$589,13,FALSE)</f>
        <v>5.1165000000000002E-2</v>
      </c>
      <c r="AM69" s="104">
        <f>VLOOKUP($I$16&amp;"_"&amp;$I$18&amp;"_"&amp;AM67&amp;"_42",_veh_start_run_rate!$A$5:$Q$589,13,FALSE)</f>
        <v>4.5324000000000003E-2</v>
      </c>
      <c r="AN69" s="104">
        <f>VLOOKUP($I$16&amp;"_"&amp;$I$18&amp;"_"&amp;AN67&amp;"_42",_veh_start_run_rate!$A$5:$Q$589,12,FALSE)</f>
        <v>8.0165179999999996</v>
      </c>
      <c r="AO69" s="104">
        <f>VLOOKUP($I$16&amp;"_"&amp;$I$18&amp;"_"&amp;AO67&amp;"_42",_veh_start_run_rate!$A$5:$Q$589,12,FALSE)</f>
        <v>2.9712019999999999</v>
      </c>
      <c r="AP69" s="104">
        <f>VLOOKUP($I$16&amp;"_"&amp;$I$18&amp;"_"&amp;AP67&amp;"_42",_veh_start_run_rate!$A$5:$Q$589,12,FALSE)</f>
        <v>0.157328</v>
      </c>
      <c r="AQ69" s="104">
        <f>VLOOKUP($I$16&amp;"_"&amp;$I$18&amp;"_100_42",_veh_start_run_rate!$A$5:$Q$589,12,FALSE) + VLOOKUP($I$16&amp;"_"&amp;$I$18&amp;"_106_42",_veh_start_run_rate!$A$5:$Q$589,12,FALSE) + VLOOKUP($I$16&amp;"_"&amp;$I$18&amp;"_107_42",_veh_start_run_rate!$A$5:$Q$589,12,FALSE)</f>
        <v>0.12767400000000001</v>
      </c>
      <c r="AR69" s="104">
        <f>VLOOKUP($I$16&amp;"_"&amp;$I$18&amp;"_110_42",_veh_start_run_rate!$A$5:$Q$589,12,FALSE) + VLOOKUP($I$16&amp;"_"&amp;$I$18&amp;"_116_42",_veh_start_run_rate!$A$5:$Q$589,12,FALSE) + VLOOKUP($I$16&amp;"_"&amp;$I$18&amp;"_117_42",_veh_start_run_rate!$A$5:$Q$589,12,FALSE)</f>
        <v>3.4007000000000003E-2</v>
      </c>
      <c r="AS69" s="105">
        <f>VLOOKUP($I$16&amp;"_"&amp;$I$18&amp;"_"&amp;AS67&amp;"_21",_veh_start_run_rate!$A$5:$Q$589,13,FALSE)</f>
        <v>12.045021999999999</v>
      </c>
      <c r="AT69" s="105">
        <f>VLOOKUP($I$16&amp;"_"&amp;$I$18&amp;"_"&amp;AT67&amp;"_21",_veh_start_run_rate!$A$5:$Q$589,13,FALSE)</f>
        <v>0.40881400000000001</v>
      </c>
      <c r="AU69" s="105">
        <f>VLOOKUP($I$16&amp;"_"&amp;$I$18&amp;"_"&amp;AU67&amp;"_21",_veh_start_run_rate!$A$5:$Q$589,13,FALSE)</f>
        <v>1.4033910000000001</v>
      </c>
      <c r="AV69" s="105">
        <f>VLOOKUP($I$16&amp;"_"&amp;$I$18&amp;"_"&amp;AV67&amp;"_21",_veh_start_run_rate!$A$5:$Q$589,13,FALSE)</f>
        <v>7.0441000000000004E-2</v>
      </c>
      <c r="AW69" s="105">
        <f>VLOOKUP($I$16&amp;"_"&amp;$I$18&amp;"_"&amp;AW67&amp;"_21",_veh_start_run_rate!$A$5:$Q$589,13,FALSE)</f>
        <v>6.2315000000000002E-2</v>
      </c>
      <c r="AX69" s="105">
        <f>VLOOKUP($I$16&amp;"_"&amp;$I$18&amp;"_"&amp;AX67&amp;"_21",_veh_start_run_rate!$A$5:$Q$589,12,FALSE)</f>
        <v>1.295104</v>
      </c>
      <c r="AY69" s="105">
        <f>VLOOKUP($I$16&amp;"_"&amp;$I$18&amp;"_"&amp;AY67&amp;"_21",_veh_start_run_rate!$A$5:$Q$589,12,FALSE)</f>
        <v>2.8058E-2</v>
      </c>
      <c r="AZ69" s="105">
        <f>VLOOKUP($I$16&amp;"_"&amp;$I$18&amp;"_"&amp;AZ67&amp;"_21",_veh_start_run_rate!$A$5:$Q$589,12,FALSE)</f>
        <v>8.8679999999999991E-3</v>
      </c>
      <c r="BA69" s="105">
        <f>VLOOKUP($I$16&amp;"_"&amp;$I$18&amp;"_100_21",_veh_start_run_rate!$A$5:$Q$589,12,FALSE) + VLOOKUP($I$16&amp;"_"&amp;$I$18&amp;"_106_21",_veh_start_run_rate!$A$5:$Q$589,12,FALSE) + VLOOKUP($I$16&amp;"_"&amp;$I$18&amp;"_107_21",_veh_start_run_rate!$A$5:$Q$589,12,FALSE)</f>
        <v>3.5525000000000001E-2</v>
      </c>
      <c r="BB69" s="105">
        <f>VLOOKUP($I$16&amp;"_"&amp;$I$18&amp;"_110_21",_veh_start_run_rate!$A$5:$Q$589,12,FALSE) + VLOOKUP($I$16&amp;"_"&amp;$I$18&amp;"_116_21",_veh_start_run_rate!$A$5:$Q$589,12,FALSE) + VLOOKUP($I$16&amp;"_"&amp;$I$18&amp;"_117_21",_veh_start_run_rate!$A$5:$Q$589,12,FALSE)</f>
        <v>5.7479999999999996E-3</v>
      </c>
      <c r="BC69" s="106">
        <f>VLOOKUP("SL_"&amp;$I$18&amp;"_art_"&amp;BC67&amp;"_ALL",Vehicle_Idle_Rates!$A$7:$AQ$11,5,FALSE)</f>
        <v>6.2979468483738579</v>
      </c>
      <c r="BD69" s="106">
        <f>VLOOKUP("SL_"&amp;$I$18&amp;"_art_"&amp;BD67&amp;"_ALL",Vehicle_Idle_Rates!$A$7:$AQ$11,5,FALSE)</f>
        <v>5.862667472741605</v>
      </c>
      <c r="BE69" s="106">
        <f>VLOOKUP("SL_"&amp;$I$18&amp;"_art_"&amp;BE67&amp;"_ALL",Vehicle_Idle_Rates!$A$7:$AQ$11,5,FALSE)</f>
        <v>0.94479368244509898</v>
      </c>
      <c r="BF69" s="106">
        <f>VLOOKUP("SL_"&amp;$I$18&amp;"_art_"&amp;BF67&amp;"_ALL",Vehicle_Idle_Rates!$A$7:$AQ$11,5,FALSE)</f>
        <v>0.12986157714226801</v>
      </c>
      <c r="BG69" s="106">
        <f>VLOOKUP("SL_"&amp;$I$18&amp;"_art_"&amp;BG67&amp;"_ALL",Vehicle_Idle_Rates!$A$7:$AQ$11,5,FALSE)</f>
        <v>0.11897585320485035</v>
      </c>
      <c r="BH69" s="24" t="str">
        <f>T(I16)</f>
        <v>SL</v>
      </c>
      <c r="BI69" s="4" t="str">
        <f>I20</f>
        <v>Salt Lake</v>
      </c>
      <c r="BJ69" s="4">
        <f>I18</f>
        <v>2028</v>
      </c>
      <c r="BK69" s="4" t="str">
        <f>C14</f>
        <v>Vanpool Expansion</v>
      </c>
      <c r="BL69" s="4" t="s">
        <v>24</v>
      </c>
      <c r="BM69" s="4" t="str">
        <f>C7</f>
        <v>Your Agency</v>
      </c>
      <c r="BN69" s="4">
        <f>D16</f>
        <v>0</v>
      </c>
      <c r="BO69" s="4">
        <f>C17</f>
        <v>0</v>
      </c>
      <c r="BP69" s="4">
        <f>C18</f>
        <v>0</v>
      </c>
      <c r="BQ69" s="13" t="str">
        <f>C22</f>
        <v xml:space="preserve">Please enter here a brief description of this project, including the basic cost elements that comprise the total shown below (right-of-way, materials, pavement quantities, epuipment costs, labor costs, etc.), assumptions made in estimating emission reductions and the justification for those assumptions, and any other relevant supporting information.  </v>
      </c>
      <c r="BR69" s="4" t="str">
        <f>C9</f>
        <v>Your Name</v>
      </c>
      <c r="BS69" s="4" t="str">
        <f>I7</f>
        <v>801-123-4567</v>
      </c>
      <c r="BT69" s="4" t="str">
        <f>I9</f>
        <v>youre-mail@email.com</v>
      </c>
      <c r="BU69" s="4" t="str">
        <f>I14</f>
        <v>City of Project Location</v>
      </c>
      <c r="BV69" s="223">
        <f>J55</f>
        <v>154.94075857534247</v>
      </c>
    </row>
    <row r="71" spans="1:74" ht="12.6" customHeight="1" x14ac:dyDescent="0.25">
      <c r="G71" s="611" t="s">
        <v>222</v>
      </c>
      <c r="H71" s="611"/>
      <c r="I71" s="611"/>
      <c r="M71" s="128"/>
      <c r="N71" s="128"/>
      <c r="O71" s="128"/>
      <c r="P71" s="128"/>
      <c r="Q71" s="128"/>
    </row>
    <row r="72" spans="1:74" x14ac:dyDescent="0.25">
      <c r="G72" s="611"/>
      <c r="H72" s="611"/>
      <c r="I72" s="611"/>
      <c r="AF72" s="211" t="s">
        <v>283</v>
      </c>
      <c r="AG72" s="209">
        <v>10.423997359583334</v>
      </c>
      <c r="AH72" s="209">
        <v>2.3879113460208334E-2</v>
      </c>
      <c r="AI72" s="209">
        <v>0.7695398683333331</v>
      </c>
      <c r="AJ72" s="209">
        <v>9.7411719000000015E-3</v>
      </c>
      <c r="AK72" s="209">
        <v>8.8541110125000006E-3</v>
      </c>
      <c r="AL72" s="209">
        <v>2.0185086260070713</v>
      </c>
      <c r="AM72" s="209">
        <v>3.523431922916997</v>
      </c>
      <c r="AN72" s="209">
        <v>0.25907441356131566</v>
      </c>
      <c r="AO72" s="209">
        <v>0.27791903573881749</v>
      </c>
      <c r="AP72" s="209">
        <v>0.15583077559689132</v>
      </c>
      <c r="AQ72" s="209">
        <v>18.437781144166667</v>
      </c>
      <c r="AR72" s="209">
        <v>0.72171639990416658</v>
      </c>
      <c r="AS72" s="209">
        <v>2.107534733333333</v>
      </c>
      <c r="AT72" s="209">
        <v>6.7528515749999976E-2</v>
      </c>
      <c r="AU72" s="209">
        <v>5.9739063041666658E-2</v>
      </c>
      <c r="AV72" s="209">
        <v>1.8650840464812819</v>
      </c>
      <c r="AW72" s="209">
        <v>9.4846365298523874E-2</v>
      </c>
      <c r="AX72" s="209">
        <v>1.4641783715626588E-2</v>
      </c>
      <c r="AY72" s="209">
        <v>5.3572932128439124E-2</v>
      </c>
      <c r="AZ72" s="209">
        <v>1.2992335377803024E-2</v>
      </c>
      <c r="BA72" s="209">
        <v>6.7487142895833321</v>
      </c>
      <c r="BB72" s="209">
        <v>1.5875958536666666</v>
      </c>
      <c r="BC72" s="209">
        <v>0.25829854000000008</v>
      </c>
      <c r="BD72" s="209">
        <v>0.55214606666666666</v>
      </c>
      <c r="BE72" s="209">
        <v>0.13451628249999997</v>
      </c>
    </row>
    <row r="73" spans="1:74" x14ac:dyDescent="0.25">
      <c r="G73" s="611"/>
      <c r="H73" s="611"/>
      <c r="I73" s="611"/>
      <c r="M73" s="128"/>
      <c r="N73" s="128"/>
      <c r="O73" s="128"/>
      <c r="P73" s="128"/>
      <c r="Q73" s="128"/>
    </row>
    <row r="74" spans="1:74" x14ac:dyDescent="0.25">
      <c r="G74" s="611"/>
      <c r="H74" s="611"/>
      <c r="I74" s="611"/>
    </row>
    <row r="75" spans="1:74" x14ac:dyDescent="0.25">
      <c r="G75" s="611"/>
      <c r="H75" s="611"/>
      <c r="I75" s="611"/>
    </row>
    <row r="76" spans="1:74" x14ac:dyDescent="0.25">
      <c r="G76" s="611"/>
      <c r="H76" s="611"/>
      <c r="I76" s="611"/>
    </row>
    <row r="77" spans="1:74" x14ac:dyDescent="0.25">
      <c r="G77" s="611"/>
      <c r="H77" s="611"/>
      <c r="I77" s="611"/>
    </row>
    <row r="78" spans="1:74" x14ac:dyDescent="0.25">
      <c r="G78" s="611"/>
      <c r="H78" s="611"/>
      <c r="I78" s="611"/>
    </row>
    <row r="79" spans="1:74" x14ac:dyDescent="0.25">
      <c r="G79" s="611"/>
      <c r="H79" s="611"/>
      <c r="I79" s="611"/>
    </row>
  </sheetData>
  <sheetProtection algorithmName="SHA-512" hashValue="TUdx45Qlq5JYmN8CAH+jdaOZN2JnowFvzhkC390sZ2tFjpJIFY8bhMNIsaXMAs/iZsfeIykdY0Z1VzRk4Ug2fA==" saltValue="K1O0DSVEPzwwmbkHB9MLPg==" spinCount="100000" sheet="1" selectLockedCells="1"/>
  <mergeCells count="25">
    <mergeCell ref="G71:I79"/>
    <mergeCell ref="A22:B22"/>
    <mergeCell ref="C22:K22"/>
    <mergeCell ref="E39:F39"/>
    <mergeCell ref="C20:E20"/>
    <mergeCell ref="I20:K20"/>
    <mergeCell ref="D25:K25"/>
    <mergeCell ref="J39:K39"/>
    <mergeCell ref="E41:F41"/>
    <mergeCell ref="G41:L43"/>
    <mergeCell ref="A44:I45"/>
    <mergeCell ref="A47:F48"/>
    <mergeCell ref="G47:I47"/>
    <mergeCell ref="J47:K47"/>
    <mergeCell ref="A1:L1"/>
    <mergeCell ref="A2:L2"/>
    <mergeCell ref="A4:L4"/>
    <mergeCell ref="D3:I3"/>
    <mergeCell ref="C7:E7"/>
    <mergeCell ref="I7:K7"/>
    <mergeCell ref="N16:V23"/>
    <mergeCell ref="C9:E9"/>
    <mergeCell ref="I9:K9"/>
    <mergeCell ref="C14:E14"/>
    <mergeCell ref="I14:K14"/>
  </mergeCells>
  <phoneticPr fontId="12" type="noConversion"/>
  <dataValidations count="9">
    <dataValidation type="whole" operator="lessThan" allowBlank="1" showInputMessage="1" showErrorMessage="1" sqref="J53:J54" xr:uid="{00000000-0002-0000-0D00-000000000000}">
      <formula1>366</formula1>
    </dataValidation>
    <dataValidation type="decimal" operator="lessThanOrEqual" allowBlank="1" showInputMessage="1" showErrorMessage="1" errorTitle="Warning:" error="Bicycle trip length should be less than 10 miles." sqref="K57" xr:uid="{00000000-0002-0000-0D00-000001000000}">
      <formula1>10</formula1>
    </dataValidation>
    <dataValidation type="list" allowBlank="1" showInputMessage="1" showErrorMessage="1" sqref="E33" xr:uid="{00000000-0002-0000-0D00-000002000000}">
      <formula1>"ALL,LD"</formula1>
    </dataValidation>
    <dataValidation type="whole" operator="lessThan" allowBlank="1" showErrorMessage="1" error="The number of days in a year may not exceed 365.  The number of annual working days is typically 250." sqref="E27" xr:uid="{00000000-0002-0000-0D00-000003000000}">
      <formula1>366</formula1>
    </dataValidation>
    <dataValidation type="whole" operator="greaterThan" allowBlank="1" showInputMessage="1" showErrorMessage="1" error="Enter a whole number only - no text." sqref="E36" xr:uid="{00000000-0002-0000-0D00-000004000000}">
      <formula1>0</formula1>
    </dataValidation>
    <dataValidation type="decimal" operator="lessThanOrEqual" allowBlank="1" showInputMessage="1" showErrorMessage="1" errorTitle="Warning:" error="Maximum van occupancy is 16 including the driver." sqref="K30" xr:uid="{00000000-0002-0000-0D00-000005000000}">
      <formula1>16</formula1>
    </dataValidation>
    <dataValidation type="list" showInputMessage="1" showErrorMessage="1" error="Cell may not be left blank." sqref="I16" xr:uid="{00000000-0002-0000-0D00-000006000000}">
      <formula1>"BE,DA,SL,TO,WE"</formula1>
    </dataValidation>
    <dataValidation type="textLength" operator="lessThan" allowBlank="1" showErrorMessage="1" promptTitle="Error" prompt="Please limit description to 500 characters." sqref="C22:K22" xr:uid="{00000000-0002-0000-0D00-000007000000}">
      <formula1>2000</formula1>
    </dataValidation>
    <dataValidation type="list" allowBlank="1" showInputMessage="1" showErrorMessage="1" sqref="K44" xr:uid="{019532A6-D409-46DF-B27B-79A8B75BE598}">
      <formula1>"No, Yes"</formula1>
    </dataValidation>
  </dataValidations>
  <hyperlinks>
    <hyperlink ref="I9" r:id="rId1" display="kip@wfrc.org" xr:uid="{00000000-0004-0000-0D00-000000000000}"/>
  </hyperlinks>
  <pageMargins left="0.75" right="0.75" top="1" bottom="1" header="0.5" footer="0.5"/>
  <pageSetup scale="64" orientation="portrait"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0C0"/>
    <pageSetUpPr fitToPage="1"/>
  </sheetPr>
  <dimension ref="A1:BV80"/>
  <sheetViews>
    <sheetView showGridLines="0" zoomScaleNormal="100" workbookViewId="0">
      <pane ySplit="4" topLeftCell="A29" activePane="bottomLeft" state="frozen"/>
      <selection activeCell="AG64" sqref="AG64"/>
      <selection pane="bottomLeft" activeCell="B3" sqref="B3"/>
    </sheetView>
  </sheetViews>
  <sheetFormatPr defaultColWidth="8.88671875" defaultRowHeight="12.6" x14ac:dyDescent="0.25"/>
  <cols>
    <col min="1" max="1" width="8.88671875" style="1"/>
    <col min="2" max="2" width="12" style="1" customWidth="1"/>
    <col min="3" max="3" width="8.88671875" style="1"/>
    <col min="4" max="4" width="11" style="1" customWidth="1"/>
    <col min="5" max="5" width="13.44140625" style="1" customWidth="1"/>
    <col min="6" max="6" width="11.109375" style="1" customWidth="1"/>
    <col min="7" max="7" width="10.6640625" style="1" customWidth="1"/>
    <col min="8" max="8" width="10.33203125" style="1" customWidth="1"/>
    <col min="9" max="9" width="11.5546875" style="1" customWidth="1"/>
    <col min="10" max="10" width="8.88671875" style="1"/>
    <col min="11" max="11" width="9.5546875" style="1" bestFit="1" customWidth="1"/>
    <col min="12" max="12" width="8.88671875" style="1"/>
    <col min="13" max="13" width="12.6640625" style="1" bestFit="1" customWidth="1"/>
    <col min="14" max="14" width="9.44140625" style="1" bestFit="1" customWidth="1"/>
    <col min="15" max="15" width="10.44140625" style="1" bestFit="1" customWidth="1"/>
    <col min="16" max="16" width="9.33203125" style="1" customWidth="1"/>
    <col min="17" max="17" width="16" style="1" bestFit="1" customWidth="1"/>
    <col min="18" max="18" width="7.109375" style="1" bestFit="1" customWidth="1"/>
    <col min="19" max="19" width="7.5546875" style="1" bestFit="1" customWidth="1"/>
    <col min="20" max="20" width="5.33203125" style="1" bestFit="1" customWidth="1"/>
    <col min="21" max="21" width="12.109375" style="1" bestFit="1" customWidth="1"/>
    <col min="22" max="22" width="19.109375" style="1" bestFit="1" customWidth="1"/>
    <col min="23" max="23" width="13.6640625" style="1" bestFit="1" customWidth="1"/>
    <col min="24" max="24" width="11.6640625" style="1" bestFit="1" customWidth="1"/>
    <col min="25" max="25" width="6.33203125" style="1" bestFit="1" customWidth="1"/>
    <col min="26" max="26" width="9.6640625" style="1" bestFit="1" customWidth="1"/>
    <col min="27" max="27" width="6.88671875" style="1" bestFit="1" customWidth="1"/>
    <col min="28" max="28" width="11.109375" style="1" bestFit="1" customWidth="1"/>
    <col min="29" max="29" width="20.5546875" style="1" bestFit="1" customWidth="1"/>
    <col min="30" max="30" width="11.88671875" style="1" bestFit="1" customWidth="1"/>
    <col min="31" max="32" width="11.88671875" style="1" customWidth="1"/>
    <col min="33" max="57" width="14.109375" style="1" customWidth="1"/>
    <col min="58" max="58" width="7.88671875" style="1" bestFit="1" customWidth="1"/>
    <col min="59" max="71" width="8.88671875" style="1"/>
    <col min="72" max="72" width="11" style="1" customWidth="1"/>
    <col min="73" max="16384" width="8.88671875" style="1"/>
  </cols>
  <sheetData>
    <row r="1" spans="1:63" ht="18" thickTop="1" x14ac:dyDescent="0.3">
      <c r="A1" s="612" t="str">
        <f>CONCATENATE("CMAQ Emissions Analysis Form (",I18-5,"-",I18," TIP)")</f>
        <v>CMAQ Emissions Analysis Form (2023-2028 TIP)</v>
      </c>
      <c r="B1" s="613"/>
      <c r="C1" s="613"/>
      <c r="D1" s="613"/>
      <c r="E1" s="613"/>
      <c r="F1" s="613"/>
      <c r="G1" s="613"/>
      <c r="H1" s="613"/>
      <c r="I1" s="613"/>
      <c r="J1" s="613"/>
      <c r="K1" s="613"/>
      <c r="L1" s="614"/>
    </row>
    <row r="2" spans="1:63" ht="16.2" thickBot="1" x14ac:dyDescent="0.35">
      <c r="A2" s="615" t="s">
        <v>87</v>
      </c>
      <c r="B2" s="616"/>
      <c r="C2" s="616"/>
      <c r="D2" s="616"/>
      <c r="E2" s="616"/>
      <c r="F2" s="616"/>
      <c r="G2" s="616"/>
      <c r="H2" s="616"/>
      <c r="I2" s="616"/>
      <c r="J2" s="616"/>
      <c r="K2" s="616"/>
      <c r="L2" s="617"/>
    </row>
    <row r="3" spans="1:63" customFormat="1" ht="13.8" thickTop="1" x14ac:dyDescent="0.25">
      <c r="A3" s="28"/>
      <c r="B3" s="205"/>
      <c r="C3" s="29"/>
      <c r="D3" s="513" t="s">
        <v>89</v>
      </c>
      <c r="E3" s="513"/>
      <c r="F3" s="513"/>
      <c r="G3" s="513"/>
      <c r="H3" s="513"/>
      <c r="I3" s="513"/>
      <c r="J3" s="29"/>
      <c r="K3" s="29"/>
      <c r="L3" s="29"/>
    </row>
    <row r="4" spans="1:63" ht="18" x14ac:dyDescent="0.35">
      <c r="A4" s="618" t="s">
        <v>237</v>
      </c>
      <c r="B4" s="619"/>
      <c r="C4" s="619"/>
      <c r="D4" s="619"/>
      <c r="E4" s="619"/>
      <c r="F4" s="619"/>
      <c r="G4" s="619"/>
      <c r="H4" s="619"/>
      <c r="I4" s="619"/>
      <c r="J4" s="619"/>
      <c r="K4" s="619"/>
      <c r="L4" s="620"/>
    </row>
    <row r="5" spans="1:63" ht="13.8" thickBot="1" x14ac:dyDescent="0.3">
      <c r="A5" s="30" t="s">
        <v>30</v>
      </c>
      <c r="B5" s="28"/>
      <c r="C5" s="28"/>
      <c r="D5" s="28"/>
      <c r="E5" s="28"/>
      <c r="F5" s="28"/>
      <c r="G5" s="28"/>
      <c r="H5" s="28"/>
      <c r="I5" s="28"/>
      <c r="J5" s="28"/>
      <c r="K5" s="28"/>
      <c r="L5" s="28"/>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row>
    <row r="6" spans="1:63" ht="13.2" x14ac:dyDescent="0.25">
      <c r="A6" s="31"/>
      <c r="B6" s="32"/>
      <c r="C6" s="32"/>
      <c r="D6" s="32"/>
      <c r="E6" s="32"/>
      <c r="F6" s="32"/>
      <c r="G6" s="32"/>
      <c r="H6" s="32"/>
      <c r="I6" s="32"/>
      <c r="J6" s="32"/>
      <c r="K6" s="32"/>
      <c r="L6" s="33"/>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row>
    <row r="7" spans="1:63" ht="13.2" x14ac:dyDescent="0.25">
      <c r="A7" s="34" t="s">
        <v>104</v>
      </c>
      <c r="B7" s="35"/>
      <c r="C7" s="543" t="s">
        <v>205</v>
      </c>
      <c r="D7" s="544"/>
      <c r="E7" s="545"/>
      <c r="F7" s="35"/>
      <c r="G7" s="35" t="s">
        <v>6</v>
      </c>
      <c r="H7" s="35"/>
      <c r="I7" s="549" t="s">
        <v>207</v>
      </c>
      <c r="J7" s="550"/>
      <c r="K7" s="551"/>
      <c r="L7" s="36"/>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row>
    <row r="8" spans="1:63" ht="13.2" x14ac:dyDescent="0.25">
      <c r="A8" s="34"/>
      <c r="B8" s="35"/>
      <c r="C8" s="35"/>
      <c r="D8" s="35"/>
      <c r="E8" s="35"/>
      <c r="F8" s="35"/>
      <c r="G8" s="35"/>
      <c r="H8" s="35"/>
      <c r="I8" s="35"/>
      <c r="J8" s="35"/>
      <c r="K8" s="35"/>
      <c r="L8" s="36"/>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row>
    <row r="9" spans="1:63" ht="13.2" x14ac:dyDescent="0.25">
      <c r="A9" s="34" t="s">
        <v>436</v>
      </c>
      <c r="B9" s="35"/>
      <c r="C9" s="543" t="s">
        <v>206</v>
      </c>
      <c r="D9" s="544"/>
      <c r="E9" s="545"/>
      <c r="F9" s="35"/>
      <c r="G9" s="35" t="s">
        <v>7</v>
      </c>
      <c r="H9" s="35"/>
      <c r="I9" s="552" t="s">
        <v>208</v>
      </c>
      <c r="J9" s="592"/>
      <c r="K9" s="593"/>
      <c r="L9" s="36"/>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row>
    <row r="10" spans="1:63" ht="13.8" thickBot="1" x14ac:dyDescent="0.3">
      <c r="A10" s="427" t="s">
        <v>428</v>
      </c>
      <c r="B10" s="38"/>
      <c r="C10" s="38"/>
      <c r="D10" s="38"/>
      <c r="E10" s="38"/>
      <c r="F10" s="38"/>
      <c r="G10" s="38"/>
      <c r="H10" s="38"/>
      <c r="I10" s="38"/>
      <c r="J10" s="38"/>
      <c r="K10" s="38"/>
      <c r="L10" s="39"/>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row>
    <row r="11" spans="1:63" ht="13.2" x14ac:dyDescent="0.25">
      <c r="A11" s="28"/>
      <c r="B11" s="28"/>
      <c r="C11" s="28"/>
      <c r="D11" s="28"/>
      <c r="E11" s="28"/>
      <c r="F11" s="28"/>
      <c r="G11" s="28"/>
      <c r="H11" s="28"/>
      <c r="I11" s="28"/>
      <c r="J11" s="28"/>
      <c r="K11" s="28"/>
      <c r="L11" s="28"/>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row>
    <row r="12" spans="1:63" ht="13.8" thickBot="1" x14ac:dyDescent="0.3">
      <c r="A12" s="30" t="s">
        <v>31</v>
      </c>
      <c r="B12" s="28"/>
      <c r="C12" s="28"/>
      <c r="D12" s="28"/>
      <c r="E12" s="28"/>
      <c r="F12" s="28"/>
      <c r="G12" s="28"/>
      <c r="H12" s="28"/>
      <c r="I12" s="28"/>
      <c r="J12" s="28"/>
      <c r="K12" s="28"/>
      <c r="L12" s="28"/>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row>
    <row r="13" spans="1:63" ht="13.2" x14ac:dyDescent="0.25">
      <c r="A13" s="31"/>
      <c r="B13" s="32"/>
      <c r="C13" s="32"/>
      <c r="D13" s="32"/>
      <c r="E13" s="32"/>
      <c r="F13" s="32"/>
      <c r="G13" s="32"/>
      <c r="H13" s="32"/>
      <c r="I13" s="32"/>
      <c r="J13" s="32"/>
      <c r="K13" s="32"/>
      <c r="L13" s="3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row>
    <row r="14" spans="1:63" ht="13.2" x14ac:dyDescent="0.25">
      <c r="A14" s="34" t="s">
        <v>32</v>
      </c>
      <c r="B14" s="35"/>
      <c r="C14" s="517" t="s">
        <v>152</v>
      </c>
      <c r="D14" s="518"/>
      <c r="E14" s="519"/>
      <c r="F14" s="35"/>
      <c r="G14" s="35" t="s">
        <v>39</v>
      </c>
      <c r="H14" s="28"/>
      <c r="I14" s="543" t="s">
        <v>209</v>
      </c>
      <c r="J14" s="544"/>
      <c r="K14" s="545"/>
      <c r="L14" s="36"/>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row>
    <row r="15" spans="1:63" ht="13.2" x14ac:dyDescent="0.25">
      <c r="A15" s="34"/>
      <c r="B15" s="35"/>
      <c r="C15" s="35"/>
      <c r="D15" s="35"/>
      <c r="E15" s="35"/>
      <c r="F15" s="35"/>
      <c r="G15" s="28"/>
      <c r="H15" s="28"/>
      <c r="I15" s="28"/>
      <c r="J15" s="28"/>
      <c r="K15" s="28"/>
      <c r="L15" s="36"/>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row>
    <row r="16" spans="1:63" ht="12.75" customHeight="1" x14ac:dyDescent="0.25">
      <c r="A16" s="34" t="s">
        <v>38</v>
      </c>
      <c r="B16" s="28"/>
      <c r="C16" s="28"/>
      <c r="D16" s="28"/>
      <c r="E16" s="28"/>
      <c r="F16" s="28"/>
      <c r="G16" s="35" t="s">
        <v>0</v>
      </c>
      <c r="H16" s="35"/>
      <c r="I16" s="41" t="s">
        <v>103</v>
      </c>
      <c r="J16" s="42"/>
      <c r="K16" s="35"/>
      <c r="L16" s="36"/>
      <c r="M16"/>
      <c r="N16" s="553" t="s">
        <v>440</v>
      </c>
      <c r="O16" s="554"/>
      <c r="P16" s="554"/>
      <c r="Q16" s="554"/>
      <c r="R16" s="554"/>
      <c r="S16" s="554"/>
      <c r="T16" s="554"/>
      <c r="U16" s="554"/>
      <c r="V16" s="555"/>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row>
    <row r="17" spans="1:63" ht="13.2" x14ac:dyDescent="0.25">
      <c r="A17" s="34"/>
      <c r="B17" s="28"/>
      <c r="C17" s="28"/>
      <c r="D17" s="28"/>
      <c r="E17" s="28"/>
      <c r="F17" s="35"/>
      <c r="G17" s="35"/>
      <c r="H17" s="35"/>
      <c r="I17" s="35"/>
      <c r="J17" s="35"/>
      <c r="K17" s="35"/>
      <c r="L17" s="36"/>
      <c r="M17"/>
      <c r="N17" s="556"/>
      <c r="O17" s="557"/>
      <c r="P17" s="557"/>
      <c r="Q17" s="557"/>
      <c r="R17" s="557"/>
      <c r="S17" s="557"/>
      <c r="T17" s="557"/>
      <c r="U17" s="557"/>
      <c r="V17" s="558"/>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row>
    <row r="18" spans="1:63" ht="13.2" x14ac:dyDescent="0.25">
      <c r="A18" s="34"/>
      <c r="B18" s="28"/>
      <c r="C18" s="28"/>
      <c r="D18" s="28"/>
      <c r="E18" s="28"/>
      <c r="F18" s="35"/>
      <c r="G18" s="35" t="s">
        <v>33</v>
      </c>
      <c r="H18" s="35"/>
      <c r="I18" s="43">
        <f>Funding_Year</f>
        <v>2028</v>
      </c>
      <c r="J18" s="35"/>
      <c r="K18" s="35"/>
      <c r="L18" s="36"/>
      <c r="M18"/>
      <c r="N18" s="556"/>
      <c r="O18" s="557"/>
      <c r="P18" s="557"/>
      <c r="Q18" s="557"/>
      <c r="R18" s="557"/>
      <c r="S18" s="557"/>
      <c r="T18" s="557"/>
      <c r="U18" s="557"/>
      <c r="V18" s="55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row>
    <row r="19" spans="1:63" ht="13.2" x14ac:dyDescent="0.25">
      <c r="A19" s="34"/>
      <c r="B19" s="44"/>
      <c r="C19" s="35"/>
      <c r="D19" s="35"/>
      <c r="E19" s="35"/>
      <c r="F19" s="35"/>
      <c r="G19" s="35"/>
      <c r="H19" s="35"/>
      <c r="I19" s="35"/>
      <c r="J19" s="35"/>
      <c r="K19" s="35"/>
      <c r="L19" s="36"/>
      <c r="M19"/>
      <c r="N19" s="556"/>
      <c r="O19" s="557"/>
      <c r="P19" s="557"/>
      <c r="Q19" s="557"/>
      <c r="R19" s="557"/>
      <c r="S19" s="557"/>
      <c r="T19" s="557"/>
      <c r="U19" s="557"/>
      <c r="V19" s="558"/>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row>
    <row r="20" spans="1:63" ht="13.2" x14ac:dyDescent="0.25">
      <c r="A20" s="34" t="s">
        <v>77</v>
      </c>
      <c r="B20" s="44"/>
      <c r="C20" s="517" t="str">
        <f>C7&amp;" - "&amp;C14&amp;"-"&amp;I16</f>
        <v>Your Agency - Carpool Management-SL</v>
      </c>
      <c r="D20" s="518"/>
      <c r="E20" s="519"/>
      <c r="F20" s="35"/>
      <c r="G20" s="35" t="s">
        <v>76</v>
      </c>
      <c r="H20" s="35"/>
      <c r="I20" s="517" t="str">
        <f>IF(I16="SL","Salt Lake",IF(I16="DA","Ogden-Layton",IF(I16="WE","Ogden-Layton","")))</f>
        <v>Salt Lake</v>
      </c>
      <c r="J20" s="518"/>
      <c r="K20" s="519"/>
      <c r="L20" s="36"/>
      <c r="M20"/>
      <c r="N20" s="556"/>
      <c r="O20" s="557"/>
      <c r="P20" s="557"/>
      <c r="Q20" s="557"/>
      <c r="R20" s="557"/>
      <c r="S20" s="557"/>
      <c r="T20" s="557"/>
      <c r="U20" s="557"/>
      <c r="V20" s="558"/>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row>
    <row r="21" spans="1:63" ht="13.2" x14ac:dyDescent="0.25">
      <c r="A21" s="34"/>
      <c r="B21" s="35"/>
      <c r="C21" s="35"/>
      <c r="D21" s="35"/>
      <c r="E21" s="35"/>
      <c r="F21" s="35"/>
      <c r="G21" s="35"/>
      <c r="H21" s="35"/>
      <c r="I21" s="35"/>
      <c r="J21" s="35"/>
      <c r="K21" s="35"/>
      <c r="L21" s="36"/>
      <c r="M21"/>
      <c r="N21" s="556"/>
      <c r="O21" s="557"/>
      <c r="P21" s="557"/>
      <c r="Q21" s="557"/>
      <c r="R21" s="557"/>
      <c r="S21" s="557"/>
      <c r="T21" s="557"/>
      <c r="U21" s="557"/>
      <c r="V21" s="558"/>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row>
    <row r="22" spans="1:63" ht="111.6" customHeight="1" x14ac:dyDescent="0.25">
      <c r="A22" s="509" t="s">
        <v>215</v>
      </c>
      <c r="B22" s="510"/>
      <c r="C22" s="520" t="s">
        <v>238</v>
      </c>
      <c r="D22" s="521"/>
      <c r="E22" s="521"/>
      <c r="F22" s="521"/>
      <c r="G22" s="521"/>
      <c r="H22" s="521"/>
      <c r="I22" s="521"/>
      <c r="J22" s="521"/>
      <c r="K22" s="522"/>
      <c r="L22" s="45"/>
      <c r="M22"/>
      <c r="N22" s="556"/>
      <c r="O22" s="557"/>
      <c r="P22" s="557"/>
      <c r="Q22" s="557"/>
      <c r="R22" s="557"/>
      <c r="S22" s="557"/>
      <c r="T22" s="557"/>
      <c r="U22" s="557"/>
      <c r="V22" s="558"/>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row>
    <row r="23" spans="1:63" ht="13.8" thickBot="1" x14ac:dyDescent="0.3">
      <c r="A23" s="37"/>
      <c r="B23" s="38"/>
      <c r="C23" s="38"/>
      <c r="D23" s="38"/>
      <c r="E23" s="38"/>
      <c r="F23" s="38"/>
      <c r="G23" s="38"/>
      <c r="H23" s="38"/>
      <c r="I23" s="38"/>
      <c r="J23" s="38"/>
      <c r="K23" s="38"/>
      <c r="L23" s="39"/>
      <c r="M23"/>
      <c r="N23" s="559"/>
      <c r="O23" s="560"/>
      <c r="P23" s="560"/>
      <c r="Q23" s="560"/>
      <c r="R23" s="560"/>
      <c r="S23" s="560"/>
      <c r="T23" s="560"/>
      <c r="U23" s="560"/>
      <c r="V23" s="561"/>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row>
    <row r="24" spans="1:63" ht="13.8" thickBot="1" x14ac:dyDescent="0.3">
      <c r="A24" s="28"/>
      <c r="B24" s="28"/>
      <c r="C24" s="28"/>
      <c r="D24" s="28"/>
      <c r="E24" s="28"/>
      <c r="F24" s="28"/>
      <c r="G24" s="28"/>
      <c r="H24" s="28"/>
      <c r="I24" s="28"/>
      <c r="J24" s="28"/>
      <c r="K24" s="28"/>
      <c r="L24" s="28"/>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row>
    <row r="25" spans="1:63" ht="27.6" customHeight="1" thickTop="1" thickBot="1" x14ac:dyDescent="0.35">
      <c r="A25" s="30" t="s">
        <v>432</v>
      </c>
      <c r="B25" s="28"/>
      <c r="D25" s="596" t="s">
        <v>229</v>
      </c>
      <c r="E25" s="597"/>
      <c r="F25" s="597"/>
      <c r="G25" s="597"/>
      <c r="H25" s="597"/>
      <c r="I25" s="597"/>
      <c r="J25" s="597"/>
      <c r="K25" s="598"/>
      <c r="L25" s="28"/>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row>
    <row r="26" spans="1:63" ht="13.2" x14ac:dyDescent="0.25">
      <c r="A26" s="31"/>
      <c r="B26" s="32"/>
      <c r="C26" s="32"/>
      <c r="D26" s="32"/>
      <c r="E26" s="32"/>
      <c r="F26" s="32"/>
      <c r="G26" s="32"/>
      <c r="H26" s="32"/>
      <c r="I26" s="32"/>
      <c r="J26" s="32"/>
      <c r="K26" s="32"/>
      <c r="L26" s="33"/>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row>
    <row r="27" spans="1:63" ht="13.2" x14ac:dyDescent="0.25">
      <c r="A27" s="34" t="s">
        <v>8</v>
      </c>
      <c r="B27" s="35"/>
      <c r="C27" s="35"/>
      <c r="D27" s="35"/>
      <c r="E27" s="41">
        <v>250</v>
      </c>
      <c r="F27" s="35"/>
      <c r="G27" s="78" t="s">
        <v>82</v>
      </c>
      <c r="H27" s="35"/>
      <c r="I27" s="79"/>
      <c r="J27" s="79"/>
      <c r="K27" s="41">
        <v>200</v>
      </c>
      <c r="L27" s="36"/>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row>
    <row r="28" spans="1:63" ht="13.2" x14ac:dyDescent="0.25">
      <c r="A28" s="46" t="s">
        <v>44</v>
      </c>
      <c r="B28" s="35"/>
      <c r="C28" s="35"/>
      <c r="D28" s="35"/>
      <c r="E28" s="35"/>
      <c r="F28" s="73"/>
      <c r="G28" s="80" t="s">
        <v>154</v>
      </c>
      <c r="H28" s="81"/>
      <c r="I28" s="81"/>
      <c r="J28" s="81"/>
      <c r="K28" s="82"/>
      <c r="L28" s="36"/>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row>
    <row r="29" spans="1:63" ht="13.2" x14ac:dyDescent="0.25">
      <c r="A29" s="46"/>
      <c r="B29" s="35"/>
      <c r="C29" s="35"/>
      <c r="D29" s="35"/>
      <c r="E29" s="35"/>
      <c r="F29" s="35"/>
      <c r="G29" s="81"/>
      <c r="H29" s="81"/>
      <c r="I29" s="81"/>
      <c r="J29" s="81"/>
      <c r="K29" s="82"/>
      <c r="L29" s="36"/>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row>
    <row r="30" spans="1:63" ht="13.2" x14ac:dyDescent="0.25">
      <c r="A30" s="34" t="s">
        <v>34</v>
      </c>
      <c r="B30" s="35"/>
      <c r="C30" s="35"/>
      <c r="D30" s="35"/>
      <c r="E30" s="41">
        <v>1.2</v>
      </c>
      <c r="F30" s="35"/>
      <c r="G30" s="35" t="s">
        <v>155</v>
      </c>
      <c r="H30" s="35"/>
      <c r="I30" s="35"/>
      <c r="J30" s="28"/>
      <c r="K30" s="83">
        <v>2.4</v>
      </c>
      <c r="L30" s="36"/>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row>
    <row r="31" spans="1:63" ht="13.2" x14ac:dyDescent="0.25">
      <c r="A31" s="46" t="s">
        <v>35</v>
      </c>
      <c r="B31" s="35"/>
      <c r="C31" s="35"/>
      <c r="D31" s="35"/>
      <c r="E31" s="74"/>
      <c r="F31" s="35"/>
      <c r="G31" s="84" t="s">
        <v>83</v>
      </c>
      <c r="H31" s="35"/>
      <c r="I31" s="35"/>
      <c r="J31" s="35"/>
      <c r="K31" s="28"/>
      <c r="L31" s="36"/>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row>
    <row r="32" spans="1:63" ht="13.2" x14ac:dyDescent="0.25">
      <c r="A32" s="34"/>
      <c r="B32" s="35"/>
      <c r="C32" s="35"/>
      <c r="D32" s="35"/>
      <c r="E32" s="35"/>
      <c r="F32" s="35"/>
      <c r="G32" s="28"/>
      <c r="H32" s="28"/>
      <c r="I32" s="28"/>
      <c r="J32" s="28"/>
      <c r="K32" s="28"/>
      <c r="L32" s="36"/>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row>
    <row r="33" spans="1:63" ht="13.2" x14ac:dyDescent="0.25">
      <c r="A33" s="34" t="s">
        <v>36</v>
      </c>
      <c r="B33" s="35"/>
      <c r="C33" s="35"/>
      <c r="D33" s="35"/>
      <c r="E33" s="49" t="s">
        <v>29</v>
      </c>
      <c r="F33" s="35"/>
      <c r="G33" s="35" t="s">
        <v>147</v>
      </c>
      <c r="H33" s="82"/>
      <c r="I33" s="82"/>
      <c r="J33" s="82"/>
      <c r="K33" s="41">
        <v>25</v>
      </c>
      <c r="L33" s="36"/>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row>
    <row r="34" spans="1:63" ht="13.2" x14ac:dyDescent="0.25">
      <c r="A34" s="46" t="s">
        <v>151</v>
      </c>
      <c r="B34" s="35"/>
      <c r="C34" s="35"/>
      <c r="D34" s="35"/>
      <c r="E34" s="35"/>
      <c r="F34" s="35"/>
      <c r="G34" s="84" t="s">
        <v>84</v>
      </c>
      <c r="H34" s="82"/>
      <c r="I34" s="82"/>
      <c r="J34" s="82"/>
      <c r="K34" s="82"/>
      <c r="L34" s="36"/>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row>
    <row r="35" spans="1:63" ht="13.2" x14ac:dyDescent="0.25">
      <c r="A35" s="46"/>
      <c r="B35" s="35"/>
      <c r="C35" s="35"/>
      <c r="D35" s="35"/>
      <c r="E35" s="35"/>
      <c r="F35" s="35"/>
      <c r="G35" s="85"/>
      <c r="H35" s="28"/>
      <c r="I35" s="28"/>
      <c r="J35" s="28"/>
      <c r="K35" s="28"/>
      <c r="L35" s="36"/>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row>
    <row r="36" spans="1:63" ht="13.2" x14ac:dyDescent="0.25">
      <c r="A36" s="34" t="s">
        <v>371</v>
      </c>
      <c r="B36" s="35"/>
      <c r="C36" s="35"/>
      <c r="D36" s="35"/>
      <c r="E36" s="41">
        <v>1</v>
      </c>
      <c r="F36" s="35"/>
      <c r="G36" s="78" t="s">
        <v>153</v>
      </c>
      <c r="H36" s="35"/>
      <c r="I36" s="35"/>
      <c r="J36" s="35"/>
      <c r="K36" s="86">
        <f>K27*(K30-1)*K33*2</f>
        <v>14000</v>
      </c>
      <c r="L36" s="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row>
    <row r="37" spans="1:63" ht="13.2" x14ac:dyDescent="0.25">
      <c r="A37" s="46" t="s">
        <v>382</v>
      </c>
      <c r="B37" s="35"/>
      <c r="C37" s="35"/>
      <c r="D37" s="35"/>
      <c r="E37" s="35"/>
      <c r="F37" s="35"/>
      <c r="G37" s="88" t="s">
        <v>150</v>
      </c>
      <c r="H37" s="28"/>
      <c r="I37" s="28"/>
      <c r="J37" s="28"/>
      <c r="K37" s="28"/>
      <c r="L37" s="36"/>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row>
    <row r="38" spans="1:63" ht="13.2" x14ac:dyDescent="0.25">
      <c r="A38" s="34"/>
      <c r="B38" s="35"/>
      <c r="C38" s="35"/>
      <c r="D38" s="35"/>
      <c r="E38" s="35"/>
      <c r="F38" s="35"/>
      <c r="L38" s="36"/>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row>
    <row r="39" spans="1:63" ht="13.2" x14ac:dyDescent="0.25">
      <c r="A39" s="34" t="s">
        <v>37</v>
      </c>
      <c r="B39" s="35"/>
      <c r="C39" s="35"/>
      <c r="D39" s="35"/>
      <c r="E39" s="511">
        <v>444444</v>
      </c>
      <c r="F39" s="512"/>
      <c r="G39" s="35"/>
      <c r="H39" s="428" t="s">
        <v>429</v>
      </c>
      <c r="I39" s="428"/>
      <c r="J39" s="511">
        <f>0.0677*E39/0.936</f>
        <v>32146.216666666664</v>
      </c>
      <c r="K39" s="512"/>
      <c r="L39" s="36"/>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row>
    <row r="40" spans="1:63" ht="13.2" x14ac:dyDescent="0.25">
      <c r="A40" s="230"/>
      <c r="B40" s="231"/>
      <c r="C40" s="231"/>
      <c r="D40" s="231"/>
      <c r="E40" s="231"/>
      <c r="F40" s="231"/>
      <c r="G40" s="231"/>
      <c r="H40" s="463" t="s">
        <v>447</v>
      </c>
      <c r="I40" s="231"/>
      <c r="J40" s="231"/>
      <c r="K40" s="231"/>
      <c r="L40" s="43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row>
    <row r="41" spans="1:63" ht="13.2" x14ac:dyDescent="0.25">
      <c r="A41" s="34" t="s">
        <v>430</v>
      </c>
      <c r="B41" s="35"/>
      <c r="C41" s="35"/>
      <c r="D41" s="35"/>
      <c r="E41" s="562">
        <f>E39+J39</f>
        <v>476590.21666666667</v>
      </c>
      <c r="F41" s="563"/>
      <c r="G41" s="600"/>
      <c r="H41" s="600"/>
      <c r="I41" s="600"/>
      <c r="J41" s="600"/>
      <c r="K41" s="600"/>
      <c r="L41" s="60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row>
    <row r="42" spans="1:63" ht="13.2" x14ac:dyDescent="0.25">
      <c r="A42" s="429" t="s">
        <v>81</v>
      </c>
      <c r="B42" s="35"/>
      <c r="C42" s="35"/>
      <c r="D42" s="35"/>
      <c r="E42" s="35"/>
      <c r="F42" s="35"/>
      <c r="G42" s="600"/>
      <c r="H42" s="600"/>
      <c r="I42" s="600"/>
      <c r="J42" s="600"/>
      <c r="K42" s="600"/>
      <c r="L42" s="601"/>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row>
    <row r="43" spans="1:63" ht="13.2" x14ac:dyDescent="0.25">
      <c r="A43" s="429"/>
      <c r="B43" s="35"/>
      <c r="C43" s="35"/>
      <c r="D43" s="35"/>
      <c r="E43" s="35"/>
      <c r="F43" s="35"/>
      <c r="G43" s="600"/>
      <c r="H43" s="600"/>
      <c r="I43" s="600"/>
      <c r="J43" s="600"/>
      <c r="K43" s="600"/>
      <c r="L43" s="601"/>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row>
    <row r="44" spans="1:63" ht="13.2" x14ac:dyDescent="0.25">
      <c r="A44" s="509" t="s">
        <v>434</v>
      </c>
      <c r="B44" s="564"/>
      <c r="C44" s="564"/>
      <c r="D44" s="564"/>
      <c r="E44" s="564"/>
      <c r="F44" s="564"/>
      <c r="G44" s="564"/>
      <c r="H44" s="564"/>
      <c r="I44" s="564"/>
      <c r="J44" s="35"/>
      <c r="K44" s="41" t="s">
        <v>431</v>
      </c>
      <c r="L44" s="36"/>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row>
    <row r="45" spans="1:63" ht="13.2" x14ac:dyDescent="0.25">
      <c r="A45" s="509"/>
      <c r="B45" s="564"/>
      <c r="C45" s="564"/>
      <c r="D45" s="564"/>
      <c r="E45" s="564"/>
      <c r="F45" s="564"/>
      <c r="G45" s="564"/>
      <c r="H45" s="564"/>
      <c r="I45" s="564"/>
      <c r="J45" s="35"/>
      <c r="K45" s="35"/>
      <c r="L45" s="36"/>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row>
    <row r="46" spans="1:63" ht="13.2" x14ac:dyDescent="0.25">
      <c r="A46" s="423"/>
      <c r="B46" s="431"/>
      <c r="C46" s="431"/>
      <c r="D46" s="431"/>
      <c r="E46" s="431"/>
      <c r="F46" s="431"/>
      <c r="G46" s="431"/>
      <c r="H46" s="431"/>
      <c r="I46" s="431"/>
      <c r="J46" s="35"/>
      <c r="K46" s="35"/>
      <c r="L46" s="3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row>
    <row r="47" spans="1:63" ht="13.2" x14ac:dyDescent="0.25">
      <c r="A47" s="565" t="s">
        <v>448</v>
      </c>
      <c r="B47" s="566"/>
      <c r="C47" s="566"/>
      <c r="D47" s="566"/>
      <c r="E47" s="566"/>
      <c r="F47" s="566"/>
      <c r="G47" s="569" t="s">
        <v>435</v>
      </c>
      <c r="H47" s="569"/>
      <c r="I47" s="570"/>
      <c r="J47" s="511">
        <v>0</v>
      </c>
      <c r="K47" s="512"/>
      <c r="L47" s="43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row>
    <row r="48" spans="1:63" ht="13.8" thickBot="1" x14ac:dyDescent="0.3">
      <c r="A48" s="567"/>
      <c r="B48" s="568"/>
      <c r="C48" s="568"/>
      <c r="D48" s="568"/>
      <c r="E48" s="568"/>
      <c r="F48" s="568"/>
      <c r="G48" s="434"/>
      <c r="H48" s="434"/>
      <c r="I48" s="432"/>
      <c r="J48" s="432"/>
      <c r="K48" s="432"/>
      <c r="L48" s="433"/>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row>
    <row r="49" spans="1:63" x14ac:dyDescent="0.25">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row>
    <row r="50" spans="1:63" ht="13.8" thickBot="1" x14ac:dyDescent="0.3">
      <c r="A50" s="30" t="s">
        <v>63</v>
      </c>
      <c r="B50" s="28"/>
      <c r="C50" s="28"/>
      <c r="D50" s="28"/>
      <c r="E50" s="28"/>
      <c r="F50" s="28"/>
      <c r="G50" s="28"/>
      <c r="H50" s="28"/>
      <c r="I50" s="28"/>
      <c r="J50" s="28"/>
      <c r="K50" s="28"/>
      <c r="L50" s="28"/>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row>
    <row r="51" spans="1:63" ht="13.2" x14ac:dyDescent="0.25">
      <c r="A51" s="51"/>
      <c r="B51" s="52"/>
      <c r="C51" s="52"/>
      <c r="D51" s="52"/>
      <c r="E51" s="52"/>
      <c r="F51" s="52"/>
      <c r="G51" s="52"/>
      <c r="H51" s="52"/>
      <c r="I51" s="52"/>
      <c r="J51" s="52"/>
      <c r="K51" s="52"/>
      <c r="L51" s="53"/>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row>
    <row r="52" spans="1:63" ht="13.2" x14ac:dyDescent="0.25">
      <c r="A52" s="54" t="s">
        <v>66</v>
      </c>
      <c r="B52" s="55"/>
      <c r="C52" s="56" t="s">
        <v>74</v>
      </c>
      <c r="D52" s="57" t="s">
        <v>117</v>
      </c>
      <c r="E52" s="56" t="s">
        <v>67</v>
      </c>
      <c r="F52" s="55"/>
      <c r="G52" s="55" t="s">
        <v>65</v>
      </c>
      <c r="H52" s="55"/>
      <c r="I52" s="55"/>
      <c r="J52" s="56" t="s">
        <v>68</v>
      </c>
      <c r="K52" s="56" t="s">
        <v>115</v>
      </c>
      <c r="L52" s="58"/>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row>
    <row r="53" spans="1:63" ht="13.2" x14ac:dyDescent="0.25">
      <c r="A53" s="108" t="s">
        <v>173</v>
      </c>
      <c r="B53" s="109"/>
      <c r="C53" s="110">
        <f>S69</f>
        <v>6.3085022831050219E-2</v>
      </c>
      <c r="D53" s="113">
        <f t="shared" ref="D53:D58" si="0">C53*365</f>
        <v>23.026033333333331</v>
      </c>
      <c r="E53" s="113">
        <f t="shared" ref="E53:E58" si="1">C53*1000/453.5/2000*365</f>
        <v>2.538702682837192E-2</v>
      </c>
      <c r="F53" s="55"/>
      <c r="G53" s="62" t="s">
        <v>201</v>
      </c>
      <c r="H53" s="55"/>
      <c r="I53" s="55"/>
      <c r="J53" s="76">
        <f>C69</f>
        <v>213.08980213089799</v>
      </c>
      <c r="K53" s="77">
        <f>J53*365</f>
        <v>77777.777777777766</v>
      </c>
      <c r="L53" s="58"/>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row>
    <row r="54" spans="1:63" ht="13.2" x14ac:dyDescent="0.25">
      <c r="A54" s="59" t="s">
        <v>22</v>
      </c>
      <c r="B54" s="55"/>
      <c r="C54" s="60">
        <f>O69</f>
        <v>13.958808292237441</v>
      </c>
      <c r="D54" s="61">
        <f t="shared" si="0"/>
        <v>5094.9650266666658</v>
      </c>
      <c r="E54" s="61">
        <f t="shared" si="1"/>
        <v>5.6173815067989699</v>
      </c>
      <c r="F54" s="55"/>
      <c r="G54" s="62" t="s">
        <v>202</v>
      </c>
      <c r="H54" s="55"/>
      <c r="I54" s="55"/>
      <c r="J54" s="76">
        <f>D69</f>
        <v>9589.0410958904104</v>
      </c>
      <c r="K54" s="77">
        <f>J54*365</f>
        <v>3500000</v>
      </c>
      <c r="L54" s="58"/>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row>
    <row r="55" spans="1:63" ht="13.2" x14ac:dyDescent="0.25">
      <c r="A55" s="59" t="s">
        <v>101</v>
      </c>
      <c r="B55" s="55"/>
      <c r="C55" s="60">
        <f>P69</f>
        <v>0.32131777168949771</v>
      </c>
      <c r="D55" s="61">
        <f t="shared" si="0"/>
        <v>117.28098666666666</v>
      </c>
      <c r="E55" s="61">
        <f t="shared" si="1"/>
        <v>0.12930649026093347</v>
      </c>
      <c r="F55" s="55"/>
      <c r="G55" s="62" t="s">
        <v>339</v>
      </c>
      <c r="H55" s="55"/>
      <c r="I55" s="55"/>
      <c r="J55" s="220">
        <f>J53*0.218</f>
        <v>46.453576864535762</v>
      </c>
      <c r="K55" s="221">
        <f>K53*0.218</f>
        <v>16955.555555555555</v>
      </c>
      <c r="L55" s="58"/>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row>
    <row r="56" spans="1:63" ht="13.2" x14ac:dyDescent="0.25">
      <c r="A56" s="59" t="s">
        <v>21</v>
      </c>
      <c r="B56" s="55"/>
      <c r="C56" s="60">
        <f>Q69</f>
        <v>0.26446460273972605</v>
      </c>
      <c r="D56" s="61">
        <f t="shared" si="0"/>
        <v>96.52958000000001</v>
      </c>
      <c r="E56" s="61">
        <f t="shared" si="1"/>
        <v>0.10642732083792725</v>
      </c>
      <c r="F56" s="55"/>
      <c r="G56" s="219" t="s">
        <v>338</v>
      </c>
      <c r="H56" s="55"/>
      <c r="I56" s="55"/>
      <c r="J56" s="55"/>
      <c r="K56" s="55"/>
      <c r="L56" s="58"/>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row>
    <row r="57" spans="1:63" ht="13.8" thickBot="1" x14ac:dyDescent="0.3">
      <c r="A57" s="59" t="s">
        <v>20</v>
      </c>
      <c r="B57" s="55"/>
      <c r="C57" s="60">
        <f>R69</f>
        <v>0.34965684018264842</v>
      </c>
      <c r="D57" s="61">
        <f t="shared" si="0"/>
        <v>127.62474666666667</v>
      </c>
      <c r="E57" s="61">
        <f t="shared" si="1"/>
        <v>0.14071085630282984</v>
      </c>
      <c r="F57" s="55"/>
      <c r="G57" s="55"/>
      <c r="H57" s="55"/>
      <c r="I57" s="55"/>
      <c r="J57" s="55"/>
      <c r="K57" s="55"/>
      <c r="L57" s="58"/>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row>
    <row r="58" spans="1:63" ht="13.8" thickBot="1" x14ac:dyDescent="0.3">
      <c r="A58" s="65" t="s">
        <v>62</v>
      </c>
      <c r="B58" s="55"/>
      <c r="C58" s="66">
        <f>B69</f>
        <v>14.894247506849315</v>
      </c>
      <c r="D58" s="67">
        <f t="shared" si="0"/>
        <v>5436.4003400000001</v>
      </c>
      <c r="E58" s="66">
        <f t="shared" si="1"/>
        <v>5.9938261742006613</v>
      </c>
      <c r="F58" s="55"/>
      <c r="G58" s="55"/>
      <c r="H58" s="55" t="s">
        <v>73</v>
      </c>
      <c r="I58" s="55"/>
      <c r="J58" s="55"/>
      <c r="K58" s="102">
        <f>E69</f>
        <v>11.406865164003751</v>
      </c>
      <c r="L58" s="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row>
    <row r="59" spans="1:63" ht="13.8" thickBot="1" x14ac:dyDescent="0.3">
      <c r="A59" s="68" t="s">
        <v>75</v>
      </c>
      <c r="B59" s="69"/>
      <c r="C59" s="69"/>
      <c r="D59" s="69"/>
      <c r="E59" s="69"/>
      <c r="F59" s="69"/>
      <c r="G59" s="70" t="s">
        <v>168</v>
      </c>
      <c r="H59" s="70"/>
      <c r="I59" s="69"/>
      <c r="J59" s="69"/>
      <c r="K59" s="69"/>
      <c r="L59" s="71"/>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row>
    <row r="60" spans="1:63" x14ac:dyDescent="0.25">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row>
    <row r="61" spans="1:63" x14ac:dyDescent="0.25">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row>
    <row r="62" spans="1:63" x14ac:dyDescent="0.25">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row>
    <row r="63" spans="1:63" x14ac:dyDescent="0.25">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row>
    <row r="64" spans="1:63" x14ac:dyDescent="0.25">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row>
    <row r="65" spans="1:74" x14ac:dyDescent="0.2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row>
    <row r="66" spans="1:74" x14ac:dyDescent="0.25">
      <c r="A66"/>
      <c r="B66"/>
      <c r="C66"/>
      <c r="D66"/>
      <c r="E66"/>
      <c r="F66"/>
      <c r="G66"/>
      <c r="H66"/>
      <c r="I66"/>
      <c r="J66"/>
      <c r="K66"/>
      <c r="L66"/>
      <c r="M66"/>
      <c r="N66"/>
      <c r="O66"/>
      <c r="P66"/>
      <c r="Q66"/>
      <c r="R66"/>
      <c r="S66"/>
      <c r="T66"/>
      <c r="U66"/>
      <c r="V66"/>
      <c r="W66"/>
      <c r="X66"/>
      <c r="Y66"/>
      <c r="Z66"/>
      <c r="AA66"/>
      <c r="AB66"/>
      <c r="AC66"/>
      <c r="AD66"/>
      <c r="AE66"/>
      <c r="AI66" s="194" t="str">
        <f t="shared" ref="AI66:BG66" si="2">"Rates "&amp;Funding_Year</f>
        <v>Rates 2028</v>
      </c>
      <c r="AJ66" s="194" t="str">
        <f t="shared" si="2"/>
        <v>Rates 2028</v>
      </c>
      <c r="AK66" s="194" t="str">
        <f t="shared" si="2"/>
        <v>Rates 2028</v>
      </c>
      <c r="AL66" s="194" t="str">
        <f t="shared" si="2"/>
        <v>Rates 2028</v>
      </c>
      <c r="AM66" s="194" t="str">
        <f t="shared" si="2"/>
        <v>Rates 2028</v>
      </c>
      <c r="AN66" s="202" t="str">
        <f t="shared" si="2"/>
        <v>Rates 2028</v>
      </c>
      <c r="AO66" s="202" t="str">
        <f t="shared" si="2"/>
        <v>Rates 2028</v>
      </c>
      <c r="AP66" s="202" t="str">
        <f t="shared" si="2"/>
        <v>Rates 2028</v>
      </c>
      <c r="AQ66" s="202" t="str">
        <f t="shared" si="2"/>
        <v>Rates 2028</v>
      </c>
      <c r="AR66" s="202" t="str">
        <f t="shared" si="2"/>
        <v>Rates 2028</v>
      </c>
      <c r="AS66" s="196" t="str">
        <f t="shared" si="2"/>
        <v>Rates 2028</v>
      </c>
      <c r="AT66" s="196" t="str">
        <f t="shared" si="2"/>
        <v>Rates 2028</v>
      </c>
      <c r="AU66" s="196" t="str">
        <f t="shared" si="2"/>
        <v>Rates 2028</v>
      </c>
      <c r="AV66" s="196" t="str">
        <f t="shared" si="2"/>
        <v>Rates 2028</v>
      </c>
      <c r="AW66" s="196" t="str">
        <f t="shared" si="2"/>
        <v>Rates 2028</v>
      </c>
      <c r="AX66" s="198" t="str">
        <f t="shared" si="2"/>
        <v>Rates 2028</v>
      </c>
      <c r="AY66" s="198" t="str">
        <f t="shared" si="2"/>
        <v>Rates 2028</v>
      </c>
      <c r="AZ66" s="198" t="str">
        <f t="shared" si="2"/>
        <v>Rates 2028</v>
      </c>
      <c r="BA66" s="198" t="str">
        <f t="shared" si="2"/>
        <v>Rates 2028</v>
      </c>
      <c r="BB66" s="198" t="str">
        <f t="shared" si="2"/>
        <v>Rates 2028</v>
      </c>
      <c r="BC66" s="200" t="str">
        <f t="shared" si="2"/>
        <v>Rates 2028</v>
      </c>
      <c r="BD66" s="200" t="str">
        <f t="shared" si="2"/>
        <v>Rates 2028</v>
      </c>
      <c r="BE66" s="200" t="str">
        <f t="shared" si="2"/>
        <v>Rates 2028</v>
      </c>
      <c r="BF66" s="200" t="str">
        <f t="shared" si="2"/>
        <v>Rates 2028</v>
      </c>
      <c r="BG66" s="200" t="str">
        <f t="shared" si="2"/>
        <v>Rates 2028</v>
      </c>
      <c r="BH66"/>
      <c r="BI66"/>
      <c r="BJ66"/>
      <c r="BK66"/>
      <c r="BL66"/>
    </row>
    <row r="67" spans="1:74" customFormat="1" x14ac:dyDescent="0.25">
      <c r="AF67" s="1"/>
      <c r="AG67" s="1"/>
      <c r="AH67" s="211" t="s">
        <v>282</v>
      </c>
      <c r="AI67">
        <v>2</v>
      </c>
      <c r="AJ67">
        <v>3</v>
      </c>
      <c r="AK67">
        <v>87</v>
      </c>
      <c r="AL67">
        <v>100</v>
      </c>
      <c r="AM67">
        <v>110</v>
      </c>
      <c r="AN67">
        <v>2</v>
      </c>
      <c r="AO67">
        <v>3</v>
      </c>
      <c r="AP67">
        <v>87</v>
      </c>
      <c r="AQ67" s="212">
        <v>100106107</v>
      </c>
      <c r="AR67" s="212">
        <v>110116117</v>
      </c>
      <c r="AS67">
        <v>2</v>
      </c>
      <c r="AT67">
        <v>3</v>
      </c>
      <c r="AU67">
        <v>87</v>
      </c>
      <c r="AV67">
        <v>100</v>
      </c>
      <c r="AW67">
        <v>110</v>
      </c>
      <c r="AX67">
        <v>2</v>
      </c>
      <c r="AY67">
        <v>3</v>
      </c>
      <c r="AZ67">
        <v>87</v>
      </c>
      <c r="BA67" s="212">
        <v>100106107</v>
      </c>
      <c r="BB67" s="212">
        <v>110116117</v>
      </c>
      <c r="BC67">
        <v>2</v>
      </c>
      <c r="BD67">
        <v>3</v>
      </c>
      <c r="BE67">
        <v>87</v>
      </c>
      <c r="BF67">
        <v>100</v>
      </c>
      <c r="BG67">
        <v>110</v>
      </c>
    </row>
    <row r="68" spans="1:74" customFormat="1" ht="50.4" x14ac:dyDescent="0.25">
      <c r="A68" s="9" t="s">
        <v>78</v>
      </c>
      <c r="B68" s="14" t="s">
        <v>105</v>
      </c>
      <c r="C68" s="14" t="s">
        <v>106</v>
      </c>
      <c r="D68" s="15" t="s">
        <v>79</v>
      </c>
      <c r="E68" s="14" t="s">
        <v>72</v>
      </c>
      <c r="F68" s="18" t="s">
        <v>464</v>
      </c>
      <c r="G68" s="18" t="s">
        <v>465</v>
      </c>
      <c r="H68" s="18" t="s">
        <v>466</v>
      </c>
      <c r="I68" s="18" t="s">
        <v>221</v>
      </c>
      <c r="J68" s="18" t="s">
        <v>119</v>
      </c>
      <c r="K68" s="18" t="s">
        <v>123</v>
      </c>
      <c r="L68" s="18" t="s">
        <v>120</v>
      </c>
      <c r="M68" s="18" t="s">
        <v>124</v>
      </c>
      <c r="N68" s="18" t="s">
        <v>122</v>
      </c>
      <c r="O68" s="14" t="s">
        <v>22</v>
      </c>
      <c r="P68" s="14" t="s">
        <v>204</v>
      </c>
      <c r="Q68" s="14" t="s">
        <v>21</v>
      </c>
      <c r="R68" s="14" t="s">
        <v>20</v>
      </c>
      <c r="S68" s="14" t="s">
        <v>173</v>
      </c>
      <c r="T68" s="16" t="s">
        <v>23</v>
      </c>
      <c r="U68" s="10" t="s">
        <v>8</v>
      </c>
      <c r="V68" s="10" t="s">
        <v>9</v>
      </c>
      <c r="W68" s="10" t="s">
        <v>10</v>
      </c>
      <c r="X68" s="10" t="s">
        <v>11</v>
      </c>
      <c r="Y68" s="10" t="s">
        <v>12</v>
      </c>
      <c r="Z68" s="10" t="s">
        <v>13</v>
      </c>
      <c r="AA68" s="10" t="s">
        <v>14</v>
      </c>
      <c r="AB68" s="10" t="s">
        <v>15</v>
      </c>
      <c r="AC68" s="10" t="s">
        <v>16</v>
      </c>
      <c r="AD68" s="10" t="s">
        <v>85</v>
      </c>
      <c r="AE68" s="10" t="s">
        <v>17</v>
      </c>
      <c r="AF68" s="10" t="s">
        <v>18</v>
      </c>
      <c r="AG68" s="10" t="s">
        <v>19</v>
      </c>
      <c r="AH68" s="103" t="s">
        <v>118</v>
      </c>
      <c r="AI68" s="98" t="s">
        <v>110</v>
      </c>
      <c r="AJ68" s="98" t="s">
        <v>109</v>
      </c>
      <c r="AK68" s="98" t="s">
        <v>108</v>
      </c>
      <c r="AL68" s="98" t="s">
        <v>107</v>
      </c>
      <c r="AM68" s="98" t="s">
        <v>196</v>
      </c>
      <c r="AN68" s="100" t="s">
        <v>114</v>
      </c>
      <c r="AO68" s="100" t="s">
        <v>113</v>
      </c>
      <c r="AP68" s="100" t="s">
        <v>112</v>
      </c>
      <c r="AQ68" s="100" t="s">
        <v>111</v>
      </c>
      <c r="AR68" s="100" t="s">
        <v>197</v>
      </c>
      <c r="AS68" s="99" t="s">
        <v>184</v>
      </c>
      <c r="AT68" s="99" t="s">
        <v>185</v>
      </c>
      <c r="AU68" s="99" t="s">
        <v>186</v>
      </c>
      <c r="AV68" s="99" t="s">
        <v>187</v>
      </c>
      <c r="AW68" s="99" t="s">
        <v>198</v>
      </c>
      <c r="AX68" s="101" t="s">
        <v>188</v>
      </c>
      <c r="AY68" s="101" t="s">
        <v>189</v>
      </c>
      <c r="AZ68" s="101" t="s">
        <v>190</v>
      </c>
      <c r="BA68" s="101" t="s">
        <v>191</v>
      </c>
      <c r="BB68" s="101" t="s">
        <v>199</v>
      </c>
      <c r="BC68" s="107" t="s">
        <v>192</v>
      </c>
      <c r="BD68" s="107" t="s">
        <v>193</v>
      </c>
      <c r="BE68" s="107" t="s">
        <v>194</v>
      </c>
      <c r="BF68" s="107" t="s">
        <v>195</v>
      </c>
      <c r="BG68" s="107" t="s">
        <v>200</v>
      </c>
      <c r="BH68" s="23" t="s">
        <v>0</v>
      </c>
      <c r="BI68" s="9" t="s">
        <v>76</v>
      </c>
      <c r="BJ68" s="10" t="s">
        <v>1</v>
      </c>
      <c r="BK68" s="10" t="s">
        <v>2</v>
      </c>
      <c r="BL68" s="9" t="s">
        <v>64</v>
      </c>
      <c r="BM68" s="10" t="s">
        <v>3</v>
      </c>
      <c r="BN68" s="9" t="s">
        <v>40</v>
      </c>
      <c r="BO68" s="9" t="s">
        <v>41</v>
      </c>
      <c r="BP68" s="9" t="s">
        <v>42</v>
      </c>
      <c r="BQ68" s="12" t="s">
        <v>4</v>
      </c>
      <c r="BR68" s="10" t="s">
        <v>5</v>
      </c>
      <c r="BS68" s="10" t="s">
        <v>6</v>
      </c>
      <c r="BT68" s="10" t="s">
        <v>7</v>
      </c>
      <c r="BU68" s="10" t="s">
        <v>39</v>
      </c>
      <c r="BV68" s="222" t="s">
        <v>337</v>
      </c>
    </row>
    <row r="69" spans="1:74" customFormat="1" ht="63" x14ac:dyDescent="0.25">
      <c r="A69" s="4" t="str">
        <f>C20</f>
        <v>Your Agency - Carpool Management-SL</v>
      </c>
      <c r="B69" s="17">
        <f>SUM(O69:R69)</f>
        <v>14.894247506849315</v>
      </c>
      <c r="C69" s="17">
        <f>(K36/45)*(U69/365)</f>
        <v>213.08980213089799</v>
      </c>
      <c r="D69" s="117">
        <f>K69*(U69/365)</f>
        <v>9589.0410958904104</v>
      </c>
      <c r="E69" s="5">
        <f>T69*(B69*365)/(MAX(F69,H69)/1000)</f>
        <v>11.406865164003751</v>
      </c>
      <c r="F69" s="118">
        <f>E39</f>
        <v>444444</v>
      </c>
      <c r="G69" s="118">
        <f>E41</f>
        <v>476590.21666666667</v>
      </c>
      <c r="H69" s="118">
        <f>MAX(E41,J47)</f>
        <v>476590.21666666667</v>
      </c>
      <c r="I69" s="127">
        <f>(0.4)*2*K27*(K30-1)/E30</f>
        <v>186.66666666666669</v>
      </c>
      <c r="J69" s="119">
        <v>0</v>
      </c>
      <c r="K69" s="97">
        <f>K36</f>
        <v>14000</v>
      </c>
      <c r="L69" s="120">
        <v>0</v>
      </c>
      <c r="M69" s="121">
        <v>1</v>
      </c>
      <c r="N69" s="122" t="str">
        <f>E33</f>
        <v>LD</v>
      </c>
      <c r="O69" s="7">
        <f>($I$69*AS69*$M$69 + $J$69*BC69 + $K$69*AX69 - $L$69*(AN69)) * ($U$69/365)/1000</f>
        <v>13.958808292237441</v>
      </c>
      <c r="P69" s="7">
        <f>($I$69*AT69*$M$69 + $J$69*BD69 + $K$69*AY69 - $L$69*(AO69)) * ($U$69/365)/1000</f>
        <v>0.32131777168949771</v>
      </c>
      <c r="Q69" s="7">
        <f>($I$69*AU69*$M$69 + $J$69*BE69 + $K$69*AZ69 - $L$69*(AP69)) * ($U$69/365)/1000</f>
        <v>0.26446460273972605</v>
      </c>
      <c r="R69" s="7">
        <f>($I$69*AV69*$M$69 + $J$69*BF69 + $K$69*BA69 - $L$69*(AQ69)) * ($U$69/365)/1000</f>
        <v>0.34965684018264842</v>
      </c>
      <c r="S69" s="7">
        <f>($I$69*AW69*$M$69 + $J$69*BG69 + $K$69*BB69 - $L$69*(AR69)) * ($U$69/365)/1000</f>
        <v>6.3085022831050219E-2</v>
      </c>
      <c r="T69" s="6">
        <f>E36</f>
        <v>1</v>
      </c>
      <c r="U69" s="6">
        <f>E27</f>
        <v>250</v>
      </c>
      <c r="V69" s="6"/>
      <c r="W69" s="6">
        <f>K33</f>
        <v>25</v>
      </c>
      <c r="X69" s="6">
        <f>E30</f>
        <v>1.2</v>
      </c>
      <c r="Y69" s="6">
        <f>K27</f>
        <v>200</v>
      </c>
      <c r="Z69" s="6"/>
      <c r="AA69" s="6"/>
      <c r="AB69" s="6"/>
      <c r="AC69" s="6"/>
      <c r="AD69" s="6"/>
      <c r="AE69" s="6"/>
      <c r="AF69" s="6"/>
      <c r="AG69" s="6"/>
      <c r="AH69" s="25" t="s">
        <v>102</v>
      </c>
      <c r="AI69" s="104">
        <f>VLOOKUP($I$16&amp;"_"&amp;$I$18&amp;"_"&amp;AI67&amp;"_42",_veh_start_run_rate!$A$5:$Q$589,13,FALSE)</f>
        <v>4.3624039999999997</v>
      </c>
      <c r="AJ69" s="104" t="str">
        <f>VLOOKUP($I$16&amp;"_"&amp;$I$18&amp;"_"&amp;AJ67&amp;"_42",_veh_start_run_rate!$A$5:$Q$589,13,FALSE)</f>
        <v>\N</v>
      </c>
      <c r="AK69" s="104">
        <f>VLOOKUP($I$16&amp;"_"&amp;$I$18&amp;"_"&amp;AK67&amp;"_42",_veh_start_run_rate!$A$5:$Q$589,13,FALSE)</f>
        <v>0.829237</v>
      </c>
      <c r="AL69" s="104">
        <f>VLOOKUP($I$16&amp;"_"&amp;$I$18&amp;"_"&amp;AL67&amp;"_42",_veh_start_run_rate!$A$5:$Q$589,13,FALSE)</f>
        <v>5.1165000000000002E-2</v>
      </c>
      <c r="AM69" s="104">
        <f>VLOOKUP($I$16&amp;"_"&amp;$I$18&amp;"_"&amp;AM67&amp;"_42",_veh_start_run_rate!$A$5:$Q$589,13,FALSE)</f>
        <v>4.5324000000000003E-2</v>
      </c>
      <c r="AN69" s="104">
        <f>VLOOKUP($I$16&amp;"_"&amp;$I$18&amp;"_"&amp;AN67&amp;"_42",_veh_start_run_rate!$A$5:$Q$589,12,FALSE)</f>
        <v>8.0165179999999996</v>
      </c>
      <c r="AO69" s="104">
        <f>VLOOKUP($I$16&amp;"_"&amp;$I$18&amp;"_"&amp;AO67&amp;"_42",_veh_start_run_rate!$A$5:$Q$589,12,FALSE)</f>
        <v>2.9712019999999999</v>
      </c>
      <c r="AP69" s="104">
        <f>VLOOKUP($I$16&amp;"_"&amp;$I$18&amp;"_"&amp;AP67&amp;"_42",_veh_start_run_rate!$A$5:$Q$589,12,FALSE)</f>
        <v>0.157328</v>
      </c>
      <c r="AQ69" s="104">
        <f>VLOOKUP($I$16&amp;"_"&amp;$I$18&amp;"_100_42",_veh_start_run_rate!$A$5:$Q$589,12,FALSE) + VLOOKUP($I$16&amp;"_"&amp;$I$18&amp;"_106_42",_veh_start_run_rate!$A$5:$Q$589,12,FALSE) + VLOOKUP($I$16&amp;"_"&amp;$I$18&amp;"_107_42",_veh_start_run_rate!$A$5:$Q$589,12,FALSE)</f>
        <v>0.12767400000000001</v>
      </c>
      <c r="AR69" s="104">
        <f>VLOOKUP($I$16&amp;"_"&amp;$I$18&amp;"_110_42",_veh_start_run_rate!$A$5:$Q$589,12,FALSE) + VLOOKUP($I$16&amp;"_"&amp;$I$18&amp;"_116_42",_veh_start_run_rate!$A$5:$Q$589,12,FALSE) + VLOOKUP($I$16&amp;"_"&amp;$I$18&amp;"_117_42",_veh_start_run_rate!$A$5:$Q$589,12,FALSE)</f>
        <v>3.4007000000000003E-2</v>
      </c>
      <c r="AS69" s="105">
        <f>VLOOKUP($I$16&amp;"_"&amp;$I$18&amp;"_"&amp;AS67&amp;"_21",_veh_start_run_rate!$A$5:$Q$589,13,FALSE)</f>
        <v>12.045021999999999</v>
      </c>
      <c r="AT69" s="105">
        <f>VLOOKUP($I$16&amp;"_"&amp;$I$18&amp;"_"&amp;AT67&amp;"_21",_veh_start_run_rate!$A$5:$Q$589,13,FALSE)</f>
        <v>0.40881400000000001</v>
      </c>
      <c r="AU69" s="105">
        <f>VLOOKUP($I$16&amp;"_"&amp;$I$18&amp;"_"&amp;AU67&amp;"_21",_veh_start_run_rate!$A$5:$Q$589,13,FALSE)</f>
        <v>1.4033910000000001</v>
      </c>
      <c r="AV69" s="105">
        <f>VLOOKUP($I$16&amp;"_"&amp;$I$18&amp;"_"&amp;AV67&amp;"_21",_veh_start_run_rate!$A$5:$Q$589,13,FALSE)</f>
        <v>7.0441000000000004E-2</v>
      </c>
      <c r="AW69" s="105">
        <f>VLOOKUP($I$16&amp;"_"&amp;$I$18&amp;"_"&amp;AW67&amp;"_21",_veh_start_run_rate!$A$5:$Q$589,13,FALSE)</f>
        <v>6.2315000000000002E-2</v>
      </c>
      <c r="AX69" s="105">
        <f>VLOOKUP($I$16&amp;"_"&amp;$I$18&amp;"_"&amp;AX67&amp;"_21",_veh_start_run_rate!$A$5:$Q$589,12,FALSE)</f>
        <v>1.295104</v>
      </c>
      <c r="AY69" s="105">
        <f>VLOOKUP($I$16&amp;"_"&amp;$I$18&amp;"_"&amp;AY67&amp;"_21",_veh_start_run_rate!$A$5:$Q$589,12,FALSE)</f>
        <v>2.8058E-2</v>
      </c>
      <c r="AZ69" s="105">
        <f>VLOOKUP($I$16&amp;"_"&amp;$I$18&amp;"_"&amp;AZ67&amp;"_21",_veh_start_run_rate!$A$5:$Q$589,12,FALSE)</f>
        <v>8.8679999999999991E-3</v>
      </c>
      <c r="BA69" s="105">
        <f>VLOOKUP($I$16&amp;"_"&amp;$I$18&amp;"_100_21",_veh_start_run_rate!$A$5:$Q$589,12,FALSE) + VLOOKUP($I$16&amp;"_"&amp;$I$18&amp;"_106_21",_veh_start_run_rate!$A$5:$Q$589,12,FALSE) + VLOOKUP($I$16&amp;"_"&amp;$I$18&amp;"_107_21",_veh_start_run_rate!$A$5:$Q$589,12,FALSE)</f>
        <v>3.5525000000000001E-2</v>
      </c>
      <c r="BB69" s="105">
        <f>VLOOKUP($I$16&amp;"_"&amp;$I$18&amp;"_110_21",_veh_start_run_rate!$A$5:$Q$589,12,FALSE) + VLOOKUP($I$16&amp;"_"&amp;$I$18&amp;"_116_21",_veh_start_run_rate!$A$5:$Q$589,12,FALSE) + VLOOKUP($I$16&amp;"_"&amp;$I$18&amp;"_117_21",_veh_start_run_rate!$A$5:$Q$589,12,FALSE)</f>
        <v>5.7479999999999996E-3</v>
      </c>
      <c r="BC69" s="106">
        <f>VLOOKUP("SL_"&amp;$I$18&amp;"_art_"&amp;BC67&amp;"_ALL",Vehicle_Idle_Rates!$A$7:$AQ$11,5,FALSE)</f>
        <v>6.2979468483738579</v>
      </c>
      <c r="BD69" s="106">
        <f>VLOOKUP("SL_"&amp;$I$18&amp;"_art_"&amp;BD67&amp;"_ALL",Vehicle_Idle_Rates!$A$7:$AQ$11,5,FALSE)</f>
        <v>5.862667472741605</v>
      </c>
      <c r="BE69" s="106">
        <f>VLOOKUP("SL_"&amp;$I$18&amp;"_art_"&amp;BE67&amp;"_ALL",Vehicle_Idle_Rates!$A$7:$AQ$11,5,FALSE)</f>
        <v>0.94479368244509898</v>
      </c>
      <c r="BF69" s="106">
        <f>VLOOKUP("SL_"&amp;$I$18&amp;"_art_"&amp;BF67&amp;"_ALL",Vehicle_Idle_Rates!$A$7:$AQ$11,5,FALSE)</f>
        <v>0.12986157714226801</v>
      </c>
      <c r="BG69" s="106">
        <f>VLOOKUP("SL_"&amp;$I$18&amp;"_art_"&amp;BG67&amp;"_ALL",Vehicle_Idle_Rates!$A$7:$AQ$11,5,FALSE)</f>
        <v>0.11897585320485035</v>
      </c>
      <c r="BH69" s="24" t="str">
        <f>T(I16)</f>
        <v>SL</v>
      </c>
      <c r="BI69" s="4" t="str">
        <f>I20</f>
        <v>Salt Lake</v>
      </c>
      <c r="BJ69" s="4">
        <f>I18</f>
        <v>2028</v>
      </c>
      <c r="BK69" s="4" t="str">
        <f>C14</f>
        <v>Carpool Management</v>
      </c>
      <c r="BL69" s="4" t="s">
        <v>24</v>
      </c>
      <c r="BM69" s="4" t="str">
        <f>C7</f>
        <v>Your Agency</v>
      </c>
      <c r="BN69" s="4">
        <f>D16</f>
        <v>0</v>
      </c>
      <c r="BO69" s="4">
        <f>C17</f>
        <v>0</v>
      </c>
      <c r="BP69" s="4">
        <f>C18</f>
        <v>0</v>
      </c>
      <c r="BQ69" s="13" t="str">
        <f>C22</f>
        <v xml:space="preserve">Please enter here a brief description of this project, including the basic cost elements that comprise the total shown below (right-of-way, materials, pavement quantities, epuipment costs, labor costs, etc.), assumptions made in estimating emission reductions and the justification for those assumptions, and any other relevant supporting information.  </v>
      </c>
      <c r="BR69" s="4" t="str">
        <f>C9</f>
        <v>Your Name</v>
      </c>
      <c r="BS69" s="4" t="str">
        <f>I7</f>
        <v>801-123-4567</v>
      </c>
      <c r="BT69" s="4" t="str">
        <f>I9</f>
        <v>youre-mail@email.com</v>
      </c>
      <c r="BU69" s="4" t="str">
        <f>I14</f>
        <v>City of Project Location</v>
      </c>
      <c r="BV69" s="223">
        <f>J55</f>
        <v>46.453576864535762</v>
      </c>
    </row>
    <row r="70" spans="1:74" customFormat="1" x14ac:dyDescent="0.25"/>
    <row r="71" spans="1:74" customFormat="1" x14ac:dyDescent="0.25">
      <c r="G71" s="611" t="s">
        <v>223</v>
      </c>
      <c r="H71" s="611"/>
      <c r="I71" s="611"/>
      <c r="M71" s="128"/>
      <c r="N71" s="128"/>
      <c r="O71" s="128"/>
      <c r="P71" s="128"/>
      <c r="Q71" s="128"/>
    </row>
    <row r="72" spans="1:74" customFormat="1" x14ac:dyDescent="0.25">
      <c r="G72" s="611"/>
      <c r="H72" s="611"/>
      <c r="I72" s="611"/>
      <c r="AF72" s="211" t="s">
        <v>283</v>
      </c>
      <c r="AG72" s="209">
        <v>10.423997359583334</v>
      </c>
      <c r="AH72" s="209">
        <v>2.3879113460208334E-2</v>
      </c>
      <c r="AI72" s="209">
        <v>0.7695398683333331</v>
      </c>
      <c r="AJ72" s="209">
        <v>9.7411719000000015E-3</v>
      </c>
      <c r="AK72" s="209">
        <v>8.8541110125000006E-3</v>
      </c>
      <c r="AL72" s="209">
        <v>2.0185086260070713</v>
      </c>
      <c r="AM72" s="209">
        <v>3.523431922916997</v>
      </c>
      <c r="AN72" s="209">
        <v>0.25907441356131566</v>
      </c>
      <c r="AO72" s="209">
        <v>0.27791903573881749</v>
      </c>
      <c r="AP72" s="209">
        <v>0.15583077559689132</v>
      </c>
      <c r="AQ72" s="209">
        <v>18.437781144166667</v>
      </c>
      <c r="AR72" s="209">
        <v>0.72171639990416658</v>
      </c>
      <c r="AS72" s="209">
        <v>2.107534733333333</v>
      </c>
      <c r="AT72" s="209">
        <v>6.7528515749999976E-2</v>
      </c>
      <c r="AU72" s="209">
        <v>5.9739063041666658E-2</v>
      </c>
      <c r="AV72" s="209">
        <v>1.8650840464812819</v>
      </c>
      <c r="AW72" s="209">
        <v>9.4846365298523874E-2</v>
      </c>
      <c r="AX72" s="209">
        <v>1.4641783715626588E-2</v>
      </c>
      <c r="AY72" s="209">
        <v>5.3572932128439124E-2</v>
      </c>
      <c r="AZ72" s="209">
        <v>1.2992335377803024E-2</v>
      </c>
      <c r="BA72" s="209">
        <v>6.7487142895833321</v>
      </c>
      <c r="BB72" s="209">
        <v>1.5875958536666666</v>
      </c>
      <c r="BC72" s="209">
        <v>0.25829854000000008</v>
      </c>
      <c r="BD72" s="209">
        <v>0.55214606666666666</v>
      </c>
      <c r="BE72" s="209">
        <v>0.13451628249999997</v>
      </c>
    </row>
    <row r="73" spans="1:74" customFormat="1" x14ac:dyDescent="0.25">
      <c r="G73" s="611"/>
      <c r="H73" s="611"/>
      <c r="I73" s="611"/>
      <c r="M73" s="128"/>
      <c r="N73" s="128"/>
      <c r="O73" s="128"/>
      <c r="P73" s="128"/>
      <c r="Q73" s="128"/>
    </row>
    <row r="74" spans="1:74" customFormat="1" x14ac:dyDescent="0.25">
      <c r="G74" s="611"/>
      <c r="H74" s="611"/>
      <c r="I74" s="611"/>
    </row>
    <row r="75" spans="1:74" customFormat="1" x14ac:dyDescent="0.25">
      <c r="G75" s="611"/>
      <c r="H75" s="611"/>
      <c r="I75" s="611"/>
    </row>
    <row r="76" spans="1:74" customFormat="1" x14ac:dyDescent="0.25">
      <c r="G76" s="611"/>
      <c r="H76" s="611"/>
      <c r="I76" s="611"/>
    </row>
    <row r="77" spans="1:74" x14ac:dyDescent="0.25">
      <c r="G77" s="611"/>
      <c r="H77" s="611"/>
      <c r="I77" s="611"/>
      <c r="AE77"/>
      <c r="AF77"/>
      <c r="AG77"/>
      <c r="AH77"/>
      <c r="AI77"/>
      <c r="AJ77"/>
      <c r="AK77"/>
      <c r="AL77"/>
      <c r="AM77"/>
      <c r="AN77"/>
      <c r="AO77"/>
      <c r="AP77"/>
      <c r="AQ77"/>
      <c r="AR77"/>
      <c r="AS77"/>
      <c r="AT77"/>
      <c r="AU77"/>
      <c r="AV77"/>
      <c r="AW77"/>
      <c r="AX77"/>
    </row>
    <row r="78" spans="1:74" x14ac:dyDescent="0.25">
      <c r="G78" s="611"/>
      <c r="H78" s="611"/>
      <c r="I78" s="611"/>
      <c r="AE78"/>
      <c r="AF78"/>
      <c r="AG78"/>
      <c r="AH78"/>
      <c r="AI78"/>
      <c r="AJ78"/>
      <c r="AK78"/>
      <c r="AL78"/>
      <c r="AM78"/>
      <c r="AN78"/>
      <c r="AO78"/>
      <c r="AP78"/>
      <c r="AQ78"/>
      <c r="AR78"/>
      <c r="AS78"/>
      <c r="AT78"/>
      <c r="AU78"/>
      <c r="AV78"/>
      <c r="AW78"/>
      <c r="AX78"/>
    </row>
    <row r="79" spans="1:74" x14ac:dyDescent="0.25">
      <c r="G79" s="611"/>
      <c r="H79" s="611"/>
      <c r="I79" s="611"/>
      <c r="AE79"/>
      <c r="AF79"/>
      <c r="AG79"/>
      <c r="AH79"/>
      <c r="AI79"/>
      <c r="AJ79"/>
      <c r="AK79"/>
      <c r="AL79"/>
      <c r="AM79"/>
      <c r="AN79"/>
      <c r="AO79"/>
      <c r="AP79"/>
      <c r="AQ79"/>
      <c r="AR79"/>
      <c r="AS79"/>
      <c r="AT79"/>
      <c r="AU79"/>
      <c r="AV79"/>
      <c r="AW79"/>
      <c r="AX79"/>
    </row>
    <row r="80" spans="1:74" x14ac:dyDescent="0.25">
      <c r="AE80"/>
      <c r="AF80"/>
      <c r="AG80"/>
      <c r="AH80"/>
      <c r="AI80"/>
      <c r="AJ80"/>
      <c r="AK80"/>
      <c r="AL80"/>
      <c r="AM80"/>
      <c r="AN80"/>
      <c r="AO80"/>
      <c r="AP80"/>
      <c r="AQ80"/>
      <c r="AR80"/>
      <c r="AS80"/>
      <c r="AT80"/>
      <c r="AU80"/>
      <c r="AV80"/>
      <c r="AW80"/>
      <c r="AX80"/>
    </row>
  </sheetData>
  <sheetProtection algorithmName="SHA-512" hashValue="i/8pzctzqnTZqy6/QmhlTt5ul4b2ovfNThvDNSV/FsZZhydO546qNMmkjIwmbkth19p8eUoTJSA4eHuB5HPrmQ==" saltValue="HAdBI2EjLS7ZByRIVuY7zA==" spinCount="100000" sheet="1" selectLockedCells="1"/>
  <mergeCells count="25">
    <mergeCell ref="C9:E9"/>
    <mergeCell ref="I9:K9"/>
    <mergeCell ref="C14:E14"/>
    <mergeCell ref="D25:K25"/>
    <mergeCell ref="J39:K39"/>
    <mergeCell ref="I14:K14"/>
    <mergeCell ref="C20:E20"/>
    <mergeCell ref="I20:K20"/>
    <mergeCell ref="A1:L1"/>
    <mergeCell ref="A2:L2"/>
    <mergeCell ref="A4:L4"/>
    <mergeCell ref="C7:E7"/>
    <mergeCell ref="I7:K7"/>
    <mergeCell ref="D3:I3"/>
    <mergeCell ref="N16:V23"/>
    <mergeCell ref="G71:I79"/>
    <mergeCell ref="E41:F41"/>
    <mergeCell ref="G41:L43"/>
    <mergeCell ref="A44:I45"/>
    <mergeCell ref="A47:F48"/>
    <mergeCell ref="G47:I47"/>
    <mergeCell ref="J47:K47"/>
    <mergeCell ref="A22:B22"/>
    <mergeCell ref="C22:K22"/>
    <mergeCell ref="E39:F39"/>
  </mergeCells>
  <dataValidations count="9">
    <dataValidation type="whole" operator="lessThan" allowBlank="1" showInputMessage="1" showErrorMessage="1" sqref="J53:J54" xr:uid="{00000000-0002-0000-0E00-000000000000}">
      <formula1>366</formula1>
    </dataValidation>
    <dataValidation type="decimal" operator="lessThanOrEqual" allowBlank="1" showInputMessage="1" showErrorMessage="1" errorTitle="Warning:" error="Bicycle trip length should be less than 10 miles." sqref="K57" xr:uid="{00000000-0002-0000-0E00-000001000000}">
      <formula1>10</formula1>
    </dataValidation>
    <dataValidation type="list" allowBlank="1" showInputMessage="1" showErrorMessage="1" sqref="E33" xr:uid="{00000000-0002-0000-0E00-000002000000}">
      <formula1>"ALL,LD"</formula1>
    </dataValidation>
    <dataValidation type="whole" operator="lessThan" allowBlank="1" showErrorMessage="1" error="The number of days in a year may not exceed 365.  The number of annual working days is typically 250." sqref="E27" xr:uid="{00000000-0002-0000-0E00-000003000000}">
      <formula1>366</formula1>
    </dataValidation>
    <dataValidation type="whole" operator="greaterThan" allowBlank="1" showInputMessage="1" showErrorMessage="1" error="Enter a whole number only - no text." sqref="E36" xr:uid="{00000000-0002-0000-0E00-000004000000}">
      <formula1>0</formula1>
    </dataValidation>
    <dataValidation type="decimal" operator="lessThanOrEqual" allowBlank="1" showInputMessage="1" showErrorMessage="1" errorTitle="Warning:" error="Maximum van occupancy is 16 including the driver." sqref="K30" xr:uid="{00000000-0002-0000-0E00-000005000000}">
      <formula1>16</formula1>
    </dataValidation>
    <dataValidation type="list" showInputMessage="1" showErrorMessage="1" error="Cell may not be left blank." sqref="I16" xr:uid="{00000000-0002-0000-0E00-000006000000}">
      <formula1>"BE,DA,SL,TO,WE"</formula1>
    </dataValidation>
    <dataValidation type="textLength" operator="lessThan" allowBlank="1" showErrorMessage="1" promptTitle="Error" prompt="Please limit description to 500 characters." sqref="C22:K22" xr:uid="{00000000-0002-0000-0E00-000007000000}">
      <formula1>2000</formula1>
    </dataValidation>
    <dataValidation type="list" allowBlank="1" showInputMessage="1" showErrorMessage="1" sqref="K44" xr:uid="{A6564876-ED6E-4AE2-B03A-86E868AC8BF0}">
      <formula1>"No, Yes"</formula1>
    </dataValidation>
  </dataValidations>
  <hyperlinks>
    <hyperlink ref="I9" r:id="rId1" display="kip@wfrc.org" xr:uid="{00000000-0004-0000-0E00-000000000000}"/>
  </hyperlinks>
  <pageMargins left="0.75" right="0.75" top="1" bottom="1" header="0.5" footer="0.5"/>
  <pageSetup scale="64" orientation="portrait"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0070C0"/>
    <pageSetUpPr fitToPage="1"/>
  </sheetPr>
  <dimension ref="A1:BV79"/>
  <sheetViews>
    <sheetView showGridLines="0" zoomScaleNormal="100" workbookViewId="0">
      <pane ySplit="4" topLeftCell="A44" activePane="bottomLeft" state="frozen"/>
      <selection activeCell="AG64" sqref="AG64"/>
      <selection pane="bottomLeft" activeCell="B3" sqref="B3"/>
    </sheetView>
  </sheetViews>
  <sheetFormatPr defaultRowHeight="12.6" x14ac:dyDescent="0.25"/>
  <cols>
    <col min="2" max="2" width="12" customWidth="1"/>
    <col min="4" max="4" width="11" customWidth="1"/>
    <col min="5" max="5" width="13.44140625" customWidth="1"/>
    <col min="6" max="6" width="11.109375" customWidth="1"/>
    <col min="7" max="7" width="10.6640625" customWidth="1"/>
    <col min="8" max="8" width="10.33203125" customWidth="1"/>
    <col min="9" max="9" width="11.5546875" customWidth="1"/>
    <col min="11" max="11" width="10.33203125" bestFit="1" customWidth="1"/>
    <col min="13" max="13" width="13.5546875" bestFit="1" customWidth="1"/>
    <col min="14" max="15" width="11.44140625" bestFit="1" customWidth="1"/>
    <col min="16" max="16" width="9.33203125" customWidth="1"/>
    <col min="17" max="17" width="16" bestFit="1" customWidth="1"/>
    <col min="18" max="18" width="7.109375" bestFit="1" customWidth="1"/>
    <col min="19" max="19" width="7.5546875" bestFit="1" customWidth="1"/>
    <col min="20" max="20" width="5.33203125" bestFit="1" customWidth="1"/>
    <col min="21" max="21" width="12.109375" bestFit="1" customWidth="1"/>
    <col min="22" max="22" width="19.109375" bestFit="1" customWidth="1"/>
    <col min="23" max="23" width="13.6640625" bestFit="1" customWidth="1"/>
    <col min="24" max="24" width="11.6640625" bestFit="1" customWidth="1"/>
    <col min="25" max="25" width="6.33203125" bestFit="1" customWidth="1"/>
    <col min="26" max="26" width="9.6640625" bestFit="1" customWidth="1"/>
    <col min="27" max="27" width="6.88671875" bestFit="1" customWidth="1"/>
    <col min="28" max="28" width="11.109375" bestFit="1" customWidth="1"/>
    <col min="29" max="29" width="20.5546875" bestFit="1" customWidth="1"/>
    <col min="30" max="30" width="11.88671875" bestFit="1" customWidth="1"/>
    <col min="31" max="32" width="10.33203125" customWidth="1"/>
    <col min="33" max="57" width="14.109375" customWidth="1"/>
    <col min="58" max="58" width="7.88671875" bestFit="1" customWidth="1"/>
    <col min="72" max="72" width="11" customWidth="1"/>
  </cols>
  <sheetData>
    <row r="1" spans="1:22" ht="18" thickTop="1" x14ac:dyDescent="0.3">
      <c r="A1" s="537" t="str">
        <f>CONCATENATE("CMAQ Emissions Analysis Form (",I18-5,"-",I18," TIP)")</f>
        <v>CMAQ Emissions Analysis Form (2023-2028 TIP)</v>
      </c>
      <c r="B1" s="538"/>
      <c r="C1" s="538"/>
      <c r="D1" s="538"/>
      <c r="E1" s="538"/>
      <c r="F1" s="538"/>
      <c r="G1" s="538"/>
      <c r="H1" s="538"/>
      <c r="I1" s="538"/>
      <c r="J1" s="538"/>
      <c r="K1" s="538"/>
      <c r="L1" s="539"/>
    </row>
    <row r="2" spans="1:22" ht="16.2" thickBot="1" x14ac:dyDescent="0.35">
      <c r="A2" s="540" t="s">
        <v>88</v>
      </c>
      <c r="B2" s="541"/>
      <c r="C2" s="541"/>
      <c r="D2" s="541"/>
      <c r="E2" s="541"/>
      <c r="F2" s="541"/>
      <c r="G2" s="541"/>
      <c r="H2" s="541"/>
      <c r="I2" s="541"/>
      <c r="J2" s="541"/>
      <c r="K2" s="541"/>
      <c r="L2" s="542"/>
    </row>
    <row r="3" spans="1:22" ht="13.8" thickTop="1" x14ac:dyDescent="0.25">
      <c r="A3" s="28"/>
      <c r="B3" s="205"/>
      <c r="C3" s="29"/>
      <c r="D3" s="513" t="s">
        <v>89</v>
      </c>
      <c r="E3" s="513"/>
      <c r="F3" s="513"/>
      <c r="G3" s="513"/>
      <c r="H3" s="513"/>
      <c r="I3" s="513"/>
      <c r="J3" s="29"/>
      <c r="K3" s="29"/>
      <c r="L3" s="29"/>
    </row>
    <row r="4" spans="1:22" ht="18" x14ac:dyDescent="0.35">
      <c r="A4" s="546" t="s">
        <v>237</v>
      </c>
      <c r="B4" s="547"/>
      <c r="C4" s="547"/>
      <c r="D4" s="547"/>
      <c r="E4" s="547"/>
      <c r="F4" s="547"/>
      <c r="G4" s="547"/>
      <c r="H4" s="547"/>
      <c r="I4" s="547"/>
      <c r="J4" s="547"/>
      <c r="K4" s="547"/>
      <c r="L4" s="548"/>
    </row>
    <row r="5" spans="1:22" ht="13.8" thickBot="1" x14ac:dyDescent="0.3">
      <c r="A5" s="30" t="s">
        <v>30</v>
      </c>
      <c r="B5" s="28"/>
      <c r="C5" s="28"/>
      <c r="D5" s="28"/>
      <c r="E5" s="28"/>
      <c r="F5" s="28"/>
      <c r="G5" s="28"/>
      <c r="H5" s="28"/>
      <c r="I5" s="28"/>
      <c r="J5" s="28"/>
      <c r="K5" s="28"/>
      <c r="L5" s="28"/>
    </row>
    <row r="6" spans="1:22" ht="13.2" x14ac:dyDescent="0.25">
      <c r="A6" s="31"/>
      <c r="B6" s="32"/>
      <c r="C6" s="32"/>
      <c r="D6" s="32"/>
      <c r="E6" s="32"/>
      <c r="F6" s="32"/>
      <c r="G6" s="32"/>
      <c r="H6" s="32"/>
      <c r="I6" s="32"/>
      <c r="J6" s="32"/>
      <c r="K6" s="32"/>
      <c r="L6" s="33"/>
    </row>
    <row r="7" spans="1:22" ht="13.2" x14ac:dyDescent="0.25">
      <c r="A7" s="34" t="s">
        <v>104</v>
      </c>
      <c r="B7" s="35"/>
      <c r="C7" s="543" t="s">
        <v>205</v>
      </c>
      <c r="D7" s="544"/>
      <c r="E7" s="545"/>
      <c r="F7" s="35"/>
      <c r="G7" s="35" t="s">
        <v>6</v>
      </c>
      <c r="H7" s="35"/>
      <c r="I7" s="549" t="s">
        <v>207</v>
      </c>
      <c r="J7" s="550"/>
      <c r="K7" s="551"/>
      <c r="L7" s="36"/>
    </row>
    <row r="8" spans="1:22" ht="13.2" x14ac:dyDescent="0.25">
      <c r="A8" s="34"/>
      <c r="B8" s="35"/>
      <c r="C8" s="35"/>
      <c r="D8" s="35"/>
      <c r="E8" s="35"/>
      <c r="F8" s="35"/>
      <c r="G8" s="35"/>
      <c r="H8" s="35"/>
      <c r="I8" s="35"/>
      <c r="J8" s="35"/>
      <c r="K8" s="35"/>
      <c r="L8" s="36"/>
    </row>
    <row r="9" spans="1:22" ht="13.2" x14ac:dyDescent="0.25">
      <c r="A9" s="34" t="s">
        <v>436</v>
      </c>
      <c r="B9" s="35"/>
      <c r="C9" s="543" t="s">
        <v>206</v>
      </c>
      <c r="D9" s="544"/>
      <c r="E9" s="545"/>
      <c r="F9" s="35"/>
      <c r="G9" s="35" t="s">
        <v>7</v>
      </c>
      <c r="H9" s="35"/>
      <c r="I9" s="552" t="s">
        <v>208</v>
      </c>
      <c r="J9" s="592"/>
      <c r="K9" s="593"/>
      <c r="L9" s="36"/>
    </row>
    <row r="10" spans="1:22" ht="13.8" thickBot="1" x14ac:dyDescent="0.3">
      <c r="A10" s="427" t="s">
        <v>428</v>
      </c>
      <c r="B10" s="38"/>
      <c r="C10" s="38"/>
      <c r="D10" s="38"/>
      <c r="E10" s="38"/>
      <c r="F10" s="38"/>
      <c r="G10" s="38"/>
      <c r="H10" s="38"/>
      <c r="I10" s="38"/>
      <c r="J10" s="38"/>
      <c r="K10" s="38"/>
      <c r="L10" s="39"/>
    </row>
    <row r="11" spans="1:22" ht="13.2" x14ac:dyDescent="0.25">
      <c r="A11" s="28"/>
      <c r="B11" s="28"/>
      <c r="C11" s="28"/>
      <c r="D11" s="28"/>
      <c r="E11" s="28"/>
      <c r="F11" s="28"/>
      <c r="G11" s="28"/>
      <c r="H11" s="28"/>
      <c r="I11" s="28"/>
      <c r="J11" s="28"/>
      <c r="K11" s="28"/>
      <c r="L11" s="28"/>
    </row>
    <row r="12" spans="1:22" ht="13.8" thickBot="1" x14ac:dyDescent="0.3">
      <c r="A12" s="30" t="s">
        <v>31</v>
      </c>
      <c r="B12" s="28"/>
      <c r="C12" s="28"/>
      <c r="D12" s="28"/>
      <c r="E12" s="28"/>
      <c r="F12" s="28"/>
      <c r="G12" s="28"/>
      <c r="H12" s="28"/>
      <c r="I12" s="28"/>
      <c r="J12" s="28"/>
      <c r="K12" s="28"/>
      <c r="L12" s="28"/>
    </row>
    <row r="13" spans="1:22" ht="13.2" x14ac:dyDescent="0.25">
      <c r="A13" s="31"/>
      <c r="B13" s="32"/>
      <c r="C13" s="32"/>
      <c r="D13" s="32"/>
      <c r="E13" s="32"/>
      <c r="F13" s="32"/>
      <c r="G13" s="32"/>
      <c r="H13" s="32"/>
      <c r="I13" s="32"/>
      <c r="J13" s="32"/>
      <c r="K13" s="32"/>
      <c r="L13" s="33"/>
    </row>
    <row r="14" spans="1:22" ht="13.2" x14ac:dyDescent="0.25">
      <c r="A14" s="34" t="s">
        <v>32</v>
      </c>
      <c r="B14" s="35"/>
      <c r="C14" s="517" t="s">
        <v>156</v>
      </c>
      <c r="D14" s="518"/>
      <c r="E14" s="519"/>
      <c r="F14" s="35"/>
      <c r="G14" s="35" t="s">
        <v>39</v>
      </c>
      <c r="H14" s="28"/>
      <c r="I14" s="543" t="s">
        <v>209</v>
      </c>
      <c r="J14" s="544"/>
      <c r="K14" s="545"/>
      <c r="L14" s="36"/>
    </row>
    <row r="15" spans="1:22" ht="13.2" x14ac:dyDescent="0.25">
      <c r="A15" s="34"/>
      <c r="B15" s="35"/>
      <c r="C15" s="35"/>
      <c r="D15" s="35"/>
      <c r="E15" s="35"/>
      <c r="F15" s="35"/>
      <c r="G15" s="28"/>
      <c r="H15" s="28"/>
      <c r="I15" s="28"/>
      <c r="J15" s="28"/>
      <c r="K15" s="28"/>
      <c r="L15" s="36"/>
    </row>
    <row r="16" spans="1:22" ht="12.75" customHeight="1" x14ac:dyDescent="0.25">
      <c r="A16" s="34" t="s">
        <v>38</v>
      </c>
      <c r="B16" s="28"/>
      <c r="C16" s="28"/>
      <c r="D16" s="28"/>
      <c r="E16" s="28"/>
      <c r="F16" s="28"/>
      <c r="G16" s="35" t="s">
        <v>0</v>
      </c>
      <c r="H16" s="35"/>
      <c r="I16" s="41" t="s">
        <v>103</v>
      </c>
      <c r="J16" s="42"/>
      <c r="K16" s="35"/>
      <c r="L16" s="36"/>
      <c r="N16" s="553" t="s">
        <v>440</v>
      </c>
      <c r="O16" s="554"/>
      <c r="P16" s="554"/>
      <c r="Q16" s="554"/>
      <c r="R16" s="554"/>
      <c r="S16" s="554"/>
      <c r="T16" s="554"/>
      <c r="U16" s="554"/>
      <c r="V16" s="555"/>
    </row>
    <row r="17" spans="1:22" ht="13.2" x14ac:dyDescent="0.25">
      <c r="A17" s="34"/>
      <c r="B17" s="28"/>
      <c r="C17" s="28"/>
      <c r="D17" s="28"/>
      <c r="E17" s="28"/>
      <c r="F17" s="35"/>
      <c r="G17" s="35"/>
      <c r="H17" s="35"/>
      <c r="I17" s="35"/>
      <c r="J17" s="35"/>
      <c r="K17" s="35"/>
      <c r="L17" s="36"/>
      <c r="N17" s="556"/>
      <c r="O17" s="557"/>
      <c r="P17" s="557"/>
      <c r="Q17" s="557"/>
      <c r="R17" s="557"/>
      <c r="S17" s="557"/>
      <c r="T17" s="557"/>
      <c r="U17" s="557"/>
      <c r="V17" s="558"/>
    </row>
    <row r="18" spans="1:22" ht="13.2" x14ac:dyDescent="0.25">
      <c r="A18" s="34"/>
      <c r="B18" s="28"/>
      <c r="C18" s="28"/>
      <c r="D18" s="28"/>
      <c r="E18" s="28"/>
      <c r="F18" s="35"/>
      <c r="G18" s="35" t="s">
        <v>33</v>
      </c>
      <c r="H18" s="35"/>
      <c r="I18" s="43">
        <f>Funding_Year</f>
        <v>2028</v>
      </c>
      <c r="J18" s="35"/>
      <c r="K18" s="35"/>
      <c r="L18" s="36"/>
      <c r="N18" s="556"/>
      <c r="O18" s="557"/>
      <c r="P18" s="557"/>
      <c r="Q18" s="557"/>
      <c r="R18" s="557"/>
      <c r="S18" s="557"/>
      <c r="T18" s="557"/>
      <c r="U18" s="557"/>
      <c r="V18" s="558"/>
    </row>
    <row r="19" spans="1:22" ht="13.2" x14ac:dyDescent="0.25">
      <c r="A19" s="34"/>
      <c r="B19" s="44"/>
      <c r="C19" s="35"/>
      <c r="D19" s="35"/>
      <c r="E19" s="35"/>
      <c r="F19" s="35"/>
      <c r="G19" s="35"/>
      <c r="H19" s="35"/>
      <c r="I19" s="35"/>
      <c r="J19" s="35"/>
      <c r="K19" s="35"/>
      <c r="L19" s="36"/>
      <c r="N19" s="556"/>
      <c r="O19" s="557"/>
      <c r="P19" s="557"/>
      <c r="Q19" s="557"/>
      <c r="R19" s="557"/>
      <c r="S19" s="557"/>
      <c r="T19" s="557"/>
      <c r="U19" s="557"/>
      <c r="V19" s="558"/>
    </row>
    <row r="20" spans="1:22" ht="13.2" x14ac:dyDescent="0.25">
      <c r="A20" s="34" t="s">
        <v>77</v>
      </c>
      <c r="B20" s="44"/>
      <c r="C20" s="517" t="str">
        <f>C7&amp;" - "&amp;C14&amp;"-"&amp;I16</f>
        <v>Your Agency - Vanpool Management-SL</v>
      </c>
      <c r="D20" s="518"/>
      <c r="E20" s="519"/>
      <c r="F20" s="35"/>
      <c r="G20" s="35" t="s">
        <v>76</v>
      </c>
      <c r="H20" s="35"/>
      <c r="I20" s="517" t="str">
        <f>IF(I16="SL","Salt Lake",IF(I16="DA","Ogden-Layton",IF(I16="WE","Ogden-Layton","")))</f>
        <v>Salt Lake</v>
      </c>
      <c r="J20" s="518"/>
      <c r="K20" s="519"/>
      <c r="L20" s="36"/>
      <c r="N20" s="556"/>
      <c r="O20" s="557"/>
      <c r="P20" s="557"/>
      <c r="Q20" s="557"/>
      <c r="R20" s="557"/>
      <c r="S20" s="557"/>
      <c r="T20" s="557"/>
      <c r="U20" s="557"/>
      <c r="V20" s="558"/>
    </row>
    <row r="21" spans="1:22" ht="13.2" x14ac:dyDescent="0.25">
      <c r="A21" s="34"/>
      <c r="B21" s="35"/>
      <c r="C21" s="35"/>
      <c r="D21" s="35"/>
      <c r="E21" s="35"/>
      <c r="F21" s="35"/>
      <c r="G21" s="35"/>
      <c r="H21" s="35"/>
      <c r="I21" s="35"/>
      <c r="J21" s="35"/>
      <c r="K21" s="35"/>
      <c r="L21" s="36"/>
      <c r="N21" s="556"/>
      <c r="O21" s="557"/>
      <c r="P21" s="557"/>
      <c r="Q21" s="557"/>
      <c r="R21" s="557"/>
      <c r="S21" s="557"/>
      <c r="T21" s="557"/>
      <c r="U21" s="557"/>
      <c r="V21" s="558"/>
    </row>
    <row r="22" spans="1:22" ht="111.6" customHeight="1" x14ac:dyDescent="0.25">
      <c r="A22" s="509" t="s">
        <v>215</v>
      </c>
      <c r="B22" s="510"/>
      <c r="C22" s="520" t="s">
        <v>238</v>
      </c>
      <c r="D22" s="521"/>
      <c r="E22" s="521"/>
      <c r="F22" s="521"/>
      <c r="G22" s="521"/>
      <c r="H22" s="521"/>
      <c r="I22" s="521"/>
      <c r="J22" s="521"/>
      <c r="K22" s="522"/>
      <c r="L22" s="45"/>
      <c r="N22" s="556"/>
      <c r="O22" s="557"/>
      <c r="P22" s="557"/>
      <c r="Q22" s="557"/>
      <c r="R22" s="557"/>
      <c r="S22" s="557"/>
      <c r="T22" s="557"/>
      <c r="U22" s="557"/>
      <c r="V22" s="558"/>
    </row>
    <row r="23" spans="1:22" ht="13.8" thickBot="1" x14ac:dyDescent="0.3">
      <c r="A23" s="37"/>
      <c r="B23" s="38"/>
      <c r="C23" s="38"/>
      <c r="D23" s="38"/>
      <c r="E23" s="38"/>
      <c r="F23" s="38"/>
      <c r="G23" s="38"/>
      <c r="H23" s="38"/>
      <c r="I23" s="38"/>
      <c r="J23" s="38"/>
      <c r="K23" s="38"/>
      <c r="L23" s="39"/>
      <c r="N23" s="559"/>
      <c r="O23" s="560"/>
      <c r="P23" s="560"/>
      <c r="Q23" s="560"/>
      <c r="R23" s="560"/>
      <c r="S23" s="560"/>
      <c r="T23" s="560"/>
      <c r="U23" s="560"/>
      <c r="V23" s="561"/>
    </row>
    <row r="24" spans="1:22" ht="13.8" thickBot="1" x14ac:dyDescent="0.3">
      <c r="A24" s="28"/>
      <c r="B24" s="28"/>
      <c r="C24" s="28"/>
      <c r="D24" s="28"/>
      <c r="E24" s="28"/>
      <c r="F24" s="28"/>
      <c r="G24" s="28"/>
      <c r="H24" s="28"/>
      <c r="I24" s="28"/>
      <c r="J24" s="28"/>
      <c r="K24" s="28"/>
      <c r="L24" s="28"/>
    </row>
    <row r="25" spans="1:22" ht="27.6" customHeight="1" thickTop="1" thickBot="1" x14ac:dyDescent="0.35">
      <c r="A25" s="30" t="s">
        <v>432</v>
      </c>
      <c r="B25" s="28"/>
      <c r="D25" s="596" t="s">
        <v>229</v>
      </c>
      <c r="E25" s="597"/>
      <c r="F25" s="597"/>
      <c r="G25" s="597"/>
      <c r="H25" s="597"/>
      <c r="I25" s="597"/>
      <c r="J25" s="597"/>
      <c r="K25" s="598"/>
      <c r="L25" s="28"/>
    </row>
    <row r="26" spans="1:22" ht="13.2" x14ac:dyDescent="0.25">
      <c r="A26" s="31"/>
      <c r="B26" s="32"/>
      <c r="C26" s="32"/>
      <c r="D26" s="32"/>
      <c r="E26" s="32"/>
      <c r="F26" s="32"/>
      <c r="G26" s="32"/>
      <c r="H26" s="32"/>
      <c r="I26" s="32"/>
      <c r="J26" s="32"/>
      <c r="K26" s="32"/>
      <c r="L26" s="33"/>
    </row>
    <row r="27" spans="1:22" ht="12.6" customHeight="1" x14ac:dyDescent="0.25">
      <c r="A27" s="34" t="s">
        <v>8</v>
      </c>
      <c r="B27" s="35"/>
      <c r="C27" s="35"/>
      <c r="D27" s="35"/>
      <c r="E27" s="41">
        <v>250</v>
      </c>
      <c r="F27" s="35"/>
      <c r="G27" s="78" t="s">
        <v>158</v>
      </c>
      <c r="H27" s="35"/>
      <c r="I27" s="79"/>
      <c r="J27" s="79"/>
      <c r="K27" s="41">
        <v>99</v>
      </c>
      <c r="L27" s="36"/>
    </row>
    <row r="28" spans="1:22" ht="13.2" x14ac:dyDescent="0.25">
      <c r="A28" s="46" t="s">
        <v>44</v>
      </c>
      <c r="B28" s="35"/>
      <c r="C28" s="35"/>
      <c r="D28" s="35"/>
      <c r="E28" s="35"/>
      <c r="F28" s="73"/>
      <c r="G28" s="80" t="s">
        <v>159</v>
      </c>
      <c r="H28" s="81"/>
      <c r="I28" s="81"/>
      <c r="J28" s="81"/>
      <c r="K28" s="82"/>
      <c r="L28" s="36"/>
    </row>
    <row r="29" spans="1:22" ht="13.2" x14ac:dyDescent="0.25">
      <c r="A29" s="46"/>
      <c r="B29" s="35"/>
      <c r="C29" s="35"/>
      <c r="D29" s="35"/>
      <c r="E29" s="35"/>
      <c r="F29" s="35"/>
      <c r="G29" s="81"/>
      <c r="H29" s="81"/>
      <c r="I29" s="81"/>
      <c r="J29" s="81"/>
      <c r="K29" s="82"/>
      <c r="L29" s="36"/>
    </row>
    <row r="30" spans="1:22" ht="13.2" x14ac:dyDescent="0.25">
      <c r="A30" s="34" t="s">
        <v>34</v>
      </c>
      <c r="B30" s="35"/>
      <c r="C30" s="35"/>
      <c r="D30" s="35"/>
      <c r="E30" s="41">
        <v>1.2</v>
      </c>
      <c r="F30" s="35"/>
      <c r="G30" s="35" t="s">
        <v>160</v>
      </c>
      <c r="H30" s="35"/>
      <c r="I30" s="35"/>
      <c r="J30" s="28"/>
      <c r="K30" s="83">
        <v>8.6</v>
      </c>
      <c r="L30" s="36"/>
    </row>
    <row r="31" spans="1:22" ht="13.2" x14ac:dyDescent="0.25">
      <c r="A31" s="46" t="s">
        <v>35</v>
      </c>
      <c r="B31" s="35"/>
      <c r="C31" s="35"/>
      <c r="D31" s="35"/>
      <c r="E31" s="74"/>
      <c r="F31" s="35"/>
      <c r="G31" s="84" t="s">
        <v>161</v>
      </c>
      <c r="H31" s="35"/>
      <c r="I31" s="35"/>
      <c r="J31" s="35"/>
      <c r="K31" s="28"/>
      <c r="L31" s="36"/>
    </row>
    <row r="32" spans="1:22" ht="13.2" x14ac:dyDescent="0.25">
      <c r="A32" s="34"/>
      <c r="B32" s="35"/>
      <c r="C32" s="35"/>
      <c r="D32" s="35"/>
      <c r="E32" s="35"/>
      <c r="F32" s="35"/>
      <c r="G32" s="28"/>
      <c r="H32" s="28"/>
      <c r="I32" s="28"/>
      <c r="J32" s="28"/>
      <c r="K32" s="28"/>
      <c r="L32" s="36"/>
    </row>
    <row r="33" spans="1:12" ht="13.2" x14ac:dyDescent="0.25">
      <c r="A33" s="34" t="s">
        <v>36</v>
      </c>
      <c r="B33" s="35"/>
      <c r="C33" s="35"/>
      <c r="D33" s="35"/>
      <c r="E33" s="49" t="s">
        <v>29</v>
      </c>
      <c r="F33" s="35"/>
      <c r="G33" s="35" t="s">
        <v>147</v>
      </c>
      <c r="H33" s="82"/>
      <c r="I33" s="82"/>
      <c r="J33" s="82"/>
      <c r="K33" s="41">
        <v>40.299999999999997</v>
      </c>
      <c r="L33" s="36"/>
    </row>
    <row r="34" spans="1:12" ht="13.2" x14ac:dyDescent="0.25">
      <c r="A34" s="46" t="s">
        <v>151</v>
      </c>
      <c r="B34" s="35"/>
      <c r="C34" s="35"/>
      <c r="D34" s="35"/>
      <c r="E34" s="35"/>
      <c r="F34" s="35"/>
      <c r="G34" s="42" t="s">
        <v>92</v>
      </c>
      <c r="H34" s="82"/>
      <c r="I34" s="82"/>
      <c r="J34" s="82"/>
      <c r="K34" s="82"/>
      <c r="L34" s="36"/>
    </row>
    <row r="35" spans="1:12" ht="13.2" x14ac:dyDescent="0.25">
      <c r="A35" s="46"/>
      <c r="B35" s="35"/>
      <c r="C35" s="35"/>
      <c r="D35" s="35"/>
      <c r="E35" s="35"/>
      <c r="F35" s="35"/>
      <c r="G35" s="85"/>
      <c r="H35" s="28"/>
      <c r="I35" s="28"/>
      <c r="J35" s="28"/>
      <c r="K35" s="28"/>
      <c r="L35" s="36"/>
    </row>
    <row r="36" spans="1:12" ht="13.2" x14ac:dyDescent="0.25">
      <c r="A36" s="34" t="s">
        <v>371</v>
      </c>
      <c r="B36" s="35"/>
      <c r="C36" s="35"/>
      <c r="D36" s="35"/>
      <c r="E36" s="41">
        <v>1</v>
      </c>
      <c r="F36" s="35"/>
      <c r="G36" s="78" t="s">
        <v>153</v>
      </c>
      <c r="H36" s="35"/>
      <c r="I36" s="35"/>
      <c r="J36" s="35"/>
      <c r="K36" s="86">
        <f>K27*(K30-1)*K33*2</f>
        <v>60643.439999999995</v>
      </c>
      <c r="L36" s="36"/>
    </row>
    <row r="37" spans="1:12" ht="13.2" x14ac:dyDescent="0.25">
      <c r="A37" s="46" t="s">
        <v>383</v>
      </c>
      <c r="B37" s="35"/>
      <c r="C37" s="35"/>
      <c r="D37" s="35"/>
      <c r="E37" s="35"/>
      <c r="F37" s="35"/>
      <c r="G37" s="88" t="s">
        <v>150</v>
      </c>
      <c r="H37" s="28"/>
      <c r="I37" s="28"/>
      <c r="J37" s="28"/>
      <c r="K37" s="28"/>
      <c r="L37" s="36"/>
    </row>
    <row r="38" spans="1:12" ht="13.2" x14ac:dyDescent="0.25">
      <c r="A38" s="34"/>
      <c r="B38" s="35"/>
      <c r="C38" s="35"/>
      <c r="D38" s="35"/>
      <c r="E38" s="35"/>
      <c r="F38" s="35"/>
      <c r="L38" s="36"/>
    </row>
    <row r="39" spans="1:12" ht="13.2" x14ac:dyDescent="0.25">
      <c r="A39" s="34" t="s">
        <v>37</v>
      </c>
      <c r="B39" s="35"/>
      <c r="C39" s="35"/>
      <c r="D39" s="35"/>
      <c r="E39" s="511">
        <v>444444</v>
      </c>
      <c r="F39" s="512"/>
      <c r="G39" s="35"/>
      <c r="H39" s="428" t="s">
        <v>429</v>
      </c>
      <c r="I39" s="428"/>
      <c r="J39" s="511">
        <f>0.0677*E39/0.936</f>
        <v>32146.216666666664</v>
      </c>
      <c r="K39" s="512"/>
      <c r="L39" s="36"/>
    </row>
    <row r="40" spans="1:12" ht="13.2" x14ac:dyDescent="0.25">
      <c r="A40" s="230"/>
      <c r="B40" s="231"/>
      <c r="C40" s="231"/>
      <c r="D40" s="231"/>
      <c r="E40" s="231"/>
      <c r="F40" s="231"/>
      <c r="G40" s="231"/>
      <c r="H40" s="463" t="s">
        <v>447</v>
      </c>
      <c r="I40" s="231"/>
      <c r="J40" s="231"/>
      <c r="K40" s="231"/>
      <c r="L40" s="430"/>
    </row>
    <row r="41" spans="1:12" ht="13.2" x14ac:dyDescent="0.25">
      <c r="A41" s="34" t="s">
        <v>430</v>
      </c>
      <c r="B41" s="35"/>
      <c r="C41" s="35"/>
      <c r="D41" s="35"/>
      <c r="E41" s="562">
        <f>E39+J39</f>
        <v>476590.21666666667</v>
      </c>
      <c r="F41" s="563"/>
      <c r="G41" s="600"/>
      <c r="H41" s="600"/>
      <c r="I41" s="600"/>
      <c r="J41" s="600"/>
      <c r="K41" s="600"/>
      <c r="L41" s="601"/>
    </row>
    <row r="42" spans="1:12" ht="13.2" x14ac:dyDescent="0.25">
      <c r="A42" s="429" t="s">
        <v>81</v>
      </c>
      <c r="B42" s="35"/>
      <c r="C42" s="35"/>
      <c r="D42" s="35"/>
      <c r="E42" s="35"/>
      <c r="F42" s="35"/>
      <c r="G42" s="600"/>
      <c r="H42" s="600"/>
      <c r="I42" s="600"/>
      <c r="J42" s="600"/>
      <c r="K42" s="600"/>
      <c r="L42" s="601"/>
    </row>
    <row r="43" spans="1:12" ht="13.2" x14ac:dyDescent="0.25">
      <c r="A43" s="429"/>
      <c r="B43" s="35"/>
      <c r="C43" s="35"/>
      <c r="D43" s="35"/>
      <c r="E43" s="35"/>
      <c r="F43" s="35"/>
      <c r="G43" s="600"/>
      <c r="H43" s="600"/>
      <c r="I43" s="600"/>
      <c r="J43" s="600"/>
      <c r="K43" s="600"/>
      <c r="L43" s="601"/>
    </row>
    <row r="44" spans="1:12" ht="13.2" x14ac:dyDescent="0.25">
      <c r="A44" s="509" t="s">
        <v>434</v>
      </c>
      <c r="B44" s="564"/>
      <c r="C44" s="564"/>
      <c r="D44" s="564"/>
      <c r="E44" s="564"/>
      <c r="F44" s="564"/>
      <c r="G44" s="564"/>
      <c r="H44" s="564"/>
      <c r="I44" s="564"/>
      <c r="J44" s="35"/>
      <c r="K44" s="41" t="s">
        <v>431</v>
      </c>
      <c r="L44" s="36"/>
    </row>
    <row r="45" spans="1:12" ht="13.2" x14ac:dyDescent="0.25">
      <c r="A45" s="509"/>
      <c r="B45" s="564"/>
      <c r="C45" s="564"/>
      <c r="D45" s="564"/>
      <c r="E45" s="564"/>
      <c r="F45" s="564"/>
      <c r="G45" s="564"/>
      <c r="H45" s="564"/>
      <c r="I45" s="564"/>
      <c r="J45" s="35"/>
      <c r="K45" s="35"/>
      <c r="L45" s="36"/>
    </row>
    <row r="46" spans="1:12" ht="13.2" x14ac:dyDescent="0.25">
      <c r="A46" s="423"/>
      <c r="B46" s="431"/>
      <c r="C46" s="431"/>
      <c r="D46" s="431"/>
      <c r="E46" s="431"/>
      <c r="F46" s="431"/>
      <c r="G46" s="431"/>
      <c r="H46" s="431"/>
      <c r="I46" s="431"/>
      <c r="J46" s="35"/>
      <c r="K46" s="35"/>
      <c r="L46" s="36"/>
    </row>
    <row r="47" spans="1:12" ht="13.2" x14ac:dyDescent="0.25">
      <c r="A47" s="565" t="s">
        <v>448</v>
      </c>
      <c r="B47" s="566"/>
      <c r="C47" s="566"/>
      <c r="D47" s="566"/>
      <c r="E47" s="566"/>
      <c r="F47" s="566"/>
      <c r="G47" s="569" t="s">
        <v>435</v>
      </c>
      <c r="H47" s="569"/>
      <c r="I47" s="570"/>
      <c r="J47" s="511">
        <v>0</v>
      </c>
      <c r="K47" s="512"/>
      <c r="L47" s="430"/>
    </row>
    <row r="48" spans="1:12" ht="13.8" thickBot="1" x14ac:dyDescent="0.3">
      <c r="A48" s="567"/>
      <c r="B48" s="568"/>
      <c r="C48" s="568"/>
      <c r="D48" s="568"/>
      <c r="E48" s="568"/>
      <c r="F48" s="568"/>
      <c r="G48" s="434"/>
      <c r="H48" s="434"/>
      <c r="I48" s="432"/>
      <c r="J48" s="432"/>
      <c r="K48" s="432"/>
      <c r="L48" s="433"/>
    </row>
    <row r="50" spans="1:12" ht="13.8" thickBot="1" x14ac:dyDescent="0.3">
      <c r="A50" s="30" t="s">
        <v>63</v>
      </c>
      <c r="B50" s="28"/>
      <c r="C50" s="28"/>
      <c r="D50" s="28"/>
      <c r="E50" s="28"/>
      <c r="F50" s="28"/>
      <c r="G50" s="28"/>
      <c r="H50" s="28"/>
      <c r="I50" s="28"/>
      <c r="J50" s="28"/>
      <c r="K50" s="28"/>
      <c r="L50" s="28"/>
    </row>
    <row r="51" spans="1:12" ht="13.2" x14ac:dyDescent="0.25">
      <c r="A51" s="51"/>
      <c r="B51" s="52"/>
      <c r="C51" s="52"/>
      <c r="D51" s="52"/>
      <c r="E51" s="52"/>
      <c r="F51" s="52"/>
      <c r="G51" s="52"/>
      <c r="H51" s="52"/>
      <c r="I51" s="52"/>
      <c r="J51" s="52"/>
      <c r="K51" s="52"/>
      <c r="L51" s="53"/>
    </row>
    <row r="52" spans="1:12" ht="13.2" x14ac:dyDescent="0.25">
      <c r="A52" s="54" t="s">
        <v>66</v>
      </c>
      <c r="B52" s="55"/>
      <c r="C52" s="56" t="s">
        <v>74</v>
      </c>
      <c r="D52" s="57" t="s">
        <v>117</v>
      </c>
      <c r="E52" s="56" t="s">
        <v>67</v>
      </c>
      <c r="F52" s="55"/>
      <c r="G52" s="55" t="s">
        <v>65</v>
      </c>
      <c r="H52" s="55"/>
      <c r="I52" s="55"/>
      <c r="J52" s="56" t="s">
        <v>68</v>
      </c>
      <c r="K52" s="56" t="s">
        <v>115</v>
      </c>
      <c r="L52" s="58"/>
    </row>
    <row r="53" spans="1:12" ht="13.2" x14ac:dyDescent="0.25">
      <c r="A53" s="108" t="s">
        <v>173</v>
      </c>
      <c r="B53" s="109"/>
      <c r="C53" s="110">
        <f>S69</f>
        <v>0.24945691446575338</v>
      </c>
      <c r="D53" s="113">
        <f t="shared" ref="D53:D58" si="0">C53*365</f>
        <v>91.051773779999991</v>
      </c>
      <c r="E53" s="113">
        <f t="shared" ref="E53:E58" si="1">C53*1000/453.5/2000*365</f>
        <v>0.10038784319735389</v>
      </c>
      <c r="F53" s="55"/>
      <c r="G53" s="62" t="s">
        <v>201</v>
      </c>
      <c r="H53" s="55"/>
      <c r="I53" s="55"/>
      <c r="J53" s="76">
        <f>C69</f>
        <v>923.03561643835599</v>
      </c>
      <c r="K53" s="77">
        <f>J53*365</f>
        <v>336907.99999999994</v>
      </c>
      <c r="L53" s="58"/>
    </row>
    <row r="54" spans="1:12" ht="13.2" x14ac:dyDescent="0.25">
      <c r="A54" s="59" t="s">
        <v>22</v>
      </c>
      <c r="B54" s="55"/>
      <c r="C54" s="60">
        <f>O69</f>
        <v>55.863324133808206</v>
      </c>
      <c r="D54" s="61">
        <f t="shared" si="0"/>
        <v>20390.113308839995</v>
      </c>
      <c r="E54" s="61">
        <f t="shared" si="1"/>
        <v>22.480830549988973</v>
      </c>
      <c r="F54" s="55"/>
      <c r="G54" s="62" t="s">
        <v>202</v>
      </c>
      <c r="H54" s="55"/>
      <c r="I54" s="55"/>
      <c r="J54" s="76">
        <f>D69</f>
        <v>41536.602739726019</v>
      </c>
      <c r="K54" s="77">
        <f>J54*365</f>
        <v>15160859.999999996</v>
      </c>
      <c r="L54" s="58"/>
    </row>
    <row r="55" spans="1:12" ht="13.2" x14ac:dyDescent="0.25">
      <c r="A55" s="59" t="s">
        <v>101</v>
      </c>
      <c r="B55" s="55"/>
      <c r="C55" s="60">
        <f>P69</f>
        <v>1.2356604046027393</v>
      </c>
      <c r="D55" s="61">
        <f t="shared" si="0"/>
        <v>451.01604767999982</v>
      </c>
      <c r="E55" s="61">
        <f t="shared" si="1"/>
        <v>0.49726135356119056</v>
      </c>
      <c r="F55" s="55"/>
      <c r="G55" s="62" t="s">
        <v>339</v>
      </c>
      <c r="H55" s="55"/>
      <c r="I55" s="55"/>
      <c r="J55" s="220">
        <f>J53*0.218</f>
        <v>201.22176438356161</v>
      </c>
      <c r="K55" s="221">
        <f>K53*0.218</f>
        <v>73445.943999999989</v>
      </c>
      <c r="L55" s="58"/>
    </row>
    <row r="56" spans="1:12" ht="13.2" x14ac:dyDescent="0.25">
      <c r="A56" s="59" t="s">
        <v>21</v>
      </c>
      <c r="B56" s="55"/>
      <c r="C56" s="60">
        <f>Q69</f>
        <v>0.60942225254794502</v>
      </c>
      <c r="D56" s="61">
        <f t="shared" si="0"/>
        <v>222.43912217999994</v>
      </c>
      <c r="E56" s="61">
        <f t="shared" si="1"/>
        <v>0.24524710273428882</v>
      </c>
      <c r="F56" s="55"/>
      <c r="G56" s="219" t="s">
        <v>338</v>
      </c>
      <c r="H56" s="55"/>
      <c r="I56" s="55"/>
      <c r="J56" s="55"/>
      <c r="K56" s="55"/>
      <c r="L56" s="58"/>
    </row>
    <row r="57" spans="1:12" ht="13.8" thickBot="1" x14ac:dyDescent="0.3">
      <c r="A57" s="59" t="s">
        <v>20</v>
      </c>
      <c r="B57" s="55"/>
      <c r="C57" s="60">
        <f>R69</f>
        <v>1.4876882252054793</v>
      </c>
      <c r="D57" s="61">
        <f t="shared" si="0"/>
        <v>543.00620219999996</v>
      </c>
      <c r="E57" s="61">
        <f t="shared" si="1"/>
        <v>0.59868379514884229</v>
      </c>
      <c r="F57" s="55"/>
      <c r="G57" s="55"/>
      <c r="H57" s="55"/>
      <c r="I57" s="55"/>
      <c r="J57" s="55"/>
      <c r="K57" s="55"/>
      <c r="L57" s="58"/>
    </row>
    <row r="58" spans="1:12" ht="13.8" thickBot="1" x14ac:dyDescent="0.3">
      <c r="A58" s="65" t="s">
        <v>62</v>
      </c>
      <c r="B58" s="55"/>
      <c r="C58" s="66">
        <f>B69</f>
        <v>59.196095016164371</v>
      </c>
      <c r="D58" s="67">
        <f t="shared" si="0"/>
        <v>21606.574680899994</v>
      </c>
      <c r="E58" s="66">
        <f t="shared" si="1"/>
        <v>23.822022801433292</v>
      </c>
      <c r="F58" s="55"/>
      <c r="G58" s="55"/>
      <c r="H58" s="55" t="s">
        <v>73</v>
      </c>
      <c r="I58" s="55"/>
      <c r="J58" s="55"/>
      <c r="K58" s="102">
        <f>E69</f>
        <v>45.335749508286511</v>
      </c>
      <c r="L58" s="58"/>
    </row>
    <row r="59" spans="1:12" ht="13.8" thickBot="1" x14ac:dyDescent="0.3">
      <c r="A59" s="68" t="s">
        <v>75</v>
      </c>
      <c r="B59" s="69"/>
      <c r="C59" s="69"/>
      <c r="D59" s="69"/>
      <c r="E59" s="69"/>
      <c r="F59" s="69"/>
      <c r="G59" s="70" t="s">
        <v>168</v>
      </c>
      <c r="H59" s="70"/>
      <c r="I59" s="69"/>
      <c r="J59" s="69"/>
      <c r="K59" s="69"/>
      <c r="L59" s="71"/>
    </row>
    <row r="66" spans="1:74" x14ac:dyDescent="0.25">
      <c r="AI66" s="194" t="str">
        <f t="shared" ref="AI66:BG66" si="2">"Rates "&amp;Funding_Year</f>
        <v>Rates 2028</v>
      </c>
      <c r="AJ66" s="194" t="str">
        <f t="shared" si="2"/>
        <v>Rates 2028</v>
      </c>
      <c r="AK66" s="194" t="str">
        <f t="shared" si="2"/>
        <v>Rates 2028</v>
      </c>
      <c r="AL66" s="194" t="str">
        <f t="shared" si="2"/>
        <v>Rates 2028</v>
      </c>
      <c r="AM66" s="194" t="str">
        <f t="shared" si="2"/>
        <v>Rates 2028</v>
      </c>
      <c r="AN66" s="202" t="str">
        <f t="shared" si="2"/>
        <v>Rates 2028</v>
      </c>
      <c r="AO66" s="202" t="str">
        <f t="shared" si="2"/>
        <v>Rates 2028</v>
      </c>
      <c r="AP66" s="202" t="str">
        <f t="shared" si="2"/>
        <v>Rates 2028</v>
      </c>
      <c r="AQ66" s="202" t="str">
        <f t="shared" si="2"/>
        <v>Rates 2028</v>
      </c>
      <c r="AR66" s="202" t="str">
        <f t="shared" si="2"/>
        <v>Rates 2028</v>
      </c>
      <c r="AS66" s="196" t="str">
        <f t="shared" si="2"/>
        <v>Rates 2028</v>
      </c>
      <c r="AT66" s="196" t="str">
        <f t="shared" si="2"/>
        <v>Rates 2028</v>
      </c>
      <c r="AU66" s="196" t="str">
        <f t="shared" si="2"/>
        <v>Rates 2028</v>
      </c>
      <c r="AV66" s="196" t="str">
        <f t="shared" si="2"/>
        <v>Rates 2028</v>
      </c>
      <c r="AW66" s="196" t="str">
        <f t="shared" si="2"/>
        <v>Rates 2028</v>
      </c>
      <c r="AX66" s="198" t="str">
        <f t="shared" si="2"/>
        <v>Rates 2028</v>
      </c>
      <c r="AY66" s="198" t="str">
        <f t="shared" si="2"/>
        <v>Rates 2028</v>
      </c>
      <c r="AZ66" s="198" t="str">
        <f t="shared" si="2"/>
        <v>Rates 2028</v>
      </c>
      <c r="BA66" s="198" t="str">
        <f t="shared" si="2"/>
        <v>Rates 2028</v>
      </c>
      <c r="BB66" s="198" t="str">
        <f t="shared" si="2"/>
        <v>Rates 2028</v>
      </c>
      <c r="BC66" s="200" t="str">
        <f t="shared" si="2"/>
        <v>Rates 2028</v>
      </c>
      <c r="BD66" s="200" t="str">
        <f t="shared" si="2"/>
        <v>Rates 2028</v>
      </c>
      <c r="BE66" s="200" t="str">
        <f t="shared" si="2"/>
        <v>Rates 2028</v>
      </c>
      <c r="BF66" s="200" t="str">
        <f t="shared" si="2"/>
        <v>Rates 2028</v>
      </c>
      <c r="BG66" s="200" t="str">
        <f t="shared" si="2"/>
        <v>Rates 2028</v>
      </c>
    </row>
    <row r="67" spans="1:74" x14ac:dyDescent="0.25">
      <c r="AH67" s="211" t="s">
        <v>282</v>
      </c>
      <c r="AI67">
        <v>2</v>
      </c>
      <c r="AJ67">
        <v>3</v>
      </c>
      <c r="AK67">
        <v>87</v>
      </c>
      <c r="AL67">
        <v>100</v>
      </c>
      <c r="AM67">
        <v>110</v>
      </c>
      <c r="AN67">
        <v>2</v>
      </c>
      <c r="AO67">
        <v>3</v>
      </c>
      <c r="AP67">
        <v>87</v>
      </c>
      <c r="AQ67" s="212">
        <v>100106107</v>
      </c>
      <c r="AR67" s="212">
        <v>110116117</v>
      </c>
      <c r="AS67">
        <v>2</v>
      </c>
      <c r="AT67">
        <v>3</v>
      </c>
      <c r="AU67">
        <v>87</v>
      </c>
      <c r="AV67">
        <v>100</v>
      </c>
      <c r="AW67">
        <v>110</v>
      </c>
      <c r="AX67">
        <v>2</v>
      </c>
      <c r="AY67">
        <v>3</v>
      </c>
      <c r="AZ67">
        <v>87</v>
      </c>
      <c r="BA67" s="212">
        <v>100106107</v>
      </c>
      <c r="BB67" s="212">
        <v>110116117</v>
      </c>
      <c r="BC67">
        <v>2</v>
      </c>
      <c r="BD67">
        <v>3</v>
      </c>
      <c r="BE67">
        <v>87</v>
      </c>
      <c r="BF67">
        <v>100</v>
      </c>
      <c r="BG67">
        <v>110</v>
      </c>
    </row>
    <row r="68" spans="1:74" ht="50.4" x14ac:dyDescent="0.25">
      <c r="A68" s="9" t="s">
        <v>78</v>
      </c>
      <c r="B68" s="14" t="s">
        <v>105</v>
      </c>
      <c r="C68" s="14" t="s">
        <v>106</v>
      </c>
      <c r="D68" s="15" t="s">
        <v>79</v>
      </c>
      <c r="E68" s="14" t="s">
        <v>72</v>
      </c>
      <c r="F68" s="18" t="s">
        <v>464</v>
      </c>
      <c r="G68" s="18" t="s">
        <v>465</v>
      </c>
      <c r="H68" s="18" t="s">
        <v>466</v>
      </c>
      <c r="I68" s="18" t="s">
        <v>221</v>
      </c>
      <c r="J68" s="18" t="s">
        <v>119</v>
      </c>
      <c r="K68" s="18" t="s">
        <v>123</v>
      </c>
      <c r="L68" s="18" t="s">
        <v>120</v>
      </c>
      <c r="M68" s="18" t="s">
        <v>124</v>
      </c>
      <c r="N68" s="18" t="s">
        <v>122</v>
      </c>
      <c r="O68" s="14" t="s">
        <v>22</v>
      </c>
      <c r="P68" s="14" t="s">
        <v>204</v>
      </c>
      <c r="Q68" s="14" t="s">
        <v>21</v>
      </c>
      <c r="R68" s="14" t="s">
        <v>20</v>
      </c>
      <c r="S68" s="14" t="s">
        <v>173</v>
      </c>
      <c r="T68" s="16" t="s">
        <v>23</v>
      </c>
      <c r="U68" s="10" t="s">
        <v>8</v>
      </c>
      <c r="V68" s="10" t="s">
        <v>9</v>
      </c>
      <c r="W68" s="10" t="s">
        <v>10</v>
      </c>
      <c r="X68" s="10" t="s">
        <v>11</v>
      </c>
      <c r="Y68" s="10" t="s">
        <v>12</v>
      </c>
      <c r="Z68" s="10" t="s">
        <v>13</v>
      </c>
      <c r="AA68" s="10" t="s">
        <v>14</v>
      </c>
      <c r="AB68" s="10" t="s">
        <v>15</v>
      </c>
      <c r="AC68" s="10" t="s">
        <v>16</v>
      </c>
      <c r="AD68" s="10" t="s">
        <v>85</v>
      </c>
      <c r="AE68" s="10" t="s">
        <v>17</v>
      </c>
      <c r="AF68" s="10" t="s">
        <v>18</v>
      </c>
      <c r="AG68" s="10" t="s">
        <v>19</v>
      </c>
      <c r="AH68" s="103" t="s">
        <v>118</v>
      </c>
      <c r="AI68" s="98" t="s">
        <v>110</v>
      </c>
      <c r="AJ68" s="98" t="s">
        <v>109</v>
      </c>
      <c r="AK68" s="98" t="s">
        <v>108</v>
      </c>
      <c r="AL68" s="98" t="s">
        <v>107</v>
      </c>
      <c r="AM68" s="98" t="s">
        <v>196</v>
      </c>
      <c r="AN68" s="100" t="s">
        <v>114</v>
      </c>
      <c r="AO68" s="100" t="s">
        <v>113</v>
      </c>
      <c r="AP68" s="100" t="s">
        <v>112</v>
      </c>
      <c r="AQ68" s="100" t="s">
        <v>111</v>
      </c>
      <c r="AR68" s="100" t="s">
        <v>197</v>
      </c>
      <c r="AS68" s="99" t="s">
        <v>184</v>
      </c>
      <c r="AT68" s="99" t="s">
        <v>185</v>
      </c>
      <c r="AU68" s="99" t="s">
        <v>186</v>
      </c>
      <c r="AV68" s="99" t="s">
        <v>187</v>
      </c>
      <c r="AW68" s="99" t="s">
        <v>198</v>
      </c>
      <c r="AX68" s="101" t="s">
        <v>188</v>
      </c>
      <c r="AY68" s="101" t="s">
        <v>189</v>
      </c>
      <c r="AZ68" s="101" t="s">
        <v>190</v>
      </c>
      <c r="BA68" s="101" t="s">
        <v>191</v>
      </c>
      <c r="BB68" s="101" t="s">
        <v>199</v>
      </c>
      <c r="BC68" s="107" t="s">
        <v>192</v>
      </c>
      <c r="BD68" s="107" t="s">
        <v>193</v>
      </c>
      <c r="BE68" s="107" t="s">
        <v>194</v>
      </c>
      <c r="BF68" s="107" t="s">
        <v>195</v>
      </c>
      <c r="BG68" s="107" t="s">
        <v>200</v>
      </c>
      <c r="BH68" s="23" t="s">
        <v>0</v>
      </c>
      <c r="BI68" s="9" t="s">
        <v>76</v>
      </c>
      <c r="BJ68" s="10" t="s">
        <v>1</v>
      </c>
      <c r="BK68" s="10" t="s">
        <v>2</v>
      </c>
      <c r="BL68" s="9" t="s">
        <v>64</v>
      </c>
      <c r="BM68" s="10" t="s">
        <v>3</v>
      </c>
      <c r="BN68" s="9" t="s">
        <v>40</v>
      </c>
      <c r="BO68" s="9" t="s">
        <v>41</v>
      </c>
      <c r="BP68" s="9" t="s">
        <v>42</v>
      </c>
      <c r="BQ68" s="12" t="s">
        <v>4</v>
      </c>
      <c r="BR68" s="10" t="s">
        <v>5</v>
      </c>
      <c r="BS68" s="10" t="s">
        <v>6</v>
      </c>
      <c r="BT68" s="10" t="s">
        <v>7</v>
      </c>
      <c r="BU68" s="10" t="s">
        <v>39</v>
      </c>
      <c r="BV68" s="222" t="s">
        <v>337</v>
      </c>
    </row>
    <row r="69" spans="1:74" ht="63" x14ac:dyDescent="0.25">
      <c r="A69" s="4" t="str">
        <f>C20</f>
        <v>Your Agency - Vanpool Management-SL</v>
      </c>
      <c r="B69" s="17">
        <f>SUM(O69:R69)</f>
        <v>59.196095016164371</v>
      </c>
      <c r="C69" s="17">
        <f>(K36/45)*(U69/365)</f>
        <v>923.03561643835599</v>
      </c>
      <c r="D69" s="117">
        <f>K69*(U69/365)</f>
        <v>41536.602739726019</v>
      </c>
      <c r="E69" s="5">
        <f>T69*(B69*365)/(MAX(F69,H69)/1000)</f>
        <v>45.335749508286511</v>
      </c>
      <c r="F69" s="118">
        <f>E39</f>
        <v>444444</v>
      </c>
      <c r="G69" s="118">
        <f>E41</f>
        <v>476590.21666666667</v>
      </c>
      <c r="H69" s="118">
        <f>MAX(E41,J47)</f>
        <v>476590.21666666667</v>
      </c>
      <c r="I69" s="127">
        <f>(0.2)*2*K27*(K30-1)/E30</f>
        <v>250.79999999999998</v>
      </c>
      <c r="J69" s="119">
        <v>0</v>
      </c>
      <c r="K69" s="97">
        <f>K36</f>
        <v>60643.439999999995</v>
      </c>
      <c r="L69" s="120">
        <v>0</v>
      </c>
      <c r="M69" s="121">
        <v>1</v>
      </c>
      <c r="N69" s="122" t="str">
        <f>E33</f>
        <v>LD</v>
      </c>
      <c r="O69" s="7">
        <f>($I$69*AS69*$M$69 + $J$69*BC69 + $K$69*AX69 - $L$69*(AN69)) * ($U$69/365)/1000</f>
        <v>55.863324133808206</v>
      </c>
      <c r="P69" s="7">
        <f>($I$69*AT69*$M$69 + $J$69*BD69 + $K$69*AY69 - $L$69*(AO69)) * ($U$69/365)/1000</f>
        <v>1.2356604046027393</v>
      </c>
      <c r="Q69" s="7">
        <f>($I$69*AU69*$M$69 + $J$69*BE69 + $K$69*AZ69 - $L$69*(AP69)) * ($U$69/365)/1000</f>
        <v>0.60942225254794502</v>
      </c>
      <c r="R69" s="7">
        <f>($I$69*AV69*$M$69 + $J$69*BF69 + $K$69*BA69 - $L$69*(AQ69)) * ($U$69/365)/1000</f>
        <v>1.4876882252054793</v>
      </c>
      <c r="S69" s="7">
        <f>($I$69*AW69*$M$69 + $J$69*BG69 + $K$69*BB69 - $L$69*(AR69)) * ($U$69/365)/1000</f>
        <v>0.24945691446575338</v>
      </c>
      <c r="T69" s="6">
        <f>E36</f>
        <v>1</v>
      </c>
      <c r="U69" s="6">
        <f>E27</f>
        <v>250</v>
      </c>
      <c r="V69" s="6"/>
      <c r="W69" s="6">
        <f>K33</f>
        <v>40.299999999999997</v>
      </c>
      <c r="X69" s="6">
        <f>E30</f>
        <v>1.2</v>
      </c>
      <c r="Y69" s="6">
        <f>K27</f>
        <v>99</v>
      </c>
      <c r="Z69" s="6"/>
      <c r="AA69" s="6"/>
      <c r="AB69" s="6"/>
      <c r="AC69" s="6"/>
      <c r="AD69" s="6"/>
      <c r="AE69" s="6"/>
      <c r="AF69" s="6"/>
      <c r="AG69" s="6"/>
      <c r="AH69" s="25" t="s">
        <v>102</v>
      </c>
      <c r="AI69" s="104">
        <f>VLOOKUP($I$16&amp;"_"&amp;$I$18&amp;"_"&amp;AI67&amp;"_42",_veh_start_run_rate!$A$5:$Q$589,13,FALSE)</f>
        <v>4.3624039999999997</v>
      </c>
      <c r="AJ69" s="104" t="str">
        <f>VLOOKUP($I$16&amp;"_"&amp;$I$18&amp;"_"&amp;AJ67&amp;"_42",_veh_start_run_rate!$A$5:$Q$589,13,FALSE)</f>
        <v>\N</v>
      </c>
      <c r="AK69" s="104">
        <f>VLOOKUP($I$16&amp;"_"&amp;$I$18&amp;"_"&amp;AK67&amp;"_42",_veh_start_run_rate!$A$5:$Q$589,13,FALSE)</f>
        <v>0.829237</v>
      </c>
      <c r="AL69" s="104">
        <f>VLOOKUP($I$16&amp;"_"&amp;$I$18&amp;"_"&amp;AL67&amp;"_42",_veh_start_run_rate!$A$5:$Q$589,13,FALSE)</f>
        <v>5.1165000000000002E-2</v>
      </c>
      <c r="AM69" s="104">
        <f>VLOOKUP($I$16&amp;"_"&amp;$I$18&amp;"_"&amp;AM67&amp;"_42",_veh_start_run_rate!$A$5:$Q$589,13,FALSE)</f>
        <v>4.5324000000000003E-2</v>
      </c>
      <c r="AN69" s="104">
        <f>VLOOKUP($I$16&amp;"_"&amp;$I$18&amp;"_"&amp;AN67&amp;"_42",_veh_start_run_rate!$A$5:$Q$589,12,FALSE)</f>
        <v>8.0165179999999996</v>
      </c>
      <c r="AO69" s="104">
        <f>VLOOKUP($I$16&amp;"_"&amp;$I$18&amp;"_"&amp;AO67&amp;"_42",_veh_start_run_rate!$A$5:$Q$589,12,FALSE)</f>
        <v>2.9712019999999999</v>
      </c>
      <c r="AP69" s="104">
        <f>VLOOKUP($I$16&amp;"_"&amp;$I$18&amp;"_"&amp;AP67&amp;"_42",_veh_start_run_rate!$A$5:$Q$589,12,FALSE)</f>
        <v>0.157328</v>
      </c>
      <c r="AQ69" s="104">
        <f>VLOOKUP($I$16&amp;"_"&amp;$I$18&amp;"_100_42",_veh_start_run_rate!$A$5:$Q$589,12,FALSE) + VLOOKUP($I$16&amp;"_"&amp;$I$18&amp;"_106_42",_veh_start_run_rate!$A$5:$Q$589,12,FALSE) + VLOOKUP($I$16&amp;"_"&amp;$I$18&amp;"_107_42",_veh_start_run_rate!$A$5:$Q$589,12,FALSE)</f>
        <v>0.12767400000000001</v>
      </c>
      <c r="AR69" s="104">
        <f>VLOOKUP($I$16&amp;"_"&amp;$I$18&amp;"_110_42",_veh_start_run_rate!$A$5:$Q$589,12,FALSE) + VLOOKUP($I$16&amp;"_"&amp;$I$18&amp;"_116_42",_veh_start_run_rate!$A$5:$Q$589,12,FALSE) + VLOOKUP($I$16&amp;"_"&amp;$I$18&amp;"_117_42",_veh_start_run_rate!$A$5:$Q$589,12,FALSE)</f>
        <v>3.4007000000000003E-2</v>
      </c>
      <c r="AS69" s="105">
        <f>VLOOKUP($I$16&amp;"_"&amp;$I$18&amp;"_"&amp;AS67&amp;"_21",_veh_start_run_rate!$A$5:$Q$589,13,FALSE)</f>
        <v>12.045021999999999</v>
      </c>
      <c r="AT69" s="105">
        <f>VLOOKUP($I$16&amp;"_"&amp;$I$18&amp;"_"&amp;AT67&amp;"_21",_veh_start_run_rate!$A$5:$Q$589,13,FALSE)</f>
        <v>0.40881400000000001</v>
      </c>
      <c r="AU69" s="105">
        <f>VLOOKUP($I$16&amp;"_"&amp;$I$18&amp;"_"&amp;AU67&amp;"_21",_veh_start_run_rate!$A$5:$Q$589,13,FALSE)</f>
        <v>1.4033910000000001</v>
      </c>
      <c r="AV69" s="105">
        <f>VLOOKUP($I$16&amp;"_"&amp;$I$18&amp;"_"&amp;AV67&amp;"_21",_veh_start_run_rate!$A$5:$Q$589,13,FALSE)</f>
        <v>7.0441000000000004E-2</v>
      </c>
      <c r="AW69" s="105">
        <f>VLOOKUP($I$16&amp;"_"&amp;$I$18&amp;"_"&amp;AW67&amp;"_21",_veh_start_run_rate!$A$5:$Q$589,13,FALSE)</f>
        <v>6.2315000000000002E-2</v>
      </c>
      <c r="AX69" s="105">
        <f>VLOOKUP($I$16&amp;"_"&amp;$I$18&amp;"_"&amp;AX67&amp;"_21",_veh_start_run_rate!$A$5:$Q$589,12,FALSE)</f>
        <v>1.295104</v>
      </c>
      <c r="AY69" s="105">
        <f>VLOOKUP($I$16&amp;"_"&amp;$I$18&amp;"_"&amp;AY67&amp;"_21",_veh_start_run_rate!$A$5:$Q$589,12,FALSE)</f>
        <v>2.8058E-2</v>
      </c>
      <c r="AZ69" s="105">
        <f>VLOOKUP($I$16&amp;"_"&amp;$I$18&amp;"_"&amp;AZ67&amp;"_21",_veh_start_run_rate!$A$5:$Q$589,12,FALSE)</f>
        <v>8.8679999999999991E-3</v>
      </c>
      <c r="BA69" s="105">
        <f>VLOOKUP($I$16&amp;"_"&amp;$I$18&amp;"_100_21",_veh_start_run_rate!$A$5:$Q$589,12,FALSE) + VLOOKUP($I$16&amp;"_"&amp;$I$18&amp;"_106_21",_veh_start_run_rate!$A$5:$Q$589,12,FALSE) + VLOOKUP($I$16&amp;"_"&amp;$I$18&amp;"_107_21",_veh_start_run_rate!$A$5:$Q$589,12,FALSE)</f>
        <v>3.5525000000000001E-2</v>
      </c>
      <c r="BB69" s="105">
        <f>VLOOKUP($I$16&amp;"_"&amp;$I$18&amp;"_110_21",_veh_start_run_rate!$A$5:$Q$589,12,FALSE) + VLOOKUP($I$16&amp;"_"&amp;$I$18&amp;"_116_21",_veh_start_run_rate!$A$5:$Q$589,12,FALSE) + VLOOKUP($I$16&amp;"_"&amp;$I$18&amp;"_117_21",_veh_start_run_rate!$A$5:$Q$589,12,FALSE)</f>
        <v>5.7479999999999996E-3</v>
      </c>
      <c r="BC69" s="106">
        <f>VLOOKUP("SL_"&amp;$I$18&amp;"_art_"&amp;BC67&amp;"_ALL",Vehicle_Idle_Rates!$A$7:$AQ$11,5,FALSE)</f>
        <v>6.2979468483738579</v>
      </c>
      <c r="BD69" s="106">
        <f>VLOOKUP("SL_"&amp;$I$18&amp;"_art_"&amp;BD67&amp;"_ALL",Vehicle_Idle_Rates!$A$7:$AQ$11,5,FALSE)</f>
        <v>5.862667472741605</v>
      </c>
      <c r="BE69" s="106">
        <f>VLOOKUP("SL_"&amp;$I$18&amp;"_art_"&amp;BE67&amp;"_ALL",Vehicle_Idle_Rates!$A$7:$AQ$11,5,FALSE)</f>
        <v>0.94479368244509898</v>
      </c>
      <c r="BF69" s="106">
        <f>VLOOKUP("SL_"&amp;$I$18&amp;"_art_"&amp;BF67&amp;"_ALL",Vehicle_Idle_Rates!$A$7:$AQ$11,5,FALSE)</f>
        <v>0.12986157714226801</v>
      </c>
      <c r="BG69" s="106">
        <f>VLOOKUP("SL_"&amp;$I$18&amp;"_art_"&amp;BG67&amp;"_ALL",Vehicle_Idle_Rates!$A$7:$AQ$11,5,FALSE)</f>
        <v>0.11897585320485035</v>
      </c>
      <c r="BH69" s="24" t="str">
        <f>T(I16)</f>
        <v>SL</v>
      </c>
      <c r="BI69" s="4" t="str">
        <f>I20</f>
        <v>Salt Lake</v>
      </c>
      <c r="BJ69" s="4">
        <f>I18</f>
        <v>2028</v>
      </c>
      <c r="BK69" s="4" t="str">
        <f>C14</f>
        <v>Vanpool Management</v>
      </c>
      <c r="BL69" s="4" t="s">
        <v>24</v>
      </c>
      <c r="BM69" s="4" t="str">
        <f>C7</f>
        <v>Your Agency</v>
      </c>
      <c r="BN69" s="4">
        <f>D16</f>
        <v>0</v>
      </c>
      <c r="BO69" s="4">
        <f>C17</f>
        <v>0</v>
      </c>
      <c r="BP69" s="4">
        <f>C18</f>
        <v>0</v>
      </c>
      <c r="BQ69" s="13" t="str">
        <f>C22</f>
        <v xml:space="preserve">Please enter here a brief description of this project, including the basic cost elements that comprise the total shown below (right-of-way, materials, pavement quantities, epuipment costs, labor costs, etc.), assumptions made in estimating emission reductions and the justification for those assumptions, and any other relevant supporting information.  </v>
      </c>
      <c r="BR69" s="4" t="str">
        <f>C9</f>
        <v>Your Name</v>
      </c>
      <c r="BS69" s="4" t="str">
        <f>I7</f>
        <v>801-123-4567</v>
      </c>
      <c r="BT69" s="4" t="str">
        <f>I9</f>
        <v>youre-mail@email.com</v>
      </c>
      <c r="BU69" s="4" t="str">
        <f>I14</f>
        <v>City of Project Location</v>
      </c>
      <c r="BV69" s="223">
        <f>J55</f>
        <v>201.22176438356161</v>
      </c>
    </row>
    <row r="71" spans="1:74" ht="12.6" customHeight="1" x14ac:dyDescent="0.25">
      <c r="G71" s="611" t="s">
        <v>222</v>
      </c>
      <c r="H71" s="611"/>
      <c r="I71" s="611"/>
      <c r="M71" s="128"/>
      <c r="N71" s="128"/>
      <c r="O71" s="128"/>
      <c r="P71" s="128"/>
      <c r="Q71" s="128"/>
    </row>
    <row r="72" spans="1:74" x14ac:dyDescent="0.25">
      <c r="G72" s="611"/>
      <c r="H72" s="611"/>
      <c r="I72" s="611"/>
      <c r="AF72" s="211" t="s">
        <v>283</v>
      </c>
      <c r="AG72" s="209">
        <v>10.423997359583334</v>
      </c>
      <c r="AH72" s="209">
        <v>2.3879113460208334E-2</v>
      </c>
      <c r="AI72" s="209">
        <v>0.7695398683333331</v>
      </c>
      <c r="AJ72" s="209">
        <v>9.7411719000000015E-3</v>
      </c>
      <c r="AK72" s="209">
        <v>8.8541110125000006E-3</v>
      </c>
      <c r="AL72" s="209">
        <v>2.0185086260070713</v>
      </c>
      <c r="AM72" s="209">
        <v>3.523431922916997</v>
      </c>
      <c r="AN72" s="209">
        <v>0.25907441356131566</v>
      </c>
      <c r="AO72" s="209">
        <v>0.27791903573881749</v>
      </c>
      <c r="AP72" s="209">
        <v>0.15583077559689132</v>
      </c>
      <c r="AQ72" s="209">
        <v>18.437781144166667</v>
      </c>
      <c r="AR72" s="209">
        <v>0.72171639990416658</v>
      </c>
      <c r="AS72" s="209">
        <v>2.107534733333333</v>
      </c>
      <c r="AT72" s="209">
        <v>6.7528515749999976E-2</v>
      </c>
      <c r="AU72" s="209">
        <v>5.9739063041666658E-2</v>
      </c>
      <c r="AV72" s="209">
        <v>1.8650840464812819</v>
      </c>
      <c r="AW72" s="209">
        <v>9.4846365298523874E-2</v>
      </c>
      <c r="AX72" s="209">
        <v>1.4641783715626588E-2</v>
      </c>
      <c r="AY72" s="209">
        <v>5.3572932128439124E-2</v>
      </c>
      <c r="AZ72" s="209">
        <v>1.2992335377803024E-2</v>
      </c>
      <c r="BA72" s="209">
        <v>6.7487142895833321</v>
      </c>
      <c r="BB72" s="209">
        <v>1.5875958536666666</v>
      </c>
      <c r="BC72" s="209">
        <v>0.25829854000000008</v>
      </c>
      <c r="BD72" s="209">
        <v>0.55214606666666666</v>
      </c>
      <c r="BE72" s="209">
        <v>0.13451628249999997</v>
      </c>
    </row>
    <row r="73" spans="1:74" x14ac:dyDescent="0.25">
      <c r="G73" s="611"/>
      <c r="H73" s="611"/>
      <c r="I73" s="611"/>
      <c r="M73" s="128"/>
      <c r="N73" s="128"/>
      <c r="O73" s="128"/>
      <c r="P73" s="128"/>
      <c r="Q73" s="128"/>
    </row>
    <row r="74" spans="1:74" x14ac:dyDescent="0.25">
      <c r="G74" s="611"/>
      <c r="H74" s="611"/>
      <c r="I74" s="611"/>
    </row>
    <row r="75" spans="1:74" x14ac:dyDescent="0.25">
      <c r="G75" s="611"/>
      <c r="H75" s="611"/>
      <c r="I75" s="611"/>
    </row>
    <row r="76" spans="1:74" x14ac:dyDescent="0.25">
      <c r="G76" s="611"/>
      <c r="H76" s="611"/>
      <c r="I76" s="611"/>
    </row>
    <row r="77" spans="1:74" x14ac:dyDescent="0.25">
      <c r="G77" s="611"/>
      <c r="H77" s="611"/>
      <c r="I77" s="611"/>
    </row>
    <row r="78" spans="1:74" x14ac:dyDescent="0.25">
      <c r="G78" s="611"/>
      <c r="H78" s="611"/>
      <c r="I78" s="611"/>
    </row>
    <row r="79" spans="1:74" x14ac:dyDescent="0.25">
      <c r="G79" s="611"/>
      <c r="H79" s="611"/>
      <c r="I79" s="611"/>
    </row>
  </sheetData>
  <sheetProtection algorithmName="SHA-512" hashValue="EOpFELnT1wJXdKmZH4K1LYt94Ms6GBQpAuL0NdTXHynhx9/FirSYOOGw/RJVHpONwG4Me3aSg4eFoiNNJsgcCQ==" saltValue="4/paNAYd2qNfSLQpyS7Svw==" spinCount="100000" sheet="1" selectLockedCells="1"/>
  <mergeCells count="25">
    <mergeCell ref="C9:E9"/>
    <mergeCell ref="I9:K9"/>
    <mergeCell ref="C14:E14"/>
    <mergeCell ref="I14:K14"/>
    <mergeCell ref="C20:E20"/>
    <mergeCell ref="I20:K20"/>
    <mergeCell ref="A1:L1"/>
    <mergeCell ref="A2:L2"/>
    <mergeCell ref="A4:L4"/>
    <mergeCell ref="D3:I3"/>
    <mergeCell ref="C7:E7"/>
    <mergeCell ref="I7:K7"/>
    <mergeCell ref="N16:V23"/>
    <mergeCell ref="G71:I79"/>
    <mergeCell ref="A22:B22"/>
    <mergeCell ref="C22:K22"/>
    <mergeCell ref="E39:F39"/>
    <mergeCell ref="D25:K25"/>
    <mergeCell ref="J39:K39"/>
    <mergeCell ref="E41:F41"/>
    <mergeCell ref="G41:L43"/>
    <mergeCell ref="A44:I45"/>
    <mergeCell ref="A47:F48"/>
    <mergeCell ref="G47:I47"/>
    <mergeCell ref="J47:K47"/>
  </mergeCells>
  <phoneticPr fontId="12" type="noConversion"/>
  <dataValidations count="9">
    <dataValidation type="decimal" operator="lessThanOrEqual" allowBlank="1" showInputMessage="1" showErrorMessage="1" errorTitle="Warning:" error="Maximum van occupancy is 16 including the driver." sqref="K30" xr:uid="{00000000-0002-0000-0F00-000000000000}">
      <formula1>16</formula1>
    </dataValidation>
    <dataValidation type="whole" operator="lessThan" allowBlank="1" showInputMessage="1" showErrorMessage="1" sqref="J53:J54" xr:uid="{00000000-0002-0000-0F00-000001000000}">
      <formula1>366</formula1>
    </dataValidation>
    <dataValidation type="list" allowBlank="1" showInputMessage="1" showErrorMessage="1" sqref="E33" xr:uid="{00000000-0002-0000-0F00-000002000000}">
      <formula1>"ALL,LD"</formula1>
    </dataValidation>
    <dataValidation type="decimal" operator="lessThanOrEqual" allowBlank="1" showInputMessage="1" showErrorMessage="1" errorTitle="Warning:" error="Bicycle trip length should be less than 10 miles." sqref="K57" xr:uid="{00000000-0002-0000-0F00-000003000000}">
      <formula1>10</formula1>
    </dataValidation>
    <dataValidation type="whole" operator="lessThan" allowBlank="1" showErrorMessage="1" error="The number of days in a year may not exceed 365.  The number of annual working days is typically 250." sqref="E27" xr:uid="{00000000-0002-0000-0F00-000004000000}">
      <formula1>366</formula1>
    </dataValidation>
    <dataValidation type="list" showInputMessage="1" showErrorMessage="1" error="Cell may not be left blank." sqref="I16" xr:uid="{00000000-0002-0000-0F00-000005000000}">
      <formula1>"BE,DA,SL,TO,WE"</formula1>
    </dataValidation>
    <dataValidation type="whole" operator="greaterThan" allowBlank="1" showInputMessage="1" showErrorMessage="1" error="Enter a whole number only - no text." sqref="E36" xr:uid="{00000000-0002-0000-0F00-000006000000}">
      <formula1>0</formula1>
    </dataValidation>
    <dataValidation type="textLength" operator="lessThan" allowBlank="1" showErrorMessage="1" promptTitle="Error" prompt="Please limit description to 500 characters." sqref="C22:K22" xr:uid="{00000000-0002-0000-0F00-000007000000}">
      <formula1>2000</formula1>
    </dataValidation>
    <dataValidation type="list" allowBlank="1" showInputMessage="1" showErrorMessage="1" sqref="K44" xr:uid="{A0FC2F0E-641F-46E1-A418-A697FCDD7B34}">
      <formula1>"No, Yes"</formula1>
    </dataValidation>
  </dataValidations>
  <hyperlinks>
    <hyperlink ref="I9" r:id="rId1" display="kip@wfrc.org" xr:uid="{00000000-0004-0000-0F00-000000000000}"/>
  </hyperlinks>
  <pageMargins left="0.75" right="0.75" top="1" bottom="1" header="0.5" footer="0.5"/>
  <pageSetup scale="64" orientation="portrait"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pageSetUpPr fitToPage="1"/>
  </sheetPr>
  <dimension ref="A1:BV79"/>
  <sheetViews>
    <sheetView showGridLines="0" zoomScaleNormal="100" workbookViewId="0">
      <pane ySplit="4" topLeftCell="A24" activePane="bottomLeft" state="frozen"/>
      <selection activeCell="AG64" sqref="AG64"/>
      <selection pane="bottomLeft" activeCell="B3" sqref="B3"/>
    </sheetView>
  </sheetViews>
  <sheetFormatPr defaultColWidth="8.88671875" defaultRowHeight="12.6" x14ac:dyDescent="0.25"/>
  <cols>
    <col min="1" max="1" width="8.88671875" style="1"/>
    <col min="2" max="2" width="12" style="1" customWidth="1"/>
    <col min="3" max="3" width="8.88671875" style="1"/>
    <col min="4" max="4" width="11" style="1" customWidth="1"/>
    <col min="5" max="5" width="13.44140625" style="1" customWidth="1"/>
    <col min="6" max="6" width="10.6640625" style="1" customWidth="1"/>
    <col min="7" max="8" width="9.88671875" style="1" customWidth="1"/>
    <col min="9" max="9" width="11.5546875" style="1" customWidth="1"/>
    <col min="10" max="10" width="8.88671875" style="1"/>
    <col min="11" max="11" width="11" style="1" bestFit="1" customWidth="1"/>
    <col min="12" max="12" width="8.88671875" style="1"/>
    <col min="13" max="13" width="12.6640625" style="1" bestFit="1" customWidth="1"/>
    <col min="14" max="14" width="9.44140625" style="1" bestFit="1" customWidth="1"/>
    <col min="15" max="15" width="10.44140625" style="1" bestFit="1" customWidth="1"/>
    <col min="16" max="16" width="8.5546875" style="1" customWidth="1"/>
    <col min="17" max="17" width="16" style="1" bestFit="1" customWidth="1"/>
    <col min="18" max="18" width="7.109375" style="1" bestFit="1" customWidth="1"/>
    <col min="19" max="19" width="7.5546875" style="1" bestFit="1" customWidth="1"/>
    <col min="20" max="20" width="5.33203125" style="1" bestFit="1" customWidth="1"/>
    <col min="21" max="21" width="12.109375" style="1" bestFit="1" customWidth="1"/>
    <col min="22" max="22" width="19.109375" style="1" bestFit="1" customWidth="1"/>
    <col min="23" max="23" width="13.6640625" style="1" bestFit="1" customWidth="1"/>
    <col min="24" max="24" width="11.6640625" style="1" bestFit="1" customWidth="1"/>
    <col min="25" max="25" width="6.33203125" style="1" bestFit="1" customWidth="1"/>
    <col min="26" max="26" width="9.6640625" style="1" bestFit="1" customWidth="1"/>
    <col min="27" max="27" width="6.88671875" style="1" bestFit="1" customWidth="1"/>
    <col min="28" max="28" width="11.109375" style="1" bestFit="1" customWidth="1"/>
    <col min="29" max="29" width="20.5546875" style="1" bestFit="1" customWidth="1"/>
    <col min="30" max="30" width="11.88671875" style="1" bestFit="1" customWidth="1"/>
    <col min="31" max="32" width="11.88671875" style="1" customWidth="1"/>
    <col min="33" max="57" width="14.109375" style="1" customWidth="1"/>
    <col min="58" max="58" width="7.88671875" style="1" bestFit="1" customWidth="1"/>
    <col min="59" max="71" width="8.88671875" style="1"/>
    <col min="72" max="72" width="11" style="1" customWidth="1"/>
    <col min="73" max="16384" width="8.88671875" style="1"/>
  </cols>
  <sheetData>
    <row r="1" spans="1:22" ht="18" thickTop="1" x14ac:dyDescent="0.3">
      <c r="A1" s="612" t="str">
        <f>CONCATENATE("CMAQ Emissions Analysis Form (",I18-5,"-",I18," TIP)")</f>
        <v>CMAQ Emissions Analysis Form (2023-2028 TIP)</v>
      </c>
      <c r="B1" s="613"/>
      <c r="C1" s="613"/>
      <c r="D1" s="613"/>
      <c r="E1" s="613"/>
      <c r="F1" s="613"/>
      <c r="G1" s="613"/>
      <c r="H1" s="613"/>
      <c r="I1" s="613"/>
      <c r="J1" s="613"/>
      <c r="K1" s="613"/>
      <c r="L1" s="614"/>
    </row>
    <row r="2" spans="1:22" ht="16.2" thickBot="1" x14ac:dyDescent="0.35">
      <c r="A2" s="615" t="s">
        <v>58</v>
      </c>
      <c r="B2" s="616"/>
      <c r="C2" s="616"/>
      <c r="D2" s="616"/>
      <c r="E2" s="616"/>
      <c r="F2" s="616"/>
      <c r="G2" s="616"/>
      <c r="H2" s="616"/>
      <c r="I2" s="616"/>
      <c r="J2" s="616"/>
      <c r="K2" s="616"/>
      <c r="L2" s="617"/>
    </row>
    <row r="3" spans="1:22" ht="13.8" thickTop="1" x14ac:dyDescent="0.25">
      <c r="A3" s="134"/>
      <c r="B3" s="206"/>
      <c r="C3" s="135"/>
      <c r="D3" s="624" t="s">
        <v>89</v>
      </c>
      <c r="E3" s="624"/>
      <c r="F3" s="624"/>
      <c r="G3" s="624"/>
      <c r="H3" s="624"/>
      <c r="I3" s="624"/>
      <c r="J3" s="135"/>
      <c r="K3" s="135"/>
      <c r="L3" s="135"/>
    </row>
    <row r="4" spans="1:22" ht="18" x14ac:dyDescent="0.35">
      <c r="A4" s="618" t="s">
        <v>237</v>
      </c>
      <c r="B4" s="619"/>
      <c r="C4" s="619"/>
      <c r="D4" s="619"/>
      <c r="E4" s="619"/>
      <c r="F4" s="619"/>
      <c r="G4" s="619"/>
      <c r="H4" s="619"/>
      <c r="I4" s="619"/>
      <c r="J4" s="619"/>
      <c r="K4" s="619"/>
      <c r="L4" s="620"/>
    </row>
    <row r="5" spans="1:22" ht="13.8" thickBot="1" x14ac:dyDescent="0.3">
      <c r="A5" s="136" t="s">
        <v>30</v>
      </c>
      <c r="B5" s="134"/>
      <c r="C5" s="134"/>
      <c r="D5" s="134"/>
      <c r="E5" s="134"/>
      <c r="F5" s="134"/>
      <c r="G5" s="134"/>
      <c r="H5" s="134"/>
      <c r="I5" s="134"/>
      <c r="J5" s="134"/>
      <c r="K5" s="134"/>
      <c r="L5" s="134"/>
    </row>
    <row r="6" spans="1:22" ht="13.2" x14ac:dyDescent="0.25">
      <c r="A6" s="137"/>
      <c r="B6" s="138"/>
      <c r="C6" s="138"/>
      <c r="D6" s="138"/>
      <c r="E6" s="138"/>
      <c r="F6" s="138"/>
      <c r="G6" s="138"/>
      <c r="H6" s="138"/>
      <c r="I6" s="138"/>
      <c r="J6" s="138"/>
      <c r="K6" s="138"/>
      <c r="L6" s="139"/>
    </row>
    <row r="7" spans="1:22" ht="13.2" x14ac:dyDescent="0.25">
      <c r="A7" s="140" t="s">
        <v>104</v>
      </c>
      <c r="B7" s="141"/>
      <c r="C7" s="621" t="s">
        <v>205</v>
      </c>
      <c r="D7" s="622"/>
      <c r="E7" s="623"/>
      <c r="F7" s="141"/>
      <c r="G7" s="141" t="s">
        <v>6</v>
      </c>
      <c r="H7" s="141"/>
      <c r="I7" s="625" t="s">
        <v>207</v>
      </c>
      <c r="J7" s="626"/>
      <c r="K7" s="627"/>
      <c r="L7" s="142"/>
    </row>
    <row r="8" spans="1:22" ht="13.2" x14ac:dyDescent="0.25">
      <c r="A8" s="140"/>
      <c r="B8" s="141"/>
      <c r="C8" s="141"/>
      <c r="D8" s="141"/>
      <c r="E8" s="141"/>
      <c r="F8" s="141"/>
      <c r="G8" s="141"/>
      <c r="H8" s="141"/>
      <c r="I8" s="141"/>
      <c r="J8" s="141"/>
      <c r="K8" s="141"/>
      <c r="L8" s="142"/>
    </row>
    <row r="9" spans="1:22" ht="13.2" x14ac:dyDescent="0.25">
      <c r="A9" s="34" t="s">
        <v>436</v>
      </c>
      <c r="B9" s="141"/>
      <c r="C9" s="621" t="s">
        <v>206</v>
      </c>
      <c r="D9" s="622"/>
      <c r="E9" s="623"/>
      <c r="F9" s="141"/>
      <c r="G9" s="141" t="s">
        <v>7</v>
      </c>
      <c r="H9" s="141"/>
      <c r="I9" s="552" t="s">
        <v>208</v>
      </c>
      <c r="J9" s="592"/>
      <c r="K9" s="593"/>
      <c r="L9" s="142"/>
    </row>
    <row r="10" spans="1:22" ht="13.8" thickBot="1" x14ac:dyDescent="0.3">
      <c r="A10" s="427" t="s">
        <v>428</v>
      </c>
      <c r="B10" s="144"/>
      <c r="C10" s="144"/>
      <c r="D10" s="144"/>
      <c r="E10" s="144"/>
      <c r="F10" s="144"/>
      <c r="G10" s="144"/>
      <c r="H10" s="144"/>
      <c r="I10" s="144"/>
      <c r="J10" s="144"/>
      <c r="K10" s="144"/>
      <c r="L10" s="145"/>
    </row>
    <row r="11" spans="1:22" ht="13.2" x14ac:dyDescent="0.25">
      <c r="A11" s="134"/>
      <c r="B11" s="134"/>
      <c r="C11" s="134"/>
      <c r="D11" s="134"/>
      <c r="E11" s="134"/>
      <c r="F11" s="134"/>
      <c r="G11" s="134"/>
      <c r="H11" s="134"/>
      <c r="I11" s="134"/>
      <c r="J11" s="134"/>
      <c r="K11" s="134"/>
      <c r="L11" s="134"/>
    </row>
    <row r="12" spans="1:22" ht="13.8" thickBot="1" x14ac:dyDescent="0.3">
      <c r="A12" s="136" t="s">
        <v>31</v>
      </c>
      <c r="B12" s="134"/>
      <c r="C12" s="134"/>
      <c r="D12" s="134"/>
      <c r="E12" s="134"/>
      <c r="F12" s="134"/>
      <c r="G12" s="134"/>
      <c r="H12" s="134"/>
      <c r="I12" s="134"/>
      <c r="J12" s="134"/>
      <c r="K12" s="134"/>
      <c r="L12" s="134"/>
    </row>
    <row r="13" spans="1:22" ht="13.2" x14ac:dyDescent="0.25">
      <c r="A13" s="137"/>
      <c r="B13" s="138"/>
      <c r="C13" s="138"/>
      <c r="D13" s="138"/>
      <c r="E13" s="138"/>
      <c r="F13" s="138"/>
      <c r="G13" s="138"/>
      <c r="H13" s="138"/>
      <c r="I13" s="138"/>
      <c r="J13" s="138"/>
      <c r="K13" s="138"/>
      <c r="L13" s="139"/>
    </row>
    <row r="14" spans="1:22" ht="13.2" x14ac:dyDescent="0.25">
      <c r="A14" s="140" t="s">
        <v>32</v>
      </c>
      <c r="B14" s="141"/>
      <c r="C14" s="628" t="s">
        <v>59</v>
      </c>
      <c r="D14" s="629"/>
      <c r="E14" s="630"/>
      <c r="F14" s="141"/>
      <c r="G14" s="141" t="s">
        <v>39</v>
      </c>
      <c r="H14" s="134"/>
      <c r="I14" s="621" t="s">
        <v>209</v>
      </c>
      <c r="J14" s="622"/>
      <c r="K14" s="623"/>
      <c r="L14" s="142"/>
    </row>
    <row r="15" spans="1:22" ht="13.2" x14ac:dyDescent="0.25">
      <c r="A15" s="140"/>
      <c r="B15" s="141"/>
      <c r="C15" s="141"/>
      <c r="D15" s="141"/>
      <c r="E15" s="141"/>
      <c r="F15" s="141"/>
      <c r="G15" s="134"/>
      <c r="H15" s="134"/>
      <c r="I15" s="134"/>
      <c r="J15" s="134"/>
      <c r="K15" s="134"/>
      <c r="L15" s="142"/>
    </row>
    <row r="16" spans="1:22" ht="12.75" customHeight="1" x14ac:dyDescent="0.25">
      <c r="A16" s="140" t="s">
        <v>38</v>
      </c>
      <c r="B16" s="141" t="s">
        <v>69</v>
      </c>
      <c r="C16" s="621"/>
      <c r="D16" s="622"/>
      <c r="E16" s="623"/>
      <c r="F16" s="134"/>
      <c r="G16" s="141" t="s">
        <v>0</v>
      </c>
      <c r="H16" s="141"/>
      <c r="I16" s="41" t="s">
        <v>103</v>
      </c>
      <c r="J16" s="147"/>
      <c r="K16" s="141"/>
      <c r="L16" s="142"/>
      <c r="N16" s="553" t="s">
        <v>440</v>
      </c>
      <c r="O16" s="554"/>
      <c r="P16" s="554"/>
      <c r="Q16" s="554"/>
      <c r="R16" s="554"/>
      <c r="S16" s="554"/>
      <c r="T16" s="554"/>
      <c r="U16" s="554"/>
      <c r="V16" s="555"/>
    </row>
    <row r="17" spans="1:22" ht="13.2" x14ac:dyDescent="0.25">
      <c r="A17" s="140"/>
      <c r="B17" s="148" t="s">
        <v>41</v>
      </c>
      <c r="C17" s="621"/>
      <c r="D17" s="622"/>
      <c r="E17" s="623"/>
      <c r="F17" s="141"/>
      <c r="G17" s="141"/>
      <c r="H17" s="141"/>
      <c r="I17" s="35"/>
      <c r="J17" s="141"/>
      <c r="K17" s="141"/>
      <c r="L17" s="142"/>
      <c r="N17" s="556"/>
      <c r="O17" s="557"/>
      <c r="P17" s="557"/>
      <c r="Q17" s="557"/>
      <c r="R17" s="557"/>
      <c r="S17" s="557"/>
      <c r="T17" s="557"/>
      <c r="U17" s="557"/>
      <c r="V17" s="558"/>
    </row>
    <row r="18" spans="1:22" ht="13.2" x14ac:dyDescent="0.25">
      <c r="A18" s="140"/>
      <c r="B18" s="149" t="s">
        <v>42</v>
      </c>
      <c r="C18" s="621"/>
      <c r="D18" s="622"/>
      <c r="E18" s="623"/>
      <c r="F18" s="141"/>
      <c r="G18" s="141" t="s">
        <v>33</v>
      </c>
      <c r="H18" s="141"/>
      <c r="I18" s="43">
        <f>Funding_Year</f>
        <v>2028</v>
      </c>
      <c r="J18" s="141"/>
      <c r="K18" s="141"/>
      <c r="L18" s="142"/>
      <c r="N18" s="556"/>
      <c r="O18" s="557"/>
      <c r="P18" s="557"/>
      <c r="Q18" s="557"/>
      <c r="R18" s="557"/>
      <c r="S18" s="557"/>
      <c r="T18" s="557"/>
      <c r="U18" s="557"/>
      <c r="V18" s="558"/>
    </row>
    <row r="19" spans="1:22" ht="13.2" x14ac:dyDescent="0.25">
      <c r="A19" s="140"/>
      <c r="B19" s="149"/>
      <c r="C19" s="141"/>
      <c r="D19" s="141"/>
      <c r="E19" s="141"/>
      <c r="F19" s="141"/>
      <c r="G19" s="141"/>
      <c r="H19" s="141"/>
      <c r="I19" s="141"/>
      <c r="J19" s="141"/>
      <c r="K19" s="141"/>
      <c r="L19" s="142"/>
      <c r="N19" s="556"/>
      <c r="O19" s="557"/>
      <c r="P19" s="557"/>
      <c r="Q19" s="557"/>
      <c r="R19" s="557"/>
      <c r="S19" s="557"/>
      <c r="T19" s="557"/>
      <c r="U19" s="557"/>
      <c r="V19" s="558"/>
    </row>
    <row r="20" spans="1:22" ht="13.2" x14ac:dyDescent="0.25">
      <c r="A20" s="140" t="s">
        <v>77</v>
      </c>
      <c r="B20" s="149"/>
      <c r="C20" s="628" t="str">
        <f>C7&amp;" - "&amp;C14</f>
        <v>Your Agency - Other</v>
      </c>
      <c r="D20" s="629"/>
      <c r="E20" s="630"/>
      <c r="F20" s="141"/>
      <c r="G20" s="141" t="s">
        <v>76</v>
      </c>
      <c r="H20" s="141"/>
      <c r="I20" s="628" t="str">
        <f>IF(I16="SL","Salt Lake",IF(I16="DA","Ogden-Layton",IF(I16="WE","Ogden-Layton","")))</f>
        <v>Salt Lake</v>
      </c>
      <c r="J20" s="629"/>
      <c r="K20" s="630"/>
      <c r="L20" s="142"/>
      <c r="N20" s="556"/>
      <c r="O20" s="557"/>
      <c r="P20" s="557"/>
      <c r="Q20" s="557"/>
      <c r="R20" s="557"/>
      <c r="S20" s="557"/>
      <c r="T20" s="557"/>
      <c r="U20" s="557"/>
      <c r="V20" s="558"/>
    </row>
    <row r="21" spans="1:22" ht="13.2" x14ac:dyDescent="0.25">
      <c r="A21" s="140"/>
      <c r="B21" s="141"/>
      <c r="C21" s="141"/>
      <c r="D21" s="141"/>
      <c r="E21" s="141"/>
      <c r="F21" s="141"/>
      <c r="G21" s="141"/>
      <c r="H21" s="141"/>
      <c r="I21" s="141"/>
      <c r="J21" s="141"/>
      <c r="K21" s="141"/>
      <c r="L21" s="142"/>
      <c r="N21" s="556"/>
      <c r="O21" s="557"/>
      <c r="P21" s="557"/>
      <c r="Q21" s="557"/>
      <c r="R21" s="557"/>
      <c r="S21" s="557"/>
      <c r="T21" s="557"/>
      <c r="U21" s="557"/>
      <c r="V21" s="558"/>
    </row>
    <row r="22" spans="1:22" ht="111.6" customHeight="1" x14ac:dyDescent="0.25">
      <c r="A22" s="634" t="s">
        <v>215</v>
      </c>
      <c r="B22" s="635"/>
      <c r="C22" s="520" t="s">
        <v>238</v>
      </c>
      <c r="D22" s="521"/>
      <c r="E22" s="521"/>
      <c r="F22" s="521"/>
      <c r="G22" s="521"/>
      <c r="H22" s="521"/>
      <c r="I22" s="521"/>
      <c r="J22" s="521"/>
      <c r="K22" s="522"/>
      <c r="L22" s="150"/>
      <c r="N22" s="556"/>
      <c r="O22" s="557"/>
      <c r="P22" s="557"/>
      <c r="Q22" s="557"/>
      <c r="R22" s="557"/>
      <c r="S22" s="557"/>
      <c r="T22" s="557"/>
      <c r="U22" s="557"/>
      <c r="V22" s="558"/>
    </row>
    <row r="23" spans="1:22" ht="13.8" thickBot="1" x14ac:dyDescent="0.3">
      <c r="A23" s="143"/>
      <c r="B23" s="144"/>
      <c r="C23" s="144"/>
      <c r="D23" s="144"/>
      <c r="E23" s="144"/>
      <c r="F23" s="144"/>
      <c r="G23" s="144"/>
      <c r="H23" s="144"/>
      <c r="I23" s="144"/>
      <c r="J23" s="144"/>
      <c r="K23" s="144"/>
      <c r="L23" s="145"/>
      <c r="N23" s="559"/>
      <c r="O23" s="560"/>
      <c r="P23" s="560"/>
      <c r="Q23" s="560"/>
      <c r="R23" s="560"/>
      <c r="S23" s="560"/>
      <c r="T23" s="560"/>
      <c r="U23" s="560"/>
      <c r="V23" s="561"/>
    </row>
    <row r="24" spans="1:22" ht="13.8" thickBot="1" x14ac:dyDescent="0.3">
      <c r="A24" s="134"/>
      <c r="B24" s="134"/>
      <c r="C24" s="134"/>
      <c r="D24" s="134"/>
      <c r="E24" s="134"/>
      <c r="F24" s="134"/>
      <c r="G24" s="134"/>
      <c r="H24" s="134"/>
      <c r="I24" s="134"/>
      <c r="J24" s="134"/>
      <c r="K24" s="134"/>
      <c r="L24" s="134"/>
    </row>
    <row r="25" spans="1:22" ht="27.6" customHeight="1" thickTop="1" thickBot="1" x14ac:dyDescent="0.35">
      <c r="A25" s="30" t="s">
        <v>432</v>
      </c>
      <c r="B25" s="134"/>
      <c r="D25" s="596" t="s">
        <v>231</v>
      </c>
      <c r="E25" s="597"/>
      <c r="F25" s="597"/>
      <c r="G25" s="597"/>
      <c r="H25" s="597"/>
      <c r="I25" s="597"/>
      <c r="J25" s="597"/>
      <c r="K25" s="598"/>
    </row>
    <row r="26" spans="1:22" ht="13.2" x14ac:dyDescent="0.25">
      <c r="A26" s="137"/>
      <c r="B26" s="138"/>
      <c r="C26" s="138"/>
      <c r="D26" s="138"/>
      <c r="E26" s="138"/>
      <c r="F26" s="138"/>
      <c r="G26" s="138"/>
      <c r="H26" s="138"/>
      <c r="I26" s="138"/>
      <c r="J26" s="138"/>
      <c r="K26" s="138"/>
      <c r="L26" s="139"/>
    </row>
    <row r="27" spans="1:22" ht="12.75" customHeight="1" x14ac:dyDescent="0.25">
      <c r="A27" s="140" t="s">
        <v>8</v>
      </c>
      <c r="B27" s="141"/>
      <c r="C27" s="141"/>
      <c r="D27" s="141"/>
      <c r="E27" s="146">
        <v>250</v>
      </c>
      <c r="F27" s="141"/>
      <c r="G27" s="141" t="str">
        <f>"Alternative Fuel Emission Rates - "&amp;I18&amp;" (grams/mile)"</f>
        <v>Alternative Fuel Emission Rates - 2028 (grams/mile)</v>
      </c>
      <c r="H27" s="141"/>
      <c r="I27" s="141"/>
      <c r="J27" s="141"/>
      <c r="K27" s="141"/>
      <c r="L27" s="142"/>
    </row>
    <row r="28" spans="1:22" ht="13.2" x14ac:dyDescent="0.25">
      <c r="A28" s="87" t="s">
        <v>44</v>
      </c>
      <c r="B28" s="141"/>
      <c r="C28" s="141"/>
      <c r="D28" s="141"/>
      <c r="E28" s="141"/>
      <c r="F28" s="147" t="s">
        <v>239</v>
      </c>
      <c r="L28" s="142"/>
    </row>
    <row r="29" spans="1:22" ht="13.2" x14ac:dyDescent="0.25">
      <c r="A29" s="87"/>
      <c r="B29" s="141"/>
      <c r="C29" s="141"/>
      <c r="D29" s="141"/>
      <c r="E29" s="141"/>
      <c r="F29" s="141"/>
      <c r="G29" s="151" t="s">
        <v>22</v>
      </c>
      <c r="H29" s="151" t="s">
        <v>101</v>
      </c>
      <c r="I29" s="151" t="s">
        <v>21</v>
      </c>
      <c r="J29" s="151" t="s">
        <v>20</v>
      </c>
      <c r="K29" s="151" t="s">
        <v>173</v>
      </c>
      <c r="L29" s="142"/>
    </row>
    <row r="30" spans="1:22" ht="13.2" x14ac:dyDescent="0.25">
      <c r="A30" s="140" t="s">
        <v>34</v>
      </c>
      <c r="B30" s="141"/>
      <c r="C30" s="141"/>
      <c r="D30" s="141"/>
      <c r="E30" s="146">
        <v>1.2</v>
      </c>
      <c r="F30" s="141"/>
      <c r="G30" s="152">
        <v>0</v>
      </c>
      <c r="H30" s="152">
        <v>0</v>
      </c>
      <c r="I30" s="152">
        <v>0</v>
      </c>
      <c r="J30" s="152">
        <v>0</v>
      </c>
      <c r="K30" s="152">
        <v>0</v>
      </c>
      <c r="L30" s="142"/>
    </row>
    <row r="31" spans="1:22" ht="13.2" x14ac:dyDescent="0.25">
      <c r="A31" s="87" t="s">
        <v>35</v>
      </c>
      <c r="B31" s="141"/>
      <c r="C31" s="141"/>
      <c r="D31" s="141"/>
      <c r="E31" s="153"/>
      <c r="F31" s="141"/>
      <c r="G31" s="141"/>
      <c r="H31" s="141"/>
      <c r="I31" s="141"/>
      <c r="J31" s="141"/>
      <c r="K31" s="141"/>
      <c r="L31" s="142"/>
    </row>
    <row r="32" spans="1:22" ht="13.2" x14ac:dyDescent="0.25">
      <c r="A32" s="140"/>
      <c r="B32" s="141"/>
      <c r="C32" s="141"/>
      <c r="D32" s="141"/>
      <c r="E32" s="141"/>
      <c r="F32" s="141"/>
      <c r="G32" s="141" t="str">
        <f>"Conventional Vehicle Emission Rates - "&amp;I19&amp;" (grams/mile)"</f>
        <v>Conventional Vehicle Emission Rates -  (grams/mile)</v>
      </c>
      <c r="H32" s="141"/>
      <c r="I32" s="141"/>
      <c r="J32" s="141"/>
      <c r="K32" s="141"/>
      <c r="L32" s="142"/>
    </row>
    <row r="33" spans="1:12" ht="13.2" x14ac:dyDescent="0.25">
      <c r="A33" s="140" t="s">
        <v>36</v>
      </c>
      <c r="B33" s="141"/>
      <c r="C33" s="141"/>
      <c r="D33" s="141"/>
      <c r="E33" s="146" t="s">
        <v>219</v>
      </c>
      <c r="F33" s="154" t="str">
        <f>IF($E$33="LD","_21",IF($E$33="HD","_61",IF($E$33="BUS","_42","_ALL")))</f>
        <v>_42</v>
      </c>
      <c r="G33" s="155" t="e">
        <f>VLOOKUP("ALL_"&amp;$I$16&amp;"_"&amp;$I$18&amp;$F$33,Look_Rates,3,FALSE)</f>
        <v>#REF!</v>
      </c>
      <c r="H33" s="155" t="e">
        <f>VLOOKUP("ALL_"&amp;$I$16&amp;"_"&amp;$I$18&amp;$F$33,Look_Rates,4,FALSE)</f>
        <v>#REF!</v>
      </c>
      <c r="I33" s="155" t="e">
        <f>VLOOKUP("ALL_"&amp;$I$16&amp;"_"&amp;$I$18&amp;$F$33,Look_Rates,5,FALSE)</f>
        <v>#REF!</v>
      </c>
      <c r="J33" s="155" t="e">
        <f>VLOOKUP("ALL_"&amp;$I$16&amp;"_"&amp;$I$18&amp;$F$33,Look_Rates,6,FALSE)</f>
        <v>#REF!</v>
      </c>
      <c r="K33" s="155" t="e">
        <f>VLOOKUP("ALL_"&amp;$I$16&amp;"_"&amp;$I$18&amp;$F$33,Look_Rates,7,FALSE)</f>
        <v>#REF!</v>
      </c>
      <c r="L33" s="142"/>
    </row>
    <row r="34" spans="1:12" ht="13.2" x14ac:dyDescent="0.25">
      <c r="A34" s="631" t="s">
        <v>220</v>
      </c>
      <c r="B34" s="632"/>
      <c r="C34" s="632"/>
      <c r="D34" s="632"/>
      <c r="E34" s="632"/>
      <c r="F34" s="141"/>
      <c r="G34" s="636" t="s">
        <v>239</v>
      </c>
      <c r="H34" s="636"/>
      <c r="I34" s="636"/>
      <c r="J34" s="636"/>
      <c r="K34" s="636"/>
      <c r="L34" s="142"/>
    </row>
    <row r="35" spans="1:12" ht="13.2" x14ac:dyDescent="0.25">
      <c r="A35" s="631"/>
      <c r="B35" s="632"/>
      <c r="C35" s="632"/>
      <c r="D35" s="632"/>
      <c r="E35" s="632"/>
      <c r="F35" s="141"/>
      <c r="G35" s="637"/>
      <c r="H35" s="637"/>
      <c r="I35" s="637"/>
      <c r="J35" s="637"/>
      <c r="K35" s="637"/>
      <c r="L35" s="142"/>
    </row>
    <row r="36" spans="1:12" ht="13.2" x14ac:dyDescent="0.25">
      <c r="A36" s="34" t="s">
        <v>371</v>
      </c>
      <c r="B36" s="141"/>
      <c r="C36" s="141"/>
      <c r="D36" s="141"/>
      <c r="E36" s="146">
        <v>1</v>
      </c>
      <c r="F36" s="141"/>
      <c r="G36" s="633" t="s">
        <v>218</v>
      </c>
      <c r="H36" s="633"/>
      <c r="I36" s="633"/>
      <c r="J36" s="633"/>
      <c r="K36" s="94">
        <v>9999</v>
      </c>
      <c r="L36" s="142"/>
    </row>
    <row r="37" spans="1:12" ht="13.2" x14ac:dyDescent="0.25">
      <c r="A37" s="46" t="s">
        <v>384</v>
      </c>
      <c r="B37" s="141"/>
      <c r="C37" s="141"/>
      <c r="D37" s="141"/>
      <c r="E37" s="141"/>
      <c r="F37" s="141"/>
      <c r="G37" s="633"/>
      <c r="H37" s="633"/>
      <c r="I37" s="633"/>
      <c r="J37" s="633"/>
      <c r="K37" s="141"/>
      <c r="L37" s="142"/>
    </row>
    <row r="38" spans="1:12" ht="13.2" x14ac:dyDescent="0.25">
      <c r="A38" s="140"/>
      <c r="B38" s="141"/>
      <c r="C38" s="141"/>
      <c r="D38" s="141"/>
      <c r="E38" s="141"/>
      <c r="F38" s="141"/>
      <c r="L38" s="142"/>
    </row>
    <row r="39" spans="1:12" ht="13.2" x14ac:dyDescent="0.25">
      <c r="A39" s="34" t="s">
        <v>37</v>
      </c>
      <c r="B39" s="35"/>
      <c r="C39" s="35"/>
      <c r="D39" s="35"/>
      <c r="E39" s="511">
        <v>444444</v>
      </c>
      <c r="F39" s="512"/>
      <c r="G39" s="35"/>
      <c r="H39" s="428" t="s">
        <v>429</v>
      </c>
      <c r="I39" s="428"/>
      <c r="J39" s="511">
        <f>0.0677*E39/0.936</f>
        <v>32146.216666666664</v>
      </c>
      <c r="K39" s="512"/>
      <c r="L39" s="36"/>
    </row>
    <row r="40" spans="1:12" ht="13.2" x14ac:dyDescent="0.25">
      <c r="A40" s="230"/>
      <c r="B40" s="231"/>
      <c r="C40" s="231"/>
      <c r="D40" s="231"/>
      <c r="E40" s="231"/>
      <c r="F40" s="231"/>
      <c r="G40" s="231"/>
      <c r="H40" s="463" t="s">
        <v>447</v>
      </c>
      <c r="I40" s="231"/>
      <c r="J40" s="231"/>
      <c r="K40" s="231"/>
      <c r="L40" s="430"/>
    </row>
    <row r="41" spans="1:12" ht="13.2" x14ac:dyDescent="0.25">
      <c r="A41" s="34" t="s">
        <v>430</v>
      </c>
      <c r="B41" s="35"/>
      <c r="C41" s="35"/>
      <c r="D41" s="35"/>
      <c r="E41" s="562">
        <f>E39+J39</f>
        <v>476590.21666666667</v>
      </c>
      <c r="F41" s="563"/>
      <c r="G41" s="600"/>
      <c r="H41" s="600"/>
      <c r="I41" s="600"/>
      <c r="J41" s="600"/>
      <c r="K41" s="600"/>
      <c r="L41" s="601"/>
    </row>
    <row r="42" spans="1:12" ht="13.2" x14ac:dyDescent="0.25">
      <c r="A42" s="429" t="s">
        <v>81</v>
      </c>
      <c r="B42" s="35"/>
      <c r="C42" s="35"/>
      <c r="D42" s="35"/>
      <c r="E42" s="35"/>
      <c r="F42" s="35"/>
      <c r="G42" s="600"/>
      <c r="H42" s="600"/>
      <c r="I42" s="600"/>
      <c r="J42" s="600"/>
      <c r="K42" s="600"/>
      <c r="L42" s="601"/>
    </row>
    <row r="43" spans="1:12" ht="13.2" x14ac:dyDescent="0.25">
      <c r="A43" s="429"/>
      <c r="B43" s="35"/>
      <c r="C43" s="35"/>
      <c r="D43" s="35"/>
      <c r="E43" s="35"/>
      <c r="F43" s="35"/>
      <c r="G43" s="600"/>
      <c r="H43" s="600"/>
      <c r="I43" s="600"/>
      <c r="J43" s="600"/>
      <c r="K43" s="600"/>
      <c r="L43" s="601"/>
    </row>
    <row r="44" spans="1:12" ht="13.2" x14ac:dyDescent="0.25">
      <c r="A44" s="509" t="s">
        <v>434</v>
      </c>
      <c r="B44" s="564"/>
      <c r="C44" s="564"/>
      <c r="D44" s="564"/>
      <c r="E44" s="564"/>
      <c r="F44" s="564"/>
      <c r="G44" s="564"/>
      <c r="H44" s="564"/>
      <c r="I44" s="564"/>
      <c r="J44" s="35"/>
      <c r="K44" s="41" t="s">
        <v>431</v>
      </c>
      <c r="L44" s="36"/>
    </row>
    <row r="45" spans="1:12" ht="13.2" x14ac:dyDescent="0.25">
      <c r="A45" s="509"/>
      <c r="B45" s="564"/>
      <c r="C45" s="564"/>
      <c r="D45" s="564"/>
      <c r="E45" s="564"/>
      <c r="F45" s="564"/>
      <c r="G45" s="564"/>
      <c r="H45" s="564"/>
      <c r="I45" s="564"/>
      <c r="J45" s="35"/>
      <c r="K45" s="35"/>
      <c r="L45" s="36"/>
    </row>
    <row r="46" spans="1:12" ht="13.2" x14ac:dyDescent="0.25">
      <c r="A46" s="423"/>
      <c r="B46" s="431"/>
      <c r="C46" s="431"/>
      <c r="D46" s="431"/>
      <c r="E46" s="431"/>
      <c r="F46" s="431"/>
      <c r="G46" s="431"/>
      <c r="H46" s="431"/>
      <c r="I46" s="431"/>
      <c r="J46" s="35"/>
      <c r="K46" s="35"/>
      <c r="L46" s="36"/>
    </row>
    <row r="47" spans="1:12" ht="13.2" x14ac:dyDescent="0.25">
      <c r="A47" s="565" t="s">
        <v>448</v>
      </c>
      <c r="B47" s="566"/>
      <c r="C47" s="566"/>
      <c r="D47" s="566"/>
      <c r="E47" s="566"/>
      <c r="F47" s="566"/>
      <c r="G47" s="569" t="s">
        <v>435</v>
      </c>
      <c r="H47" s="569"/>
      <c r="I47" s="570"/>
      <c r="J47" s="511">
        <v>0</v>
      </c>
      <c r="K47" s="512"/>
      <c r="L47" s="430"/>
    </row>
    <row r="48" spans="1:12" ht="13.8" thickBot="1" x14ac:dyDescent="0.3">
      <c r="A48" s="567"/>
      <c r="B48" s="568"/>
      <c r="C48" s="568"/>
      <c r="D48" s="568"/>
      <c r="E48" s="568"/>
      <c r="F48" s="568"/>
      <c r="G48" s="434"/>
      <c r="H48" s="434"/>
      <c r="I48" s="432"/>
      <c r="J48" s="432"/>
      <c r="K48" s="432"/>
      <c r="L48" s="433"/>
    </row>
    <row r="50" spans="1:12" ht="13.8" thickBot="1" x14ac:dyDescent="0.3">
      <c r="A50" s="136" t="s">
        <v>63</v>
      </c>
      <c r="B50" s="134"/>
      <c r="C50" s="134"/>
      <c r="D50" s="134"/>
      <c r="E50" s="134"/>
      <c r="F50" s="134"/>
      <c r="G50" s="134"/>
      <c r="H50" s="134"/>
      <c r="I50" s="134"/>
      <c r="J50" s="134"/>
      <c r="K50" s="134"/>
      <c r="L50" s="134"/>
    </row>
    <row r="51" spans="1:12" ht="13.2" x14ac:dyDescent="0.25">
      <c r="A51" s="156"/>
      <c r="B51" s="157"/>
      <c r="C51" s="157"/>
      <c r="D51" s="157"/>
      <c r="E51" s="157"/>
      <c r="F51" s="157"/>
      <c r="G51" s="157"/>
      <c r="H51" s="157"/>
      <c r="I51" s="157"/>
      <c r="J51" s="157"/>
      <c r="K51" s="157"/>
      <c r="L51" s="158"/>
    </row>
    <row r="52" spans="1:12" ht="13.2" x14ac:dyDescent="0.25">
      <c r="A52" s="159" t="s">
        <v>66</v>
      </c>
      <c r="B52" s="160"/>
      <c r="C52" s="161" t="s">
        <v>74</v>
      </c>
      <c r="D52" s="162" t="s">
        <v>117</v>
      </c>
      <c r="E52" s="161" t="s">
        <v>67</v>
      </c>
      <c r="F52" s="160"/>
      <c r="G52" s="160" t="s">
        <v>65</v>
      </c>
      <c r="H52" s="160"/>
      <c r="I52" s="160"/>
      <c r="J52" s="161" t="s">
        <v>68</v>
      </c>
      <c r="K52" s="161" t="s">
        <v>115</v>
      </c>
      <c r="L52" s="163"/>
    </row>
    <row r="53" spans="1:12" ht="13.2" x14ac:dyDescent="0.25">
      <c r="A53" s="164" t="s">
        <v>173</v>
      </c>
      <c r="B53" s="165"/>
      <c r="C53" s="166">
        <f>S69</f>
        <v>3.2804938356164375E-2</v>
      </c>
      <c r="D53" s="167">
        <f t="shared" ref="D53:D58" si="0">C53*365</f>
        <v>11.973802499999996</v>
      </c>
      <c r="E53" s="167">
        <f t="shared" ref="E53:E58" si="1">C53*1000/453.5/2000*365</f>
        <v>1.3201546306504958E-2</v>
      </c>
      <c r="F53" s="160"/>
      <c r="G53" s="168" t="s">
        <v>203</v>
      </c>
      <c r="H53" s="160"/>
      <c r="I53" s="160"/>
      <c r="J53" s="169">
        <f>C69</f>
        <v>195.67514677103719</v>
      </c>
      <c r="K53" s="77">
        <f>J53*365</f>
        <v>71421.42857142858</v>
      </c>
      <c r="L53" s="163"/>
    </row>
    <row r="54" spans="1:12" ht="13.2" x14ac:dyDescent="0.25">
      <c r="A54" s="170" t="s">
        <v>22</v>
      </c>
      <c r="B54" s="160"/>
      <c r="C54" s="171">
        <f>O69</f>
        <v>7.391406904109588</v>
      </c>
      <c r="D54" s="172">
        <f t="shared" si="0"/>
        <v>2697.8635199999994</v>
      </c>
      <c r="E54" s="172">
        <f t="shared" si="1"/>
        <v>2.974491201764057</v>
      </c>
      <c r="F54" s="160"/>
      <c r="G54" s="168" t="s">
        <v>202</v>
      </c>
      <c r="H54" s="160"/>
      <c r="I54" s="160"/>
      <c r="J54" s="169">
        <f>D69</f>
        <v>5707.1917808219177</v>
      </c>
      <c r="K54" s="77">
        <f>J54*365</f>
        <v>2083125</v>
      </c>
      <c r="L54" s="163"/>
    </row>
    <row r="55" spans="1:12" ht="13.2" x14ac:dyDescent="0.25">
      <c r="A55" s="170" t="s">
        <v>101</v>
      </c>
      <c r="B55" s="160"/>
      <c r="C55" s="171">
        <f>P69</f>
        <v>0.16013238698630136</v>
      </c>
      <c r="D55" s="172">
        <f t="shared" si="0"/>
        <v>58.448321249999999</v>
      </c>
      <c r="E55" s="172">
        <f t="shared" si="1"/>
        <v>6.4441368522601974E-2</v>
      </c>
      <c r="F55" s="160"/>
      <c r="G55" s="62" t="s">
        <v>339</v>
      </c>
      <c r="H55" s="55"/>
      <c r="I55" s="55"/>
      <c r="J55" s="220">
        <f>J53*0.218</f>
        <v>42.657181996086109</v>
      </c>
      <c r="K55" s="221">
        <f>K53*0.218</f>
        <v>15569.87142857143</v>
      </c>
      <c r="L55" s="163"/>
    </row>
    <row r="56" spans="1:12" ht="13.2" x14ac:dyDescent="0.25">
      <c r="A56" s="170" t="s">
        <v>21</v>
      </c>
      <c r="B56" s="160"/>
      <c r="C56" s="171">
        <f>Q69</f>
        <v>5.0611376712328758E-2</v>
      </c>
      <c r="D56" s="172">
        <f t="shared" si="0"/>
        <v>18.473152499999998</v>
      </c>
      <c r="E56" s="172">
        <f t="shared" si="1"/>
        <v>2.0367312568908485E-2</v>
      </c>
      <c r="F56" s="160"/>
      <c r="G56" s="219" t="s">
        <v>338</v>
      </c>
      <c r="H56" s="55"/>
      <c r="I56" s="55"/>
      <c r="J56" s="55"/>
      <c r="K56" s="55"/>
      <c r="L56" s="163"/>
    </row>
    <row r="57" spans="1:12" ht="13.8" thickBot="1" x14ac:dyDescent="0.3">
      <c r="A57" s="170" t="s">
        <v>20</v>
      </c>
      <c r="B57" s="160"/>
      <c r="C57" s="171">
        <f>R69</f>
        <v>0.20274798801369864</v>
      </c>
      <c r="D57" s="172">
        <f t="shared" si="0"/>
        <v>74.003015625000003</v>
      </c>
      <c r="E57" s="172">
        <f t="shared" si="1"/>
        <v>8.1590976433296589E-2</v>
      </c>
      <c r="F57" s="160"/>
      <c r="G57" s="160"/>
      <c r="H57" s="160"/>
      <c r="I57" s="160"/>
      <c r="J57" s="160"/>
      <c r="K57" s="160"/>
      <c r="L57" s="163"/>
    </row>
    <row r="58" spans="1:12" ht="13.8" thickBot="1" x14ac:dyDescent="0.3">
      <c r="A58" s="173" t="s">
        <v>62</v>
      </c>
      <c r="B58" s="160"/>
      <c r="C58" s="174">
        <f>B69</f>
        <v>7.8048986558219173</v>
      </c>
      <c r="D58" s="175">
        <f t="shared" si="0"/>
        <v>2848.788009375</v>
      </c>
      <c r="E58" s="174">
        <f t="shared" si="1"/>
        <v>3.1408908592888642</v>
      </c>
      <c r="F58" s="160"/>
      <c r="G58" s="160"/>
      <c r="H58" s="160" t="s">
        <v>73</v>
      </c>
      <c r="I58" s="160"/>
      <c r="J58" s="160"/>
      <c r="K58" s="218">
        <f>E69</f>
        <v>5.977437030285242</v>
      </c>
      <c r="L58" s="163"/>
    </row>
    <row r="59" spans="1:12" ht="13.8" thickBot="1" x14ac:dyDescent="0.3">
      <c r="A59" s="176" t="s">
        <v>75</v>
      </c>
      <c r="B59" s="177"/>
      <c r="C59" s="177"/>
      <c r="D59" s="177"/>
      <c r="E59" s="177"/>
      <c r="F59" s="177"/>
      <c r="G59" s="178" t="s">
        <v>168</v>
      </c>
      <c r="H59" s="178"/>
      <c r="I59" s="177"/>
      <c r="J59" s="177"/>
      <c r="K59" s="177"/>
      <c r="L59" s="179"/>
    </row>
    <row r="66" spans="1:74" x14ac:dyDescent="0.25">
      <c r="AI66" s="195" t="str">
        <f t="shared" ref="AI66:BG66" si="2">"Rates "&amp;Funding_Year</f>
        <v>Rates 2028</v>
      </c>
      <c r="AJ66" s="195" t="str">
        <f t="shared" si="2"/>
        <v>Rates 2028</v>
      </c>
      <c r="AK66" s="195" t="str">
        <f t="shared" si="2"/>
        <v>Rates 2028</v>
      </c>
      <c r="AL66" s="195" t="str">
        <f t="shared" si="2"/>
        <v>Rates 2028</v>
      </c>
      <c r="AM66" s="195" t="str">
        <f t="shared" si="2"/>
        <v>Rates 2028</v>
      </c>
      <c r="AN66" s="203" t="str">
        <f t="shared" si="2"/>
        <v>Rates 2028</v>
      </c>
      <c r="AO66" s="203" t="str">
        <f t="shared" si="2"/>
        <v>Rates 2028</v>
      </c>
      <c r="AP66" s="203" t="str">
        <f t="shared" si="2"/>
        <v>Rates 2028</v>
      </c>
      <c r="AQ66" s="203" t="str">
        <f t="shared" si="2"/>
        <v>Rates 2028</v>
      </c>
      <c r="AR66" s="203" t="str">
        <f t="shared" si="2"/>
        <v>Rates 2028</v>
      </c>
      <c r="AS66" s="197" t="str">
        <f t="shared" si="2"/>
        <v>Rates 2028</v>
      </c>
      <c r="AT66" s="197" t="str">
        <f t="shared" si="2"/>
        <v>Rates 2028</v>
      </c>
      <c r="AU66" s="197" t="str">
        <f t="shared" si="2"/>
        <v>Rates 2028</v>
      </c>
      <c r="AV66" s="197" t="str">
        <f t="shared" si="2"/>
        <v>Rates 2028</v>
      </c>
      <c r="AW66" s="197" t="str">
        <f t="shared" si="2"/>
        <v>Rates 2028</v>
      </c>
      <c r="AX66" s="199" t="str">
        <f t="shared" si="2"/>
        <v>Rates 2028</v>
      </c>
      <c r="AY66" s="199" t="str">
        <f t="shared" si="2"/>
        <v>Rates 2028</v>
      </c>
      <c r="AZ66" s="199" t="str">
        <f t="shared" si="2"/>
        <v>Rates 2028</v>
      </c>
      <c r="BA66" s="199" t="str">
        <f t="shared" si="2"/>
        <v>Rates 2028</v>
      </c>
      <c r="BB66" s="199" t="str">
        <f t="shared" si="2"/>
        <v>Rates 2028</v>
      </c>
      <c r="BC66" s="201" t="str">
        <f t="shared" si="2"/>
        <v>Rates 2028</v>
      </c>
      <c r="BD66" s="201" t="str">
        <f t="shared" si="2"/>
        <v>Rates 2028</v>
      </c>
      <c r="BE66" s="201" t="str">
        <f t="shared" si="2"/>
        <v>Rates 2028</v>
      </c>
      <c r="BF66" s="201" t="str">
        <f t="shared" si="2"/>
        <v>Rates 2028</v>
      </c>
      <c r="BG66" s="201" t="str">
        <f t="shared" si="2"/>
        <v>Rates 2028</v>
      </c>
    </row>
    <row r="67" spans="1:74" x14ac:dyDescent="0.25">
      <c r="AH67" s="211" t="s">
        <v>282</v>
      </c>
      <c r="AI67">
        <v>2</v>
      </c>
      <c r="AJ67">
        <v>3</v>
      </c>
      <c r="AK67">
        <v>87</v>
      </c>
      <c r="AL67">
        <v>100</v>
      </c>
      <c r="AM67">
        <v>110</v>
      </c>
      <c r="AN67">
        <v>2</v>
      </c>
      <c r="AO67">
        <v>3</v>
      </c>
      <c r="AP67">
        <v>87</v>
      </c>
      <c r="AQ67" s="212">
        <v>100106107</v>
      </c>
      <c r="AR67" s="212">
        <v>110116117</v>
      </c>
      <c r="AS67">
        <v>2</v>
      </c>
      <c r="AT67">
        <v>3</v>
      </c>
      <c r="AU67">
        <v>87</v>
      </c>
      <c r="AV67">
        <v>100</v>
      </c>
      <c r="AW67">
        <v>110</v>
      </c>
      <c r="AX67">
        <v>2</v>
      </c>
      <c r="AY67">
        <v>3</v>
      </c>
      <c r="AZ67">
        <v>87</v>
      </c>
      <c r="BA67" s="212">
        <v>100106107</v>
      </c>
      <c r="BB67" s="212">
        <v>110116117</v>
      </c>
      <c r="BC67">
        <v>2</v>
      </c>
      <c r="BD67">
        <v>3</v>
      </c>
      <c r="BE67">
        <v>87</v>
      </c>
      <c r="BF67">
        <v>100</v>
      </c>
      <c r="BG67">
        <v>110</v>
      </c>
    </row>
    <row r="68" spans="1:74" ht="50.4" x14ac:dyDescent="0.25">
      <c r="A68" s="180" t="s">
        <v>78</v>
      </c>
      <c r="B68" s="181" t="s">
        <v>105</v>
      </c>
      <c r="C68" s="181" t="s">
        <v>106</v>
      </c>
      <c r="D68" s="182" t="s">
        <v>79</v>
      </c>
      <c r="E68" s="181" t="s">
        <v>72</v>
      </c>
      <c r="F68" s="183" t="s">
        <v>464</v>
      </c>
      <c r="G68" s="183" t="s">
        <v>465</v>
      </c>
      <c r="H68" s="183" t="s">
        <v>466</v>
      </c>
      <c r="I68" s="183" t="s">
        <v>221</v>
      </c>
      <c r="J68" s="183" t="s">
        <v>119</v>
      </c>
      <c r="K68" s="183" t="s">
        <v>123</v>
      </c>
      <c r="L68" s="183" t="s">
        <v>120</v>
      </c>
      <c r="M68" s="183" t="s">
        <v>124</v>
      </c>
      <c r="N68" s="183" t="s">
        <v>122</v>
      </c>
      <c r="O68" s="181" t="s">
        <v>22</v>
      </c>
      <c r="P68" s="181" t="s">
        <v>204</v>
      </c>
      <c r="Q68" s="181" t="s">
        <v>21</v>
      </c>
      <c r="R68" s="181" t="s">
        <v>20</v>
      </c>
      <c r="S68" s="181" t="s">
        <v>173</v>
      </c>
      <c r="T68" s="184" t="s">
        <v>23</v>
      </c>
      <c r="U68" s="185" t="s">
        <v>8</v>
      </c>
      <c r="V68" s="185" t="s">
        <v>9</v>
      </c>
      <c r="W68" s="185" t="s">
        <v>10</v>
      </c>
      <c r="X68" s="185" t="s">
        <v>11</v>
      </c>
      <c r="Y68" s="185" t="s">
        <v>12</v>
      </c>
      <c r="Z68" s="185" t="s">
        <v>13</v>
      </c>
      <c r="AA68" s="185" t="s">
        <v>14</v>
      </c>
      <c r="AB68" s="185" t="s">
        <v>15</v>
      </c>
      <c r="AC68" s="185" t="s">
        <v>16</v>
      </c>
      <c r="AD68" s="185" t="s">
        <v>85</v>
      </c>
      <c r="AE68" s="185" t="s">
        <v>17</v>
      </c>
      <c r="AF68" s="185" t="s">
        <v>18</v>
      </c>
      <c r="AG68" s="185" t="s">
        <v>19</v>
      </c>
      <c r="AH68" s="103" t="s">
        <v>118</v>
      </c>
      <c r="AI68" s="98" t="s">
        <v>110</v>
      </c>
      <c r="AJ68" s="98" t="s">
        <v>109</v>
      </c>
      <c r="AK68" s="98" t="s">
        <v>108</v>
      </c>
      <c r="AL68" s="98" t="s">
        <v>107</v>
      </c>
      <c r="AM68" s="98" t="s">
        <v>196</v>
      </c>
      <c r="AN68" s="100" t="s">
        <v>114</v>
      </c>
      <c r="AO68" s="100" t="s">
        <v>113</v>
      </c>
      <c r="AP68" s="100" t="s">
        <v>112</v>
      </c>
      <c r="AQ68" s="100" t="s">
        <v>111</v>
      </c>
      <c r="AR68" s="100" t="s">
        <v>197</v>
      </c>
      <c r="AS68" s="99" t="s">
        <v>184</v>
      </c>
      <c r="AT68" s="99" t="s">
        <v>185</v>
      </c>
      <c r="AU68" s="99" t="s">
        <v>186</v>
      </c>
      <c r="AV68" s="99" t="s">
        <v>187</v>
      </c>
      <c r="AW68" s="99" t="s">
        <v>198</v>
      </c>
      <c r="AX68" s="101" t="s">
        <v>188</v>
      </c>
      <c r="AY68" s="101" t="s">
        <v>189</v>
      </c>
      <c r="AZ68" s="101" t="s">
        <v>190</v>
      </c>
      <c r="BA68" s="101" t="s">
        <v>191</v>
      </c>
      <c r="BB68" s="101" t="s">
        <v>199</v>
      </c>
      <c r="BC68" s="107" t="s">
        <v>192</v>
      </c>
      <c r="BD68" s="107" t="s">
        <v>193</v>
      </c>
      <c r="BE68" s="107" t="s">
        <v>194</v>
      </c>
      <c r="BF68" s="107" t="s">
        <v>195</v>
      </c>
      <c r="BG68" s="107" t="s">
        <v>200</v>
      </c>
      <c r="BH68" s="186" t="s">
        <v>0</v>
      </c>
      <c r="BI68" s="180" t="s">
        <v>76</v>
      </c>
      <c r="BJ68" s="185" t="s">
        <v>1</v>
      </c>
      <c r="BK68" s="185" t="s">
        <v>2</v>
      </c>
      <c r="BL68" s="180" t="s">
        <v>64</v>
      </c>
      <c r="BM68" s="185" t="s">
        <v>3</v>
      </c>
      <c r="BN68" s="180" t="s">
        <v>40</v>
      </c>
      <c r="BO68" s="180" t="s">
        <v>41</v>
      </c>
      <c r="BP68" s="180" t="s">
        <v>42</v>
      </c>
      <c r="BQ68" s="187" t="s">
        <v>4</v>
      </c>
      <c r="BR68" s="10" t="s">
        <v>5</v>
      </c>
      <c r="BS68" s="10" t="s">
        <v>6</v>
      </c>
      <c r="BT68" s="10" t="s">
        <v>7</v>
      </c>
      <c r="BU68" s="10" t="s">
        <v>39</v>
      </c>
      <c r="BV68" s="222" t="s">
        <v>337</v>
      </c>
    </row>
    <row r="69" spans="1:74" ht="37.799999999999997" x14ac:dyDescent="0.25">
      <c r="A69" s="188" t="str">
        <f>C20</f>
        <v>Your Agency - Other</v>
      </c>
      <c r="B69" s="117">
        <f>SUM(O69:R69)</f>
        <v>7.8048986558219173</v>
      </c>
      <c r="C69" s="117">
        <f>(K36/35)*(U69/365)</f>
        <v>195.67514677103719</v>
      </c>
      <c r="D69" s="117">
        <f>K69*(U69/365)</f>
        <v>5707.1917808219177</v>
      </c>
      <c r="E69" s="5">
        <f>T69*(B69*365)/(MAX(F69,H69)/1000)</f>
        <v>5.977437030285242</v>
      </c>
      <c r="F69" s="118">
        <f>E39</f>
        <v>444444</v>
      </c>
      <c r="G69" s="118">
        <f>E41</f>
        <v>476590.21666666667</v>
      </c>
      <c r="H69" s="118">
        <f>MAX(E41,J47)</f>
        <v>476590.21666666667</v>
      </c>
      <c r="I69" s="126">
        <f>(0.7)*K27/E30</f>
        <v>0</v>
      </c>
      <c r="J69" s="119">
        <v>0</v>
      </c>
      <c r="K69" s="27">
        <f>K36/E30</f>
        <v>8332.5</v>
      </c>
      <c r="L69" s="120">
        <v>0</v>
      </c>
      <c r="M69" s="121">
        <v>0</v>
      </c>
      <c r="N69" s="122" t="str">
        <f>E33</f>
        <v>BUS</v>
      </c>
      <c r="O69" s="189">
        <f>($I$69*AS69*$M$69 + $J$69*BC69 + $K$69*AX69 - $L$69*(AN69)) * ($U$69/365)/1000</f>
        <v>7.391406904109588</v>
      </c>
      <c r="P69" s="189">
        <f>($I$69*AT69*$M$69 + $J$69*BD69 + $K$69*AY69 - $L$69*(AO69)) * ($U$69/365)/1000</f>
        <v>0.16013238698630136</v>
      </c>
      <c r="Q69" s="189">
        <f>($I$69*AU69*$M$69 + $J$69*BE69 + $K$69*AZ69 - $L$69*(AP69)) * ($U$69/365)/1000</f>
        <v>5.0611376712328758E-2</v>
      </c>
      <c r="R69" s="189">
        <f>($I$69*AV69*$M$69 + $J$69*BF69 + $K$69*BA69 - $L$69*(AQ69)) * ($U$69/365)/1000</f>
        <v>0.20274798801369864</v>
      </c>
      <c r="S69" s="189">
        <f>($I$69*AW69*$M$69 + $J$69*BG69 + $K$69*BB69 - $L$69*(AR69)) * ($U$69/365)/1000</f>
        <v>3.2804938356164375E-2</v>
      </c>
      <c r="T69" s="190">
        <f>E36</f>
        <v>1</v>
      </c>
      <c r="U69" s="190">
        <f>E27</f>
        <v>250</v>
      </c>
      <c r="V69" s="190"/>
      <c r="W69" s="190">
        <f>K36</f>
        <v>9999</v>
      </c>
      <c r="X69" s="190">
        <f>E30</f>
        <v>1.2</v>
      </c>
      <c r="Y69" s="190" t="e">
        <f>#REF!</f>
        <v>#REF!</v>
      </c>
      <c r="Z69" s="190"/>
      <c r="AA69" s="190"/>
      <c r="AB69" s="190"/>
      <c r="AC69" s="190"/>
      <c r="AD69" s="190"/>
      <c r="AE69" s="190"/>
      <c r="AF69" s="190"/>
      <c r="AG69" s="190"/>
      <c r="AH69" s="25" t="s">
        <v>102</v>
      </c>
      <c r="AI69" s="104">
        <f>VLOOKUP($I$16&amp;"_"&amp;$I$18&amp;"_"&amp;AI67&amp;"_42",_veh_start_run_rate!$A$5:$Q$589,13,FALSE)</f>
        <v>4.3624039999999997</v>
      </c>
      <c r="AJ69" s="104" t="str">
        <f>VLOOKUP($I$16&amp;"_"&amp;$I$18&amp;"_"&amp;AJ67&amp;"_42",_veh_start_run_rate!$A$5:$Q$589,13,FALSE)</f>
        <v>\N</v>
      </c>
      <c r="AK69" s="104">
        <f>VLOOKUP($I$16&amp;"_"&amp;$I$18&amp;"_"&amp;AK67&amp;"_42",_veh_start_run_rate!$A$5:$Q$589,13,FALSE)</f>
        <v>0.829237</v>
      </c>
      <c r="AL69" s="104">
        <f>VLOOKUP($I$16&amp;"_"&amp;$I$18&amp;"_"&amp;AL67&amp;"_42",_veh_start_run_rate!$A$5:$Q$589,13,FALSE)</f>
        <v>5.1165000000000002E-2</v>
      </c>
      <c r="AM69" s="104">
        <f>VLOOKUP($I$16&amp;"_"&amp;$I$18&amp;"_"&amp;AM67&amp;"_42",_veh_start_run_rate!$A$5:$Q$589,13,FALSE)</f>
        <v>4.5324000000000003E-2</v>
      </c>
      <c r="AN69" s="104">
        <f>VLOOKUP($I$16&amp;"_"&amp;$I$18&amp;"_"&amp;AN67&amp;"_42",_veh_start_run_rate!$A$5:$Q$589,12,FALSE)</f>
        <v>8.0165179999999996</v>
      </c>
      <c r="AO69" s="104">
        <f>VLOOKUP($I$16&amp;"_"&amp;$I$18&amp;"_"&amp;AO67&amp;"_42",_veh_start_run_rate!$A$5:$Q$589,12,FALSE)</f>
        <v>2.9712019999999999</v>
      </c>
      <c r="AP69" s="104">
        <f>VLOOKUP($I$16&amp;"_"&amp;$I$18&amp;"_"&amp;AP67&amp;"_42",_veh_start_run_rate!$A$5:$Q$589,12,FALSE)</f>
        <v>0.157328</v>
      </c>
      <c r="AQ69" s="104">
        <f>VLOOKUP($I$16&amp;"_"&amp;$I$18&amp;"_100_42",_veh_start_run_rate!$A$5:$Q$589,12,FALSE) + VLOOKUP($I$16&amp;"_"&amp;$I$18&amp;"_106_42",_veh_start_run_rate!$A$5:$Q$589,12,FALSE) + VLOOKUP($I$16&amp;"_"&amp;$I$18&amp;"_107_42",_veh_start_run_rate!$A$5:$Q$589,12,FALSE)</f>
        <v>0.12767400000000001</v>
      </c>
      <c r="AR69" s="104">
        <f>VLOOKUP($I$16&amp;"_"&amp;$I$18&amp;"_110_42",_veh_start_run_rate!$A$5:$Q$589,12,FALSE) + VLOOKUP($I$16&amp;"_"&amp;$I$18&amp;"_116_42",_veh_start_run_rate!$A$5:$Q$589,12,FALSE) + VLOOKUP($I$16&amp;"_"&amp;$I$18&amp;"_117_42",_veh_start_run_rate!$A$5:$Q$589,12,FALSE)</f>
        <v>3.4007000000000003E-2</v>
      </c>
      <c r="AS69" s="105">
        <f>VLOOKUP($I$16&amp;"_"&amp;$I$18&amp;"_"&amp;AS67&amp;"_21",_veh_start_run_rate!$A$5:$Q$589,13,FALSE)</f>
        <v>12.045021999999999</v>
      </c>
      <c r="AT69" s="105">
        <f>VLOOKUP($I$16&amp;"_"&amp;$I$18&amp;"_"&amp;AT67&amp;"_21",_veh_start_run_rate!$A$5:$Q$589,13,FALSE)</f>
        <v>0.40881400000000001</v>
      </c>
      <c r="AU69" s="105">
        <f>VLOOKUP($I$16&amp;"_"&amp;$I$18&amp;"_"&amp;AU67&amp;"_21",_veh_start_run_rate!$A$5:$Q$589,13,FALSE)</f>
        <v>1.4033910000000001</v>
      </c>
      <c r="AV69" s="105">
        <f>VLOOKUP($I$16&amp;"_"&amp;$I$18&amp;"_"&amp;AV67&amp;"_21",_veh_start_run_rate!$A$5:$Q$589,13,FALSE)</f>
        <v>7.0441000000000004E-2</v>
      </c>
      <c r="AW69" s="105">
        <f>VLOOKUP($I$16&amp;"_"&amp;$I$18&amp;"_"&amp;AW67&amp;"_21",_veh_start_run_rate!$A$5:$Q$589,13,FALSE)</f>
        <v>6.2315000000000002E-2</v>
      </c>
      <c r="AX69" s="105">
        <f>VLOOKUP($I$16&amp;"_"&amp;$I$18&amp;"_"&amp;AX67&amp;"_21",_veh_start_run_rate!$A$5:$Q$589,12,FALSE)</f>
        <v>1.295104</v>
      </c>
      <c r="AY69" s="105">
        <f>VLOOKUP($I$16&amp;"_"&amp;$I$18&amp;"_"&amp;AY67&amp;"_21",_veh_start_run_rate!$A$5:$Q$589,12,FALSE)</f>
        <v>2.8058E-2</v>
      </c>
      <c r="AZ69" s="105">
        <f>VLOOKUP($I$16&amp;"_"&amp;$I$18&amp;"_"&amp;AZ67&amp;"_21",_veh_start_run_rate!$A$5:$Q$589,12,FALSE)</f>
        <v>8.8679999999999991E-3</v>
      </c>
      <c r="BA69" s="105">
        <f>VLOOKUP($I$16&amp;"_"&amp;$I$18&amp;"_100_21",_veh_start_run_rate!$A$5:$Q$589,12,FALSE) + VLOOKUP($I$16&amp;"_"&amp;$I$18&amp;"_106_21",_veh_start_run_rate!$A$5:$Q$589,12,FALSE) + VLOOKUP($I$16&amp;"_"&amp;$I$18&amp;"_107_21",_veh_start_run_rate!$A$5:$Q$589,12,FALSE)</f>
        <v>3.5525000000000001E-2</v>
      </c>
      <c r="BB69" s="105">
        <f>VLOOKUP($I$16&amp;"_"&amp;$I$18&amp;"_110_21",_veh_start_run_rate!$A$5:$Q$589,12,FALSE) + VLOOKUP($I$16&amp;"_"&amp;$I$18&amp;"_116_21",_veh_start_run_rate!$A$5:$Q$589,12,FALSE) + VLOOKUP($I$16&amp;"_"&amp;$I$18&amp;"_117_21",_veh_start_run_rate!$A$5:$Q$589,12,FALSE)</f>
        <v>5.7479999999999996E-3</v>
      </c>
      <c r="BC69" s="106">
        <f>VLOOKUP("SL_"&amp;$I$18&amp;"_art_"&amp;BC67&amp;"_ALL",Vehicle_Idle_Rates!$A$7:$AQ$11,5,FALSE)</f>
        <v>6.2979468483738579</v>
      </c>
      <c r="BD69" s="106">
        <f>VLOOKUP("SL_"&amp;$I$18&amp;"_art_"&amp;BD67&amp;"_ALL",Vehicle_Idle_Rates!$A$7:$AQ$11,5,FALSE)</f>
        <v>5.862667472741605</v>
      </c>
      <c r="BE69" s="106">
        <f>VLOOKUP("SL_"&amp;$I$18&amp;"_art_"&amp;BE67&amp;"_ALL",Vehicle_Idle_Rates!$A$7:$AQ$11,5,FALSE)</f>
        <v>0.94479368244509898</v>
      </c>
      <c r="BF69" s="106">
        <f>VLOOKUP("SL_"&amp;$I$18&amp;"_art_"&amp;BF67&amp;"_ALL",Vehicle_Idle_Rates!$A$7:$AQ$11,5,FALSE)</f>
        <v>0.12986157714226801</v>
      </c>
      <c r="BG69" s="106">
        <f>VLOOKUP("SL_"&amp;$I$18&amp;"_art_"&amp;BG67&amp;"_ALL",Vehicle_Idle_Rates!$A$7:$AQ$11,5,FALSE)</f>
        <v>0.11897585320485035</v>
      </c>
      <c r="BH69" s="191" t="str">
        <f>T(I16)</f>
        <v>SL</v>
      </c>
      <c r="BI69" s="188" t="str">
        <f>I20</f>
        <v>Salt Lake</v>
      </c>
      <c r="BJ69" s="188">
        <f>I18</f>
        <v>2028</v>
      </c>
      <c r="BK69" s="188" t="str">
        <f>C14</f>
        <v>Other</v>
      </c>
      <c r="BL69" s="188" t="s">
        <v>24</v>
      </c>
      <c r="BM69" s="188" t="str">
        <f>C7</f>
        <v>Your Agency</v>
      </c>
      <c r="BN69" s="188">
        <f>D16</f>
        <v>0</v>
      </c>
      <c r="BO69" s="188">
        <f>C17</f>
        <v>0</v>
      </c>
      <c r="BP69" s="188">
        <f>C18</f>
        <v>0</v>
      </c>
      <c r="BQ69" s="121" t="str">
        <f>C22</f>
        <v xml:space="preserve">Please enter here a brief description of this project, including the basic cost elements that comprise the total shown below (right-of-way, materials, pavement quantities, epuipment costs, labor costs, etc.), assumptions made in estimating emission reductions and the justification for those assumptions, and any other relevant supporting information.  </v>
      </c>
      <c r="BR69" s="4" t="str">
        <f>C9</f>
        <v>Your Name</v>
      </c>
      <c r="BS69" s="4" t="str">
        <f>I7</f>
        <v>801-123-4567</v>
      </c>
      <c r="BT69" s="4" t="str">
        <f>I9</f>
        <v>youre-mail@email.com</v>
      </c>
      <c r="BU69" s="4" t="str">
        <f>I14</f>
        <v>City of Project Location</v>
      </c>
      <c r="BV69" s="223">
        <f>J55</f>
        <v>42.657181996086109</v>
      </c>
    </row>
    <row r="70" spans="1:74" x14ac:dyDescent="0.25">
      <c r="AF70"/>
      <c r="AG70"/>
      <c r="AH70"/>
      <c r="AI70"/>
      <c r="AJ70"/>
      <c r="AK70"/>
      <c r="AL70"/>
      <c r="AM70"/>
      <c r="AN70"/>
      <c r="AO70"/>
      <c r="AP70"/>
      <c r="AQ70"/>
      <c r="AR70"/>
      <c r="AS70"/>
      <c r="AT70"/>
      <c r="AU70"/>
      <c r="AV70"/>
      <c r="AW70"/>
      <c r="AX70"/>
      <c r="AY70"/>
      <c r="AZ70"/>
      <c r="BA70"/>
      <c r="BB70"/>
      <c r="BC70"/>
      <c r="BD70"/>
      <c r="BE70"/>
    </row>
    <row r="71" spans="1:74" x14ac:dyDescent="0.25">
      <c r="G71" s="192"/>
      <c r="H71" s="192"/>
      <c r="I71" s="192"/>
      <c r="M71" s="193"/>
      <c r="N71" s="193"/>
      <c r="O71" s="193"/>
      <c r="P71" s="193"/>
      <c r="Q71" s="193"/>
      <c r="AF71"/>
      <c r="AG71"/>
      <c r="AH71"/>
      <c r="AI71"/>
      <c r="AJ71"/>
      <c r="AK71"/>
      <c r="AL71"/>
      <c r="AM71"/>
      <c r="AN71"/>
      <c r="AO71"/>
      <c r="AP71"/>
      <c r="AQ71"/>
      <c r="AR71"/>
      <c r="AS71"/>
      <c r="AT71"/>
      <c r="AU71"/>
      <c r="AV71"/>
      <c r="AW71"/>
      <c r="AX71"/>
      <c r="AY71"/>
      <c r="AZ71"/>
      <c r="BA71"/>
      <c r="BB71"/>
      <c r="BC71"/>
      <c r="BD71"/>
      <c r="BE71"/>
    </row>
    <row r="72" spans="1:74" x14ac:dyDescent="0.25">
      <c r="G72" s="192"/>
      <c r="H72" s="192"/>
      <c r="I72" s="192"/>
      <c r="AF72" s="211" t="s">
        <v>283</v>
      </c>
      <c r="AG72" s="209">
        <v>10.423997359583334</v>
      </c>
      <c r="AH72" s="209">
        <v>2.3879113460208334E-2</v>
      </c>
      <c r="AI72" s="209">
        <v>0.7695398683333331</v>
      </c>
      <c r="AJ72" s="209">
        <v>9.7411719000000015E-3</v>
      </c>
      <c r="AK72" s="209">
        <v>8.8541110125000006E-3</v>
      </c>
      <c r="AL72" s="209">
        <v>2.0185086260070713</v>
      </c>
      <c r="AM72" s="209">
        <v>3.523431922916997</v>
      </c>
      <c r="AN72" s="209">
        <v>0.25907441356131566</v>
      </c>
      <c r="AO72" s="209">
        <v>0.27791903573881749</v>
      </c>
      <c r="AP72" s="209">
        <v>0.15583077559689132</v>
      </c>
      <c r="AQ72" s="209">
        <v>18.437781144166667</v>
      </c>
      <c r="AR72" s="209">
        <v>0.72171639990416658</v>
      </c>
      <c r="AS72" s="209">
        <v>2.107534733333333</v>
      </c>
      <c r="AT72" s="209">
        <v>6.7528515749999976E-2</v>
      </c>
      <c r="AU72" s="209">
        <v>5.9739063041666658E-2</v>
      </c>
      <c r="AV72" s="209">
        <v>1.8650840464812819</v>
      </c>
      <c r="AW72" s="209">
        <v>9.4846365298523874E-2</v>
      </c>
      <c r="AX72" s="209">
        <v>1.4641783715626588E-2</v>
      </c>
      <c r="AY72" s="209">
        <v>5.3572932128439124E-2</v>
      </c>
      <c r="AZ72" s="209">
        <v>1.2992335377803024E-2</v>
      </c>
      <c r="BA72" s="209">
        <v>6.7487142895833321</v>
      </c>
      <c r="BB72" s="209">
        <v>1.5875958536666666</v>
      </c>
      <c r="BC72" s="209">
        <v>0.25829854000000008</v>
      </c>
      <c r="BD72" s="209">
        <v>0.55214606666666666</v>
      </c>
      <c r="BE72" s="209">
        <v>0.13451628249999997</v>
      </c>
    </row>
    <row r="73" spans="1:74" x14ac:dyDescent="0.25">
      <c r="G73" s="192"/>
      <c r="H73" s="192"/>
      <c r="I73" s="192"/>
      <c r="M73" s="193"/>
      <c r="N73" s="193"/>
      <c r="O73" s="193"/>
      <c r="P73" s="193"/>
      <c r="Q73" s="193"/>
    </row>
    <row r="74" spans="1:74" x14ac:dyDescent="0.25">
      <c r="G74" s="192"/>
      <c r="H74" s="192"/>
      <c r="I74" s="192"/>
    </row>
    <row r="75" spans="1:74" x14ac:dyDescent="0.25">
      <c r="G75" s="192"/>
      <c r="H75" s="192"/>
      <c r="I75" s="192"/>
    </row>
    <row r="76" spans="1:74" x14ac:dyDescent="0.25">
      <c r="G76" s="192"/>
      <c r="H76" s="192"/>
      <c r="I76" s="192"/>
    </row>
    <row r="77" spans="1:74" x14ac:dyDescent="0.25">
      <c r="G77" s="192"/>
      <c r="H77" s="192"/>
      <c r="I77" s="192"/>
    </row>
    <row r="78" spans="1:74" x14ac:dyDescent="0.25">
      <c r="G78" s="192"/>
      <c r="H78" s="192"/>
      <c r="I78" s="192"/>
    </row>
    <row r="79" spans="1:74" x14ac:dyDescent="0.25">
      <c r="G79" s="192"/>
      <c r="H79" s="192"/>
      <c r="I79" s="192"/>
    </row>
  </sheetData>
  <sheetProtection algorithmName="SHA-512" hashValue="hpkKvyHnb+eCYqcUSwy0B2Yy+puyYv1VHb3kqu5MxHfD4eJmRXP5Lspx9wid77iB4JoT16DH/c+auCZ0EYKF4g==" saltValue="RI8tYIEMB5TGuOy9EqHBRg==" spinCount="100000" sheet="1" selectLockedCells="1"/>
  <mergeCells count="30">
    <mergeCell ref="E41:F41"/>
    <mergeCell ref="G41:L43"/>
    <mergeCell ref="A44:I45"/>
    <mergeCell ref="A47:F48"/>
    <mergeCell ref="G47:I47"/>
    <mergeCell ref="J47:K47"/>
    <mergeCell ref="A34:E35"/>
    <mergeCell ref="G36:J37"/>
    <mergeCell ref="E39:F39"/>
    <mergeCell ref="C18:E18"/>
    <mergeCell ref="C20:E20"/>
    <mergeCell ref="I20:K20"/>
    <mergeCell ref="A22:B22"/>
    <mergeCell ref="C22:K22"/>
    <mergeCell ref="G34:K35"/>
    <mergeCell ref="D25:K25"/>
    <mergeCell ref="J39:K39"/>
    <mergeCell ref="N16:V23"/>
    <mergeCell ref="C17:E17"/>
    <mergeCell ref="A1:L1"/>
    <mergeCell ref="A2:L2"/>
    <mergeCell ref="D3:I3"/>
    <mergeCell ref="A4:L4"/>
    <mergeCell ref="C7:E7"/>
    <mergeCell ref="I7:K7"/>
    <mergeCell ref="C9:E9"/>
    <mergeCell ref="I9:K9"/>
    <mergeCell ref="C14:E14"/>
    <mergeCell ref="I14:K14"/>
    <mergeCell ref="C16:E16"/>
  </mergeCells>
  <dataValidations count="8">
    <dataValidation type="list" allowBlank="1" showInputMessage="1" showErrorMessage="1" sqref="E33" xr:uid="{00000000-0002-0000-1000-000000000000}">
      <formula1>"LD,HD,BUS"</formula1>
    </dataValidation>
    <dataValidation type="whole" operator="lessThan" allowBlank="1" showInputMessage="1" showErrorMessage="1" sqref="J53:J54" xr:uid="{00000000-0002-0000-1000-000001000000}">
      <formula1>366</formula1>
    </dataValidation>
    <dataValidation type="decimal" operator="lessThanOrEqual" allowBlank="1" showInputMessage="1" showErrorMessage="1" errorTitle="Warning:" error="Bicycle trip length should be less than 10 miles." sqref="K57" xr:uid="{00000000-0002-0000-1000-000002000000}">
      <formula1>10</formula1>
    </dataValidation>
    <dataValidation type="whole" operator="lessThan" allowBlank="1" showErrorMessage="1" error="The number of days in a year may not exceed 365.  The number of annual working days is typically 250." sqref="E27" xr:uid="{00000000-0002-0000-1000-000003000000}">
      <formula1>366</formula1>
    </dataValidation>
    <dataValidation type="whole" operator="greaterThan" allowBlank="1" showInputMessage="1" showErrorMessage="1" error="Enter a whole number only - no text." sqref="E36" xr:uid="{00000000-0002-0000-1000-000004000000}">
      <formula1>0</formula1>
    </dataValidation>
    <dataValidation type="list" showInputMessage="1" showErrorMessage="1" error="Cell may not be left blank." sqref="I16" xr:uid="{00000000-0002-0000-1000-000005000000}">
      <formula1>"BE,DA,SL,TO,WE"</formula1>
    </dataValidation>
    <dataValidation type="textLength" operator="lessThan" allowBlank="1" showErrorMessage="1" promptTitle="Error" prompt="Please limit description to 500 characters." sqref="C22:K22" xr:uid="{00000000-0002-0000-1000-000006000000}">
      <formula1>2000</formula1>
    </dataValidation>
    <dataValidation type="list" allowBlank="1" showInputMessage="1" showErrorMessage="1" sqref="K44" xr:uid="{698ADD75-6E92-4521-A6BC-8CFE962C756F}">
      <formula1>"No, Yes"</formula1>
    </dataValidation>
  </dataValidations>
  <hyperlinks>
    <hyperlink ref="I9" r:id="rId1" display="kip@wfrc.org" xr:uid="{00000000-0004-0000-1000-000000000000}"/>
  </hyperlinks>
  <pageMargins left="0.75" right="0.75" top="1" bottom="1" header="0.5" footer="0.5"/>
  <pageSetup scale="64" orientation="portrait" r:id="rId2"/>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2060"/>
  </sheetPr>
  <dimension ref="A1:BV74"/>
  <sheetViews>
    <sheetView showGridLines="0" view="pageBreakPreview" topLeftCell="A16" zoomScaleNormal="85" zoomScaleSheetLayoutView="100" workbookViewId="0">
      <selection activeCell="D36" sqref="D36"/>
    </sheetView>
  </sheetViews>
  <sheetFormatPr defaultRowHeight="12.6" x14ac:dyDescent="0.25"/>
  <cols>
    <col min="2" max="2" width="12" customWidth="1"/>
    <col min="3" max="3" width="9.5546875" customWidth="1"/>
    <col min="4" max="4" width="11" customWidth="1"/>
    <col min="5" max="5" width="13.44140625" customWidth="1"/>
    <col min="6" max="6" width="11.6640625" customWidth="1"/>
    <col min="7" max="8" width="10" customWidth="1"/>
    <col min="9" max="9" width="11.5546875" customWidth="1"/>
    <col min="10" max="10" width="10.6640625" customWidth="1"/>
    <col min="11" max="11" width="11" customWidth="1"/>
    <col min="13" max="13" width="12.6640625" bestFit="1" customWidth="1"/>
    <col min="14" max="15" width="10.44140625" bestFit="1" customWidth="1"/>
    <col min="16" max="16" width="8.6640625" customWidth="1"/>
    <col min="17" max="17" width="12" customWidth="1"/>
    <col min="18" max="18" width="9.88671875" customWidth="1"/>
    <col min="19" max="19" width="7.5546875" bestFit="1" customWidth="1"/>
    <col min="20" max="20" width="26.5546875" bestFit="1" customWidth="1"/>
    <col min="21" max="21" width="12.109375" bestFit="1" customWidth="1"/>
    <col min="22" max="22" width="19.109375" bestFit="1" customWidth="1"/>
    <col min="23" max="23" width="13.6640625" bestFit="1" customWidth="1"/>
    <col min="24" max="24" width="11.6640625" bestFit="1" customWidth="1"/>
    <col min="25" max="25" width="6.33203125" bestFit="1" customWidth="1"/>
    <col min="26" max="26" width="9.6640625" bestFit="1" customWidth="1"/>
    <col min="27" max="27" width="6.88671875" bestFit="1" customWidth="1"/>
    <col min="28" max="28" width="11.109375" bestFit="1" customWidth="1"/>
    <col min="29" max="29" width="20.5546875" bestFit="1" customWidth="1"/>
    <col min="30" max="30" width="11.88671875" bestFit="1" customWidth="1"/>
    <col min="31" max="32" width="11.88671875" customWidth="1"/>
    <col min="33" max="57" width="14.109375" customWidth="1"/>
    <col min="58" max="58" width="7.88671875" bestFit="1" customWidth="1"/>
    <col min="72" max="72" width="11" customWidth="1"/>
  </cols>
  <sheetData>
    <row r="1" spans="1:22" ht="18.600000000000001" thickTop="1" thickBot="1" x14ac:dyDescent="0.35">
      <c r="A1" s="612" t="str">
        <f>CONCATENATE("CMAQ Emissions Analysis Form (",C16-5,"-",C16," TIP)")</f>
        <v>CMAQ Emissions Analysis Form (2023-2028 TIP)</v>
      </c>
      <c r="B1" s="613"/>
      <c r="C1" s="613"/>
      <c r="D1" s="613"/>
      <c r="E1" s="613"/>
      <c r="F1" s="613"/>
      <c r="G1" s="613"/>
      <c r="H1" s="613"/>
      <c r="I1" s="613"/>
      <c r="J1" s="613"/>
      <c r="K1" s="613"/>
      <c r="L1" s="614"/>
      <c r="Q1" s="247"/>
      <c r="R1" s="248"/>
      <c r="T1" s="247" t="s">
        <v>252</v>
      </c>
      <c r="U1" s="248">
        <v>21</v>
      </c>
    </row>
    <row r="2" spans="1:22" ht="16.2" thickBot="1" x14ac:dyDescent="0.35">
      <c r="A2" s="540" t="s">
        <v>404</v>
      </c>
      <c r="B2" s="541"/>
      <c r="C2" s="541"/>
      <c r="D2" s="541"/>
      <c r="E2" s="541"/>
      <c r="F2" s="541"/>
      <c r="G2" s="541"/>
      <c r="H2" s="541"/>
      <c r="I2" s="541"/>
      <c r="J2" s="541"/>
      <c r="K2" s="541"/>
      <c r="L2" s="542"/>
      <c r="Q2" s="247" t="s">
        <v>354</v>
      </c>
      <c r="R2" s="248">
        <v>1</v>
      </c>
      <c r="T2" s="249" t="s">
        <v>253</v>
      </c>
      <c r="U2" s="250">
        <v>31</v>
      </c>
    </row>
    <row r="3" spans="1:22" ht="13.8" thickTop="1" x14ac:dyDescent="0.25">
      <c r="A3" s="291"/>
      <c r="B3" s="293"/>
      <c r="C3" s="294"/>
      <c r="D3" s="653" t="s">
        <v>89</v>
      </c>
      <c r="E3" s="653"/>
      <c r="F3" s="653"/>
      <c r="G3" s="653"/>
      <c r="H3" s="653"/>
      <c r="I3" s="653"/>
      <c r="J3" s="294"/>
      <c r="K3" s="294"/>
      <c r="L3" s="294"/>
      <c r="Q3" s="249" t="s">
        <v>352</v>
      </c>
      <c r="R3" s="250">
        <v>2</v>
      </c>
      <c r="T3" s="249" t="s">
        <v>254</v>
      </c>
      <c r="U3" s="250">
        <v>32</v>
      </c>
    </row>
    <row r="4" spans="1:22" ht="18" x14ac:dyDescent="0.35">
      <c r="A4" s="546" t="s">
        <v>237</v>
      </c>
      <c r="B4" s="547"/>
      <c r="C4" s="547"/>
      <c r="D4" s="547"/>
      <c r="E4" s="547"/>
      <c r="F4" s="547"/>
      <c r="G4" s="547"/>
      <c r="H4" s="547"/>
      <c r="I4" s="547"/>
      <c r="J4" s="547"/>
      <c r="K4" s="547"/>
      <c r="L4" s="548"/>
      <c r="Q4" s="249" t="s">
        <v>355</v>
      </c>
      <c r="R4" s="250">
        <v>3</v>
      </c>
      <c r="T4" s="249" t="s">
        <v>256</v>
      </c>
      <c r="U4" s="250">
        <v>42</v>
      </c>
    </row>
    <row r="5" spans="1:22" ht="13.8" thickBot="1" x14ac:dyDescent="0.3">
      <c r="A5" s="30" t="s">
        <v>30</v>
      </c>
      <c r="B5" s="28"/>
      <c r="C5" s="28"/>
      <c r="D5" s="28"/>
      <c r="E5" s="28"/>
      <c r="F5" s="28"/>
      <c r="G5" s="28"/>
      <c r="H5" s="28"/>
      <c r="I5" s="28"/>
      <c r="J5" s="28"/>
      <c r="K5" s="28"/>
      <c r="L5" s="28"/>
      <c r="Q5" s="249" t="s">
        <v>356</v>
      </c>
      <c r="R5" s="250">
        <v>5</v>
      </c>
      <c r="T5" s="249" t="s">
        <v>257</v>
      </c>
      <c r="U5" s="250">
        <v>43</v>
      </c>
    </row>
    <row r="6" spans="1:22" ht="13.2" x14ac:dyDescent="0.25">
      <c r="A6" s="31"/>
      <c r="B6" s="32"/>
      <c r="C6" s="32"/>
      <c r="D6" s="32"/>
      <c r="E6" s="32"/>
      <c r="F6" s="32"/>
      <c r="G6" s="32"/>
      <c r="H6" s="32"/>
      <c r="I6" s="32"/>
      <c r="J6" s="32"/>
      <c r="K6" s="32"/>
      <c r="L6" s="33"/>
      <c r="Q6" s="249" t="s">
        <v>357</v>
      </c>
      <c r="R6" s="250">
        <v>9</v>
      </c>
      <c r="T6" s="249" t="s">
        <v>258</v>
      </c>
      <c r="U6" s="250">
        <v>51</v>
      </c>
    </row>
    <row r="7" spans="1:22" ht="13.2" x14ac:dyDescent="0.25">
      <c r="A7" s="34" t="s">
        <v>104</v>
      </c>
      <c r="B7" s="35"/>
      <c r="C7" s="543" t="s">
        <v>205</v>
      </c>
      <c r="D7" s="544"/>
      <c r="E7" s="545"/>
      <c r="F7" s="35"/>
      <c r="G7" s="35" t="s">
        <v>6</v>
      </c>
      <c r="H7" s="35"/>
      <c r="I7" s="549" t="s">
        <v>207</v>
      </c>
      <c r="J7" s="550"/>
      <c r="K7" s="551"/>
      <c r="L7" s="36"/>
      <c r="Q7" s="249"/>
      <c r="R7" s="250"/>
      <c r="T7" s="249" t="s">
        <v>259</v>
      </c>
      <c r="U7" s="250">
        <v>52</v>
      </c>
    </row>
    <row r="8" spans="1:22" ht="13.8" thickBot="1" x14ac:dyDescent="0.3">
      <c r="A8" s="34"/>
      <c r="B8" s="35"/>
      <c r="C8" s="35"/>
      <c r="D8" s="35"/>
      <c r="E8" s="35"/>
      <c r="F8" s="35"/>
      <c r="G8" s="35"/>
      <c r="H8" s="35"/>
      <c r="I8" s="35"/>
      <c r="J8" s="35"/>
      <c r="K8" s="35"/>
      <c r="L8" s="36"/>
      <c r="Q8" s="251"/>
      <c r="R8" s="252"/>
      <c r="T8" s="251" t="s">
        <v>262</v>
      </c>
      <c r="U8" s="252">
        <v>61</v>
      </c>
    </row>
    <row r="9" spans="1:22" ht="13.2" x14ac:dyDescent="0.25">
      <c r="A9" s="34" t="s">
        <v>436</v>
      </c>
      <c r="B9" s="35"/>
      <c r="C9" s="543" t="s">
        <v>206</v>
      </c>
      <c r="D9" s="544"/>
      <c r="E9" s="545"/>
      <c r="F9" s="35"/>
      <c r="G9" s="35" t="s">
        <v>7</v>
      </c>
      <c r="H9" s="35"/>
      <c r="I9" s="552" t="s">
        <v>208</v>
      </c>
      <c r="J9" s="592"/>
      <c r="K9" s="593"/>
      <c r="L9" s="36"/>
    </row>
    <row r="10" spans="1:22" ht="13.8" thickBot="1" x14ac:dyDescent="0.3">
      <c r="A10" s="427" t="s">
        <v>428</v>
      </c>
      <c r="B10" s="38"/>
      <c r="C10" s="38"/>
      <c r="D10" s="38"/>
      <c r="E10" s="38"/>
      <c r="F10" s="38"/>
      <c r="G10" s="38"/>
      <c r="H10" s="38"/>
      <c r="I10" s="38"/>
      <c r="J10" s="38"/>
      <c r="K10" s="38"/>
      <c r="L10" s="39"/>
    </row>
    <row r="11" spans="1:22" ht="13.2" x14ac:dyDescent="0.25">
      <c r="A11" s="28"/>
      <c r="B11" s="28"/>
      <c r="C11" s="28"/>
      <c r="D11" s="28"/>
      <c r="E11" s="28"/>
      <c r="F11" s="28"/>
      <c r="G11" s="28"/>
      <c r="H11" s="28"/>
      <c r="I11" s="28"/>
      <c r="J11" s="28"/>
      <c r="K11" s="28"/>
      <c r="L11" s="28"/>
    </row>
    <row r="12" spans="1:22" ht="13.8" thickBot="1" x14ac:dyDescent="0.3">
      <c r="A12" s="30" t="s">
        <v>31</v>
      </c>
      <c r="B12" s="28"/>
      <c r="C12" s="28"/>
      <c r="D12" s="28"/>
      <c r="E12" s="28"/>
      <c r="F12" s="28"/>
      <c r="G12" s="28"/>
      <c r="H12" s="28"/>
      <c r="I12" s="28"/>
      <c r="J12" s="28"/>
      <c r="K12" s="28"/>
      <c r="L12" s="28"/>
    </row>
    <row r="13" spans="1:22" ht="13.2" x14ac:dyDescent="0.25">
      <c r="A13" s="31"/>
      <c r="B13" s="32"/>
      <c r="C13" s="32"/>
      <c r="D13" s="32"/>
      <c r="E13" s="32"/>
      <c r="F13" s="32"/>
      <c r="G13" s="32"/>
      <c r="H13" s="32"/>
      <c r="I13" s="32"/>
      <c r="J13" s="32"/>
      <c r="K13" s="32"/>
      <c r="L13" s="33"/>
      <c r="N13" s="553" t="s">
        <v>440</v>
      </c>
      <c r="O13" s="554"/>
      <c r="P13" s="554"/>
      <c r="Q13" s="554"/>
      <c r="R13" s="554"/>
      <c r="S13" s="554"/>
      <c r="T13" s="554"/>
      <c r="U13" s="554"/>
      <c r="V13" s="555"/>
    </row>
    <row r="14" spans="1:22" ht="13.2" x14ac:dyDescent="0.25">
      <c r="A14" s="34" t="s">
        <v>32</v>
      </c>
      <c r="B14" s="35"/>
      <c r="C14" s="517" t="s">
        <v>420</v>
      </c>
      <c r="D14" s="518"/>
      <c r="E14" s="519"/>
      <c r="F14" s="35"/>
      <c r="G14" s="35" t="s">
        <v>39</v>
      </c>
      <c r="H14" s="35"/>
      <c r="I14" s="543" t="s">
        <v>209</v>
      </c>
      <c r="J14" s="544"/>
      <c r="K14" s="545"/>
      <c r="L14" s="36"/>
      <c r="N14" s="556"/>
      <c r="O14" s="557"/>
      <c r="P14" s="557"/>
      <c r="Q14" s="557"/>
      <c r="R14" s="557"/>
      <c r="S14" s="557"/>
      <c r="T14" s="557"/>
      <c r="U14" s="557"/>
      <c r="V14" s="558"/>
    </row>
    <row r="15" spans="1:22" ht="13.2" x14ac:dyDescent="0.25">
      <c r="A15" s="34"/>
      <c r="B15" s="35"/>
      <c r="C15" s="35"/>
      <c r="D15" s="35"/>
      <c r="E15" s="35"/>
      <c r="F15" s="35"/>
      <c r="G15" s="35"/>
      <c r="H15" s="35"/>
      <c r="I15" s="35"/>
      <c r="J15" s="35"/>
      <c r="K15" s="35"/>
      <c r="L15" s="36"/>
      <c r="N15" s="556"/>
      <c r="O15" s="557"/>
      <c r="P15" s="557"/>
      <c r="Q15" s="557"/>
      <c r="R15" s="557"/>
      <c r="S15" s="557"/>
      <c r="T15" s="557"/>
      <c r="U15" s="557"/>
      <c r="V15" s="558"/>
    </row>
    <row r="16" spans="1:22" ht="13.2" x14ac:dyDescent="0.25">
      <c r="A16" s="35" t="s">
        <v>33</v>
      </c>
      <c r="B16" s="35"/>
      <c r="C16" s="43">
        <f>Funding_Year</f>
        <v>2028</v>
      </c>
      <c r="D16" s="231"/>
      <c r="E16" s="231"/>
      <c r="F16" s="35"/>
      <c r="G16" s="35" t="s">
        <v>0</v>
      </c>
      <c r="H16" s="35"/>
      <c r="I16" s="41" t="s">
        <v>103</v>
      </c>
      <c r="J16" s="42"/>
      <c r="K16" s="35"/>
      <c r="L16" s="36"/>
      <c r="N16" s="556"/>
      <c r="O16" s="557"/>
      <c r="P16" s="557"/>
      <c r="Q16" s="557"/>
      <c r="R16" s="557"/>
      <c r="S16" s="557"/>
      <c r="T16" s="557"/>
      <c r="U16" s="557"/>
      <c r="V16" s="558"/>
    </row>
    <row r="17" spans="1:22" ht="13.2" x14ac:dyDescent="0.25">
      <c r="A17" s="230"/>
      <c r="B17" s="231"/>
      <c r="C17" s="231"/>
      <c r="D17" s="231"/>
      <c r="E17" s="231"/>
      <c r="F17" s="35"/>
      <c r="G17" s="35"/>
      <c r="H17" s="35"/>
      <c r="I17" s="35"/>
      <c r="J17" s="35"/>
      <c r="K17" s="35"/>
      <c r="L17" s="36"/>
      <c r="N17" s="556"/>
      <c r="O17" s="557"/>
      <c r="P17" s="557"/>
      <c r="Q17" s="557"/>
      <c r="R17" s="557"/>
      <c r="S17" s="557"/>
      <c r="T17" s="557"/>
      <c r="U17" s="557"/>
      <c r="V17" s="558"/>
    </row>
    <row r="18" spans="1:22" ht="13.2" x14ac:dyDescent="0.25">
      <c r="A18" s="34" t="s">
        <v>77</v>
      </c>
      <c r="B18" s="44"/>
      <c r="C18" s="517" t="str">
        <f>C7&amp;" - "&amp;C14&amp;"-"&amp;I16</f>
        <v>Your Agency - Alt. Fuel Vehicle Upgrade-SL</v>
      </c>
      <c r="D18" s="518"/>
      <c r="E18" s="519"/>
      <c r="F18" s="35"/>
      <c r="G18" s="35" t="s">
        <v>76</v>
      </c>
      <c r="H18" s="35"/>
      <c r="I18" s="517" t="str">
        <f>IF(I16="SL","Salt Lake",IF(I16="DA","Ogden-Layton",IF(I16="WE","Ogden-Layton","")))</f>
        <v>Salt Lake</v>
      </c>
      <c r="J18" s="518"/>
      <c r="K18" s="519"/>
      <c r="L18" s="36"/>
      <c r="N18" s="556"/>
      <c r="O18" s="557"/>
      <c r="P18" s="557"/>
      <c r="Q18" s="557"/>
      <c r="R18" s="557"/>
      <c r="S18" s="557"/>
      <c r="T18" s="557"/>
      <c r="U18" s="557"/>
      <c r="V18" s="558"/>
    </row>
    <row r="19" spans="1:22" ht="13.2" x14ac:dyDescent="0.25">
      <c r="A19" s="34"/>
      <c r="B19" s="35"/>
      <c r="C19" s="35"/>
      <c r="D19" s="35"/>
      <c r="E19" s="35"/>
      <c r="F19" s="35"/>
      <c r="G19" s="35"/>
      <c r="H19" s="35"/>
      <c r="I19" s="35"/>
      <c r="J19" s="35"/>
      <c r="K19" s="35"/>
      <c r="L19" s="36"/>
      <c r="N19" s="556"/>
      <c r="O19" s="557"/>
      <c r="P19" s="557"/>
      <c r="Q19" s="557"/>
      <c r="R19" s="557"/>
      <c r="S19" s="557"/>
      <c r="T19" s="557"/>
      <c r="U19" s="557"/>
      <c r="V19" s="558"/>
    </row>
    <row r="20" spans="1:22" ht="81" customHeight="1" x14ac:dyDescent="0.25">
      <c r="A20" s="509" t="s">
        <v>215</v>
      </c>
      <c r="B20" s="510"/>
      <c r="C20" s="520" t="s">
        <v>238</v>
      </c>
      <c r="D20" s="521"/>
      <c r="E20" s="521"/>
      <c r="F20" s="521"/>
      <c r="G20" s="521"/>
      <c r="H20" s="521"/>
      <c r="I20" s="521"/>
      <c r="J20" s="521"/>
      <c r="K20" s="522"/>
      <c r="L20" s="45"/>
      <c r="N20" s="559"/>
      <c r="O20" s="560"/>
      <c r="P20" s="560"/>
      <c r="Q20" s="560"/>
      <c r="R20" s="560"/>
      <c r="S20" s="560"/>
      <c r="T20" s="560"/>
      <c r="U20" s="560"/>
      <c r="V20" s="561"/>
    </row>
    <row r="21" spans="1:22" ht="13.8" thickBot="1" x14ac:dyDescent="0.3">
      <c r="A21" s="37"/>
      <c r="B21" s="38"/>
      <c r="C21" s="38"/>
      <c r="D21" s="38"/>
      <c r="E21" s="38"/>
      <c r="F21" s="38"/>
      <c r="G21" s="38"/>
      <c r="H21" s="38"/>
      <c r="I21" s="38"/>
      <c r="J21" s="38"/>
      <c r="K21" s="38"/>
      <c r="L21" s="39"/>
    </row>
    <row r="22" spans="1:22" ht="13.8" thickBot="1" x14ac:dyDescent="0.3">
      <c r="A22" s="28"/>
      <c r="B22" s="28"/>
      <c r="C22" s="28"/>
      <c r="D22" s="28"/>
      <c r="E22" s="28"/>
      <c r="F22" s="28"/>
      <c r="G22" s="28"/>
      <c r="H22" s="28"/>
      <c r="I22" s="28"/>
      <c r="J22" s="28"/>
      <c r="K22" s="28"/>
      <c r="L22" s="28"/>
    </row>
    <row r="23" spans="1:22" ht="15" thickTop="1" thickBot="1" x14ac:dyDescent="0.35">
      <c r="A23" s="30" t="s">
        <v>432</v>
      </c>
      <c r="B23" s="28"/>
      <c r="D23" s="647" t="s">
        <v>417</v>
      </c>
      <c r="E23" s="648"/>
      <c r="F23" s="648"/>
      <c r="G23" s="648"/>
      <c r="H23" s="648"/>
      <c r="I23" s="648"/>
      <c r="J23" s="648"/>
      <c r="K23" s="649"/>
      <c r="L23" s="28"/>
    </row>
    <row r="24" spans="1:22" ht="26.4" x14ac:dyDescent="0.25">
      <c r="A24" s="262"/>
      <c r="B24" s="263"/>
      <c r="C24" s="264" t="s">
        <v>349</v>
      </c>
      <c r="D24" s="638" t="s">
        <v>348</v>
      </c>
      <c r="E24" s="638"/>
      <c r="F24" s="264" t="s">
        <v>403</v>
      </c>
      <c r="G24" s="264" t="s">
        <v>389</v>
      </c>
      <c r="H24" s="265" t="s">
        <v>407</v>
      </c>
      <c r="I24" s="265" t="str">
        <f>"Vehicle Age in "&amp;C16</f>
        <v>Vehicle Age in 2028</v>
      </c>
      <c r="J24" s="265" t="s">
        <v>402</v>
      </c>
      <c r="K24" s="265" t="s">
        <v>393</v>
      </c>
      <c r="L24" s="266"/>
    </row>
    <row r="25" spans="1:22" ht="13.8" thickBot="1" x14ac:dyDescent="0.3">
      <c r="A25" s="642" t="s">
        <v>415</v>
      </c>
      <c r="B25" s="643"/>
      <c r="C25" s="260">
        <v>2014</v>
      </c>
      <c r="D25" s="645" t="s">
        <v>252</v>
      </c>
      <c r="E25" s="646"/>
      <c r="F25" s="260" t="s">
        <v>352</v>
      </c>
      <c r="G25" s="261">
        <v>90000</v>
      </c>
      <c r="H25" s="267">
        <f>I25-6</f>
        <v>8</v>
      </c>
      <c r="I25" s="267">
        <f>C16-C25</f>
        <v>14</v>
      </c>
      <c r="J25" s="260">
        <v>10</v>
      </c>
      <c r="K25" s="268">
        <f>G25/(I25-6)</f>
        <v>11250</v>
      </c>
      <c r="L25" s="269"/>
    </row>
    <row r="26" spans="1:22" ht="13.8" thickBot="1" x14ac:dyDescent="0.3">
      <c r="A26" s="642" t="s">
        <v>408</v>
      </c>
      <c r="B26" s="643"/>
      <c r="C26" s="267">
        <f>C16</f>
        <v>2028</v>
      </c>
      <c r="D26" s="644" t="str">
        <f>D25</f>
        <v>Passenger Car</v>
      </c>
      <c r="E26" s="644"/>
      <c r="F26" s="260" t="s">
        <v>357</v>
      </c>
      <c r="G26" s="267" t="s">
        <v>353</v>
      </c>
      <c r="H26" s="267" t="s">
        <v>353</v>
      </c>
      <c r="I26" s="267" t="s">
        <v>353</v>
      </c>
      <c r="J26" s="267" t="s">
        <v>353</v>
      </c>
      <c r="K26" s="268">
        <f>K25</f>
        <v>11250</v>
      </c>
      <c r="L26" s="269"/>
      <c r="M26" s="243"/>
      <c r="N26" s="254">
        <f>C16</f>
        <v>2028</v>
      </c>
      <c r="S26" s="242"/>
    </row>
    <row r="27" spans="1:22" ht="12.75" customHeight="1" x14ac:dyDescent="0.25">
      <c r="A27" s="275"/>
      <c r="B27" s="271"/>
      <c r="C27" s="271"/>
      <c r="D27" s="271"/>
      <c r="E27" s="271"/>
      <c r="F27" s="271"/>
      <c r="G27" s="271"/>
      <c r="H27" s="271"/>
      <c r="I27" s="271"/>
      <c r="J27" s="271"/>
      <c r="K27" s="271"/>
      <c r="L27" s="269"/>
      <c r="M27" s="253" t="s">
        <v>414</v>
      </c>
      <c r="N27" s="255" t="str">
        <f>VLOOKUP($F$25,$Q$1:$R$6,2,FALSE)&amp;"."&amp;VLOOKUP($D$25,$T$1:$U$8,2,FALSE)&amp;"."&amp;C16</f>
        <v>2.21.2028</v>
      </c>
      <c r="S27" s="242"/>
    </row>
    <row r="28" spans="1:22" ht="12.75" customHeight="1" thickBot="1" x14ac:dyDescent="0.3">
      <c r="A28" s="272" t="s">
        <v>443</v>
      </c>
      <c r="B28" s="273"/>
      <c r="C28" s="654" t="s">
        <v>444</v>
      </c>
      <c r="D28" s="654"/>
      <c r="E28" s="654"/>
      <c r="F28" s="654" t="s">
        <v>445</v>
      </c>
      <c r="G28" s="654"/>
      <c r="H28" s="654"/>
      <c r="I28" s="654" t="s">
        <v>398</v>
      </c>
      <c r="J28" s="654"/>
      <c r="K28" s="654"/>
      <c r="L28" s="269"/>
      <c r="M28" s="253" t="s">
        <v>406</v>
      </c>
      <c r="N28" s="256" t="str">
        <f>VLOOKUP($F$26,$Q$1:$R$6,2,FALSE)&amp;"."&amp;VLOOKUP($D$26,$T$1:$U$8,2,FALSE)&amp;"."&amp;C16</f>
        <v>9.21.2028</v>
      </c>
      <c r="S28" s="242"/>
    </row>
    <row r="29" spans="1:22" ht="12.75" customHeight="1" x14ac:dyDescent="0.25">
      <c r="A29" s="272" t="s">
        <v>442</v>
      </c>
      <c r="B29" s="231"/>
      <c r="C29" s="271"/>
      <c r="D29" s="452">
        <f>C16</f>
        <v>2028</v>
      </c>
      <c r="E29" s="276"/>
      <c r="F29" s="231"/>
      <c r="G29" s="277">
        <f>C16</f>
        <v>2028</v>
      </c>
      <c r="H29" s="271"/>
      <c r="I29" s="271"/>
      <c r="J29" s="453" t="s">
        <v>399</v>
      </c>
      <c r="K29" s="271"/>
      <c r="L29" s="269"/>
    </row>
    <row r="30" spans="1:22" ht="12.75" customHeight="1" x14ac:dyDescent="0.25">
      <c r="A30" s="275"/>
      <c r="B30" s="454" t="s">
        <v>173</v>
      </c>
      <c r="C30" s="231"/>
      <c r="D30" s="280">
        <f>VLOOKUP(N$27,'Rate x Veh &amp; MY'!$A$11:$W$1210,$M33,FALSE)</f>
        <v>1.2345470688147791E-3</v>
      </c>
      <c r="E30" s="279"/>
      <c r="F30" s="231"/>
      <c r="G30" s="280" t="e">
        <f>VLOOKUP(N$28,'Rate x Veh &amp; MY'!$A$11:$W$1210,$M33,FALSE)</f>
        <v>#N/A</v>
      </c>
      <c r="H30" s="279"/>
      <c r="I30" s="279"/>
      <c r="J30" s="281" t="e">
        <f>(D30-G30)*$K$26/(365)</f>
        <v>#N/A</v>
      </c>
      <c r="K30" s="271"/>
      <c r="L30" s="269"/>
    </row>
    <row r="31" spans="1:22" ht="12.75" customHeight="1" x14ac:dyDescent="0.25">
      <c r="A31" s="275"/>
      <c r="B31" s="455" t="s">
        <v>22</v>
      </c>
      <c r="C31" s="231"/>
      <c r="D31" s="282">
        <f>VLOOKUP(N$27,'Rate x Veh &amp; MY'!$A$11:$W$1210,$M34,FALSE)</f>
        <v>0.23169300779837521</v>
      </c>
      <c r="E31" s="271"/>
      <c r="F31" s="231"/>
      <c r="G31" s="282" t="e">
        <f>VLOOKUP(N$28,'Rate x Veh &amp; MY'!$A$11:$W$1210,$M34,FALSE)</f>
        <v>#N/A</v>
      </c>
      <c r="H31" s="271"/>
      <c r="I31" s="271"/>
      <c r="J31" s="283" t="e">
        <f>(D31-G31)*$K$26/(365)</f>
        <v>#N/A</v>
      </c>
      <c r="K31" s="271"/>
      <c r="L31" s="269"/>
    </row>
    <row r="32" spans="1:22" ht="13.2" x14ac:dyDescent="0.25">
      <c r="A32" s="275"/>
      <c r="B32" s="455" t="s">
        <v>101</v>
      </c>
      <c r="C32" s="231"/>
      <c r="D32" s="282">
        <f>VLOOKUP(N$27,'Rate x Veh &amp; MY'!$A$11:$W$1210,$M35,FALSE)</f>
        <v>3.9871402016509851E-3</v>
      </c>
      <c r="E32" s="271"/>
      <c r="F32" s="231"/>
      <c r="G32" s="282" t="e">
        <f>VLOOKUP(N$28,'Rate x Veh &amp; MY'!$A$11:$W$1210,$M35,FALSE)</f>
        <v>#N/A</v>
      </c>
      <c r="H32" s="271"/>
      <c r="I32" s="271"/>
      <c r="J32" s="283" t="e">
        <f>(D32-G32)*$K$26/(365)</f>
        <v>#N/A</v>
      </c>
      <c r="K32" s="271"/>
      <c r="L32" s="269"/>
      <c r="M32" s="244" t="s">
        <v>400</v>
      </c>
      <c r="N32" s="225"/>
      <c r="O32" s="225"/>
    </row>
    <row r="33" spans="1:15" ht="13.2" x14ac:dyDescent="0.25">
      <c r="A33" s="275"/>
      <c r="B33" s="455" t="s">
        <v>21</v>
      </c>
      <c r="C33" s="231"/>
      <c r="D33" s="282">
        <f>VLOOKUP(N$27,'Rate x Veh &amp; MY'!$A$11:$W$1210,$M36,FALSE)</f>
        <v>5.1202585532566208E-2</v>
      </c>
      <c r="E33" s="271"/>
      <c r="F33" s="231"/>
      <c r="G33" s="282" t="e">
        <f>VLOOKUP(N$28,'Rate x Veh &amp; MY'!$A$11:$W$1210,$M36,FALSE)</f>
        <v>#N/A</v>
      </c>
      <c r="H33" s="271"/>
      <c r="I33" s="271"/>
      <c r="J33" s="283" t="e">
        <f>(D33-G33)*$K$26/(365)</f>
        <v>#N/A</v>
      </c>
      <c r="K33" s="271"/>
      <c r="L33" s="269"/>
      <c r="M33" s="245">
        <v>9</v>
      </c>
      <c r="N33" s="225"/>
      <c r="O33" s="225"/>
    </row>
    <row r="34" spans="1:15" ht="13.8" thickBot="1" x14ac:dyDescent="0.3">
      <c r="A34" s="275"/>
      <c r="B34" s="455" t="s">
        <v>20</v>
      </c>
      <c r="C34" s="231"/>
      <c r="D34" s="284">
        <f>VLOOKUP(N$27,'Rate x Veh &amp; MY'!$A$11:$W$1210,$M37,FALSE)</f>
        <v>1.3419034518955184E-3</v>
      </c>
      <c r="E34" s="271"/>
      <c r="F34" s="231"/>
      <c r="G34" s="284" t="e">
        <f>VLOOKUP(N$28,'Rate x Veh &amp; MY'!$A$11:$W$1210,$M37,FALSE)</f>
        <v>#N/A</v>
      </c>
      <c r="H34" s="271"/>
      <c r="I34" s="271"/>
      <c r="J34" s="285" t="e">
        <f>(D34-G34)*$K$26/(365)</f>
        <v>#N/A</v>
      </c>
      <c r="K34" s="271"/>
      <c r="L34" s="269"/>
      <c r="M34" s="245">
        <v>6</v>
      </c>
      <c r="N34" s="225"/>
      <c r="O34" s="225"/>
    </row>
    <row r="35" spans="1:15" x14ac:dyDescent="0.25">
      <c r="A35" s="275"/>
      <c r="B35" s="231"/>
      <c r="C35" s="231"/>
      <c r="D35" s="231"/>
      <c r="E35" s="231"/>
      <c r="F35" s="231"/>
      <c r="G35" s="231"/>
      <c r="H35" s="231"/>
      <c r="I35" s="231"/>
      <c r="J35" s="231"/>
      <c r="K35" s="231"/>
      <c r="L35" s="269"/>
      <c r="M35" s="245">
        <v>7</v>
      </c>
      <c r="N35" s="225"/>
      <c r="O35" s="225"/>
    </row>
    <row r="36" spans="1:15" ht="12.75" customHeight="1" x14ac:dyDescent="0.25">
      <c r="A36" s="286" t="s">
        <v>411</v>
      </c>
      <c r="B36" s="130"/>
      <c r="C36" s="271"/>
      <c r="D36" s="447">
        <v>26000</v>
      </c>
      <c r="E36" s="448" t="s">
        <v>412</v>
      </c>
      <c r="F36" s="231"/>
      <c r="G36" s="289"/>
      <c r="H36" s="446">
        <v>39000</v>
      </c>
      <c r="I36" s="449" t="s">
        <v>409</v>
      </c>
      <c r="J36" s="130"/>
      <c r="K36" s="130"/>
      <c r="L36" s="458">
        <v>10</v>
      </c>
      <c r="M36" s="246">
        <v>8</v>
      </c>
      <c r="N36" s="225"/>
      <c r="O36" s="225"/>
    </row>
    <row r="37" spans="1:15" ht="13.2" x14ac:dyDescent="0.25">
      <c r="A37" s="286"/>
      <c r="B37" s="130"/>
      <c r="C37" s="130"/>
      <c r="D37" s="130"/>
      <c r="E37" s="130"/>
      <c r="F37" s="130"/>
      <c r="G37" s="271"/>
      <c r="H37" s="271"/>
      <c r="I37" s="271"/>
      <c r="J37" s="271"/>
      <c r="K37" s="290"/>
      <c r="L37" s="132"/>
      <c r="M37" s="246">
        <v>12</v>
      </c>
      <c r="N37" s="225"/>
      <c r="O37" s="225"/>
    </row>
    <row r="38" spans="1:15" ht="13.2" x14ac:dyDescent="0.25">
      <c r="A38" s="286" t="s">
        <v>37</v>
      </c>
      <c r="B38" s="130"/>
      <c r="C38" s="130"/>
      <c r="D38" s="425">
        <f>(H36-D36)*L36</f>
        <v>130000</v>
      </c>
      <c r="E38" s="426"/>
      <c r="F38" s="231"/>
      <c r="G38" s="35"/>
      <c r="H38" s="428" t="s">
        <v>429</v>
      </c>
      <c r="I38" s="428"/>
      <c r="J38" s="511">
        <f>0.0677*D38/0.936</f>
        <v>9402.7777777777774</v>
      </c>
      <c r="K38" s="512"/>
      <c r="L38" s="36"/>
    </row>
    <row r="39" spans="1:15" ht="13.2" x14ac:dyDescent="0.25">
      <c r="A39" s="459" t="s">
        <v>441</v>
      </c>
      <c r="B39" s="130"/>
      <c r="C39" s="130"/>
      <c r="D39" s="130"/>
      <c r="E39" s="130"/>
      <c r="F39" s="130"/>
      <c r="G39" s="231"/>
      <c r="H39" s="463" t="s">
        <v>447</v>
      </c>
      <c r="I39" s="231"/>
      <c r="J39" s="231"/>
      <c r="K39" s="231"/>
      <c r="L39" s="430"/>
    </row>
    <row r="40" spans="1:15" x14ac:dyDescent="0.25">
      <c r="A40" s="230"/>
      <c r="B40" s="231"/>
      <c r="C40" s="231"/>
      <c r="D40" s="231"/>
      <c r="E40" s="231"/>
      <c r="F40" s="231"/>
      <c r="G40" s="231"/>
      <c r="H40" s="231"/>
      <c r="I40" s="231"/>
      <c r="J40" s="231"/>
      <c r="K40" s="231"/>
      <c r="L40" s="430"/>
    </row>
    <row r="41" spans="1:15" ht="13.2" x14ac:dyDescent="0.25">
      <c r="A41" s="34" t="s">
        <v>430</v>
      </c>
      <c r="B41" s="35"/>
      <c r="C41" s="35"/>
      <c r="D41" s="451">
        <f>D38+J38</f>
        <v>139402.77777777778</v>
      </c>
      <c r="E41" s="639" t="s">
        <v>434</v>
      </c>
      <c r="F41" s="639"/>
      <c r="G41" s="639"/>
      <c r="H41" s="639"/>
      <c r="I41" s="639"/>
      <c r="J41" s="639"/>
      <c r="K41" s="639"/>
      <c r="L41" s="460" t="s">
        <v>431</v>
      </c>
    </row>
    <row r="42" spans="1:15" ht="12.75" customHeight="1" x14ac:dyDescent="0.25">
      <c r="A42" s="640" t="s">
        <v>81</v>
      </c>
      <c r="B42" s="641"/>
      <c r="C42" s="641"/>
      <c r="D42" s="450"/>
      <c r="E42" s="639"/>
      <c r="F42" s="639"/>
      <c r="G42" s="639"/>
      <c r="H42" s="639"/>
      <c r="I42" s="639"/>
      <c r="J42" s="639"/>
      <c r="K42" s="639"/>
      <c r="L42" s="430"/>
    </row>
    <row r="43" spans="1:15" ht="12.75" customHeight="1" x14ac:dyDescent="0.25">
      <c r="A43" s="640"/>
      <c r="B43" s="641"/>
      <c r="C43" s="641"/>
      <c r="D43" s="450"/>
      <c r="E43" s="639"/>
      <c r="F43" s="639"/>
      <c r="G43" s="639"/>
      <c r="H43" s="639"/>
      <c r="I43" s="639"/>
      <c r="J43" s="639"/>
      <c r="K43" s="639"/>
      <c r="L43" s="36"/>
    </row>
    <row r="44" spans="1:15" ht="12.75" customHeight="1" x14ac:dyDescent="0.25">
      <c r="A44" s="444"/>
      <c r="B44" s="445"/>
      <c r="C44" s="445"/>
      <c r="D44" s="445"/>
      <c r="E44" s="445"/>
      <c r="F44" s="445"/>
      <c r="G44" s="445"/>
      <c r="H44" s="445"/>
      <c r="I44" s="445"/>
      <c r="J44" s="35"/>
      <c r="K44" s="35"/>
      <c r="L44" s="36"/>
    </row>
    <row r="45" spans="1:15" ht="12.75" customHeight="1" x14ac:dyDescent="0.25">
      <c r="A45" s="565" t="s">
        <v>448</v>
      </c>
      <c r="B45" s="566"/>
      <c r="C45" s="566"/>
      <c r="D45" s="566"/>
      <c r="E45" s="566"/>
      <c r="F45" s="566"/>
      <c r="G45" s="569" t="s">
        <v>435</v>
      </c>
      <c r="H45" s="569"/>
      <c r="I45" s="570"/>
      <c r="J45" s="511">
        <v>0</v>
      </c>
      <c r="K45" s="512"/>
      <c r="L45" s="430"/>
    </row>
    <row r="46" spans="1:15" ht="13.2" x14ac:dyDescent="0.25">
      <c r="A46" s="565"/>
      <c r="B46" s="566"/>
      <c r="C46" s="566"/>
      <c r="D46" s="566"/>
      <c r="E46" s="566"/>
      <c r="F46" s="566"/>
      <c r="G46" s="130"/>
      <c r="H46" s="130"/>
      <c r="I46" s="130"/>
      <c r="J46" s="130"/>
      <c r="K46" s="130"/>
      <c r="L46" s="132"/>
    </row>
    <row r="47" spans="1:15" ht="13.2" x14ac:dyDescent="0.25">
      <c r="A47" s="456"/>
      <c r="B47" s="457"/>
      <c r="C47" s="457"/>
      <c r="D47" s="457"/>
      <c r="E47" s="457"/>
      <c r="F47" s="457"/>
      <c r="G47" s="130"/>
      <c r="H47" s="130"/>
      <c r="I47" s="130"/>
      <c r="J47" s="130"/>
      <c r="K47" s="130"/>
      <c r="L47" s="132"/>
    </row>
    <row r="48" spans="1:15" ht="16.2" thickBot="1" x14ac:dyDescent="0.35">
      <c r="A48" s="650" t="s">
        <v>410</v>
      </c>
      <c r="B48" s="651"/>
      <c r="C48" s="651"/>
      <c r="D48" s="651"/>
      <c r="E48" s="651"/>
      <c r="F48" s="651"/>
      <c r="G48" s="651"/>
      <c r="H48" s="651"/>
      <c r="I48" s="651"/>
      <c r="J48" s="651"/>
      <c r="K48" s="651"/>
      <c r="L48" s="652"/>
    </row>
    <row r="49" spans="1:12" ht="15.6" x14ac:dyDescent="0.3">
      <c r="A49" s="440"/>
      <c r="B49" s="440"/>
      <c r="C49" s="440"/>
      <c r="D49" s="440"/>
      <c r="E49" s="440"/>
      <c r="F49" s="440"/>
      <c r="G49" s="440"/>
      <c r="H49" s="440"/>
      <c r="I49" s="440"/>
      <c r="J49" s="440"/>
      <c r="K49" s="440"/>
      <c r="L49" s="440"/>
    </row>
    <row r="50" spans="1:12" ht="13.8" thickBot="1" x14ac:dyDescent="0.3">
      <c r="A50" s="30" t="s">
        <v>63</v>
      </c>
      <c r="B50" s="28"/>
      <c r="C50" s="28"/>
      <c r="D50" s="28"/>
      <c r="E50" s="28"/>
      <c r="F50" s="28"/>
      <c r="G50" s="28"/>
      <c r="H50" s="28"/>
      <c r="I50" s="28"/>
      <c r="J50" s="28"/>
      <c r="K50" s="28"/>
      <c r="L50" s="28"/>
    </row>
    <row r="51" spans="1:12" ht="13.2" x14ac:dyDescent="0.25">
      <c r="A51" s="51"/>
      <c r="B51" s="52"/>
      <c r="C51" s="52"/>
      <c r="D51" s="52"/>
      <c r="E51" s="52"/>
      <c r="F51" s="52"/>
      <c r="G51" s="52"/>
      <c r="H51" s="52"/>
      <c r="I51" s="52"/>
      <c r="J51" s="52"/>
      <c r="K51" s="52"/>
      <c r="L51" s="53"/>
    </row>
    <row r="52" spans="1:12" ht="13.2" x14ac:dyDescent="0.25">
      <c r="A52" s="54" t="s">
        <v>66</v>
      </c>
      <c r="B52" s="55"/>
      <c r="C52" s="56" t="s">
        <v>74</v>
      </c>
      <c r="D52" s="57" t="s">
        <v>117</v>
      </c>
      <c r="E52" s="56" t="s">
        <v>67</v>
      </c>
      <c r="F52" s="55"/>
      <c r="G52" s="55" t="s">
        <v>65</v>
      </c>
      <c r="H52" s="55"/>
      <c r="I52" s="55"/>
      <c r="J52" s="56" t="s">
        <v>68</v>
      </c>
      <c r="K52" s="56" t="s">
        <v>115</v>
      </c>
      <c r="L52" s="58"/>
    </row>
    <row r="53" spans="1:12" ht="13.2" x14ac:dyDescent="0.25">
      <c r="A53" s="108" t="s">
        <v>173</v>
      </c>
      <c r="B53" s="109"/>
      <c r="C53" s="110" t="e">
        <f>S69</f>
        <v>#N/A</v>
      </c>
      <c r="D53" s="113" t="e">
        <f>C53*365</f>
        <v>#N/A</v>
      </c>
      <c r="E53" s="113" t="e">
        <f t="shared" ref="E53:E58" si="0">C53*1000/453.5/2000*365</f>
        <v>#N/A</v>
      </c>
      <c r="F53" s="55"/>
      <c r="G53" s="62" t="s">
        <v>80</v>
      </c>
      <c r="H53" s="55"/>
      <c r="I53" s="55"/>
      <c r="J53" s="63">
        <f>C69</f>
        <v>0</v>
      </c>
      <c r="K53" s="64">
        <f>J53*365</f>
        <v>0</v>
      </c>
      <c r="L53" s="58"/>
    </row>
    <row r="54" spans="1:12" ht="13.2" x14ac:dyDescent="0.25">
      <c r="A54" s="59" t="s">
        <v>22</v>
      </c>
      <c r="B54" s="55"/>
      <c r="C54" s="60" t="e">
        <f>O69</f>
        <v>#N/A</v>
      </c>
      <c r="D54" s="61" t="e">
        <f>C54*365</f>
        <v>#N/A</v>
      </c>
      <c r="E54" s="61" t="e">
        <f t="shared" si="0"/>
        <v>#N/A</v>
      </c>
      <c r="F54" s="55"/>
      <c r="G54" s="62" t="s">
        <v>116</v>
      </c>
      <c r="H54" s="55"/>
      <c r="I54" s="55"/>
      <c r="J54" s="63">
        <f>D69</f>
        <v>0</v>
      </c>
      <c r="K54" s="64">
        <f>J54*365</f>
        <v>0</v>
      </c>
      <c r="L54" s="58"/>
    </row>
    <row r="55" spans="1:12" ht="13.2" x14ac:dyDescent="0.25">
      <c r="A55" s="59" t="s">
        <v>101</v>
      </c>
      <c r="B55" s="55"/>
      <c r="C55" s="60" t="e">
        <f>P69</f>
        <v>#N/A</v>
      </c>
      <c r="D55" s="61" t="e">
        <f>C55*365</f>
        <v>#N/A</v>
      </c>
      <c r="E55" s="61" t="e">
        <f t="shared" si="0"/>
        <v>#N/A</v>
      </c>
      <c r="F55" s="55"/>
      <c r="G55" s="62" t="s">
        <v>339</v>
      </c>
      <c r="H55" s="55"/>
      <c r="I55" s="55"/>
      <c r="J55" s="220">
        <f>J53*0.218</f>
        <v>0</v>
      </c>
      <c r="K55" s="221">
        <f>K53*0.218</f>
        <v>0</v>
      </c>
      <c r="L55" s="58"/>
    </row>
    <row r="56" spans="1:12" ht="13.2" x14ac:dyDescent="0.25">
      <c r="A56" s="59" t="s">
        <v>21</v>
      </c>
      <c r="B56" s="55"/>
      <c r="C56" s="60" t="e">
        <f>Q69</f>
        <v>#N/A</v>
      </c>
      <c r="D56" s="61" t="e">
        <f>C56*365</f>
        <v>#N/A</v>
      </c>
      <c r="E56" s="61" t="e">
        <f t="shared" si="0"/>
        <v>#N/A</v>
      </c>
      <c r="F56" s="55"/>
      <c r="G56" s="219" t="s">
        <v>416</v>
      </c>
      <c r="H56" s="55"/>
      <c r="I56" s="55"/>
      <c r="J56" s="55"/>
      <c r="K56" s="55"/>
      <c r="L56" s="58"/>
    </row>
    <row r="57" spans="1:12" ht="13.8" thickBot="1" x14ac:dyDescent="0.3">
      <c r="A57" s="59" t="s">
        <v>20</v>
      </c>
      <c r="B57" s="55"/>
      <c r="C57" s="60" t="e">
        <f>R69</f>
        <v>#N/A</v>
      </c>
      <c r="D57" s="61" t="e">
        <f>C57*365</f>
        <v>#N/A</v>
      </c>
      <c r="E57" s="61" t="e">
        <f t="shared" si="0"/>
        <v>#N/A</v>
      </c>
      <c r="F57" s="55"/>
      <c r="G57" s="55"/>
      <c r="H57" s="55"/>
      <c r="I57" s="55"/>
      <c r="J57" s="55"/>
      <c r="K57" s="55"/>
      <c r="L57" s="58"/>
    </row>
    <row r="58" spans="1:12" ht="13.8" thickBot="1" x14ac:dyDescent="0.3">
      <c r="A58" s="65" t="s">
        <v>62</v>
      </c>
      <c r="B58" s="55"/>
      <c r="C58" s="259" t="e">
        <f>SUM(C54:C57)</f>
        <v>#N/A</v>
      </c>
      <c r="D58" s="259" t="e">
        <f>SUM(D54:D57)</f>
        <v>#N/A</v>
      </c>
      <c r="E58" s="66" t="e">
        <f t="shared" si="0"/>
        <v>#N/A</v>
      </c>
      <c r="F58" s="55"/>
      <c r="G58" s="55"/>
      <c r="H58" s="55" t="s">
        <v>73</v>
      </c>
      <c r="I58" s="55"/>
      <c r="J58" s="55"/>
      <c r="K58" s="102" t="e">
        <f>J25*C58*365/(D38/1000)</f>
        <v>#N/A</v>
      </c>
      <c r="L58" s="58"/>
    </row>
    <row r="59" spans="1:12" ht="13.8" thickBot="1" x14ac:dyDescent="0.3">
      <c r="A59" s="68" t="s">
        <v>75</v>
      </c>
      <c r="B59" s="69"/>
      <c r="C59" s="69"/>
      <c r="D59" s="69"/>
      <c r="E59" s="69"/>
      <c r="F59" s="69"/>
      <c r="G59" s="70" t="s">
        <v>168</v>
      </c>
      <c r="H59" s="70"/>
      <c r="I59" s="69"/>
      <c r="J59" s="69"/>
      <c r="K59" s="69"/>
      <c r="L59" s="71"/>
    </row>
    <row r="66" spans="1:74" x14ac:dyDescent="0.25">
      <c r="AI66" s="194" t="str">
        <f t="shared" ref="AI66:BG66" si="1">"Rates "&amp;Funding_Year</f>
        <v>Rates 2028</v>
      </c>
      <c r="AJ66" s="194" t="str">
        <f t="shared" si="1"/>
        <v>Rates 2028</v>
      </c>
      <c r="AK66" s="194" t="str">
        <f t="shared" si="1"/>
        <v>Rates 2028</v>
      </c>
      <c r="AL66" s="194" t="str">
        <f t="shared" si="1"/>
        <v>Rates 2028</v>
      </c>
      <c r="AM66" s="194" t="str">
        <f t="shared" si="1"/>
        <v>Rates 2028</v>
      </c>
      <c r="AN66" s="202" t="str">
        <f t="shared" si="1"/>
        <v>Rates 2028</v>
      </c>
      <c r="AO66" s="202" t="str">
        <f t="shared" si="1"/>
        <v>Rates 2028</v>
      </c>
      <c r="AP66" s="202" t="str">
        <f t="shared" si="1"/>
        <v>Rates 2028</v>
      </c>
      <c r="AQ66" s="202" t="str">
        <f t="shared" si="1"/>
        <v>Rates 2028</v>
      </c>
      <c r="AR66" s="202" t="str">
        <f t="shared" si="1"/>
        <v>Rates 2028</v>
      </c>
      <c r="AS66" s="196" t="str">
        <f t="shared" si="1"/>
        <v>Rates 2028</v>
      </c>
      <c r="AT66" s="196" t="str">
        <f t="shared" si="1"/>
        <v>Rates 2028</v>
      </c>
      <c r="AU66" s="196" t="str">
        <f t="shared" si="1"/>
        <v>Rates 2028</v>
      </c>
      <c r="AV66" s="196" t="str">
        <f t="shared" si="1"/>
        <v>Rates 2028</v>
      </c>
      <c r="AW66" s="196" t="str">
        <f t="shared" si="1"/>
        <v>Rates 2028</v>
      </c>
      <c r="AX66" s="198" t="str">
        <f t="shared" si="1"/>
        <v>Rates 2028</v>
      </c>
      <c r="AY66" s="198" t="str">
        <f t="shared" si="1"/>
        <v>Rates 2028</v>
      </c>
      <c r="AZ66" s="198" t="str">
        <f t="shared" si="1"/>
        <v>Rates 2028</v>
      </c>
      <c r="BA66" s="198" t="str">
        <f t="shared" si="1"/>
        <v>Rates 2028</v>
      </c>
      <c r="BB66" s="198" t="str">
        <f t="shared" si="1"/>
        <v>Rates 2028</v>
      </c>
      <c r="BC66" s="200" t="str">
        <f t="shared" si="1"/>
        <v>Rates 2028</v>
      </c>
      <c r="BD66" s="200" t="str">
        <f t="shared" si="1"/>
        <v>Rates 2028</v>
      </c>
      <c r="BE66" s="200" t="str">
        <f t="shared" si="1"/>
        <v>Rates 2028</v>
      </c>
      <c r="BF66" s="200" t="str">
        <f t="shared" si="1"/>
        <v>Rates 2028</v>
      </c>
      <c r="BG66" s="200" t="str">
        <f t="shared" si="1"/>
        <v>Rates 2028</v>
      </c>
    </row>
    <row r="67" spans="1:74" x14ac:dyDescent="0.25">
      <c r="AH67" s="211" t="s">
        <v>282</v>
      </c>
      <c r="AI67">
        <v>2</v>
      </c>
      <c r="AJ67">
        <v>3</v>
      </c>
      <c r="AK67">
        <v>87</v>
      </c>
      <c r="AL67">
        <v>100</v>
      </c>
      <c r="AM67">
        <v>110</v>
      </c>
      <c r="AN67">
        <v>2</v>
      </c>
      <c r="AO67">
        <v>3</v>
      </c>
      <c r="AP67">
        <v>87</v>
      </c>
      <c r="AQ67" s="212">
        <v>100106107</v>
      </c>
      <c r="AR67" s="212">
        <v>110116117</v>
      </c>
      <c r="AS67">
        <v>2</v>
      </c>
      <c r="AT67">
        <v>3</v>
      </c>
      <c r="AU67">
        <v>87</v>
      </c>
      <c r="AV67">
        <v>100</v>
      </c>
      <c r="AW67">
        <v>110</v>
      </c>
      <c r="AX67">
        <v>2</v>
      </c>
      <c r="AY67">
        <v>3</v>
      </c>
      <c r="AZ67">
        <v>87</v>
      </c>
      <c r="BA67" s="212">
        <v>100106107</v>
      </c>
      <c r="BB67" s="212">
        <v>110116117</v>
      </c>
      <c r="BC67">
        <v>2</v>
      </c>
      <c r="BD67">
        <v>3</v>
      </c>
      <c r="BE67">
        <v>87</v>
      </c>
      <c r="BF67">
        <v>100</v>
      </c>
      <c r="BG67">
        <v>110</v>
      </c>
    </row>
    <row r="68" spans="1:74" s="3" customFormat="1" ht="50.4" x14ac:dyDescent="0.25">
      <c r="A68" s="9" t="s">
        <v>78</v>
      </c>
      <c r="B68" s="14" t="s">
        <v>105</v>
      </c>
      <c r="C68" s="14" t="s">
        <v>106</v>
      </c>
      <c r="D68" s="15" t="s">
        <v>79</v>
      </c>
      <c r="E68" s="14" t="s">
        <v>72</v>
      </c>
      <c r="F68" s="18" t="s">
        <v>464</v>
      </c>
      <c r="G68" s="18" t="s">
        <v>465</v>
      </c>
      <c r="H68" s="18" t="s">
        <v>466</v>
      </c>
      <c r="I68" s="18" t="s">
        <v>221</v>
      </c>
      <c r="J68" s="18" t="s">
        <v>119</v>
      </c>
      <c r="K68" s="18" t="s">
        <v>123</v>
      </c>
      <c r="L68" s="18" t="s">
        <v>120</v>
      </c>
      <c r="M68" s="18" t="s">
        <v>124</v>
      </c>
      <c r="N68" s="18" t="s">
        <v>122</v>
      </c>
      <c r="O68" s="14" t="s">
        <v>22</v>
      </c>
      <c r="P68" s="14" t="s">
        <v>204</v>
      </c>
      <c r="Q68" s="14" t="s">
        <v>21</v>
      </c>
      <c r="R68" s="14" t="s">
        <v>20</v>
      </c>
      <c r="S68" s="14" t="s">
        <v>173</v>
      </c>
      <c r="T68" s="16" t="s">
        <v>23</v>
      </c>
      <c r="U68" s="10" t="s">
        <v>8</v>
      </c>
      <c r="V68" s="10" t="s">
        <v>9</v>
      </c>
      <c r="W68" s="10" t="s">
        <v>10</v>
      </c>
      <c r="X68" s="10" t="s">
        <v>11</v>
      </c>
      <c r="Y68" s="10" t="s">
        <v>12</v>
      </c>
      <c r="Z68" s="10" t="s">
        <v>13</v>
      </c>
      <c r="AA68" s="10" t="s">
        <v>14</v>
      </c>
      <c r="AB68" s="10" t="s">
        <v>15</v>
      </c>
      <c r="AC68" s="10" t="s">
        <v>16</v>
      </c>
      <c r="AD68" s="10" t="s">
        <v>85</v>
      </c>
      <c r="AE68" s="10" t="s">
        <v>17</v>
      </c>
      <c r="AF68" s="10" t="s">
        <v>18</v>
      </c>
      <c r="AG68" s="10" t="s">
        <v>19</v>
      </c>
      <c r="AH68" s="103" t="s">
        <v>118</v>
      </c>
      <c r="AI68" s="98" t="s">
        <v>110</v>
      </c>
      <c r="AJ68" s="98" t="s">
        <v>109</v>
      </c>
      <c r="AK68" s="98" t="s">
        <v>108</v>
      </c>
      <c r="AL68" s="98" t="s">
        <v>107</v>
      </c>
      <c r="AM68" s="98" t="s">
        <v>196</v>
      </c>
      <c r="AN68" s="100" t="s">
        <v>114</v>
      </c>
      <c r="AO68" s="100" t="s">
        <v>113</v>
      </c>
      <c r="AP68" s="100" t="s">
        <v>112</v>
      </c>
      <c r="AQ68" s="100" t="s">
        <v>111</v>
      </c>
      <c r="AR68" s="100" t="s">
        <v>197</v>
      </c>
      <c r="AS68" s="99" t="s">
        <v>184</v>
      </c>
      <c r="AT68" s="99" t="s">
        <v>185</v>
      </c>
      <c r="AU68" s="99" t="s">
        <v>186</v>
      </c>
      <c r="AV68" s="99" t="s">
        <v>187</v>
      </c>
      <c r="AW68" s="99" t="s">
        <v>198</v>
      </c>
      <c r="AX68" s="101" t="s">
        <v>188</v>
      </c>
      <c r="AY68" s="101" t="s">
        <v>189</v>
      </c>
      <c r="AZ68" s="101" t="s">
        <v>190</v>
      </c>
      <c r="BA68" s="101" t="s">
        <v>191</v>
      </c>
      <c r="BB68" s="101" t="s">
        <v>199</v>
      </c>
      <c r="BC68" s="107" t="s">
        <v>192</v>
      </c>
      <c r="BD68" s="107" t="s">
        <v>193</v>
      </c>
      <c r="BE68" s="107" t="s">
        <v>194</v>
      </c>
      <c r="BF68" s="107" t="s">
        <v>195</v>
      </c>
      <c r="BG68" s="107" t="s">
        <v>200</v>
      </c>
      <c r="BH68" s="23" t="s">
        <v>0</v>
      </c>
      <c r="BI68" s="9" t="s">
        <v>76</v>
      </c>
      <c r="BJ68" s="10" t="s">
        <v>1</v>
      </c>
      <c r="BK68" s="10" t="s">
        <v>2</v>
      </c>
      <c r="BL68" s="9" t="s">
        <v>64</v>
      </c>
      <c r="BM68" s="10" t="s">
        <v>3</v>
      </c>
      <c r="BN68" s="9" t="s">
        <v>40</v>
      </c>
      <c r="BO68" s="9" t="s">
        <v>41</v>
      </c>
      <c r="BP68" s="9" t="s">
        <v>42</v>
      </c>
      <c r="BQ68" s="12" t="s">
        <v>4</v>
      </c>
      <c r="BR68" s="10" t="s">
        <v>5</v>
      </c>
      <c r="BS68" s="10" t="s">
        <v>6</v>
      </c>
      <c r="BT68" s="10" t="s">
        <v>7</v>
      </c>
      <c r="BU68" s="10" t="s">
        <v>39</v>
      </c>
      <c r="BV68" s="222" t="s">
        <v>337</v>
      </c>
    </row>
    <row r="69" spans="1:74" s="8" customFormat="1" ht="340.2" x14ac:dyDescent="0.25">
      <c r="A69" s="4" t="str">
        <f>C18</f>
        <v>Your Agency - Alt. Fuel Vehicle Upgrade-SL</v>
      </c>
      <c r="B69" s="17" t="e">
        <f>SUM(O69:R69)</f>
        <v>#N/A</v>
      </c>
      <c r="C69" s="17">
        <v>0</v>
      </c>
      <c r="D69" s="17">
        <v>0</v>
      </c>
      <c r="E69" s="5" t="e">
        <f>T69*(B69*365)/(MAX(F69,H69)/1000)</f>
        <v>#N/A</v>
      </c>
      <c r="F69" s="19">
        <f>D38</f>
        <v>130000</v>
      </c>
      <c r="G69" s="19" t="str">
        <f>E41</f>
        <v>Do the project emission parameters described in this section represent a systemwide implementation for which this project is a partial installment?  (Example: A  signal improvement plan at 100 signals for $10M, but this application is for 1 signal.)</v>
      </c>
      <c r="H69" s="19">
        <f>MAX(E41,J47)</f>
        <v>0</v>
      </c>
      <c r="I69" s="126">
        <v>0</v>
      </c>
      <c r="J69" s="21">
        <v>0</v>
      </c>
      <c r="K69" s="258">
        <f>K25/365</f>
        <v>30.82191780821918</v>
      </c>
      <c r="L69" s="22">
        <v>0</v>
      </c>
      <c r="M69" s="13">
        <v>1</v>
      </c>
      <c r="N69" s="257" t="str">
        <f>D25</f>
        <v>Passenger Car</v>
      </c>
      <c r="O69" s="419" t="e">
        <f>J31/1000*L36</f>
        <v>#N/A</v>
      </c>
      <c r="P69" s="419" t="e">
        <f>J32/1000*L36</f>
        <v>#N/A</v>
      </c>
      <c r="Q69" s="419" t="e">
        <f>J33/1000*L36</f>
        <v>#N/A</v>
      </c>
      <c r="R69" s="419" t="e">
        <f>J34/1000*L36</f>
        <v>#N/A</v>
      </c>
      <c r="S69" s="419" t="e">
        <f>J30/1000*L36</f>
        <v>#N/A</v>
      </c>
      <c r="T69" s="6">
        <f>J25</f>
        <v>10</v>
      </c>
      <c r="U69" s="6">
        <v>365</v>
      </c>
      <c r="V69" s="6"/>
      <c r="W69" s="6" t="e">
        <f>#REF!</f>
        <v>#REF!</v>
      </c>
      <c r="X69" s="6" t="str">
        <f>F25</f>
        <v>Diesel</v>
      </c>
      <c r="Y69" s="6" t="e">
        <f>#REF!</f>
        <v>#REF!</v>
      </c>
      <c r="Z69" s="6"/>
      <c r="AA69" s="6"/>
      <c r="AB69" s="6"/>
      <c r="AC69" s="6"/>
      <c r="AD69" s="6"/>
      <c r="AE69" s="6"/>
      <c r="AF69" s="6"/>
      <c r="AG69" s="6"/>
      <c r="AH69" s="25" t="s">
        <v>102</v>
      </c>
      <c r="AI69" s="104">
        <f>VLOOKUP($I$16&amp;"_"&amp;$C$16&amp;"_"&amp;AI67&amp;"_42",_veh_start_run_rate!$A$5:$Q$589,13,FALSE)</f>
        <v>4.3624039999999997</v>
      </c>
      <c r="AJ69" s="104" t="str">
        <f>VLOOKUP($I$16&amp;"_"&amp;$C$16&amp;"_"&amp;AJ67&amp;"_42",_veh_start_run_rate!$A$5:$Q$589,13,FALSE)</f>
        <v>\N</v>
      </c>
      <c r="AK69" s="104">
        <f>VLOOKUP($I$16&amp;"_"&amp;$C$16&amp;"_"&amp;AK67&amp;"_42",_veh_start_run_rate!$A$5:$Q$589,13,FALSE)</f>
        <v>0.829237</v>
      </c>
      <c r="AL69" s="104">
        <f>VLOOKUP($I$16&amp;"_"&amp;$C$16&amp;"_"&amp;AL67&amp;"_42",_veh_start_run_rate!$A$5:$Q$589,13,FALSE)</f>
        <v>5.1165000000000002E-2</v>
      </c>
      <c r="AM69" s="104">
        <f>VLOOKUP($I$16&amp;"_"&amp;$C$16&amp;"_"&amp;AM67&amp;"_42",_veh_start_run_rate!$A$5:$Q$589,13,FALSE)</f>
        <v>4.5324000000000003E-2</v>
      </c>
      <c r="AN69" s="104">
        <f>VLOOKUP($I$16&amp;"_"&amp;$C$16&amp;"_"&amp;AN67&amp;"_42",_veh_start_run_rate!$A$5:$Q$589,12,FALSE)</f>
        <v>8.0165179999999996</v>
      </c>
      <c r="AO69" s="104">
        <f>VLOOKUP($I$16&amp;"_"&amp;$C$16&amp;"_"&amp;AO67&amp;"_42",_veh_start_run_rate!$A$5:$Q$589,12,FALSE)</f>
        <v>2.9712019999999999</v>
      </c>
      <c r="AP69" s="104">
        <f>VLOOKUP($I$16&amp;"_"&amp;$C$16&amp;"_"&amp;AP67&amp;"_42",_veh_start_run_rate!$A$5:$Q$589,12,FALSE)</f>
        <v>0.157328</v>
      </c>
      <c r="AQ69" s="104">
        <f>VLOOKUP($I$16&amp;"_"&amp;$C$16&amp;"_100_42",_veh_start_run_rate!$A$5:$Q$589,12,FALSE) + VLOOKUP($I$16&amp;"_"&amp;$C$16&amp;"_106_42",_veh_start_run_rate!$A$5:$Q$589,12,FALSE) + VLOOKUP($I$16&amp;"_"&amp;$C$16&amp;"_107_42",_veh_start_run_rate!$A$5:$Q$589,12,FALSE)</f>
        <v>0.12767400000000001</v>
      </c>
      <c r="AR69" s="104">
        <f>VLOOKUP($I$16&amp;"_"&amp;$C$16&amp;"_110_42",_veh_start_run_rate!$A$5:$Q$589,12,FALSE) + VLOOKUP($I$16&amp;"_"&amp;$C$16&amp;"_116_42",_veh_start_run_rate!$A$5:$Q$589,12,FALSE) + VLOOKUP($I$16&amp;"_"&amp;$C$16&amp;"_117_42",_veh_start_run_rate!$A$5:$Q$589,12,FALSE)</f>
        <v>3.4007000000000003E-2</v>
      </c>
      <c r="AS69" s="105">
        <f>VLOOKUP($I$16&amp;"_"&amp;$C$16&amp;"_"&amp;AS67&amp;"_21",_veh_start_run_rate!$A$5:$Q$589,13,FALSE)</f>
        <v>12.045021999999999</v>
      </c>
      <c r="AT69" s="105">
        <f>VLOOKUP($I$16&amp;"_"&amp;$C$16&amp;"_"&amp;AT67&amp;"_21",_veh_start_run_rate!$A$5:$Q$589,13,FALSE)</f>
        <v>0.40881400000000001</v>
      </c>
      <c r="AU69" s="105">
        <f>VLOOKUP($I$16&amp;"_"&amp;$C$16&amp;"_"&amp;AU67&amp;"_21",_veh_start_run_rate!$A$5:$Q$589,13,FALSE)</f>
        <v>1.4033910000000001</v>
      </c>
      <c r="AV69" s="105">
        <f>VLOOKUP($I$16&amp;"_"&amp;$C$16&amp;"_"&amp;AV67&amp;"_21",_veh_start_run_rate!$A$5:$Q$589,13,FALSE)</f>
        <v>7.0441000000000004E-2</v>
      </c>
      <c r="AW69" s="105">
        <f>VLOOKUP($I$16&amp;"_"&amp;$C$16&amp;"_"&amp;AW67&amp;"_21",_veh_start_run_rate!$A$5:$Q$589,13,FALSE)</f>
        <v>6.2315000000000002E-2</v>
      </c>
      <c r="AX69" s="105">
        <f>VLOOKUP($I$16&amp;"_"&amp;$C$16&amp;"_"&amp;AX67&amp;"_21",_veh_start_run_rate!$A$5:$Q$589,12,FALSE)</f>
        <v>1.295104</v>
      </c>
      <c r="AY69" s="105">
        <f>VLOOKUP($I$16&amp;"_"&amp;$C$16&amp;"_"&amp;AY67&amp;"_21",_veh_start_run_rate!$A$5:$Q$589,12,FALSE)</f>
        <v>2.8058E-2</v>
      </c>
      <c r="AZ69" s="105">
        <f>VLOOKUP($I$16&amp;"_"&amp;$C$16&amp;"_"&amp;AZ67&amp;"_21",_veh_start_run_rate!$A$5:$Q$589,12,FALSE)</f>
        <v>8.8679999999999991E-3</v>
      </c>
      <c r="BA69" s="105">
        <f>VLOOKUP($I$16&amp;"_"&amp;$C$16&amp;"_100_21",_veh_start_run_rate!$A$5:$Q$589,12,FALSE) + VLOOKUP($I$16&amp;"_"&amp;$C$16&amp;"_106_21",_veh_start_run_rate!$A$5:$Q$589,12,FALSE) + VLOOKUP($I$16&amp;"_"&amp;$C$16&amp;"_107_21",_veh_start_run_rate!$A$5:$Q$589,12,FALSE)</f>
        <v>3.5525000000000001E-2</v>
      </c>
      <c r="BB69" s="105">
        <f>VLOOKUP($I$16&amp;"_"&amp;$C$16&amp;"_110_21",_veh_start_run_rate!$A$5:$Q$589,12,FALSE) + VLOOKUP($I$16&amp;"_"&amp;$C$16&amp;"_116_21",_veh_start_run_rate!$A$5:$Q$589,12,FALSE) + VLOOKUP($I$16&amp;"_"&amp;$C$16&amp;"_117_21",_veh_start_run_rate!$A$5:$Q$589,12,FALSE)</f>
        <v>5.7479999999999996E-3</v>
      </c>
      <c r="BC69" s="106">
        <f>VLOOKUP("SL_"&amp;$C$16&amp;"_art_"&amp;BC67&amp;"_ALL",Vehicle_Idle_Rates!$A$7:$AQ$11,5,FALSE)</f>
        <v>6.2979468483738579</v>
      </c>
      <c r="BD69" s="106">
        <f>VLOOKUP("SL_"&amp;$C$16&amp;"_art_"&amp;BD67&amp;"_ALL",Vehicle_Idle_Rates!$A$7:$AQ$11,5,FALSE)</f>
        <v>5.862667472741605</v>
      </c>
      <c r="BE69" s="106">
        <f>VLOOKUP("SL_"&amp;$C$16&amp;"_art_"&amp;BE67&amp;"_ALL",Vehicle_Idle_Rates!$A$7:$AQ$11,5,FALSE)</f>
        <v>0.94479368244509898</v>
      </c>
      <c r="BF69" s="106">
        <f>VLOOKUP("SL_"&amp;$C$16&amp;"_art_"&amp;BF67&amp;"_ALL",Vehicle_Idle_Rates!$A$7:$AQ$11,5,FALSE)</f>
        <v>0.12986157714226801</v>
      </c>
      <c r="BG69" s="106">
        <f>VLOOKUP("SL_"&amp;$C$16&amp;"_art_"&amp;BG67&amp;"_ALL",Vehicle_Idle_Rates!$A$7:$AQ$11,5,FALSE)</f>
        <v>0.11897585320485035</v>
      </c>
      <c r="BH69" s="24" t="str">
        <f>T(I16)</f>
        <v>SL</v>
      </c>
      <c r="BI69" s="4" t="str">
        <f>I18</f>
        <v>Salt Lake</v>
      </c>
      <c r="BJ69" s="4">
        <f>C16</f>
        <v>2028</v>
      </c>
      <c r="BK69" s="4" t="str">
        <f>C14</f>
        <v>Alt. Fuel Vehicle Upgrade</v>
      </c>
      <c r="BL69" s="4" t="s">
        <v>24</v>
      </c>
      <c r="BM69" s="4" t="str">
        <f>C7</f>
        <v>Your Agency</v>
      </c>
      <c r="BN69" s="4">
        <f>D16</f>
        <v>0</v>
      </c>
      <c r="BO69" s="4">
        <f>C17</f>
        <v>0</v>
      </c>
      <c r="BP69" s="4" t="e">
        <f>#REF!</f>
        <v>#REF!</v>
      </c>
      <c r="BQ69" s="13" t="str">
        <f>C20</f>
        <v xml:space="preserve">Please enter here a brief description of this project, including the basic cost elements that comprise the total shown below (right-of-way, materials, pavement quantities, epuipment costs, labor costs, etc.), assumptions made in estimating emission reductions and the justification for those assumptions, and any other relevant supporting information.  </v>
      </c>
      <c r="BR69" s="4" t="str">
        <f>C9</f>
        <v>Your Name</v>
      </c>
      <c r="BS69" s="4" t="str">
        <f>I7</f>
        <v>801-123-4567</v>
      </c>
      <c r="BT69" s="4" t="str">
        <f>I9</f>
        <v>youre-mail@email.com</v>
      </c>
      <c r="BU69" s="4" t="str">
        <f>I14</f>
        <v>City of Project Location</v>
      </c>
      <c r="BV69" s="223">
        <f>J55</f>
        <v>0</v>
      </c>
    </row>
    <row r="71" spans="1:74" x14ac:dyDescent="0.25">
      <c r="M71" s="128"/>
      <c r="N71" s="128"/>
      <c r="O71" s="128"/>
      <c r="P71" s="128"/>
    </row>
    <row r="72" spans="1:74" x14ac:dyDescent="0.25">
      <c r="Q72" s="128"/>
      <c r="AF72" s="211" t="s">
        <v>283</v>
      </c>
      <c r="AG72" s="209">
        <v>10.423997359583334</v>
      </c>
      <c r="AH72" s="209">
        <v>2.3879113460208334E-2</v>
      </c>
      <c r="AI72" s="209">
        <v>0.7695398683333331</v>
      </c>
      <c r="AJ72" s="209">
        <v>9.7411719000000015E-3</v>
      </c>
      <c r="AK72" s="209">
        <v>8.8541110125000006E-3</v>
      </c>
      <c r="AL72" s="209">
        <v>2.0185086260070713</v>
      </c>
      <c r="AM72" s="209">
        <v>3.523431922916997</v>
      </c>
      <c r="AN72" s="209">
        <v>0.25907441356131566</v>
      </c>
      <c r="AO72" s="209">
        <v>0.27791903573881749</v>
      </c>
      <c r="AP72" s="209">
        <v>0.15583077559689132</v>
      </c>
      <c r="AQ72" s="209">
        <v>18.437781144166667</v>
      </c>
      <c r="AR72" s="209">
        <v>0.72171639990416658</v>
      </c>
      <c r="AS72" s="209">
        <v>2.107534733333333</v>
      </c>
      <c r="AT72" s="209">
        <v>6.7528515749999976E-2</v>
      </c>
      <c r="AU72" s="209">
        <v>5.9739063041666658E-2</v>
      </c>
      <c r="AV72" s="209">
        <v>1.8650840464812819</v>
      </c>
      <c r="AW72" s="209">
        <v>9.4846365298523874E-2</v>
      </c>
      <c r="AX72" s="209">
        <v>1.4641783715626588E-2</v>
      </c>
      <c r="AY72" s="209">
        <v>5.3572932128439124E-2</v>
      </c>
      <c r="AZ72" s="209">
        <v>1.2992335377803024E-2</v>
      </c>
      <c r="BA72" s="209">
        <v>6.7487142895833321</v>
      </c>
      <c r="BB72" s="209">
        <v>1.5875958536666666</v>
      </c>
      <c r="BC72" s="209">
        <v>0.25829854000000008</v>
      </c>
      <c r="BD72" s="209">
        <v>0.55214606666666666</v>
      </c>
      <c r="BE72" s="209">
        <v>0.13451628249999997</v>
      </c>
    </row>
    <row r="73" spans="1:74" x14ac:dyDescent="0.25">
      <c r="M73" s="128"/>
      <c r="N73" s="128"/>
      <c r="O73" s="128"/>
      <c r="P73" s="128"/>
    </row>
    <row r="74" spans="1:74" x14ac:dyDescent="0.25">
      <c r="Q74" s="128"/>
    </row>
  </sheetData>
  <sheetProtection algorithmName="SHA-512" hashValue="S8nLIjrCrppwZNoO93IAQu0AUoGFnIaVPmhN+cS9XNoMeNR+44l7I1PxBInX9/dxGEp+vP6P1XNtFwQ4MzLkuQ==" saltValue="L8HzuXsq4WSRVMxRIdEWXg==" spinCount="100000" sheet="1" selectLockedCells="1"/>
  <mergeCells count="31">
    <mergeCell ref="A48:L48"/>
    <mergeCell ref="A1:L1"/>
    <mergeCell ref="A2:L2"/>
    <mergeCell ref="D3:I3"/>
    <mergeCell ref="A4:L4"/>
    <mergeCell ref="C7:E7"/>
    <mergeCell ref="I7:K7"/>
    <mergeCell ref="C9:E9"/>
    <mergeCell ref="I9:K9"/>
    <mergeCell ref="C14:E14"/>
    <mergeCell ref="I14:K14"/>
    <mergeCell ref="C18:E18"/>
    <mergeCell ref="I18:K18"/>
    <mergeCell ref="C28:E28"/>
    <mergeCell ref="F28:H28"/>
    <mergeCell ref="I28:K28"/>
    <mergeCell ref="N13:V20"/>
    <mergeCell ref="J38:K38"/>
    <mergeCell ref="C20:K20"/>
    <mergeCell ref="D24:E24"/>
    <mergeCell ref="A45:F46"/>
    <mergeCell ref="G45:I45"/>
    <mergeCell ref="J45:K45"/>
    <mergeCell ref="E41:K43"/>
    <mergeCell ref="A42:C43"/>
    <mergeCell ref="A26:B26"/>
    <mergeCell ref="D26:E26"/>
    <mergeCell ref="A20:B20"/>
    <mergeCell ref="A25:B25"/>
    <mergeCell ref="D25:E25"/>
    <mergeCell ref="D23:K23"/>
  </mergeCells>
  <dataValidations count="8">
    <dataValidation type="textLength" operator="lessThan" allowBlank="1" showErrorMessage="1" promptTitle="Error" prompt="Please limit description to 500 characters." sqref="C20:K20" xr:uid="{00000000-0002-0000-1100-000000000000}">
      <formula1>2000</formula1>
    </dataValidation>
    <dataValidation type="list" showInputMessage="1" showErrorMessage="1" error="Cell may not be left blank." sqref="I16" xr:uid="{00000000-0002-0000-1100-000001000000}">
      <formula1>"BE,DA,SL,TO,WE"</formula1>
    </dataValidation>
    <dataValidation type="decimal" operator="lessThanOrEqual" allowBlank="1" showInputMessage="1" showErrorMessage="1" errorTitle="Warning:" error="Bicycle trip length should be less than 10 miles." sqref="K57" xr:uid="{00000000-0002-0000-1100-000002000000}">
      <formula1>10</formula1>
    </dataValidation>
    <dataValidation type="whole" operator="lessThan" allowBlank="1" showInputMessage="1" showErrorMessage="1" sqref="J53:J54" xr:uid="{00000000-0002-0000-1100-000003000000}">
      <formula1>366</formula1>
    </dataValidation>
    <dataValidation type="list" allowBlank="1" showInputMessage="1" showErrorMessage="1" sqref="F26" xr:uid="{00000000-0002-0000-1100-000005000000}">
      <formula1>$Q$4:$Q$6</formula1>
    </dataValidation>
    <dataValidation type="list" allowBlank="1" showInputMessage="1" showErrorMessage="1" sqref="F25" xr:uid="{00000000-0002-0000-1100-000006000000}">
      <formula1>$Q$2:$Q$3</formula1>
    </dataValidation>
    <dataValidation type="list" allowBlank="1" showInputMessage="1" showErrorMessage="1" sqref="D25:E25" xr:uid="{00000000-0002-0000-1100-000004000000}">
      <formula1>$T$1:$T$8</formula1>
    </dataValidation>
    <dataValidation type="list" allowBlank="1" showInputMessage="1" showErrorMessage="1" sqref="L41" xr:uid="{3178593A-7C82-4D43-A919-0B627F220ED5}">
      <formula1>"No, Yes"</formula1>
    </dataValidation>
  </dataValidations>
  <hyperlinks>
    <hyperlink ref="I9" r:id="rId1" display="kip@wfrc.org" xr:uid="{00000000-0004-0000-1100-000000000000}"/>
  </hyperlinks>
  <pageMargins left="0.7" right="0.7" top="0.75" bottom="0.75" header="0.3" footer="0.3"/>
  <pageSetup scale="71" orientation="portrait"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pageSetUpPr fitToPage="1"/>
  </sheetPr>
  <dimension ref="A1:BV73"/>
  <sheetViews>
    <sheetView showGridLines="0" zoomScaleNormal="100" workbookViewId="0">
      <pane ySplit="4" topLeftCell="A23" activePane="bottomLeft" state="frozen"/>
      <selection activeCell="AG64" sqref="AG64"/>
      <selection pane="bottomLeft" activeCell="J39" sqref="J39:K39"/>
    </sheetView>
  </sheetViews>
  <sheetFormatPr defaultRowHeight="12.6" x14ac:dyDescent="0.25"/>
  <cols>
    <col min="2" max="2" width="10.5546875" bestFit="1" customWidth="1"/>
    <col min="4" max="4" width="11" customWidth="1"/>
    <col min="5" max="5" width="13.44140625" customWidth="1"/>
    <col min="6" max="6" width="11.6640625" customWidth="1"/>
    <col min="8" max="8" width="10.109375" customWidth="1"/>
    <col min="9" max="9" width="11.5546875" customWidth="1"/>
    <col min="10" max="10" width="10.109375" customWidth="1"/>
    <col min="11" max="11" width="10.88671875" customWidth="1"/>
    <col min="12" max="12" width="9.6640625" customWidth="1"/>
    <col min="13" max="13" width="12.6640625" bestFit="1" customWidth="1"/>
    <col min="14" max="14" width="9.44140625" bestFit="1" customWidth="1"/>
    <col min="15" max="15" width="11.5546875" bestFit="1" customWidth="1"/>
    <col min="16" max="17" width="10.5546875" bestFit="1" customWidth="1"/>
    <col min="18" max="18" width="10.44140625" bestFit="1" customWidth="1"/>
    <col min="19" max="22" width="9.5546875" customWidth="1"/>
    <col min="23" max="26" width="9.6640625" customWidth="1"/>
    <col min="27" max="29" width="8.5546875" customWidth="1"/>
    <col min="30" max="30" width="11.33203125" customWidth="1"/>
    <col min="31" max="32" width="11.6640625" customWidth="1"/>
    <col min="33" max="57" width="14.109375" customWidth="1"/>
    <col min="72" max="72" width="10" customWidth="1"/>
  </cols>
  <sheetData>
    <row r="1" spans="1:22" ht="18" thickTop="1" x14ac:dyDescent="0.3">
      <c r="A1" s="537" t="str">
        <f>CONCATENATE("CMAQ Emissions Analysis Form (",I18-5,"-",I18," TIP)")</f>
        <v>CMAQ Emissions Analysis Form (2023-2028 TIP)</v>
      </c>
      <c r="B1" s="538"/>
      <c r="C1" s="538"/>
      <c r="D1" s="538"/>
      <c r="E1" s="538"/>
      <c r="F1" s="538"/>
      <c r="G1" s="538"/>
      <c r="H1" s="538"/>
      <c r="I1" s="538"/>
      <c r="J1" s="538"/>
      <c r="K1" s="538"/>
      <c r="L1" s="539"/>
    </row>
    <row r="2" spans="1:22" ht="16.2" thickBot="1" x14ac:dyDescent="0.35">
      <c r="A2" s="540" t="s">
        <v>169</v>
      </c>
      <c r="B2" s="541"/>
      <c r="C2" s="541"/>
      <c r="D2" s="541"/>
      <c r="E2" s="541"/>
      <c r="F2" s="541"/>
      <c r="G2" s="541"/>
      <c r="H2" s="541"/>
      <c r="I2" s="541"/>
      <c r="J2" s="541"/>
      <c r="K2" s="541"/>
      <c r="L2" s="542"/>
    </row>
    <row r="3" spans="1:22" ht="13.8" thickTop="1" x14ac:dyDescent="0.25">
      <c r="A3" s="28"/>
      <c r="B3" s="29"/>
      <c r="C3" s="29"/>
      <c r="D3" s="513" t="s">
        <v>89</v>
      </c>
      <c r="E3" s="513"/>
      <c r="F3" s="513"/>
      <c r="G3" s="513"/>
      <c r="H3" s="513"/>
      <c r="I3" s="513"/>
      <c r="J3" s="29"/>
      <c r="K3" s="29"/>
      <c r="L3" s="29"/>
    </row>
    <row r="4" spans="1:22" ht="18" x14ac:dyDescent="0.35">
      <c r="A4" s="546" t="s">
        <v>237</v>
      </c>
      <c r="B4" s="547"/>
      <c r="C4" s="547"/>
      <c r="D4" s="547"/>
      <c r="E4" s="547"/>
      <c r="F4" s="547"/>
      <c r="G4" s="547"/>
      <c r="H4" s="547"/>
      <c r="I4" s="547"/>
      <c r="J4" s="547"/>
      <c r="K4" s="547"/>
      <c r="L4" s="548"/>
    </row>
    <row r="5" spans="1:22" ht="13.8" thickBot="1" x14ac:dyDescent="0.3">
      <c r="A5" s="30" t="s">
        <v>30</v>
      </c>
      <c r="B5" s="28"/>
      <c r="C5" s="28"/>
      <c r="D5" s="28"/>
      <c r="E5" s="28"/>
      <c r="F5" s="28"/>
      <c r="G5" s="28"/>
      <c r="H5" s="28"/>
      <c r="I5" s="28"/>
      <c r="J5" s="28"/>
      <c r="K5" s="28"/>
      <c r="L5" s="28"/>
    </row>
    <row r="6" spans="1:22" ht="13.2" x14ac:dyDescent="0.25">
      <c r="A6" s="31"/>
      <c r="B6" s="32"/>
      <c r="C6" s="32"/>
      <c r="D6" s="32"/>
      <c r="E6" s="32"/>
      <c r="F6" s="32"/>
      <c r="G6" s="32"/>
      <c r="H6" s="32"/>
      <c r="I6" s="32"/>
      <c r="J6" s="32"/>
      <c r="K6" s="32"/>
      <c r="L6" s="33"/>
    </row>
    <row r="7" spans="1:22" ht="13.2" x14ac:dyDescent="0.25">
      <c r="A7" s="34" t="s">
        <v>104</v>
      </c>
      <c r="B7" s="35"/>
      <c r="C7" s="543" t="s">
        <v>205</v>
      </c>
      <c r="D7" s="544"/>
      <c r="E7" s="545"/>
      <c r="F7" s="35"/>
      <c r="G7" s="35" t="s">
        <v>6</v>
      </c>
      <c r="H7" s="35"/>
      <c r="I7" s="549" t="s">
        <v>207</v>
      </c>
      <c r="J7" s="550"/>
      <c r="K7" s="551"/>
      <c r="L7" s="36"/>
    </row>
    <row r="8" spans="1:22" ht="13.2" x14ac:dyDescent="0.25">
      <c r="A8" s="34"/>
      <c r="B8" s="35"/>
      <c r="C8" s="35"/>
      <c r="D8" s="35"/>
      <c r="E8" s="35"/>
      <c r="F8" s="35"/>
      <c r="G8" s="35"/>
      <c r="H8" s="35"/>
      <c r="I8" s="35"/>
      <c r="J8" s="35"/>
      <c r="K8" s="35"/>
      <c r="L8" s="36"/>
    </row>
    <row r="9" spans="1:22" ht="13.2" x14ac:dyDescent="0.25">
      <c r="A9" s="34" t="s">
        <v>436</v>
      </c>
      <c r="B9" s="35"/>
      <c r="C9" s="543" t="s">
        <v>206</v>
      </c>
      <c r="D9" s="544"/>
      <c r="E9" s="545"/>
      <c r="F9" s="35"/>
      <c r="G9" s="35" t="s">
        <v>7</v>
      </c>
      <c r="H9" s="35"/>
      <c r="I9" s="552" t="s">
        <v>208</v>
      </c>
      <c r="J9" s="544"/>
      <c r="K9" s="545"/>
      <c r="L9" s="36"/>
    </row>
    <row r="10" spans="1:22" ht="13.8" thickBot="1" x14ac:dyDescent="0.3">
      <c r="A10" s="427" t="s">
        <v>428</v>
      </c>
      <c r="B10" s="38"/>
      <c r="C10" s="38"/>
      <c r="D10" s="38"/>
      <c r="E10" s="38"/>
      <c r="F10" s="38"/>
      <c r="G10" s="38"/>
      <c r="H10" s="38"/>
      <c r="I10" s="38"/>
      <c r="J10" s="38"/>
      <c r="K10" s="38"/>
      <c r="L10" s="39"/>
    </row>
    <row r="11" spans="1:22" ht="13.2" x14ac:dyDescent="0.25">
      <c r="A11" s="28"/>
      <c r="B11" s="28"/>
      <c r="C11" s="28"/>
      <c r="D11" s="28"/>
      <c r="E11" s="28"/>
      <c r="F11" s="28"/>
      <c r="G11" s="28"/>
      <c r="H11" s="28"/>
      <c r="I11" s="28"/>
      <c r="J11" s="28"/>
      <c r="K11" s="28"/>
      <c r="L11" s="28"/>
    </row>
    <row r="12" spans="1:22" ht="13.8" thickBot="1" x14ac:dyDescent="0.3">
      <c r="A12" s="30" t="s">
        <v>31</v>
      </c>
      <c r="B12" s="28"/>
      <c r="C12" s="28"/>
      <c r="D12" s="28"/>
      <c r="E12" s="28"/>
      <c r="F12" s="28"/>
      <c r="G12" s="28"/>
      <c r="H12" s="28"/>
      <c r="I12" s="28"/>
      <c r="J12" s="28"/>
      <c r="K12" s="28"/>
      <c r="L12" s="28"/>
    </row>
    <row r="13" spans="1:22" ht="13.2" x14ac:dyDescent="0.25">
      <c r="A13" s="31"/>
      <c r="B13" s="32"/>
      <c r="C13" s="32"/>
      <c r="D13" s="32"/>
      <c r="E13" s="32"/>
      <c r="F13" s="32"/>
      <c r="G13" s="32"/>
      <c r="H13" s="32"/>
      <c r="I13" s="32"/>
      <c r="J13" s="32"/>
      <c r="K13" s="32"/>
      <c r="L13" s="33"/>
    </row>
    <row r="14" spans="1:22" ht="13.2" x14ac:dyDescent="0.25">
      <c r="A14" s="34" t="s">
        <v>32</v>
      </c>
      <c r="B14" s="35"/>
      <c r="C14" s="517" t="s">
        <v>24</v>
      </c>
      <c r="D14" s="518"/>
      <c r="E14" s="519"/>
      <c r="F14" s="35"/>
      <c r="G14" s="35" t="s">
        <v>39</v>
      </c>
      <c r="H14" s="28"/>
      <c r="I14" s="543" t="s">
        <v>209</v>
      </c>
      <c r="J14" s="544"/>
      <c r="K14" s="545"/>
      <c r="L14" s="36"/>
    </row>
    <row r="15" spans="1:22" ht="13.2" x14ac:dyDescent="0.25">
      <c r="A15" s="34"/>
      <c r="B15" s="35"/>
      <c r="C15" s="35"/>
      <c r="D15" s="35"/>
      <c r="E15" s="35"/>
      <c r="F15" s="35"/>
      <c r="G15" s="28"/>
      <c r="H15" s="28"/>
      <c r="I15" s="28"/>
      <c r="J15" s="28"/>
      <c r="K15" s="28"/>
      <c r="L15" s="36"/>
    </row>
    <row r="16" spans="1:22" ht="12.6" customHeight="1" x14ac:dyDescent="0.25">
      <c r="A16" s="34" t="s">
        <v>38</v>
      </c>
      <c r="B16" s="40" t="s">
        <v>69</v>
      </c>
      <c r="C16" s="543" t="s">
        <v>210</v>
      </c>
      <c r="D16" s="544"/>
      <c r="E16" s="545"/>
      <c r="F16" s="28"/>
      <c r="G16" s="35" t="s">
        <v>0</v>
      </c>
      <c r="H16" s="35"/>
      <c r="I16" s="41" t="s">
        <v>103</v>
      </c>
      <c r="J16" s="42"/>
      <c r="K16" s="35"/>
      <c r="L16" s="36"/>
      <c r="N16" s="553" t="s">
        <v>440</v>
      </c>
      <c r="O16" s="554"/>
      <c r="P16" s="554"/>
      <c r="Q16" s="554"/>
      <c r="R16" s="554"/>
      <c r="S16" s="554"/>
      <c r="T16" s="554"/>
      <c r="U16" s="554"/>
      <c r="V16" s="555"/>
    </row>
    <row r="17" spans="1:22" ht="13.2" x14ac:dyDescent="0.25">
      <c r="A17" s="34"/>
      <c r="B17" s="40" t="s">
        <v>41</v>
      </c>
      <c r="C17" s="543" t="s">
        <v>211</v>
      </c>
      <c r="D17" s="544"/>
      <c r="E17" s="545"/>
      <c r="F17" s="35"/>
      <c r="G17" s="35"/>
      <c r="H17" s="35"/>
      <c r="I17" s="35"/>
      <c r="J17" s="35"/>
      <c r="K17" s="35"/>
      <c r="L17" s="36"/>
      <c r="N17" s="556"/>
      <c r="O17" s="557"/>
      <c r="P17" s="557"/>
      <c r="Q17" s="557"/>
      <c r="R17" s="557"/>
      <c r="S17" s="557"/>
      <c r="T17" s="557"/>
      <c r="U17" s="557"/>
      <c r="V17" s="558"/>
    </row>
    <row r="18" spans="1:22" ht="13.2" x14ac:dyDescent="0.25">
      <c r="A18" s="34"/>
      <c r="B18" s="40" t="s">
        <v>42</v>
      </c>
      <c r="C18" s="543" t="s">
        <v>212</v>
      </c>
      <c r="D18" s="544"/>
      <c r="E18" s="545"/>
      <c r="F18" s="35"/>
      <c r="G18" s="35" t="s">
        <v>33</v>
      </c>
      <c r="H18" s="35"/>
      <c r="I18" s="43">
        <f>Funding_Year</f>
        <v>2028</v>
      </c>
      <c r="J18" s="35"/>
      <c r="K18" s="35"/>
      <c r="L18" s="36"/>
      <c r="N18" s="556"/>
      <c r="O18" s="557"/>
      <c r="P18" s="557"/>
      <c r="Q18" s="557"/>
      <c r="R18" s="557"/>
      <c r="S18" s="557"/>
      <c r="T18" s="557"/>
      <c r="U18" s="557"/>
      <c r="V18" s="558"/>
    </row>
    <row r="19" spans="1:22" ht="13.2" x14ac:dyDescent="0.25">
      <c r="A19" s="34"/>
      <c r="B19" s="44"/>
      <c r="C19" s="35"/>
      <c r="D19" s="35"/>
      <c r="E19" s="35"/>
      <c r="F19" s="35"/>
      <c r="G19" s="35"/>
      <c r="H19" s="35"/>
      <c r="I19" s="35"/>
      <c r="J19" s="35"/>
      <c r="K19" s="35"/>
      <c r="L19" s="36"/>
      <c r="N19" s="556"/>
      <c r="O19" s="557"/>
      <c r="P19" s="557"/>
      <c r="Q19" s="557"/>
      <c r="R19" s="557"/>
      <c r="S19" s="557"/>
      <c r="T19" s="557"/>
      <c r="U19" s="557"/>
      <c r="V19" s="558"/>
    </row>
    <row r="20" spans="1:22" ht="13.2" x14ac:dyDescent="0.25">
      <c r="A20" s="34" t="s">
        <v>77</v>
      </c>
      <c r="B20" s="44"/>
      <c r="C20" s="514" t="str">
        <f>C7&amp;" - "&amp;C14&amp;" - "&amp;C16</f>
        <v>Your Agency - ATMS - Project Street</v>
      </c>
      <c r="D20" s="515"/>
      <c r="E20" s="516"/>
      <c r="F20" s="35"/>
      <c r="G20" s="35" t="s">
        <v>76</v>
      </c>
      <c r="H20" s="35"/>
      <c r="I20" s="517" t="str">
        <f>IF(I16="SL","Salt Lake",IF(I16="DA","Ogden-Layton",IF(I16="WE","Ogden-Layton","")))</f>
        <v>Salt Lake</v>
      </c>
      <c r="J20" s="518"/>
      <c r="K20" s="519"/>
      <c r="L20" s="36"/>
      <c r="N20" s="556"/>
      <c r="O20" s="557"/>
      <c r="P20" s="557"/>
      <c r="Q20" s="557"/>
      <c r="R20" s="557"/>
      <c r="S20" s="557"/>
      <c r="T20" s="557"/>
      <c r="U20" s="557"/>
      <c r="V20" s="558"/>
    </row>
    <row r="21" spans="1:22" ht="13.2" x14ac:dyDescent="0.25">
      <c r="A21" s="34"/>
      <c r="B21" s="35"/>
      <c r="C21" s="35"/>
      <c r="D21" s="35"/>
      <c r="E21" s="35"/>
      <c r="F21" s="35"/>
      <c r="G21" s="35"/>
      <c r="H21" s="35"/>
      <c r="I21" s="35"/>
      <c r="J21" s="35"/>
      <c r="K21" s="35"/>
      <c r="L21" s="36"/>
      <c r="N21" s="556"/>
      <c r="O21" s="557"/>
      <c r="P21" s="557"/>
      <c r="Q21" s="557"/>
      <c r="R21" s="557"/>
      <c r="S21" s="557"/>
      <c r="T21" s="557"/>
      <c r="U21" s="557"/>
      <c r="V21" s="558"/>
    </row>
    <row r="22" spans="1:22" ht="111.6" customHeight="1" x14ac:dyDescent="0.25">
      <c r="A22" s="509" t="s">
        <v>215</v>
      </c>
      <c r="B22" s="510"/>
      <c r="C22" s="520" t="s">
        <v>238</v>
      </c>
      <c r="D22" s="521"/>
      <c r="E22" s="521"/>
      <c r="F22" s="521"/>
      <c r="G22" s="521"/>
      <c r="H22" s="521"/>
      <c r="I22" s="521"/>
      <c r="J22" s="521"/>
      <c r="K22" s="522"/>
      <c r="L22" s="45"/>
      <c r="N22" s="556"/>
      <c r="O22" s="557"/>
      <c r="P22" s="557"/>
      <c r="Q22" s="557"/>
      <c r="R22" s="557"/>
      <c r="S22" s="557"/>
      <c r="T22" s="557"/>
      <c r="U22" s="557"/>
      <c r="V22" s="558"/>
    </row>
    <row r="23" spans="1:22" ht="13.8" thickBot="1" x14ac:dyDescent="0.3">
      <c r="A23" s="37"/>
      <c r="B23" s="38"/>
      <c r="C23" s="38"/>
      <c r="D23" s="38"/>
      <c r="E23" s="38"/>
      <c r="F23" s="38"/>
      <c r="G23" s="38"/>
      <c r="H23" s="38"/>
      <c r="I23" s="38"/>
      <c r="J23" s="38"/>
      <c r="K23" s="38"/>
      <c r="L23" s="39"/>
      <c r="N23" s="559"/>
      <c r="O23" s="560"/>
      <c r="P23" s="560"/>
      <c r="Q23" s="560"/>
      <c r="R23" s="560"/>
      <c r="S23" s="560"/>
      <c r="T23" s="560"/>
      <c r="U23" s="560"/>
      <c r="V23" s="561"/>
    </row>
    <row r="24" spans="1:22" ht="13.8" thickBot="1" x14ac:dyDescent="0.3">
      <c r="A24" s="28"/>
      <c r="B24" s="28"/>
      <c r="C24" s="28"/>
      <c r="D24" s="28"/>
      <c r="E24" s="28"/>
      <c r="F24" s="28"/>
      <c r="G24" s="28"/>
      <c r="H24" s="28"/>
      <c r="I24" s="28"/>
      <c r="J24" s="28"/>
      <c r="K24" s="28"/>
      <c r="L24" s="28"/>
    </row>
    <row r="25" spans="1:22" ht="27.6" customHeight="1" thickTop="1" thickBot="1" x14ac:dyDescent="0.35">
      <c r="A25" s="30" t="s">
        <v>432</v>
      </c>
      <c r="B25" s="28"/>
      <c r="C25" s="28"/>
      <c r="D25" s="523" t="s">
        <v>164</v>
      </c>
      <c r="E25" s="524"/>
      <c r="F25" s="524"/>
      <c r="G25" s="524"/>
      <c r="H25" s="524"/>
      <c r="I25" s="524"/>
      <c r="J25" s="525"/>
      <c r="K25" s="28"/>
      <c r="L25" s="28"/>
    </row>
    <row r="26" spans="1:22" ht="13.2" x14ac:dyDescent="0.25">
      <c r="A26" s="31"/>
      <c r="B26" s="32"/>
      <c r="C26" s="32"/>
      <c r="D26" s="32"/>
      <c r="E26" s="32"/>
      <c r="F26" s="32"/>
      <c r="G26" s="32"/>
      <c r="H26" s="32"/>
      <c r="I26" s="32"/>
      <c r="J26" s="32"/>
      <c r="K26" s="32"/>
      <c r="L26" s="33"/>
      <c r="O26" s="536"/>
      <c r="P26" s="536"/>
      <c r="Q26" s="536"/>
      <c r="R26" s="536"/>
      <c r="S26" s="536"/>
    </row>
    <row r="27" spans="1:22" ht="12.75" customHeight="1" x14ac:dyDescent="0.25">
      <c r="A27" s="34" t="s">
        <v>8</v>
      </c>
      <c r="B27" s="35"/>
      <c r="C27" s="35"/>
      <c r="D27" s="35"/>
      <c r="E27" s="41">
        <v>302</v>
      </c>
      <c r="F27" s="35"/>
      <c r="G27" s="35"/>
      <c r="H27" s="35"/>
      <c r="I27" s="35"/>
      <c r="J27" s="35"/>
      <c r="K27" s="35"/>
      <c r="L27" s="36"/>
      <c r="O27" s="536"/>
      <c r="P27" s="536"/>
      <c r="Q27" s="536"/>
      <c r="R27" s="536"/>
      <c r="S27" s="536"/>
    </row>
    <row r="28" spans="1:22" ht="13.2" x14ac:dyDescent="0.25">
      <c r="A28" s="46" t="s">
        <v>427</v>
      </c>
      <c r="B28" s="35"/>
      <c r="C28" s="35"/>
      <c r="D28" s="35"/>
      <c r="E28" s="35"/>
      <c r="F28" s="35"/>
      <c r="G28" s="35"/>
      <c r="H28" s="35"/>
      <c r="I28" s="35"/>
      <c r="J28" s="35"/>
      <c r="K28" s="35"/>
      <c r="L28" s="36"/>
      <c r="O28" s="536"/>
      <c r="P28" s="536"/>
      <c r="Q28" s="536"/>
      <c r="R28" s="536"/>
      <c r="S28" s="536"/>
    </row>
    <row r="29" spans="1:22" ht="13.8" thickBot="1" x14ac:dyDescent="0.3">
      <c r="A29" s="46"/>
      <c r="B29" s="35"/>
      <c r="C29" s="35"/>
      <c r="D29" s="35"/>
      <c r="E29" s="35"/>
      <c r="F29" s="35"/>
      <c r="G29" s="35"/>
      <c r="H29" s="35"/>
      <c r="I29" s="35"/>
      <c r="J29" s="35"/>
      <c r="K29" s="35"/>
      <c r="L29" s="36"/>
    </row>
    <row r="30" spans="1:22" ht="13.2" customHeight="1" thickTop="1" x14ac:dyDescent="0.25">
      <c r="A30" s="34" t="str">
        <f>CONCATENATE("Reduced Vehicle Delay Daily in ",I18,"  (VHT)*")</f>
        <v>Reduced Vehicle Delay Daily in 2028  (VHT)*</v>
      </c>
      <c r="B30" s="35"/>
      <c r="C30" s="35"/>
      <c r="D30" s="35"/>
      <c r="E30" s="47">
        <v>99</v>
      </c>
      <c r="F30" s="48" t="s">
        <v>213</v>
      </c>
      <c r="G30" s="526" t="str">
        <f>CONCATENATE("* Please prepare and submit a separate detailed analysis of estimated reduction in vehicle delay (VHT/day) for the year ",I18," resulting from this project.")</f>
        <v>* Please prepare and submit a separate detailed analysis of estimated reduction in vehicle delay (VHT/day) for the year 2028 resulting from this project.</v>
      </c>
      <c r="H30" s="527"/>
      <c r="I30" s="527"/>
      <c r="J30" s="527"/>
      <c r="K30" s="528"/>
      <c r="L30" s="36"/>
    </row>
    <row r="31" spans="1:22" ht="13.2" x14ac:dyDescent="0.25">
      <c r="A31" s="46" t="s">
        <v>49</v>
      </c>
      <c r="B31" s="35"/>
      <c r="C31" s="35"/>
      <c r="D31" s="35"/>
      <c r="E31" s="35"/>
      <c r="F31" s="35"/>
      <c r="G31" s="529"/>
      <c r="H31" s="530"/>
      <c r="I31" s="530"/>
      <c r="J31" s="530"/>
      <c r="K31" s="531"/>
      <c r="L31" s="36"/>
    </row>
    <row r="32" spans="1:22" ht="13.2" x14ac:dyDescent="0.25">
      <c r="A32" s="34"/>
      <c r="B32" s="35"/>
      <c r="C32" s="35"/>
      <c r="D32" s="35"/>
      <c r="E32" s="35"/>
      <c r="F32" s="35"/>
      <c r="G32" s="529"/>
      <c r="H32" s="530"/>
      <c r="I32" s="530"/>
      <c r="J32" s="530"/>
      <c r="K32" s="531"/>
      <c r="L32" s="36"/>
    </row>
    <row r="33" spans="1:12" ht="13.2" x14ac:dyDescent="0.25">
      <c r="A33" s="34" t="s">
        <v>36</v>
      </c>
      <c r="B33" s="35"/>
      <c r="C33" s="35"/>
      <c r="D33" s="35"/>
      <c r="E33" s="49" t="s">
        <v>28</v>
      </c>
      <c r="F33" s="35"/>
      <c r="G33" s="529"/>
      <c r="H33" s="530"/>
      <c r="I33" s="530"/>
      <c r="J33" s="530"/>
      <c r="K33" s="531"/>
      <c r="L33" s="36"/>
    </row>
    <row r="34" spans="1:12" ht="13.8" thickBot="1" x14ac:dyDescent="0.3">
      <c r="A34" s="46" t="s">
        <v>43</v>
      </c>
      <c r="B34" s="35"/>
      <c r="C34" s="35"/>
      <c r="D34" s="35"/>
      <c r="E34" s="231"/>
      <c r="F34" s="35"/>
      <c r="G34" s="532"/>
      <c r="H34" s="533"/>
      <c r="I34" s="533"/>
      <c r="J34" s="533"/>
      <c r="K34" s="534"/>
      <c r="L34" s="36"/>
    </row>
    <row r="35" spans="1:12" ht="13.8" thickTop="1" x14ac:dyDescent="0.25">
      <c r="A35" s="34"/>
      <c r="B35" s="35"/>
      <c r="C35" s="35"/>
      <c r="D35" s="35"/>
      <c r="E35" s="35"/>
      <c r="F35" s="231"/>
      <c r="G35" s="231"/>
      <c r="H35" s="124"/>
      <c r="I35" s="124"/>
      <c r="J35" s="124"/>
      <c r="K35" s="124"/>
      <c r="L35" s="36"/>
    </row>
    <row r="36" spans="1:12" ht="13.2" x14ac:dyDescent="0.25">
      <c r="A36" s="34" t="s">
        <v>371</v>
      </c>
      <c r="B36" s="35"/>
      <c r="C36" s="35"/>
      <c r="D36" s="35"/>
      <c r="E36" s="50">
        <v>10</v>
      </c>
      <c r="F36" s="35"/>
      <c r="G36" s="35"/>
      <c r="H36" s="535"/>
      <c r="I36" s="535"/>
      <c r="J36" s="535"/>
      <c r="K36" s="125"/>
      <c r="L36" s="36"/>
    </row>
    <row r="37" spans="1:12" ht="13.2" x14ac:dyDescent="0.25">
      <c r="A37" s="429" t="s">
        <v>372</v>
      </c>
      <c r="B37" s="35"/>
      <c r="C37" s="35"/>
      <c r="D37" s="35"/>
      <c r="E37" s="35"/>
      <c r="F37" s="231"/>
      <c r="G37" s="231"/>
      <c r="H37" s="231"/>
      <c r="I37" s="231"/>
      <c r="J37" s="231"/>
      <c r="K37" s="231"/>
      <c r="L37" s="36"/>
    </row>
    <row r="38" spans="1:12" ht="13.2" x14ac:dyDescent="0.25">
      <c r="A38" s="34"/>
      <c r="B38" s="35"/>
      <c r="C38" s="35"/>
      <c r="D38" s="35"/>
      <c r="E38" s="35"/>
      <c r="F38" s="35"/>
      <c r="G38" s="35"/>
      <c r="H38" s="508"/>
      <c r="I38" s="508"/>
      <c r="J38" s="508"/>
      <c r="K38" s="508"/>
      <c r="L38" s="36"/>
    </row>
    <row r="39" spans="1:12" ht="13.2" x14ac:dyDescent="0.25">
      <c r="A39" s="34" t="s">
        <v>37</v>
      </c>
      <c r="B39" s="35"/>
      <c r="C39" s="35"/>
      <c r="D39" s="35"/>
      <c r="E39" s="511">
        <v>444444</v>
      </c>
      <c r="F39" s="512"/>
      <c r="G39" s="35"/>
      <c r="H39" s="428" t="s">
        <v>429</v>
      </c>
      <c r="I39" s="428"/>
      <c r="J39" s="511">
        <f>0.0677*E39/0.936</f>
        <v>32146.216666666664</v>
      </c>
      <c r="K39" s="512"/>
      <c r="L39" s="36"/>
    </row>
    <row r="40" spans="1:12" ht="13.2" x14ac:dyDescent="0.25">
      <c r="A40" s="230"/>
      <c r="B40" s="231"/>
      <c r="C40" s="231"/>
      <c r="D40" s="231"/>
      <c r="E40" s="231"/>
      <c r="F40" s="231"/>
      <c r="G40" s="231"/>
      <c r="H40" s="463" t="s">
        <v>447</v>
      </c>
      <c r="I40" s="231"/>
      <c r="J40" s="231"/>
      <c r="K40" s="231"/>
      <c r="L40" s="430"/>
    </row>
    <row r="41" spans="1:12" ht="13.2" x14ac:dyDescent="0.25">
      <c r="A41" s="34" t="s">
        <v>430</v>
      </c>
      <c r="B41" s="35"/>
      <c r="C41" s="35"/>
      <c r="D41" s="35"/>
      <c r="E41" s="562">
        <f>E39+J39</f>
        <v>476590.21666666667</v>
      </c>
      <c r="F41" s="563"/>
      <c r="G41" s="35"/>
      <c r="H41" s="35"/>
      <c r="I41" s="35"/>
      <c r="J41" s="35"/>
      <c r="K41" s="35"/>
      <c r="L41" s="36"/>
    </row>
    <row r="42" spans="1:12" ht="13.2" x14ac:dyDescent="0.25">
      <c r="A42" s="429" t="s">
        <v>81</v>
      </c>
      <c r="B42" s="35"/>
      <c r="C42" s="35"/>
      <c r="D42" s="35"/>
      <c r="E42" s="35"/>
      <c r="F42" s="35"/>
      <c r="G42" s="35"/>
      <c r="H42" s="35"/>
      <c r="I42" s="35"/>
      <c r="J42" s="35"/>
      <c r="K42" s="35"/>
      <c r="L42" s="36"/>
    </row>
    <row r="43" spans="1:12" ht="13.2" x14ac:dyDescent="0.25">
      <c r="A43" s="429"/>
      <c r="B43" s="35"/>
      <c r="C43" s="35"/>
      <c r="D43" s="35"/>
      <c r="E43" s="35"/>
      <c r="F43" s="35"/>
      <c r="G43" s="35"/>
      <c r="H43" s="35"/>
      <c r="I43" s="35"/>
      <c r="J43" s="35"/>
      <c r="K43" s="35"/>
      <c r="L43" s="36"/>
    </row>
    <row r="44" spans="1:12" ht="13.2" x14ac:dyDescent="0.25">
      <c r="A44" s="509" t="s">
        <v>434</v>
      </c>
      <c r="B44" s="564"/>
      <c r="C44" s="564"/>
      <c r="D44" s="564"/>
      <c r="E44" s="564"/>
      <c r="F44" s="564"/>
      <c r="G44" s="564"/>
      <c r="H44" s="564"/>
      <c r="I44" s="564"/>
      <c r="J44" s="35"/>
      <c r="K44" s="41" t="s">
        <v>431</v>
      </c>
      <c r="L44" s="36"/>
    </row>
    <row r="45" spans="1:12" ht="13.2" x14ac:dyDescent="0.25">
      <c r="A45" s="509"/>
      <c r="B45" s="564"/>
      <c r="C45" s="564"/>
      <c r="D45" s="564"/>
      <c r="E45" s="564"/>
      <c r="F45" s="564"/>
      <c r="G45" s="564"/>
      <c r="H45" s="564"/>
      <c r="I45" s="564"/>
      <c r="J45" s="35"/>
      <c r="K45" s="35"/>
      <c r="L45" s="36"/>
    </row>
    <row r="46" spans="1:12" ht="13.2" x14ac:dyDescent="0.25">
      <c r="A46" s="423"/>
      <c r="B46" s="431"/>
      <c r="C46" s="431"/>
      <c r="D46" s="431"/>
      <c r="E46" s="431"/>
      <c r="F46" s="431"/>
      <c r="G46" s="431"/>
      <c r="H46" s="431"/>
      <c r="I46" s="431"/>
      <c r="J46" s="35"/>
      <c r="K46" s="35"/>
      <c r="L46" s="36"/>
    </row>
    <row r="47" spans="1:12" ht="12.75" customHeight="1" x14ac:dyDescent="0.25">
      <c r="A47" s="565" t="s">
        <v>448</v>
      </c>
      <c r="B47" s="566"/>
      <c r="C47" s="566"/>
      <c r="D47" s="566"/>
      <c r="E47" s="566"/>
      <c r="F47" s="566"/>
      <c r="G47" s="569" t="s">
        <v>435</v>
      </c>
      <c r="H47" s="569"/>
      <c r="I47" s="570"/>
      <c r="J47" s="511">
        <v>0</v>
      </c>
      <c r="K47" s="512"/>
      <c r="L47" s="430"/>
    </row>
    <row r="48" spans="1:12" ht="13.8" thickBot="1" x14ac:dyDescent="0.3">
      <c r="A48" s="567"/>
      <c r="B48" s="568"/>
      <c r="C48" s="568"/>
      <c r="D48" s="568"/>
      <c r="E48" s="568"/>
      <c r="F48" s="568"/>
      <c r="G48" s="434"/>
      <c r="H48" s="434"/>
      <c r="I48" s="432"/>
      <c r="J48" s="432"/>
      <c r="K48" s="432"/>
      <c r="L48" s="433"/>
    </row>
    <row r="50" spans="1:12" ht="13.8" thickBot="1" x14ac:dyDescent="0.3">
      <c r="A50" s="30" t="s">
        <v>63</v>
      </c>
      <c r="B50" s="28"/>
      <c r="C50" s="28"/>
      <c r="D50" s="28"/>
      <c r="E50" s="28"/>
      <c r="F50" s="28"/>
      <c r="G50" s="28"/>
      <c r="H50" s="28"/>
      <c r="I50" s="28"/>
      <c r="J50" s="28"/>
      <c r="K50" s="28"/>
      <c r="L50" s="28"/>
    </row>
    <row r="51" spans="1:12" ht="13.2" x14ac:dyDescent="0.25">
      <c r="A51" s="51"/>
      <c r="B51" s="52"/>
      <c r="C51" s="52"/>
      <c r="D51" s="52"/>
      <c r="E51" s="52"/>
      <c r="F51" s="52"/>
      <c r="G51" s="52"/>
      <c r="H51" s="52"/>
      <c r="I51" s="52"/>
      <c r="J51" s="52"/>
      <c r="K51" s="52"/>
      <c r="L51" s="53"/>
    </row>
    <row r="52" spans="1:12" ht="13.2" x14ac:dyDescent="0.25">
      <c r="A52" s="54" t="s">
        <v>66</v>
      </c>
      <c r="B52" s="55"/>
      <c r="C52" s="56" t="s">
        <v>74</v>
      </c>
      <c r="D52" s="57" t="s">
        <v>117</v>
      </c>
      <c r="E52" s="56" t="s">
        <v>67</v>
      </c>
      <c r="F52" s="55"/>
      <c r="G52" s="55" t="s">
        <v>65</v>
      </c>
      <c r="H52" s="55"/>
      <c r="I52" s="55"/>
      <c r="J52" s="56" t="s">
        <v>68</v>
      </c>
      <c r="K52" s="56" t="s">
        <v>115</v>
      </c>
      <c r="L52" s="58"/>
    </row>
    <row r="53" spans="1:12" ht="13.2" x14ac:dyDescent="0.25">
      <c r="A53" s="108" t="s">
        <v>173</v>
      </c>
      <c r="B53" s="109"/>
      <c r="C53" s="111">
        <f>S69</f>
        <v>9.7455892030647012E-3</v>
      </c>
      <c r="D53" s="114">
        <f t="shared" ref="D53:D58" si="0">C53*365</f>
        <v>3.5571400591186157</v>
      </c>
      <c r="E53" s="114">
        <f t="shared" ref="E53:E58" si="1">C53*1000/453.5/2000*365</f>
        <v>3.9218743760954973E-3</v>
      </c>
      <c r="F53" s="55"/>
      <c r="G53" s="62" t="s">
        <v>80</v>
      </c>
      <c r="H53" s="55"/>
      <c r="I53" s="55"/>
      <c r="J53" s="63">
        <f>C69</f>
        <v>81.912328767123299</v>
      </c>
      <c r="K53" s="64">
        <f>J53*365</f>
        <v>29898.000000000004</v>
      </c>
      <c r="L53" s="58"/>
    </row>
    <row r="54" spans="1:12" ht="13.2" x14ac:dyDescent="0.25">
      <c r="A54" s="59" t="s">
        <v>22</v>
      </c>
      <c r="B54" s="55"/>
      <c r="C54" s="60">
        <f>O69</f>
        <v>0.5158794928018674</v>
      </c>
      <c r="D54" s="61">
        <f t="shared" si="0"/>
        <v>188.29601487268161</v>
      </c>
      <c r="E54" s="61">
        <f t="shared" si="1"/>
        <v>0.20760310349799516</v>
      </c>
      <c r="F54" s="55"/>
      <c r="G54" s="62" t="s">
        <v>116</v>
      </c>
      <c r="H54" s="55"/>
      <c r="I54" s="55"/>
      <c r="J54" s="63">
        <f>D69</f>
        <v>0</v>
      </c>
      <c r="K54" s="64">
        <f>J54*365</f>
        <v>0</v>
      </c>
      <c r="L54" s="58"/>
    </row>
    <row r="55" spans="1:12" ht="13.2" x14ac:dyDescent="0.25">
      <c r="A55" s="59" t="s">
        <v>101</v>
      </c>
      <c r="B55" s="55"/>
      <c r="C55" s="60">
        <f>P69</f>
        <v>0.4802247454795302</v>
      </c>
      <c r="D55" s="61">
        <f t="shared" si="0"/>
        <v>175.28203210002852</v>
      </c>
      <c r="E55" s="61">
        <f t="shared" si="1"/>
        <v>0.19325472116871945</v>
      </c>
      <c r="F55" s="55"/>
      <c r="G55" s="62" t="s">
        <v>339</v>
      </c>
      <c r="H55" s="55"/>
      <c r="I55" s="55"/>
      <c r="J55" s="220">
        <f>J53*1</f>
        <v>81.912328767123299</v>
      </c>
      <c r="K55" s="221">
        <f>K53*1</f>
        <v>29898.000000000004</v>
      </c>
      <c r="L55" s="58"/>
    </row>
    <row r="56" spans="1:12" ht="13.2" x14ac:dyDescent="0.25">
      <c r="A56" s="59" t="s">
        <v>21</v>
      </c>
      <c r="B56" s="55"/>
      <c r="C56" s="60">
        <f>Q69</f>
        <v>7.7390250733544039E-2</v>
      </c>
      <c r="D56" s="61">
        <f t="shared" si="0"/>
        <v>28.247441517743574</v>
      </c>
      <c r="E56" s="61">
        <f t="shared" si="1"/>
        <v>3.1143816447346824E-2</v>
      </c>
      <c r="F56" s="55"/>
      <c r="G56" s="219" t="s">
        <v>338</v>
      </c>
      <c r="H56" s="55"/>
      <c r="I56" s="55"/>
      <c r="J56" s="55"/>
      <c r="K56" s="55"/>
      <c r="L56" s="58"/>
    </row>
    <row r="57" spans="1:12" ht="13.8" thickBot="1" x14ac:dyDescent="0.3">
      <c r="A57" s="59" t="s">
        <v>20</v>
      </c>
      <c r="B57" s="55"/>
      <c r="C57" s="60">
        <f>R69</f>
        <v>1.06372642010946E-2</v>
      </c>
      <c r="D57" s="61">
        <f t="shared" si="0"/>
        <v>3.8826014333995289</v>
      </c>
      <c r="E57" s="61">
        <f t="shared" si="1"/>
        <v>4.2807072033070881E-3</v>
      </c>
      <c r="F57" s="55"/>
      <c r="G57" s="55"/>
      <c r="H57" s="55"/>
      <c r="I57" s="55"/>
      <c r="J57" s="55"/>
      <c r="K57" s="55"/>
      <c r="L57" s="58"/>
    </row>
    <row r="58" spans="1:12" ht="13.8" thickBot="1" x14ac:dyDescent="0.3">
      <c r="A58" s="65" t="s">
        <v>62</v>
      </c>
      <c r="B58" s="55"/>
      <c r="C58" s="66">
        <f>B69</f>
        <v>1.0841317532160362</v>
      </c>
      <c r="D58" s="67">
        <f t="shared" si="0"/>
        <v>395.70808992385321</v>
      </c>
      <c r="E58" s="66">
        <f t="shared" si="1"/>
        <v>0.43628234831736851</v>
      </c>
      <c r="F58" s="55"/>
      <c r="G58" s="55"/>
      <c r="H58" s="55" t="s">
        <v>73</v>
      </c>
      <c r="I58" s="55"/>
      <c r="J58" s="55"/>
      <c r="K58" s="102">
        <f>E69</f>
        <v>8.3028999775003047</v>
      </c>
      <c r="L58" s="58"/>
    </row>
    <row r="59" spans="1:12" ht="13.8" thickBot="1" x14ac:dyDescent="0.3">
      <c r="A59" s="68" t="s">
        <v>75</v>
      </c>
      <c r="B59" s="69"/>
      <c r="C59" s="69"/>
      <c r="D59" s="69"/>
      <c r="E59" s="69"/>
      <c r="F59" s="69"/>
      <c r="G59" s="70" t="s">
        <v>168</v>
      </c>
      <c r="H59" s="70"/>
      <c r="I59" s="69"/>
      <c r="J59" s="69"/>
      <c r="K59" s="69"/>
      <c r="L59" s="71"/>
    </row>
    <row r="66" spans="1:74" x14ac:dyDescent="0.25">
      <c r="AI66" s="194" t="str">
        <f t="shared" ref="AI66:BG66" si="2">"Rates "&amp;Funding_Year</f>
        <v>Rates 2028</v>
      </c>
      <c r="AJ66" s="194" t="str">
        <f t="shared" si="2"/>
        <v>Rates 2028</v>
      </c>
      <c r="AK66" s="194" t="str">
        <f t="shared" si="2"/>
        <v>Rates 2028</v>
      </c>
      <c r="AL66" s="194" t="str">
        <f t="shared" si="2"/>
        <v>Rates 2028</v>
      </c>
      <c r="AM66" s="194" t="str">
        <f t="shared" si="2"/>
        <v>Rates 2028</v>
      </c>
      <c r="AN66" s="202" t="str">
        <f t="shared" si="2"/>
        <v>Rates 2028</v>
      </c>
      <c r="AO66" s="202" t="str">
        <f t="shared" si="2"/>
        <v>Rates 2028</v>
      </c>
      <c r="AP66" s="202" t="str">
        <f t="shared" si="2"/>
        <v>Rates 2028</v>
      </c>
      <c r="AQ66" s="202" t="str">
        <f t="shared" si="2"/>
        <v>Rates 2028</v>
      </c>
      <c r="AR66" s="202" t="str">
        <f t="shared" si="2"/>
        <v>Rates 2028</v>
      </c>
      <c r="AS66" s="196" t="str">
        <f t="shared" si="2"/>
        <v>Rates 2028</v>
      </c>
      <c r="AT66" s="196" t="str">
        <f t="shared" si="2"/>
        <v>Rates 2028</v>
      </c>
      <c r="AU66" s="196" t="str">
        <f t="shared" si="2"/>
        <v>Rates 2028</v>
      </c>
      <c r="AV66" s="196" t="str">
        <f t="shared" si="2"/>
        <v>Rates 2028</v>
      </c>
      <c r="AW66" s="196" t="str">
        <f t="shared" si="2"/>
        <v>Rates 2028</v>
      </c>
      <c r="AX66" s="198" t="str">
        <f t="shared" si="2"/>
        <v>Rates 2028</v>
      </c>
      <c r="AY66" s="198" t="str">
        <f t="shared" si="2"/>
        <v>Rates 2028</v>
      </c>
      <c r="AZ66" s="198" t="str">
        <f t="shared" si="2"/>
        <v>Rates 2028</v>
      </c>
      <c r="BA66" s="198" t="str">
        <f t="shared" si="2"/>
        <v>Rates 2028</v>
      </c>
      <c r="BB66" s="198" t="str">
        <f t="shared" si="2"/>
        <v>Rates 2028</v>
      </c>
      <c r="BC66" s="200" t="str">
        <f t="shared" si="2"/>
        <v>Rates 2028</v>
      </c>
      <c r="BD66" s="200" t="str">
        <f t="shared" si="2"/>
        <v>Rates 2028</v>
      </c>
      <c r="BE66" s="200" t="str">
        <f t="shared" si="2"/>
        <v>Rates 2028</v>
      </c>
      <c r="BF66" s="200" t="str">
        <f t="shared" si="2"/>
        <v>Rates 2028</v>
      </c>
      <c r="BG66" s="200" t="str">
        <f t="shared" si="2"/>
        <v>Rates 2028</v>
      </c>
    </row>
    <row r="67" spans="1:74" x14ac:dyDescent="0.25">
      <c r="AH67" s="211" t="s">
        <v>282</v>
      </c>
      <c r="AI67">
        <v>2</v>
      </c>
      <c r="AJ67">
        <v>3</v>
      </c>
      <c r="AK67">
        <v>87</v>
      </c>
      <c r="AL67">
        <v>100</v>
      </c>
      <c r="AM67">
        <v>110</v>
      </c>
      <c r="AN67">
        <v>2</v>
      </c>
      <c r="AO67">
        <v>3</v>
      </c>
      <c r="AP67">
        <v>87</v>
      </c>
      <c r="AQ67" s="212">
        <v>100106107</v>
      </c>
      <c r="AR67" s="212">
        <v>110116117</v>
      </c>
      <c r="AS67">
        <v>2</v>
      </c>
      <c r="AT67">
        <v>3</v>
      </c>
      <c r="AU67">
        <v>87</v>
      </c>
      <c r="AV67">
        <v>100</v>
      </c>
      <c r="AW67">
        <v>110</v>
      </c>
      <c r="AX67">
        <v>2</v>
      </c>
      <c r="AY67">
        <v>3</v>
      </c>
      <c r="AZ67">
        <v>87</v>
      </c>
      <c r="BA67" s="212">
        <v>100106107</v>
      </c>
      <c r="BB67" s="212">
        <v>110116117</v>
      </c>
      <c r="BC67">
        <v>2</v>
      </c>
      <c r="BD67">
        <v>3</v>
      </c>
      <c r="BE67">
        <v>87</v>
      </c>
      <c r="BF67">
        <v>100</v>
      </c>
      <c r="BG67">
        <v>110</v>
      </c>
    </row>
    <row r="68" spans="1:74" s="3" customFormat="1" ht="37.799999999999997" x14ac:dyDescent="0.25">
      <c r="A68" s="9" t="s">
        <v>78</v>
      </c>
      <c r="B68" s="14" t="s">
        <v>105</v>
      </c>
      <c r="C68" s="14" t="s">
        <v>106</v>
      </c>
      <c r="D68" s="15" t="s">
        <v>79</v>
      </c>
      <c r="E68" s="14" t="s">
        <v>72</v>
      </c>
      <c r="F68" s="18" t="s">
        <v>464</v>
      </c>
      <c r="G68" s="18" t="s">
        <v>465</v>
      </c>
      <c r="H68" s="18" t="s">
        <v>466</v>
      </c>
      <c r="I68" s="18" t="s">
        <v>221</v>
      </c>
      <c r="J68" s="20" t="s">
        <v>119</v>
      </c>
      <c r="K68" s="20" t="s">
        <v>123</v>
      </c>
      <c r="L68" s="20" t="s">
        <v>120</v>
      </c>
      <c r="M68" s="20" t="s">
        <v>124</v>
      </c>
      <c r="N68" s="20" t="s">
        <v>122</v>
      </c>
      <c r="O68" s="14" t="s">
        <v>22</v>
      </c>
      <c r="P68" s="14" t="s">
        <v>204</v>
      </c>
      <c r="Q68" s="14" t="s">
        <v>21</v>
      </c>
      <c r="R68" s="14" t="s">
        <v>20</v>
      </c>
      <c r="S68" s="14" t="s">
        <v>173</v>
      </c>
      <c r="T68" s="16" t="s">
        <v>23</v>
      </c>
      <c r="U68" s="10" t="s">
        <v>8</v>
      </c>
      <c r="V68" s="10" t="s">
        <v>9</v>
      </c>
      <c r="W68" s="10" t="s">
        <v>10</v>
      </c>
      <c r="X68" s="10" t="s">
        <v>11</v>
      </c>
      <c r="Y68" s="10" t="s">
        <v>12</v>
      </c>
      <c r="Z68" s="10" t="s">
        <v>13</v>
      </c>
      <c r="AA68" s="10" t="s">
        <v>14</v>
      </c>
      <c r="AB68" s="10" t="s">
        <v>15</v>
      </c>
      <c r="AC68" s="10" t="s">
        <v>16</v>
      </c>
      <c r="AD68" s="11" t="s">
        <v>85</v>
      </c>
      <c r="AE68" s="10" t="s">
        <v>17</v>
      </c>
      <c r="AF68" s="10" t="s">
        <v>18</v>
      </c>
      <c r="AG68" s="10" t="s">
        <v>19</v>
      </c>
      <c r="AH68" s="103" t="s">
        <v>118</v>
      </c>
      <c r="AI68" s="98" t="s">
        <v>110</v>
      </c>
      <c r="AJ68" s="98" t="s">
        <v>109</v>
      </c>
      <c r="AK68" s="98" t="s">
        <v>108</v>
      </c>
      <c r="AL68" s="98" t="s">
        <v>107</v>
      </c>
      <c r="AM68" s="98" t="s">
        <v>196</v>
      </c>
      <c r="AN68" s="100" t="s">
        <v>114</v>
      </c>
      <c r="AO68" s="100" t="s">
        <v>113</v>
      </c>
      <c r="AP68" s="100" t="s">
        <v>112</v>
      </c>
      <c r="AQ68" s="100" t="s">
        <v>111</v>
      </c>
      <c r="AR68" s="100" t="s">
        <v>197</v>
      </c>
      <c r="AS68" s="99" t="s">
        <v>184</v>
      </c>
      <c r="AT68" s="99" t="s">
        <v>185</v>
      </c>
      <c r="AU68" s="99" t="s">
        <v>186</v>
      </c>
      <c r="AV68" s="99" t="s">
        <v>187</v>
      </c>
      <c r="AW68" s="99" t="s">
        <v>198</v>
      </c>
      <c r="AX68" s="101" t="s">
        <v>188</v>
      </c>
      <c r="AY68" s="101" t="s">
        <v>189</v>
      </c>
      <c r="AZ68" s="101" t="s">
        <v>190</v>
      </c>
      <c r="BA68" s="101" t="s">
        <v>191</v>
      </c>
      <c r="BB68" s="101" t="s">
        <v>199</v>
      </c>
      <c r="BC68" s="107" t="s">
        <v>192</v>
      </c>
      <c r="BD68" s="107" t="s">
        <v>193</v>
      </c>
      <c r="BE68" s="107" t="s">
        <v>194</v>
      </c>
      <c r="BF68" s="107" t="s">
        <v>195</v>
      </c>
      <c r="BG68" s="107" t="s">
        <v>200</v>
      </c>
      <c r="BH68" s="23" t="s">
        <v>0</v>
      </c>
      <c r="BI68" s="9" t="s">
        <v>76</v>
      </c>
      <c r="BJ68" s="10" t="s">
        <v>1</v>
      </c>
      <c r="BK68" s="10" t="s">
        <v>2</v>
      </c>
      <c r="BL68" s="9" t="s">
        <v>64</v>
      </c>
      <c r="BM68" s="10" t="s">
        <v>3</v>
      </c>
      <c r="BN68" s="9" t="s">
        <v>40</v>
      </c>
      <c r="BO68" s="9" t="s">
        <v>41</v>
      </c>
      <c r="BP68" s="9" t="s">
        <v>42</v>
      </c>
      <c r="BQ68" s="12" t="s">
        <v>4</v>
      </c>
      <c r="BR68" s="10" t="s">
        <v>5</v>
      </c>
      <c r="BS68" s="10" t="s">
        <v>6</v>
      </c>
      <c r="BT68" s="10" t="s">
        <v>7</v>
      </c>
      <c r="BU68" s="10" t="s">
        <v>39</v>
      </c>
      <c r="BV68" s="222" t="s">
        <v>337</v>
      </c>
    </row>
    <row r="69" spans="1:74" s="8" customFormat="1" ht="63" x14ac:dyDescent="0.25">
      <c r="A69" s="4" t="str">
        <f>C20</f>
        <v>Your Agency - ATMS - Project Street</v>
      </c>
      <c r="B69" s="17">
        <f>SUM(O69:R69)</f>
        <v>1.0841317532160362</v>
      </c>
      <c r="C69" s="17">
        <f>E30*(U69/365)</f>
        <v>81.912328767123299</v>
      </c>
      <c r="D69" s="17">
        <f>K69*(U69/365)</f>
        <v>0</v>
      </c>
      <c r="E69" s="5">
        <f>T69*(B69*365)/(MAX(F69,H69)/1000)</f>
        <v>8.3028999775003047</v>
      </c>
      <c r="F69" s="19">
        <f>E39</f>
        <v>444444</v>
      </c>
      <c r="G69" s="19">
        <f>E41</f>
        <v>476590.21666666667</v>
      </c>
      <c r="H69" s="19">
        <f>MAX(E41,J47)</f>
        <v>476590.21666666667</v>
      </c>
      <c r="I69" s="126">
        <v>0</v>
      </c>
      <c r="J69" s="21">
        <f>E30</f>
        <v>99</v>
      </c>
      <c r="K69" s="22">
        <v>0</v>
      </c>
      <c r="L69" s="22">
        <v>0</v>
      </c>
      <c r="M69" s="13">
        <v>0</v>
      </c>
      <c r="N69" s="26" t="str">
        <f>IF(E33="ALL","ALL",21)</f>
        <v>ALL</v>
      </c>
      <c r="O69" s="7">
        <f>($I$69*AS69*$M$69 + $J$69*BC69 + $K$69*AX69 - $L$69*(AN69)) * ($U$69/365)/1000</f>
        <v>0.5158794928018674</v>
      </c>
      <c r="P69" s="7">
        <f>($I$69*AT69*$M$69 + $J$69*BD69 + $K$69*AY69 - $L$69*(AO69)) * ($U$69/365)/1000</f>
        <v>0.4802247454795302</v>
      </c>
      <c r="Q69" s="7">
        <f>($I$69*AU69*$M$69 + $J$69*BE69 + $K$69*AZ69 - $L$69*(AP69)) * ($U$69/365)/1000</f>
        <v>7.7390250733544039E-2</v>
      </c>
      <c r="R69" s="7">
        <f>($I$69*AV69*$M$69 + $J$69*BF69 + $K$69*BA69 - $L$69*(AQ69)) * ($U$69/365)/1000</f>
        <v>1.06372642010946E-2</v>
      </c>
      <c r="S69" s="7">
        <f>($I$69*AW69*$M$69 + $J$69*BG69 + $K$69*BB69 - $L$69*(AR69)) * ($U$69/365)/1000</f>
        <v>9.7455892030647012E-3</v>
      </c>
      <c r="T69" s="6">
        <f>E36</f>
        <v>10</v>
      </c>
      <c r="U69" s="6">
        <f>E27</f>
        <v>302</v>
      </c>
      <c r="V69" s="6"/>
      <c r="W69" s="6">
        <v>0</v>
      </c>
      <c r="X69" s="6"/>
      <c r="Y69" s="6"/>
      <c r="Z69" s="6"/>
      <c r="AA69" s="6"/>
      <c r="AB69" s="6"/>
      <c r="AC69" s="6"/>
      <c r="AD69" s="6"/>
      <c r="AE69" s="6"/>
      <c r="AF69" s="6"/>
      <c r="AG69" s="6"/>
      <c r="AH69" s="25" t="s">
        <v>102</v>
      </c>
      <c r="AI69" s="104">
        <f>VLOOKUP($I$16&amp;"_"&amp;$I$18&amp;"_"&amp;AI67&amp;"_42",_veh_start_run_rate!$A$5:$Q$589,13,FALSE)</f>
        <v>4.3624039999999997</v>
      </c>
      <c r="AJ69" s="104" t="str">
        <f>VLOOKUP($I$16&amp;"_"&amp;$I$18&amp;"_"&amp;AJ67&amp;"_42",_veh_start_run_rate!$A$5:$Q$589,13,FALSE)</f>
        <v>\N</v>
      </c>
      <c r="AK69" s="104">
        <f>VLOOKUP($I$16&amp;"_"&amp;$I$18&amp;"_"&amp;AK67&amp;"_42",_veh_start_run_rate!$A$5:$Q$589,13,FALSE)</f>
        <v>0.829237</v>
      </c>
      <c r="AL69" s="104">
        <f>VLOOKUP($I$16&amp;"_"&amp;$I$18&amp;"_"&amp;AL67&amp;"_42",_veh_start_run_rate!$A$5:$Q$589,13,FALSE)</f>
        <v>5.1165000000000002E-2</v>
      </c>
      <c r="AM69" s="104">
        <f>VLOOKUP($I$16&amp;"_"&amp;$I$18&amp;"_"&amp;AM67&amp;"_42",_veh_start_run_rate!$A$5:$Q$589,13,FALSE)</f>
        <v>4.5324000000000003E-2</v>
      </c>
      <c r="AN69" s="104">
        <f>VLOOKUP($I$16&amp;"_"&amp;$I$18&amp;"_"&amp;AN67&amp;"_42",_veh_start_run_rate!$A$5:$Q$589,12,FALSE)</f>
        <v>8.0165179999999996</v>
      </c>
      <c r="AO69" s="104">
        <f>VLOOKUP($I$16&amp;"_"&amp;$I$18&amp;"_"&amp;AO67&amp;"_42",_veh_start_run_rate!$A$5:$Q$589,12,FALSE)</f>
        <v>2.9712019999999999</v>
      </c>
      <c r="AP69" s="104">
        <f>VLOOKUP($I$16&amp;"_"&amp;$I$18&amp;"_"&amp;AP67&amp;"_42",_veh_start_run_rate!$A$5:$Q$589,12,FALSE)</f>
        <v>0.157328</v>
      </c>
      <c r="AQ69" s="104">
        <f>VLOOKUP($I$16&amp;"_"&amp;$I$18&amp;"_100_42",_veh_start_run_rate!$A$5:$Q$589,12,FALSE) + VLOOKUP($I$16&amp;"_"&amp;$I$18&amp;"_106_42",_veh_start_run_rate!$A$5:$Q$589,12,FALSE) + VLOOKUP($I$16&amp;"_"&amp;$I$18&amp;"_107_42",_veh_start_run_rate!$A$5:$Q$589,12,FALSE)</f>
        <v>0.12767400000000001</v>
      </c>
      <c r="AR69" s="104">
        <f>VLOOKUP($I$16&amp;"_"&amp;$I$18&amp;"_110_42",_veh_start_run_rate!$A$5:$Q$589,12,FALSE) + VLOOKUP($I$16&amp;"_"&amp;$I$18&amp;"_116_42",_veh_start_run_rate!$A$5:$Q$589,12,FALSE) + VLOOKUP($I$16&amp;"_"&amp;$I$18&amp;"_117_42",_veh_start_run_rate!$A$5:$Q$589,12,FALSE)</f>
        <v>3.4007000000000003E-2</v>
      </c>
      <c r="AS69" s="105">
        <f>VLOOKUP($I$16&amp;"_"&amp;$I$18&amp;"_"&amp;AS67&amp;"_21",_veh_start_run_rate!$A$5:$Q$589,13,FALSE)</f>
        <v>12.045021999999999</v>
      </c>
      <c r="AT69" s="105">
        <f>VLOOKUP($I$16&amp;"_"&amp;$I$18&amp;"_"&amp;AT67&amp;"_21",_veh_start_run_rate!$A$5:$Q$589,13,FALSE)</f>
        <v>0.40881400000000001</v>
      </c>
      <c r="AU69" s="105">
        <f>VLOOKUP($I$16&amp;"_"&amp;$I$18&amp;"_"&amp;AU67&amp;"_21",_veh_start_run_rate!$A$5:$Q$589,13,FALSE)</f>
        <v>1.4033910000000001</v>
      </c>
      <c r="AV69" s="105">
        <f>VLOOKUP($I$16&amp;"_"&amp;$I$18&amp;"_"&amp;AV67&amp;"_21",_veh_start_run_rate!$A$5:$Q$589,13,FALSE)</f>
        <v>7.0441000000000004E-2</v>
      </c>
      <c r="AW69" s="105">
        <f>VLOOKUP($I$16&amp;"_"&amp;$I$18&amp;"_"&amp;AW67&amp;"_21",_veh_start_run_rate!$A$5:$Q$589,13,FALSE)</f>
        <v>6.2315000000000002E-2</v>
      </c>
      <c r="AX69" s="105">
        <f>VLOOKUP($I$16&amp;"_"&amp;$I$18&amp;"_"&amp;AX67&amp;"_21",_veh_start_run_rate!$A$5:$Q$589,12,FALSE)</f>
        <v>1.295104</v>
      </c>
      <c r="AY69" s="105">
        <f>VLOOKUP($I$16&amp;"_"&amp;$I$18&amp;"_"&amp;AY67&amp;"_21",_veh_start_run_rate!$A$5:$Q$589,12,FALSE)</f>
        <v>2.8058E-2</v>
      </c>
      <c r="AZ69" s="105">
        <f>VLOOKUP($I$16&amp;"_"&amp;$I$18&amp;"_"&amp;AZ67&amp;"_21",_veh_start_run_rate!$A$5:$Q$589,12,FALSE)</f>
        <v>8.8679999999999991E-3</v>
      </c>
      <c r="BA69" s="105">
        <f>VLOOKUP($I$16&amp;"_"&amp;$I$18&amp;"_100_21",_veh_start_run_rate!$A$5:$Q$589,12,FALSE) + VLOOKUP($I$16&amp;"_"&amp;$I$18&amp;"_106_21",_veh_start_run_rate!$A$5:$Q$589,12,FALSE) + VLOOKUP($I$16&amp;"_"&amp;$I$18&amp;"_107_21",_veh_start_run_rate!$A$5:$Q$589,12,FALSE)</f>
        <v>3.5525000000000001E-2</v>
      </c>
      <c r="BB69" s="105">
        <f>VLOOKUP($I$16&amp;"_"&amp;$I$18&amp;"_110_21",_veh_start_run_rate!$A$5:$Q$589,12,FALSE) + VLOOKUP($I$16&amp;"_"&amp;$I$18&amp;"_116_21",_veh_start_run_rate!$A$5:$Q$589,12,FALSE) + VLOOKUP($I$16&amp;"_"&amp;$I$18&amp;"_117_21",_veh_start_run_rate!$A$5:$Q$589,12,FALSE)</f>
        <v>5.7479999999999996E-3</v>
      </c>
      <c r="BC69" s="106">
        <f>VLOOKUP("SL_"&amp;$I$18&amp;"_art_"&amp;BC67&amp;"_ALL",Vehicle_Idle_Rates!$A$7:$AQ$11,5,FALSE)</f>
        <v>6.2979468483738579</v>
      </c>
      <c r="BD69" s="106">
        <f>VLOOKUP("SL_"&amp;$I$18&amp;"_art_"&amp;BD67&amp;"_ALL",Vehicle_Idle_Rates!$A$7:$AQ$11,5,FALSE)</f>
        <v>5.862667472741605</v>
      </c>
      <c r="BE69" s="106">
        <f>VLOOKUP("SL_"&amp;$I$18&amp;"_art_"&amp;BE67&amp;"_ALL",Vehicle_Idle_Rates!$A$7:$AQ$11,5,FALSE)</f>
        <v>0.94479368244509898</v>
      </c>
      <c r="BF69" s="106">
        <f>VLOOKUP("SL_"&amp;$I$18&amp;"_art_"&amp;BF67&amp;"_ALL",Vehicle_Idle_Rates!$A$7:$AQ$11,5,FALSE)</f>
        <v>0.12986157714226801</v>
      </c>
      <c r="BG69" s="106">
        <f>VLOOKUP("SL_"&amp;$I$18&amp;"_art_"&amp;BG67&amp;"_ALL",Vehicle_Idle_Rates!$A$7:$AQ$11,5,FALSE)</f>
        <v>0.11897585320485035</v>
      </c>
      <c r="BH69" s="24" t="str">
        <f>T(I16)</f>
        <v>SL</v>
      </c>
      <c r="BI69" s="4" t="str">
        <f>I20</f>
        <v>Salt Lake</v>
      </c>
      <c r="BJ69" s="4">
        <f>I18</f>
        <v>2028</v>
      </c>
      <c r="BK69" s="4" t="str">
        <f>C14</f>
        <v>ATMS</v>
      </c>
      <c r="BL69" s="4" t="s">
        <v>24</v>
      </c>
      <c r="BM69" s="4" t="str">
        <f>C7</f>
        <v>Your Agency</v>
      </c>
      <c r="BN69" s="4">
        <f>D16</f>
        <v>0</v>
      </c>
      <c r="BO69" s="4" t="str">
        <f>C17</f>
        <v>Begin Street</v>
      </c>
      <c r="BP69" s="4" t="str">
        <f>C18</f>
        <v>End Street</v>
      </c>
      <c r="BQ69" s="13" t="str">
        <f>C22</f>
        <v xml:space="preserve">Please enter here a brief description of this project, including the basic cost elements that comprise the total shown below (right-of-way, materials, pavement quantities, epuipment costs, labor costs, etc.), assumptions made in estimating emission reductions and the justification for those assumptions, and any other relevant supporting information.  </v>
      </c>
      <c r="BR69" s="4" t="str">
        <f>C9</f>
        <v>Your Name</v>
      </c>
      <c r="BS69" s="4" t="str">
        <f>I7</f>
        <v>801-123-4567</v>
      </c>
      <c r="BT69" s="4" t="str">
        <f>I9</f>
        <v>youre-mail@email.com</v>
      </c>
      <c r="BU69" s="4" t="str">
        <f>I14</f>
        <v>City of Project Location</v>
      </c>
      <c r="BV69" s="223">
        <f>J55</f>
        <v>81.912328767123299</v>
      </c>
    </row>
    <row r="71" spans="1:74" x14ac:dyDescent="0.25">
      <c r="M71" s="128"/>
      <c r="N71" s="128"/>
      <c r="O71" s="128"/>
      <c r="P71" s="128"/>
      <c r="Q71" s="128"/>
      <c r="AE71" s="204"/>
    </row>
    <row r="72" spans="1:74" x14ac:dyDescent="0.25">
      <c r="AF72" s="211" t="s">
        <v>283</v>
      </c>
      <c r="AG72" s="209">
        <v>10.423997359583334</v>
      </c>
      <c r="AH72" s="209">
        <v>2.3879113460208334E-2</v>
      </c>
      <c r="AI72" s="209">
        <v>0.7695398683333331</v>
      </c>
      <c r="AJ72" s="209">
        <v>9.7411719000000015E-3</v>
      </c>
      <c r="AK72" s="209">
        <v>8.8541110125000006E-3</v>
      </c>
      <c r="AL72" s="209">
        <v>2.0185086260070713</v>
      </c>
      <c r="AM72" s="209">
        <v>3.523431922916997</v>
      </c>
      <c r="AN72" s="209">
        <v>0.25907441356131566</v>
      </c>
      <c r="AO72" s="209">
        <v>0.27791903573881749</v>
      </c>
      <c r="AP72" s="209">
        <v>0.15583077559689132</v>
      </c>
      <c r="AQ72" s="209">
        <v>18.437781144166667</v>
      </c>
      <c r="AR72" s="209">
        <v>0.72171639990416658</v>
      </c>
      <c r="AS72" s="209">
        <v>2.107534733333333</v>
      </c>
      <c r="AT72" s="209">
        <v>6.7528515749999976E-2</v>
      </c>
      <c r="AU72" s="209">
        <v>5.9739063041666658E-2</v>
      </c>
      <c r="AV72" s="209">
        <v>1.8650840464812819</v>
      </c>
      <c r="AW72" s="209">
        <v>9.4846365298523874E-2</v>
      </c>
      <c r="AX72" s="209">
        <v>1.4641783715626588E-2</v>
      </c>
      <c r="AY72" s="209">
        <v>5.3572932128439124E-2</v>
      </c>
      <c r="AZ72" s="209">
        <v>1.2992335377803024E-2</v>
      </c>
      <c r="BA72" s="209">
        <v>6.7487142895833321</v>
      </c>
      <c r="BB72" s="209">
        <v>1.5875958536666666</v>
      </c>
      <c r="BC72" s="209">
        <v>0.25829854000000008</v>
      </c>
      <c r="BD72" s="209">
        <v>0.55214606666666666</v>
      </c>
      <c r="BE72" s="209">
        <v>0.13451628249999997</v>
      </c>
    </row>
    <row r="73" spans="1:74" x14ac:dyDescent="0.25">
      <c r="M73" s="128"/>
      <c r="N73" s="128"/>
      <c r="O73" s="128"/>
      <c r="P73" s="128"/>
      <c r="Q73" s="128"/>
    </row>
  </sheetData>
  <sheetProtection algorithmName="SHA-512" hashValue="7rWhHsVc8lIdfLy/PyYY8wHz2Y9wvmm2tGqD1S04jXyMsGrPWn3Yg5QHhGVaPPDjbnVGjDqex2o0tPbOAZC0fw==" saltValue="5hf9KEnGkVPw4BefJ1s4uw==" spinCount="100000" sheet="1" selectLockedCells="1"/>
  <mergeCells count="30">
    <mergeCell ref="E41:F41"/>
    <mergeCell ref="A44:I45"/>
    <mergeCell ref="J47:K47"/>
    <mergeCell ref="A47:F48"/>
    <mergeCell ref="G47:I47"/>
    <mergeCell ref="O26:S28"/>
    <mergeCell ref="A1:L1"/>
    <mergeCell ref="A2:L2"/>
    <mergeCell ref="C18:E18"/>
    <mergeCell ref="I14:K14"/>
    <mergeCell ref="C7:E7"/>
    <mergeCell ref="C16:E16"/>
    <mergeCell ref="C17:E17"/>
    <mergeCell ref="C14:E14"/>
    <mergeCell ref="A4:L4"/>
    <mergeCell ref="I7:K7"/>
    <mergeCell ref="I9:K9"/>
    <mergeCell ref="C9:E9"/>
    <mergeCell ref="N16:V23"/>
    <mergeCell ref="H38:K38"/>
    <mergeCell ref="A22:B22"/>
    <mergeCell ref="E39:F39"/>
    <mergeCell ref="D3:I3"/>
    <mergeCell ref="C20:E20"/>
    <mergeCell ref="I20:K20"/>
    <mergeCell ref="C22:K22"/>
    <mergeCell ref="D25:J25"/>
    <mergeCell ref="G30:K34"/>
    <mergeCell ref="H36:J36"/>
    <mergeCell ref="J39:K39"/>
  </mergeCells>
  <phoneticPr fontId="12" type="noConversion"/>
  <dataValidations count="9">
    <dataValidation type="list" showInputMessage="1" showErrorMessage="1" error="Cell may not be left blank." sqref="I16" xr:uid="{00000000-0002-0000-0100-000000000000}">
      <formula1>"BE,DA,SL,TO,WE"</formula1>
    </dataValidation>
    <dataValidation type="whole" operator="lessThan" allowBlank="1" showInputMessage="1" showErrorMessage="1" sqref="J53:J54" xr:uid="{00000000-0002-0000-0100-000001000000}">
      <formula1>366</formula1>
    </dataValidation>
    <dataValidation type="list" allowBlank="1" showInputMessage="1" showErrorMessage="1" sqref="E33" xr:uid="{00000000-0002-0000-0100-000002000000}">
      <formula1>"ALL,LD"</formula1>
    </dataValidation>
    <dataValidation type="whole" operator="lessThan" allowBlank="1" showErrorMessage="1" error="The number of days in a year may not exceed 365.  The number of annual working days is typically 250." sqref="E27" xr:uid="{00000000-0002-0000-0100-000003000000}">
      <formula1>366</formula1>
    </dataValidation>
    <dataValidation type="decimal" operator="lessThanOrEqual" allowBlank="1" showInputMessage="1" showErrorMessage="1" errorTitle="Warning:" error="Bicycle trip length should be less than 10 miles." sqref="K57" xr:uid="{00000000-0002-0000-0100-000004000000}">
      <formula1>10</formula1>
    </dataValidation>
    <dataValidation type="textLength" operator="lessThan" allowBlank="1" showErrorMessage="1" promptTitle="Error" prompt="Please limit description to 500 characters." sqref="C22:K22" xr:uid="{00000000-0002-0000-0100-000005000000}">
      <formula1>2000</formula1>
    </dataValidation>
    <dataValidation type="whole" operator="greaterThan" allowBlank="1" showInputMessage="1" showErrorMessage="1" error="Enter a whole number only - no text." sqref="E36" xr:uid="{00000000-0002-0000-0100-000006000000}">
      <formula1>0</formula1>
    </dataValidation>
    <dataValidation type="decimal" operator="greaterThan" allowBlank="1" showInputMessage="1" showErrorMessage="1" error="VHT value must be greater than zero, and should not contain any non-numeric characters." sqref="E30" xr:uid="{00000000-0002-0000-0100-000007000000}">
      <formula1>0</formula1>
    </dataValidation>
    <dataValidation type="list" allowBlank="1" showInputMessage="1" showErrorMessage="1" sqref="K44" xr:uid="{58E66C66-74CC-49B4-88CD-FE9BEA4A662A}">
      <formula1>"No, Yes"</formula1>
    </dataValidation>
  </dataValidations>
  <hyperlinks>
    <hyperlink ref="I9" r:id="rId1" display="kip@wfrc.org" xr:uid="{00000000-0004-0000-0100-000000000000}"/>
  </hyperlinks>
  <pageMargins left="0.75" right="0.75" top="1" bottom="1" header="0.5" footer="0.5"/>
  <pageSetup scale="71" orientation="portrait" r:id="rId2"/>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2060"/>
  </sheetPr>
  <dimension ref="A1:BV73"/>
  <sheetViews>
    <sheetView showGridLines="0" zoomScale="85" zoomScaleNormal="85" zoomScaleSheetLayoutView="100" workbookViewId="0">
      <selection activeCell="C7" sqref="C7:E7"/>
    </sheetView>
  </sheetViews>
  <sheetFormatPr defaultRowHeight="12.6" x14ac:dyDescent="0.25"/>
  <cols>
    <col min="2" max="2" width="12" customWidth="1"/>
    <col min="3" max="3" width="9.5546875" customWidth="1"/>
    <col min="4" max="4" width="11" customWidth="1"/>
    <col min="5" max="5" width="13.44140625" customWidth="1"/>
    <col min="6" max="6" width="11.6640625" customWidth="1"/>
    <col min="7" max="8" width="10" customWidth="1"/>
    <col min="9" max="10" width="11.5546875" customWidth="1"/>
    <col min="11" max="11" width="11" customWidth="1"/>
    <col min="13" max="13" width="12.6640625" bestFit="1" customWidth="1"/>
    <col min="14" max="15" width="10.44140625" bestFit="1" customWidth="1"/>
    <col min="16" max="16" width="8.6640625" customWidth="1"/>
    <col min="17" max="18" width="9.88671875" customWidth="1"/>
    <col min="19" max="19" width="7.5546875" bestFit="1" customWidth="1"/>
    <col min="20" max="20" width="26.5546875" bestFit="1" customWidth="1"/>
    <col min="21" max="21" width="12.109375" bestFit="1" customWidth="1"/>
    <col min="22" max="22" width="19.109375" bestFit="1" customWidth="1"/>
    <col min="23" max="23" width="13.6640625" bestFit="1" customWidth="1"/>
    <col min="24" max="24" width="11.6640625" bestFit="1" customWidth="1"/>
    <col min="25" max="25" width="6.33203125" bestFit="1" customWidth="1"/>
    <col min="26" max="26" width="9.6640625" bestFit="1" customWidth="1"/>
    <col min="27" max="27" width="6.88671875" bestFit="1" customWidth="1"/>
    <col min="28" max="28" width="11.109375" bestFit="1" customWidth="1"/>
    <col min="29" max="29" width="20.5546875" bestFit="1" customWidth="1"/>
    <col min="30" max="30" width="11.88671875" bestFit="1" customWidth="1"/>
    <col min="31" max="32" width="11.88671875" customWidth="1"/>
    <col min="33" max="57" width="14.109375" customWidth="1"/>
    <col min="58" max="58" width="7.88671875" bestFit="1" customWidth="1"/>
    <col min="72" max="72" width="11" customWidth="1"/>
  </cols>
  <sheetData>
    <row r="1" spans="1:72" ht="18.600000000000001" thickTop="1" thickBot="1" x14ac:dyDescent="0.35">
      <c r="A1" s="661" t="str">
        <f>CONCATENATE("CMAQ Emissions Analysis Form (",C16-5,"-",C16," TIP)")</f>
        <v>CMAQ Emissions Analysis Form (2023-2028 TIP)</v>
      </c>
      <c r="B1" s="662"/>
      <c r="C1" s="662"/>
      <c r="D1" s="662"/>
      <c r="E1" s="662"/>
      <c r="F1" s="662"/>
      <c r="G1" s="662"/>
      <c r="H1" s="662"/>
      <c r="I1" s="662"/>
      <c r="J1" s="662"/>
      <c r="K1" s="662"/>
      <c r="L1" s="663"/>
      <c r="M1" s="270"/>
      <c r="N1" s="270"/>
      <c r="O1" s="270"/>
      <c r="P1" s="270"/>
      <c r="Q1" s="317" t="s">
        <v>354</v>
      </c>
      <c r="R1" s="318">
        <v>1</v>
      </c>
      <c r="S1" s="270"/>
      <c r="T1" s="319"/>
      <c r="U1" s="320"/>
      <c r="V1" s="270"/>
      <c r="W1" s="270"/>
      <c r="X1" s="270"/>
      <c r="Y1" s="270"/>
      <c r="Z1" s="270"/>
      <c r="AA1" s="270"/>
      <c r="AB1" s="270"/>
      <c r="AC1" s="270"/>
      <c r="AD1" s="270"/>
      <c r="AE1" s="270"/>
      <c r="AF1" s="270"/>
      <c r="AG1" s="270"/>
      <c r="AH1" s="270"/>
      <c r="AI1" s="270"/>
      <c r="AJ1" s="270"/>
      <c r="AK1" s="270"/>
      <c r="AL1" s="270"/>
      <c r="AM1" s="270"/>
      <c r="AN1" s="270"/>
      <c r="AO1" s="270"/>
      <c r="AP1" s="270"/>
      <c r="AQ1" s="270"/>
      <c r="AR1" s="270"/>
      <c r="AS1" s="270"/>
      <c r="AT1" s="270"/>
      <c r="AU1" s="270"/>
      <c r="AV1" s="270"/>
      <c r="AW1" s="270"/>
      <c r="AX1" s="270"/>
      <c r="AY1" s="270"/>
      <c r="AZ1" s="270"/>
      <c r="BA1" s="270"/>
      <c r="BB1" s="270"/>
      <c r="BC1" s="270"/>
      <c r="BD1" s="270"/>
      <c r="BE1" s="270"/>
      <c r="BF1" s="270"/>
      <c r="BG1" s="270"/>
      <c r="BH1" s="270"/>
      <c r="BI1" s="270"/>
      <c r="BJ1" s="270"/>
      <c r="BK1" s="270"/>
      <c r="BL1" s="270"/>
      <c r="BM1" s="270"/>
      <c r="BN1" s="270"/>
      <c r="BO1" s="270"/>
      <c r="BP1" s="270"/>
      <c r="BQ1" s="270"/>
      <c r="BR1" s="270"/>
      <c r="BS1" s="270"/>
      <c r="BT1" s="270"/>
    </row>
    <row r="2" spans="1:72" ht="16.2" thickBot="1" x14ac:dyDescent="0.35">
      <c r="A2" s="664" t="s">
        <v>405</v>
      </c>
      <c r="B2" s="665"/>
      <c r="C2" s="665"/>
      <c r="D2" s="665"/>
      <c r="E2" s="665"/>
      <c r="F2" s="665"/>
      <c r="G2" s="665"/>
      <c r="H2" s="665"/>
      <c r="I2" s="665"/>
      <c r="J2" s="665"/>
      <c r="K2" s="665"/>
      <c r="L2" s="666"/>
      <c r="M2" s="270"/>
      <c r="N2" s="270"/>
      <c r="O2" s="270"/>
      <c r="P2" s="270"/>
      <c r="Q2" s="319" t="s">
        <v>352</v>
      </c>
      <c r="R2" s="320">
        <v>2</v>
      </c>
      <c r="S2" s="270"/>
      <c r="T2" s="317" t="s">
        <v>252</v>
      </c>
      <c r="U2" s="318">
        <v>21</v>
      </c>
      <c r="V2" s="270"/>
      <c r="W2" s="270"/>
      <c r="X2" s="270"/>
      <c r="Y2" s="270"/>
      <c r="Z2" s="270"/>
      <c r="AA2" s="270"/>
      <c r="AB2" s="270"/>
      <c r="AC2" s="270"/>
      <c r="AD2" s="270"/>
      <c r="AE2" s="270"/>
      <c r="AF2" s="270"/>
      <c r="AG2" s="270"/>
      <c r="AH2" s="270"/>
      <c r="AI2" s="270"/>
      <c r="AJ2" s="270"/>
      <c r="AK2" s="270"/>
      <c r="AL2" s="270"/>
      <c r="AM2" s="270"/>
      <c r="AN2" s="270"/>
      <c r="AO2" s="270"/>
      <c r="AP2" s="270"/>
      <c r="AQ2" s="270"/>
      <c r="AR2" s="270"/>
      <c r="AS2" s="270"/>
      <c r="AT2" s="270"/>
      <c r="AU2" s="270"/>
      <c r="AV2" s="270"/>
      <c r="AW2" s="270"/>
      <c r="AX2" s="270"/>
      <c r="AY2" s="270"/>
      <c r="AZ2" s="270"/>
      <c r="BA2" s="270"/>
      <c r="BB2" s="270"/>
      <c r="BC2" s="270"/>
      <c r="BD2" s="270"/>
      <c r="BE2" s="270"/>
      <c r="BF2" s="270"/>
      <c r="BG2" s="270"/>
      <c r="BH2" s="270"/>
      <c r="BI2" s="270"/>
      <c r="BJ2" s="270"/>
      <c r="BK2" s="270"/>
      <c r="BL2" s="270"/>
      <c r="BM2" s="270"/>
      <c r="BN2" s="270"/>
      <c r="BO2" s="270"/>
      <c r="BP2" s="270"/>
      <c r="BQ2" s="270"/>
      <c r="BR2" s="270"/>
      <c r="BS2" s="270"/>
      <c r="BT2" s="270"/>
    </row>
    <row r="3" spans="1:72" ht="13.8" thickTop="1" x14ac:dyDescent="0.25">
      <c r="A3" s="291"/>
      <c r="B3" s="293"/>
      <c r="C3" s="294"/>
      <c r="D3" s="653" t="s">
        <v>89</v>
      </c>
      <c r="E3" s="653"/>
      <c r="F3" s="653"/>
      <c r="G3" s="653"/>
      <c r="H3" s="653"/>
      <c r="I3" s="653"/>
      <c r="J3" s="294"/>
      <c r="K3" s="294"/>
      <c r="L3" s="294"/>
      <c r="M3" s="270"/>
      <c r="N3" s="270"/>
      <c r="O3" s="270"/>
      <c r="P3" s="270"/>
      <c r="Q3" s="319" t="s">
        <v>355</v>
      </c>
      <c r="R3" s="320">
        <v>3</v>
      </c>
      <c r="S3" s="270"/>
      <c r="T3" s="319" t="s">
        <v>253</v>
      </c>
      <c r="U3" s="320">
        <v>31</v>
      </c>
      <c r="V3" s="270"/>
      <c r="W3" s="270"/>
      <c r="X3" s="270"/>
      <c r="Y3" s="270"/>
      <c r="Z3" s="270"/>
      <c r="AA3" s="270"/>
      <c r="AB3" s="270"/>
      <c r="AC3" s="270"/>
      <c r="AD3" s="270"/>
      <c r="AE3" s="270"/>
      <c r="AF3" s="270"/>
      <c r="AG3" s="270"/>
      <c r="AH3" s="270"/>
      <c r="AI3" s="270"/>
      <c r="AJ3" s="270"/>
      <c r="AK3" s="270"/>
      <c r="AL3" s="270"/>
      <c r="AM3" s="270"/>
      <c r="AN3" s="270"/>
      <c r="AO3" s="270"/>
      <c r="AP3" s="270"/>
      <c r="AQ3" s="270"/>
      <c r="AR3" s="270"/>
      <c r="AS3" s="270"/>
      <c r="AT3" s="270"/>
      <c r="AU3" s="270"/>
      <c r="AV3" s="270"/>
      <c r="AW3" s="270"/>
      <c r="AX3" s="270"/>
      <c r="AY3" s="270"/>
      <c r="AZ3" s="270"/>
      <c r="BA3" s="270"/>
      <c r="BB3" s="270"/>
      <c r="BC3" s="270"/>
      <c r="BD3" s="270"/>
      <c r="BE3" s="270"/>
      <c r="BF3" s="270"/>
      <c r="BG3" s="270"/>
      <c r="BH3" s="270"/>
      <c r="BI3" s="270"/>
      <c r="BJ3" s="270"/>
      <c r="BK3" s="270"/>
      <c r="BL3" s="270"/>
      <c r="BM3" s="270"/>
      <c r="BN3" s="270"/>
      <c r="BO3" s="270"/>
      <c r="BP3" s="270"/>
      <c r="BQ3" s="270"/>
      <c r="BR3" s="270"/>
      <c r="BS3" s="270"/>
      <c r="BT3" s="270"/>
    </row>
    <row r="4" spans="1:72" ht="18" x14ac:dyDescent="0.35">
      <c r="A4" s="667" t="s">
        <v>237</v>
      </c>
      <c r="B4" s="668"/>
      <c r="C4" s="668"/>
      <c r="D4" s="668"/>
      <c r="E4" s="668"/>
      <c r="F4" s="668"/>
      <c r="G4" s="668"/>
      <c r="H4" s="668"/>
      <c r="I4" s="668"/>
      <c r="J4" s="668"/>
      <c r="K4" s="668"/>
      <c r="L4" s="669"/>
      <c r="M4" s="270"/>
      <c r="N4" s="270"/>
      <c r="O4" s="270"/>
      <c r="P4" s="270"/>
      <c r="Q4" s="319" t="s">
        <v>357</v>
      </c>
      <c r="R4" s="320">
        <v>9</v>
      </c>
      <c r="S4" s="270"/>
      <c r="T4" s="319" t="s">
        <v>254</v>
      </c>
      <c r="U4" s="320">
        <v>32</v>
      </c>
      <c r="V4" s="270"/>
      <c r="W4" s="270"/>
      <c r="X4" s="270"/>
      <c r="Y4" s="270"/>
      <c r="Z4" s="270"/>
      <c r="AA4" s="270"/>
      <c r="AB4" s="270"/>
      <c r="AC4" s="270"/>
      <c r="AD4" s="270"/>
      <c r="AE4" s="270"/>
      <c r="AF4" s="270"/>
      <c r="AG4" s="270"/>
      <c r="AH4" s="270"/>
      <c r="AI4" s="270"/>
      <c r="AJ4" s="270"/>
      <c r="AK4" s="270"/>
      <c r="AL4" s="270"/>
      <c r="AM4" s="270"/>
      <c r="AN4" s="270"/>
      <c r="AO4" s="270"/>
      <c r="AP4" s="270"/>
      <c r="AQ4" s="270"/>
      <c r="AR4" s="270"/>
      <c r="AS4" s="270"/>
      <c r="AT4" s="270"/>
      <c r="AU4" s="270"/>
      <c r="AV4" s="270"/>
      <c r="AW4" s="270"/>
      <c r="AX4" s="270"/>
      <c r="AY4" s="270"/>
      <c r="AZ4" s="270"/>
      <c r="BA4" s="270"/>
      <c r="BB4" s="270"/>
      <c r="BC4" s="270"/>
      <c r="BD4" s="270"/>
      <c r="BE4" s="270"/>
      <c r="BF4" s="270"/>
      <c r="BG4" s="270"/>
      <c r="BH4" s="270"/>
      <c r="BI4" s="270"/>
      <c r="BJ4" s="270"/>
      <c r="BK4" s="270"/>
      <c r="BL4" s="270"/>
      <c r="BM4" s="270"/>
      <c r="BN4" s="270"/>
      <c r="BO4" s="270"/>
      <c r="BP4" s="270"/>
      <c r="BQ4" s="270"/>
      <c r="BR4" s="270"/>
      <c r="BS4" s="270"/>
      <c r="BT4" s="270"/>
    </row>
    <row r="5" spans="1:72" ht="13.8" thickBot="1" x14ac:dyDescent="0.3">
      <c r="A5" s="321" t="s">
        <v>30</v>
      </c>
      <c r="B5" s="291"/>
      <c r="C5" s="291"/>
      <c r="D5" s="291"/>
      <c r="E5" s="291"/>
      <c r="F5" s="291"/>
      <c r="G5" s="291"/>
      <c r="H5" s="291"/>
      <c r="I5" s="291"/>
      <c r="J5" s="291"/>
      <c r="K5" s="291"/>
      <c r="L5" s="291"/>
      <c r="M5" s="270"/>
      <c r="N5" s="270"/>
      <c r="O5" s="270"/>
      <c r="P5" s="270"/>
      <c r="S5" s="270"/>
      <c r="T5" s="319" t="s">
        <v>256</v>
      </c>
      <c r="U5" s="320">
        <v>42</v>
      </c>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0"/>
      <c r="BJ5" s="270"/>
      <c r="BK5" s="270"/>
      <c r="BL5" s="270"/>
      <c r="BM5" s="270"/>
      <c r="BN5" s="270"/>
      <c r="BO5" s="270"/>
      <c r="BP5" s="270"/>
      <c r="BQ5" s="270"/>
      <c r="BR5" s="270"/>
      <c r="BS5" s="270"/>
      <c r="BT5" s="270"/>
    </row>
    <row r="6" spans="1:72" ht="13.2" x14ac:dyDescent="0.25">
      <c r="A6" s="322"/>
      <c r="B6" s="323"/>
      <c r="C6" s="323"/>
      <c r="D6" s="323"/>
      <c r="E6" s="323"/>
      <c r="F6" s="323"/>
      <c r="G6" s="323"/>
      <c r="H6" s="323"/>
      <c r="I6" s="323"/>
      <c r="J6" s="323"/>
      <c r="K6" s="323"/>
      <c r="L6" s="266"/>
      <c r="M6" s="270"/>
      <c r="N6" s="270"/>
      <c r="O6" s="270"/>
      <c r="P6" s="270"/>
      <c r="S6" s="270"/>
      <c r="T6" s="319" t="s">
        <v>257</v>
      </c>
      <c r="U6" s="320">
        <v>43</v>
      </c>
      <c r="V6" s="270"/>
      <c r="W6" s="270"/>
      <c r="X6" s="270"/>
      <c r="Y6" s="270"/>
      <c r="Z6" s="270"/>
      <c r="AA6" s="270"/>
      <c r="AB6" s="270"/>
      <c r="AC6" s="270"/>
      <c r="AD6" s="270"/>
      <c r="AE6" s="270"/>
      <c r="AF6" s="270"/>
      <c r="AG6" s="270"/>
      <c r="AH6" s="270"/>
      <c r="AI6" s="270"/>
      <c r="AJ6" s="270"/>
      <c r="AK6" s="270"/>
      <c r="AL6" s="270"/>
      <c r="AM6" s="270"/>
      <c r="AN6" s="270"/>
      <c r="AO6" s="270"/>
      <c r="AP6" s="270"/>
      <c r="AQ6" s="270"/>
      <c r="AR6" s="270"/>
      <c r="AS6" s="270"/>
      <c r="AT6" s="270"/>
      <c r="AU6" s="270"/>
      <c r="AV6" s="270"/>
      <c r="AW6" s="270"/>
      <c r="AX6" s="270"/>
      <c r="AY6" s="270"/>
      <c r="AZ6" s="270"/>
      <c r="BA6" s="270"/>
      <c r="BB6" s="270"/>
      <c r="BC6" s="270"/>
      <c r="BD6" s="270"/>
      <c r="BE6" s="270"/>
      <c r="BF6" s="270"/>
      <c r="BG6" s="270"/>
      <c r="BH6" s="270"/>
      <c r="BI6" s="270"/>
      <c r="BJ6" s="270"/>
      <c r="BK6" s="270"/>
      <c r="BL6" s="270"/>
      <c r="BM6" s="270"/>
      <c r="BN6" s="270"/>
      <c r="BO6" s="270"/>
      <c r="BP6" s="270"/>
      <c r="BQ6" s="270"/>
      <c r="BR6" s="270"/>
      <c r="BS6" s="270"/>
      <c r="BT6" s="270"/>
    </row>
    <row r="7" spans="1:72" ht="13.2" x14ac:dyDescent="0.25">
      <c r="A7" s="286" t="s">
        <v>104</v>
      </c>
      <c r="B7" s="130"/>
      <c r="C7" s="543" t="s">
        <v>205</v>
      </c>
      <c r="D7" s="544"/>
      <c r="E7" s="545"/>
      <c r="F7" s="130"/>
      <c r="G7" s="130" t="s">
        <v>6</v>
      </c>
      <c r="H7" s="130"/>
      <c r="I7" s="549" t="s">
        <v>207</v>
      </c>
      <c r="J7" s="550"/>
      <c r="K7" s="551"/>
      <c r="L7" s="132"/>
      <c r="M7" s="270"/>
      <c r="N7" s="270"/>
      <c r="O7" s="270"/>
      <c r="P7" s="270"/>
      <c r="Q7" s="270"/>
      <c r="R7" s="270"/>
      <c r="S7" s="270"/>
      <c r="T7" s="319" t="s">
        <v>258</v>
      </c>
      <c r="U7" s="320">
        <v>51</v>
      </c>
      <c r="V7" s="270"/>
      <c r="W7" s="270"/>
      <c r="X7" s="270"/>
      <c r="Y7" s="270"/>
      <c r="Z7" s="270"/>
      <c r="AA7" s="270"/>
      <c r="AB7" s="270"/>
      <c r="AC7" s="270"/>
      <c r="AD7" s="270"/>
      <c r="AE7" s="270"/>
      <c r="AF7" s="270"/>
      <c r="AG7" s="270"/>
      <c r="AH7" s="270"/>
      <c r="AI7" s="270"/>
      <c r="AJ7" s="270"/>
      <c r="AK7" s="270"/>
      <c r="AL7" s="270"/>
      <c r="AM7" s="270"/>
      <c r="AN7" s="270"/>
      <c r="AO7" s="270"/>
      <c r="AP7" s="270"/>
      <c r="AQ7" s="270"/>
      <c r="AR7" s="270"/>
      <c r="AS7" s="270"/>
      <c r="AT7" s="270"/>
      <c r="AU7" s="270"/>
      <c r="AV7" s="270"/>
      <c r="AW7" s="270"/>
      <c r="AX7" s="270"/>
      <c r="AY7" s="270"/>
      <c r="AZ7" s="270"/>
      <c r="BA7" s="270"/>
      <c r="BB7" s="270"/>
      <c r="BC7" s="270"/>
      <c r="BD7" s="270"/>
      <c r="BE7" s="270"/>
      <c r="BF7" s="270"/>
      <c r="BG7" s="270"/>
      <c r="BH7" s="270"/>
      <c r="BI7" s="270"/>
      <c r="BJ7" s="270"/>
      <c r="BK7" s="270"/>
      <c r="BL7" s="270"/>
      <c r="BM7" s="270"/>
      <c r="BN7" s="270"/>
      <c r="BO7" s="270"/>
      <c r="BP7" s="270"/>
      <c r="BQ7" s="270"/>
      <c r="BR7" s="270"/>
      <c r="BS7" s="270"/>
      <c r="BT7" s="270"/>
    </row>
    <row r="8" spans="1:72" ht="13.2" x14ac:dyDescent="0.25">
      <c r="A8" s="286"/>
      <c r="B8" s="130"/>
      <c r="C8" s="130"/>
      <c r="D8" s="130"/>
      <c r="E8" s="130"/>
      <c r="F8" s="130"/>
      <c r="G8" s="130"/>
      <c r="H8" s="130"/>
      <c r="I8" s="130"/>
      <c r="J8" s="130"/>
      <c r="K8" s="130"/>
      <c r="L8" s="132"/>
      <c r="M8" s="270"/>
      <c r="N8" s="270"/>
      <c r="O8" s="270"/>
      <c r="P8" s="270"/>
      <c r="S8" s="270"/>
      <c r="T8" s="319" t="s">
        <v>259</v>
      </c>
      <c r="U8" s="320">
        <v>52</v>
      </c>
      <c r="V8" s="270"/>
      <c r="W8" s="270"/>
      <c r="X8" s="270"/>
      <c r="Y8" s="270"/>
      <c r="Z8" s="270"/>
      <c r="AA8" s="270"/>
      <c r="AB8" s="270"/>
      <c r="AC8" s="270"/>
      <c r="AD8" s="270"/>
      <c r="AE8" s="270"/>
      <c r="AF8" s="270"/>
      <c r="AG8" s="270"/>
      <c r="AH8" s="270"/>
      <c r="AI8" s="270"/>
      <c r="AJ8" s="270"/>
      <c r="AK8" s="270"/>
      <c r="AL8" s="270"/>
      <c r="AM8" s="270"/>
      <c r="AN8" s="270"/>
      <c r="AO8" s="270"/>
      <c r="AP8" s="270"/>
      <c r="AQ8" s="270"/>
      <c r="AR8" s="270"/>
      <c r="AS8" s="270"/>
      <c r="AT8" s="270"/>
      <c r="AU8" s="270"/>
      <c r="AV8" s="270"/>
      <c r="AW8" s="270"/>
      <c r="AX8" s="270"/>
      <c r="AY8" s="270"/>
      <c r="AZ8" s="270"/>
      <c r="BA8" s="270"/>
      <c r="BB8" s="270"/>
      <c r="BC8" s="270"/>
      <c r="BD8" s="270"/>
      <c r="BE8" s="270"/>
      <c r="BF8" s="270"/>
      <c r="BG8" s="270"/>
      <c r="BH8" s="270"/>
      <c r="BI8" s="270"/>
      <c r="BJ8" s="270"/>
      <c r="BK8" s="270"/>
      <c r="BL8" s="270"/>
      <c r="BM8" s="270"/>
      <c r="BN8" s="270"/>
      <c r="BO8" s="270"/>
      <c r="BP8" s="270"/>
      <c r="BQ8" s="270"/>
      <c r="BR8" s="270"/>
      <c r="BS8" s="270"/>
      <c r="BT8" s="270"/>
    </row>
    <row r="9" spans="1:72" ht="13.8" thickBot="1" x14ac:dyDescent="0.3">
      <c r="A9" s="34" t="s">
        <v>436</v>
      </c>
      <c r="B9" s="130"/>
      <c r="C9" s="543" t="s">
        <v>206</v>
      </c>
      <c r="D9" s="544"/>
      <c r="E9" s="545"/>
      <c r="F9" s="130"/>
      <c r="G9" s="130" t="s">
        <v>7</v>
      </c>
      <c r="H9" s="130"/>
      <c r="I9" s="552" t="s">
        <v>208</v>
      </c>
      <c r="J9" s="592"/>
      <c r="K9" s="593"/>
      <c r="L9" s="132"/>
      <c r="M9" s="270"/>
      <c r="N9" s="270"/>
      <c r="O9" s="270"/>
      <c r="P9" s="270"/>
      <c r="S9" s="270"/>
      <c r="T9" s="325" t="s">
        <v>262</v>
      </c>
      <c r="U9" s="326">
        <v>61</v>
      </c>
      <c r="V9" s="270"/>
      <c r="W9" s="270"/>
      <c r="X9" s="270"/>
      <c r="Y9" s="270"/>
      <c r="Z9" s="270"/>
      <c r="AA9" s="270"/>
      <c r="AB9" s="270"/>
      <c r="AC9" s="270"/>
      <c r="AD9" s="270"/>
      <c r="AE9" s="270"/>
      <c r="AF9" s="270"/>
      <c r="AG9" s="270"/>
      <c r="AH9" s="270"/>
      <c r="AI9" s="270"/>
      <c r="AJ9" s="270"/>
      <c r="AK9" s="270"/>
      <c r="AL9" s="270"/>
      <c r="AM9" s="270"/>
      <c r="AN9" s="270"/>
      <c r="AO9" s="270"/>
      <c r="AP9" s="270"/>
      <c r="AQ9" s="270"/>
      <c r="AR9" s="270"/>
      <c r="AS9" s="270"/>
      <c r="AT9" s="270"/>
      <c r="AU9" s="270"/>
      <c r="AV9" s="270"/>
      <c r="AW9" s="270"/>
      <c r="AX9" s="270"/>
      <c r="AY9" s="270"/>
      <c r="AZ9" s="270"/>
      <c r="BA9" s="270"/>
      <c r="BB9" s="270"/>
      <c r="BC9" s="270"/>
      <c r="BD9" s="270"/>
      <c r="BE9" s="270"/>
      <c r="BF9" s="270"/>
      <c r="BG9" s="270"/>
      <c r="BH9" s="270"/>
      <c r="BI9" s="270"/>
      <c r="BJ9" s="270"/>
      <c r="BK9" s="270"/>
      <c r="BL9" s="270"/>
      <c r="BM9" s="270"/>
      <c r="BN9" s="270"/>
      <c r="BO9" s="270"/>
      <c r="BP9" s="270"/>
      <c r="BQ9" s="270"/>
      <c r="BR9" s="270"/>
      <c r="BS9" s="270"/>
      <c r="BT9" s="270"/>
    </row>
    <row r="10" spans="1:72" ht="13.8" thickBot="1" x14ac:dyDescent="0.3">
      <c r="A10" s="427" t="s">
        <v>428</v>
      </c>
      <c r="B10" s="315"/>
      <c r="C10" s="315"/>
      <c r="D10" s="315"/>
      <c r="E10" s="315"/>
      <c r="F10" s="315"/>
      <c r="G10" s="315"/>
      <c r="H10" s="315"/>
      <c r="I10" s="315"/>
      <c r="J10" s="315"/>
      <c r="K10" s="315"/>
      <c r="L10" s="316"/>
      <c r="M10" s="270"/>
      <c r="N10" s="270"/>
      <c r="O10" s="270"/>
      <c r="P10" s="270"/>
      <c r="S10" s="270"/>
      <c r="T10" s="270"/>
      <c r="U10" s="270"/>
      <c r="V10" s="270"/>
      <c r="W10" s="270"/>
      <c r="X10" s="270"/>
      <c r="Y10" s="270"/>
      <c r="Z10" s="270"/>
      <c r="AA10" s="270"/>
      <c r="AB10" s="270"/>
      <c r="AC10" s="270"/>
      <c r="AD10" s="270"/>
      <c r="AE10" s="270"/>
      <c r="AF10" s="270"/>
      <c r="AG10" s="270"/>
      <c r="AH10" s="270"/>
      <c r="AI10" s="270"/>
      <c r="AJ10" s="270"/>
      <c r="AK10" s="270"/>
      <c r="AL10" s="270"/>
      <c r="AM10" s="270"/>
      <c r="AN10" s="270"/>
      <c r="AO10" s="270"/>
      <c r="AP10" s="270"/>
      <c r="AQ10" s="270"/>
      <c r="AR10" s="270"/>
      <c r="AS10" s="270"/>
      <c r="AT10" s="270"/>
      <c r="AU10" s="270"/>
      <c r="AV10" s="270"/>
      <c r="AW10" s="270"/>
      <c r="AX10" s="270"/>
      <c r="AY10" s="270"/>
      <c r="AZ10" s="270"/>
      <c r="BA10" s="270"/>
      <c r="BB10" s="270"/>
      <c r="BC10" s="270"/>
      <c r="BD10" s="270"/>
      <c r="BE10" s="270"/>
      <c r="BF10" s="270"/>
      <c r="BG10" s="270"/>
      <c r="BH10" s="270"/>
      <c r="BI10" s="270"/>
      <c r="BJ10" s="270"/>
      <c r="BK10" s="270"/>
      <c r="BL10" s="270"/>
      <c r="BM10" s="270"/>
      <c r="BN10" s="270"/>
      <c r="BO10" s="270"/>
      <c r="BP10" s="270"/>
      <c r="BQ10" s="270"/>
      <c r="BR10" s="270"/>
      <c r="BS10" s="270"/>
      <c r="BT10" s="270"/>
    </row>
    <row r="11" spans="1:72" ht="13.2" x14ac:dyDescent="0.25">
      <c r="A11" s="291"/>
      <c r="B11" s="291"/>
      <c r="C11" s="291"/>
      <c r="D11" s="291"/>
      <c r="E11" s="291"/>
      <c r="F11" s="291"/>
      <c r="G11" s="291"/>
      <c r="H11" s="291"/>
      <c r="I11" s="291"/>
      <c r="J11" s="291"/>
      <c r="K11" s="291"/>
      <c r="L11" s="291"/>
      <c r="M11" s="270"/>
      <c r="N11" s="270"/>
      <c r="O11" s="270"/>
      <c r="P11" s="270"/>
      <c r="S11" s="270"/>
      <c r="T11" s="270"/>
      <c r="U11" s="270"/>
      <c r="V11" s="270"/>
      <c r="W11" s="270"/>
      <c r="X11" s="270"/>
      <c r="Y11" s="270"/>
      <c r="Z11" s="270"/>
      <c r="AA11" s="270"/>
      <c r="AB11" s="270"/>
      <c r="AC11" s="270"/>
      <c r="AD11" s="270"/>
      <c r="AE11" s="270"/>
      <c r="AF11" s="270"/>
      <c r="AG11" s="270"/>
      <c r="AH11" s="270"/>
      <c r="AI11" s="270"/>
      <c r="AJ11" s="270"/>
      <c r="AK11" s="270"/>
      <c r="AL11" s="270"/>
      <c r="AM11" s="270"/>
      <c r="AN11" s="270"/>
      <c r="AO11" s="270"/>
      <c r="AP11" s="270"/>
      <c r="AQ11" s="270"/>
      <c r="AR11" s="270"/>
      <c r="AS11" s="270"/>
      <c r="AT11" s="270"/>
      <c r="AU11" s="270"/>
      <c r="AV11" s="270"/>
      <c r="AW11" s="270"/>
      <c r="AX11" s="270"/>
      <c r="AY11" s="270"/>
      <c r="AZ11" s="270"/>
      <c r="BA11" s="270"/>
      <c r="BB11" s="270"/>
      <c r="BC11" s="270"/>
      <c r="BD11" s="270"/>
      <c r="BE11" s="270"/>
      <c r="BF11" s="270"/>
      <c r="BG11" s="270"/>
      <c r="BH11" s="270"/>
      <c r="BI11" s="270"/>
      <c r="BJ11" s="270"/>
      <c r="BK11" s="270"/>
      <c r="BL11" s="270"/>
      <c r="BM11" s="270"/>
      <c r="BN11" s="270"/>
      <c r="BO11" s="270"/>
      <c r="BP11" s="270"/>
      <c r="BQ11" s="270"/>
      <c r="BR11" s="270"/>
      <c r="BS11" s="270"/>
      <c r="BT11" s="270"/>
    </row>
    <row r="12" spans="1:72" ht="13.8" thickBot="1" x14ac:dyDescent="0.3">
      <c r="A12" s="321" t="s">
        <v>31</v>
      </c>
      <c r="B12" s="291"/>
      <c r="C12" s="291"/>
      <c r="D12" s="291"/>
      <c r="E12" s="291"/>
      <c r="F12" s="291"/>
      <c r="G12" s="291"/>
      <c r="H12" s="291"/>
      <c r="I12" s="291"/>
      <c r="J12" s="291"/>
      <c r="K12" s="291"/>
      <c r="L12" s="291"/>
      <c r="M12" s="270"/>
      <c r="N12" s="270"/>
      <c r="O12" s="270"/>
      <c r="P12" s="270"/>
      <c r="S12" s="270"/>
      <c r="T12" s="270"/>
      <c r="U12" s="270"/>
      <c r="V12" s="270"/>
      <c r="W12" s="270"/>
      <c r="X12" s="270"/>
      <c r="Y12" s="270"/>
      <c r="Z12" s="270"/>
      <c r="AA12" s="270"/>
      <c r="AB12" s="270"/>
      <c r="AC12" s="270"/>
      <c r="AD12" s="270"/>
      <c r="AE12" s="270"/>
      <c r="AF12" s="270"/>
      <c r="AG12" s="270"/>
      <c r="AH12" s="270"/>
      <c r="AI12" s="270"/>
      <c r="AJ12" s="270"/>
      <c r="AK12" s="270"/>
      <c r="AL12" s="270"/>
      <c r="AM12" s="270"/>
      <c r="AN12" s="270"/>
      <c r="AO12" s="270"/>
      <c r="AP12" s="270"/>
      <c r="AQ12" s="270"/>
      <c r="AR12" s="270"/>
      <c r="AS12" s="270"/>
      <c r="AT12" s="270"/>
      <c r="AU12" s="270"/>
      <c r="AV12" s="270"/>
      <c r="AW12" s="270"/>
      <c r="AX12" s="270"/>
      <c r="AY12" s="270"/>
      <c r="AZ12" s="270"/>
      <c r="BA12" s="270"/>
      <c r="BB12" s="270"/>
      <c r="BC12" s="270"/>
      <c r="BD12" s="270"/>
      <c r="BE12" s="270"/>
      <c r="BF12" s="270"/>
      <c r="BG12" s="270"/>
      <c r="BH12" s="270"/>
      <c r="BI12" s="270"/>
      <c r="BJ12" s="270"/>
      <c r="BK12" s="270"/>
      <c r="BL12" s="270"/>
      <c r="BM12" s="270"/>
      <c r="BN12" s="270"/>
      <c r="BO12" s="270"/>
      <c r="BP12" s="270"/>
      <c r="BQ12" s="270"/>
      <c r="BR12" s="270"/>
      <c r="BS12" s="270"/>
      <c r="BT12" s="270"/>
    </row>
    <row r="13" spans="1:72" ht="13.2" x14ac:dyDescent="0.25">
      <c r="A13" s="322"/>
      <c r="B13" s="323"/>
      <c r="C13" s="323"/>
      <c r="D13" s="323"/>
      <c r="E13" s="323"/>
      <c r="F13" s="323"/>
      <c r="G13" s="323"/>
      <c r="H13" s="323"/>
      <c r="I13" s="323"/>
      <c r="J13" s="323"/>
      <c r="K13" s="323"/>
      <c r="L13" s="266"/>
      <c r="M13" s="270"/>
      <c r="N13" s="270"/>
      <c r="O13" s="270"/>
      <c r="P13" s="270"/>
      <c r="S13" s="270"/>
      <c r="T13" s="270"/>
      <c r="U13" s="270"/>
      <c r="V13" s="270"/>
      <c r="W13" s="270"/>
      <c r="X13" s="270"/>
      <c r="Y13" s="270"/>
      <c r="Z13" s="270"/>
      <c r="AA13" s="270"/>
      <c r="AB13" s="270"/>
      <c r="AC13" s="270"/>
      <c r="AD13" s="270"/>
      <c r="AE13" s="270"/>
      <c r="AF13" s="270"/>
      <c r="AG13" s="270"/>
      <c r="AH13" s="270"/>
      <c r="AI13" s="270"/>
      <c r="AJ13" s="270"/>
      <c r="AK13" s="270"/>
      <c r="AL13" s="270"/>
      <c r="AM13" s="270"/>
      <c r="AN13" s="270"/>
      <c r="AO13" s="270"/>
      <c r="AP13" s="270"/>
      <c r="AQ13" s="270"/>
      <c r="AR13" s="270"/>
      <c r="AS13" s="270"/>
      <c r="AT13" s="270"/>
      <c r="AU13" s="270"/>
      <c r="AV13" s="270"/>
      <c r="AW13" s="270"/>
      <c r="AX13" s="270"/>
      <c r="AY13" s="270"/>
      <c r="AZ13" s="270"/>
      <c r="BA13" s="270"/>
      <c r="BB13" s="270"/>
      <c r="BC13" s="270"/>
      <c r="BD13" s="270"/>
      <c r="BE13" s="270"/>
      <c r="BF13" s="270"/>
      <c r="BG13" s="270"/>
      <c r="BH13" s="270"/>
      <c r="BI13" s="270"/>
      <c r="BJ13" s="270"/>
      <c r="BK13" s="270"/>
      <c r="BL13" s="270"/>
      <c r="BM13" s="270"/>
      <c r="BN13" s="270"/>
      <c r="BO13" s="270"/>
      <c r="BP13" s="270"/>
      <c r="BQ13" s="270"/>
      <c r="BR13" s="270"/>
      <c r="BS13" s="270"/>
      <c r="BT13" s="270"/>
    </row>
    <row r="14" spans="1:72" ht="13.2" x14ac:dyDescent="0.25">
      <c r="A14" s="286" t="s">
        <v>32</v>
      </c>
      <c r="B14" s="130"/>
      <c r="C14" s="517" t="s">
        <v>419</v>
      </c>
      <c r="D14" s="518"/>
      <c r="E14" s="519"/>
      <c r="F14" s="130"/>
      <c r="G14" s="130" t="s">
        <v>39</v>
      </c>
      <c r="H14" s="130"/>
      <c r="I14" s="543" t="s">
        <v>209</v>
      </c>
      <c r="J14" s="544"/>
      <c r="K14" s="545"/>
      <c r="L14" s="132"/>
      <c r="M14" s="270"/>
      <c r="N14" s="270"/>
      <c r="O14" s="270"/>
      <c r="P14" s="270"/>
      <c r="S14" s="270"/>
      <c r="T14" s="270"/>
      <c r="U14" s="270"/>
      <c r="V14" s="270"/>
      <c r="W14" s="270"/>
      <c r="X14" s="270"/>
      <c r="Y14" s="270"/>
      <c r="Z14" s="270"/>
      <c r="AA14" s="270"/>
      <c r="AB14" s="270"/>
      <c r="AC14" s="270"/>
      <c r="AD14" s="270"/>
      <c r="AE14" s="270"/>
      <c r="AF14" s="270"/>
      <c r="AG14" s="270"/>
      <c r="AH14" s="270"/>
      <c r="AI14" s="270"/>
      <c r="AJ14" s="270"/>
      <c r="AK14" s="270"/>
      <c r="AL14" s="270"/>
      <c r="AM14" s="270"/>
      <c r="AN14" s="270"/>
      <c r="AO14" s="270"/>
      <c r="AP14" s="270"/>
      <c r="AQ14" s="270"/>
      <c r="AR14" s="270"/>
      <c r="AS14" s="270"/>
      <c r="AT14" s="270"/>
      <c r="AU14" s="270"/>
      <c r="AV14" s="270"/>
      <c r="AW14" s="270"/>
      <c r="AX14" s="270"/>
      <c r="AY14" s="270"/>
      <c r="AZ14" s="270"/>
      <c r="BA14" s="270"/>
      <c r="BB14" s="270"/>
      <c r="BC14" s="270"/>
      <c r="BD14" s="270"/>
      <c r="BE14" s="270"/>
      <c r="BF14" s="270"/>
      <c r="BG14" s="270"/>
      <c r="BH14" s="270"/>
      <c r="BI14" s="270"/>
      <c r="BJ14" s="270"/>
      <c r="BK14" s="270"/>
      <c r="BL14" s="270"/>
      <c r="BM14" s="270"/>
      <c r="BN14" s="270"/>
      <c r="BO14" s="270"/>
      <c r="BP14" s="270"/>
      <c r="BQ14" s="270"/>
      <c r="BR14" s="270"/>
      <c r="BS14" s="270"/>
      <c r="BT14" s="270"/>
    </row>
    <row r="15" spans="1:72" ht="13.2" x14ac:dyDescent="0.25">
      <c r="A15" s="286"/>
      <c r="B15" s="130"/>
      <c r="C15" s="130"/>
      <c r="D15" s="130"/>
      <c r="E15" s="130"/>
      <c r="F15" s="130"/>
      <c r="G15" s="130"/>
      <c r="H15" s="130"/>
      <c r="I15" s="130"/>
      <c r="J15" s="130"/>
      <c r="K15" s="130"/>
      <c r="L15" s="132"/>
      <c r="M15" s="270"/>
      <c r="N15" s="270"/>
      <c r="O15" s="270"/>
      <c r="P15" s="270"/>
      <c r="S15" s="270"/>
      <c r="T15" s="270"/>
      <c r="U15" s="270"/>
      <c r="V15" s="270"/>
      <c r="W15" s="270"/>
      <c r="X15" s="270"/>
      <c r="Y15" s="270"/>
      <c r="Z15" s="270"/>
      <c r="AA15" s="270"/>
      <c r="AB15" s="270"/>
      <c r="AC15" s="270"/>
      <c r="AD15" s="270"/>
      <c r="AE15" s="270"/>
      <c r="AF15" s="270"/>
      <c r="AG15" s="270"/>
      <c r="AH15" s="270"/>
      <c r="AI15" s="270"/>
      <c r="AJ15" s="270"/>
      <c r="AK15" s="270"/>
      <c r="AL15" s="270"/>
      <c r="AM15" s="270"/>
      <c r="AN15" s="270"/>
      <c r="AO15" s="270"/>
      <c r="AP15" s="270"/>
      <c r="AQ15" s="270"/>
      <c r="AR15" s="270"/>
      <c r="AS15" s="270"/>
      <c r="AT15" s="270"/>
      <c r="AU15" s="270"/>
      <c r="AV15" s="270"/>
      <c r="AW15" s="270"/>
      <c r="AX15" s="270"/>
      <c r="AY15" s="270"/>
      <c r="AZ15" s="270"/>
      <c r="BA15" s="270"/>
      <c r="BB15" s="270"/>
      <c r="BC15" s="270"/>
      <c r="BD15" s="270"/>
      <c r="BE15" s="270"/>
      <c r="BF15" s="270"/>
      <c r="BG15" s="270"/>
      <c r="BH15" s="270"/>
      <c r="BI15" s="270"/>
      <c r="BJ15" s="270"/>
      <c r="BK15" s="270"/>
      <c r="BL15" s="270"/>
      <c r="BM15" s="270"/>
      <c r="BN15" s="270"/>
      <c r="BO15" s="270"/>
      <c r="BP15" s="270"/>
      <c r="BQ15" s="270"/>
      <c r="BR15" s="270"/>
      <c r="BS15" s="270"/>
      <c r="BT15" s="270"/>
    </row>
    <row r="16" spans="1:72" ht="13.2" x14ac:dyDescent="0.25">
      <c r="A16" s="130" t="s">
        <v>33</v>
      </c>
      <c r="B16" s="130"/>
      <c r="C16" s="43">
        <f>Funding_Year</f>
        <v>2028</v>
      </c>
      <c r="D16" s="271"/>
      <c r="E16" s="271"/>
      <c r="F16" s="130"/>
      <c r="G16" s="130" t="s">
        <v>0</v>
      </c>
      <c r="H16" s="130"/>
      <c r="I16" s="41" t="s">
        <v>103</v>
      </c>
      <c r="J16" s="324"/>
      <c r="K16" s="130"/>
      <c r="L16" s="132"/>
      <c r="M16" s="270"/>
      <c r="N16" s="270"/>
      <c r="O16" s="270"/>
      <c r="P16" s="270"/>
      <c r="Q16" s="553" t="s">
        <v>440</v>
      </c>
      <c r="R16" s="554"/>
      <c r="S16" s="554"/>
      <c r="T16" s="554"/>
      <c r="U16" s="554"/>
      <c r="V16" s="554"/>
      <c r="W16" s="554"/>
      <c r="X16" s="554"/>
      <c r="Y16" s="555"/>
      <c r="Z16" s="270"/>
      <c r="AA16" s="270"/>
      <c r="AB16" s="270"/>
      <c r="AC16" s="270"/>
      <c r="AD16" s="270"/>
      <c r="AE16" s="270"/>
      <c r="AF16" s="270"/>
      <c r="AG16" s="270"/>
      <c r="AH16" s="270"/>
      <c r="AI16" s="270"/>
      <c r="AJ16" s="270"/>
      <c r="AK16" s="270"/>
      <c r="AL16" s="270"/>
      <c r="AM16" s="270"/>
      <c r="AN16" s="270"/>
      <c r="AO16" s="270"/>
      <c r="AP16" s="270"/>
      <c r="AQ16" s="270"/>
      <c r="AR16" s="270"/>
      <c r="AS16" s="270"/>
      <c r="AT16" s="270"/>
      <c r="AU16" s="270"/>
      <c r="AV16" s="270"/>
      <c r="AW16" s="270"/>
      <c r="AX16" s="270"/>
      <c r="AY16" s="270"/>
      <c r="AZ16" s="270"/>
      <c r="BA16" s="270"/>
      <c r="BB16" s="270"/>
      <c r="BC16" s="270"/>
      <c r="BD16" s="270"/>
      <c r="BE16" s="270"/>
      <c r="BF16" s="270"/>
      <c r="BG16" s="270"/>
      <c r="BH16" s="270"/>
      <c r="BI16" s="270"/>
      <c r="BJ16" s="270"/>
      <c r="BK16" s="270"/>
      <c r="BL16" s="270"/>
      <c r="BM16" s="270"/>
      <c r="BN16" s="270"/>
      <c r="BO16" s="270"/>
      <c r="BP16" s="270"/>
      <c r="BQ16" s="270"/>
      <c r="BR16" s="270"/>
      <c r="BS16" s="270"/>
      <c r="BT16" s="270"/>
    </row>
    <row r="17" spans="1:72" ht="13.2" x14ac:dyDescent="0.25">
      <c r="A17" s="275"/>
      <c r="B17" s="271"/>
      <c r="C17" s="271"/>
      <c r="D17" s="271"/>
      <c r="E17" s="271"/>
      <c r="F17" s="130"/>
      <c r="G17" s="130"/>
      <c r="H17" s="130"/>
      <c r="I17" s="130"/>
      <c r="J17" s="130"/>
      <c r="K17" s="130"/>
      <c r="L17" s="132"/>
      <c r="M17" s="270"/>
      <c r="N17" s="270"/>
      <c r="O17" s="270"/>
      <c r="P17" s="270"/>
      <c r="Q17" s="556"/>
      <c r="R17" s="557"/>
      <c r="S17" s="557"/>
      <c r="T17" s="557"/>
      <c r="U17" s="557"/>
      <c r="V17" s="557"/>
      <c r="W17" s="557"/>
      <c r="X17" s="557"/>
      <c r="Y17" s="558"/>
      <c r="Z17" s="270"/>
      <c r="AA17" s="270"/>
      <c r="AB17" s="270"/>
      <c r="AC17" s="270"/>
      <c r="AD17" s="270"/>
      <c r="AE17" s="270"/>
      <c r="AF17" s="270"/>
      <c r="AG17" s="270"/>
      <c r="AH17" s="270"/>
      <c r="AI17" s="270"/>
      <c r="AJ17" s="270"/>
      <c r="AK17" s="270"/>
      <c r="AL17" s="270"/>
      <c r="AM17" s="270"/>
      <c r="AN17" s="270"/>
      <c r="AO17" s="270"/>
      <c r="AP17" s="270"/>
      <c r="AQ17" s="270"/>
      <c r="AR17" s="270"/>
      <c r="AS17" s="270"/>
      <c r="AT17" s="270"/>
      <c r="AU17" s="270"/>
      <c r="AV17" s="270"/>
      <c r="AW17" s="270"/>
      <c r="AX17" s="270"/>
      <c r="AY17" s="270"/>
      <c r="AZ17" s="270"/>
      <c r="BA17" s="270"/>
      <c r="BB17" s="270"/>
      <c r="BC17" s="270"/>
      <c r="BD17" s="270"/>
      <c r="BE17" s="270"/>
      <c r="BF17" s="270"/>
      <c r="BG17" s="270"/>
      <c r="BH17" s="270"/>
      <c r="BI17" s="270"/>
      <c r="BJ17" s="270"/>
      <c r="BK17" s="270"/>
      <c r="BL17" s="270"/>
      <c r="BM17" s="270"/>
      <c r="BN17" s="270"/>
      <c r="BO17" s="270"/>
      <c r="BP17" s="270"/>
      <c r="BQ17" s="270"/>
      <c r="BR17" s="270"/>
      <c r="BS17" s="270"/>
      <c r="BT17" s="270"/>
    </row>
    <row r="18" spans="1:72" ht="13.2" x14ac:dyDescent="0.25">
      <c r="A18" s="286" t="s">
        <v>77</v>
      </c>
      <c r="B18" s="327"/>
      <c r="C18" s="517" t="str">
        <f>C7&amp;" - "&amp;C14&amp;"-"&amp;I16</f>
        <v>Your Agency - Diesel Replacement-SL</v>
      </c>
      <c r="D18" s="518"/>
      <c r="E18" s="519"/>
      <c r="F18" s="130"/>
      <c r="G18" s="130" t="s">
        <v>76</v>
      </c>
      <c r="H18" s="130"/>
      <c r="I18" s="517" t="str">
        <f>IF(I16="SL","Salt Lake",IF(I16="DA","Ogden-Layton",IF(I16="WE","Ogden-Layton","")))</f>
        <v>Salt Lake</v>
      </c>
      <c r="J18" s="518"/>
      <c r="K18" s="519"/>
      <c r="L18" s="132"/>
      <c r="M18" s="270"/>
      <c r="N18" s="270"/>
      <c r="O18" s="270"/>
      <c r="P18" s="270"/>
      <c r="Q18" s="556"/>
      <c r="R18" s="557"/>
      <c r="S18" s="557"/>
      <c r="T18" s="557"/>
      <c r="U18" s="557"/>
      <c r="V18" s="557"/>
      <c r="W18" s="557"/>
      <c r="X18" s="557"/>
      <c r="Y18" s="558"/>
      <c r="Z18" s="270"/>
      <c r="AA18" s="270"/>
      <c r="AB18" s="270"/>
      <c r="AC18" s="270"/>
      <c r="AD18" s="270"/>
      <c r="AE18" s="270"/>
      <c r="AF18" s="270"/>
      <c r="AG18" s="270"/>
      <c r="AH18" s="270"/>
      <c r="AI18" s="270"/>
      <c r="AJ18" s="270"/>
      <c r="AK18" s="270"/>
      <c r="AL18" s="270"/>
      <c r="AM18" s="270"/>
      <c r="AN18" s="270"/>
      <c r="AO18" s="270"/>
      <c r="AP18" s="270"/>
      <c r="AQ18" s="270"/>
      <c r="AR18" s="270"/>
      <c r="AS18" s="270"/>
      <c r="AT18" s="270"/>
      <c r="AU18" s="270"/>
      <c r="AV18" s="270"/>
      <c r="AW18" s="270"/>
      <c r="AX18" s="270"/>
      <c r="AY18" s="270"/>
      <c r="AZ18" s="270"/>
      <c r="BA18" s="270"/>
      <c r="BB18" s="270"/>
      <c r="BC18" s="270"/>
      <c r="BD18" s="270"/>
      <c r="BE18" s="270"/>
      <c r="BF18" s="270"/>
      <c r="BG18" s="270"/>
      <c r="BH18" s="270"/>
      <c r="BI18" s="270"/>
      <c r="BJ18" s="270"/>
      <c r="BK18" s="270"/>
      <c r="BL18" s="270"/>
      <c r="BM18" s="270"/>
      <c r="BN18" s="270"/>
      <c r="BO18" s="270"/>
      <c r="BP18" s="270"/>
      <c r="BQ18" s="270"/>
      <c r="BR18" s="270"/>
      <c r="BS18" s="270"/>
      <c r="BT18" s="270"/>
    </row>
    <row r="19" spans="1:72" ht="13.2" x14ac:dyDescent="0.25">
      <c r="A19" s="286"/>
      <c r="B19" s="130"/>
      <c r="C19" s="130"/>
      <c r="D19" s="130"/>
      <c r="E19" s="130"/>
      <c r="F19" s="130"/>
      <c r="G19" s="130"/>
      <c r="H19" s="130"/>
      <c r="I19" s="130"/>
      <c r="J19" s="130"/>
      <c r="K19" s="130"/>
      <c r="L19" s="132"/>
      <c r="M19" s="270"/>
      <c r="N19" s="270"/>
      <c r="O19" s="270"/>
      <c r="P19" s="270"/>
      <c r="Q19" s="556"/>
      <c r="R19" s="557"/>
      <c r="S19" s="557"/>
      <c r="T19" s="557"/>
      <c r="U19" s="557"/>
      <c r="V19" s="557"/>
      <c r="W19" s="557"/>
      <c r="X19" s="557"/>
      <c r="Y19" s="558"/>
      <c r="Z19" s="270"/>
      <c r="AA19" s="270"/>
      <c r="AB19" s="270"/>
      <c r="AC19" s="270"/>
      <c r="AD19" s="270"/>
      <c r="AE19" s="270"/>
      <c r="AF19" s="270"/>
      <c r="AG19" s="270"/>
      <c r="AH19" s="270"/>
      <c r="AI19" s="270"/>
      <c r="AJ19" s="270"/>
      <c r="AK19" s="270"/>
      <c r="AL19" s="270"/>
      <c r="AM19" s="270"/>
      <c r="AN19" s="270"/>
      <c r="AO19" s="270"/>
      <c r="AP19" s="270"/>
      <c r="AQ19" s="270"/>
      <c r="AR19" s="270"/>
      <c r="AS19" s="270"/>
      <c r="AT19" s="270"/>
      <c r="AU19" s="270"/>
      <c r="AV19" s="270"/>
      <c r="AW19" s="270"/>
      <c r="AX19" s="270"/>
      <c r="AY19" s="270"/>
      <c r="AZ19" s="270"/>
      <c r="BA19" s="270"/>
      <c r="BB19" s="270"/>
      <c r="BC19" s="270"/>
      <c r="BD19" s="270"/>
      <c r="BE19" s="270"/>
      <c r="BF19" s="270"/>
      <c r="BG19" s="270"/>
      <c r="BH19" s="270"/>
      <c r="BI19" s="270"/>
      <c r="BJ19" s="270"/>
      <c r="BK19" s="270"/>
      <c r="BL19" s="270"/>
      <c r="BM19" s="270"/>
      <c r="BN19" s="270"/>
      <c r="BO19" s="270"/>
      <c r="BP19" s="270"/>
      <c r="BQ19" s="270"/>
      <c r="BR19" s="270"/>
      <c r="BS19" s="270"/>
      <c r="BT19" s="270"/>
    </row>
    <row r="20" spans="1:72" ht="133.5" customHeight="1" x14ac:dyDescent="0.25">
      <c r="A20" s="655" t="s">
        <v>215</v>
      </c>
      <c r="B20" s="599"/>
      <c r="C20" s="520" t="s">
        <v>238</v>
      </c>
      <c r="D20" s="521"/>
      <c r="E20" s="521"/>
      <c r="F20" s="521"/>
      <c r="G20" s="521"/>
      <c r="H20" s="521"/>
      <c r="I20" s="521"/>
      <c r="J20" s="521"/>
      <c r="K20" s="522"/>
      <c r="L20" s="328"/>
      <c r="M20" s="270"/>
      <c r="N20" s="270"/>
      <c r="O20" s="270"/>
      <c r="P20" s="270"/>
      <c r="Q20" s="556"/>
      <c r="R20" s="557"/>
      <c r="S20" s="557"/>
      <c r="T20" s="557"/>
      <c r="U20" s="557"/>
      <c r="V20" s="557"/>
      <c r="W20" s="557"/>
      <c r="X20" s="557"/>
      <c r="Y20" s="558"/>
      <c r="Z20" s="270"/>
      <c r="AA20" s="270"/>
      <c r="AB20" s="270"/>
      <c r="AC20" s="270"/>
      <c r="AD20" s="270"/>
      <c r="AE20" s="270"/>
      <c r="AF20" s="270"/>
      <c r="AG20" s="270"/>
      <c r="AH20" s="270"/>
      <c r="AI20" s="270"/>
      <c r="AJ20" s="270"/>
      <c r="AK20" s="270"/>
      <c r="AL20" s="270"/>
      <c r="AM20" s="270"/>
      <c r="AN20" s="270"/>
      <c r="AO20" s="270"/>
      <c r="AP20" s="270"/>
      <c r="AQ20" s="270"/>
      <c r="AR20" s="270"/>
      <c r="AS20" s="270"/>
      <c r="AT20" s="270"/>
      <c r="AU20" s="270"/>
      <c r="AV20" s="270"/>
      <c r="AW20" s="270"/>
      <c r="AX20" s="270"/>
      <c r="AY20" s="270"/>
      <c r="AZ20" s="270"/>
      <c r="BA20" s="270"/>
      <c r="BB20" s="270"/>
      <c r="BC20" s="270"/>
      <c r="BD20" s="270"/>
      <c r="BE20" s="270"/>
      <c r="BF20" s="270"/>
      <c r="BG20" s="270"/>
      <c r="BH20" s="270"/>
      <c r="BI20" s="270"/>
      <c r="BJ20" s="270"/>
      <c r="BK20" s="270"/>
      <c r="BL20" s="270"/>
      <c r="BM20" s="270"/>
      <c r="BN20" s="270"/>
      <c r="BO20" s="270"/>
      <c r="BP20" s="270"/>
      <c r="BQ20" s="270"/>
      <c r="BR20" s="270"/>
      <c r="BS20" s="270"/>
      <c r="BT20" s="270"/>
    </row>
    <row r="21" spans="1:72" ht="13.8" thickBot="1" x14ac:dyDescent="0.3">
      <c r="A21" s="314"/>
      <c r="B21" s="315"/>
      <c r="C21" s="315"/>
      <c r="D21" s="315"/>
      <c r="E21" s="315"/>
      <c r="F21" s="315"/>
      <c r="G21" s="315"/>
      <c r="H21" s="315"/>
      <c r="I21" s="315"/>
      <c r="J21" s="315"/>
      <c r="K21" s="315"/>
      <c r="L21" s="316"/>
      <c r="M21" s="270"/>
      <c r="N21" s="270"/>
      <c r="O21" s="270"/>
      <c r="P21" s="270"/>
      <c r="Q21" s="556"/>
      <c r="R21" s="557"/>
      <c r="S21" s="557"/>
      <c r="T21" s="557"/>
      <c r="U21" s="557"/>
      <c r="V21" s="557"/>
      <c r="W21" s="557"/>
      <c r="X21" s="557"/>
      <c r="Y21" s="558"/>
      <c r="Z21" s="270"/>
      <c r="AA21" s="270"/>
      <c r="AB21" s="270"/>
      <c r="AC21" s="270"/>
      <c r="AD21" s="270"/>
      <c r="AE21" s="270"/>
      <c r="AF21" s="270"/>
      <c r="AG21" s="270"/>
      <c r="AH21" s="270"/>
      <c r="AI21" s="270"/>
      <c r="AJ21" s="270"/>
      <c r="AK21" s="270"/>
      <c r="AL21" s="270"/>
      <c r="AM21" s="270"/>
      <c r="AN21" s="270"/>
      <c r="AO21" s="270"/>
      <c r="AP21" s="270"/>
      <c r="AQ21" s="270"/>
      <c r="AR21" s="270"/>
      <c r="AS21" s="270"/>
      <c r="AT21" s="270"/>
      <c r="AU21" s="270"/>
      <c r="AV21" s="270"/>
      <c r="AW21" s="270"/>
      <c r="AX21" s="270"/>
      <c r="AY21" s="270"/>
      <c r="AZ21" s="270"/>
      <c r="BA21" s="270"/>
      <c r="BB21" s="270"/>
      <c r="BC21" s="270"/>
      <c r="BD21" s="270"/>
      <c r="BE21" s="270"/>
      <c r="BF21" s="270"/>
      <c r="BG21" s="270"/>
      <c r="BH21" s="270"/>
      <c r="BI21" s="270"/>
      <c r="BJ21" s="270"/>
      <c r="BK21" s="270"/>
      <c r="BL21" s="270"/>
      <c r="BM21" s="270"/>
      <c r="BN21" s="270"/>
      <c r="BO21" s="270"/>
      <c r="BP21" s="270"/>
      <c r="BQ21" s="270"/>
      <c r="BR21" s="270"/>
      <c r="BS21" s="270"/>
      <c r="BT21" s="270"/>
    </row>
    <row r="22" spans="1:72" ht="13.8" thickBot="1" x14ac:dyDescent="0.3">
      <c r="A22" s="291"/>
      <c r="B22" s="291"/>
      <c r="C22" s="291"/>
      <c r="D22" s="291"/>
      <c r="E22" s="291"/>
      <c r="F22" s="291"/>
      <c r="G22" s="291"/>
      <c r="H22" s="291"/>
      <c r="I22" s="291"/>
      <c r="J22" s="291"/>
      <c r="K22" s="291"/>
      <c r="L22" s="291"/>
      <c r="Q22" s="556"/>
      <c r="R22" s="557"/>
      <c r="S22" s="557"/>
      <c r="T22" s="557"/>
      <c r="U22" s="557"/>
      <c r="V22" s="557"/>
      <c r="W22" s="557"/>
      <c r="X22" s="557"/>
      <c r="Y22" s="558"/>
      <c r="Z22" s="270"/>
      <c r="AA22" s="270"/>
      <c r="AB22" s="270"/>
      <c r="AC22" s="270"/>
      <c r="AD22" s="270"/>
      <c r="AE22" s="270"/>
      <c r="AF22" s="270"/>
      <c r="AG22" s="270"/>
      <c r="AH22" s="270"/>
      <c r="AI22" s="270"/>
      <c r="AJ22" s="270"/>
      <c r="AK22" s="270"/>
      <c r="AL22" s="270"/>
      <c r="AM22" s="270"/>
      <c r="AN22" s="270"/>
      <c r="AO22" s="270"/>
      <c r="AP22" s="270"/>
      <c r="AQ22" s="270"/>
      <c r="AR22" s="270"/>
      <c r="AS22" s="270"/>
      <c r="AT22" s="270"/>
      <c r="AU22" s="270"/>
      <c r="AV22" s="270"/>
      <c r="AW22" s="270"/>
      <c r="AX22" s="270"/>
      <c r="AY22" s="270"/>
      <c r="AZ22" s="270"/>
      <c r="BA22" s="270"/>
      <c r="BB22" s="270"/>
      <c r="BC22" s="270"/>
      <c r="BD22" s="270"/>
      <c r="BE22" s="270"/>
      <c r="BF22" s="270"/>
      <c r="BG22" s="270"/>
      <c r="BH22" s="270"/>
      <c r="BI22" s="270"/>
      <c r="BJ22" s="270"/>
      <c r="BK22" s="270"/>
      <c r="BL22" s="270"/>
      <c r="BM22" s="270"/>
      <c r="BN22" s="270"/>
      <c r="BO22" s="270"/>
      <c r="BP22" s="270"/>
      <c r="BQ22" s="270"/>
      <c r="BR22" s="270"/>
      <c r="BS22" s="270"/>
      <c r="BT22" s="270"/>
    </row>
    <row r="23" spans="1:72" ht="15" thickTop="1" thickBot="1" x14ac:dyDescent="0.35">
      <c r="A23" s="30" t="s">
        <v>432</v>
      </c>
      <c r="B23" s="291"/>
      <c r="D23" s="658" t="s">
        <v>418</v>
      </c>
      <c r="E23" s="659"/>
      <c r="F23" s="659"/>
      <c r="G23" s="659"/>
      <c r="H23" s="659"/>
      <c r="I23" s="659"/>
      <c r="J23" s="659"/>
      <c r="K23" s="660"/>
      <c r="L23" s="291"/>
      <c r="M23" s="270"/>
      <c r="N23" s="270"/>
      <c r="O23" s="270"/>
      <c r="P23" s="270"/>
      <c r="Q23" s="559"/>
      <c r="R23" s="560"/>
      <c r="S23" s="560"/>
      <c r="T23" s="560"/>
      <c r="U23" s="560"/>
      <c r="V23" s="560"/>
      <c r="W23" s="560"/>
      <c r="X23" s="560"/>
      <c r="Y23" s="561"/>
      <c r="Z23" s="270"/>
      <c r="AA23" s="270"/>
      <c r="AB23" s="270"/>
      <c r="AC23" s="270"/>
      <c r="AD23" s="270"/>
      <c r="AE23" s="270"/>
      <c r="AF23" s="270"/>
      <c r="AG23" s="270"/>
      <c r="AH23" s="270"/>
      <c r="AI23" s="270"/>
      <c r="AJ23" s="270"/>
      <c r="AK23" s="270"/>
      <c r="AL23" s="270"/>
      <c r="AM23" s="270"/>
      <c r="AN23" s="270"/>
      <c r="AO23" s="270"/>
      <c r="AP23" s="270"/>
      <c r="AQ23" s="270"/>
      <c r="AR23" s="270"/>
      <c r="AS23" s="270"/>
      <c r="AT23" s="270"/>
      <c r="AU23" s="270"/>
      <c r="AV23" s="270"/>
      <c r="AW23" s="270"/>
      <c r="AX23" s="270"/>
      <c r="AY23" s="270"/>
      <c r="AZ23" s="270"/>
      <c r="BA23" s="270"/>
      <c r="BB23" s="270"/>
      <c r="BC23" s="270"/>
      <c r="BD23" s="270"/>
      <c r="BE23" s="270"/>
      <c r="BF23" s="270"/>
      <c r="BG23" s="270"/>
      <c r="BH23" s="270"/>
      <c r="BI23" s="270"/>
      <c r="BJ23" s="270"/>
      <c r="BK23" s="270"/>
      <c r="BL23" s="270"/>
      <c r="BM23" s="270"/>
      <c r="BN23" s="270"/>
      <c r="BO23" s="270"/>
      <c r="BP23" s="270"/>
      <c r="BQ23" s="270"/>
      <c r="BR23" s="270"/>
      <c r="BS23" s="270"/>
      <c r="BT23" s="270"/>
    </row>
    <row r="24" spans="1:72" ht="39.6" x14ac:dyDescent="0.25">
      <c r="A24" s="262"/>
      <c r="B24" s="263"/>
      <c r="C24" s="264" t="s">
        <v>349</v>
      </c>
      <c r="D24" s="638" t="s">
        <v>348</v>
      </c>
      <c r="E24" s="638"/>
      <c r="F24" s="264" t="s">
        <v>403</v>
      </c>
      <c r="G24" s="264" t="s">
        <v>389</v>
      </c>
      <c r="H24" s="264" t="str">
        <f>"Vehicle Age in "&amp;C16</f>
        <v>Vehicle Age in 2028</v>
      </c>
      <c r="I24" s="265" t="s">
        <v>402</v>
      </c>
      <c r="J24" s="265" t="s">
        <v>413</v>
      </c>
      <c r="K24" s="265" t="s">
        <v>393</v>
      </c>
      <c r="L24" s="266"/>
      <c r="M24" s="270"/>
      <c r="N24" s="270"/>
      <c r="O24" s="270"/>
      <c r="P24" s="270"/>
      <c r="Q24" s="270"/>
      <c r="R24" s="270"/>
      <c r="S24" s="270"/>
      <c r="T24" s="270"/>
      <c r="U24" s="270"/>
      <c r="V24" s="270"/>
      <c r="W24" s="270"/>
      <c r="X24" s="270"/>
      <c r="Y24" s="270"/>
      <c r="Z24" s="270"/>
      <c r="AA24" s="270"/>
      <c r="AB24" s="270"/>
      <c r="AC24" s="270"/>
      <c r="AD24" s="270"/>
      <c r="AE24" s="270"/>
      <c r="AF24" s="270"/>
      <c r="AG24" s="270"/>
      <c r="AH24" s="270"/>
      <c r="AI24" s="270"/>
      <c r="AJ24" s="270"/>
      <c r="AK24" s="270"/>
      <c r="AL24" s="270"/>
      <c r="AM24" s="270"/>
      <c r="AN24" s="270"/>
      <c r="AO24" s="270"/>
      <c r="AP24" s="270"/>
      <c r="AQ24" s="270"/>
      <c r="AR24" s="270"/>
      <c r="AS24" s="270"/>
      <c r="AT24" s="270"/>
      <c r="AU24" s="270"/>
      <c r="AV24" s="270"/>
      <c r="AW24" s="270"/>
      <c r="AX24" s="270"/>
      <c r="AY24" s="270"/>
      <c r="AZ24" s="270"/>
      <c r="BA24" s="270"/>
      <c r="BB24" s="270"/>
      <c r="BC24" s="270"/>
      <c r="BD24" s="270"/>
      <c r="BE24" s="270"/>
      <c r="BF24" s="270"/>
      <c r="BG24" s="270"/>
      <c r="BH24" s="270"/>
      <c r="BI24" s="270"/>
      <c r="BJ24" s="270"/>
      <c r="BK24" s="270"/>
      <c r="BL24" s="270"/>
      <c r="BM24" s="270"/>
      <c r="BN24" s="270"/>
      <c r="BO24" s="270"/>
      <c r="BP24" s="270"/>
      <c r="BQ24" s="270"/>
      <c r="BR24" s="270"/>
      <c r="BS24" s="270"/>
      <c r="BT24" s="270"/>
    </row>
    <row r="25" spans="1:72" ht="13.2" x14ac:dyDescent="0.25">
      <c r="A25" s="642" t="s">
        <v>350</v>
      </c>
      <c r="B25" s="643"/>
      <c r="C25" s="260">
        <v>2008</v>
      </c>
      <c r="D25" s="645" t="s">
        <v>256</v>
      </c>
      <c r="E25" s="646"/>
      <c r="F25" s="295" t="s">
        <v>352</v>
      </c>
      <c r="G25" s="261">
        <v>300000</v>
      </c>
      <c r="H25" s="295">
        <f>C16-C25</f>
        <v>20</v>
      </c>
      <c r="I25" s="260">
        <v>19</v>
      </c>
      <c r="J25" s="271">
        <f>MAX(0,I25-H25)</f>
        <v>0</v>
      </c>
      <c r="K25" s="268">
        <f>G25/(H25-6)</f>
        <v>21428.571428571428</v>
      </c>
      <c r="L25" s="269"/>
      <c r="M25" s="270"/>
      <c r="N25" s="270"/>
      <c r="O25" s="270"/>
      <c r="P25" s="270"/>
      <c r="Q25" s="270"/>
      <c r="R25" s="270"/>
      <c r="S25" s="270"/>
      <c r="T25" s="270"/>
      <c r="U25" s="270"/>
      <c r="V25" s="270"/>
      <c r="W25" s="270"/>
      <c r="X25" s="270"/>
      <c r="Y25" s="270"/>
      <c r="Z25" s="270"/>
      <c r="AA25" s="270"/>
      <c r="AB25" s="270"/>
      <c r="AC25" s="270"/>
      <c r="AD25" s="270"/>
      <c r="AE25" s="270"/>
      <c r="AF25" s="270"/>
      <c r="AG25" s="270"/>
      <c r="AH25" s="270"/>
      <c r="AI25" s="270"/>
      <c r="AJ25" s="270"/>
      <c r="AK25" s="270"/>
      <c r="AL25" s="270"/>
      <c r="AM25" s="270"/>
      <c r="AN25" s="270"/>
      <c r="AO25" s="270"/>
      <c r="AP25" s="270"/>
      <c r="AQ25" s="270"/>
      <c r="AR25" s="270"/>
      <c r="AS25" s="270"/>
      <c r="AT25" s="270"/>
      <c r="AU25" s="270"/>
      <c r="AV25" s="270"/>
      <c r="AW25" s="270"/>
      <c r="AX25" s="270"/>
      <c r="AY25" s="270"/>
      <c r="AZ25" s="270"/>
      <c r="BA25" s="270"/>
      <c r="BB25" s="270"/>
      <c r="BC25" s="270"/>
      <c r="BD25" s="270"/>
      <c r="BE25" s="270"/>
      <c r="BF25" s="270"/>
      <c r="BG25" s="270"/>
      <c r="BH25" s="270"/>
      <c r="BI25" s="270"/>
      <c r="BJ25" s="270"/>
      <c r="BK25" s="270"/>
      <c r="BL25" s="270"/>
      <c r="BM25" s="270"/>
      <c r="BN25" s="270"/>
      <c r="BO25" s="270"/>
      <c r="BP25" s="270"/>
      <c r="BQ25" s="270"/>
      <c r="BR25" s="270"/>
      <c r="BS25" s="270"/>
      <c r="BT25" s="270"/>
    </row>
    <row r="26" spans="1:72" ht="13.2" x14ac:dyDescent="0.25">
      <c r="A26" s="642" t="s">
        <v>351</v>
      </c>
      <c r="B26" s="643"/>
      <c r="C26" s="267">
        <f>C16</f>
        <v>2028</v>
      </c>
      <c r="D26" s="644" t="str">
        <f>D25</f>
        <v>Transit Bus</v>
      </c>
      <c r="E26" s="644"/>
      <c r="F26" s="260" t="s">
        <v>352</v>
      </c>
      <c r="G26" s="267" t="s">
        <v>353</v>
      </c>
      <c r="H26" s="267" t="s">
        <v>353</v>
      </c>
      <c r="I26" s="267" t="s">
        <v>353</v>
      </c>
      <c r="J26" s="271"/>
      <c r="K26" s="268">
        <f>K25</f>
        <v>21428.571428571428</v>
      </c>
      <c r="L26" s="269"/>
      <c r="M26" s="329"/>
      <c r="N26" s="329">
        <f>$C$25-B36</f>
        <v>2008</v>
      </c>
      <c r="O26" s="329">
        <f>$C$25-C36</f>
        <v>2007</v>
      </c>
      <c r="P26" s="329">
        <f>$C$25-D36</f>
        <v>2006</v>
      </c>
      <c r="Q26" s="329">
        <f>$C$25-E36</f>
        <v>2005</v>
      </c>
      <c r="R26" s="329">
        <f>$C$25-F36</f>
        <v>2004</v>
      </c>
      <c r="S26" s="330"/>
      <c r="T26" s="270"/>
      <c r="U26" s="270"/>
      <c r="V26" s="270"/>
      <c r="W26" s="270"/>
      <c r="X26" s="270"/>
      <c r="Y26" s="270"/>
      <c r="Z26" s="270"/>
      <c r="AA26" s="270"/>
      <c r="AB26" s="270"/>
      <c r="AC26" s="270"/>
      <c r="AD26" s="270"/>
      <c r="AE26" s="270"/>
      <c r="AF26" s="270"/>
      <c r="AG26" s="270"/>
      <c r="AH26" s="270"/>
      <c r="AI26" s="270"/>
      <c r="AJ26" s="270"/>
      <c r="AK26" s="270"/>
      <c r="AL26" s="270"/>
      <c r="AM26" s="270"/>
      <c r="AN26" s="270"/>
      <c r="AO26" s="270"/>
      <c r="AP26" s="270"/>
      <c r="AQ26" s="270"/>
      <c r="AR26" s="270"/>
      <c r="AS26" s="270"/>
      <c r="AT26" s="270"/>
      <c r="AU26" s="270"/>
      <c r="AV26" s="270"/>
      <c r="AW26" s="270"/>
      <c r="AX26" s="270"/>
      <c r="AY26" s="270"/>
      <c r="AZ26" s="270"/>
      <c r="BA26" s="270"/>
      <c r="BB26" s="270"/>
      <c r="BC26" s="270"/>
      <c r="BD26" s="270"/>
      <c r="BE26" s="270"/>
      <c r="BF26" s="270"/>
      <c r="BG26" s="270"/>
      <c r="BH26" s="270"/>
      <c r="BI26" s="270"/>
      <c r="BJ26" s="270"/>
      <c r="BK26" s="270"/>
      <c r="BL26" s="270"/>
      <c r="BM26" s="270"/>
      <c r="BN26" s="270"/>
      <c r="BO26" s="270"/>
      <c r="BP26" s="270"/>
      <c r="BQ26" s="270"/>
      <c r="BR26" s="270"/>
      <c r="BS26" s="270"/>
      <c r="BT26" s="270"/>
    </row>
    <row r="27" spans="1:72" ht="12.75" customHeight="1" thickBot="1" x14ac:dyDescent="0.3">
      <c r="A27" s="275"/>
      <c r="B27" s="271"/>
      <c r="C27" s="271"/>
      <c r="D27" s="271"/>
      <c r="E27" s="271"/>
      <c r="F27" s="271"/>
      <c r="G27" s="271"/>
      <c r="H27" s="271"/>
      <c r="I27" s="271"/>
      <c r="J27" s="271"/>
      <c r="K27" s="271"/>
      <c r="L27" s="269"/>
      <c r="M27" s="331" t="s">
        <v>396</v>
      </c>
      <c r="N27" s="332" t="str">
        <f>VLOOKUP($F$25,$Q$1:$R$4,2,FALSE)&amp;"."&amp;VLOOKUP($D$25,$T$2:$U$9,2,FALSE)&amp;"."&amp;$N26</f>
        <v>2.42.2008</v>
      </c>
      <c r="O27" s="332" t="str">
        <f>VLOOKUP($F$25,$Q$1:$R$4,2,FALSE)&amp;"."&amp;VLOOKUP($D$25,$T$2:$U$9,2,FALSE)&amp;"."&amp;$O26</f>
        <v>2.42.2007</v>
      </c>
      <c r="P27" s="332" t="str">
        <f>VLOOKUP($F$25,$Q$1:$R$4,2,FALSE)&amp;"."&amp;VLOOKUP($D$25,$T$2:$U$9,2,FALSE)&amp;"."&amp;$P26</f>
        <v>2.42.2006</v>
      </c>
      <c r="Q27" s="332" t="str">
        <f>VLOOKUP($F$25,$Q$1:$R$4,2,FALSE)&amp;"."&amp;VLOOKUP($D$25,$T$2:$U$9,2,FALSE)&amp;"."&amp;$Q26</f>
        <v>2.42.2005</v>
      </c>
      <c r="R27" s="332" t="str">
        <f>VLOOKUP($F$25,$Q$1:$R$4,2,FALSE)&amp;"."&amp;VLOOKUP($D$25,$T$2:$U$9,2,FALSE)&amp;"."&amp;$R26</f>
        <v>2.42.2004</v>
      </c>
      <c r="S27" s="330"/>
      <c r="T27" s="270"/>
      <c r="U27" s="270"/>
      <c r="V27" s="270"/>
      <c r="W27" s="270"/>
      <c r="X27" s="270"/>
      <c r="Y27" s="270"/>
      <c r="Z27" s="270"/>
      <c r="AA27" s="270"/>
      <c r="AB27" s="270"/>
      <c r="AC27" s="270"/>
      <c r="AD27" s="270"/>
      <c r="AE27" s="270"/>
      <c r="AF27" s="270"/>
      <c r="AG27" s="270"/>
      <c r="AH27" s="270"/>
      <c r="AI27" s="270"/>
      <c r="AJ27" s="270"/>
      <c r="AK27" s="270"/>
      <c r="AL27" s="270"/>
      <c r="AM27" s="270"/>
      <c r="AN27" s="270"/>
      <c r="AO27" s="270"/>
      <c r="AP27" s="270"/>
      <c r="AQ27" s="270"/>
      <c r="AR27" s="270"/>
      <c r="AS27" s="270"/>
      <c r="AT27" s="270"/>
      <c r="AU27" s="270"/>
      <c r="AV27" s="270"/>
      <c r="AW27" s="270"/>
      <c r="AX27" s="270"/>
      <c r="AY27" s="270"/>
      <c r="AZ27" s="270"/>
      <c r="BA27" s="270"/>
      <c r="BB27" s="270"/>
      <c r="BC27" s="270"/>
      <c r="BD27" s="270"/>
      <c r="BE27" s="270"/>
      <c r="BF27" s="270"/>
      <c r="BG27" s="270"/>
      <c r="BH27" s="270"/>
      <c r="BI27" s="270"/>
      <c r="BJ27" s="270"/>
      <c r="BK27" s="270"/>
      <c r="BL27" s="270"/>
      <c r="BM27" s="270"/>
      <c r="BN27" s="270"/>
      <c r="BO27" s="270"/>
      <c r="BP27" s="270"/>
      <c r="BQ27" s="270"/>
      <c r="BR27" s="270"/>
      <c r="BS27" s="270"/>
      <c r="BT27" s="270"/>
    </row>
    <row r="28" spans="1:72" ht="12.75" customHeight="1" x14ac:dyDescent="0.25">
      <c r="A28" s="272" t="s">
        <v>347</v>
      </c>
      <c r="B28" s="273"/>
      <c r="C28" s="274"/>
      <c r="D28" s="274"/>
      <c r="E28" s="274"/>
      <c r="F28" s="274"/>
      <c r="G28" s="271"/>
      <c r="H28" s="271"/>
      <c r="I28" s="271"/>
      <c r="J28" s="271"/>
      <c r="K28" s="271"/>
      <c r="L28" s="656" t="s">
        <v>398</v>
      </c>
      <c r="M28" s="331" t="s">
        <v>397</v>
      </c>
      <c r="N28" s="332" t="str">
        <f>VLOOKUP($F$26,$Q$1:$R$4,2,FALSE)&amp;"."&amp;VLOOKUP($D$26,$T$2:$U$9,2,FALSE)&amp;"."&amp;$C$26-B36</f>
        <v>2.42.2028</v>
      </c>
      <c r="O28" s="332" t="str">
        <f>VLOOKUP($F$26,$Q$1:$R$4,2,FALSE)&amp;"."&amp;VLOOKUP($D$26,$T$2:$U$9,2,FALSE)&amp;"."&amp;$C$26-C36</f>
        <v>2.42.2027</v>
      </c>
      <c r="P28" s="332" t="str">
        <f>VLOOKUP($F$26,$Q$1:$R$4,2,FALSE)&amp;"."&amp;VLOOKUP($D$26,$T$2:$U$9,2,FALSE)&amp;"."&amp;$C$26-D36</f>
        <v>2.42.2026</v>
      </c>
      <c r="Q28" s="332" t="str">
        <f>VLOOKUP($F$26,$Q$1:$R$4,2,FALSE)&amp;"."&amp;VLOOKUP($D$26,$T$2:$U$9,2,FALSE)&amp;"."&amp;$C$26-E36</f>
        <v>2.42.2025</v>
      </c>
      <c r="R28" s="332" t="str">
        <f>VLOOKUP($F$26,$Q$1:$R$4,2,FALSE)&amp;"."&amp;VLOOKUP($D$26,$T$2:$U$9,2,FALSE)&amp;"."&amp;$C$26-F36</f>
        <v>2.42.2024</v>
      </c>
      <c r="S28" s="330"/>
      <c r="T28" s="270"/>
      <c r="U28" s="270"/>
      <c r="V28" s="270"/>
      <c r="W28" s="270"/>
      <c r="X28" s="270"/>
      <c r="Y28" s="270"/>
      <c r="Z28" s="270"/>
      <c r="AA28" s="270"/>
      <c r="AB28" s="270"/>
      <c r="AC28" s="270"/>
      <c r="AD28" s="270"/>
      <c r="AE28" s="270"/>
      <c r="AF28" s="270"/>
      <c r="AG28" s="270"/>
      <c r="AH28" s="270"/>
      <c r="AI28" s="270"/>
      <c r="AJ28" s="270"/>
      <c r="AK28" s="270"/>
      <c r="AL28" s="270"/>
      <c r="AM28" s="270"/>
      <c r="AN28" s="270"/>
      <c r="AO28" s="270"/>
      <c r="AP28" s="270"/>
      <c r="AQ28" s="270"/>
      <c r="AR28" s="270"/>
      <c r="AS28" s="270"/>
      <c r="AT28" s="270"/>
      <c r="AU28" s="270"/>
      <c r="AV28" s="270"/>
      <c r="AW28" s="270"/>
      <c r="AX28" s="270"/>
      <c r="AY28" s="270"/>
      <c r="AZ28" s="270"/>
      <c r="BA28" s="270"/>
      <c r="BB28" s="270"/>
      <c r="BC28" s="270"/>
      <c r="BD28" s="270"/>
      <c r="BE28" s="270"/>
      <c r="BF28" s="270"/>
      <c r="BG28" s="270"/>
      <c r="BH28" s="270"/>
      <c r="BI28" s="270"/>
      <c r="BJ28" s="270"/>
      <c r="BK28" s="270"/>
      <c r="BL28" s="270"/>
      <c r="BM28" s="270"/>
      <c r="BN28" s="270"/>
      <c r="BO28" s="270"/>
      <c r="BP28" s="270"/>
      <c r="BQ28" s="270"/>
      <c r="BR28" s="270"/>
      <c r="BS28" s="270"/>
      <c r="BT28" s="270"/>
    </row>
    <row r="29" spans="1:72" ht="12.75" customHeight="1" thickBot="1" x14ac:dyDescent="0.3">
      <c r="A29" s="296"/>
      <c r="B29" s="654" t="s">
        <v>350</v>
      </c>
      <c r="C29" s="654"/>
      <c r="D29" s="654"/>
      <c r="E29" s="654"/>
      <c r="F29" s="654"/>
      <c r="G29" s="654" t="s">
        <v>351</v>
      </c>
      <c r="H29" s="654"/>
      <c r="I29" s="654"/>
      <c r="J29" s="654"/>
      <c r="K29" s="654"/>
      <c r="L29" s="657"/>
      <c r="M29" s="270"/>
      <c r="N29" s="270"/>
      <c r="O29" s="270"/>
      <c r="P29" s="270"/>
      <c r="Q29" s="270"/>
      <c r="R29" s="270"/>
      <c r="S29" s="270"/>
      <c r="T29" s="270"/>
      <c r="U29" s="270"/>
      <c r="V29" s="270"/>
      <c r="W29" s="270"/>
      <c r="X29" s="270"/>
      <c r="Y29" s="270"/>
      <c r="Z29" s="270"/>
      <c r="AA29" s="270"/>
      <c r="AB29" s="270"/>
      <c r="AC29" s="270"/>
      <c r="AD29" s="270"/>
      <c r="AE29" s="270"/>
      <c r="AF29" s="270"/>
      <c r="AG29" s="270"/>
      <c r="AH29" s="270"/>
      <c r="AI29" s="270"/>
      <c r="AJ29" s="270"/>
      <c r="AK29" s="270"/>
      <c r="AL29" s="270"/>
      <c r="AM29" s="270"/>
      <c r="AN29" s="270"/>
      <c r="AO29" s="270"/>
      <c r="AP29" s="270"/>
      <c r="AQ29" s="270"/>
      <c r="AR29" s="270"/>
      <c r="AS29" s="270"/>
      <c r="AT29" s="270"/>
      <c r="AU29" s="270"/>
      <c r="AV29" s="270"/>
      <c r="AW29" s="270"/>
      <c r="AX29" s="270"/>
      <c r="AY29" s="270"/>
      <c r="AZ29" s="270"/>
      <c r="BA29" s="270"/>
      <c r="BB29" s="270"/>
      <c r="BC29" s="270"/>
      <c r="BD29" s="270"/>
      <c r="BE29" s="270"/>
      <c r="BF29" s="270"/>
      <c r="BG29" s="270"/>
      <c r="BH29" s="270"/>
      <c r="BI29" s="270"/>
      <c r="BJ29" s="270"/>
      <c r="BK29" s="270"/>
      <c r="BL29" s="270"/>
      <c r="BM29" s="270"/>
      <c r="BN29" s="270"/>
      <c r="BO29" s="270"/>
      <c r="BP29" s="270"/>
      <c r="BQ29" s="270"/>
      <c r="BR29" s="270"/>
      <c r="BS29" s="270"/>
      <c r="BT29" s="270"/>
    </row>
    <row r="30" spans="1:72" ht="12.75" customHeight="1" x14ac:dyDescent="0.25">
      <c r="A30" s="275"/>
      <c r="B30" s="297" t="s">
        <v>390</v>
      </c>
      <c r="C30" s="298" t="s">
        <v>391</v>
      </c>
      <c r="D30" s="298" t="s">
        <v>392</v>
      </c>
      <c r="E30" s="298" t="s">
        <v>394</v>
      </c>
      <c r="F30" s="299" t="s">
        <v>395</v>
      </c>
      <c r="G30" s="300" t="s">
        <v>390</v>
      </c>
      <c r="H30" s="298" t="s">
        <v>391</v>
      </c>
      <c r="I30" s="298" t="s">
        <v>392</v>
      </c>
      <c r="J30" s="298" t="s">
        <v>394</v>
      </c>
      <c r="K30" s="301" t="s">
        <v>395</v>
      </c>
      <c r="L30" s="278" t="s">
        <v>399</v>
      </c>
      <c r="M30" s="329" t="s">
        <v>349</v>
      </c>
      <c r="N30" s="329">
        <f>$C$16-14</f>
        <v>2014</v>
      </c>
      <c r="O30" s="329">
        <f>N30-1</f>
        <v>2013</v>
      </c>
      <c r="P30" s="329">
        <f>O30-1</f>
        <v>2012</v>
      </c>
      <c r="Q30" s="329">
        <f>P30-1</f>
        <v>2011</v>
      </c>
      <c r="R30" s="329">
        <f>Q30-1</f>
        <v>2010</v>
      </c>
      <c r="S30" s="270"/>
      <c r="T30" s="270"/>
      <c r="U30" s="270"/>
      <c r="V30" s="270"/>
      <c r="W30" s="270"/>
      <c r="X30" s="270"/>
      <c r="Y30" s="270"/>
      <c r="Z30" s="270"/>
      <c r="AA30" s="270"/>
      <c r="AB30" s="270"/>
      <c r="AC30" s="270"/>
      <c r="AD30" s="270"/>
      <c r="AE30" s="270"/>
      <c r="AF30" s="270"/>
      <c r="AG30" s="270"/>
      <c r="AH30" s="270"/>
      <c r="AI30" s="270"/>
      <c r="AJ30" s="270"/>
      <c r="AK30" s="270"/>
      <c r="AL30" s="270"/>
      <c r="AM30" s="270"/>
      <c r="AN30" s="270"/>
      <c r="AO30" s="270"/>
      <c r="AP30" s="270"/>
      <c r="AQ30" s="270"/>
      <c r="AR30" s="270"/>
      <c r="AS30" s="270"/>
      <c r="AT30" s="270"/>
      <c r="AU30" s="270"/>
      <c r="AV30" s="270"/>
      <c r="AW30" s="270"/>
      <c r="AX30" s="270"/>
      <c r="AY30" s="270"/>
      <c r="AZ30" s="270"/>
      <c r="BA30" s="270"/>
      <c r="BB30" s="270"/>
      <c r="BC30" s="270"/>
      <c r="BD30" s="270"/>
      <c r="BE30" s="270"/>
      <c r="BF30" s="270"/>
      <c r="BG30" s="270"/>
      <c r="BH30" s="270"/>
      <c r="BI30" s="270"/>
      <c r="BJ30" s="270"/>
      <c r="BK30" s="270"/>
      <c r="BL30" s="270"/>
      <c r="BM30" s="270"/>
      <c r="BN30" s="270"/>
      <c r="BO30" s="270"/>
      <c r="BP30" s="270"/>
      <c r="BQ30" s="270"/>
      <c r="BR30" s="270"/>
      <c r="BS30" s="270"/>
      <c r="BT30" s="270"/>
    </row>
    <row r="31" spans="1:72" ht="12.75" customHeight="1" x14ac:dyDescent="0.25">
      <c r="A31" s="441" t="s">
        <v>173</v>
      </c>
      <c r="B31" s="302">
        <f>IF($I$25-$H$25-B$36&gt;0,VLOOKUP(N$27,#REF!,$M33,FALSE),0)</f>
        <v>0</v>
      </c>
      <c r="C31" s="303">
        <f>IF($I$25-$H$25-C$36&gt;0,VLOOKUP(O$27,#REF!,$M33,FALSE),0)</f>
        <v>0</v>
      </c>
      <c r="D31" s="303">
        <f>IF($I$25-$H$25-D$36&gt;0,VLOOKUP(P$27,#REF!,$M33,FALSE),0)</f>
        <v>0</v>
      </c>
      <c r="E31" s="303">
        <f>IF($I$25-$H$25-E$36&gt;0,VLOOKUP(Q$27,#REF!,$M33,FALSE),0)</f>
        <v>0</v>
      </c>
      <c r="F31" s="304">
        <f>IF($I$25-$H$25-F$36&gt;0,VLOOKUP(R$27,#REF!,$M33,FALSE),0)</f>
        <v>0</v>
      </c>
      <c r="G31" s="305">
        <f>IF($I$25-$H$25-G$36&gt;0,VLOOKUP(N$28,#REF!,$M33,FALSE),0)</f>
        <v>0</v>
      </c>
      <c r="H31" s="303">
        <f>IF($I$25-$H$25-H$36&gt;0,VLOOKUP(O$28,#REF!,$M33,FALSE),0)</f>
        <v>0</v>
      </c>
      <c r="I31" s="303">
        <f>IF($I$25-$H$25-I$36&gt;0,VLOOKUP(P$28,#REF!,$M33,FALSE),0)</f>
        <v>0</v>
      </c>
      <c r="J31" s="303">
        <f>IF($I$25-$H$25-J$36&gt;0,VLOOKUP(Q$28,#REF!,$M33,FALSE),0)</f>
        <v>0</v>
      </c>
      <c r="K31" s="303">
        <f>IF($I$25-$H$25-K$36&gt;0,VLOOKUP(R$28,#REF!,$M33,FALSE),0)</f>
        <v>0</v>
      </c>
      <c r="L31" s="281">
        <f>(B31+C31+D31+E31+F31-G31-H31-I31-J31-K31)*$K$26/(($I$25-$H$25)*365)</f>
        <v>0</v>
      </c>
      <c r="M31" s="329" t="s">
        <v>401</v>
      </c>
      <c r="N31" s="329">
        <v>15</v>
      </c>
      <c r="O31" s="329">
        <f>N31+1</f>
        <v>16</v>
      </c>
      <c r="P31" s="329">
        <f>O31+1</f>
        <v>17</v>
      </c>
      <c r="Q31" s="329">
        <f>P31+1</f>
        <v>18</v>
      </c>
      <c r="R31" s="329">
        <f>Q31+1</f>
        <v>19</v>
      </c>
      <c r="S31" s="270"/>
      <c r="T31" s="270"/>
      <c r="U31" s="270"/>
      <c r="V31" s="270"/>
      <c r="W31" s="270"/>
      <c r="X31" s="270"/>
      <c r="Y31" s="270"/>
      <c r="Z31" s="270"/>
      <c r="AA31" s="270"/>
      <c r="AB31" s="270"/>
      <c r="AC31" s="270"/>
      <c r="AD31" s="270"/>
      <c r="AE31" s="270"/>
      <c r="AF31" s="270"/>
      <c r="AG31" s="270"/>
      <c r="AH31" s="270"/>
      <c r="AI31" s="270"/>
      <c r="AJ31" s="270"/>
      <c r="AK31" s="270"/>
      <c r="AL31" s="270"/>
      <c r="AM31" s="270"/>
      <c r="AN31" s="270"/>
      <c r="AO31" s="270"/>
      <c r="AP31" s="270"/>
      <c r="AQ31" s="270"/>
      <c r="AR31" s="270"/>
      <c r="AS31" s="270"/>
      <c r="AT31" s="270"/>
      <c r="AU31" s="270"/>
      <c r="AV31" s="270"/>
      <c r="AW31" s="270"/>
      <c r="AX31" s="270"/>
      <c r="AY31" s="270"/>
      <c r="AZ31" s="270"/>
      <c r="BA31" s="270"/>
      <c r="BB31" s="270"/>
      <c r="BC31" s="270"/>
      <c r="BD31" s="270"/>
      <c r="BE31" s="270"/>
      <c r="BF31" s="270"/>
      <c r="BG31" s="270"/>
      <c r="BH31" s="270"/>
      <c r="BI31" s="270"/>
      <c r="BJ31" s="270"/>
      <c r="BK31" s="270"/>
      <c r="BL31" s="270"/>
      <c r="BM31" s="270"/>
      <c r="BN31" s="270"/>
      <c r="BO31" s="270"/>
      <c r="BP31" s="270"/>
      <c r="BQ31" s="270"/>
      <c r="BR31" s="270"/>
      <c r="BS31" s="270"/>
      <c r="BT31" s="270"/>
    </row>
    <row r="32" spans="1:72" ht="13.2" x14ac:dyDescent="0.25">
      <c r="A32" s="442" t="s">
        <v>22</v>
      </c>
      <c r="B32" s="306">
        <f>IF($I$25-$H$25-B$36&gt;0,VLOOKUP(N$27,#REF!,$M34,FALSE),0)</f>
        <v>0</v>
      </c>
      <c r="C32" s="307">
        <f>IF($I$25-$H$25-C$36&gt;0,VLOOKUP(O$27,#REF!,$M34,FALSE),0)</f>
        <v>0</v>
      </c>
      <c r="D32" s="307">
        <f>IF($I$25-$H$25-D$36&gt;0,VLOOKUP(P$27,#REF!,$M34,FALSE),0)</f>
        <v>0</v>
      </c>
      <c r="E32" s="307">
        <f>IF($I$25-$H$25-E$36&gt;0,VLOOKUP(Q$27,#REF!,$M34,FALSE),0)</f>
        <v>0</v>
      </c>
      <c r="F32" s="308">
        <f>IF($I$25-$H$25-F$36&gt;0,VLOOKUP(R$27,#REF!,$M34,FALSE),0)</f>
        <v>0</v>
      </c>
      <c r="G32" s="309">
        <f>IF($I$25-$H$25-G$36&gt;0,VLOOKUP(N$28,#REF!,$M34,FALSE),0)</f>
        <v>0</v>
      </c>
      <c r="H32" s="307">
        <f>IF($I$25-$H$25-H$36&gt;0,VLOOKUP(O$28,#REF!,$M34,FALSE),0)</f>
        <v>0</v>
      </c>
      <c r="I32" s="307">
        <f>IF($I$25-$H$25-I$36&gt;0,VLOOKUP(P$28,#REF!,$M34,FALSE),0)</f>
        <v>0</v>
      </c>
      <c r="J32" s="307">
        <f>IF($I$25-$H$25-J$36&gt;0,VLOOKUP(Q$28,#REF!,$M34,FALSE),0)</f>
        <v>0</v>
      </c>
      <c r="K32" s="307">
        <f>IF($I$25-$H$25-K$36&gt;0,VLOOKUP(R$28,#REF!,$M34,FALSE),0)</f>
        <v>0</v>
      </c>
      <c r="L32" s="283">
        <f>(B32+C32+D32+E32+F32-G32-H32-I32-J32-K32)*$K$26/(($I$25-$H$25)*365)</f>
        <v>0</v>
      </c>
      <c r="M32" s="333" t="s">
        <v>400</v>
      </c>
      <c r="N32" s="334"/>
      <c r="O32" s="334"/>
      <c r="P32" s="270"/>
      <c r="Q32" s="270"/>
      <c r="R32" s="270"/>
      <c r="S32" s="270"/>
      <c r="T32" s="270"/>
      <c r="U32" s="270"/>
      <c r="V32" s="270"/>
      <c r="W32" s="270"/>
      <c r="X32" s="270"/>
      <c r="Y32" s="270"/>
      <c r="Z32" s="270"/>
      <c r="AA32" s="270"/>
      <c r="AB32" s="270"/>
      <c r="AC32" s="270"/>
      <c r="AD32" s="270"/>
      <c r="AE32" s="270"/>
      <c r="AF32" s="270"/>
      <c r="AG32" s="270"/>
      <c r="AH32" s="270"/>
      <c r="AI32" s="270"/>
      <c r="AJ32" s="270"/>
      <c r="AK32" s="270"/>
      <c r="AL32" s="270"/>
      <c r="AM32" s="270"/>
      <c r="AN32" s="270"/>
      <c r="AO32" s="270"/>
      <c r="AP32" s="270"/>
      <c r="AQ32" s="270"/>
      <c r="AR32" s="270"/>
      <c r="AS32" s="270"/>
      <c r="AT32" s="270"/>
      <c r="AU32" s="270"/>
      <c r="AV32" s="270"/>
      <c r="AW32" s="270"/>
      <c r="AX32" s="270"/>
      <c r="AY32" s="270"/>
      <c r="AZ32" s="270"/>
      <c r="BA32" s="270"/>
      <c r="BB32" s="270"/>
      <c r="BC32" s="270"/>
      <c r="BD32" s="270"/>
      <c r="BE32" s="270"/>
      <c r="BF32" s="270"/>
      <c r="BG32" s="270"/>
      <c r="BH32" s="270"/>
      <c r="BI32" s="270"/>
      <c r="BJ32" s="270"/>
      <c r="BK32" s="270"/>
      <c r="BL32" s="270"/>
      <c r="BM32" s="270"/>
      <c r="BN32" s="270"/>
      <c r="BO32" s="270"/>
      <c r="BP32" s="270"/>
      <c r="BQ32" s="270"/>
      <c r="BR32" s="270"/>
      <c r="BS32" s="270"/>
      <c r="BT32" s="270"/>
    </row>
    <row r="33" spans="1:72" ht="13.2" x14ac:dyDescent="0.25">
      <c r="A33" s="442" t="s">
        <v>101</v>
      </c>
      <c r="B33" s="306">
        <f>IF($I$25-$H$25-B$36&gt;0,VLOOKUP(N$27,#REF!,$M35,FALSE),0)</f>
        <v>0</v>
      </c>
      <c r="C33" s="307">
        <f>IF($I$25-$H$25-C$36&gt;0,VLOOKUP(O$27,#REF!,$M35,FALSE),0)</f>
        <v>0</v>
      </c>
      <c r="D33" s="307">
        <f>IF($I$25-$H$25-D$36&gt;0,VLOOKUP(P$27,#REF!,$M35,FALSE),0)</f>
        <v>0</v>
      </c>
      <c r="E33" s="307">
        <f>IF($I$25-$H$25-E$36&gt;0,VLOOKUP(Q$27,#REF!,$M35,FALSE),0)</f>
        <v>0</v>
      </c>
      <c r="F33" s="308">
        <f>IF($I$25-$H$25-F$36&gt;0,VLOOKUP(R$27,#REF!,$M35,FALSE),0)</f>
        <v>0</v>
      </c>
      <c r="G33" s="309">
        <f>IF($I$25-$H$25-G$36&gt;0,VLOOKUP(N$28,#REF!,$M35,FALSE),0)</f>
        <v>0</v>
      </c>
      <c r="H33" s="307">
        <f>IF($I$25-$H$25-H$36&gt;0,VLOOKUP(O$28,#REF!,$M35,FALSE),0)</f>
        <v>0</v>
      </c>
      <c r="I33" s="307">
        <f>IF($I$25-$H$25-I$36&gt;0,VLOOKUP(P$28,#REF!,$M35,FALSE),0)</f>
        <v>0</v>
      </c>
      <c r="J33" s="307">
        <f>IF($I$25-$H$25-J$36&gt;0,VLOOKUP(Q$28,#REF!,$M35,FALSE),0)</f>
        <v>0</v>
      </c>
      <c r="K33" s="307">
        <f>IF($I$25-$H$25-K$36&gt;0,VLOOKUP(R$28,#REF!,$M35,FALSE),0)</f>
        <v>0</v>
      </c>
      <c r="L33" s="283">
        <f>(B33+C33+D33+E33+F33-G33-H33-I33-J33-K33)*$K$26/(($I$25-$H$25)*365)</f>
        <v>0</v>
      </c>
      <c r="M33" s="335">
        <v>9</v>
      </c>
      <c r="N33" s="334"/>
      <c r="O33" s="334"/>
      <c r="P33" s="270"/>
      <c r="Q33" s="270"/>
      <c r="R33" s="270"/>
      <c r="S33" s="270"/>
      <c r="T33" s="270"/>
      <c r="U33" s="270"/>
      <c r="V33" s="270"/>
      <c r="W33" s="270"/>
      <c r="X33" s="270"/>
      <c r="Y33" s="270"/>
      <c r="Z33" s="270"/>
      <c r="AA33" s="270"/>
      <c r="AB33" s="270"/>
      <c r="AC33" s="270"/>
      <c r="AD33" s="270"/>
      <c r="AE33" s="270"/>
      <c r="AF33" s="270"/>
      <c r="AG33" s="270"/>
      <c r="AH33" s="270"/>
      <c r="AI33" s="270"/>
      <c r="AJ33" s="270"/>
      <c r="AK33" s="270"/>
      <c r="AL33" s="270"/>
      <c r="AM33" s="270"/>
      <c r="AN33" s="270"/>
      <c r="AO33" s="270"/>
      <c r="AP33" s="270"/>
      <c r="AQ33" s="270"/>
      <c r="AR33" s="270"/>
      <c r="AS33" s="270"/>
      <c r="AT33" s="270"/>
      <c r="AU33" s="270"/>
      <c r="AV33" s="270"/>
      <c r="AW33" s="270"/>
      <c r="AX33" s="270"/>
      <c r="AY33" s="270"/>
      <c r="AZ33" s="270"/>
      <c r="BA33" s="270"/>
      <c r="BB33" s="270"/>
      <c r="BC33" s="270"/>
      <c r="BD33" s="270"/>
      <c r="BE33" s="270"/>
      <c r="BF33" s="270"/>
      <c r="BG33" s="270"/>
      <c r="BH33" s="270"/>
      <c r="BI33" s="270"/>
      <c r="BJ33" s="270"/>
      <c r="BK33" s="270"/>
      <c r="BL33" s="270"/>
      <c r="BM33" s="270"/>
      <c r="BN33" s="270"/>
      <c r="BO33" s="270"/>
      <c r="BP33" s="270"/>
      <c r="BQ33" s="270"/>
      <c r="BR33" s="270"/>
      <c r="BS33" s="270"/>
      <c r="BT33" s="270"/>
    </row>
    <row r="34" spans="1:72" ht="13.2" x14ac:dyDescent="0.25">
      <c r="A34" s="442" t="s">
        <v>21</v>
      </c>
      <c r="B34" s="306">
        <f>IF($I$25-$H$25-B$36&gt;0,VLOOKUP(N$27,#REF!,$M36,FALSE),0)</f>
        <v>0</v>
      </c>
      <c r="C34" s="307">
        <f>IF($I$25-$H$25-C$36&gt;0,VLOOKUP(O$27,#REF!,$M36,FALSE),0)</f>
        <v>0</v>
      </c>
      <c r="D34" s="307">
        <f>IF($I$25-$H$25-D$36&gt;0,VLOOKUP(P$27,#REF!,$M36,FALSE),0)</f>
        <v>0</v>
      </c>
      <c r="E34" s="307">
        <f>IF($I$25-$H$25-E$36&gt;0,VLOOKUP(Q$27,#REF!,$M36,FALSE),0)</f>
        <v>0</v>
      </c>
      <c r="F34" s="308">
        <f>IF($I$25-$H$25-F$36&gt;0,VLOOKUP(R$27,#REF!,$M36,FALSE),0)</f>
        <v>0</v>
      </c>
      <c r="G34" s="309">
        <f>IF($I$25-$H$25-G$36&gt;0,VLOOKUP(N$28,#REF!,$M36,FALSE),0)</f>
        <v>0</v>
      </c>
      <c r="H34" s="307">
        <f>IF($I$25-$H$25-H$36&gt;0,VLOOKUP(O$28,#REF!,$M36,FALSE),0)</f>
        <v>0</v>
      </c>
      <c r="I34" s="307">
        <f>IF($I$25-$H$25-I$36&gt;0,VLOOKUP(P$28,#REF!,$M36,FALSE),0)</f>
        <v>0</v>
      </c>
      <c r="J34" s="307">
        <f>IF($I$25-$H$25-J$36&gt;0,VLOOKUP(Q$28,#REF!,$M36,FALSE),0)</f>
        <v>0</v>
      </c>
      <c r="K34" s="307">
        <f>IF($I$25-$H$25-K$36&gt;0,VLOOKUP(R$28,#REF!,$M36,FALSE),0)</f>
        <v>0</v>
      </c>
      <c r="L34" s="283">
        <f>(B34+C34+D34+E34+F34-G34-H34-I34-J34-K34)*$K$26/(($I$25-$H$25)*365)</f>
        <v>0</v>
      </c>
      <c r="M34" s="335">
        <v>6</v>
      </c>
      <c r="N34" s="334"/>
      <c r="O34" s="334"/>
      <c r="P34" s="270"/>
      <c r="Q34" s="270"/>
      <c r="R34" s="270"/>
      <c r="S34" s="270"/>
      <c r="T34" s="270"/>
      <c r="U34" s="270"/>
      <c r="V34" s="270"/>
      <c r="W34" s="270"/>
      <c r="X34" s="270"/>
      <c r="Y34" s="270"/>
      <c r="Z34" s="270"/>
      <c r="AA34" s="270"/>
      <c r="AB34" s="270"/>
      <c r="AC34" s="270"/>
      <c r="AD34" s="270"/>
      <c r="AE34" s="270"/>
      <c r="AF34" s="270"/>
      <c r="AG34" s="270"/>
      <c r="AH34" s="270"/>
      <c r="AI34" s="270"/>
      <c r="AJ34" s="270"/>
      <c r="AK34" s="270"/>
      <c r="AL34" s="270"/>
      <c r="AM34" s="270"/>
      <c r="AN34" s="270"/>
      <c r="AO34" s="270"/>
      <c r="AP34" s="270"/>
      <c r="AQ34" s="270"/>
      <c r="AR34" s="270"/>
      <c r="AS34" s="270"/>
      <c r="AT34" s="270"/>
      <c r="AU34" s="270"/>
      <c r="AV34" s="270"/>
      <c r="AW34" s="270"/>
      <c r="AX34" s="270"/>
      <c r="AY34" s="270"/>
      <c r="AZ34" s="270"/>
      <c r="BA34" s="270"/>
      <c r="BB34" s="270"/>
      <c r="BC34" s="270"/>
      <c r="BD34" s="270"/>
      <c r="BE34" s="270"/>
      <c r="BF34" s="270"/>
      <c r="BG34" s="270"/>
      <c r="BH34" s="270"/>
      <c r="BI34" s="270"/>
      <c r="BJ34" s="270"/>
      <c r="BK34" s="270"/>
      <c r="BL34" s="270"/>
      <c r="BM34" s="270"/>
      <c r="BN34" s="270"/>
      <c r="BO34" s="270"/>
      <c r="BP34" s="270"/>
      <c r="BQ34" s="270"/>
      <c r="BR34" s="270"/>
      <c r="BS34" s="270"/>
      <c r="BT34" s="270"/>
    </row>
    <row r="35" spans="1:72" ht="13.8" thickBot="1" x14ac:dyDescent="0.3">
      <c r="A35" s="442" t="s">
        <v>20</v>
      </c>
      <c r="B35" s="310">
        <f>IF($I$25-$H$25-B$36&gt;0,VLOOKUP(N$27,#REF!,$M37,FALSE),0)</f>
        <v>0</v>
      </c>
      <c r="C35" s="311">
        <f>IF($I$25-$H$25-C$36&gt;0,VLOOKUP(O$27,#REF!,$M37,FALSE),0)</f>
        <v>0</v>
      </c>
      <c r="D35" s="311">
        <f>IF($I$25-$H$25-D$36&gt;0,VLOOKUP(P$27,#REF!,$M37,FALSE),0)</f>
        <v>0</v>
      </c>
      <c r="E35" s="311">
        <f>IF($I$25-$H$25-E$36&gt;0,VLOOKUP(Q$27,#REF!,$M37,FALSE),0)</f>
        <v>0</v>
      </c>
      <c r="F35" s="312">
        <f>IF($I$25-$H$25-F$36&gt;0,VLOOKUP(R$27,#REF!,$M37,FALSE),0)</f>
        <v>0</v>
      </c>
      <c r="G35" s="313">
        <f>IF($I$25-$H$25-G$36&gt;0,VLOOKUP(N$28,#REF!,$M37,FALSE),0)</f>
        <v>0</v>
      </c>
      <c r="H35" s="311">
        <f>IF($I$25-$H$25-H$36&gt;0,VLOOKUP(O$28,#REF!,$M37,FALSE),0)</f>
        <v>0</v>
      </c>
      <c r="I35" s="311">
        <f>IF($I$25-$H$25-I$36&gt;0,VLOOKUP(P$28,#REF!,$M37,FALSE),0)</f>
        <v>0</v>
      </c>
      <c r="J35" s="311">
        <f>IF($I$25-$H$25-J$36&gt;0,VLOOKUP(Q$28,#REF!,$M37,FALSE),0)</f>
        <v>0</v>
      </c>
      <c r="K35" s="311">
        <f>IF($I$25-$H$25-K$36&gt;0,VLOOKUP(R$28,#REF!,$M37,FALSE),0)</f>
        <v>0</v>
      </c>
      <c r="L35" s="285">
        <f>(B35+C35+D35+E35+F35-G35-H35-I35-J35-K35)*$K$26/(($I$25-$H$25)*365)</f>
        <v>0</v>
      </c>
      <c r="M35" s="335">
        <v>7</v>
      </c>
      <c r="N35" s="334"/>
      <c r="O35" s="334"/>
      <c r="P35" s="270"/>
      <c r="Q35" s="270"/>
      <c r="R35" s="270"/>
      <c r="S35" s="270"/>
      <c r="T35" s="270"/>
      <c r="U35" s="270"/>
      <c r="V35" s="270"/>
      <c r="W35" s="270"/>
      <c r="X35" s="270"/>
      <c r="Y35" s="270"/>
      <c r="Z35" s="270"/>
      <c r="AA35" s="270"/>
      <c r="AB35" s="270"/>
      <c r="AC35" s="270"/>
      <c r="AD35" s="270"/>
      <c r="AE35" s="270"/>
      <c r="AF35" s="270"/>
      <c r="AG35" s="270"/>
      <c r="AH35" s="270"/>
      <c r="AI35" s="270"/>
      <c r="AJ35" s="270"/>
      <c r="AK35" s="270"/>
      <c r="AL35" s="270"/>
      <c r="AM35" s="270"/>
      <c r="AN35" s="270"/>
      <c r="AO35" s="270"/>
      <c r="AP35" s="270"/>
      <c r="AQ35" s="270"/>
      <c r="AR35" s="270"/>
      <c r="AS35" s="270"/>
      <c r="AT35" s="270"/>
      <c r="AU35" s="270"/>
      <c r="AV35" s="270"/>
      <c r="AW35" s="270"/>
      <c r="AX35" s="270"/>
      <c r="AY35" s="270"/>
      <c r="AZ35" s="270"/>
      <c r="BA35" s="270"/>
      <c r="BB35" s="270"/>
      <c r="BC35" s="270"/>
      <c r="BD35" s="270"/>
      <c r="BE35" s="270"/>
      <c r="BF35" s="270"/>
      <c r="BG35" s="270"/>
      <c r="BH35" s="270"/>
      <c r="BI35" s="270"/>
      <c r="BJ35" s="270"/>
      <c r="BK35" s="270"/>
      <c r="BL35" s="270"/>
      <c r="BM35" s="270"/>
      <c r="BN35" s="270"/>
      <c r="BO35" s="270"/>
      <c r="BP35" s="270"/>
      <c r="BQ35" s="270"/>
      <c r="BR35" s="270"/>
      <c r="BS35" s="270"/>
      <c r="BT35" s="270"/>
    </row>
    <row r="36" spans="1:72" ht="12.75" customHeight="1" x14ac:dyDescent="0.25">
      <c r="A36" s="286"/>
      <c r="B36" s="287">
        <v>0</v>
      </c>
      <c r="C36" s="287">
        <v>1</v>
      </c>
      <c r="D36" s="287">
        <v>2</v>
      </c>
      <c r="E36" s="287">
        <v>3</v>
      </c>
      <c r="F36" s="287">
        <v>4</v>
      </c>
      <c r="G36" s="288">
        <v>0</v>
      </c>
      <c r="H36" s="288">
        <v>1</v>
      </c>
      <c r="I36" s="288">
        <v>2</v>
      </c>
      <c r="J36" s="288">
        <v>3</v>
      </c>
      <c r="K36" s="288">
        <v>4</v>
      </c>
      <c r="L36" s="132"/>
      <c r="M36" s="336">
        <v>8</v>
      </c>
      <c r="N36" s="334"/>
      <c r="O36" s="334"/>
      <c r="P36" s="270"/>
      <c r="Q36" s="270"/>
      <c r="R36" s="270"/>
      <c r="S36" s="270"/>
      <c r="T36" s="270"/>
      <c r="U36" s="270"/>
      <c r="V36" s="270"/>
      <c r="W36" s="270"/>
      <c r="X36" s="270"/>
      <c r="Y36" s="270"/>
      <c r="Z36" s="270"/>
      <c r="AA36" s="270"/>
      <c r="AB36" s="270"/>
      <c r="AC36" s="270"/>
      <c r="AD36" s="270"/>
      <c r="AE36" s="270"/>
      <c r="AF36" s="270"/>
      <c r="AG36" s="270"/>
      <c r="AH36" s="270"/>
      <c r="AI36" s="270"/>
      <c r="AJ36" s="270"/>
      <c r="AK36" s="270"/>
      <c r="AL36" s="270"/>
      <c r="AM36" s="270"/>
      <c r="AN36" s="270"/>
      <c r="AO36" s="270"/>
      <c r="AP36" s="270"/>
      <c r="AQ36" s="270"/>
      <c r="AR36" s="270"/>
      <c r="AS36" s="270"/>
      <c r="AT36" s="270"/>
      <c r="AU36" s="270"/>
      <c r="AV36" s="270"/>
      <c r="AW36" s="270"/>
      <c r="AX36" s="270"/>
      <c r="AY36" s="270"/>
      <c r="AZ36" s="270"/>
      <c r="BA36" s="270"/>
      <c r="BB36" s="270"/>
      <c r="BC36" s="270"/>
      <c r="BD36" s="270"/>
      <c r="BE36" s="270"/>
      <c r="BF36" s="270"/>
      <c r="BG36" s="270"/>
      <c r="BH36" s="270"/>
      <c r="BI36" s="270"/>
      <c r="BJ36" s="270"/>
      <c r="BK36" s="270"/>
      <c r="BL36" s="270"/>
      <c r="BM36" s="270"/>
      <c r="BN36" s="270"/>
      <c r="BO36" s="270"/>
      <c r="BP36" s="270"/>
      <c r="BQ36" s="270"/>
      <c r="BR36" s="270"/>
      <c r="BS36" s="270"/>
      <c r="BT36" s="270"/>
    </row>
    <row r="37" spans="1:72" ht="13.2" x14ac:dyDescent="0.25">
      <c r="A37" s="292"/>
      <c r="B37" s="130"/>
      <c r="C37" s="130"/>
      <c r="D37" s="130"/>
      <c r="E37" s="130"/>
      <c r="F37" s="130"/>
      <c r="G37" s="271"/>
      <c r="H37" s="271"/>
      <c r="I37" s="271"/>
      <c r="J37" s="271"/>
      <c r="K37" s="271"/>
      <c r="L37" s="132"/>
      <c r="M37" s="336">
        <v>12</v>
      </c>
      <c r="N37" s="334"/>
      <c r="O37" s="334"/>
      <c r="P37" s="270"/>
      <c r="Q37" s="270"/>
      <c r="R37" s="270"/>
      <c r="S37" s="270"/>
      <c r="T37" s="270"/>
      <c r="U37" s="270"/>
      <c r="V37" s="270"/>
      <c r="W37" s="270"/>
      <c r="X37" s="270"/>
      <c r="Y37" s="270"/>
      <c r="Z37" s="270"/>
      <c r="AA37" s="270"/>
      <c r="AB37" s="270"/>
      <c r="AC37" s="270"/>
      <c r="AD37" s="270"/>
      <c r="AE37" s="270"/>
      <c r="AF37" s="270"/>
      <c r="AG37" s="270"/>
      <c r="AH37" s="270"/>
      <c r="AI37" s="270"/>
      <c r="AJ37" s="270"/>
      <c r="AK37" s="270"/>
      <c r="AL37" s="270"/>
      <c r="AM37" s="270"/>
      <c r="AN37" s="270"/>
      <c r="AO37" s="270"/>
      <c r="AP37" s="270"/>
      <c r="AQ37" s="270"/>
      <c r="AR37" s="270"/>
      <c r="AS37" s="270"/>
      <c r="AT37" s="270"/>
      <c r="AU37" s="270"/>
      <c r="AV37" s="270"/>
      <c r="AW37" s="270"/>
      <c r="AX37" s="270"/>
      <c r="AY37" s="270"/>
      <c r="AZ37" s="270"/>
      <c r="BA37" s="270"/>
      <c r="BB37" s="270"/>
      <c r="BC37" s="270"/>
      <c r="BD37" s="270"/>
      <c r="BE37" s="270"/>
      <c r="BF37" s="270"/>
      <c r="BG37" s="270"/>
      <c r="BH37" s="270"/>
      <c r="BI37" s="270"/>
      <c r="BJ37" s="270"/>
      <c r="BK37" s="270"/>
      <c r="BL37" s="270"/>
      <c r="BM37" s="270"/>
      <c r="BN37" s="270"/>
      <c r="BO37" s="270"/>
      <c r="BP37" s="270"/>
      <c r="BQ37" s="270"/>
      <c r="BR37" s="270"/>
      <c r="BS37" s="270"/>
      <c r="BT37" s="270"/>
    </row>
    <row r="38" spans="1:72" ht="12.75" customHeight="1" x14ac:dyDescent="0.25">
      <c r="A38" s="286" t="s">
        <v>37</v>
      </c>
      <c r="B38" s="130"/>
      <c r="C38" s="130"/>
      <c r="D38" s="130"/>
      <c r="E38" s="511">
        <v>300000</v>
      </c>
      <c r="F38" s="512"/>
      <c r="G38" s="271"/>
      <c r="H38" s="428" t="s">
        <v>429</v>
      </c>
      <c r="I38" s="428"/>
      <c r="J38" s="511">
        <f>0.0677*E38/0.936</f>
        <v>21698.717948717949</v>
      </c>
      <c r="K38" s="512"/>
      <c r="L38" s="132"/>
      <c r="M38" s="270"/>
      <c r="N38" s="270"/>
      <c r="O38" s="270"/>
      <c r="P38" s="270"/>
      <c r="Q38" s="270"/>
      <c r="R38" s="270"/>
      <c r="S38" s="270"/>
      <c r="T38" s="270"/>
      <c r="U38" s="270"/>
      <c r="V38" s="270"/>
      <c r="W38" s="270"/>
      <c r="X38" s="270"/>
      <c r="Y38" s="270"/>
      <c r="Z38" s="270"/>
      <c r="AA38" s="270"/>
      <c r="AB38" s="270"/>
      <c r="AC38" s="270"/>
      <c r="AD38" s="270"/>
      <c r="AE38" s="270"/>
      <c r="AF38" s="270"/>
      <c r="AG38" s="270"/>
      <c r="AH38" s="270"/>
      <c r="AI38" s="270"/>
      <c r="AJ38" s="270"/>
      <c r="AK38" s="270"/>
      <c r="AL38" s="270"/>
      <c r="AM38" s="270"/>
      <c r="AN38" s="270"/>
      <c r="AO38" s="270"/>
      <c r="AP38" s="270"/>
      <c r="AQ38" s="270"/>
      <c r="AR38" s="270"/>
      <c r="AS38" s="270"/>
      <c r="AT38" s="270"/>
      <c r="AU38" s="270"/>
      <c r="AV38" s="270"/>
      <c r="AW38" s="270"/>
      <c r="AX38" s="270"/>
      <c r="AY38" s="270"/>
      <c r="AZ38" s="270"/>
      <c r="BA38" s="270"/>
      <c r="BB38" s="270"/>
      <c r="BC38" s="270"/>
      <c r="BD38" s="270"/>
      <c r="BE38" s="270"/>
      <c r="BF38" s="270"/>
      <c r="BG38" s="270"/>
      <c r="BH38" s="270"/>
      <c r="BI38" s="270"/>
      <c r="BJ38" s="270"/>
      <c r="BK38" s="270"/>
      <c r="BL38" s="270"/>
      <c r="BM38" s="270"/>
      <c r="BN38" s="270"/>
      <c r="BO38" s="270"/>
      <c r="BP38" s="270"/>
      <c r="BQ38" s="270"/>
      <c r="BR38" s="270"/>
      <c r="BS38" s="270"/>
      <c r="BT38" s="270"/>
    </row>
    <row r="39" spans="1:72" ht="13.2" x14ac:dyDescent="0.25">
      <c r="A39" s="461"/>
      <c r="B39" s="462"/>
      <c r="C39" s="462"/>
      <c r="D39" s="462"/>
      <c r="E39" s="462"/>
      <c r="F39" s="462"/>
      <c r="G39" s="130"/>
      <c r="H39" s="463" t="s">
        <v>433</v>
      </c>
      <c r="I39" s="231"/>
      <c r="J39" s="231"/>
      <c r="K39" s="231"/>
      <c r="L39" s="132"/>
      <c r="M39" s="270"/>
      <c r="N39" s="270"/>
      <c r="O39" s="270"/>
      <c r="P39" s="270"/>
      <c r="Q39" s="270"/>
      <c r="R39" s="270"/>
      <c r="S39" s="270"/>
      <c r="T39" s="270"/>
      <c r="U39" s="270"/>
      <c r="V39" s="270"/>
      <c r="W39" s="270"/>
      <c r="X39" s="270"/>
      <c r="Y39" s="270"/>
      <c r="Z39" s="270"/>
      <c r="AA39" s="270"/>
      <c r="AB39" s="270"/>
      <c r="AC39" s="270"/>
      <c r="AD39" s="270"/>
      <c r="AE39" s="270"/>
      <c r="AF39" s="270"/>
      <c r="AG39" s="270"/>
      <c r="AH39" s="270"/>
      <c r="AI39" s="270"/>
      <c r="AJ39" s="270"/>
      <c r="AK39" s="270"/>
      <c r="AL39" s="270"/>
      <c r="AM39" s="270"/>
      <c r="AN39" s="270"/>
      <c r="AO39" s="270"/>
      <c r="AP39" s="270"/>
      <c r="AQ39" s="270"/>
      <c r="AR39" s="270"/>
      <c r="AS39" s="270"/>
      <c r="AT39" s="270"/>
      <c r="AU39" s="270"/>
      <c r="AV39" s="270"/>
      <c r="AW39" s="270"/>
      <c r="AX39" s="270"/>
      <c r="AY39" s="270"/>
      <c r="AZ39" s="270"/>
      <c r="BA39" s="270"/>
      <c r="BB39" s="270"/>
      <c r="BC39" s="270"/>
      <c r="BD39" s="270"/>
      <c r="BE39" s="270"/>
      <c r="BF39" s="270"/>
      <c r="BG39" s="270"/>
      <c r="BH39" s="270"/>
      <c r="BI39" s="270"/>
      <c r="BJ39" s="270"/>
      <c r="BK39" s="270"/>
      <c r="BL39" s="270"/>
      <c r="BM39" s="270"/>
      <c r="BN39" s="270"/>
      <c r="BO39" s="270"/>
      <c r="BP39" s="270"/>
      <c r="BQ39" s="270"/>
      <c r="BR39" s="270"/>
      <c r="BS39" s="270"/>
      <c r="BT39" s="270"/>
    </row>
    <row r="40" spans="1:72" ht="13.2" x14ac:dyDescent="0.25">
      <c r="A40" s="461"/>
      <c r="B40" s="462"/>
      <c r="C40" s="462"/>
      <c r="D40" s="462"/>
      <c r="E40" s="462"/>
      <c r="F40" s="462"/>
      <c r="G40" s="462"/>
      <c r="H40" s="462"/>
      <c r="I40" s="462"/>
      <c r="J40" s="271"/>
      <c r="K40" s="271"/>
      <c r="L40" s="132"/>
      <c r="M40" s="270"/>
      <c r="N40" s="270"/>
      <c r="O40" s="270"/>
      <c r="P40" s="270"/>
      <c r="Q40" s="270"/>
      <c r="R40" s="270"/>
      <c r="S40" s="270"/>
      <c r="T40" s="270"/>
      <c r="U40" s="270"/>
      <c r="V40" s="270"/>
      <c r="W40" s="270"/>
      <c r="X40" s="270"/>
      <c r="Y40" s="270"/>
      <c r="Z40" s="270"/>
      <c r="AA40" s="270"/>
      <c r="AB40" s="270"/>
      <c r="AC40" s="270"/>
      <c r="AD40" s="270"/>
      <c r="AE40" s="270"/>
      <c r="AF40" s="270"/>
      <c r="AG40" s="270"/>
      <c r="AH40" s="270"/>
      <c r="AI40" s="270"/>
      <c r="AJ40" s="270"/>
      <c r="AK40" s="270"/>
      <c r="AL40" s="270"/>
      <c r="AM40" s="270"/>
      <c r="AN40" s="270"/>
      <c r="AO40" s="270"/>
      <c r="AP40" s="270"/>
      <c r="AQ40" s="270"/>
      <c r="AR40" s="270"/>
      <c r="AS40" s="270"/>
      <c r="AT40" s="270"/>
      <c r="AU40" s="270"/>
      <c r="AV40" s="270"/>
      <c r="AW40" s="270"/>
      <c r="AX40" s="270"/>
      <c r="AY40" s="270"/>
      <c r="AZ40" s="270"/>
      <c r="BA40" s="270"/>
      <c r="BB40" s="270"/>
      <c r="BC40" s="270"/>
      <c r="BD40" s="270"/>
      <c r="BE40" s="270"/>
      <c r="BF40" s="270"/>
      <c r="BG40" s="270"/>
      <c r="BH40" s="270"/>
      <c r="BI40" s="270"/>
      <c r="BJ40" s="270"/>
      <c r="BK40" s="270"/>
      <c r="BL40" s="270"/>
      <c r="BM40" s="270"/>
      <c r="BN40" s="270"/>
      <c r="BO40" s="270"/>
      <c r="BP40" s="270"/>
      <c r="BQ40" s="270"/>
      <c r="BR40" s="270"/>
      <c r="BS40" s="270"/>
      <c r="BT40" s="270"/>
    </row>
    <row r="41" spans="1:72" ht="13.2" x14ac:dyDescent="0.25">
      <c r="A41" s="34" t="s">
        <v>430</v>
      </c>
      <c r="B41" s="35"/>
      <c r="C41" s="35"/>
      <c r="D41" s="35"/>
      <c r="E41" s="562">
        <f>E38+J38</f>
        <v>321698.71794871794</v>
      </c>
      <c r="F41" s="563"/>
      <c r="G41" s="130"/>
      <c r="H41" s="130"/>
      <c r="I41" s="130"/>
      <c r="J41" s="130"/>
      <c r="K41" s="130"/>
      <c r="L41" s="132"/>
      <c r="M41" s="270"/>
      <c r="N41" s="270"/>
      <c r="O41" s="270"/>
      <c r="P41" s="270"/>
      <c r="Q41" s="270"/>
      <c r="R41" s="270"/>
      <c r="S41" s="270"/>
      <c r="T41" s="270"/>
      <c r="U41" s="270"/>
      <c r="V41" s="270"/>
      <c r="W41" s="270"/>
      <c r="X41" s="270"/>
      <c r="Y41" s="270"/>
      <c r="Z41" s="270"/>
      <c r="AA41" s="270"/>
      <c r="AB41" s="270"/>
      <c r="AC41" s="270"/>
      <c r="AD41" s="270"/>
      <c r="AE41" s="270"/>
      <c r="AF41" s="270"/>
      <c r="AG41" s="270"/>
      <c r="AH41" s="270"/>
      <c r="AI41" s="270"/>
      <c r="AJ41" s="270"/>
      <c r="AK41" s="270"/>
      <c r="AL41" s="270"/>
      <c r="AM41" s="270"/>
      <c r="AN41" s="270"/>
      <c r="AO41" s="270"/>
      <c r="AP41" s="270"/>
      <c r="AQ41" s="270"/>
      <c r="AR41" s="270"/>
      <c r="AS41" s="270"/>
      <c r="AT41" s="270"/>
      <c r="AU41" s="270"/>
      <c r="AV41" s="270"/>
      <c r="AW41" s="270"/>
      <c r="AX41" s="270"/>
      <c r="AY41" s="270"/>
      <c r="AZ41" s="270"/>
      <c r="BA41" s="270"/>
      <c r="BB41" s="270"/>
      <c r="BC41" s="270"/>
      <c r="BD41" s="270"/>
      <c r="BE41" s="270"/>
      <c r="BF41" s="270"/>
      <c r="BG41" s="270"/>
      <c r="BH41" s="270"/>
      <c r="BI41" s="270"/>
      <c r="BJ41" s="270"/>
      <c r="BK41" s="270"/>
      <c r="BL41" s="270"/>
      <c r="BM41" s="270"/>
      <c r="BN41" s="270"/>
      <c r="BO41" s="270"/>
      <c r="BP41" s="270"/>
      <c r="BQ41" s="270"/>
      <c r="BR41" s="270"/>
      <c r="BS41" s="270"/>
      <c r="BT41" s="270"/>
    </row>
    <row r="42" spans="1:72" ht="13.2" x14ac:dyDescent="0.25">
      <c r="A42" s="429" t="s">
        <v>81</v>
      </c>
      <c r="B42" s="35"/>
      <c r="C42" s="35"/>
      <c r="D42" s="35"/>
      <c r="E42" s="35"/>
      <c r="F42" s="35"/>
      <c r="G42" s="130"/>
      <c r="H42" s="130"/>
      <c r="I42" s="130"/>
      <c r="J42" s="130"/>
      <c r="K42" s="130"/>
      <c r="L42" s="132"/>
      <c r="M42" s="270"/>
      <c r="N42" s="270"/>
      <c r="O42" s="270"/>
      <c r="P42" s="270"/>
      <c r="Q42" s="270"/>
      <c r="R42" s="270"/>
      <c r="S42" s="270"/>
      <c r="T42" s="270"/>
      <c r="U42" s="270"/>
      <c r="V42" s="270"/>
      <c r="W42" s="270"/>
      <c r="X42" s="270"/>
      <c r="Y42" s="270"/>
      <c r="Z42" s="270"/>
      <c r="AA42" s="270"/>
      <c r="AB42" s="270"/>
      <c r="AC42" s="270"/>
      <c r="AD42" s="270"/>
      <c r="AE42" s="270"/>
      <c r="AF42" s="270"/>
      <c r="AG42" s="270"/>
      <c r="AH42" s="270"/>
      <c r="AI42" s="270"/>
      <c r="AJ42" s="270"/>
      <c r="AK42" s="270"/>
      <c r="AL42" s="270"/>
      <c r="AM42" s="270"/>
      <c r="AN42" s="270"/>
      <c r="AO42" s="270"/>
      <c r="AP42" s="270"/>
      <c r="AQ42" s="270"/>
      <c r="AR42" s="270"/>
      <c r="AS42" s="270"/>
      <c r="AT42" s="270"/>
      <c r="AU42" s="270"/>
      <c r="AV42" s="270"/>
      <c r="AW42" s="270"/>
      <c r="AX42" s="270"/>
      <c r="AY42" s="270"/>
      <c r="AZ42" s="270"/>
      <c r="BA42" s="270"/>
      <c r="BB42" s="270"/>
      <c r="BC42" s="270"/>
      <c r="BD42" s="270"/>
      <c r="BE42" s="270"/>
      <c r="BF42" s="270"/>
      <c r="BG42" s="270"/>
      <c r="BH42" s="270"/>
      <c r="BI42" s="270"/>
      <c r="BJ42" s="270"/>
      <c r="BK42" s="270"/>
      <c r="BL42" s="270"/>
      <c r="BM42" s="270"/>
      <c r="BN42" s="270"/>
      <c r="BO42" s="270"/>
      <c r="BP42" s="270"/>
      <c r="BQ42" s="270"/>
      <c r="BR42" s="270"/>
      <c r="BS42" s="270"/>
      <c r="BT42" s="270"/>
    </row>
    <row r="43" spans="1:72" ht="13.2" x14ac:dyDescent="0.25">
      <c r="A43" s="286"/>
      <c r="B43" s="130"/>
      <c r="C43" s="130"/>
      <c r="D43" s="130"/>
      <c r="E43" s="130"/>
      <c r="F43" s="130"/>
      <c r="G43" s="130"/>
      <c r="H43" s="130"/>
      <c r="I43" s="130"/>
      <c r="J43" s="130"/>
      <c r="K43" s="130"/>
      <c r="L43" s="132"/>
      <c r="M43" s="270"/>
      <c r="N43" s="270"/>
      <c r="O43" s="270"/>
      <c r="P43" s="270"/>
      <c r="Q43" s="270"/>
      <c r="R43" s="270"/>
      <c r="S43" s="270"/>
      <c r="T43" s="270"/>
      <c r="U43" s="270"/>
      <c r="V43" s="270"/>
      <c r="W43" s="270"/>
      <c r="X43" s="270"/>
      <c r="Y43" s="270"/>
      <c r="Z43" s="270"/>
      <c r="AA43" s="270"/>
      <c r="AB43" s="270"/>
      <c r="AC43" s="270"/>
      <c r="AD43" s="270"/>
      <c r="AE43" s="270"/>
      <c r="AF43" s="270"/>
      <c r="AG43" s="270"/>
      <c r="AH43" s="270"/>
      <c r="AI43" s="270"/>
      <c r="AJ43" s="270"/>
      <c r="AK43" s="270"/>
      <c r="AL43" s="270"/>
      <c r="AM43" s="270"/>
      <c r="AN43" s="270"/>
      <c r="AO43" s="270"/>
      <c r="AP43" s="270"/>
      <c r="AQ43" s="270"/>
      <c r="AR43" s="270"/>
      <c r="AS43" s="270"/>
      <c r="AT43" s="270"/>
      <c r="AU43" s="270"/>
      <c r="AV43" s="270"/>
      <c r="AW43" s="270"/>
      <c r="AX43" s="270"/>
      <c r="AY43" s="270"/>
      <c r="AZ43" s="270"/>
      <c r="BA43" s="270"/>
      <c r="BB43" s="270"/>
      <c r="BC43" s="270"/>
      <c r="BD43" s="270"/>
      <c r="BE43" s="270"/>
      <c r="BF43" s="270"/>
      <c r="BG43" s="270"/>
      <c r="BH43" s="270"/>
      <c r="BI43" s="270"/>
      <c r="BJ43" s="270"/>
      <c r="BK43" s="270"/>
      <c r="BL43" s="270"/>
      <c r="BM43" s="270"/>
      <c r="BN43" s="270"/>
      <c r="BO43" s="270"/>
      <c r="BP43" s="270"/>
      <c r="BQ43" s="270"/>
      <c r="BR43" s="270"/>
      <c r="BS43" s="270"/>
      <c r="BT43" s="270"/>
    </row>
    <row r="44" spans="1:72" ht="12.75" customHeight="1" x14ac:dyDescent="0.25">
      <c r="A44" s="509" t="s">
        <v>434</v>
      </c>
      <c r="B44" s="564"/>
      <c r="C44" s="564"/>
      <c r="D44" s="564"/>
      <c r="E44" s="564"/>
      <c r="F44" s="564"/>
      <c r="G44" s="564"/>
      <c r="H44" s="564"/>
      <c r="I44" s="564"/>
      <c r="J44" s="35"/>
      <c r="K44" s="41" t="s">
        <v>431</v>
      </c>
      <c r="L44" s="132"/>
      <c r="M44" s="270"/>
      <c r="N44" s="270"/>
      <c r="O44" s="270"/>
      <c r="P44" s="270"/>
      <c r="Q44" s="270"/>
      <c r="R44" s="270"/>
      <c r="S44" s="270"/>
      <c r="T44" s="270"/>
      <c r="U44" s="270"/>
      <c r="V44" s="270"/>
      <c r="W44" s="270"/>
      <c r="X44" s="270"/>
      <c r="Y44" s="270"/>
      <c r="Z44" s="270"/>
      <c r="AA44" s="270"/>
      <c r="AB44" s="270"/>
      <c r="AC44" s="270"/>
      <c r="AD44" s="270"/>
      <c r="AE44" s="270"/>
      <c r="AF44" s="270"/>
      <c r="AG44" s="270"/>
      <c r="AH44" s="270"/>
      <c r="AI44" s="270"/>
      <c r="AJ44" s="270"/>
      <c r="AK44" s="270"/>
      <c r="AL44" s="270"/>
      <c r="AM44" s="270"/>
      <c r="AN44" s="270"/>
      <c r="AO44" s="270"/>
      <c r="AP44" s="270"/>
      <c r="AQ44" s="270"/>
      <c r="AR44" s="270"/>
      <c r="AS44" s="270"/>
      <c r="AT44" s="270"/>
      <c r="AU44" s="270"/>
      <c r="AV44" s="270"/>
      <c r="AW44" s="270"/>
      <c r="AX44" s="270"/>
      <c r="AY44" s="270"/>
      <c r="AZ44" s="270"/>
      <c r="BA44" s="270"/>
      <c r="BB44" s="270"/>
      <c r="BC44" s="270"/>
      <c r="BD44" s="270"/>
      <c r="BE44" s="270"/>
      <c r="BF44" s="270"/>
      <c r="BG44" s="270"/>
      <c r="BH44" s="270"/>
      <c r="BI44" s="270"/>
      <c r="BJ44" s="270"/>
      <c r="BK44" s="270"/>
      <c r="BL44" s="270"/>
      <c r="BM44" s="270"/>
      <c r="BN44" s="270"/>
      <c r="BO44" s="270"/>
      <c r="BP44" s="270"/>
      <c r="BQ44" s="270"/>
      <c r="BR44" s="270"/>
      <c r="BS44" s="270"/>
      <c r="BT44" s="270"/>
    </row>
    <row r="45" spans="1:72" ht="13.2" x14ac:dyDescent="0.25">
      <c r="A45" s="509"/>
      <c r="B45" s="564"/>
      <c r="C45" s="564"/>
      <c r="D45" s="564"/>
      <c r="E45" s="564"/>
      <c r="F45" s="564"/>
      <c r="G45" s="564"/>
      <c r="H45" s="564"/>
      <c r="I45" s="564"/>
      <c r="J45" s="35"/>
      <c r="K45" s="35"/>
      <c r="L45" s="132"/>
      <c r="M45" s="270"/>
      <c r="N45" s="270"/>
      <c r="O45" s="270"/>
      <c r="P45" s="270"/>
      <c r="Q45" s="270"/>
      <c r="R45" s="270"/>
      <c r="S45" s="270"/>
      <c r="T45" s="270"/>
      <c r="U45" s="270"/>
      <c r="V45" s="270"/>
      <c r="W45" s="270"/>
      <c r="X45" s="270"/>
      <c r="Y45" s="270"/>
      <c r="Z45" s="270"/>
      <c r="AA45" s="270"/>
      <c r="AB45" s="270"/>
      <c r="AC45" s="270"/>
      <c r="AD45" s="270"/>
      <c r="AE45" s="270"/>
      <c r="AF45" s="270"/>
      <c r="AG45" s="270"/>
      <c r="AH45" s="270"/>
      <c r="AI45" s="270"/>
      <c r="AJ45" s="270"/>
      <c r="AK45" s="270"/>
      <c r="AL45" s="270"/>
      <c r="AM45" s="270"/>
      <c r="AN45" s="270"/>
      <c r="AO45" s="270"/>
      <c r="AP45" s="270"/>
      <c r="AQ45" s="270"/>
      <c r="AR45" s="270"/>
      <c r="AS45" s="270"/>
      <c r="AT45" s="270"/>
      <c r="AU45" s="270"/>
      <c r="AV45" s="270"/>
      <c r="AW45" s="270"/>
      <c r="AX45" s="270"/>
      <c r="AY45" s="270"/>
      <c r="AZ45" s="270"/>
      <c r="BA45" s="270"/>
      <c r="BB45" s="270"/>
      <c r="BC45" s="270"/>
      <c r="BD45" s="270"/>
      <c r="BE45" s="270"/>
      <c r="BF45" s="270"/>
      <c r="BG45" s="270"/>
      <c r="BH45" s="270"/>
      <c r="BI45" s="270"/>
      <c r="BJ45" s="270"/>
      <c r="BK45" s="270"/>
      <c r="BL45" s="270"/>
      <c r="BM45" s="270"/>
      <c r="BN45" s="270"/>
      <c r="BO45" s="270"/>
      <c r="BP45" s="270"/>
      <c r="BQ45" s="270"/>
      <c r="BR45" s="270"/>
      <c r="BS45" s="270"/>
      <c r="BT45" s="270"/>
    </row>
    <row r="46" spans="1:72" ht="13.2" x14ac:dyDescent="0.25">
      <c r="A46" s="230"/>
      <c r="B46" s="462"/>
      <c r="C46" s="462"/>
      <c r="D46" s="462"/>
      <c r="E46" s="462"/>
      <c r="F46" s="462"/>
      <c r="G46" s="462"/>
      <c r="H46" s="462"/>
      <c r="I46" s="462"/>
      <c r="J46" s="271"/>
      <c r="K46" s="271"/>
      <c r="L46" s="132"/>
      <c r="M46" s="270"/>
      <c r="N46" s="270"/>
      <c r="O46" s="270"/>
      <c r="P46" s="270"/>
      <c r="Q46" s="270"/>
      <c r="R46" s="270"/>
      <c r="S46" s="270"/>
      <c r="T46" s="270"/>
      <c r="U46" s="270"/>
      <c r="V46" s="270"/>
      <c r="W46" s="270"/>
      <c r="X46" s="270"/>
      <c r="Y46" s="270"/>
      <c r="Z46" s="270"/>
      <c r="AA46" s="270"/>
      <c r="AB46" s="270"/>
      <c r="AC46" s="270"/>
      <c r="AD46" s="270"/>
      <c r="AE46" s="270"/>
      <c r="AF46" s="270"/>
      <c r="AG46" s="270"/>
      <c r="AH46" s="270"/>
      <c r="AI46" s="270"/>
      <c r="AJ46" s="270"/>
      <c r="AK46" s="270"/>
      <c r="AL46" s="270"/>
      <c r="AM46" s="270"/>
      <c r="AN46" s="270"/>
      <c r="AO46" s="270"/>
      <c r="AP46" s="270"/>
      <c r="AQ46" s="270"/>
      <c r="AR46" s="270"/>
      <c r="AS46" s="270"/>
      <c r="AT46" s="270"/>
      <c r="AU46" s="270"/>
      <c r="AV46" s="270"/>
      <c r="AW46" s="270"/>
      <c r="AX46" s="270"/>
      <c r="AY46" s="270"/>
      <c r="AZ46" s="270"/>
      <c r="BA46" s="270"/>
      <c r="BB46" s="270"/>
      <c r="BC46" s="270"/>
      <c r="BD46" s="270"/>
      <c r="BE46" s="270"/>
      <c r="BF46" s="270"/>
      <c r="BG46" s="270"/>
      <c r="BH46" s="270"/>
      <c r="BI46" s="270"/>
      <c r="BJ46" s="270"/>
      <c r="BK46" s="270"/>
      <c r="BL46" s="270"/>
      <c r="BM46" s="270"/>
      <c r="BN46" s="270"/>
      <c r="BO46" s="270"/>
      <c r="BP46" s="270"/>
      <c r="BQ46" s="270"/>
      <c r="BR46" s="270"/>
      <c r="BS46" s="270"/>
      <c r="BT46" s="270"/>
    </row>
    <row r="47" spans="1:72" ht="13.2" x14ac:dyDescent="0.25">
      <c r="A47" s="292" t="s">
        <v>446</v>
      </c>
      <c r="B47" s="130"/>
      <c r="C47" s="130"/>
      <c r="D47" s="130"/>
      <c r="E47" s="130"/>
      <c r="F47" s="130"/>
      <c r="G47" s="271"/>
      <c r="H47" s="271"/>
      <c r="I47" s="271"/>
      <c r="J47" s="271"/>
      <c r="K47" s="290"/>
      <c r="L47" s="132"/>
      <c r="M47" s="270"/>
      <c r="N47" s="270"/>
      <c r="O47" s="270"/>
      <c r="P47" s="270"/>
      <c r="Q47" s="270"/>
      <c r="R47" s="270"/>
      <c r="S47" s="270"/>
      <c r="T47" s="270"/>
      <c r="U47" s="270"/>
      <c r="V47" s="270"/>
      <c r="W47" s="270"/>
      <c r="X47" s="270"/>
      <c r="Y47" s="270"/>
      <c r="Z47" s="270"/>
      <c r="AA47" s="270"/>
      <c r="AB47" s="270"/>
      <c r="AC47" s="270"/>
      <c r="AD47" s="270"/>
      <c r="AE47" s="270"/>
      <c r="AF47" s="270"/>
      <c r="AG47" s="270"/>
      <c r="AH47" s="270"/>
      <c r="AI47" s="270"/>
      <c r="AJ47" s="270"/>
      <c r="AK47" s="270"/>
      <c r="AL47" s="270"/>
      <c r="AM47" s="270"/>
      <c r="AN47" s="270"/>
      <c r="AO47" s="270"/>
      <c r="AP47" s="270"/>
      <c r="AQ47" s="270"/>
      <c r="AR47" s="270"/>
      <c r="AS47" s="270"/>
      <c r="AT47" s="270"/>
      <c r="AU47" s="270"/>
      <c r="AV47" s="270"/>
      <c r="AW47" s="270"/>
      <c r="AX47" s="270"/>
      <c r="AY47" s="270"/>
      <c r="AZ47" s="270"/>
      <c r="BA47" s="270"/>
      <c r="BB47" s="270"/>
      <c r="BC47" s="270"/>
      <c r="BD47" s="270"/>
      <c r="BE47" s="270"/>
      <c r="BF47" s="270"/>
      <c r="BG47" s="270"/>
      <c r="BH47" s="270"/>
      <c r="BI47" s="270"/>
      <c r="BJ47" s="270"/>
      <c r="BK47" s="270"/>
      <c r="BL47" s="270"/>
      <c r="BM47" s="270"/>
      <c r="BN47" s="270"/>
      <c r="BO47" s="270"/>
      <c r="BP47" s="270"/>
      <c r="BQ47" s="270"/>
      <c r="BR47" s="270"/>
      <c r="BS47" s="270"/>
      <c r="BT47" s="270"/>
    </row>
    <row r="48" spans="1:72" ht="13.8" thickBot="1" x14ac:dyDescent="0.3">
      <c r="A48" s="314"/>
      <c r="B48" s="315"/>
      <c r="C48" s="315"/>
      <c r="D48" s="315"/>
      <c r="E48" s="315"/>
      <c r="F48" s="315"/>
      <c r="G48" s="315"/>
      <c r="H48" s="315"/>
      <c r="I48" s="315"/>
      <c r="J48" s="315"/>
      <c r="K48" s="315"/>
      <c r="L48" s="316"/>
      <c r="M48" s="270"/>
      <c r="N48" s="270"/>
      <c r="O48" s="270"/>
      <c r="P48" s="270"/>
      <c r="Q48" s="270"/>
      <c r="R48" s="270"/>
      <c r="S48" s="270"/>
      <c r="T48" s="270"/>
      <c r="U48" s="270"/>
      <c r="V48" s="270"/>
      <c r="W48" s="270"/>
      <c r="X48" s="270"/>
      <c r="Y48" s="270"/>
      <c r="Z48" s="270"/>
      <c r="AA48" s="270"/>
      <c r="AB48" s="270"/>
      <c r="AC48" s="270"/>
      <c r="AD48" s="270"/>
      <c r="AE48" s="270"/>
      <c r="AF48" s="270"/>
      <c r="AG48" s="270"/>
      <c r="AH48" s="270"/>
      <c r="AI48" s="270"/>
      <c r="AJ48" s="270"/>
      <c r="AK48" s="270"/>
      <c r="AL48" s="270"/>
      <c r="AM48" s="270"/>
      <c r="AN48" s="270"/>
      <c r="AO48" s="270"/>
      <c r="AP48" s="270"/>
      <c r="AQ48" s="270"/>
      <c r="AR48" s="270"/>
      <c r="AS48" s="270"/>
      <c r="AT48" s="270"/>
      <c r="AU48" s="270"/>
      <c r="AV48" s="270"/>
      <c r="AW48" s="270"/>
      <c r="AX48" s="270"/>
      <c r="AY48" s="270"/>
      <c r="AZ48" s="270"/>
      <c r="BA48" s="270"/>
      <c r="BB48" s="270"/>
      <c r="BC48" s="270"/>
      <c r="BD48" s="270"/>
      <c r="BE48" s="270"/>
      <c r="BF48" s="270"/>
      <c r="BG48" s="270"/>
      <c r="BH48" s="270"/>
      <c r="BI48" s="270"/>
      <c r="BJ48" s="270"/>
      <c r="BK48" s="270"/>
      <c r="BL48" s="270"/>
      <c r="BM48" s="270"/>
      <c r="BN48" s="270"/>
      <c r="BO48" s="270"/>
      <c r="BP48" s="270"/>
      <c r="BQ48" s="270"/>
      <c r="BR48" s="270"/>
      <c r="BS48" s="270"/>
      <c r="BT48" s="270"/>
    </row>
    <row r="49" spans="1:72" ht="13.2" x14ac:dyDescent="0.25">
      <c r="A49" s="291"/>
      <c r="B49" s="291"/>
      <c r="C49" s="291"/>
      <c r="D49" s="291"/>
      <c r="E49" s="291"/>
      <c r="F49" s="291"/>
      <c r="G49" s="291"/>
      <c r="H49" s="291"/>
      <c r="I49" s="291"/>
      <c r="J49" s="291"/>
      <c r="K49" s="291"/>
      <c r="L49" s="291"/>
      <c r="M49" s="270"/>
      <c r="N49" s="270"/>
      <c r="O49" s="270"/>
      <c r="P49" s="270"/>
      <c r="Q49" s="270"/>
      <c r="R49" s="270"/>
      <c r="S49" s="270"/>
      <c r="T49" s="270"/>
      <c r="U49" s="270"/>
      <c r="V49" s="270"/>
      <c r="W49" s="270"/>
      <c r="X49" s="270"/>
      <c r="Y49" s="270"/>
      <c r="Z49" s="270"/>
      <c r="AA49" s="270"/>
      <c r="AB49" s="270"/>
      <c r="AC49" s="270"/>
      <c r="AD49" s="270"/>
      <c r="AE49" s="270"/>
      <c r="AF49" s="270"/>
      <c r="AG49" s="270"/>
      <c r="AH49" s="270"/>
      <c r="AI49" s="270"/>
      <c r="AJ49" s="270"/>
      <c r="AK49" s="270"/>
      <c r="AL49" s="270"/>
      <c r="AM49" s="270"/>
      <c r="AN49" s="270"/>
      <c r="AO49" s="270"/>
      <c r="AP49" s="270"/>
      <c r="AQ49" s="270"/>
      <c r="AR49" s="270"/>
      <c r="AS49" s="270"/>
      <c r="AT49" s="270"/>
      <c r="AU49" s="270"/>
      <c r="AV49" s="270"/>
      <c r="AW49" s="270"/>
      <c r="AX49" s="270"/>
      <c r="AY49" s="270"/>
      <c r="AZ49" s="270"/>
      <c r="BA49" s="270"/>
      <c r="BB49" s="270"/>
      <c r="BC49" s="270"/>
      <c r="BD49" s="270"/>
      <c r="BE49" s="270"/>
      <c r="BF49" s="270"/>
      <c r="BG49" s="270"/>
      <c r="BH49" s="270"/>
      <c r="BI49" s="270"/>
      <c r="BJ49" s="270"/>
      <c r="BK49" s="270"/>
      <c r="BL49" s="270"/>
      <c r="BM49" s="270"/>
      <c r="BN49" s="270"/>
      <c r="BO49" s="270"/>
      <c r="BP49" s="270"/>
      <c r="BQ49" s="270"/>
      <c r="BR49" s="270"/>
      <c r="BS49" s="270"/>
      <c r="BT49" s="270"/>
    </row>
    <row r="50" spans="1:72" ht="13.8" thickBot="1" x14ac:dyDescent="0.3">
      <c r="A50" s="321" t="s">
        <v>63</v>
      </c>
      <c r="B50" s="291"/>
      <c r="C50" s="291"/>
      <c r="D50" s="291"/>
      <c r="E50" s="291"/>
      <c r="F50" s="291"/>
      <c r="G50" s="291"/>
      <c r="H50" s="291"/>
      <c r="I50" s="291"/>
      <c r="J50" s="291"/>
      <c r="K50" s="291"/>
      <c r="L50" s="291"/>
      <c r="M50" s="270"/>
      <c r="N50" s="270"/>
      <c r="O50" s="270"/>
      <c r="P50" s="270"/>
      <c r="Q50" s="270"/>
      <c r="R50" s="270"/>
      <c r="S50" s="270"/>
      <c r="T50" s="270"/>
      <c r="U50" s="270"/>
      <c r="V50" s="270"/>
      <c r="W50" s="270"/>
      <c r="X50" s="270"/>
      <c r="Y50" s="270"/>
      <c r="Z50" s="270"/>
      <c r="AA50" s="270"/>
      <c r="AB50" s="270"/>
      <c r="AC50" s="270"/>
      <c r="AD50" s="270"/>
      <c r="AE50" s="270"/>
      <c r="AF50" s="270"/>
      <c r="AG50" s="270"/>
      <c r="AH50" s="270"/>
      <c r="AI50" s="270"/>
      <c r="AJ50" s="270"/>
      <c r="AK50" s="270"/>
      <c r="AL50" s="270"/>
      <c r="AM50" s="270"/>
      <c r="AN50" s="270"/>
      <c r="AO50" s="270"/>
      <c r="AP50" s="270"/>
      <c r="AQ50" s="270"/>
      <c r="AR50" s="270"/>
      <c r="AS50" s="270"/>
      <c r="AT50" s="270"/>
      <c r="AU50" s="270"/>
      <c r="AV50" s="270"/>
      <c r="AW50" s="270"/>
      <c r="AX50" s="270"/>
      <c r="AY50" s="270"/>
      <c r="AZ50" s="270"/>
      <c r="BA50" s="270"/>
      <c r="BB50" s="270"/>
      <c r="BC50" s="270"/>
      <c r="BD50" s="270"/>
      <c r="BE50" s="270"/>
      <c r="BF50" s="270"/>
      <c r="BG50" s="270"/>
      <c r="BH50" s="270"/>
      <c r="BI50" s="270"/>
      <c r="BJ50" s="270"/>
      <c r="BK50" s="270"/>
      <c r="BL50" s="270"/>
      <c r="BM50" s="270"/>
      <c r="BN50" s="270"/>
      <c r="BO50" s="270"/>
      <c r="BP50" s="270"/>
      <c r="BQ50" s="270"/>
      <c r="BR50" s="270"/>
      <c r="BS50" s="270"/>
      <c r="BT50" s="270"/>
    </row>
    <row r="51" spans="1:72" ht="13.2" x14ac:dyDescent="0.25">
      <c r="A51" s="337"/>
      <c r="B51" s="338"/>
      <c r="C51" s="338"/>
      <c r="D51" s="338"/>
      <c r="E51" s="338"/>
      <c r="F51" s="338"/>
      <c r="G51" s="338"/>
      <c r="H51" s="338"/>
      <c r="I51" s="338"/>
      <c r="J51" s="338"/>
      <c r="K51" s="338"/>
      <c r="L51" s="339"/>
      <c r="M51" s="270"/>
      <c r="N51" s="270"/>
      <c r="O51" s="270"/>
      <c r="P51" s="270"/>
      <c r="Q51" s="270"/>
      <c r="R51" s="270"/>
      <c r="S51" s="270"/>
      <c r="T51" s="270"/>
      <c r="U51" s="270"/>
      <c r="V51" s="270"/>
      <c r="W51" s="270"/>
      <c r="X51" s="270"/>
      <c r="Y51" s="270"/>
      <c r="Z51" s="270"/>
      <c r="AA51" s="270"/>
      <c r="AB51" s="270"/>
      <c r="AC51" s="270"/>
      <c r="AD51" s="270"/>
      <c r="AE51" s="270"/>
      <c r="AF51" s="270"/>
      <c r="AG51" s="270"/>
      <c r="AH51" s="270"/>
      <c r="AI51" s="270"/>
      <c r="AJ51" s="270"/>
      <c r="AK51" s="270"/>
      <c r="AL51" s="270"/>
      <c r="AM51" s="270"/>
      <c r="AN51" s="270"/>
      <c r="AO51" s="270"/>
      <c r="AP51" s="270"/>
      <c r="AQ51" s="270"/>
      <c r="AR51" s="270"/>
      <c r="AS51" s="270"/>
      <c r="AT51" s="270"/>
      <c r="AU51" s="270"/>
      <c r="AV51" s="270"/>
      <c r="AW51" s="270"/>
      <c r="AX51" s="270"/>
      <c r="AY51" s="270"/>
      <c r="AZ51" s="270"/>
      <c r="BA51" s="270"/>
      <c r="BB51" s="270"/>
      <c r="BC51" s="270"/>
      <c r="BD51" s="270"/>
      <c r="BE51" s="270"/>
      <c r="BF51" s="270"/>
      <c r="BG51" s="270"/>
      <c r="BH51" s="270"/>
      <c r="BI51" s="270"/>
      <c r="BJ51" s="270"/>
      <c r="BK51" s="270"/>
      <c r="BL51" s="270"/>
      <c r="BM51" s="270"/>
      <c r="BN51" s="270"/>
      <c r="BO51" s="270"/>
      <c r="BP51" s="270"/>
      <c r="BQ51" s="270"/>
      <c r="BR51" s="270"/>
      <c r="BS51" s="270"/>
      <c r="BT51" s="270"/>
    </row>
    <row r="52" spans="1:72" ht="13.2" x14ac:dyDescent="0.25">
      <c r="A52" s="340" t="s">
        <v>66</v>
      </c>
      <c r="B52" s="341"/>
      <c r="C52" s="342" t="s">
        <v>74</v>
      </c>
      <c r="D52" s="343" t="s">
        <v>117</v>
      </c>
      <c r="E52" s="342" t="s">
        <v>67</v>
      </c>
      <c r="F52" s="341"/>
      <c r="G52" s="341" t="s">
        <v>65</v>
      </c>
      <c r="H52" s="341"/>
      <c r="I52" s="341"/>
      <c r="J52" s="342" t="s">
        <v>68</v>
      </c>
      <c r="K52" s="342" t="s">
        <v>115</v>
      </c>
      <c r="L52" s="344"/>
      <c r="M52" s="270"/>
      <c r="N52" s="270"/>
      <c r="O52" s="270"/>
      <c r="P52" s="270"/>
      <c r="Q52" s="270"/>
      <c r="R52" s="270"/>
      <c r="S52" s="270"/>
      <c r="T52" s="270"/>
      <c r="U52" s="270"/>
      <c r="V52" s="270"/>
      <c r="W52" s="270"/>
      <c r="X52" s="270"/>
      <c r="Y52" s="270"/>
      <c r="Z52" s="270"/>
      <c r="AA52" s="270"/>
      <c r="AB52" s="270"/>
      <c r="AC52" s="270"/>
      <c r="AD52" s="270"/>
      <c r="AE52" s="270"/>
      <c r="AF52" s="270"/>
      <c r="AG52" s="270"/>
      <c r="AH52" s="270"/>
      <c r="AI52" s="270"/>
      <c r="AJ52" s="270"/>
      <c r="AK52" s="270"/>
      <c r="AL52" s="270"/>
      <c r="AM52" s="270"/>
      <c r="AN52" s="270"/>
      <c r="AO52" s="270"/>
      <c r="AP52" s="270"/>
      <c r="AQ52" s="270"/>
      <c r="AR52" s="270"/>
      <c r="AS52" s="270"/>
      <c r="AT52" s="270"/>
      <c r="AU52" s="270"/>
      <c r="AV52" s="270"/>
      <c r="AW52" s="270"/>
      <c r="AX52" s="270"/>
      <c r="AY52" s="270"/>
      <c r="AZ52" s="270"/>
      <c r="BA52" s="270"/>
      <c r="BB52" s="270"/>
      <c r="BC52" s="270"/>
      <c r="BD52" s="270"/>
      <c r="BE52" s="270"/>
      <c r="BF52" s="270"/>
      <c r="BG52" s="270"/>
      <c r="BH52" s="270"/>
      <c r="BI52" s="270"/>
      <c r="BJ52" s="270"/>
      <c r="BK52" s="270"/>
      <c r="BL52" s="270"/>
      <c r="BM52" s="270"/>
      <c r="BN52" s="270"/>
      <c r="BO52" s="270"/>
      <c r="BP52" s="270"/>
      <c r="BQ52" s="270"/>
      <c r="BR52" s="270"/>
      <c r="BS52" s="270"/>
      <c r="BT52" s="270"/>
    </row>
    <row r="53" spans="1:72" ht="13.2" x14ac:dyDescent="0.25">
      <c r="A53" s="345" t="s">
        <v>173</v>
      </c>
      <c r="B53" s="346"/>
      <c r="C53" s="347">
        <f>S69</f>
        <v>0</v>
      </c>
      <c r="D53" s="348">
        <f>C53*365</f>
        <v>0</v>
      </c>
      <c r="E53" s="348">
        <f t="shared" ref="E53:E58" si="0">C53*1000/453.5/2000*365</f>
        <v>0</v>
      </c>
      <c r="F53" s="341"/>
      <c r="G53" s="349" t="s">
        <v>80</v>
      </c>
      <c r="H53" s="341"/>
      <c r="I53" s="341"/>
      <c r="J53" s="350">
        <f>C69</f>
        <v>0</v>
      </c>
      <c r="K53" s="351">
        <f>J53*365</f>
        <v>0</v>
      </c>
      <c r="L53" s="344"/>
      <c r="M53" s="270"/>
      <c r="N53" s="270"/>
      <c r="O53" s="270"/>
      <c r="P53" s="270"/>
      <c r="Q53" s="270"/>
      <c r="R53" s="270"/>
      <c r="S53" s="270"/>
      <c r="T53" s="270"/>
      <c r="U53" s="270"/>
      <c r="V53" s="270"/>
      <c r="W53" s="270"/>
      <c r="X53" s="270"/>
      <c r="Y53" s="270"/>
      <c r="Z53" s="270"/>
      <c r="AA53" s="270"/>
      <c r="AB53" s="270"/>
      <c r="AC53" s="270"/>
      <c r="AD53" s="270"/>
      <c r="AE53" s="270"/>
      <c r="AF53" s="270"/>
      <c r="AG53" s="270"/>
      <c r="AH53" s="270"/>
      <c r="AI53" s="270"/>
      <c r="AJ53" s="270"/>
      <c r="AK53" s="270"/>
      <c r="AL53" s="270"/>
      <c r="AM53" s="270"/>
      <c r="AN53" s="270"/>
      <c r="AO53" s="270"/>
      <c r="AP53" s="270"/>
      <c r="AQ53" s="270"/>
      <c r="AR53" s="270"/>
      <c r="AS53" s="270"/>
      <c r="AT53" s="270"/>
      <c r="AU53" s="270"/>
      <c r="AV53" s="270"/>
      <c r="AW53" s="270"/>
      <c r="AX53" s="270"/>
      <c r="AY53" s="270"/>
      <c r="AZ53" s="270"/>
      <c r="BA53" s="270"/>
      <c r="BB53" s="270"/>
      <c r="BC53" s="270"/>
      <c r="BD53" s="270"/>
      <c r="BE53" s="270"/>
      <c r="BF53" s="270"/>
      <c r="BG53" s="270"/>
      <c r="BH53" s="270"/>
      <c r="BI53" s="270"/>
      <c r="BJ53" s="270"/>
      <c r="BK53" s="270"/>
      <c r="BL53" s="270"/>
      <c r="BM53" s="270"/>
      <c r="BN53" s="270"/>
      <c r="BO53" s="270"/>
      <c r="BP53" s="270"/>
      <c r="BQ53" s="270"/>
      <c r="BR53" s="270"/>
      <c r="BS53" s="270"/>
      <c r="BT53" s="270"/>
    </row>
    <row r="54" spans="1:72" ht="13.2" x14ac:dyDescent="0.25">
      <c r="A54" s="352" t="s">
        <v>22</v>
      </c>
      <c r="B54" s="341"/>
      <c r="C54" s="353">
        <f>O69</f>
        <v>0</v>
      </c>
      <c r="D54" s="354">
        <f>C54*365</f>
        <v>0</v>
      </c>
      <c r="E54" s="354">
        <f t="shared" si="0"/>
        <v>0</v>
      </c>
      <c r="F54" s="341"/>
      <c r="G54" s="349" t="s">
        <v>116</v>
      </c>
      <c r="H54" s="341"/>
      <c r="I54" s="341"/>
      <c r="J54" s="350">
        <f>D69</f>
        <v>0</v>
      </c>
      <c r="K54" s="351">
        <f>J54*365</f>
        <v>0</v>
      </c>
      <c r="L54" s="344"/>
      <c r="M54" s="270"/>
      <c r="N54" s="270"/>
      <c r="O54" s="270"/>
      <c r="P54" s="270"/>
      <c r="Q54" s="270"/>
      <c r="R54" s="270"/>
      <c r="S54" s="270"/>
      <c r="T54" s="270"/>
      <c r="U54" s="270"/>
      <c r="V54" s="270"/>
      <c r="W54" s="270"/>
      <c r="X54" s="270"/>
      <c r="Y54" s="270"/>
      <c r="Z54" s="270"/>
      <c r="AA54" s="270"/>
      <c r="AB54" s="270"/>
      <c r="AC54" s="270"/>
      <c r="AD54" s="270"/>
      <c r="AE54" s="270"/>
      <c r="AF54" s="270"/>
      <c r="AG54" s="270"/>
      <c r="AH54" s="270"/>
      <c r="AI54" s="270"/>
      <c r="AJ54" s="270"/>
      <c r="AK54" s="270"/>
      <c r="AL54" s="270"/>
      <c r="AM54" s="270"/>
      <c r="AN54" s="270"/>
      <c r="AO54" s="270"/>
      <c r="AP54" s="270"/>
      <c r="AQ54" s="270"/>
      <c r="AR54" s="270"/>
      <c r="AS54" s="270"/>
      <c r="AT54" s="270"/>
      <c r="AU54" s="270"/>
      <c r="AV54" s="270"/>
      <c r="AW54" s="270"/>
      <c r="AX54" s="270"/>
      <c r="AY54" s="270"/>
      <c r="AZ54" s="270"/>
      <c r="BA54" s="270"/>
      <c r="BB54" s="270"/>
      <c r="BC54" s="270"/>
      <c r="BD54" s="270"/>
      <c r="BE54" s="270"/>
      <c r="BF54" s="270"/>
      <c r="BG54" s="270"/>
      <c r="BH54" s="270"/>
      <c r="BI54" s="270"/>
      <c r="BJ54" s="270"/>
      <c r="BK54" s="270"/>
      <c r="BL54" s="270"/>
      <c r="BM54" s="270"/>
      <c r="BN54" s="270"/>
      <c r="BO54" s="270"/>
      <c r="BP54" s="270"/>
      <c r="BQ54" s="270"/>
      <c r="BR54" s="270"/>
      <c r="BS54" s="270"/>
      <c r="BT54" s="270"/>
    </row>
    <row r="55" spans="1:72" ht="13.2" x14ac:dyDescent="0.25">
      <c r="A55" s="352" t="s">
        <v>101</v>
      </c>
      <c r="B55" s="341"/>
      <c r="C55" s="353">
        <f>P69</f>
        <v>0</v>
      </c>
      <c r="D55" s="354">
        <f>C55*365</f>
        <v>0</v>
      </c>
      <c r="E55" s="354">
        <f t="shared" si="0"/>
        <v>0</v>
      </c>
      <c r="F55" s="341"/>
      <c r="G55" s="349" t="s">
        <v>339</v>
      </c>
      <c r="H55" s="341"/>
      <c r="I55" s="341"/>
      <c r="J55" s="355">
        <f>J53*0.218</f>
        <v>0</v>
      </c>
      <c r="K55" s="356">
        <f>K53*0.218</f>
        <v>0</v>
      </c>
      <c r="L55" s="344"/>
      <c r="M55" s="270"/>
      <c r="N55" s="270"/>
      <c r="O55" s="270"/>
      <c r="P55" s="270"/>
      <c r="Q55" s="270"/>
      <c r="R55" s="270"/>
      <c r="S55" s="270"/>
      <c r="T55" s="270"/>
      <c r="U55" s="270"/>
      <c r="V55" s="270"/>
      <c r="W55" s="270"/>
      <c r="X55" s="270"/>
      <c r="Y55" s="270"/>
      <c r="Z55" s="270"/>
      <c r="AA55" s="270"/>
      <c r="AB55" s="270"/>
      <c r="AC55" s="270"/>
      <c r="AD55" s="270"/>
      <c r="AE55" s="270"/>
      <c r="AF55" s="270"/>
      <c r="AG55" s="270"/>
      <c r="AH55" s="270"/>
      <c r="AI55" s="270"/>
      <c r="AJ55" s="270"/>
      <c r="AK55" s="270"/>
      <c r="AL55" s="270"/>
      <c r="AM55" s="270"/>
      <c r="AN55" s="270"/>
      <c r="AO55" s="270"/>
      <c r="AP55" s="270"/>
      <c r="AQ55" s="270"/>
      <c r="AR55" s="270"/>
      <c r="AS55" s="270"/>
      <c r="AT55" s="270"/>
      <c r="AU55" s="270"/>
      <c r="AV55" s="270"/>
      <c r="AW55" s="270"/>
      <c r="AX55" s="270"/>
      <c r="AY55" s="270"/>
      <c r="AZ55" s="270"/>
      <c r="BA55" s="270"/>
      <c r="BB55" s="270"/>
      <c r="BC55" s="270"/>
      <c r="BD55" s="270"/>
      <c r="BE55" s="270"/>
      <c r="BF55" s="270"/>
      <c r="BG55" s="270"/>
      <c r="BH55" s="270"/>
      <c r="BI55" s="270"/>
      <c r="BJ55" s="270"/>
      <c r="BK55" s="270"/>
      <c r="BL55" s="270"/>
      <c r="BM55" s="270"/>
      <c r="BN55" s="270"/>
      <c r="BO55" s="270"/>
      <c r="BP55" s="270"/>
      <c r="BQ55" s="270"/>
      <c r="BR55" s="270"/>
      <c r="BS55" s="270"/>
      <c r="BT55" s="270"/>
    </row>
    <row r="56" spans="1:72" ht="13.2" x14ac:dyDescent="0.25">
      <c r="A56" s="352" t="s">
        <v>21</v>
      </c>
      <c r="B56" s="341"/>
      <c r="C56" s="353">
        <f>Q69</f>
        <v>0</v>
      </c>
      <c r="D56" s="354">
        <f>C56*365</f>
        <v>0</v>
      </c>
      <c r="E56" s="354">
        <f t="shared" si="0"/>
        <v>0</v>
      </c>
      <c r="F56" s="341"/>
      <c r="G56" s="357" t="s">
        <v>338</v>
      </c>
      <c r="H56" s="341"/>
      <c r="I56" s="341"/>
      <c r="J56" s="341"/>
      <c r="K56" s="341"/>
      <c r="L56" s="344"/>
      <c r="M56" s="270"/>
      <c r="N56" s="270"/>
      <c r="O56" s="270"/>
      <c r="P56" s="270"/>
      <c r="Q56" s="270"/>
      <c r="R56" s="270"/>
      <c r="S56" s="270"/>
      <c r="T56" s="270"/>
      <c r="U56" s="270"/>
      <c r="V56" s="270"/>
      <c r="W56" s="270"/>
      <c r="X56" s="270"/>
      <c r="Y56" s="270"/>
      <c r="Z56" s="270"/>
      <c r="AA56" s="270"/>
      <c r="AB56" s="270"/>
      <c r="AC56" s="270"/>
      <c r="AD56" s="270"/>
      <c r="AE56" s="270"/>
      <c r="AF56" s="270"/>
      <c r="AG56" s="270"/>
      <c r="AH56" s="270"/>
      <c r="AI56" s="270"/>
      <c r="AJ56" s="270"/>
      <c r="AK56" s="270"/>
      <c r="AL56" s="270"/>
      <c r="AM56" s="270"/>
      <c r="AN56" s="270"/>
      <c r="AO56" s="270"/>
      <c r="AP56" s="270"/>
      <c r="AQ56" s="270"/>
      <c r="AR56" s="270"/>
      <c r="AS56" s="270"/>
      <c r="AT56" s="270"/>
      <c r="AU56" s="270"/>
      <c r="AV56" s="270"/>
      <c r="AW56" s="270"/>
      <c r="AX56" s="270"/>
      <c r="AY56" s="270"/>
      <c r="AZ56" s="270"/>
      <c r="BA56" s="270"/>
      <c r="BB56" s="270"/>
      <c r="BC56" s="270"/>
      <c r="BD56" s="270"/>
      <c r="BE56" s="270"/>
      <c r="BF56" s="270"/>
      <c r="BG56" s="270"/>
      <c r="BH56" s="270"/>
      <c r="BI56" s="270"/>
      <c r="BJ56" s="270"/>
      <c r="BK56" s="270"/>
      <c r="BL56" s="270"/>
      <c r="BM56" s="270"/>
      <c r="BN56" s="270"/>
      <c r="BO56" s="270"/>
      <c r="BP56" s="270"/>
      <c r="BQ56" s="270"/>
      <c r="BR56" s="270"/>
      <c r="BS56" s="270"/>
      <c r="BT56" s="270"/>
    </row>
    <row r="57" spans="1:72" ht="13.8" thickBot="1" x14ac:dyDescent="0.3">
      <c r="A57" s="352" t="s">
        <v>20</v>
      </c>
      <c r="B57" s="341"/>
      <c r="C57" s="353">
        <f>R69</f>
        <v>0</v>
      </c>
      <c r="D57" s="354">
        <f>C57*365</f>
        <v>0</v>
      </c>
      <c r="E57" s="354">
        <f t="shared" si="0"/>
        <v>0</v>
      </c>
      <c r="F57" s="341"/>
      <c r="G57" s="341"/>
      <c r="H57" s="341"/>
      <c r="I57" s="341"/>
      <c r="J57" s="341"/>
      <c r="K57" s="341"/>
      <c r="L57" s="344"/>
      <c r="M57" s="270"/>
      <c r="N57" s="270"/>
      <c r="O57" s="270"/>
      <c r="P57" s="270"/>
      <c r="Q57" s="270"/>
      <c r="R57" s="270"/>
      <c r="S57" s="270"/>
      <c r="T57" s="270"/>
      <c r="U57" s="270"/>
      <c r="V57" s="270"/>
      <c r="W57" s="270"/>
      <c r="X57" s="270"/>
      <c r="Y57" s="270"/>
      <c r="Z57" s="270"/>
      <c r="AA57" s="270"/>
      <c r="AB57" s="270"/>
      <c r="AC57" s="270"/>
      <c r="AD57" s="270"/>
      <c r="AE57" s="270"/>
      <c r="AF57" s="270"/>
      <c r="AG57" s="270"/>
      <c r="AH57" s="270"/>
      <c r="AI57" s="270"/>
      <c r="AJ57" s="270"/>
      <c r="AK57" s="270"/>
      <c r="AL57" s="270"/>
      <c r="AM57" s="270"/>
      <c r="AN57" s="270"/>
      <c r="AO57" s="270"/>
      <c r="AP57" s="270"/>
      <c r="AQ57" s="270"/>
      <c r="AR57" s="270"/>
      <c r="AS57" s="270"/>
      <c r="AT57" s="270"/>
      <c r="AU57" s="270"/>
      <c r="AV57" s="270"/>
      <c r="AW57" s="270"/>
      <c r="AX57" s="270"/>
      <c r="AY57" s="270"/>
      <c r="AZ57" s="270"/>
      <c r="BA57" s="270"/>
      <c r="BB57" s="270"/>
      <c r="BC57" s="270"/>
      <c r="BD57" s="270"/>
      <c r="BE57" s="270"/>
      <c r="BF57" s="270"/>
      <c r="BG57" s="270"/>
      <c r="BH57" s="270"/>
      <c r="BI57" s="270"/>
      <c r="BJ57" s="270"/>
      <c r="BK57" s="270"/>
      <c r="BL57" s="270"/>
      <c r="BM57" s="270"/>
      <c r="BN57" s="270"/>
      <c r="BO57" s="270"/>
      <c r="BP57" s="270"/>
      <c r="BQ57" s="270"/>
      <c r="BR57" s="270"/>
      <c r="BS57" s="270"/>
      <c r="BT57" s="270"/>
    </row>
    <row r="58" spans="1:72" ht="13.8" thickBot="1" x14ac:dyDescent="0.3">
      <c r="A58" s="358" t="s">
        <v>62</v>
      </c>
      <c r="B58" s="341"/>
      <c r="C58" s="359">
        <f>SUM(C54:C57)</f>
        <v>0</v>
      </c>
      <c r="D58" s="359">
        <f>SUM(D54:D57)</f>
        <v>0</v>
      </c>
      <c r="E58" s="359">
        <f t="shared" si="0"/>
        <v>0</v>
      </c>
      <c r="F58" s="341"/>
      <c r="G58" s="341"/>
      <c r="H58" s="341" t="s">
        <v>73</v>
      </c>
      <c r="I58" s="341"/>
      <c r="J58" s="341"/>
      <c r="K58" s="360">
        <f>I25*C58*365/(E38/1000)</f>
        <v>0</v>
      </c>
      <c r="L58" s="344"/>
      <c r="M58" s="270"/>
      <c r="N58" s="270"/>
      <c r="O58" s="270"/>
      <c r="P58" s="270"/>
      <c r="Q58" s="270"/>
      <c r="R58" s="270"/>
      <c r="S58" s="270"/>
      <c r="T58" s="270"/>
      <c r="U58" s="270"/>
      <c r="V58" s="270"/>
      <c r="W58" s="270"/>
      <c r="X58" s="270"/>
      <c r="Y58" s="270"/>
      <c r="Z58" s="270"/>
      <c r="AA58" s="270"/>
      <c r="AB58" s="270"/>
      <c r="AC58" s="270"/>
      <c r="AD58" s="270"/>
      <c r="AE58" s="270"/>
      <c r="AF58" s="270"/>
      <c r="AG58" s="270"/>
      <c r="AH58" s="270"/>
      <c r="AI58" s="270"/>
      <c r="AJ58" s="270"/>
      <c r="AK58" s="270"/>
      <c r="AL58" s="270"/>
      <c r="AM58" s="270"/>
      <c r="AN58" s="270"/>
      <c r="AO58" s="270"/>
      <c r="AP58" s="270"/>
      <c r="AQ58" s="270"/>
      <c r="AR58" s="270"/>
      <c r="AS58" s="270"/>
      <c r="AT58" s="270"/>
      <c r="AU58" s="270"/>
      <c r="AV58" s="270"/>
      <c r="AW58" s="270"/>
      <c r="AX58" s="270"/>
      <c r="AY58" s="270"/>
      <c r="AZ58" s="270"/>
      <c r="BA58" s="270"/>
      <c r="BB58" s="270"/>
      <c r="BC58" s="270"/>
      <c r="BD58" s="270"/>
      <c r="BE58" s="270"/>
      <c r="BF58" s="270"/>
      <c r="BG58" s="270"/>
      <c r="BH58" s="270"/>
      <c r="BI58" s="270"/>
      <c r="BJ58" s="270"/>
      <c r="BK58" s="270"/>
      <c r="BL58" s="270"/>
      <c r="BM58" s="270"/>
      <c r="BN58" s="270"/>
      <c r="BO58" s="270"/>
      <c r="BP58" s="270"/>
      <c r="BQ58" s="270"/>
      <c r="BR58" s="270"/>
      <c r="BS58" s="270"/>
      <c r="BT58" s="270"/>
    </row>
    <row r="59" spans="1:72" ht="13.8" thickBot="1" x14ac:dyDescent="0.3">
      <c r="A59" s="361" t="s">
        <v>75</v>
      </c>
      <c r="B59" s="362"/>
      <c r="C59" s="362"/>
      <c r="D59" s="362"/>
      <c r="E59" s="362"/>
      <c r="F59" s="362"/>
      <c r="G59" s="363" t="s">
        <v>168</v>
      </c>
      <c r="H59" s="363"/>
      <c r="I59" s="362"/>
      <c r="J59" s="362"/>
      <c r="K59" s="362"/>
      <c r="L59" s="364"/>
      <c r="M59" s="270"/>
      <c r="N59" s="270"/>
      <c r="O59" s="270"/>
      <c r="P59" s="270"/>
      <c r="Q59" s="270"/>
      <c r="R59" s="270"/>
      <c r="S59" s="270"/>
      <c r="T59" s="270"/>
      <c r="U59" s="270"/>
      <c r="V59" s="270"/>
      <c r="W59" s="270"/>
      <c r="X59" s="270"/>
      <c r="Y59" s="270"/>
      <c r="Z59" s="270"/>
      <c r="AA59" s="270"/>
      <c r="AB59" s="270"/>
      <c r="AC59" s="270"/>
      <c r="AD59" s="270"/>
      <c r="AE59" s="270"/>
      <c r="AF59" s="270"/>
      <c r="AG59" s="270"/>
      <c r="AH59" s="270"/>
      <c r="AI59" s="270"/>
      <c r="AJ59" s="270"/>
      <c r="AK59" s="270"/>
      <c r="AL59" s="270"/>
      <c r="AM59" s="270"/>
      <c r="AN59" s="270"/>
      <c r="AO59" s="270"/>
      <c r="AP59" s="270"/>
      <c r="AQ59" s="270"/>
      <c r="AR59" s="270"/>
      <c r="AS59" s="270"/>
      <c r="AT59" s="270"/>
      <c r="AU59" s="270"/>
      <c r="AV59" s="270"/>
      <c r="AW59" s="270"/>
      <c r="AX59" s="270"/>
      <c r="AY59" s="270"/>
      <c r="AZ59" s="270"/>
      <c r="BA59" s="270"/>
      <c r="BB59" s="270"/>
      <c r="BC59" s="270"/>
      <c r="BD59" s="270"/>
      <c r="BE59" s="270"/>
      <c r="BF59" s="270"/>
      <c r="BG59" s="270"/>
      <c r="BH59" s="270"/>
      <c r="BI59" s="270"/>
      <c r="BJ59" s="270"/>
      <c r="BK59" s="270"/>
      <c r="BL59" s="270"/>
      <c r="BM59" s="270"/>
      <c r="BN59" s="270"/>
      <c r="BO59" s="270"/>
      <c r="BP59" s="270"/>
      <c r="BQ59" s="270"/>
      <c r="BR59" s="270"/>
      <c r="BS59" s="270"/>
      <c r="BT59" s="270"/>
    </row>
    <row r="60" spans="1:72" x14ac:dyDescent="0.25">
      <c r="A60" s="270"/>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70"/>
      <c r="AE60" s="270"/>
      <c r="AF60" s="270"/>
      <c r="AG60" s="270"/>
      <c r="AH60" s="270"/>
      <c r="AI60" s="270"/>
      <c r="AJ60" s="270"/>
      <c r="AK60" s="270"/>
      <c r="AL60" s="270"/>
      <c r="AM60" s="270"/>
      <c r="AN60" s="270"/>
      <c r="AO60" s="270"/>
      <c r="AP60" s="270"/>
      <c r="AQ60" s="270"/>
      <c r="AR60" s="270"/>
      <c r="AS60" s="270"/>
      <c r="AT60" s="270"/>
      <c r="AU60" s="270"/>
      <c r="AV60" s="270"/>
      <c r="AW60" s="270"/>
      <c r="AX60" s="270"/>
      <c r="AY60" s="270"/>
      <c r="AZ60" s="270"/>
      <c r="BA60" s="270"/>
      <c r="BB60" s="270"/>
      <c r="BC60" s="270"/>
      <c r="BD60" s="270"/>
      <c r="BE60" s="270"/>
      <c r="BF60" s="270"/>
      <c r="BG60" s="270"/>
      <c r="BH60" s="270"/>
      <c r="BI60" s="270"/>
      <c r="BJ60" s="270"/>
      <c r="BK60" s="270"/>
      <c r="BL60" s="270"/>
      <c r="BM60" s="270"/>
      <c r="BN60" s="270"/>
      <c r="BO60" s="270"/>
      <c r="BP60" s="270"/>
      <c r="BQ60" s="270"/>
      <c r="BR60" s="270"/>
      <c r="BS60" s="270"/>
      <c r="BT60" s="270"/>
    </row>
    <row r="61" spans="1:72" x14ac:dyDescent="0.25">
      <c r="A61" s="270"/>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70"/>
      <c r="AE61" s="270"/>
      <c r="AF61" s="270"/>
      <c r="AG61" s="270"/>
      <c r="AH61" s="270"/>
      <c r="AI61" s="270"/>
      <c r="AJ61" s="270"/>
      <c r="AK61" s="270"/>
      <c r="AL61" s="270"/>
      <c r="AM61" s="270"/>
      <c r="AN61" s="270"/>
      <c r="AO61" s="270"/>
      <c r="AP61" s="270"/>
      <c r="AQ61" s="270"/>
      <c r="AR61" s="270"/>
      <c r="AS61" s="270"/>
      <c r="AT61" s="270"/>
      <c r="AU61" s="270"/>
      <c r="AV61" s="270"/>
      <c r="AW61" s="270"/>
      <c r="AX61" s="270"/>
      <c r="AY61" s="270"/>
      <c r="AZ61" s="270"/>
      <c r="BA61" s="270"/>
      <c r="BB61" s="270"/>
      <c r="BC61" s="270"/>
      <c r="BD61" s="270"/>
      <c r="BE61" s="270"/>
      <c r="BF61" s="270"/>
      <c r="BG61" s="270"/>
      <c r="BH61" s="270"/>
      <c r="BI61" s="270"/>
      <c r="BJ61" s="270"/>
      <c r="BK61" s="270"/>
      <c r="BL61" s="270"/>
      <c r="BM61" s="270"/>
      <c r="BN61" s="270"/>
      <c r="BO61" s="270"/>
      <c r="BP61" s="270"/>
      <c r="BQ61" s="270"/>
      <c r="BR61" s="270"/>
      <c r="BS61" s="270"/>
      <c r="BT61" s="270"/>
    </row>
    <row r="62" spans="1:72" x14ac:dyDescent="0.25">
      <c r="A62" s="270"/>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70"/>
      <c r="AE62" s="270"/>
      <c r="AF62" s="270"/>
      <c r="AG62" s="270"/>
      <c r="AH62" s="270"/>
      <c r="AI62" s="270"/>
      <c r="AJ62" s="270"/>
      <c r="AK62" s="270"/>
      <c r="AL62" s="270"/>
      <c r="AM62" s="270"/>
      <c r="AN62" s="270"/>
      <c r="AO62" s="270"/>
      <c r="AP62" s="270"/>
      <c r="AQ62" s="270"/>
      <c r="AR62" s="270"/>
      <c r="AS62" s="270"/>
      <c r="AT62" s="270"/>
      <c r="AU62" s="270"/>
      <c r="AV62" s="270"/>
      <c r="AW62" s="270"/>
      <c r="AX62" s="270"/>
      <c r="AY62" s="270"/>
      <c r="AZ62" s="270"/>
      <c r="BA62" s="270"/>
      <c r="BB62" s="270"/>
      <c r="BC62" s="270"/>
      <c r="BD62" s="270"/>
      <c r="BE62" s="270"/>
      <c r="BF62" s="270"/>
      <c r="BG62" s="270"/>
      <c r="BH62" s="270"/>
      <c r="BI62" s="270"/>
      <c r="BJ62" s="270"/>
      <c r="BK62" s="270"/>
      <c r="BL62" s="270"/>
      <c r="BM62" s="270"/>
      <c r="BN62" s="270"/>
      <c r="BO62" s="270"/>
      <c r="BP62" s="270"/>
      <c r="BQ62" s="270"/>
      <c r="BR62" s="270"/>
      <c r="BS62" s="270"/>
      <c r="BT62" s="270"/>
    </row>
    <row r="63" spans="1:72" x14ac:dyDescent="0.25">
      <c r="A63" s="270"/>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270"/>
      <c r="AE63" s="270"/>
      <c r="AF63" s="270"/>
      <c r="AG63" s="270"/>
      <c r="AH63" s="270"/>
      <c r="AI63" s="270"/>
      <c r="AJ63" s="270"/>
      <c r="AK63" s="270"/>
      <c r="AL63" s="270"/>
      <c r="AM63" s="270"/>
      <c r="AN63" s="270"/>
      <c r="AO63" s="270"/>
      <c r="AP63" s="270"/>
      <c r="AQ63" s="270"/>
      <c r="AR63" s="270"/>
      <c r="AS63" s="270"/>
      <c r="AT63" s="270"/>
      <c r="AU63" s="270"/>
      <c r="AV63" s="270"/>
      <c r="AW63" s="270"/>
      <c r="AX63" s="270"/>
      <c r="AY63" s="270"/>
      <c r="AZ63" s="270"/>
      <c r="BA63" s="270"/>
      <c r="BB63" s="270"/>
      <c r="BC63" s="270"/>
      <c r="BD63" s="270"/>
      <c r="BE63" s="270"/>
      <c r="BF63" s="270"/>
      <c r="BG63" s="270"/>
      <c r="BH63" s="270"/>
      <c r="BI63" s="270"/>
      <c r="BJ63" s="270"/>
      <c r="BK63" s="270"/>
      <c r="BL63" s="270"/>
      <c r="BM63" s="270"/>
      <c r="BN63" s="270"/>
      <c r="BO63" s="270"/>
      <c r="BP63" s="270"/>
      <c r="BQ63" s="270"/>
      <c r="BR63" s="270"/>
      <c r="BS63" s="270"/>
      <c r="BT63" s="270"/>
    </row>
    <row r="64" spans="1:72" x14ac:dyDescent="0.25">
      <c r="A64" s="270"/>
      <c r="B64" s="270"/>
      <c r="C64" s="270"/>
      <c r="D64" s="270"/>
      <c r="E64" s="270"/>
      <c r="F64" s="270"/>
      <c r="G64" s="270"/>
      <c r="H64" s="270"/>
      <c r="I64" s="270"/>
      <c r="J64" s="270"/>
      <c r="K64" s="270"/>
      <c r="L64" s="270"/>
      <c r="M64" s="270"/>
      <c r="N64" s="270"/>
      <c r="O64" s="270"/>
      <c r="P64" s="270"/>
      <c r="Q64" s="270"/>
      <c r="R64" s="270"/>
      <c r="S64" s="270"/>
      <c r="T64" s="270"/>
      <c r="U64" s="270"/>
      <c r="V64" s="270"/>
      <c r="W64" s="270"/>
      <c r="X64" s="270"/>
      <c r="Y64" s="270"/>
      <c r="Z64" s="270"/>
      <c r="AA64" s="270"/>
      <c r="AB64" s="270"/>
      <c r="AC64" s="270"/>
      <c r="AD64" s="270"/>
      <c r="AE64" s="270"/>
      <c r="AF64" s="270"/>
      <c r="AG64" s="270"/>
      <c r="AH64" s="270"/>
      <c r="AI64" s="270"/>
      <c r="AJ64" s="270"/>
      <c r="AK64" s="270"/>
      <c r="AL64" s="270"/>
      <c r="AM64" s="270"/>
      <c r="AN64" s="270"/>
      <c r="AO64" s="270"/>
      <c r="AP64" s="270"/>
      <c r="AQ64" s="270"/>
      <c r="AR64" s="270"/>
      <c r="AS64" s="270"/>
      <c r="AT64" s="270"/>
      <c r="AU64" s="270"/>
      <c r="AV64" s="270"/>
      <c r="AW64" s="270"/>
      <c r="AX64" s="270"/>
      <c r="AY64" s="270"/>
      <c r="AZ64" s="270"/>
      <c r="BA64" s="270"/>
      <c r="BB64" s="270"/>
      <c r="BC64" s="270"/>
      <c r="BD64" s="270"/>
      <c r="BE64" s="270"/>
      <c r="BF64" s="270"/>
      <c r="BG64" s="270"/>
      <c r="BH64" s="270"/>
      <c r="BI64" s="270"/>
      <c r="BJ64" s="270"/>
      <c r="BK64" s="270"/>
      <c r="BL64" s="270"/>
      <c r="BM64" s="270"/>
      <c r="BN64" s="270"/>
      <c r="BO64" s="270"/>
      <c r="BP64" s="270"/>
      <c r="BQ64" s="270"/>
      <c r="BR64" s="270"/>
      <c r="BS64" s="270"/>
      <c r="BT64" s="270"/>
    </row>
    <row r="65" spans="1:74" x14ac:dyDescent="0.25">
      <c r="A65" s="270"/>
      <c r="B65" s="270"/>
      <c r="C65" s="270"/>
      <c r="D65" s="270"/>
      <c r="E65" s="270"/>
      <c r="F65" s="270"/>
      <c r="G65" s="270"/>
      <c r="H65" s="270"/>
      <c r="I65" s="270"/>
      <c r="J65" s="270"/>
      <c r="K65" s="270"/>
      <c r="L65" s="270"/>
      <c r="M65" s="270"/>
      <c r="N65" s="270"/>
      <c r="O65" s="270"/>
      <c r="P65" s="270"/>
      <c r="Q65" s="270"/>
      <c r="R65" s="270"/>
      <c r="S65" s="270"/>
      <c r="T65" s="270"/>
      <c r="U65" s="270"/>
      <c r="V65" s="270"/>
      <c r="W65" s="270"/>
      <c r="X65" s="270"/>
      <c r="Y65" s="270"/>
      <c r="Z65" s="270"/>
      <c r="AA65" s="270"/>
      <c r="AB65" s="270"/>
      <c r="AC65" s="270"/>
      <c r="AD65" s="270"/>
      <c r="AE65" s="270"/>
      <c r="AF65" s="270"/>
      <c r="AG65" s="270"/>
      <c r="AH65" s="270"/>
      <c r="AI65" s="270"/>
      <c r="AJ65" s="270"/>
      <c r="AK65" s="270"/>
      <c r="AL65" s="270"/>
      <c r="AM65" s="270"/>
      <c r="AN65" s="270"/>
      <c r="AO65" s="270"/>
      <c r="AP65" s="270"/>
      <c r="AQ65" s="270"/>
      <c r="AR65" s="270"/>
      <c r="AS65" s="270"/>
      <c r="AT65" s="270"/>
      <c r="AU65" s="270"/>
      <c r="AV65" s="270"/>
      <c r="AW65" s="270"/>
      <c r="AX65" s="270"/>
      <c r="AY65" s="270"/>
      <c r="AZ65" s="270"/>
      <c r="BA65" s="270"/>
      <c r="BB65" s="270"/>
      <c r="BC65" s="270"/>
      <c r="BD65" s="270"/>
      <c r="BE65" s="270"/>
      <c r="BF65" s="270"/>
      <c r="BG65" s="270"/>
      <c r="BH65" s="270"/>
      <c r="BI65" s="270"/>
      <c r="BJ65" s="270"/>
      <c r="BK65" s="270"/>
      <c r="BL65" s="270"/>
      <c r="BM65" s="270"/>
      <c r="BN65" s="270"/>
      <c r="BO65" s="270"/>
      <c r="BP65" s="270"/>
      <c r="BQ65" s="270"/>
      <c r="BR65" s="270"/>
      <c r="BS65" s="270"/>
      <c r="BT65" s="270"/>
    </row>
    <row r="66" spans="1:74" x14ac:dyDescent="0.25">
      <c r="A66" s="270"/>
      <c r="B66" s="270"/>
      <c r="C66" s="270"/>
      <c r="D66" s="270"/>
      <c r="E66" s="270"/>
      <c r="F66" s="270"/>
      <c r="G66" s="270"/>
      <c r="H66" s="270"/>
      <c r="I66" s="270"/>
      <c r="J66" s="270"/>
      <c r="K66" s="270"/>
      <c r="L66" s="270"/>
      <c r="M66" s="270"/>
      <c r="N66" s="270"/>
      <c r="O66" s="270"/>
      <c r="P66" s="270"/>
      <c r="Q66" s="270"/>
      <c r="R66" s="270"/>
      <c r="S66" s="270"/>
      <c r="T66" s="270"/>
      <c r="U66" s="270"/>
      <c r="V66" s="270"/>
      <c r="W66" s="270"/>
      <c r="X66" s="270"/>
      <c r="Y66" s="270"/>
      <c r="Z66" s="270"/>
      <c r="AA66" s="270"/>
      <c r="AB66" s="270"/>
      <c r="AC66" s="270"/>
      <c r="AD66" s="270"/>
      <c r="AE66" s="270"/>
      <c r="AH66" s="270"/>
      <c r="AI66" s="365" t="str">
        <f t="shared" ref="AI66:BG66" si="1">"Rates "&amp;Funding_Year</f>
        <v>Rates 2028</v>
      </c>
      <c r="AJ66" s="365" t="str">
        <f t="shared" si="1"/>
        <v>Rates 2028</v>
      </c>
      <c r="AK66" s="365" t="str">
        <f t="shared" si="1"/>
        <v>Rates 2028</v>
      </c>
      <c r="AL66" s="365" t="str">
        <f t="shared" si="1"/>
        <v>Rates 2028</v>
      </c>
      <c r="AM66" s="365" t="str">
        <f t="shared" si="1"/>
        <v>Rates 2028</v>
      </c>
      <c r="AN66" s="366" t="str">
        <f t="shared" si="1"/>
        <v>Rates 2028</v>
      </c>
      <c r="AO66" s="366" t="str">
        <f t="shared" si="1"/>
        <v>Rates 2028</v>
      </c>
      <c r="AP66" s="366" t="str">
        <f t="shared" si="1"/>
        <v>Rates 2028</v>
      </c>
      <c r="AQ66" s="366" t="str">
        <f t="shared" si="1"/>
        <v>Rates 2028</v>
      </c>
      <c r="AR66" s="366" t="str">
        <f t="shared" si="1"/>
        <v>Rates 2028</v>
      </c>
      <c r="AS66" s="367" t="str">
        <f t="shared" si="1"/>
        <v>Rates 2028</v>
      </c>
      <c r="AT66" s="367" t="str">
        <f t="shared" si="1"/>
        <v>Rates 2028</v>
      </c>
      <c r="AU66" s="367" t="str">
        <f t="shared" si="1"/>
        <v>Rates 2028</v>
      </c>
      <c r="AV66" s="367" t="str">
        <f t="shared" si="1"/>
        <v>Rates 2028</v>
      </c>
      <c r="AW66" s="367" t="str">
        <f t="shared" si="1"/>
        <v>Rates 2028</v>
      </c>
      <c r="AX66" s="368" t="str">
        <f t="shared" si="1"/>
        <v>Rates 2028</v>
      </c>
      <c r="AY66" s="368" t="str">
        <f t="shared" si="1"/>
        <v>Rates 2028</v>
      </c>
      <c r="AZ66" s="368" t="str">
        <f t="shared" si="1"/>
        <v>Rates 2028</v>
      </c>
      <c r="BA66" s="368" t="str">
        <f t="shared" si="1"/>
        <v>Rates 2028</v>
      </c>
      <c r="BB66" s="368" t="str">
        <f t="shared" si="1"/>
        <v>Rates 2028</v>
      </c>
      <c r="BC66" s="369" t="str">
        <f t="shared" si="1"/>
        <v>Rates 2028</v>
      </c>
      <c r="BD66" s="369" t="str">
        <f t="shared" si="1"/>
        <v>Rates 2028</v>
      </c>
      <c r="BE66" s="369" t="str">
        <f t="shared" si="1"/>
        <v>Rates 2028</v>
      </c>
      <c r="BF66" s="369" t="str">
        <f t="shared" si="1"/>
        <v>Rates 2028</v>
      </c>
      <c r="BG66" s="369" t="str">
        <f t="shared" si="1"/>
        <v>Rates 2028</v>
      </c>
      <c r="BH66" s="270"/>
      <c r="BI66" s="270"/>
      <c r="BJ66" s="270"/>
      <c r="BK66" s="270"/>
      <c r="BL66" s="270"/>
      <c r="BM66" s="270"/>
      <c r="BN66" s="270"/>
      <c r="BO66" s="270"/>
      <c r="BP66" s="270"/>
      <c r="BQ66" s="270"/>
      <c r="BR66" s="270"/>
      <c r="BS66" s="270"/>
      <c r="BT66" s="270"/>
    </row>
    <row r="67" spans="1:74" x14ac:dyDescent="0.25">
      <c r="A67" s="270"/>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70"/>
      <c r="AE67" s="270"/>
      <c r="AH67" s="370" t="s">
        <v>282</v>
      </c>
      <c r="AI67" s="270">
        <v>2</v>
      </c>
      <c r="AJ67" s="270">
        <v>3</v>
      </c>
      <c r="AK67" s="270">
        <v>87</v>
      </c>
      <c r="AL67" s="270">
        <v>100</v>
      </c>
      <c r="AM67" s="270">
        <v>110</v>
      </c>
      <c r="AN67" s="270">
        <v>2</v>
      </c>
      <c r="AO67" s="270">
        <v>3</v>
      </c>
      <c r="AP67" s="270">
        <v>87</v>
      </c>
      <c r="AQ67" s="371">
        <v>100106107</v>
      </c>
      <c r="AR67" s="371">
        <v>110116117</v>
      </c>
      <c r="AS67" s="270">
        <v>2</v>
      </c>
      <c r="AT67" s="270">
        <v>3</v>
      </c>
      <c r="AU67" s="270">
        <v>87</v>
      </c>
      <c r="AV67" s="270">
        <v>100</v>
      </c>
      <c r="AW67" s="270">
        <v>110</v>
      </c>
      <c r="AX67" s="270">
        <v>2</v>
      </c>
      <c r="AY67" s="270">
        <v>3</v>
      </c>
      <c r="AZ67" s="270">
        <v>87</v>
      </c>
      <c r="BA67" s="371">
        <v>100106107</v>
      </c>
      <c r="BB67" s="371">
        <v>110116117</v>
      </c>
      <c r="BC67" s="270">
        <v>2</v>
      </c>
      <c r="BD67" s="270">
        <v>3</v>
      </c>
      <c r="BE67" s="270">
        <v>87</v>
      </c>
      <c r="BF67" s="270">
        <v>100</v>
      </c>
      <c r="BG67" s="270">
        <v>110</v>
      </c>
      <c r="BH67" s="270"/>
      <c r="BI67" s="270"/>
      <c r="BJ67" s="270"/>
      <c r="BK67" s="270"/>
      <c r="BL67" s="270"/>
      <c r="BM67" s="270"/>
      <c r="BN67" s="270"/>
      <c r="BO67" s="270"/>
      <c r="BP67" s="270"/>
      <c r="BQ67" s="270"/>
      <c r="BR67" s="270"/>
      <c r="BS67" s="270"/>
      <c r="BT67" s="270"/>
    </row>
    <row r="68" spans="1:74" s="3" customFormat="1" ht="50.4" x14ac:dyDescent="0.25">
      <c r="A68" s="372" t="s">
        <v>78</v>
      </c>
      <c r="B68" s="373" t="s">
        <v>105</v>
      </c>
      <c r="C68" s="373" t="s">
        <v>106</v>
      </c>
      <c r="D68" s="374" t="s">
        <v>79</v>
      </c>
      <c r="E68" s="373" t="s">
        <v>72</v>
      </c>
      <c r="F68" s="375" t="s">
        <v>464</v>
      </c>
      <c r="G68" s="375" t="s">
        <v>465</v>
      </c>
      <c r="H68" s="375" t="s">
        <v>466</v>
      </c>
      <c r="I68" s="375" t="s">
        <v>221</v>
      </c>
      <c r="J68" s="375" t="s">
        <v>119</v>
      </c>
      <c r="K68" s="375" t="s">
        <v>123</v>
      </c>
      <c r="L68" s="375" t="s">
        <v>120</v>
      </c>
      <c r="M68" s="375" t="s">
        <v>124</v>
      </c>
      <c r="N68" s="375" t="s">
        <v>122</v>
      </c>
      <c r="O68" s="373" t="s">
        <v>22</v>
      </c>
      <c r="P68" s="373" t="s">
        <v>204</v>
      </c>
      <c r="Q68" s="373" t="s">
        <v>21</v>
      </c>
      <c r="R68" s="373" t="s">
        <v>20</v>
      </c>
      <c r="S68" s="373" t="s">
        <v>173</v>
      </c>
      <c r="T68" s="376" t="s">
        <v>23</v>
      </c>
      <c r="U68" s="377" t="s">
        <v>8</v>
      </c>
      <c r="V68" s="377" t="s">
        <v>9</v>
      </c>
      <c r="W68" s="377" t="s">
        <v>10</v>
      </c>
      <c r="X68" s="377" t="s">
        <v>11</v>
      </c>
      <c r="Y68" s="377" t="s">
        <v>12</v>
      </c>
      <c r="Z68" s="377" t="s">
        <v>13</v>
      </c>
      <c r="AA68" s="377" t="s">
        <v>14</v>
      </c>
      <c r="AB68" s="377" t="s">
        <v>15</v>
      </c>
      <c r="AC68" s="377" t="s">
        <v>16</v>
      </c>
      <c r="AD68" s="377" t="s">
        <v>85</v>
      </c>
      <c r="AE68" s="377" t="s">
        <v>17</v>
      </c>
      <c r="AF68" s="377" t="s">
        <v>18</v>
      </c>
      <c r="AG68" s="377" t="s">
        <v>19</v>
      </c>
      <c r="AH68" s="378" t="s">
        <v>118</v>
      </c>
      <c r="AI68" s="379" t="s">
        <v>110</v>
      </c>
      <c r="AJ68" s="379" t="s">
        <v>109</v>
      </c>
      <c r="AK68" s="379" t="s">
        <v>108</v>
      </c>
      <c r="AL68" s="379" t="s">
        <v>107</v>
      </c>
      <c r="AM68" s="379" t="s">
        <v>196</v>
      </c>
      <c r="AN68" s="380" t="s">
        <v>114</v>
      </c>
      <c r="AO68" s="380" t="s">
        <v>113</v>
      </c>
      <c r="AP68" s="380" t="s">
        <v>112</v>
      </c>
      <c r="AQ68" s="380" t="s">
        <v>111</v>
      </c>
      <c r="AR68" s="380" t="s">
        <v>197</v>
      </c>
      <c r="AS68" s="381" t="s">
        <v>184</v>
      </c>
      <c r="AT68" s="381" t="s">
        <v>185</v>
      </c>
      <c r="AU68" s="381" t="s">
        <v>186</v>
      </c>
      <c r="AV68" s="381" t="s">
        <v>187</v>
      </c>
      <c r="AW68" s="381" t="s">
        <v>198</v>
      </c>
      <c r="AX68" s="382" t="s">
        <v>188</v>
      </c>
      <c r="AY68" s="382" t="s">
        <v>189</v>
      </c>
      <c r="AZ68" s="382" t="s">
        <v>190</v>
      </c>
      <c r="BA68" s="382" t="s">
        <v>191</v>
      </c>
      <c r="BB68" s="382" t="s">
        <v>199</v>
      </c>
      <c r="BC68" s="383" t="s">
        <v>192</v>
      </c>
      <c r="BD68" s="383" t="s">
        <v>193</v>
      </c>
      <c r="BE68" s="383" t="s">
        <v>194</v>
      </c>
      <c r="BF68" s="383" t="s">
        <v>195</v>
      </c>
      <c r="BG68" s="383" t="s">
        <v>200</v>
      </c>
      <c r="BH68" s="384" t="s">
        <v>0</v>
      </c>
      <c r="BI68" s="372" t="s">
        <v>76</v>
      </c>
      <c r="BJ68" s="377" t="s">
        <v>1</v>
      </c>
      <c r="BK68" s="377" t="s">
        <v>2</v>
      </c>
      <c r="BL68" s="372" t="s">
        <v>64</v>
      </c>
      <c r="BM68" s="377" t="s">
        <v>3</v>
      </c>
      <c r="BN68" s="372" t="s">
        <v>40</v>
      </c>
      <c r="BO68" s="372" t="s">
        <v>41</v>
      </c>
      <c r="BP68" s="372" t="s">
        <v>42</v>
      </c>
      <c r="BQ68" s="385" t="s">
        <v>4</v>
      </c>
      <c r="BR68" s="377" t="s">
        <v>5</v>
      </c>
      <c r="BS68" s="377" t="s">
        <v>6</v>
      </c>
      <c r="BT68" s="377" t="s">
        <v>7</v>
      </c>
      <c r="BU68" s="377" t="s">
        <v>39</v>
      </c>
      <c r="BV68" s="386" t="s">
        <v>337</v>
      </c>
    </row>
    <row r="69" spans="1:74" s="8" customFormat="1" ht="63" x14ac:dyDescent="0.25">
      <c r="A69" s="387" t="str">
        <f>C18</f>
        <v>Your Agency - Diesel Replacement-SL</v>
      </c>
      <c r="B69" s="388">
        <f>SUM(O69:R69)</f>
        <v>0</v>
      </c>
      <c r="C69" s="388">
        <v>0</v>
      </c>
      <c r="D69" s="388">
        <v>0</v>
      </c>
      <c r="E69" s="389">
        <f>T69*(B69*365)/(MAX(F69,H69)/1000)</f>
        <v>0</v>
      </c>
      <c r="F69" s="390">
        <f>E38</f>
        <v>300000</v>
      </c>
      <c r="G69" s="390">
        <f>E41</f>
        <v>321698.71794871794</v>
      </c>
      <c r="H69" s="390">
        <f>MAX(E41,J47)</f>
        <v>321698.71794871794</v>
      </c>
      <c r="I69" s="391">
        <v>0</v>
      </c>
      <c r="J69" s="392">
        <v>0</v>
      </c>
      <c r="K69" s="393">
        <f>K25/365</f>
        <v>58.708414872798429</v>
      </c>
      <c r="L69" s="394">
        <v>0</v>
      </c>
      <c r="M69" s="395">
        <v>1</v>
      </c>
      <c r="N69" s="396" t="str">
        <f>D25</f>
        <v>Transit Bus</v>
      </c>
      <c r="O69" s="420">
        <f>L32/1000</f>
        <v>0</v>
      </c>
      <c r="P69" s="420">
        <f>L33/1000</f>
        <v>0</v>
      </c>
      <c r="Q69" s="420">
        <f>L34/1000</f>
        <v>0</v>
      </c>
      <c r="R69" s="420">
        <f>L35/1000</f>
        <v>0</v>
      </c>
      <c r="S69" s="420">
        <f>L31/1000</f>
        <v>0</v>
      </c>
      <c r="T69" s="397">
        <f>I25</f>
        <v>19</v>
      </c>
      <c r="U69" s="397">
        <v>365</v>
      </c>
      <c r="V69" s="397"/>
      <c r="W69" s="397">
        <v>0</v>
      </c>
      <c r="X69" s="397" t="str">
        <f>F25</f>
        <v>Diesel</v>
      </c>
      <c r="Y69" s="397">
        <v>0</v>
      </c>
      <c r="Z69" s="397"/>
      <c r="AA69" s="397"/>
      <c r="AB69" s="397"/>
      <c r="AC69" s="397"/>
      <c r="AD69" s="397"/>
      <c r="AE69" s="397"/>
      <c r="AF69" s="397"/>
      <c r="AG69" s="397"/>
      <c r="AH69" s="398" t="s">
        <v>102</v>
      </c>
      <c r="AI69" s="399">
        <f>VLOOKUP($I$16&amp;"_"&amp;$C$16&amp;"_"&amp;AI67&amp;"_42",_veh_start_run_rate!$A$5:$Q$589,13,FALSE)</f>
        <v>4.3624039999999997</v>
      </c>
      <c r="AJ69" s="399" t="str">
        <f>VLOOKUP($I$16&amp;"_"&amp;$C$16&amp;"_"&amp;AJ67&amp;"_42",_veh_start_run_rate!$A$5:$Q$589,13,FALSE)</f>
        <v>\N</v>
      </c>
      <c r="AK69" s="399">
        <f>VLOOKUP($I$16&amp;"_"&amp;$C$16&amp;"_"&amp;AK67&amp;"_42",_veh_start_run_rate!$A$5:$Q$589,13,FALSE)</f>
        <v>0.829237</v>
      </c>
      <c r="AL69" s="399">
        <f>VLOOKUP($I$16&amp;"_"&amp;$C$16&amp;"_"&amp;AL67&amp;"_42",_veh_start_run_rate!$A$5:$Q$589,13,FALSE)</f>
        <v>5.1165000000000002E-2</v>
      </c>
      <c r="AM69" s="399">
        <f>VLOOKUP($I$16&amp;"_"&amp;$C$16&amp;"_"&amp;AM67&amp;"_42",_veh_start_run_rate!$A$5:$Q$589,13,FALSE)</f>
        <v>4.5324000000000003E-2</v>
      </c>
      <c r="AN69" s="399">
        <f>VLOOKUP($I$16&amp;"_"&amp;$C$16&amp;"_"&amp;AN67&amp;"_42",_veh_start_run_rate!$A$5:$Q$589,12,FALSE)</f>
        <v>8.0165179999999996</v>
      </c>
      <c r="AO69" s="399">
        <f>VLOOKUP($I$16&amp;"_"&amp;$C$16&amp;"_"&amp;AO67&amp;"_42",_veh_start_run_rate!$A$5:$Q$589,12,FALSE)</f>
        <v>2.9712019999999999</v>
      </c>
      <c r="AP69" s="399">
        <f>VLOOKUP($I$16&amp;"_"&amp;$C$16&amp;"_"&amp;AP67&amp;"_42",_veh_start_run_rate!$A$5:$Q$589,12,FALSE)</f>
        <v>0.157328</v>
      </c>
      <c r="AQ69" s="399">
        <f>VLOOKUP($I$16&amp;"_"&amp;$C$16&amp;"_100_42",_veh_start_run_rate!$A$5:$Q$589,12,FALSE) + VLOOKUP($I$16&amp;"_"&amp;$C$16&amp;"_106_42",_veh_start_run_rate!$A$5:$Q$589,12,FALSE) + VLOOKUP($I$16&amp;"_"&amp;$C$16&amp;"_107_42",_veh_start_run_rate!$A$5:$Q$589,12,FALSE)</f>
        <v>0.12767400000000001</v>
      </c>
      <c r="AR69" s="399">
        <f>VLOOKUP($I$16&amp;"_"&amp;$C$16&amp;"_110_42",_veh_start_run_rate!$A$5:$Q$589,12,FALSE) + VLOOKUP($I$16&amp;"_"&amp;$C$16&amp;"_116_42",_veh_start_run_rate!$A$5:$Q$589,12,FALSE) + VLOOKUP($I$16&amp;"_"&amp;$C$16&amp;"_117_42",_veh_start_run_rate!$A$5:$Q$589,12,FALSE)</f>
        <v>3.4007000000000003E-2</v>
      </c>
      <c r="AS69" s="400">
        <f>VLOOKUP($I$16&amp;"_"&amp;$C$16&amp;"_"&amp;AS67&amp;"_21",_veh_start_run_rate!$A$5:$Q$589,13,FALSE)</f>
        <v>12.045021999999999</v>
      </c>
      <c r="AT69" s="400">
        <f>VLOOKUP($I$16&amp;"_"&amp;$C$16&amp;"_"&amp;AT67&amp;"_21",_veh_start_run_rate!$A$5:$Q$589,13,FALSE)</f>
        <v>0.40881400000000001</v>
      </c>
      <c r="AU69" s="400">
        <f>VLOOKUP($I$16&amp;"_"&amp;$C$16&amp;"_"&amp;AU67&amp;"_21",_veh_start_run_rate!$A$5:$Q$589,13,FALSE)</f>
        <v>1.4033910000000001</v>
      </c>
      <c r="AV69" s="400">
        <f>VLOOKUP($I$16&amp;"_"&amp;$C$16&amp;"_"&amp;AV67&amp;"_21",_veh_start_run_rate!$A$5:$Q$589,13,FALSE)</f>
        <v>7.0441000000000004E-2</v>
      </c>
      <c r="AW69" s="400">
        <f>VLOOKUP($I$16&amp;"_"&amp;$C$16&amp;"_"&amp;AW67&amp;"_21",_veh_start_run_rate!$A$5:$Q$589,13,FALSE)</f>
        <v>6.2315000000000002E-2</v>
      </c>
      <c r="AX69" s="400">
        <f>VLOOKUP($I$16&amp;"_"&amp;$C$16&amp;"_"&amp;AX67&amp;"_21",_veh_start_run_rate!$A$5:$Q$589,12,FALSE)</f>
        <v>1.295104</v>
      </c>
      <c r="AY69" s="400">
        <f>VLOOKUP($I$16&amp;"_"&amp;$C$16&amp;"_"&amp;AY67&amp;"_21",_veh_start_run_rate!$A$5:$Q$589,12,FALSE)</f>
        <v>2.8058E-2</v>
      </c>
      <c r="AZ69" s="400">
        <f>VLOOKUP($I$16&amp;"_"&amp;$C$16&amp;"_"&amp;AZ67&amp;"_21",_veh_start_run_rate!$A$5:$Q$589,12,FALSE)</f>
        <v>8.8679999999999991E-3</v>
      </c>
      <c r="BA69" s="400">
        <f>VLOOKUP($I$16&amp;"_"&amp;$C$16&amp;"_100_21",_veh_start_run_rate!$A$5:$Q$589,12,FALSE) + VLOOKUP($I$16&amp;"_"&amp;$C$16&amp;"_106_21",_veh_start_run_rate!$A$5:$Q$589,12,FALSE) + VLOOKUP($I$16&amp;"_"&amp;$C$16&amp;"_107_21",_veh_start_run_rate!$A$5:$Q$589,12,FALSE)</f>
        <v>3.5525000000000001E-2</v>
      </c>
      <c r="BB69" s="400">
        <f>VLOOKUP($I$16&amp;"_"&amp;$C$16&amp;"_110_21",_veh_start_run_rate!$A$5:$Q$589,12,FALSE) + VLOOKUP($I$16&amp;"_"&amp;$C$16&amp;"_116_21",_veh_start_run_rate!$A$5:$Q$589,12,FALSE) + VLOOKUP($I$16&amp;"_"&amp;$C$16&amp;"_117_21",_veh_start_run_rate!$A$5:$Q$589,12,FALSE)</f>
        <v>5.7479999999999996E-3</v>
      </c>
      <c r="BC69" s="106">
        <f>VLOOKUP("SL_"&amp;$C$16&amp;"_art_"&amp;BC67&amp;"_ALL",Vehicle_Idle_Rates!$A$7:$AQ$11,5,FALSE)</f>
        <v>6.2979468483738579</v>
      </c>
      <c r="BD69" s="106">
        <f>VLOOKUP("SL_"&amp;$C$16&amp;"_art_"&amp;BD67&amp;"_ALL",Vehicle_Idle_Rates!$A$7:$AQ$11,5,FALSE)</f>
        <v>5.862667472741605</v>
      </c>
      <c r="BE69" s="106">
        <f>VLOOKUP("SL_"&amp;$C$16&amp;"_art_"&amp;BE67&amp;"_ALL",Vehicle_Idle_Rates!$A$7:$AQ$11,5,FALSE)</f>
        <v>0.94479368244509898</v>
      </c>
      <c r="BF69" s="106">
        <f>VLOOKUP("SL_"&amp;$C$16&amp;"_art_"&amp;BF67&amp;"_ALL",Vehicle_Idle_Rates!$A$7:$AQ$11,5,FALSE)</f>
        <v>0.12986157714226801</v>
      </c>
      <c r="BG69" s="106">
        <f>VLOOKUP("SL_"&amp;$C$16&amp;"_art_"&amp;BG67&amp;"_ALL",Vehicle_Idle_Rates!$A$7:$AQ$11,5,FALSE)</f>
        <v>0.11897585320485035</v>
      </c>
      <c r="BH69" s="401" t="str">
        <f>T(I16)</f>
        <v>SL</v>
      </c>
      <c r="BI69" s="387" t="str">
        <f>I18</f>
        <v>Salt Lake</v>
      </c>
      <c r="BJ69" s="387">
        <f>C16</f>
        <v>2028</v>
      </c>
      <c r="BK69" s="387" t="str">
        <f>C14</f>
        <v>Diesel Replacement</v>
      </c>
      <c r="BL69" s="387" t="s">
        <v>24</v>
      </c>
      <c r="BM69" s="387" t="str">
        <f>C7</f>
        <v>Your Agency</v>
      </c>
      <c r="BN69" s="387">
        <f>D16</f>
        <v>0</v>
      </c>
      <c r="BO69" s="387">
        <f>C17</f>
        <v>0</v>
      </c>
      <c r="BP69" s="387">
        <f>C44</f>
        <v>0</v>
      </c>
      <c r="BQ69" s="395" t="str">
        <f>C20</f>
        <v xml:space="preserve">Please enter here a brief description of this project, including the basic cost elements that comprise the total shown below (right-of-way, materials, pavement quantities, epuipment costs, labor costs, etc.), assumptions made in estimating emission reductions and the justification for those assumptions, and any other relevant supporting information.  </v>
      </c>
      <c r="BR69" s="387" t="str">
        <f>C9</f>
        <v>Your Name</v>
      </c>
      <c r="BS69" s="387" t="str">
        <f>I7</f>
        <v>801-123-4567</v>
      </c>
      <c r="BT69" s="387" t="str">
        <f>I9</f>
        <v>youre-mail@email.com</v>
      </c>
      <c r="BU69" s="387" t="str">
        <f>I14</f>
        <v>City of Project Location</v>
      </c>
      <c r="BV69" s="402">
        <f>J55</f>
        <v>0</v>
      </c>
    </row>
    <row r="71" spans="1:74" x14ac:dyDescent="0.25">
      <c r="M71" s="128"/>
      <c r="N71" s="128"/>
      <c r="O71" s="128"/>
      <c r="P71" s="128"/>
      <c r="Q71" s="128"/>
    </row>
    <row r="72" spans="1:74" x14ac:dyDescent="0.25">
      <c r="AF72" s="211" t="s">
        <v>283</v>
      </c>
      <c r="AG72" s="209">
        <v>10.423997359583334</v>
      </c>
      <c r="AH72" s="209">
        <v>2.3879113460208334E-2</v>
      </c>
      <c r="AI72" s="209">
        <v>0.7695398683333331</v>
      </c>
      <c r="AJ72" s="209">
        <v>9.7411719000000015E-3</v>
      </c>
      <c r="AK72" s="209">
        <v>8.8541110125000006E-3</v>
      </c>
      <c r="AL72" s="209">
        <v>2.0185086260070713</v>
      </c>
      <c r="AM72" s="209">
        <v>3.523431922916997</v>
      </c>
      <c r="AN72" s="209">
        <v>0.25907441356131566</v>
      </c>
      <c r="AO72" s="209">
        <v>0.27791903573881749</v>
      </c>
      <c r="AP72" s="209">
        <v>0.15583077559689132</v>
      </c>
      <c r="AQ72" s="209">
        <v>18.437781144166667</v>
      </c>
      <c r="AR72" s="209">
        <v>0.72171639990416658</v>
      </c>
      <c r="AS72" s="209">
        <v>2.107534733333333</v>
      </c>
      <c r="AT72" s="209">
        <v>6.7528515749999976E-2</v>
      </c>
      <c r="AU72" s="209">
        <v>5.9739063041666658E-2</v>
      </c>
      <c r="AV72" s="209">
        <v>1.8650840464812819</v>
      </c>
      <c r="AW72" s="209">
        <v>9.4846365298523874E-2</v>
      </c>
      <c r="AX72" s="209">
        <v>1.4641783715626588E-2</v>
      </c>
      <c r="AY72" s="209">
        <v>5.3572932128439124E-2</v>
      </c>
      <c r="AZ72" s="209">
        <v>1.2992335377803024E-2</v>
      </c>
      <c r="BA72" s="209">
        <v>6.7487142895833321</v>
      </c>
      <c r="BB72" s="209">
        <v>1.5875958536666666</v>
      </c>
      <c r="BC72" s="209">
        <v>0.25829854000000008</v>
      </c>
      <c r="BD72" s="209">
        <v>0.55214606666666666</v>
      </c>
      <c r="BE72" s="209">
        <v>0.13451628249999997</v>
      </c>
    </row>
    <row r="73" spans="1:74" x14ac:dyDescent="0.25">
      <c r="M73" s="128"/>
      <c r="N73" s="128"/>
      <c r="O73" s="128"/>
      <c r="P73" s="128"/>
      <c r="Q73" s="128"/>
    </row>
  </sheetData>
  <sheetProtection algorithmName="SHA-512" hashValue="l27DSqD7wRClNO64Dg9bXVFBV286n5f9LH+97ONaGA81+Jwin8gNjJZnuaL1db1J6m+7uZZXzMZEdfH+DoQURA==" saltValue="GdiksGsUlaWo4Y/d4RGnBw==" spinCount="100000" sheet="1" selectLockedCells="1"/>
  <mergeCells count="28">
    <mergeCell ref="C9:E9"/>
    <mergeCell ref="I9:K9"/>
    <mergeCell ref="C14:E14"/>
    <mergeCell ref="I14:K14"/>
    <mergeCell ref="C18:E18"/>
    <mergeCell ref="I18:K18"/>
    <mergeCell ref="A1:L1"/>
    <mergeCell ref="A2:L2"/>
    <mergeCell ref="D3:I3"/>
    <mergeCell ref="A4:L4"/>
    <mergeCell ref="C7:E7"/>
    <mergeCell ref="I7:K7"/>
    <mergeCell ref="Q16:Y23"/>
    <mergeCell ref="J38:K38"/>
    <mergeCell ref="E41:F41"/>
    <mergeCell ref="A44:I45"/>
    <mergeCell ref="A20:B20"/>
    <mergeCell ref="C20:K20"/>
    <mergeCell ref="L28:L29"/>
    <mergeCell ref="B29:F29"/>
    <mergeCell ref="G29:K29"/>
    <mergeCell ref="E38:F38"/>
    <mergeCell ref="A25:B25"/>
    <mergeCell ref="D25:E25"/>
    <mergeCell ref="D24:E24"/>
    <mergeCell ref="A26:B26"/>
    <mergeCell ref="D26:E26"/>
    <mergeCell ref="D23:K23"/>
  </mergeCells>
  <dataValidations count="9">
    <dataValidation type="list" allowBlank="1" showInputMessage="1" showErrorMessage="1" sqref="C25" xr:uid="{00000000-0002-0000-1200-000001000000}">
      <formula1>$N$30:$R$30</formula1>
    </dataValidation>
    <dataValidation type="list" allowBlank="1" showInputMessage="1" showErrorMessage="1" sqref="I25" xr:uid="{00000000-0002-0000-1200-000002000000}">
      <formula1>$N$31:$R$31</formula1>
    </dataValidation>
    <dataValidation type="textLength" operator="lessThan" allowBlank="1" showErrorMessage="1" promptTitle="Error" prompt="Please limit description to 500 characters." sqref="C20:K20" xr:uid="{00000000-0002-0000-1200-000003000000}">
      <formula1>2000</formula1>
    </dataValidation>
    <dataValidation type="list" showInputMessage="1" showErrorMessage="1" error="Cell may not be left blank." sqref="I16" xr:uid="{00000000-0002-0000-1200-000004000000}">
      <formula1>"BE,DA,SL,TO,WE"</formula1>
    </dataValidation>
    <dataValidation type="decimal" operator="lessThanOrEqual" allowBlank="1" showInputMessage="1" showErrorMessage="1" errorTitle="Warning:" error="Bicycle trip length should be less than 10 miles." sqref="K57" xr:uid="{00000000-0002-0000-1200-000005000000}">
      <formula1>10</formula1>
    </dataValidation>
    <dataValidation type="whole" operator="lessThan" allowBlank="1" showInputMessage="1" showErrorMessage="1" sqref="J53:J54" xr:uid="{00000000-0002-0000-1200-000006000000}">
      <formula1>366</formula1>
    </dataValidation>
    <dataValidation type="list" allowBlank="1" showInputMessage="1" showErrorMessage="1" sqref="F26" xr:uid="{00000000-0002-0000-1200-000007000000}">
      <formula1>$Q$2:$Q$4</formula1>
    </dataValidation>
    <dataValidation type="list" allowBlank="1" showInputMessage="1" showErrorMessage="1" sqref="D25:E25" xr:uid="{00000000-0002-0000-1200-000000000000}">
      <formula1>$T$5:$T$9</formula1>
    </dataValidation>
    <dataValidation type="list" allowBlank="1" showInputMessage="1" showErrorMessage="1" sqref="K44" xr:uid="{2B9E287E-51B7-4228-8404-9A7543A8F576}">
      <formula1>"No, Yes"</formula1>
    </dataValidation>
  </dataValidations>
  <hyperlinks>
    <hyperlink ref="I9" r:id="rId1" display="kip@wfrc.org" xr:uid="{00000000-0004-0000-1200-000000000000}"/>
  </hyperlinks>
  <pageMargins left="0.7" right="0.7" top="0.75" bottom="0.75" header="0.3" footer="0.3"/>
  <pageSetup scale="71" orientation="portrait"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BV79"/>
  <sheetViews>
    <sheetView showGridLines="0" zoomScaleNormal="100" workbookViewId="0">
      <pane ySplit="4" topLeftCell="A7" activePane="bottomLeft" state="frozen"/>
      <selection activeCell="E69" sqref="E69"/>
      <selection pane="bottomLeft" activeCell="C7" sqref="C7:E7"/>
    </sheetView>
  </sheetViews>
  <sheetFormatPr defaultRowHeight="12.6" x14ac:dyDescent="0.25"/>
  <cols>
    <col min="2" max="2" width="12" customWidth="1"/>
    <col min="4" max="4" width="11" customWidth="1"/>
    <col min="5" max="5" width="13.44140625" customWidth="1"/>
    <col min="6" max="6" width="10.6640625" customWidth="1"/>
    <col min="7" max="8" width="9.88671875" customWidth="1"/>
    <col min="9" max="9" width="11.5546875" customWidth="1"/>
    <col min="11" max="11" width="11" bestFit="1" customWidth="1"/>
    <col min="13" max="13" width="12.6640625" bestFit="1" customWidth="1"/>
    <col min="14" max="14" width="9.44140625" bestFit="1" customWidth="1"/>
    <col min="15" max="15" width="10.44140625" bestFit="1" customWidth="1"/>
    <col min="16" max="16" width="8.5546875" customWidth="1"/>
    <col min="17" max="17" width="16" bestFit="1" customWidth="1"/>
    <col min="18" max="18" width="7.109375" bestFit="1" customWidth="1"/>
    <col min="19" max="19" width="7.5546875" bestFit="1" customWidth="1"/>
    <col min="20" max="20" width="5.33203125" bestFit="1" customWidth="1"/>
    <col min="21" max="21" width="12.109375" bestFit="1" customWidth="1"/>
    <col min="22" max="22" width="19.109375" bestFit="1" customWidth="1"/>
    <col min="23" max="23" width="13.6640625" bestFit="1" customWidth="1"/>
    <col min="24" max="24" width="11.6640625" bestFit="1" customWidth="1"/>
    <col min="25" max="25" width="6.33203125" bestFit="1" customWidth="1"/>
    <col min="26" max="26" width="9.6640625" bestFit="1" customWidth="1"/>
    <col min="27" max="27" width="6.88671875" bestFit="1" customWidth="1"/>
    <col min="28" max="28" width="11.109375" bestFit="1" customWidth="1"/>
    <col min="29" max="29" width="20.5546875" bestFit="1" customWidth="1"/>
    <col min="30" max="30" width="11.88671875" bestFit="1" customWidth="1"/>
    <col min="31" max="32" width="11.88671875" customWidth="1"/>
    <col min="33" max="57" width="14.109375" customWidth="1"/>
    <col min="58" max="58" width="7.88671875" bestFit="1" customWidth="1"/>
    <col min="72" max="72" width="11" customWidth="1"/>
  </cols>
  <sheetData>
    <row r="1" spans="1:22" ht="18" thickTop="1" x14ac:dyDescent="0.3">
      <c r="A1" s="537" t="str">
        <f>CONCATENATE("CMAQ Emissions Analysis Form (",I18-5,"-",I18," TIP)")</f>
        <v>CMAQ Emissions Analysis Form (2023-2028 TIP)</v>
      </c>
      <c r="B1" s="538"/>
      <c r="C1" s="538"/>
      <c r="D1" s="538"/>
      <c r="E1" s="538"/>
      <c r="F1" s="538"/>
      <c r="G1" s="538"/>
      <c r="H1" s="538"/>
      <c r="I1" s="538"/>
      <c r="J1" s="538"/>
      <c r="K1" s="538"/>
      <c r="L1" s="539"/>
    </row>
    <row r="2" spans="1:22" ht="16.2" thickBot="1" x14ac:dyDescent="0.35">
      <c r="A2" s="540" t="s">
        <v>58</v>
      </c>
      <c r="B2" s="541"/>
      <c r="C2" s="541"/>
      <c r="D2" s="541"/>
      <c r="E2" s="541"/>
      <c r="F2" s="541"/>
      <c r="G2" s="541"/>
      <c r="H2" s="541"/>
      <c r="I2" s="541"/>
      <c r="J2" s="541"/>
      <c r="K2" s="541"/>
      <c r="L2" s="542"/>
    </row>
    <row r="3" spans="1:22" ht="13.8" thickTop="1" x14ac:dyDescent="0.25">
      <c r="A3" s="291"/>
      <c r="B3" s="293"/>
      <c r="C3" s="294"/>
      <c r="D3" s="653" t="s">
        <v>89</v>
      </c>
      <c r="E3" s="653"/>
      <c r="F3" s="653"/>
      <c r="G3" s="653"/>
      <c r="H3" s="653"/>
      <c r="I3" s="653"/>
      <c r="J3" s="294"/>
      <c r="K3" s="294"/>
      <c r="L3" s="294"/>
    </row>
    <row r="4" spans="1:22" ht="18" x14ac:dyDescent="0.35">
      <c r="A4" s="546" t="s">
        <v>237</v>
      </c>
      <c r="B4" s="547"/>
      <c r="C4" s="547"/>
      <c r="D4" s="547"/>
      <c r="E4" s="547"/>
      <c r="F4" s="547"/>
      <c r="G4" s="547"/>
      <c r="H4" s="547"/>
      <c r="I4" s="547"/>
      <c r="J4" s="547"/>
      <c r="K4" s="547"/>
      <c r="L4" s="548"/>
    </row>
    <row r="5" spans="1:22" ht="13.8" thickBot="1" x14ac:dyDescent="0.3">
      <c r="A5" s="30" t="s">
        <v>30</v>
      </c>
      <c r="B5" s="28"/>
      <c r="C5" s="28"/>
      <c r="D5" s="28"/>
      <c r="E5" s="28"/>
      <c r="F5" s="28"/>
      <c r="G5" s="28"/>
      <c r="H5" s="28"/>
      <c r="I5" s="28"/>
      <c r="J5" s="28"/>
      <c r="K5" s="28"/>
      <c r="L5" s="28"/>
    </row>
    <row r="6" spans="1:22" ht="13.2" x14ac:dyDescent="0.25">
      <c r="A6" s="31"/>
      <c r="B6" s="32"/>
      <c r="C6" s="32"/>
      <c r="D6" s="32"/>
      <c r="E6" s="32"/>
      <c r="F6" s="32"/>
      <c r="G6" s="32"/>
      <c r="H6" s="32"/>
      <c r="I6" s="32"/>
      <c r="J6" s="32"/>
      <c r="K6" s="32"/>
      <c r="L6" s="33"/>
    </row>
    <row r="7" spans="1:22" ht="13.2" x14ac:dyDescent="0.25">
      <c r="A7" s="34" t="s">
        <v>104</v>
      </c>
      <c r="B7" s="35"/>
      <c r="C7" s="543" t="s">
        <v>205</v>
      </c>
      <c r="D7" s="544"/>
      <c r="E7" s="545"/>
      <c r="F7" s="35"/>
      <c r="G7" s="35" t="s">
        <v>6</v>
      </c>
      <c r="H7" s="35"/>
      <c r="I7" s="549" t="s">
        <v>207</v>
      </c>
      <c r="J7" s="550"/>
      <c r="K7" s="551"/>
      <c r="L7" s="36"/>
    </row>
    <row r="8" spans="1:22" ht="13.2" x14ac:dyDescent="0.25">
      <c r="A8" s="34"/>
      <c r="B8" s="35"/>
      <c r="C8" s="35"/>
      <c r="D8" s="35"/>
      <c r="E8" s="35"/>
      <c r="F8" s="35"/>
      <c r="G8" s="35"/>
      <c r="H8" s="35"/>
      <c r="I8" s="35"/>
      <c r="J8" s="35"/>
      <c r="K8" s="35"/>
      <c r="L8" s="36"/>
    </row>
    <row r="9" spans="1:22" ht="13.2" x14ac:dyDescent="0.25">
      <c r="A9" s="34" t="s">
        <v>436</v>
      </c>
      <c r="B9" s="35"/>
      <c r="C9" s="543" t="s">
        <v>206</v>
      </c>
      <c r="D9" s="544"/>
      <c r="E9" s="545"/>
      <c r="F9" s="35"/>
      <c r="G9" s="35" t="s">
        <v>7</v>
      </c>
      <c r="H9" s="35"/>
      <c r="I9" s="552" t="s">
        <v>208</v>
      </c>
      <c r="J9" s="592"/>
      <c r="K9" s="593"/>
      <c r="L9" s="36"/>
    </row>
    <row r="10" spans="1:22" ht="13.8" thickBot="1" x14ac:dyDescent="0.3">
      <c r="A10" s="427" t="s">
        <v>428</v>
      </c>
      <c r="B10" s="38"/>
      <c r="C10" s="38"/>
      <c r="D10" s="38"/>
      <c r="E10" s="38"/>
      <c r="F10" s="38"/>
      <c r="G10" s="38"/>
      <c r="H10" s="38"/>
      <c r="I10" s="38"/>
      <c r="J10" s="38"/>
      <c r="K10" s="38"/>
      <c r="L10" s="39"/>
    </row>
    <row r="11" spans="1:22" ht="13.2" x14ac:dyDescent="0.25">
      <c r="A11" s="28"/>
      <c r="B11" s="28"/>
      <c r="C11" s="28"/>
      <c r="D11" s="28"/>
      <c r="E11" s="28"/>
      <c r="F11" s="28"/>
      <c r="G11" s="28"/>
      <c r="H11" s="28"/>
      <c r="I11" s="28"/>
      <c r="J11" s="28"/>
      <c r="K11" s="28"/>
      <c r="L11" s="28"/>
    </row>
    <row r="12" spans="1:22" ht="13.8" thickBot="1" x14ac:dyDescent="0.3">
      <c r="A12" s="30" t="s">
        <v>31</v>
      </c>
      <c r="B12" s="28"/>
      <c r="C12" s="28"/>
      <c r="D12" s="28"/>
      <c r="E12" s="28"/>
      <c r="F12" s="28"/>
      <c r="G12" s="28"/>
      <c r="H12" s="28"/>
      <c r="I12" s="28"/>
      <c r="J12" s="28"/>
      <c r="K12" s="28"/>
      <c r="L12" s="28"/>
    </row>
    <row r="13" spans="1:22" ht="13.2" x14ac:dyDescent="0.25">
      <c r="A13" s="31"/>
      <c r="B13" s="32"/>
      <c r="C13" s="32"/>
      <c r="D13" s="32"/>
      <c r="E13" s="32"/>
      <c r="F13" s="32"/>
      <c r="G13" s="32"/>
      <c r="H13" s="32"/>
      <c r="I13" s="32"/>
      <c r="J13" s="32"/>
      <c r="K13" s="32"/>
      <c r="L13" s="33"/>
    </row>
    <row r="14" spans="1:22" ht="13.2" x14ac:dyDescent="0.25">
      <c r="A14" s="34" t="s">
        <v>32</v>
      </c>
      <c r="B14" s="35"/>
      <c r="C14" s="517" t="s">
        <v>59</v>
      </c>
      <c r="D14" s="518"/>
      <c r="E14" s="519"/>
      <c r="F14" s="35"/>
      <c r="G14" s="35" t="s">
        <v>39</v>
      </c>
      <c r="H14" s="28"/>
      <c r="I14" s="543" t="s">
        <v>209</v>
      </c>
      <c r="J14" s="544"/>
      <c r="K14" s="545"/>
      <c r="L14" s="36"/>
    </row>
    <row r="15" spans="1:22" ht="13.2" x14ac:dyDescent="0.25">
      <c r="A15" s="34"/>
      <c r="B15" s="35"/>
      <c r="C15" s="35"/>
      <c r="D15" s="35"/>
      <c r="E15" s="35"/>
      <c r="F15" s="35"/>
      <c r="G15" s="28"/>
      <c r="H15" s="28"/>
      <c r="I15" s="28"/>
      <c r="J15" s="28"/>
      <c r="K15" s="28"/>
      <c r="L15" s="36"/>
    </row>
    <row r="16" spans="1:22" ht="12.75" customHeight="1" x14ac:dyDescent="0.25">
      <c r="A16" s="34" t="s">
        <v>38</v>
      </c>
      <c r="B16" s="35" t="s">
        <v>69</v>
      </c>
      <c r="C16" s="543"/>
      <c r="D16" s="544"/>
      <c r="E16" s="545"/>
      <c r="F16" s="28"/>
      <c r="G16" s="35" t="s">
        <v>0</v>
      </c>
      <c r="H16" s="35"/>
      <c r="I16" s="41" t="s">
        <v>103</v>
      </c>
      <c r="J16" s="42"/>
      <c r="K16" s="35"/>
      <c r="L16" s="36"/>
      <c r="N16" s="553" t="s">
        <v>440</v>
      </c>
      <c r="O16" s="554"/>
      <c r="P16" s="554"/>
      <c r="Q16" s="554"/>
      <c r="R16" s="554"/>
      <c r="S16" s="554"/>
      <c r="T16" s="554"/>
      <c r="U16" s="554"/>
      <c r="V16" s="555"/>
    </row>
    <row r="17" spans="1:22" ht="13.2" x14ac:dyDescent="0.25">
      <c r="A17" s="34"/>
      <c r="B17" s="72" t="s">
        <v>41</v>
      </c>
      <c r="C17" s="543"/>
      <c r="D17" s="544"/>
      <c r="E17" s="545"/>
      <c r="F17" s="35"/>
      <c r="G17" s="35"/>
      <c r="H17" s="35"/>
      <c r="I17" s="35"/>
      <c r="J17" s="35"/>
      <c r="K17" s="35"/>
      <c r="L17" s="36"/>
      <c r="N17" s="556"/>
      <c r="O17" s="557"/>
      <c r="P17" s="557"/>
      <c r="Q17" s="557"/>
      <c r="R17" s="557"/>
      <c r="S17" s="557"/>
      <c r="T17" s="557"/>
      <c r="U17" s="557"/>
      <c r="V17" s="558"/>
    </row>
    <row r="18" spans="1:22" ht="13.2" x14ac:dyDescent="0.25">
      <c r="A18" s="34"/>
      <c r="B18" s="44" t="s">
        <v>42</v>
      </c>
      <c r="C18" s="543"/>
      <c r="D18" s="544"/>
      <c r="E18" s="545"/>
      <c r="F18" s="35"/>
      <c r="G18" s="35" t="s">
        <v>33</v>
      </c>
      <c r="H18" s="35"/>
      <c r="I18" s="43">
        <f>Funding_Year</f>
        <v>2028</v>
      </c>
      <c r="J18" s="35"/>
      <c r="K18" s="35"/>
      <c r="L18" s="36"/>
      <c r="N18" s="556"/>
      <c r="O18" s="557"/>
      <c r="P18" s="557"/>
      <c r="Q18" s="557"/>
      <c r="R18" s="557"/>
      <c r="S18" s="557"/>
      <c r="T18" s="557"/>
      <c r="U18" s="557"/>
      <c r="V18" s="558"/>
    </row>
    <row r="19" spans="1:22" ht="13.2" x14ac:dyDescent="0.25">
      <c r="A19" s="34"/>
      <c r="B19" s="44"/>
      <c r="C19" s="35"/>
      <c r="D19" s="35"/>
      <c r="E19" s="35"/>
      <c r="F19" s="35"/>
      <c r="G19" s="35"/>
      <c r="H19" s="35"/>
      <c r="I19" s="35"/>
      <c r="J19" s="35"/>
      <c r="K19" s="35"/>
      <c r="L19" s="36"/>
      <c r="N19" s="556"/>
      <c r="O19" s="557"/>
      <c r="P19" s="557"/>
      <c r="Q19" s="557"/>
      <c r="R19" s="557"/>
      <c r="S19" s="557"/>
      <c r="T19" s="557"/>
      <c r="U19" s="557"/>
      <c r="V19" s="558"/>
    </row>
    <row r="20" spans="1:22" ht="13.2" x14ac:dyDescent="0.25">
      <c r="A20" s="34" t="s">
        <v>77</v>
      </c>
      <c r="B20" s="44"/>
      <c r="C20" s="517" t="str">
        <f>C7&amp;" - "&amp;C14</f>
        <v>Your Agency - Other</v>
      </c>
      <c r="D20" s="518"/>
      <c r="E20" s="519"/>
      <c r="F20" s="35"/>
      <c r="G20" s="35" t="s">
        <v>76</v>
      </c>
      <c r="H20" s="35"/>
      <c r="I20" s="517" t="str">
        <f>IF(I16="SL","Salt Lake",IF(I16="DA","Ogden-Layton",IF(I16="WE","Ogden-Layton","")))</f>
        <v>Salt Lake</v>
      </c>
      <c r="J20" s="518"/>
      <c r="K20" s="519"/>
      <c r="L20" s="36"/>
      <c r="N20" s="556"/>
      <c r="O20" s="557"/>
      <c r="P20" s="557"/>
      <c r="Q20" s="557"/>
      <c r="R20" s="557"/>
      <c r="S20" s="557"/>
      <c r="T20" s="557"/>
      <c r="U20" s="557"/>
      <c r="V20" s="558"/>
    </row>
    <row r="21" spans="1:22" ht="13.2" x14ac:dyDescent="0.25">
      <c r="A21" s="34"/>
      <c r="B21" s="35"/>
      <c r="C21" s="35"/>
      <c r="D21" s="35"/>
      <c r="E21" s="35"/>
      <c r="F21" s="35"/>
      <c r="G21" s="35"/>
      <c r="H21" s="35"/>
      <c r="I21" s="35"/>
      <c r="J21" s="35"/>
      <c r="K21" s="35"/>
      <c r="L21" s="36"/>
      <c r="N21" s="556"/>
      <c r="O21" s="557"/>
      <c r="P21" s="557"/>
      <c r="Q21" s="557"/>
      <c r="R21" s="557"/>
      <c r="S21" s="557"/>
      <c r="T21" s="557"/>
      <c r="U21" s="557"/>
      <c r="V21" s="558"/>
    </row>
    <row r="22" spans="1:22" ht="111.6" customHeight="1" x14ac:dyDescent="0.25">
      <c r="A22" s="509" t="s">
        <v>215</v>
      </c>
      <c r="B22" s="510"/>
      <c r="C22" s="520" t="s">
        <v>238</v>
      </c>
      <c r="D22" s="521"/>
      <c r="E22" s="521"/>
      <c r="F22" s="521"/>
      <c r="G22" s="521"/>
      <c r="H22" s="521"/>
      <c r="I22" s="521"/>
      <c r="J22" s="521"/>
      <c r="K22" s="522"/>
      <c r="L22" s="45"/>
      <c r="N22" s="556"/>
      <c r="O22" s="557"/>
      <c r="P22" s="557"/>
      <c r="Q22" s="557"/>
      <c r="R22" s="557"/>
      <c r="S22" s="557"/>
      <c r="T22" s="557"/>
      <c r="U22" s="557"/>
      <c r="V22" s="558"/>
    </row>
    <row r="23" spans="1:22" ht="13.8" thickBot="1" x14ac:dyDescent="0.3">
      <c r="A23" s="37"/>
      <c r="B23" s="38"/>
      <c r="C23" s="38"/>
      <c r="D23" s="38"/>
      <c r="E23" s="38"/>
      <c r="F23" s="38"/>
      <c r="G23" s="38"/>
      <c r="H23" s="38"/>
      <c r="I23" s="38"/>
      <c r="J23" s="38"/>
      <c r="K23" s="38"/>
      <c r="L23" s="39"/>
      <c r="N23" s="559"/>
      <c r="O23" s="560"/>
      <c r="P23" s="560"/>
      <c r="Q23" s="560"/>
      <c r="R23" s="560"/>
      <c r="S23" s="560"/>
      <c r="T23" s="560"/>
      <c r="U23" s="560"/>
      <c r="V23" s="561"/>
    </row>
    <row r="24" spans="1:22" ht="13.8" thickBot="1" x14ac:dyDescent="0.3">
      <c r="A24" s="28"/>
      <c r="B24" s="28"/>
      <c r="C24" s="28"/>
      <c r="D24" s="28"/>
      <c r="E24" s="28"/>
      <c r="F24" s="28"/>
      <c r="G24" s="28"/>
      <c r="H24" s="28"/>
      <c r="I24" s="28"/>
      <c r="J24" s="28"/>
      <c r="K24" s="28"/>
      <c r="L24" s="28"/>
    </row>
    <row r="25" spans="1:22" ht="27.6" customHeight="1" thickTop="1" thickBot="1" x14ac:dyDescent="0.35">
      <c r="A25" s="30" t="s">
        <v>432</v>
      </c>
      <c r="B25" s="28"/>
      <c r="D25" s="596" t="s">
        <v>232</v>
      </c>
      <c r="E25" s="597"/>
      <c r="F25" s="597"/>
      <c r="G25" s="597"/>
      <c r="H25" s="597"/>
      <c r="I25" s="597"/>
      <c r="J25" s="597"/>
      <c r="K25" s="598"/>
      <c r="L25" s="28"/>
    </row>
    <row r="26" spans="1:22" ht="13.2" x14ac:dyDescent="0.25">
      <c r="A26" s="31"/>
      <c r="B26" s="32"/>
      <c r="C26" s="32"/>
      <c r="D26" s="32"/>
      <c r="E26" s="32"/>
      <c r="F26" s="32"/>
      <c r="G26" s="32"/>
      <c r="H26" s="32"/>
      <c r="I26" s="32"/>
      <c r="J26" s="32"/>
      <c r="K26" s="32"/>
      <c r="L26" s="33"/>
    </row>
    <row r="27" spans="1:22" ht="12.75" customHeight="1" x14ac:dyDescent="0.25">
      <c r="A27" s="34" t="s">
        <v>8</v>
      </c>
      <c r="B27" s="35"/>
      <c r="C27" s="35"/>
      <c r="D27" s="35"/>
      <c r="E27" s="41">
        <v>250</v>
      </c>
      <c r="F27" s="35"/>
      <c r="G27" s="566" t="s">
        <v>224</v>
      </c>
      <c r="H27" s="566"/>
      <c r="I27" s="566"/>
      <c r="J27" s="566"/>
      <c r="K27" s="41">
        <v>400</v>
      </c>
      <c r="L27" s="36"/>
    </row>
    <row r="28" spans="1:22" ht="13.2" x14ac:dyDescent="0.25">
      <c r="A28" s="46" t="s">
        <v>44</v>
      </c>
      <c r="B28" s="35"/>
      <c r="C28" s="35"/>
      <c r="D28" s="35"/>
      <c r="E28" s="35"/>
      <c r="F28" s="73"/>
      <c r="G28" s="566"/>
      <c r="H28" s="566"/>
      <c r="I28" s="566"/>
      <c r="J28" s="566"/>
      <c r="K28" s="35"/>
      <c r="L28" s="36"/>
    </row>
    <row r="29" spans="1:22" ht="13.2" x14ac:dyDescent="0.25">
      <c r="A29" s="46"/>
      <c r="B29" s="35"/>
      <c r="C29" s="35"/>
      <c r="D29" s="35"/>
      <c r="E29" s="35"/>
      <c r="F29" s="35"/>
      <c r="G29" s="35"/>
      <c r="H29" s="35"/>
      <c r="I29" s="35"/>
      <c r="J29" s="35"/>
      <c r="K29" s="35"/>
      <c r="L29" s="36"/>
    </row>
    <row r="30" spans="1:22" ht="13.2" x14ac:dyDescent="0.25">
      <c r="A30" s="34" t="s">
        <v>34</v>
      </c>
      <c r="B30" s="35"/>
      <c r="C30" s="35"/>
      <c r="D30" s="35"/>
      <c r="E30" s="41">
        <v>1.2</v>
      </c>
      <c r="F30" s="35"/>
      <c r="G30" s="584" t="s">
        <v>163</v>
      </c>
      <c r="H30" s="585"/>
      <c r="I30" s="585"/>
      <c r="J30" s="585"/>
      <c r="K30" s="586"/>
      <c r="L30" s="36"/>
    </row>
    <row r="31" spans="1:22" ht="13.2" x14ac:dyDescent="0.25">
      <c r="A31" s="46" t="s">
        <v>35</v>
      </c>
      <c r="B31" s="35"/>
      <c r="C31" s="35"/>
      <c r="D31" s="35"/>
      <c r="E31" s="74"/>
      <c r="F31" s="35"/>
      <c r="G31" s="589"/>
      <c r="H31" s="590"/>
      <c r="I31" s="590"/>
      <c r="J31" s="590"/>
      <c r="K31" s="591"/>
      <c r="L31" s="36"/>
    </row>
    <row r="32" spans="1:22" ht="13.2" x14ac:dyDescent="0.25">
      <c r="A32" s="34"/>
      <c r="B32" s="35"/>
      <c r="C32" s="35"/>
      <c r="D32" s="35"/>
      <c r="E32" s="35"/>
      <c r="F32" s="35"/>
      <c r="G32" s="35"/>
      <c r="H32" s="35"/>
      <c r="I32" s="35"/>
      <c r="J32" s="35"/>
      <c r="K32" s="35"/>
      <c r="L32" s="36"/>
    </row>
    <row r="33" spans="1:12" ht="13.8" x14ac:dyDescent="0.25">
      <c r="A33" s="34" t="s">
        <v>36</v>
      </c>
      <c r="B33" s="35"/>
      <c r="C33" s="35"/>
      <c r="D33" s="35"/>
      <c r="E33" s="49" t="s">
        <v>29</v>
      </c>
      <c r="F33" s="35"/>
      <c r="G33" s="35" t="s">
        <v>60</v>
      </c>
      <c r="H33" s="35"/>
      <c r="I33" s="35"/>
      <c r="J33" s="35"/>
      <c r="K33" s="94">
        <v>9999</v>
      </c>
      <c r="L33" s="75" t="s">
        <v>121</v>
      </c>
    </row>
    <row r="34" spans="1:12" ht="13.2" x14ac:dyDescent="0.25">
      <c r="A34" s="46" t="s">
        <v>225</v>
      </c>
      <c r="B34" s="35"/>
      <c r="C34" s="35"/>
      <c r="D34" s="35"/>
      <c r="E34" s="35"/>
      <c r="F34" s="35"/>
      <c r="G34" s="42" t="s">
        <v>61</v>
      </c>
      <c r="H34" s="35"/>
      <c r="I34" s="35"/>
      <c r="J34" s="35"/>
      <c r="K34" s="35"/>
      <c r="L34" s="36"/>
    </row>
    <row r="35" spans="1:12" ht="13.8" thickBot="1" x14ac:dyDescent="0.3">
      <c r="A35" s="46"/>
      <c r="B35" s="35"/>
      <c r="C35" s="35"/>
      <c r="D35" s="35"/>
      <c r="E35" s="35"/>
      <c r="F35" s="35"/>
      <c r="G35" s="35"/>
      <c r="H35" s="35"/>
      <c r="I35" s="35"/>
      <c r="J35" s="35"/>
      <c r="K35" s="35"/>
      <c r="L35" s="36"/>
    </row>
    <row r="36" spans="1:12" ht="12.75" customHeight="1" thickBot="1" x14ac:dyDescent="0.3">
      <c r="A36" s="34" t="s">
        <v>371</v>
      </c>
      <c r="B36" s="35"/>
      <c r="C36" s="35"/>
      <c r="D36" s="35"/>
      <c r="E36" s="41">
        <v>1</v>
      </c>
      <c r="F36" s="35"/>
      <c r="H36" s="670" t="s">
        <v>216</v>
      </c>
      <c r="I36" s="671"/>
      <c r="J36" s="672"/>
      <c r="L36" s="36"/>
    </row>
    <row r="37" spans="1:12" ht="13.2" x14ac:dyDescent="0.25">
      <c r="A37" s="46" t="s">
        <v>384</v>
      </c>
      <c r="B37" s="35"/>
      <c r="C37" s="35"/>
      <c r="D37" s="35"/>
      <c r="E37" s="35"/>
      <c r="F37" s="35"/>
      <c r="L37" s="36"/>
    </row>
    <row r="38" spans="1:12" ht="13.2" x14ac:dyDescent="0.25">
      <c r="A38" s="34"/>
      <c r="B38" s="35"/>
      <c r="C38" s="35"/>
      <c r="D38" s="35"/>
      <c r="E38" s="35"/>
      <c r="F38" s="35"/>
      <c r="G38" s="435"/>
      <c r="H38" s="435"/>
      <c r="I38" s="435"/>
      <c r="J38" s="435"/>
      <c r="K38" s="435"/>
      <c r="L38" s="36"/>
    </row>
    <row r="39" spans="1:12" ht="13.2" x14ac:dyDescent="0.25">
      <c r="A39" s="34" t="s">
        <v>37</v>
      </c>
      <c r="B39" s="35"/>
      <c r="C39" s="35"/>
      <c r="D39" s="35"/>
      <c r="E39" s="511">
        <v>444444</v>
      </c>
      <c r="F39" s="512"/>
      <c r="G39" s="35"/>
      <c r="H39" s="428" t="s">
        <v>429</v>
      </c>
      <c r="I39" s="428"/>
      <c r="J39" s="511">
        <f>0.0677*E39/0.936</f>
        <v>32146.216666666664</v>
      </c>
      <c r="K39" s="512"/>
      <c r="L39" s="36"/>
    </row>
    <row r="40" spans="1:12" ht="13.2" x14ac:dyDescent="0.25">
      <c r="A40" s="230"/>
      <c r="B40" s="231"/>
      <c r="C40" s="231"/>
      <c r="D40" s="231"/>
      <c r="E40" s="231"/>
      <c r="F40" s="231"/>
      <c r="G40" s="231"/>
      <c r="H40" s="463" t="s">
        <v>433</v>
      </c>
      <c r="I40" s="231"/>
      <c r="J40" s="231"/>
      <c r="K40" s="231"/>
      <c r="L40" s="430"/>
    </row>
    <row r="41" spans="1:12" ht="13.2" x14ac:dyDescent="0.25">
      <c r="A41" s="34" t="s">
        <v>430</v>
      </c>
      <c r="B41" s="35"/>
      <c r="C41" s="35"/>
      <c r="D41" s="35"/>
      <c r="E41" s="562">
        <f>E39+J39</f>
        <v>476590.21666666667</v>
      </c>
      <c r="F41" s="563"/>
      <c r="G41" s="600"/>
      <c r="H41" s="600"/>
      <c r="I41" s="600"/>
      <c r="J41" s="600"/>
      <c r="K41" s="600"/>
      <c r="L41" s="601"/>
    </row>
    <row r="42" spans="1:12" ht="13.2" x14ac:dyDescent="0.25">
      <c r="A42" s="429" t="s">
        <v>81</v>
      </c>
      <c r="B42" s="35"/>
      <c r="C42" s="35"/>
      <c r="D42" s="35"/>
      <c r="E42" s="35"/>
      <c r="F42" s="35"/>
      <c r="G42" s="600"/>
      <c r="H42" s="600"/>
      <c r="I42" s="600"/>
      <c r="J42" s="600"/>
      <c r="K42" s="600"/>
      <c r="L42" s="601"/>
    </row>
    <row r="43" spans="1:12" ht="13.2" x14ac:dyDescent="0.25">
      <c r="A43" s="429"/>
      <c r="B43" s="35"/>
      <c r="C43" s="35"/>
      <c r="D43" s="35"/>
      <c r="E43" s="35"/>
      <c r="F43" s="35"/>
      <c r="G43" s="600"/>
      <c r="H43" s="600"/>
      <c r="I43" s="600"/>
      <c r="J43" s="600"/>
      <c r="K43" s="600"/>
      <c r="L43" s="601"/>
    </row>
    <row r="44" spans="1:12" ht="13.2" x14ac:dyDescent="0.25">
      <c r="A44" s="509" t="s">
        <v>434</v>
      </c>
      <c r="B44" s="564"/>
      <c r="C44" s="564"/>
      <c r="D44" s="564"/>
      <c r="E44" s="564"/>
      <c r="F44" s="564"/>
      <c r="G44" s="564"/>
      <c r="H44" s="564"/>
      <c r="I44" s="564"/>
      <c r="J44" s="35"/>
      <c r="K44" s="41" t="s">
        <v>431</v>
      </c>
      <c r="L44" s="36"/>
    </row>
    <row r="45" spans="1:12" ht="13.2" x14ac:dyDescent="0.25">
      <c r="A45" s="509"/>
      <c r="B45" s="564"/>
      <c r="C45" s="564"/>
      <c r="D45" s="564"/>
      <c r="E45" s="564"/>
      <c r="F45" s="564"/>
      <c r="G45" s="564"/>
      <c r="H45" s="564"/>
      <c r="I45" s="564"/>
      <c r="J45" s="35"/>
      <c r="K45" s="35"/>
      <c r="L45" s="36"/>
    </row>
    <row r="46" spans="1:12" ht="13.2" x14ac:dyDescent="0.25">
      <c r="A46" s="423"/>
      <c r="B46" s="431"/>
      <c r="C46" s="431"/>
      <c r="D46" s="431"/>
      <c r="E46" s="431"/>
      <c r="F46" s="431"/>
      <c r="G46" s="431"/>
      <c r="H46" s="431"/>
      <c r="I46" s="431"/>
      <c r="J46" s="35"/>
      <c r="K46" s="35"/>
      <c r="L46" s="36"/>
    </row>
    <row r="47" spans="1:12" ht="13.2" x14ac:dyDescent="0.25">
      <c r="A47" s="565" t="s">
        <v>448</v>
      </c>
      <c r="B47" s="566"/>
      <c r="C47" s="566"/>
      <c r="D47" s="566"/>
      <c r="E47" s="566"/>
      <c r="F47" s="566"/>
      <c r="G47" s="569" t="s">
        <v>435</v>
      </c>
      <c r="H47" s="569"/>
      <c r="I47" s="570"/>
      <c r="J47" s="511">
        <v>0</v>
      </c>
      <c r="K47" s="512"/>
      <c r="L47" s="430"/>
    </row>
    <row r="48" spans="1:12" ht="13.8" thickBot="1" x14ac:dyDescent="0.3">
      <c r="A48" s="567"/>
      <c r="B48" s="568"/>
      <c r="C48" s="568"/>
      <c r="D48" s="568"/>
      <c r="E48" s="568"/>
      <c r="F48" s="568"/>
      <c r="G48" s="434"/>
      <c r="H48" s="434"/>
      <c r="I48" s="432"/>
      <c r="J48" s="432"/>
      <c r="K48" s="432"/>
      <c r="L48" s="433"/>
    </row>
    <row r="50" spans="1:12" ht="13.8" thickBot="1" x14ac:dyDescent="0.3">
      <c r="A50" s="30" t="s">
        <v>63</v>
      </c>
      <c r="B50" s="28"/>
      <c r="C50" s="28"/>
      <c r="D50" s="28"/>
      <c r="E50" s="28"/>
      <c r="F50" s="28"/>
      <c r="G50" s="28"/>
      <c r="H50" s="28"/>
      <c r="I50" s="28"/>
      <c r="J50" s="28"/>
      <c r="K50" s="28"/>
      <c r="L50" s="28"/>
    </row>
    <row r="51" spans="1:12" ht="13.2" x14ac:dyDescent="0.25">
      <c r="A51" s="51"/>
      <c r="B51" s="52"/>
      <c r="C51" s="52"/>
      <c r="D51" s="52"/>
      <c r="E51" s="52"/>
      <c r="F51" s="52"/>
      <c r="G51" s="52"/>
      <c r="H51" s="52"/>
      <c r="I51" s="52"/>
      <c r="J51" s="52"/>
      <c r="K51" s="52"/>
      <c r="L51" s="53"/>
    </row>
    <row r="52" spans="1:12" ht="13.2" x14ac:dyDescent="0.25">
      <c r="A52" s="54" t="s">
        <v>66</v>
      </c>
      <c r="B52" s="55"/>
      <c r="C52" s="56" t="s">
        <v>74</v>
      </c>
      <c r="D52" s="57" t="s">
        <v>117</v>
      </c>
      <c r="E52" s="56" t="s">
        <v>67</v>
      </c>
      <c r="F52" s="55"/>
      <c r="G52" s="55" t="s">
        <v>65</v>
      </c>
      <c r="H52" s="55"/>
      <c r="I52" s="55"/>
      <c r="J52" s="56" t="s">
        <v>68</v>
      </c>
      <c r="K52" s="56" t="s">
        <v>115</v>
      </c>
      <c r="L52" s="58"/>
    </row>
    <row r="53" spans="1:12" ht="13.2" x14ac:dyDescent="0.25">
      <c r="A53" s="108" t="s">
        <v>173</v>
      </c>
      <c r="B53" s="109"/>
      <c r="C53" s="112">
        <f>S69</f>
        <v>3.2804938356164375E-2</v>
      </c>
      <c r="D53" s="115">
        <f t="shared" ref="D53:D58" si="0">C53*365</f>
        <v>11.973802499999996</v>
      </c>
      <c r="E53" s="115">
        <f t="shared" ref="E53:E58" si="1">C53*1000/453.5/2000*365</f>
        <v>1.3201546306504958E-2</v>
      </c>
      <c r="F53" s="55"/>
      <c r="G53" s="62" t="s">
        <v>203</v>
      </c>
      <c r="H53" s="55"/>
      <c r="I53" s="55"/>
      <c r="J53" s="76">
        <f>C69</f>
        <v>195.67514677103719</v>
      </c>
      <c r="K53" s="77">
        <f>J53*365</f>
        <v>71421.42857142858</v>
      </c>
      <c r="L53" s="58"/>
    </row>
    <row r="54" spans="1:12" ht="13.2" x14ac:dyDescent="0.25">
      <c r="A54" s="59" t="s">
        <v>22</v>
      </c>
      <c r="B54" s="55"/>
      <c r="C54" s="60">
        <f>O69</f>
        <v>7.391406904109588</v>
      </c>
      <c r="D54" s="61">
        <f t="shared" si="0"/>
        <v>2697.8635199999994</v>
      </c>
      <c r="E54" s="61">
        <f t="shared" si="1"/>
        <v>2.974491201764057</v>
      </c>
      <c r="F54" s="55"/>
      <c r="G54" s="62" t="s">
        <v>202</v>
      </c>
      <c r="H54" s="55"/>
      <c r="I54" s="55"/>
      <c r="J54" s="76">
        <f>D69</f>
        <v>5707.1917808219177</v>
      </c>
      <c r="K54" s="77">
        <f>J54*365</f>
        <v>2083125</v>
      </c>
      <c r="L54" s="58"/>
    </row>
    <row r="55" spans="1:12" ht="13.2" x14ac:dyDescent="0.25">
      <c r="A55" s="59" t="s">
        <v>101</v>
      </c>
      <c r="B55" s="55"/>
      <c r="C55" s="60">
        <f>P69</f>
        <v>0.16013238698630136</v>
      </c>
      <c r="D55" s="61">
        <f t="shared" si="0"/>
        <v>58.448321249999999</v>
      </c>
      <c r="E55" s="61">
        <f t="shared" si="1"/>
        <v>6.4441368522601974E-2</v>
      </c>
      <c r="F55" s="55"/>
      <c r="G55" s="62" t="s">
        <v>339</v>
      </c>
      <c r="H55" s="55"/>
      <c r="I55" s="55"/>
      <c r="J55" s="220">
        <f>J53*0.218</f>
        <v>42.657181996086109</v>
      </c>
      <c r="K55" s="221">
        <f>K53*0.218</f>
        <v>15569.87142857143</v>
      </c>
      <c r="L55" s="58"/>
    </row>
    <row r="56" spans="1:12" ht="13.2" x14ac:dyDescent="0.25">
      <c r="A56" s="59" t="s">
        <v>21</v>
      </c>
      <c r="B56" s="55"/>
      <c r="C56" s="60">
        <f>Q69</f>
        <v>5.0611376712328758E-2</v>
      </c>
      <c r="D56" s="61">
        <f t="shared" si="0"/>
        <v>18.473152499999998</v>
      </c>
      <c r="E56" s="61">
        <f t="shared" si="1"/>
        <v>2.0367312568908485E-2</v>
      </c>
      <c r="F56" s="55"/>
      <c r="G56" s="219" t="s">
        <v>338</v>
      </c>
      <c r="H56" s="55"/>
      <c r="I56" s="55"/>
      <c r="J56" s="55"/>
      <c r="K56" s="55"/>
      <c r="L56" s="58"/>
    </row>
    <row r="57" spans="1:12" ht="13.8" thickBot="1" x14ac:dyDescent="0.3">
      <c r="A57" s="59" t="s">
        <v>20</v>
      </c>
      <c r="B57" s="55"/>
      <c r="C57" s="60">
        <f>R69</f>
        <v>0.20274798801369864</v>
      </c>
      <c r="D57" s="61">
        <f t="shared" si="0"/>
        <v>74.003015625000003</v>
      </c>
      <c r="E57" s="61">
        <f t="shared" si="1"/>
        <v>8.1590976433296589E-2</v>
      </c>
      <c r="F57" s="55"/>
      <c r="G57" s="55"/>
      <c r="H57" s="55"/>
      <c r="I57" s="55"/>
      <c r="J57" s="55"/>
      <c r="K57" s="55"/>
      <c r="L57" s="58"/>
    </row>
    <row r="58" spans="1:12" ht="13.8" thickBot="1" x14ac:dyDescent="0.3">
      <c r="A58" s="65" t="s">
        <v>62</v>
      </c>
      <c r="B58" s="55"/>
      <c r="C58" s="66">
        <f>B69</f>
        <v>7.8048986558219173</v>
      </c>
      <c r="D58" s="67">
        <f t="shared" si="0"/>
        <v>2848.788009375</v>
      </c>
      <c r="E58" s="66">
        <f t="shared" si="1"/>
        <v>3.1408908592888642</v>
      </c>
      <c r="F58" s="55"/>
      <c r="G58" s="55"/>
      <c r="H58" s="55" t="s">
        <v>73</v>
      </c>
      <c r="I58" s="55"/>
      <c r="J58" s="55"/>
      <c r="K58" s="102">
        <f>E69</f>
        <v>5.977437030285242</v>
      </c>
      <c r="L58" s="58"/>
    </row>
    <row r="59" spans="1:12" ht="13.8" thickBot="1" x14ac:dyDescent="0.3">
      <c r="A59" s="68" t="s">
        <v>75</v>
      </c>
      <c r="B59" s="69"/>
      <c r="C59" s="69"/>
      <c r="D59" s="69"/>
      <c r="E59" s="69"/>
      <c r="F59" s="69"/>
      <c r="G59" s="70" t="s">
        <v>168</v>
      </c>
      <c r="H59" s="70"/>
      <c r="I59" s="69"/>
      <c r="J59" s="69"/>
      <c r="K59" s="69"/>
      <c r="L59" s="71"/>
    </row>
    <row r="66" spans="1:74" x14ac:dyDescent="0.25">
      <c r="AI66" s="194" t="str">
        <f t="shared" ref="AI66:BG66" si="2">"Rates "&amp;Funding_Year</f>
        <v>Rates 2028</v>
      </c>
      <c r="AJ66" s="194" t="str">
        <f t="shared" si="2"/>
        <v>Rates 2028</v>
      </c>
      <c r="AK66" s="194" t="str">
        <f t="shared" si="2"/>
        <v>Rates 2028</v>
      </c>
      <c r="AL66" s="194" t="str">
        <f t="shared" si="2"/>
        <v>Rates 2028</v>
      </c>
      <c r="AM66" s="194" t="str">
        <f t="shared" si="2"/>
        <v>Rates 2028</v>
      </c>
      <c r="AN66" s="202" t="str">
        <f t="shared" si="2"/>
        <v>Rates 2028</v>
      </c>
      <c r="AO66" s="202" t="str">
        <f t="shared" si="2"/>
        <v>Rates 2028</v>
      </c>
      <c r="AP66" s="202" t="str">
        <f t="shared" si="2"/>
        <v>Rates 2028</v>
      </c>
      <c r="AQ66" s="202" t="str">
        <f t="shared" si="2"/>
        <v>Rates 2028</v>
      </c>
      <c r="AR66" s="202" t="str">
        <f t="shared" si="2"/>
        <v>Rates 2028</v>
      </c>
      <c r="AS66" s="196" t="str">
        <f t="shared" si="2"/>
        <v>Rates 2028</v>
      </c>
      <c r="AT66" s="196" t="str">
        <f t="shared" si="2"/>
        <v>Rates 2028</v>
      </c>
      <c r="AU66" s="196" t="str">
        <f t="shared" si="2"/>
        <v>Rates 2028</v>
      </c>
      <c r="AV66" s="196" t="str">
        <f t="shared" si="2"/>
        <v>Rates 2028</v>
      </c>
      <c r="AW66" s="196" t="str">
        <f t="shared" si="2"/>
        <v>Rates 2028</v>
      </c>
      <c r="AX66" s="198" t="str">
        <f t="shared" si="2"/>
        <v>Rates 2028</v>
      </c>
      <c r="AY66" s="198" t="str">
        <f t="shared" si="2"/>
        <v>Rates 2028</v>
      </c>
      <c r="AZ66" s="198" t="str">
        <f t="shared" si="2"/>
        <v>Rates 2028</v>
      </c>
      <c r="BA66" s="198" t="str">
        <f t="shared" si="2"/>
        <v>Rates 2028</v>
      </c>
      <c r="BB66" s="198" t="str">
        <f t="shared" si="2"/>
        <v>Rates 2028</v>
      </c>
      <c r="BC66" s="200" t="str">
        <f t="shared" si="2"/>
        <v>Rates 2028</v>
      </c>
      <c r="BD66" s="200" t="str">
        <f t="shared" si="2"/>
        <v>Rates 2028</v>
      </c>
      <c r="BE66" s="200" t="str">
        <f t="shared" si="2"/>
        <v>Rates 2028</v>
      </c>
      <c r="BF66" s="200" t="str">
        <f t="shared" si="2"/>
        <v>Rates 2028</v>
      </c>
      <c r="BG66" s="200" t="str">
        <f t="shared" si="2"/>
        <v>Rates 2028</v>
      </c>
    </row>
    <row r="67" spans="1:74" x14ac:dyDescent="0.25">
      <c r="AH67" s="211" t="s">
        <v>282</v>
      </c>
      <c r="AI67">
        <v>2</v>
      </c>
      <c r="AJ67">
        <v>3</v>
      </c>
      <c r="AK67">
        <v>87</v>
      </c>
      <c r="AL67">
        <v>100</v>
      </c>
      <c r="AM67">
        <v>110</v>
      </c>
      <c r="AN67">
        <v>2</v>
      </c>
      <c r="AO67">
        <v>3</v>
      </c>
      <c r="AP67">
        <v>87</v>
      </c>
      <c r="AQ67" s="212">
        <v>100106107</v>
      </c>
      <c r="AR67" s="212">
        <v>110116117</v>
      </c>
      <c r="AS67">
        <v>2</v>
      </c>
      <c r="AT67">
        <v>3</v>
      </c>
      <c r="AU67">
        <v>87</v>
      </c>
      <c r="AV67">
        <v>100</v>
      </c>
      <c r="AW67">
        <v>110</v>
      </c>
      <c r="AX67">
        <v>2</v>
      </c>
      <c r="AY67">
        <v>3</v>
      </c>
      <c r="AZ67">
        <v>87</v>
      </c>
      <c r="BA67" s="212">
        <v>100106107</v>
      </c>
      <c r="BB67" s="212">
        <v>110116117</v>
      </c>
      <c r="BC67">
        <v>2</v>
      </c>
      <c r="BD67">
        <v>3</v>
      </c>
      <c r="BE67">
        <v>87</v>
      </c>
      <c r="BF67">
        <v>100</v>
      </c>
      <c r="BG67">
        <v>110</v>
      </c>
    </row>
    <row r="68" spans="1:74" ht="50.4" x14ac:dyDescent="0.25">
      <c r="A68" s="9" t="s">
        <v>78</v>
      </c>
      <c r="B68" s="14" t="s">
        <v>105</v>
      </c>
      <c r="C68" s="14" t="s">
        <v>106</v>
      </c>
      <c r="D68" s="15" t="s">
        <v>79</v>
      </c>
      <c r="E68" s="14" t="s">
        <v>72</v>
      </c>
      <c r="F68" s="18" t="s">
        <v>464</v>
      </c>
      <c r="G68" s="18" t="s">
        <v>465</v>
      </c>
      <c r="H68" s="18" t="s">
        <v>466</v>
      </c>
      <c r="I68" s="18" t="s">
        <v>221</v>
      </c>
      <c r="J68" s="18" t="s">
        <v>119</v>
      </c>
      <c r="K68" s="18" t="s">
        <v>123</v>
      </c>
      <c r="L68" s="18" t="s">
        <v>120</v>
      </c>
      <c r="M68" s="18" t="s">
        <v>124</v>
      </c>
      <c r="N68" s="18" t="s">
        <v>122</v>
      </c>
      <c r="O68" s="14" t="s">
        <v>22</v>
      </c>
      <c r="P68" s="14" t="s">
        <v>204</v>
      </c>
      <c r="Q68" s="14" t="s">
        <v>21</v>
      </c>
      <c r="R68" s="14" t="s">
        <v>20</v>
      </c>
      <c r="S68" s="14" t="s">
        <v>173</v>
      </c>
      <c r="T68" s="16" t="s">
        <v>23</v>
      </c>
      <c r="U68" s="10" t="s">
        <v>8</v>
      </c>
      <c r="V68" s="10" t="s">
        <v>9</v>
      </c>
      <c r="W68" s="10" t="s">
        <v>10</v>
      </c>
      <c r="X68" s="10" t="s">
        <v>11</v>
      </c>
      <c r="Y68" s="10" t="s">
        <v>12</v>
      </c>
      <c r="Z68" s="10" t="s">
        <v>13</v>
      </c>
      <c r="AA68" s="10" t="s">
        <v>14</v>
      </c>
      <c r="AB68" s="10" t="s">
        <v>15</v>
      </c>
      <c r="AC68" s="10" t="s">
        <v>16</v>
      </c>
      <c r="AD68" s="10" t="s">
        <v>85</v>
      </c>
      <c r="AE68" s="10" t="s">
        <v>17</v>
      </c>
      <c r="AF68" s="10" t="s">
        <v>18</v>
      </c>
      <c r="AG68" s="10" t="s">
        <v>19</v>
      </c>
      <c r="AH68" s="103" t="s">
        <v>118</v>
      </c>
      <c r="AI68" s="98" t="s">
        <v>110</v>
      </c>
      <c r="AJ68" s="98" t="s">
        <v>109</v>
      </c>
      <c r="AK68" s="98" t="s">
        <v>108</v>
      </c>
      <c r="AL68" s="98" t="s">
        <v>107</v>
      </c>
      <c r="AM68" s="98" t="s">
        <v>196</v>
      </c>
      <c r="AN68" s="100" t="s">
        <v>114</v>
      </c>
      <c r="AO68" s="100" t="s">
        <v>113</v>
      </c>
      <c r="AP68" s="100" t="s">
        <v>112</v>
      </c>
      <c r="AQ68" s="100" t="s">
        <v>111</v>
      </c>
      <c r="AR68" s="100" t="s">
        <v>197</v>
      </c>
      <c r="AS68" s="99" t="s">
        <v>184</v>
      </c>
      <c r="AT68" s="99" t="s">
        <v>185</v>
      </c>
      <c r="AU68" s="99" t="s">
        <v>186</v>
      </c>
      <c r="AV68" s="99" t="s">
        <v>187</v>
      </c>
      <c r="AW68" s="99" t="s">
        <v>198</v>
      </c>
      <c r="AX68" s="101" t="s">
        <v>188</v>
      </c>
      <c r="AY68" s="101" t="s">
        <v>189</v>
      </c>
      <c r="AZ68" s="101" t="s">
        <v>190</v>
      </c>
      <c r="BA68" s="101" t="s">
        <v>191</v>
      </c>
      <c r="BB68" s="101" t="s">
        <v>199</v>
      </c>
      <c r="BC68" s="107" t="s">
        <v>192</v>
      </c>
      <c r="BD68" s="107" t="s">
        <v>193</v>
      </c>
      <c r="BE68" s="107" t="s">
        <v>194</v>
      </c>
      <c r="BF68" s="107" t="s">
        <v>195</v>
      </c>
      <c r="BG68" s="107" t="s">
        <v>200</v>
      </c>
      <c r="BH68" s="23" t="s">
        <v>0</v>
      </c>
      <c r="BI68" s="9" t="s">
        <v>76</v>
      </c>
      <c r="BJ68" s="10" t="s">
        <v>1</v>
      </c>
      <c r="BK68" s="10" t="s">
        <v>2</v>
      </c>
      <c r="BL68" s="9" t="s">
        <v>64</v>
      </c>
      <c r="BM68" s="10" t="s">
        <v>3</v>
      </c>
      <c r="BN68" s="9" t="s">
        <v>40</v>
      </c>
      <c r="BO68" s="9" t="s">
        <v>41</v>
      </c>
      <c r="BP68" s="9" t="s">
        <v>42</v>
      </c>
      <c r="BQ68" s="12" t="s">
        <v>4</v>
      </c>
      <c r="BR68" s="10" t="s">
        <v>5</v>
      </c>
      <c r="BS68" s="10" t="s">
        <v>6</v>
      </c>
      <c r="BT68" s="10" t="s">
        <v>7</v>
      </c>
      <c r="BU68" s="10" t="s">
        <v>39</v>
      </c>
      <c r="BV68" s="222" t="s">
        <v>337</v>
      </c>
    </row>
    <row r="69" spans="1:74" ht="37.799999999999997" x14ac:dyDescent="0.25">
      <c r="A69" s="4" t="str">
        <f>C20</f>
        <v>Your Agency - Other</v>
      </c>
      <c r="B69" s="17">
        <f>SUM(O69:R69)</f>
        <v>7.8048986558219173</v>
      </c>
      <c r="C69" s="17">
        <f>(K33/35)*(U69/365)</f>
        <v>195.67514677103719</v>
      </c>
      <c r="D69" s="17">
        <f>K69*(U69/365)</f>
        <v>5707.1917808219177</v>
      </c>
      <c r="E69" s="5">
        <f>T69*(B69*365)/(MAX(F69,H69)/1000)</f>
        <v>5.977437030285242</v>
      </c>
      <c r="F69" s="19">
        <f>E39</f>
        <v>444444</v>
      </c>
      <c r="G69" s="19">
        <f>E41</f>
        <v>476590.21666666667</v>
      </c>
      <c r="H69" s="19">
        <f>MAX(E41,J47)</f>
        <v>476590.21666666667</v>
      </c>
      <c r="I69" s="19">
        <f>K27</f>
        <v>400</v>
      </c>
      <c r="J69" s="21">
        <v>0</v>
      </c>
      <c r="K69" s="27">
        <f>K33/E30</f>
        <v>8332.5</v>
      </c>
      <c r="L69" s="22">
        <v>0</v>
      </c>
      <c r="M69" s="13">
        <f>IF(K27="yes",1,0)</f>
        <v>0</v>
      </c>
      <c r="N69" s="26" t="str">
        <f>E33</f>
        <v>LD</v>
      </c>
      <c r="O69" s="7">
        <f>($I$69*AS69*$M$69 + $J$69*BC69 + $K$69*AX69 - $L$69*(AN69)) * ($U$69/365)/1000</f>
        <v>7.391406904109588</v>
      </c>
      <c r="P69" s="7">
        <f>($I$69*AT69*$M$69 + $J$69*BD69 + $K$69*AY69 - $L$69*(AO69)) * ($U$69/365)/1000</f>
        <v>0.16013238698630136</v>
      </c>
      <c r="Q69" s="7">
        <f>($I$69*AU69*$M$69 + $J$69*BE69 + $K$69*AZ69 - $L$69*(AP69)) * ($U$69/365)/1000</f>
        <v>5.0611376712328758E-2</v>
      </c>
      <c r="R69" s="7">
        <f>($I$69*AV69*$M$69 + $J$69*BF69 + $K$69*BA69 - $L$69*(AQ69)) * ($U$69/365)/1000</f>
        <v>0.20274798801369864</v>
      </c>
      <c r="S69" s="7">
        <f>($I$69*AW69*$M$69 + $J$69*BG69 + $K$69*BB69 - $L$69*(AR69)) * ($U$69/365)/1000</f>
        <v>3.2804938356164375E-2</v>
      </c>
      <c r="T69" s="6">
        <f>E36</f>
        <v>1</v>
      </c>
      <c r="U69" s="6">
        <f>E27</f>
        <v>250</v>
      </c>
      <c r="V69" s="6"/>
      <c r="W69" s="6">
        <f>K33</f>
        <v>9999</v>
      </c>
      <c r="X69" s="6">
        <f>E30</f>
        <v>1.2</v>
      </c>
      <c r="Y69" s="6">
        <f>K30</f>
        <v>0</v>
      </c>
      <c r="Z69" s="6"/>
      <c r="AA69" s="6"/>
      <c r="AB69" s="6"/>
      <c r="AC69" s="6"/>
      <c r="AD69" s="6"/>
      <c r="AE69" s="6"/>
      <c r="AF69" s="6"/>
      <c r="AG69" s="6"/>
      <c r="AH69" s="25" t="s">
        <v>102</v>
      </c>
      <c r="AI69" s="104">
        <f>VLOOKUP($I$16&amp;"_"&amp;$I$18&amp;"_"&amp;AI67&amp;"_42",_veh_start_run_rate!$A$5:$Q$589,13,FALSE)</f>
        <v>4.3624039999999997</v>
      </c>
      <c r="AJ69" s="104" t="str">
        <f>VLOOKUP($I$16&amp;"_"&amp;$I$18&amp;"_"&amp;AJ67&amp;"_42",_veh_start_run_rate!$A$5:$Q$589,13,FALSE)</f>
        <v>\N</v>
      </c>
      <c r="AK69" s="104">
        <f>VLOOKUP($I$16&amp;"_"&amp;$I$18&amp;"_"&amp;AK67&amp;"_42",_veh_start_run_rate!$A$5:$Q$589,13,FALSE)</f>
        <v>0.829237</v>
      </c>
      <c r="AL69" s="104">
        <f>VLOOKUP($I$16&amp;"_"&amp;$I$18&amp;"_"&amp;AL67&amp;"_42",_veh_start_run_rate!$A$5:$Q$589,13,FALSE)</f>
        <v>5.1165000000000002E-2</v>
      </c>
      <c r="AM69" s="104">
        <f>VLOOKUP($I$16&amp;"_"&amp;$I$18&amp;"_"&amp;AM67&amp;"_42",_veh_start_run_rate!$A$5:$Q$589,13,FALSE)</f>
        <v>4.5324000000000003E-2</v>
      </c>
      <c r="AN69" s="104">
        <f>VLOOKUP($I$16&amp;"_"&amp;$I$18&amp;"_"&amp;AN67&amp;"_42",_veh_start_run_rate!$A$5:$Q$589,12,FALSE)</f>
        <v>8.0165179999999996</v>
      </c>
      <c r="AO69" s="104">
        <f>VLOOKUP($I$16&amp;"_"&amp;$I$18&amp;"_"&amp;AO67&amp;"_42",_veh_start_run_rate!$A$5:$Q$589,12,FALSE)</f>
        <v>2.9712019999999999</v>
      </c>
      <c r="AP69" s="104">
        <f>VLOOKUP($I$16&amp;"_"&amp;$I$18&amp;"_"&amp;AP67&amp;"_42",_veh_start_run_rate!$A$5:$Q$589,12,FALSE)</f>
        <v>0.157328</v>
      </c>
      <c r="AQ69" s="104">
        <f>VLOOKUP($I$16&amp;"_"&amp;$I$18&amp;"_100_42",_veh_start_run_rate!$A$5:$Q$589,12,FALSE) + VLOOKUP($I$16&amp;"_"&amp;$I$18&amp;"_106_42",_veh_start_run_rate!$A$5:$Q$589,12,FALSE) + VLOOKUP($I$16&amp;"_"&amp;$I$18&amp;"_107_42",_veh_start_run_rate!$A$5:$Q$589,12,FALSE)</f>
        <v>0.12767400000000001</v>
      </c>
      <c r="AR69" s="104">
        <f>VLOOKUP($I$16&amp;"_"&amp;$I$18&amp;"_110_42",_veh_start_run_rate!$A$5:$Q$589,12,FALSE) + VLOOKUP($I$16&amp;"_"&amp;$I$18&amp;"_116_42",_veh_start_run_rate!$A$5:$Q$589,12,FALSE) + VLOOKUP($I$16&amp;"_"&amp;$I$18&amp;"_117_42",_veh_start_run_rate!$A$5:$Q$589,12,FALSE)</f>
        <v>3.4007000000000003E-2</v>
      </c>
      <c r="AS69" s="105">
        <f>VLOOKUP($I$16&amp;"_"&amp;$I$18&amp;"_"&amp;AS67&amp;"_21",_veh_start_run_rate!$A$5:$Q$589,13,FALSE)</f>
        <v>12.045021999999999</v>
      </c>
      <c r="AT69" s="105">
        <f>VLOOKUP($I$16&amp;"_"&amp;$I$18&amp;"_"&amp;AT67&amp;"_21",_veh_start_run_rate!$A$5:$Q$589,13,FALSE)</f>
        <v>0.40881400000000001</v>
      </c>
      <c r="AU69" s="105">
        <f>VLOOKUP($I$16&amp;"_"&amp;$I$18&amp;"_"&amp;AU67&amp;"_21",_veh_start_run_rate!$A$5:$Q$589,13,FALSE)</f>
        <v>1.4033910000000001</v>
      </c>
      <c r="AV69" s="105">
        <f>VLOOKUP($I$16&amp;"_"&amp;$I$18&amp;"_"&amp;AV67&amp;"_21",_veh_start_run_rate!$A$5:$Q$589,13,FALSE)</f>
        <v>7.0441000000000004E-2</v>
      </c>
      <c r="AW69" s="105">
        <f>VLOOKUP($I$16&amp;"_"&amp;$I$18&amp;"_"&amp;AW67&amp;"_21",_veh_start_run_rate!$A$5:$Q$589,13,FALSE)</f>
        <v>6.2315000000000002E-2</v>
      </c>
      <c r="AX69" s="105">
        <f>VLOOKUP($I$16&amp;"_"&amp;$I$18&amp;"_"&amp;AX67&amp;"_21",_veh_start_run_rate!$A$5:$Q$589,12,FALSE)</f>
        <v>1.295104</v>
      </c>
      <c r="AY69" s="105">
        <f>VLOOKUP($I$16&amp;"_"&amp;$I$18&amp;"_"&amp;AY67&amp;"_21",_veh_start_run_rate!$A$5:$Q$589,12,FALSE)</f>
        <v>2.8058E-2</v>
      </c>
      <c r="AZ69" s="105">
        <f>VLOOKUP($I$16&amp;"_"&amp;$I$18&amp;"_"&amp;AZ67&amp;"_21",_veh_start_run_rate!$A$5:$Q$589,12,FALSE)</f>
        <v>8.8679999999999991E-3</v>
      </c>
      <c r="BA69" s="105">
        <f>VLOOKUP($I$16&amp;"_"&amp;$I$18&amp;"_100_21",_veh_start_run_rate!$A$5:$Q$589,12,FALSE) + VLOOKUP($I$16&amp;"_"&amp;$I$18&amp;"_106_21",_veh_start_run_rate!$A$5:$Q$589,12,FALSE) + VLOOKUP($I$16&amp;"_"&amp;$I$18&amp;"_107_21",_veh_start_run_rate!$A$5:$Q$589,12,FALSE)</f>
        <v>3.5525000000000001E-2</v>
      </c>
      <c r="BB69" s="105">
        <f>VLOOKUP($I$16&amp;"_"&amp;$I$18&amp;"_110_21",_veh_start_run_rate!$A$5:$Q$589,12,FALSE) + VLOOKUP($I$16&amp;"_"&amp;$I$18&amp;"_116_21",_veh_start_run_rate!$A$5:$Q$589,12,FALSE) + VLOOKUP($I$16&amp;"_"&amp;$I$18&amp;"_117_21",_veh_start_run_rate!$A$5:$Q$589,12,FALSE)</f>
        <v>5.7479999999999996E-3</v>
      </c>
      <c r="BC69" s="106">
        <f>VLOOKUP("SL_"&amp;$I$18&amp;"_art_"&amp;BC67&amp;"_ALL",Vehicle_Idle_Rates!$A$7:$AQ$11,5,FALSE)</f>
        <v>6.2979468483738579</v>
      </c>
      <c r="BD69" s="106">
        <f>VLOOKUP("SL_"&amp;$I$18&amp;"_art_"&amp;BD67&amp;"_ALL",Vehicle_Idle_Rates!$A$7:$AQ$11,5,FALSE)</f>
        <v>5.862667472741605</v>
      </c>
      <c r="BE69" s="106">
        <f>VLOOKUP("SL_"&amp;$I$18&amp;"_art_"&amp;BE67&amp;"_ALL",Vehicle_Idle_Rates!$A$7:$AQ$11,5,FALSE)</f>
        <v>0.94479368244509898</v>
      </c>
      <c r="BF69" s="106">
        <f>VLOOKUP("SL_"&amp;$I$18&amp;"_art_"&amp;BF67&amp;"_ALL",Vehicle_Idle_Rates!$A$7:$AQ$11,5,FALSE)</f>
        <v>0.12986157714226801</v>
      </c>
      <c r="BG69" s="106">
        <f>VLOOKUP("SL_"&amp;$I$18&amp;"_art_"&amp;BG67&amp;"_ALL",Vehicle_Idle_Rates!$A$7:$AQ$11,5,FALSE)</f>
        <v>0.11897585320485035</v>
      </c>
      <c r="BH69" s="24" t="str">
        <f>T(I16)</f>
        <v>SL</v>
      </c>
      <c r="BI69" s="4" t="str">
        <f>I20</f>
        <v>Salt Lake</v>
      </c>
      <c r="BJ69" s="4">
        <f>I18</f>
        <v>2028</v>
      </c>
      <c r="BK69" s="4" t="str">
        <f>C14</f>
        <v>Other</v>
      </c>
      <c r="BL69" s="4" t="s">
        <v>24</v>
      </c>
      <c r="BM69" s="4" t="str">
        <f>C7</f>
        <v>Your Agency</v>
      </c>
      <c r="BN69" s="4">
        <f>D16</f>
        <v>0</v>
      </c>
      <c r="BO69" s="4">
        <f>C17</f>
        <v>0</v>
      </c>
      <c r="BP69" s="4">
        <f>C18</f>
        <v>0</v>
      </c>
      <c r="BQ69" s="13" t="str">
        <f>C22</f>
        <v xml:space="preserve">Please enter here a brief description of this project, including the basic cost elements that comprise the total shown below (right-of-way, materials, pavement quantities, epuipment costs, labor costs, etc.), assumptions made in estimating emission reductions and the justification for those assumptions, and any other relevant supporting information.  </v>
      </c>
      <c r="BR69" s="4" t="str">
        <f>C9</f>
        <v>Your Name</v>
      </c>
      <c r="BS69" s="4" t="str">
        <f>I7</f>
        <v>801-123-4567</v>
      </c>
      <c r="BT69" s="4" t="str">
        <f>I9</f>
        <v>youre-mail@email.com</v>
      </c>
      <c r="BU69" s="4" t="str">
        <f>I14</f>
        <v>City of Project Location</v>
      </c>
      <c r="BV69" s="223">
        <f>J55</f>
        <v>42.657181996086109</v>
      </c>
    </row>
    <row r="71" spans="1:74" x14ac:dyDescent="0.25">
      <c r="G71" s="129"/>
      <c r="H71" s="129"/>
      <c r="I71" s="129"/>
      <c r="M71" s="128"/>
      <c r="N71" s="128"/>
      <c r="O71" s="128"/>
      <c r="P71" s="128"/>
      <c r="Q71" s="128"/>
    </row>
    <row r="72" spans="1:74" x14ac:dyDescent="0.25">
      <c r="G72" s="129"/>
      <c r="H72" s="129"/>
      <c r="I72" s="129"/>
      <c r="AF72" s="211" t="s">
        <v>283</v>
      </c>
      <c r="AG72" s="209">
        <v>10.423997359583334</v>
      </c>
      <c r="AH72" s="209">
        <v>2.3879113460208334E-2</v>
      </c>
      <c r="AI72" s="209">
        <v>0.7695398683333331</v>
      </c>
      <c r="AJ72" s="209">
        <v>9.7411719000000015E-3</v>
      </c>
      <c r="AK72" s="209">
        <v>8.8541110125000006E-3</v>
      </c>
      <c r="AL72" s="209">
        <v>2.0185086260070713</v>
      </c>
      <c r="AM72" s="209">
        <v>3.523431922916997</v>
      </c>
      <c r="AN72" s="209">
        <v>0.25907441356131566</v>
      </c>
      <c r="AO72" s="209">
        <v>0.27791903573881749</v>
      </c>
      <c r="AP72" s="209">
        <v>0.15583077559689132</v>
      </c>
      <c r="AQ72" s="209">
        <v>18.437781144166667</v>
      </c>
      <c r="AR72" s="209">
        <v>0.72171639990416658</v>
      </c>
      <c r="AS72" s="209">
        <v>2.107534733333333</v>
      </c>
      <c r="AT72" s="209">
        <v>6.7528515749999976E-2</v>
      </c>
      <c r="AU72" s="209">
        <v>5.9739063041666658E-2</v>
      </c>
      <c r="AV72" s="209">
        <v>1.8650840464812819</v>
      </c>
      <c r="AW72" s="209">
        <v>9.4846365298523874E-2</v>
      </c>
      <c r="AX72" s="209">
        <v>1.4641783715626588E-2</v>
      </c>
      <c r="AY72" s="209">
        <v>5.3572932128439124E-2</v>
      </c>
      <c r="AZ72" s="209">
        <v>1.2992335377803024E-2</v>
      </c>
      <c r="BA72" s="209">
        <v>6.7487142895833321</v>
      </c>
      <c r="BB72" s="209">
        <v>1.5875958536666666</v>
      </c>
      <c r="BC72" s="209">
        <v>0.25829854000000008</v>
      </c>
      <c r="BD72" s="209">
        <v>0.55214606666666666</v>
      </c>
      <c r="BE72" s="209">
        <v>0.13451628249999997</v>
      </c>
    </row>
    <row r="73" spans="1:74" x14ac:dyDescent="0.25">
      <c r="G73" s="129"/>
      <c r="H73" s="129"/>
      <c r="I73" s="129"/>
      <c r="M73" s="128"/>
      <c r="N73" s="128"/>
      <c r="O73" s="128"/>
      <c r="P73" s="128"/>
      <c r="Q73" s="128"/>
    </row>
    <row r="74" spans="1:74" x14ac:dyDescent="0.25">
      <c r="G74" s="129"/>
      <c r="H74" s="129"/>
      <c r="I74" s="129"/>
    </row>
    <row r="75" spans="1:74" x14ac:dyDescent="0.25">
      <c r="G75" s="129"/>
      <c r="H75" s="129"/>
      <c r="I75" s="129"/>
    </row>
    <row r="76" spans="1:74" x14ac:dyDescent="0.25">
      <c r="G76" s="129"/>
      <c r="H76" s="129"/>
      <c r="I76" s="129"/>
    </row>
    <row r="77" spans="1:74" x14ac:dyDescent="0.25">
      <c r="G77" s="129"/>
      <c r="H77" s="129"/>
      <c r="I77" s="129"/>
    </row>
    <row r="78" spans="1:74" x14ac:dyDescent="0.25">
      <c r="G78" s="129"/>
      <c r="H78" s="129"/>
      <c r="I78" s="129"/>
    </row>
    <row r="79" spans="1:74" x14ac:dyDescent="0.25">
      <c r="G79" s="129"/>
      <c r="H79" s="129"/>
      <c r="I79" s="129"/>
    </row>
  </sheetData>
  <sheetProtection algorithmName="SHA-512" hashValue="PZDHvzB/3UMSkC+dPHgEwF9dRiEAfCKgH/grViIXVplF0bEN3BFtI3m6JubE4UAcBlUn8U/EBaG/TQJxUaNlHg==" saltValue="wHAiiaUXSeCGlxU8OH3KAQ==" spinCount="100000" sheet="1" selectLockedCells="1"/>
  <mergeCells count="30">
    <mergeCell ref="E41:F41"/>
    <mergeCell ref="G41:L43"/>
    <mergeCell ref="A44:I45"/>
    <mergeCell ref="A47:F48"/>
    <mergeCell ref="G47:I47"/>
    <mergeCell ref="J47:K47"/>
    <mergeCell ref="G27:J28"/>
    <mergeCell ref="E39:F39"/>
    <mergeCell ref="C16:E16"/>
    <mergeCell ref="C17:E17"/>
    <mergeCell ref="C18:E18"/>
    <mergeCell ref="D25:K25"/>
    <mergeCell ref="G30:K31"/>
    <mergeCell ref="J39:K39"/>
    <mergeCell ref="H36:J36"/>
    <mergeCell ref="A1:L1"/>
    <mergeCell ref="A2:L2"/>
    <mergeCell ref="A4:L4"/>
    <mergeCell ref="D3:I3"/>
    <mergeCell ref="C7:E7"/>
    <mergeCell ref="I7:K7"/>
    <mergeCell ref="N16:V23"/>
    <mergeCell ref="A22:B22"/>
    <mergeCell ref="C22:K22"/>
    <mergeCell ref="C9:E9"/>
    <mergeCell ref="I9:K9"/>
    <mergeCell ref="C14:E14"/>
    <mergeCell ref="I14:K14"/>
    <mergeCell ref="C20:E20"/>
    <mergeCell ref="I20:K20"/>
  </mergeCells>
  <phoneticPr fontId="12" type="noConversion"/>
  <dataValidations count="8">
    <dataValidation type="whole" operator="lessThan" allowBlank="1" showInputMessage="1" showErrorMessage="1" sqref="J53:J54" xr:uid="{00000000-0002-0000-1300-000000000000}">
      <formula1>366</formula1>
    </dataValidation>
    <dataValidation type="decimal" operator="lessThanOrEqual" allowBlank="1" showInputMessage="1" showErrorMessage="1" errorTitle="Warning:" error="Bicycle trip length should be less than 10 miles." sqref="K57" xr:uid="{00000000-0002-0000-1300-000001000000}">
      <formula1>10</formula1>
    </dataValidation>
    <dataValidation type="list" allowBlank="1" showInputMessage="1" showErrorMessage="1" sqref="E33" xr:uid="{00000000-0002-0000-1300-000002000000}">
      <formula1>"ALL,LD"</formula1>
    </dataValidation>
    <dataValidation type="whole" operator="lessThan" allowBlank="1" showErrorMessage="1" error="The number of days in a year may not exceed 365.  The number of annual working days is typically 250." sqref="E27" xr:uid="{00000000-0002-0000-1300-000003000000}">
      <formula1>366</formula1>
    </dataValidation>
    <dataValidation type="whole" operator="greaterThan" allowBlank="1" showInputMessage="1" showErrorMessage="1" error="Enter a whole number only - no text." sqref="E36" xr:uid="{00000000-0002-0000-1300-000004000000}">
      <formula1>0</formula1>
    </dataValidation>
    <dataValidation type="list" showInputMessage="1" showErrorMessage="1" error="Cell may not be left blank." sqref="I16" xr:uid="{00000000-0002-0000-1300-000005000000}">
      <formula1>"BE,DA,SL,TO,WE"</formula1>
    </dataValidation>
    <dataValidation type="textLength" operator="lessThan" allowBlank="1" showErrorMessage="1" promptTitle="Error" prompt="Please limit description to 500 characters." sqref="C22:K22" xr:uid="{00000000-0002-0000-1300-000006000000}">
      <formula1>2000</formula1>
    </dataValidation>
    <dataValidation type="list" allowBlank="1" showInputMessage="1" showErrorMessage="1" sqref="K44" xr:uid="{7E31E2E1-BEE0-4B1E-AFDC-174883CF37D4}">
      <formula1>"No, Yes"</formula1>
    </dataValidation>
  </dataValidations>
  <hyperlinks>
    <hyperlink ref="I9" r:id="rId1" display="kip@wfrc.org" xr:uid="{00000000-0004-0000-1300-000000000000}"/>
    <hyperlink ref="H36:J36" location="'Sample Traffic Study'!A1" display="Sample Traffic Study" xr:uid="{00000000-0004-0000-1300-000001000000}"/>
  </hyperlinks>
  <pageMargins left="0.75" right="0.75" top="1" bottom="1" header="0.5" footer="0.5"/>
  <pageSetup scale="64" orientation="portrait" r:id="rId2"/>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249977111117893"/>
  </sheetPr>
  <dimension ref="A2:A1050"/>
  <sheetViews>
    <sheetView zoomScale="130" zoomScaleNormal="130" workbookViewId="0">
      <selection sqref="A1:C1048576"/>
    </sheetView>
  </sheetViews>
  <sheetFormatPr defaultRowHeight="12.6" x14ac:dyDescent="0.25"/>
  <cols>
    <col min="1" max="1" width="117.44140625" customWidth="1"/>
  </cols>
  <sheetData>
    <row r="2" spans="1:1" x14ac:dyDescent="0.25">
      <c r="A2" s="673"/>
    </row>
    <row r="3" spans="1:1" x14ac:dyDescent="0.25">
      <c r="A3" s="674"/>
    </row>
    <row r="4" spans="1:1" x14ac:dyDescent="0.25">
      <c r="A4" s="674"/>
    </row>
    <row r="5" spans="1:1" x14ac:dyDescent="0.25">
      <c r="A5" s="674"/>
    </row>
    <row r="6" spans="1:1" x14ac:dyDescent="0.25">
      <c r="A6" s="674"/>
    </row>
    <row r="7" spans="1:1" x14ac:dyDescent="0.25">
      <c r="A7" s="674"/>
    </row>
    <row r="8" spans="1:1" x14ac:dyDescent="0.25">
      <c r="A8" s="674"/>
    </row>
    <row r="9" spans="1:1" x14ac:dyDescent="0.25">
      <c r="A9" s="674"/>
    </row>
    <row r="10" spans="1:1" x14ac:dyDescent="0.25">
      <c r="A10" s="674"/>
    </row>
    <row r="11" spans="1:1" x14ac:dyDescent="0.25">
      <c r="A11" s="674"/>
    </row>
    <row r="12" spans="1:1" x14ac:dyDescent="0.25">
      <c r="A12" s="674"/>
    </row>
    <row r="13" spans="1:1" x14ac:dyDescent="0.25">
      <c r="A13" s="674"/>
    </row>
    <row r="14" spans="1:1" x14ac:dyDescent="0.25">
      <c r="A14" s="674"/>
    </row>
    <row r="15" spans="1:1" x14ac:dyDescent="0.25">
      <c r="A15" s="674"/>
    </row>
    <row r="16" spans="1:1" x14ac:dyDescent="0.25">
      <c r="A16" s="674"/>
    </row>
    <row r="17" spans="1:1" x14ac:dyDescent="0.25">
      <c r="A17" s="674"/>
    </row>
    <row r="18" spans="1:1" x14ac:dyDescent="0.25">
      <c r="A18" s="674"/>
    </row>
    <row r="19" spans="1:1" x14ac:dyDescent="0.25">
      <c r="A19" s="674"/>
    </row>
    <row r="20" spans="1:1" x14ac:dyDescent="0.25">
      <c r="A20" s="674"/>
    </row>
    <row r="21" spans="1:1" x14ac:dyDescent="0.25">
      <c r="A21" s="674"/>
    </row>
    <row r="22" spans="1:1" x14ac:dyDescent="0.25">
      <c r="A22" s="674"/>
    </row>
    <row r="23" spans="1:1" x14ac:dyDescent="0.25">
      <c r="A23" s="674"/>
    </row>
    <row r="24" spans="1:1" x14ac:dyDescent="0.25">
      <c r="A24" s="674"/>
    </row>
    <row r="25" spans="1:1" x14ac:dyDescent="0.25">
      <c r="A25" s="674"/>
    </row>
    <row r="26" spans="1:1" x14ac:dyDescent="0.25">
      <c r="A26" s="674"/>
    </row>
    <row r="27" spans="1:1" x14ac:dyDescent="0.25">
      <c r="A27" s="674"/>
    </row>
    <row r="28" spans="1:1" x14ac:dyDescent="0.25">
      <c r="A28" s="674"/>
    </row>
    <row r="29" spans="1:1" x14ac:dyDescent="0.25">
      <c r="A29" s="674"/>
    </row>
    <row r="30" spans="1:1" x14ac:dyDescent="0.25">
      <c r="A30" s="674"/>
    </row>
    <row r="31" spans="1:1" x14ac:dyDescent="0.25">
      <c r="A31" s="674"/>
    </row>
    <row r="32" spans="1:1" x14ac:dyDescent="0.25">
      <c r="A32" s="674"/>
    </row>
    <row r="33" spans="1:1" x14ac:dyDescent="0.25">
      <c r="A33" s="674"/>
    </row>
    <row r="34" spans="1:1" x14ac:dyDescent="0.25">
      <c r="A34" s="674"/>
    </row>
    <row r="35" spans="1:1" x14ac:dyDescent="0.25">
      <c r="A35" s="674"/>
    </row>
    <row r="36" spans="1:1" x14ac:dyDescent="0.25">
      <c r="A36" s="674"/>
    </row>
    <row r="37" spans="1:1" x14ac:dyDescent="0.25">
      <c r="A37" s="674"/>
    </row>
    <row r="38" spans="1:1" x14ac:dyDescent="0.25">
      <c r="A38" s="674"/>
    </row>
    <row r="39" spans="1:1" x14ac:dyDescent="0.25">
      <c r="A39" s="674"/>
    </row>
    <row r="40" spans="1:1" x14ac:dyDescent="0.25">
      <c r="A40" s="674"/>
    </row>
    <row r="41" spans="1:1" x14ac:dyDescent="0.25">
      <c r="A41" s="674"/>
    </row>
    <row r="42" spans="1:1" x14ac:dyDescent="0.25">
      <c r="A42" s="674"/>
    </row>
    <row r="43" spans="1:1" x14ac:dyDescent="0.25">
      <c r="A43" s="674"/>
    </row>
    <row r="44" spans="1:1" x14ac:dyDescent="0.25">
      <c r="A44" s="674"/>
    </row>
    <row r="45" spans="1:1" x14ac:dyDescent="0.25">
      <c r="A45" s="674"/>
    </row>
    <row r="46" spans="1:1" x14ac:dyDescent="0.25">
      <c r="A46" s="674"/>
    </row>
    <row r="47" spans="1:1" x14ac:dyDescent="0.25">
      <c r="A47" s="674"/>
    </row>
    <row r="48" spans="1:1" x14ac:dyDescent="0.25">
      <c r="A48" s="674"/>
    </row>
    <row r="49" spans="1:1" x14ac:dyDescent="0.25">
      <c r="A49" s="674"/>
    </row>
    <row r="50" spans="1:1" x14ac:dyDescent="0.25">
      <c r="A50" s="675"/>
    </row>
    <row r="52" spans="1:1" x14ac:dyDescent="0.25">
      <c r="A52" s="673"/>
    </row>
    <row r="53" spans="1:1" x14ac:dyDescent="0.25">
      <c r="A53" s="674"/>
    </row>
    <row r="54" spans="1:1" x14ac:dyDescent="0.25">
      <c r="A54" s="674"/>
    </row>
    <row r="55" spans="1:1" x14ac:dyDescent="0.25">
      <c r="A55" s="674"/>
    </row>
    <row r="56" spans="1:1" x14ac:dyDescent="0.25">
      <c r="A56" s="674"/>
    </row>
    <row r="57" spans="1:1" x14ac:dyDescent="0.25">
      <c r="A57" s="674"/>
    </row>
    <row r="58" spans="1:1" x14ac:dyDescent="0.25">
      <c r="A58" s="674"/>
    </row>
    <row r="59" spans="1:1" x14ac:dyDescent="0.25">
      <c r="A59" s="674"/>
    </row>
    <row r="60" spans="1:1" x14ac:dyDescent="0.25">
      <c r="A60" s="674"/>
    </row>
    <row r="61" spans="1:1" x14ac:dyDescent="0.25">
      <c r="A61" s="674"/>
    </row>
    <row r="62" spans="1:1" x14ac:dyDescent="0.25">
      <c r="A62" s="674"/>
    </row>
    <row r="63" spans="1:1" x14ac:dyDescent="0.25">
      <c r="A63" s="674"/>
    </row>
    <row r="64" spans="1:1" x14ac:dyDescent="0.25">
      <c r="A64" s="674"/>
    </row>
    <row r="65" spans="1:1" x14ac:dyDescent="0.25">
      <c r="A65" s="674"/>
    </row>
    <row r="66" spans="1:1" x14ac:dyDescent="0.25">
      <c r="A66" s="674"/>
    </row>
    <row r="67" spans="1:1" x14ac:dyDescent="0.25">
      <c r="A67" s="674"/>
    </row>
    <row r="68" spans="1:1" x14ac:dyDescent="0.25">
      <c r="A68" s="674"/>
    </row>
    <row r="69" spans="1:1" x14ac:dyDescent="0.25">
      <c r="A69" s="674"/>
    </row>
    <row r="70" spans="1:1" x14ac:dyDescent="0.25">
      <c r="A70" s="674"/>
    </row>
    <row r="71" spans="1:1" x14ac:dyDescent="0.25">
      <c r="A71" s="674"/>
    </row>
    <row r="72" spans="1:1" x14ac:dyDescent="0.25">
      <c r="A72" s="674"/>
    </row>
    <row r="73" spans="1:1" x14ac:dyDescent="0.25">
      <c r="A73" s="674"/>
    </row>
    <row r="74" spans="1:1" x14ac:dyDescent="0.25">
      <c r="A74" s="674"/>
    </row>
    <row r="75" spans="1:1" x14ac:dyDescent="0.25">
      <c r="A75" s="674"/>
    </row>
    <row r="76" spans="1:1" x14ac:dyDescent="0.25">
      <c r="A76" s="674"/>
    </row>
    <row r="77" spans="1:1" x14ac:dyDescent="0.25">
      <c r="A77" s="674"/>
    </row>
    <row r="78" spans="1:1" x14ac:dyDescent="0.25">
      <c r="A78" s="674"/>
    </row>
    <row r="79" spans="1:1" x14ac:dyDescent="0.25">
      <c r="A79" s="674"/>
    </row>
    <row r="80" spans="1:1" x14ac:dyDescent="0.25">
      <c r="A80" s="674"/>
    </row>
    <row r="81" spans="1:1" x14ac:dyDescent="0.25">
      <c r="A81" s="674"/>
    </row>
    <row r="82" spans="1:1" x14ac:dyDescent="0.25">
      <c r="A82" s="674"/>
    </row>
    <row r="83" spans="1:1" x14ac:dyDescent="0.25">
      <c r="A83" s="674"/>
    </row>
    <row r="84" spans="1:1" x14ac:dyDescent="0.25">
      <c r="A84" s="674"/>
    </row>
    <row r="85" spans="1:1" x14ac:dyDescent="0.25">
      <c r="A85" s="674"/>
    </row>
    <row r="86" spans="1:1" x14ac:dyDescent="0.25">
      <c r="A86" s="674"/>
    </row>
    <row r="87" spans="1:1" x14ac:dyDescent="0.25">
      <c r="A87" s="674"/>
    </row>
    <row r="88" spans="1:1" x14ac:dyDescent="0.25">
      <c r="A88" s="674"/>
    </row>
    <row r="89" spans="1:1" x14ac:dyDescent="0.25">
      <c r="A89" s="674"/>
    </row>
    <row r="90" spans="1:1" x14ac:dyDescent="0.25">
      <c r="A90" s="674"/>
    </row>
    <row r="91" spans="1:1" x14ac:dyDescent="0.25">
      <c r="A91" s="674"/>
    </row>
    <row r="92" spans="1:1" x14ac:dyDescent="0.25">
      <c r="A92" s="674"/>
    </row>
    <row r="93" spans="1:1" x14ac:dyDescent="0.25">
      <c r="A93" s="674"/>
    </row>
    <row r="94" spans="1:1" x14ac:dyDescent="0.25">
      <c r="A94" s="674"/>
    </row>
    <row r="95" spans="1:1" x14ac:dyDescent="0.25">
      <c r="A95" s="674"/>
    </row>
    <row r="96" spans="1:1" x14ac:dyDescent="0.25">
      <c r="A96" s="674"/>
    </row>
    <row r="97" spans="1:1" x14ac:dyDescent="0.25">
      <c r="A97" s="674"/>
    </row>
    <row r="98" spans="1:1" x14ac:dyDescent="0.25">
      <c r="A98" s="674"/>
    </row>
    <row r="99" spans="1:1" x14ac:dyDescent="0.25">
      <c r="A99" s="674"/>
    </row>
    <row r="100" spans="1:1" x14ac:dyDescent="0.25">
      <c r="A100" s="675"/>
    </row>
    <row r="102" spans="1:1" x14ac:dyDescent="0.25">
      <c r="A102" s="673"/>
    </row>
    <row r="103" spans="1:1" x14ac:dyDescent="0.25">
      <c r="A103" s="674"/>
    </row>
    <row r="104" spans="1:1" x14ac:dyDescent="0.25">
      <c r="A104" s="674"/>
    </row>
    <row r="105" spans="1:1" x14ac:dyDescent="0.25">
      <c r="A105" s="674"/>
    </row>
    <row r="106" spans="1:1" x14ac:dyDescent="0.25">
      <c r="A106" s="674"/>
    </row>
    <row r="107" spans="1:1" x14ac:dyDescent="0.25">
      <c r="A107" s="674"/>
    </row>
    <row r="108" spans="1:1" x14ac:dyDescent="0.25">
      <c r="A108" s="674"/>
    </row>
    <row r="109" spans="1:1" x14ac:dyDescent="0.25">
      <c r="A109" s="674"/>
    </row>
    <row r="110" spans="1:1" x14ac:dyDescent="0.25">
      <c r="A110" s="674"/>
    </row>
    <row r="111" spans="1:1" x14ac:dyDescent="0.25">
      <c r="A111" s="674"/>
    </row>
    <row r="112" spans="1:1" x14ac:dyDescent="0.25">
      <c r="A112" s="674"/>
    </row>
    <row r="113" spans="1:1" x14ac:dyDescent="0.25">
      <c r="A113" s="674"/>
    </row>
    <row r="114" spans="1:1" x14ac:dyDescent="0.25">
      <c r="A114" s="674"/>
    </row>
    <row r="115" spans="1:1" x14ac:dyDescent="0.25">
      <c r="A115" s="674"/>
    </row>
    <row r="116" spans="1:1" x14ac:dyDescent="0.25">
      <c r="A116" s="674"/>
    </row>
    <row r="117" spans="1:1" x14ac:dyDescent="0.25">
      <c r="A117" s="674"/>
    </row>
    <row r="118" spans="1:1" x14ac:dyDescent="0.25">
      <c r="A118" s="674"/>
    </row>
    <row r="119" spans="1:1" x14ac:dyDescent="0.25">
      <c r="A119" s="674"/>
    </row>
    <row r="120" spans="1:1" x14ac:dyDescent="0.25">
      <c r="A120" s="674"/>
    </row>
    <row r="121" spans="1:1" x14ac:dyDescent="0.25">
      <c r="A121" s="674"/>
    </row>
    <row r="122" spans="1:1" x14ac:dyDescent="0.25">
      <c r="A122" s="674"/>
    </row>
    <row r="123" spans="1:1" x14ac:dyDescent="0.25">
      <c r="A123" s="674"/>
    </row>
    <row r="124" spans="1:1" x14ac:dyDescent="0.25">
      <c r="A124" s="674"/>
    </row>
    <row r="125" spans="1:1" x14ac:dyDescent="0.25">
      <c r="A125" s="674"/>
    </row>
    <row r="126" spans="1:1" x14ac:dyDescent="0.25">
      <c r="A126" s="674"/>
    </row>
    <row r="127" spans="1:1" x14ac:dyDescent="0.25">
      <c r="A127" s="674"/>
    </row>
    <row r="128" spans="1:1" x14ac:dyDescent="0.25">
      <c r="A128" s="674"/>
    </row>
    <row r="129" spans="1:1" x14ac:dyDescent="0.25">
      <c r="A129" s="674"/>
    </row>
    <row r="130" spans="1:1" x14ac:dyDescent="0.25">
      <c r="A130" s="674"/>
    </row>
    <row r="131" spans="1:1" x14ac:dyDescent="0.25">
      <c r="A131" s="674"/>
    </row>
    <row r="132" spans="1:1" x14ac:dyDescent="0.25">
      <c r="A132" s="674"/>
    </row>
    <row r="133" spans="1:1" x14ac:dyDescent="0.25">
      <c r="A133" s="674"/>
    </row>
    <row r="134" spans="1:1" x14ac:dyDescent="0.25">
      <c r="A134" s="674"/>
    </row>
    <row r="135" spans="1:1" x14ac:dyDescent="0.25">
      <c r="A135" s="674"/>
    </row>
    <row r="136" spans="1:1" x14ac:dyDescent="0.25">
      <c r="A136" s="674"/>
    </row>
    <row r="137" spans="1:1" x14ac:dyDescent="0.25">
      <c r="A137" s="674"/>
    </row>
    <row r="138" spans="1:1" x14ac:dyDescent="0.25">
      <c r="A138" s="674"/>
    </row>
    <row r="139" spans="1:1" x14ac:dyDescent="0.25">
      <c r="A139" s="674"/>
    </row>
    <row r="140" spans="1:1" x14ac:dyDescent="0.25">
      <c r="A140" s="674"/>
    </row>
    <row r="141" spans="1:1" x14ac:dyDescent="0.25">
      <c r="A141" s="674"/>
    </row>
    <row r="142" spans="1:1" x14ac:dyDescent="0.25">
      <c r="A142" s="674"/>
    </row>
    <row r="143" spans="1:1" x14ac:dyDescent="0.25">
      <c r="A143" s="674"/>
    </row>
    <row r="144" spans="1:1" x14ac:dyDescent="0.25">
      <c r="A144" s="674"/>
    </row>
    <row r="145" spans="1:1" x14ac:dyDescent="0.25">
      <c r="A145" s="674"/>
    </row>
    <row r="146" spans="1:1" x14ac:dyDescent="0.25">
      <c r="A146" s="674"/>
    </row>
    <row r="147" spans="1:1" x14ac:dyDescent="0.25">
      <c r="A147" s="674"/>
    </row>
    <row r="148" spans="1:1" x14ac:dyDescent="0.25">
      <c r="A148" s="674"/>
    </row>
    <row r="149" spans="1:1" x14ac:dyDescent="0.25">
      <c r="A149" s="674"/>
    </row>
    <row r="150" spans="1:1" x14ac:dyDescent="0.25">
      <c r="A150" s="675"/>
    </row>
    <row r="152" spans="1:1" x14ac:dyDescent="0.25">
      <c r="A152" s="673"/>
    </row>
    <row r="153" spans="1:1" x14ac:dyDescent="0.25">
      <c r="A153" s="674"/>
    </row>
    <row r="154" spans="1:1" x14ac:dyDescent="0.25">
      <c r="A154" s="674"/>
    </row>
    <row r="155" spans="1:1" x14ac:dyDescent="0.25">
      <c r="A155" s="674"/>
    </row>
    <row r="156" spans="1:1" x14ac:dyDescent="0.25">
      <c r="A156" s="674"/>
    </row>
    <row r="157" spans="1:1" x14ac:dyDescent="0.25">
      <c r="A157" s="674"/>
    </row>
    <row r="158" spans="1:1" x14ac:dyDescent="0.25">
      <c r="A158" s="674"/>
    </row>
    <row r="159" spans="1:1" x14ac:dyDescent="0.25">
      <c r="A159" s="674"/>
    </row>
    <row r="160" spans="1:1" x14ac:dyDescent="0.25">
      <c r="A160" s="674"/>
    </row>
    <row r="161" spans="1:1" x14ac:dyDescent="0.25">
      <c r="A161" s="674"/>
    </row>
    <row r="162" spans="1:1" x14ac:dyDescent="0.25">
      <c r="A162" s="674"/>
    </row>
    <row r="163" spans="1:1" x14ac:dyDescent="0.25">
      <c r="A163" s="674"/>
    </row>
    <row r="164" spans="1:1" x14ac:dyDescent="0.25">
      <c r="A164" s="674"/>
    </row>
    <row r="165" spans="1:1" x14ac:dyDescent="0.25">
      <c r="A165" s="674"/>
    </row>
    <row r="166" spans="1:1" x14ac:dyDescent="0.25">
      <c r="A166" s="674"/>
    </row>
    <row r="167" spans="1:1" x14ac:dyDescent="0.25">
      <c r="A167" s="674"/>
    </row>
    <row r="168" spans="1:1" x14ac:dyDescent="0.25">
      <c r="A168" s="674"/>
    </row>
    <row r="169" spans="1:1" x14ac:dyDescent="0.25">
      <c r="A169" s="674"/>
    </row>
    <row r="170" spans="1:1" x14ac:dyDescent="0.25">
      <c r="A170" s="674"/>
    </row>
    <row r="171" spans="1:1" x14ac:dyDescent="0.25">
      <c r="A171" s="674"/>
    </row>
    <row r="172" spans="1:1" x14ac:dyDescent="0.25">
      <c r="A172" s="674"/>
    </row>
    <row r="173" spans="1:1" x14ac:dyDescent="0.25">
      <c r="A173" s="674"/>
    </row>
    <row r="174" spans="1:1" x14ac:dyDescent="0.25">
      <c r="A174" s="674"/>
    </row>
    <row r="175" spans="1:1" x14ac:dyDescent="0.25">
      <c r="A175" s="674"/>
    </row>
    <row r="176" spans="1:1" x14ac:dyDescent="0.25">
      <c r="A176" s="674"/>
    </row>
    <row r="177" spans="1:1" x14ac:dyDescent="0.25">
      <c r="A177" s="674"/>
    </row>
    <row r="178" spans="1:1" x14ac:dyDescent="0.25">
      <c r="A178" s="674"/>
    </row>
    <row r="179" spans="1:1" x14ac:dyDescent="0.25">
      <c r="A179" s="674"/>
    </row>
    <row r="180" spans="1:1" x14ac:dyDescent="0.25">
      <c r="A180" s="674"/>
    </row>
    <row r="181" spans="1:1" x14ac:dyDescent="0.25">
      <c r="A181" s="674"/>
    </row>
    <row r="182" spans="1:1" x14ac:dyDescent="0.25">
      <c r="A182" s="674"/>
    </row>
    <row r="183" spans="1:1" x14ac:dyDescent="0.25">
      <c r="A183" s="674"/>
    </row>
    <row r="184" spans="1:1" x14ac:dyDescent="0.25">
      <c r="A184" s="674"/>
    </row>
    <row r="185" spans="1:1" x14ac:dyDescent="0.25">
      <c r="A185" s="674"/>
    </row>
    <row r="186" spans="1:1" x14ac:dyDescent="0.25">
      <c r="A186" s="674"/>
    </row>
    <row r="187" spans="1:1" x14ac:dyDescent="0.25">
      <c r="A187" s="674"/>
    </row>
    <row r="188" spans="1:1" x14ac:dyDescent="0.25">
      <c r="A188" s="674"/>
    </row>
    <row r="189" spans="1:1" x14ac:dyDescent="0.25">
      <c r="A189" s="674"/>
    </row>
    <row r="190" spans="1:1" x14ac:dyDescent="0.25">
      <c r="A190" s="674"/>
    </row>
    <row r="191" spans="1:1" x14ac:dyDescent="0.25">
      <c r="A191" s="674"/>
    </row>
    <row r="192" spans="1:1" x14ac:dyDescent="0.25">
      <c r="A192" s="674"/>
    </row>
    <row r="193" spans="1:1" x14ac:dyDescent="0.25">
      <c r="A193" s="674"/>
    </row>
    <row r="194" spans="1:1" x14ac:dyDescent="0.25">
      <c r="A194" s="674"/>
    </row>
    <row r="195" spans="1:1" x14ac:dyDescent="0.25">
      <c r="A195" s="674"/>
    </row>
    <row r="196" spans="1:1" x14ac:dyDescent="0.25">
      <c r="A196" s="674"/>
    </row>
    <row r="197" spans="1:1" x14ac:dyDescent="0.25">
      <c r="A197" s="674"/>
    </row>
    <row r="198" spans="1:1" x14ac:dyDescent="0.25">
      <c r="A198" s="674"/>
    </row>
    <row r="199" spans="1:1" x14ac:dyDescent="0.25">
      <c r="A199" s="674"/>
    </row>
    <row r="200" spans="1:1" x14ac:dyDescent="0.25">
      <c r="A200" s="675"/>
    </row>
    <row r="202" spans="1:1" x14ac:dyDescent="0.25">
      <c r="A202" s="673"/>
    </row>
    <row r="203" spans="1:1" x14ac:dyDescent="0.25">
      <c r="A203" s="674"/>
    </row>
    <row r="204" spans="1:1" x14ac:dyDescent="0.25">
      <c r="A204" s="674"/>
    </row>
    <row r="205" spans="1:1" x14ac:dyDescent="0.25">
      <c r="A205" s="674"/>
    </row>
    <row r="206" spans="1:1" x14ac:dyDescent="0.25">
      <c r="A206" s="674"/>
    </row>
    <row r="207" spans="1:1" x14ac:dyDescent="0.25">
      <c r="A207" s="674"/>
    </row>
    <row r="208" spans="1:1" x14ac:dyDescent="0.25">
      <c r="A208" s="674"/>
    </row>
    <row r="209" spans="1:1" x14ac:dyDescent="0.25">
      <c r="A209" s="674"/>
    </row>
    <row r="210" spans="1:1" x14ac:dyDescent="0.25">
      <c r="A210" s="674"/>
    </row>
    <row r="211" spans="1:1" x14ac:dyDescent="0.25">
      <c r="A211" s="674"/>
    </row>
    <row r="212" spans="1:1" x14ac:dyDescent="0.25">
      <c r="A212" s="674"/>
    </row>
    <row r="213" spans="1:1" x14ac:dyDescent="0.25">
      <c r="A213" s="674"/>
    </row>
    <row r="214" spans="1:1" x14ac:dyDescent="0.25">
      <c r="A214" s="674"/>
    </row>
    <row r="215" spans="1:1" x14ac:dyDescent="0.25">
      <c r="A215" s="674"/>
    </row>
    <row r="216" spans="1:1" x14ac:dyDescent="0.25">
      <c r="A216" s="674"/>
    </row>
    <row r="217" spans="1:1" x14ac:dyDescent="0.25">
      <c r="A217" s="674"/>
    </row>
    <row r="218" spans="1:1" x14ac:dyDescent="0.25">
      <c r="A218" s="674"/>
    </row>
    <row r="219" spans="1:1" x14ac:dyDescent="0.25">
      <c r="A219" s="674"/>
    </row>
    <row r="220" spans="1:1" x14ac:dyDescent="0.25">
      <c r="A220" s="674"/>
    </row>
    <row r="221" spans="1:1" x14ac:dyDescent="0.25">
      <c r="A221" s="674"/>
    </row>
    <row r="222" spans="1:1" x14ac:dyDescent="0.25">
      <c r="A222" s="674"/>
    </row>
    <row r="223" spans="1:1" x14ac:dyDescent="0.25">
      <c r="A223" s="674"/>
    </row>
    <row r="224" spans="1:1" x14ac:dyDescent="0.25">
      <c r="A224" s="674"/>
    </row>
    <row r="225" spans="1:1" x14ac:dyDescent="0.25">
      <c r="A225" s="674"/>
    </row>
    <row r="226" spans="1:1" x14ac:dyDescent="0.25">
      <c r="A226" s="674"/>
    </row>
    <row r="227" spans="1:1" x14ac:dyDescent="0.25">
      <c r="A227" s="674"/>
    </row>
    <row r="228" spans="1:1" x14ac:dyDescent="0.25">
      <c r="A228" s="674"/>
    </row>
    <row r="229" spans="1:1" x14ac:dyDescent="0.25">
      <c r="A229" s="674"/>
    </row>
    <row r="230" spans="1:1" x14ac:dyDescent="0.25">
      <c r="A230" s="674"/>
    </row>
    <row r="231" spans="1:1" x14ac:dyDescent="0.25">
      <c r="A231" s="674"/>
    </row>
    <row r="232" spans="1:1" x14ac:dyDescent="0.25">
      <c r="A232" s="674"/>
    </row>
    <row r="233" spans="1:1" x14ac:dyDescent="0.25">
      <c r="A233" s="674"/>
    </row>
    <row r="234" spans="1:1" x14ac:dyDescent="0.25">
      <c r="A234" s="674"/>
    </row>
    <row r="235" spans="1:1" x14ac:dyDescent="0.25">
      <c r="A235" s="674"/>
    </row>
    <row r="236" spans="1:1" x14ac:dyDescent="0.25">
      <c r="A236" s="674"/>
    </row>
    <row r="237" spans="1:1" x14ac:dyDescent="0.25">
      <c r="A237" s="674"/>
    </row>
    <row r="238" spans="1:1" x14ac:dyDescent="0.25">
      <c r="A238" s="674"/>
    </row>
    <row r="239" spans="1:1" x14ac:dyDescent="0.25">
      <c r="A239" s="674"/>
    </row>
    <row r="240" spans="1:1" x14ac:dyDescent="0.25">
      <c r="A240" s="674"/>
    </row>
    <row r="241" spans="1:1" x14ac:dyDescent="0.25">
      <c r="A241" s="674"/>
    </row>
    <row r="242" spans="1:1" x14ac:dyDescent="0.25">
      <c r="A242" s="674"/>
    </row>
    <row r="243" spans="1:1" x14ac:dyDescent="0.25">
      <c r="A243" s="674"/>
    </row>
    <row r="244" spans="1:1" x14ac:dyDescent="0.25">
      <c r="A244" s="674"/>
    </row>
    <row r="245" spans="1:1" x14ac:dyDescent="0.25">
      <c r="A245" s="674"/>
    </row>
    <row r="246" spans="1:1" x14ac:dyDescent="0.25">
      <c r="A246" s="674"/>
    </row>
    <row r="247" spans="1:1" x14ac:dyDescent="0.25">
      <c r="A247" s="674"/>
    </row>
    <row r="248" spans="1:1" x14ac:dyDescent="0.25">
      <c r="A248" s="674"/>
    </row>
    <row r="249" spans="1:1" x14ac:dyDescent="0.25">
      <c r="A249" s="674"/>
    </row>
    <row r="250" spans="1:1" x14ac:dyDescent="0.25">
      <c r="A250" s="675"/>
    </row>
    <row r="252" spans="1:1" x14ac:dyDescent="0.25">
      <c r="A252" s="673"/>
    </row>
    <row r="253" spans="1:1" x14ac:dyDescent="0.25">
      <c r="A253" s="674"/>
    </row>
    <row r="254" spans="1:1" x14ac:dyDescent="0.25">
      <c r="A254" s="674"/>
    </row>
    <row r="255" spans="1:1" x14ac:dyDescent="0.25">
      <c r="A255" s="674"/>
    </row>
    <row r="256" spans="1:1" x14ac:dyDescent="0.25">
      <c r="A256" s="674"/>
    </row>
    <row r="257" spans="1:1" x14ac:dyDescent="0.25">
      <c r="A257" s="674"/>
    </row>
    <row r="258" spans="1:1" x14ac:dyDescent="0.25">
      <c r="A258" s="674"/>
    </row>
    <row r="259" spans="1:1" x14ac:dyDescent="0.25">
      <c r="A259" s="674"/>
    </row>
    <row r="260" spans="1:1" x14ac:dyDescent="0.25">
      <c r="A260" s="674"/>
    </row>
    <row r="261" spans="1:1" x14ac:dyDescent="0.25">
      <c r="A261" s="674"/>
    </row>
    <row r="262" spans="1:1" x14ac:dyDescent="0.25">
      <c r="A262" s="674"/>
    </row>
    <row r="263" spans="1:1" x14ac:dyDescent="0.25">
      <c r="A263" s="674"/>
    </row>
    <row r="264" spans="1:1" x14ac:dyDescent="0.25">
      <c r="A264" s="674"/>
    </row>
    <row r="265" spans="1:1" x14ac:dyDescent="0.25">
      <c r="A265" s="674"/>
    </row>
    <row r="266" spans="1:1" x14ac:dyDescent="0.25">
      <c r="A266" s="674"/>
    </row>
    <row r="267" spans="1:1" x14ac:dyDescent="0.25">
      <c r="A267" s="674"/>
    </row>
    <row r="268" spans="1:1" x14ac:dyDescent="0.25">
      <c r="A268" s="674"/>
    </row>
    <row r="269" spans="1:1" x14ac:dyDescent="0.25">
      <c r="A269" s="674"/>
    </row>
    <row r="270" spans="1:1" x14ac:dyDescent="0.25">
      <c r="A270" s="674"/>
    </row>
    <row r="271" spans="1:1" x14ac:dyDescent="0.25">
      <c r="A271" s="674"/>
    </row>
    <row r="272" spans="1:1" x14ac:dyDescent="0.25">
      <c r="A272" s="674"/>
    </row>
    <row r="273" spans="1:1" x14ac:dyDescent="0.25">
      <c r="A273" s="674"/>
    </row>
    <row r="274" spans="1:1" x14ac:dyDescent="0.25">
      <c r="A274" s="674"/>
    </row>
    <row r="275" spans="1:1" x14ac:dyDescent="0.25">
      <c r="A275" s="674"/>
    </row>
    <row r="276" spans="1:1" x14ac:dyDescent="0.25">
      <c r="A276" s="674"/>
    </row>
    <row r="277" spans="1:1" x14ac:dyDescent="0.25">
      <c r="A277" s="674"/>
    </row>
    <row r="278" spans="1:1" x14ac:dyDescent="0.25">
      <c r="A278" s="674"/>
    </row>
    <row r="279" spans="1:1" x14ac:dyDescent="0.25">
      <c r="A279" s="674"/>
    </row>
    <row r="280" spans="1:1" x14ac:dyDescent="0.25">
      <c r="A280" s="674"/>
    </row>
    <row r="281" spans="1:1" x14ac:dyDescent="0.25">
      <c r="A281" s="674"/>
    </row>
    <row r="282" spans="1:1" x14ac:dyDescent="0.25">
      <c r="A282" s="674"/>
    </row>
    <row r="283" spans="1:1" x14ac:dyDescent="0.25">
      <c r="A283" s="674"/>
    </row>
    <row r="284" spans="1:1" x14ac:dyDescent="0.25">
      <c r="A284" s="674"/>
    </row>
    <row r="285" spans="1:1" x14ac:dyDescent="0.25">
      <c r="A285" s="674"/>
    </row>
    <row r="286" spans="1:1" x14ac:dyDescent="0.25">
      <c r="A286" s="674"/>
    </row>
    <row r="287" spans="1:1" x14ac:dyDescent="0.25">
      <c r="A287" s="674"/>
    </row>
    <row r="288" spans="1:1" x14ac:dyDescent="0.25">
      <c r="A288" s="674"/>
    </row>
    <row r="289" spans="1:1" x14ac:dyDescent="0.25">
      <c r="A289" s="674"/>
    </row>
    <row r="290" spans="1:1" x14ac:dyDescent="0.25">
      <c r="A290" s="674"/>
    </row>
    <row r="291" spans="1:1" x14ac:dyDescent="0.25">
      <c r="A291" s="674"/>
    </row>
    <row r="292" spans="1:1" x14ac:dyDescent="0.25">
      <c r="A292" s="674"/>
    </row>
    <row r="293" spans="1:1" x14ac:dyDescent="0.25">
      <c r="A293" s="674"/>
    </row>
    <row r="294" spans="1:1" x14ac:dyDescent="0.25">
      <c r="A294" s="674"/>
    </row>
    <row r="295" spans="1:1" x14ac:dyDescent="0.25">
      <c r="A295" s="674"/>
    </row>
    <row r="296" spans="1:1" x14ac:dyDescent="0.25">
      <c r="A296" s="674"/>
    </row>
    <row r="297" spans="1:1" x14ac:dyDescent="0.25">
      <c r="A297" s="674"/>
    </row>
    <row r="298" spans="1:1" x14ac:dyDescent="0.25">
      <c r="A298" s="674"/>
    </row>
    <row r="299" spans="1:1" x14ac:dyDescent="0.25">
      <c r="A299" s="674"/>
    </row>
    <row r="300" spans="1:1" x14ac:dyDescent="0.25">
      <c r="A300" s="675"/>
    </row>
    <row r="302" spans="1:1" x14ac:dyDescent="0.25">
      <c r="A302" s="673"/>
    </row>
    <row r="303" spans="1:1" x14ac:dyDescent="0.25">
      <c r="A303" s="674"/>
    </row>
    <row r="304" spans="1:1" x14ac:dyDescent="0.25">
      <c r="A304" s="674"/>
    </row>
    <row r="305" spans="1:1" x14ac:dyDescent="0.25">
      <c r="A305" s="674"/>
    </row>
    <row r="306" spans="1:1" x14ac:dyDescent="0.25">
      <c r="A306" s="674"/>
    </row>
    <row r="307" spans="1:1" x14ac:dyDescent="0.25">
      <c r="A307" s="674"/>
    </row>
    <row r="308" spans="1:1" x14ac:dyDescent="0.25">
      <c r="A308" s="674"/>
    </row>
    <row r="309" spans="1:1" x14ac:dyDescent="0.25">
      <c r="A309" s="674"/>
    </row>
    <row r="310" spans="1:1" x14ac:dyDescent="0.25">
      <c r="A310" s="674"/>
    </row>
    <row r="311" spans="1:1" x14ac:dyDescent="0.25">
      <c r="A311" s="674"/>
    </row>
    <row r="312" spans="1:1" x14ac:dyDescent="0.25">
      <c r="A312" s="674"/>
    </row>
    <row r="313" spans="1:1" x14ac:dyDescent="0.25">
      <c r="A313" s="674"/>
    </row>
    <row r="314" spans="1:1" x14ac:dyDescent="0.25">
      <c r="A314" s="674"/>
    </row>
    <row r="315" spans="1:1" x14ac:dyDescent="0.25">
      <c r="A315" s="674"/>
    </row>
    <row r="316" spans="1:1" x14ac:dyDescent="0.25">
      <c r="A316" s="674"/>
    </row>
    <row r="317" spans="1:1" x14ac:dyDescent="0.25">
      <c r="A317" s="674"/>
    </row>
    <row r="318" spans="1:1" x14ac:dyDescent="0.25">
      <c r="A318" s="674"/>
    </row>
    <row r="319" spans="1:1" x14ac:dyDescent="0.25">
      <c r="A319" s="674"/>
    </row>
    <row r="320" spans="1:1" x14ac:dyDescent="0.25">
      <c r="A320" s="674"/>
    </row>
    <row r="321" spans="1:1" x14ac:dyDescent="0.25">
      <c r="A321" s="674"/>
    </row>
    <row r="322" spans="1:1" x14ac:dyDescent="0.25">
      <c r="A322" s="674"/>
    </row>
    <row r="323" spans="1:1" x14ac:dyDescent="0.25">
      <c r="A323" s="674"/>
    </row>
    <row r="324" spans="1:1" x14ac:dyDescent="0.25">
      <c r="A324" s="674"/>
    </row>
    <row r="325" spans="1:1" x14ac:dyDescent="0.25">
      <c r="A325" s="674"/>
    </row>
    <row r="326" spans="1:1" x14ac:dyDescent="0.25">
      <c r="A326" s="674"/>
    </row>
    <row r="327" spans="1:1" x14ac:dyDescent="0.25">
      <c r="A327" s="674"/>
    </row>
    <row r="328" spans="1:1" x14ac:dyDescent="0.25">
      <c r="A328" s="674"/>
    </row>
    <row r="329" spans="1:1" x14ac:dyDescent="0.25">
      <c r="A329" s="674"/>
    </row>
    <row r="330" spans="1:1" x14ac:dyDescent="0.25">
      <c r="A330" s="674"/>
    </row>
    <row r="331" spans="1:1" x14ac:dyDescent="0.25">
      <c r="A331" s="674"/>
    </row>
    <row r="332" spans="1:1" x14ac:dyDescent="0.25">
      <c r="A332" s="674"/>
    </row>
    <row r="333" spans="1:1" x14ac:dyDescent="0.25">
      <c r="A333" s="674"/>
    </row>
    <row r="334" spans="1:1" x14ac:dyDescent="0.25">
      <c r="A334" s="674"/>
    </row>
    <row r="335" spans="1:1" x14ac:dyDescent="0.25">
      <c r="A335" s="674"/>
    </row>
    <row r="336" spans="1:1" x14ac:dyDescent="0.25">
      <c r="A336" s="674"/>
    </row>
    <row r="337" spans="1:1" x14ac:dyDescent="0.25">
      <c r="A337" s="674"/>
    </row>
    <row r="338" spans="1:1" x14ac:dyDescent="0.25">
      <c r="A338" s="674"/>
    </row>
    <row r="339" spans="1:1" x14ac:dyDescent="0.25">
      <c r="A339" s="674"/>
    </row>
    <row r="340" spans="1:1" x14ac:dyDescent="0.25">
      <c r="A340" s="674"/>
    </row>
    <row r="341" spans="1:1" x14ac:dyDescent="0.25">
      <c r="A341" s="674"/>
    </row>
    <row r="342" spans="1:1" x14ac:dyDescent="0.25">
      <c r="A342" s="674"/>
    </row>
    <row r="343" spans="1:1" x14ac:dyDescent="0.25">
      <c r="A343" s="674"/>
    </row>
    <row r="344" spans="1:1" x14ac:dyDescent="0.25">
      <c r="A344" s="674"/>
    </row>
    <row r="345" spans="1:1" x14ac:dyDescent="0.25">
      <c r="A345" s="674"/>
    </row>
    <row r="346" spans="1:1" x14ac:dyDescent="0.25">
      <c r="A346" s="674"/>
    </row>
    <row r="347" spans="1:1" x14ac:dyDescent="0.25">
      <c r="A347" s="674"/>
    </row>
    <row r="348" spans="1:1" x14ac:dyDescent="0.25">
      <c r="A348" s="674"/>
    </row>
    <row r="349" spans="1:1" x14ac:dyDescent="0.25">
      <c r="A349" s="674"/>
    </row>
    <row r="350" spans="1:1" x14ac:dyDescent="0.25">
      <c r="A350" s="675"/>
    </row>
    <row r="352" spans="1:1" x14ac:dyDescent="0.25">
      <c r="A352" s="673"/>
    </row>
    <row r="353" spans="1:1" x14ac:dyDescent="0.25">
      <c r="A353" s="674"/>
    </row>
    <row r="354" spans="1:1" x14ac:dyDescent="0.25">
      <c r="A354" s="674"/>
    </row>
    <row r="355" spans="1:1" x14ac:dyDescent="0.25">
      <c r="A355" s="674"/>
    </row>
    <row r="356" spans="1:1" x14ac:dyDescent="0.25">
      <c r="A356" s="674"/>
    </row>
    <row r="357" spans="1:1" x14ac:dyDescent="0.25">
      <c r="A357" s="674"/>
    </row>
    <row r="358" spans="1:1" x14ac:dyDescent="0.25">
      <c r="A358" s="674"/>
    </row>
    <row r="359" spans="1:1" x14ac:dyDescent="0.25">
      <c r="A359" s="674"/>
    </row>
    <row r="360" spans="1:1" x14ac:dyDescent="0.25">
      <c r="A360" s="674"/>
    </row>
    <row r="361" spans="1:1" x14ac:dyDescent="0.25">
      <c r="A361" s="674"/>
    </row>
    <row r="362" spans="1:1" x14ac:dyDescent="0.25">
      <c r="A362" s="674"/>
    </row>
    <row r="363" spans="1:1" x14ac:dyDescent="0.25">
      <c r="A363" s="674"/>
    </row>
    <row r="364" spans="1:1" x14ac:dyDescent="0.25">
      <c r="A364" s="674"/>
    </row>
    <row r="365" spans="1:1" x14ac:dyDescent="0.25">
      <c r="A365" s="674"/>
    </row>
    <row r="366" spans="1:1" x14ac:dyDescent="0.25">
      <c r="A366" s="674"/>
    </row>
    <row r="367" spans="1:1" x14ac:dyDescent="0.25">
      <c r="A367" s="674"/>
    </row>
    <row r="368" spans="1:1" x14ac:dyDescent="0.25">
      <c r="A368" s="674"/>
    </row>
    <row r="369" spans="1:1" x14ac:dyDescent="0.25">
      <c r="A369" s="674"/>
    </row>
    <row r="370" spans="1:1" x14ac:dyDescent="0.25">
      <c r="A370" s="674"/>
    </row>
    <row r="371" spans="1:1" x14ac:dyDescent="0.25">
      <c r="A371" s="674"/>
    </row>
    <row r="372" spans="1:1" x14ac:dyDescent="0.25">
      <c r="A372" s="674"/>
    </row>
    <row r="373" spans="1:1" x14ac:dyDescent="0.25">
      <c r="A373" s="674"/>
    </row>
    <row r="374" spans="1:1" x14ac:dyDescent="0.25">
      <c r="A374" s="674"/>
    </row>
    <row r="375" spans="1:1" x14ac:dyDescent="0.25">
      <c r="A375" s="674"/>
    </row>
    <row r="376" spans="1:1" x14ac:dyDescent="0.25">
      <c r="A376" s="674"/>
    </row>
    <row r="377" spans="1:1" x14ac:dyDescent="0.25">
      <c r="A377" s="674"/>
    </row>
    <row r="378" spans="1:1" x14ac:dyDescent="0.25">
      <c r="A378" s="674"/>
    </row>
    <row r="379" spans="1:1" x14ac:dyDescent="0.25">
      <c r="A379" s="674"/>
    </row>
    <row r="380" spans="1:1" x14ac:dyDescent="0.25">
      <c r="A380" s="674"/>
    </row>
    <row r="381" spans="1:1" x14ac:dyDescent="0.25">
      <c r="A381" s="674"/>
    </row>
    <row r="382" spans="1:1" x14ac:dyDescent="0.25">
      <c r="A382" s="674"/>
    </row>
    <row r="383" spans="1:1" x14ac:dyDescent="0.25">
      <c r="A383" s="674"/>
    </row>
    <row r="384" spans="1:1" x14ac:dyDescent="0.25">
      <c r="A384" s="674"/>
    </row>
    <row r="385" spans="1:1" x14ac:dyDescent="0.25">
      <c r="A385" s="674"/>
    </row>
    <row r="386" spans="1:1" x14ac:dyDescent="0.25">
      <c r="A386" s="674"/>
    </row>
    <row r="387" spans="1:1" x14ac:dyDescent="0.25">
      <c r="A387" s="674"/>
    </row>
    <row r="388" spans="1:1" x14ac:dyDescent="0.25">
      <c r="A388" s="674"/>
    </row>
    <row r="389" spans="1:1" x14ac:dyDescent="0.25">
      <c r="A389" s="674"/>
    </row>
    <row r="390" spans="1:1" x14ac:dyDescent="0.25">
      <c r="A390" s="674"/>
    </row>
    <row r="391" spans="1:1" x14ac:dyDescent="0.25">
      <c r="A391" s="674"/>
    </row>
    <row r="392" spans="1:1" x14ac:dyDescent="0.25">
      <c r="A392" s="674"/>
    </row>
    <row r="393" spans="1:1" x14ac:dyDescent="0.25">
      <c r="A393" s="674"/>
    </row>
    <row r="394" spans="1:1" x14ac:dyDescent="0.25">
      <c r="A394" s="674"/>
    </row>
    <row r="395" spans="1:1" x14ac:dyDescent="0.25">
      <c r="A395" s="674"/>
    </row>
    <row r="396" spans="1:1" x14ac:dyDescent="0.25">
      <c r="A396" s="674"/>
    </row>
    <row r="397" spans="1:1" x14ac:dyDescent="0.25">
      <c r="A397" s="674"/>
    </row>
    <row r="398" spans="1:1" x14ac:dyDescent="0.25">
      <c r="A398" s="674"/>
    </row>
    <row r="399" spans="1:1" x14ac:dyDescent="0.25">
      <c r="A399" s="674"/>
    </row>
    <row r="400" spans="1:1" x14ac:dyDescent="0.25">
      <c r="A400" s="675"/>
    </row>
    <row r="402" spans="1:1" x14ac:dyDescent="0.25">
      <c r="A402" s="673"/>
    </row>
    <row r="403" spans="1:1" x14ac:dyDescent="0.25">
      <c r="A403" s="674"/>
    </row>
    <row r="404" spans="1:1" x14ac:dyDescent="0.25">
      <c r="A404" s="674"/>
    </row>
    <row r="405" spans="1:1" x14ac:dyDescent="0.25">
      <c r="A405" s="674"/>
    </row>
    <row r="406" spans="1:1" x14ac:dyDescent="0.25">
      <c r="A406" s="674"/>
    </row>
    <row r="407" spans="1:1" x14ac:dyDescent="0.25">
      <c r="A407" s="674"/>
    </row>
    <row r="408" spans="1:1" x14ac:dyDescent="0.25">
      <c r="A408" s="674"/>
    </row>
    <row r="409" spans="1:1" x14ac:dyDescent="0.25">
      <c r="A409" s="674"/>
    </row>
    <row r="410" spans="1:1" x14ac:dyDescent="0.25">
      <c r="A410" s="674"/>
    </row>
    <row r="411" spans="1:1" x14ac:dyDescent="0.25">
      <c r="A411" s="674"/>
    </row>
    <row r="412" spans="1:1" x14ac:dyDescent="0.25">
      <c r="A412" s="674"/>
    </row>
    <row r="413" spans="1:1" x14ac:dyDescent="0.25">
      <c r="A413" s="674"/>
    </row>
    <row r="414" spans="1:1" x14ac:dyDescent="0.25">
      <c r="A414" s="674"/>
    </row>
    <row r="415" spans="1:1" x14ac:dyDescent="0.25">
      <c r="A415" s="674"/>
    </row>
    <row r="416" spans="1:1" x14ac:dyDescent="0.25">
      <c r="A416" s="674"/>
    </row>
    <row r="417" spans="1:1" x14ac:dyDescent="0.25">
      <c r="A417" s="674"/>
    </row>
    <row r="418" spans="1:1" x14ac:dyDescent="0.25">
      <c r="A418" s="674"/>
    </row>
    <row r="419" spans="1:1" x14ac:dyDescent="0.25">
      <c r="A419" s="674"/>
    </row>
    <row r="420" spans="1:1" x14ac:dyDescent="0.25">
      <c r="A420" s="674"/>
    </row>
    <row r="421" spans="1:1" x14ac:dyDescent="0.25">
      <c r="A421" s="674"/>
    </row>
    <row r="422" spans="1:1" x14ac:dyDescent="0.25">
      <c r="A422" s="674"/>
    </row>
    <row r="423" spans="1:1" x14ac:dyDescent="0.25">
      <c r="A423" s="674"/>
    </row>
    <row r="424" spans="1:1" x14ac:dyDescent="0.25">
      <c r="A424" s="674"/>
    </row>
    <row r="425" spans="1:1" x14ac:dyDescent="0.25">
      <c r="A425" s="674"/>
    </row>
    <row r="426" spans="1:1" x14ac:dyDescent="0.25">
      <c r="A426" s="674"/>
    </row>
    <row r="427" spans="1:1" x14ac:dyDescent="0.25">
      <c r="A427" s="674"/>
    </row>
    <row r="428" spans="1:1" x14ac:dyDescent="0.25">
      <c r="A428" s="674"/>
    </row>
    <row r="429" spans="1:1" x14ac:dyDescent="0.25">
      <c r="A429" s="674"/>
    </row>
    <row r="430" spans="1:1" x14ac:dyDescent="0.25">
      <c r="A430" s="674"/>
    </row>
    <row r="431" spans="1:1" x14ac:dyDescent="0.25">
      <c r="A431" s="674"/>
    </row>
    <row r="432" spans="1:1" x14ac:dyDescent="0.25">
      <c r="A432" s="674"/>
    </row>
    <row r="433" spans="1:1" x14ac:dyDescent="0.25">
      <c r="A433" s="674"/>
    </row>
    <row r="434" spans="1:1" x14ac:dyDescent="0.25">
      <c r="A434" s="674"/>
    </row>
    <row r="435" spans="1:1" x14ac:dyDescent="0.25">
      <c r="A435" s="674"/>
    </row>
    <row r="436" spans="1:1" x14ac:dyDescent="0.25">
      <c r="A436" s="674"/>
    </row>
    <row r="437" spans="1:1" x14ac:dyDescent="0.25">
      <c r="A437" s="674"/>
    </row>
    <row r="438" spans="1:1" x14ac:dyDescent="0.25">
      <c r="A438" s="674"/>
    </row>
    <row r="439" spans="1:1" x14ac:dyDescent="0.25">
      <c r="A439" s="674"/>
    </row>
    <row r="440" spans="1:1" x14ac:dyDescent="0.25">
      <c r="A440" s="674"/>
    </row>
    <row r="441" spans="1:1" x14ac:dyDescent="0.25">
      <c r="A441" s="674"/>
    </row>
    <row r="442" spans="1:1" x14ac:dyDescent="0.25">
      <c r="A442" s="674"/>
    </row>
    <row r="443" spans="1:1" x14ac:dyDescent="0.25">
      <c r="A443" s="674"/>
    </row>
    <row r="444" spans="1:1" x14ac:dyDescent="0.25">
      <c r="A444" s="674"/>
    </row>
    <row r="445" spans="1:1" x14ac:dyDescent="0.25">
      <c r="A445" s="674"/>
    </row>
    <row r="446" spans="1:1" x14ac:dyDescent="0.25">
      <c r="A446" s="674"/>
    </row>
    <row r="447" spans="1:1" x14ac:dyDescent="0.25">
      <c r="A447" s="674"/>
    </row>
    <row r="448" spans="1:1" x14ac:dyDescent="0.25">
      <c r="A448" s="674"/>
    </row>
    <row r="449" spans="1:1" x14ac:dyDescent="0.25">
      <c r="A449" s="674"/>
    </row>
    <row r="450" spans="1:1" x14ac:dyDescent="0.25">
      <c r="A450" s="675"/>
    </row>
    <row r="452" spans="1:1" x14ac:dyDescent="0.25">
      <c r="A452" s="673"/>
    </row>
    <row r="453" spans="1:1" x14ac:dyDescent="0.25">
      <c r="A453" s="674"/>
    </row>
    <row r="454" spans="1:1" x14ac:dyDescent="0.25">
      <c r="A454" s="674"/>
    </row>
    <row r="455" spans="1:1" x14ac:dyDescent="0.25">
      <c r="A455" s="674"/>
    </row>
    <row r="456" spans="1:1" x14ac:dyDescent="0.25">
      <c r="A456" s="674"/>
    </row>
    <row r="457" spans="1:1" x14ac:dyDescent="0.25">
      <c r="A457" s="674"/>
    </row>
    <row r="458" spans="1:1" x14ac:dyDescent="0.25">
      <c r="A458" s="674"/>
    </row>
    <row r="459" spans="1:1" x14ac:dyDescent="0.25">
      <c r="A459" s="674"/>
    </row>
    <row r="460" spans="1:1" x14ac:dyDescent="0.25">
      <c r="A460" s="674"/>
    </row>
    <row r="461" spans="1:1" x14ac:dyDescent="0.25">
      <c r="A461" s="674"/>
    </row>
    <row r="462" spans="1:1" x14ac:dyDescent="0.25">
      <c r="A462" s="674"/>
    </row>
    <row r="463" spans="1:1" x14ac:dyDescent="0.25">
      <c r="A463" s="674"/>
    </row>
    <row r="464" spans="1:1" x14ac:dyDescent="0.25">
      <c r="A464" s="674"/>
    </row>
    <row r="465" spans="1:1" x14ac:dyDescent="0.25">
      <c r="A465" s="674"/>
    </row>
    <row r="466" spans="1:1" x14ac:dyDescent="0.25">
      <c r="A466" s="674"/>
    </row>
    <row r="467" spans="1:1" x14ac:dyDescent="0.25">
      <c r="A467" s="674"/>
    </row>
    <row r="468" spans="1:1" x14ac:dyDescent="0.25">
      <c r="A468" s="674"/>
    </row>
    <row r="469" spans="1:1" x14ac:dyDescent="0.25">
      <c r="A469" s="674"/>
    </row>
    <row r="470" spans="1:1" x14ac:dyDescent="0.25">
      <c r="A470" s="674"/>
    </row>
    <row r="471" spans="1:1" x14ac:dyDescent="0.25">
      <c r="A471" s="674"/>
    </row>
    <row r="472" spans="1:1" x14ac:dyDescent="0.25">
      <c r="A472" s="674"/>
    </row>
    <row r="473" spans="1:1" x14ac:dyDescent="0.25">
      <c r="A473" s="674"/>
    </row>
    <row r="474" spans="1:1" x14ac:dyDescent="0.25">
      <c r="A474" s="674"/>
    </row>
    <row r="475" spans="1:1" x14ac:dyDescent="0.25">
      <c r="A475" s="674"/>
    </row>
    <row r="476" spans="1:1" x14ac:dyDescent="0.25">
      <c r="A476" s="674"/>
    </row>
    <row r="477" spans="1:1" x14ac:dyDescent="0.25">
      <c r="A477" s="674"/>
    </row>
    <row r="478" spans="1:1" x14ac:dyDescent="0.25">
      <c r="A478" s="674"/>
    </row>
    <row r="479" spans="1:1" x14ac:dyDescent="0.25">
      <c r="A479" s="674"/>
    </row>
    <row r="480" spans="1:1" x14ac:dyDescent="0.25">
      <c r="A480" s="674"/>
    </row>
    <row r="481" spans="1:1" x14ac:dyDescent="0.25">
      <c r="A481" s="674"/>
    </row>
    <row r="482" spans="1:1" x14ac:dyDescent="0.25">
      <c r="A482" s="674"/>
    </row>
    <row r="483" spans="1:1" x14ac:dyDescent="0.25">
      <c r="A483" s="674"/>
    </row>
    <row r="484" spans="1:1" x14ac:dyDescent="0.25">
      <c r="A484" s="674"/>
    </row>
    <row r="485" spans="1:1" x14ac:dyDescent="0.25">
      <c r="A485" s="674"/>
    </row>
    <row r="486" spans="1:1" x14ac:dyDescent="0.25">
      <c r="A486" s="674"/>
    </row>
    <row r="487" spans="1:1" x14ac:dyDescent="0.25">
      <c r="A487" s="674"/>
    </row>
    <row r="488" spans="1:1" x14ac:dyDescent="0.25">
      <c r="A488" s="674"/>
    </row>
    <row r="489" spans="1:1" x14ac:dyDescent="0.25">
      <c r="A489" s="674"/>
    </row>
    <row r="490" spans="1:1" x14ac:dyDescent="0.25">
      <c r="A490" s="674"/>
    </row>
    <row r="491" spans="1:1" x14ac:dyDescent="0.25">
      <c r="A491" s="674"/>
    </row>
    <row r="492" spans="1:1" x14ac:dyDescent="0.25">
      <c r="A492" s="674"/>
    </row>
    <row r="493" spans="1:1" x14ac:dyDescent="0.25">
      <c r="A493" s="674"/>
    </row>
    <row r="494" spans="1:1" x14ac:dyDescent="0.25">
      <c r="A494" s="674"/>
    </row>
    <row r="495" spans="1:1" x14ac:dyDescent="0.25">
      <c r="A495" s="674"/>
    </row>
    <row r="496" spans="1:1" x14ac:dyDescent="0.25">
      <c r="A496" s="674"/>
    </row>
    <row r="497" spans="1:1" x14ac:dyDescent="0.25">
      <c r="A497" s="674"/>
    </row>
    <row r="498" spans="1:1" x14ac:dyDescent="0.25">
      <c r="A498" s="674"/>
    </row>
    <row r="499" spans="1:1" x14ac:dyDescent="0.25">
      <c r="A499" s="674"/>
    </row>
    <row r="500" spans="1:1" x14ac:dyDescent="0.25">
      <c r="A500" s="675"/>
    </row>
    <row r="502" spans="1:1" x14ac:dyDescent="0.25">
      <c r="A502" s="673"/>
    </row>
    <row r="503" spans="1:1" x14ac:dyDescent="0.25">
      <c r="A503" s="674"/>
    </row>
    <row r="504" spans="1:1" x14ac:dyDescent="0.25">
      <c r="A504" s="674"/>
    </row>
    <row r="505" spans="1:1" x14ac:dyDescent="0.25">
      <c r="A505" s="674"/>
    </row>
    <row r="506" spans="1:1" x14ac:dyDescent="0.25">
      <c r="A506" s="674"/>
    </row>
    <row r="507" spans="1:1" x14ac:dyDescent="0.25">
      <c r="A507" s="674"/>
    </row>
    <row r="508" spans="1:1" x14ac:dyDescent="0.25">
      <c r="A508" s="674"/>
    </row>
    <row r="509" spans="1:1" x14ac:dyDescent="0.25">
      <c r="A509" s="674"/>
    </row>
    <row r="510" spans="1:1" x14ac:dyDescent="0.25">
      <c r="A510" s="674"/>
    </row>
    <row r="511" spans="1:1" x14ac:dyDescent="0.25">
      <c r="A511" s="674"/>
    </row>
    <row r="512" spans="1:1" x14ac:dyDescent="0.25">
      <c r="A512" s="674"/>
    </row>
    <row r="513" spans="1:1" x14ac:dyDescent="0.25">
      <c r="A513" s="674"/>
    </row>
    <row r="514" spans="1:1" x14ac:dyDescent="0.25">
      <c r="A514" s="674"/>
    </row>
    <row r="515" spans="1:1" x14ac:dyDescent="0.25">
      <c r="A515" s="674"/>
    </row>
    <row r="516" spans="1:1" x14ac:dyDescent="0.25">
      <c r="A516" s="674"/>
    </row>
    <row r="517" spans="1:1" x14ac:dyDescent="0.25">
      <c r="A517" s="674"/>
    </row>
    <row r="518" spans="1:1" x14ac:dyDescent="0.25">
      <c r="A518" s="674"/>
    </row>
    <row r="519" spans="1:1" x14ac:dyDescent="0.25">
      <c r="A519" s="674"/>
    </row>
    <row r="520" spans="1:1" x14ac:dyDescent="0.25">
      <c r="A520" s="674"/>
    </row>
    <row r="521" spans="1:1" x14ac:dyDescent="0.25">
      <c r="A521" s="674"/>
    </row>
    <row r="522" spans="1:1" x14ac:dyDescent="0.25">
      <c r="A522" s="674"/>
    </row>
    <row r="523" spans="1:1" x14ac:dyDescent="0.25">
      <c r="A523" s="674"/>
    </row>
    <row r="524" spans="1:1" x14ac:dyDescent="0.25">
      <c r="A524" s="674"/>
    </row>
    <row r="525" spans="1:1" x14ac:dyDescent="0.25">
      <c r="A525" s="674"/>
    </row>
    <row r="526" spans="1:1" x14ac:dyDescent="0.25">
      <c r="A526" s="674"/>
    </row>
    <row r="527" spans="1:1" x14ac:dyDescent="0.25">
      <c r="A527" s="674"/>
    </row>
    <row r="528" spans="1:1" x14ac:dyDescent="0.25">
      <c r="A528" s="674"/>
    </row>
    <row r="529" spans="1:1" x14ac:dyDescent="0.25">
      <c r="A529" s="674"/>
    </row>
    <row r="530" spans="1:1" x14ac:dyDescent="0.25">
      <c r="A530" s="674"/>
    </row>
    <row r="531" spans="1:1" x14ac:dyDescent="0.25">
      <c r="A531" s="674"/>
    </row>
    <row r="532" spans="1:1" x14ac:dyDescent="0.25">
      <c r="A532" s="674"/>
    </row>
    <row r="533" spans="1:1" x14ac:dyDescent="0.25">
      <c r="A533" s="674"/>
    </row>
    <row r="534" spans="1:1" x14ac:dyDescent="0.25">
      <c r="A534" s="674"/>
    </row>
    <row r="535" spans="1:1" x14ac:dyDescent="0.25">
      <c r="A535" s="674"/>
    </row>
    <row r="536" spans="1:1" x14ac:dyDescent="0.25">
      <c r="A536" s="674"/>
    </row>
    <row r="537" spans="1:1" x14ac:dyDescent="0.25">
      <c r="A537" s="674"/>
    </row>
    <row r="538" spans="1:1" x14ac:dyDescent="0.25">
      <c r="A538" s="674"/>
    </row>
    <row r="539" spans="1:1" x14ac:dyDescent="0.25">
      <c r="A539" s="674"/>
    </row>
    <row r="540" spans="1:1" x14ac:dyDescent="0.25">
      <c r="A540" s="674"/>
    </row>
    <row r="541" spans="1:1" x14ac:dyDescent="0.25">
      <c r="A541" s="674"/>
    </row>
    <row r="542" spans="1:1" x14ac:dyDescent="0.25">
      <c r="A542" s="674"/>
    </row>
    <row r="543" spans="1:1" x14ac:dyDescent="0.25">
      <c r="A543" s="674"/>
    </row>
    <row r="544" spans="1:1" x14ac:dyDescent="0.25">
      <c r="A544" s="674"/>
    </row>
    <row r="545" spans="1:1" x14ac:dyDescent="0.25">
      <c r="A545" s="674"/>
    </row>
    <row r="546" spans="1:1" x14ac:dyDescent="0.25">
      <c r="A546" s="674"/>
    </row>
    <row r="547" spans="1:1" x14ac:dyDescent="0.25">
      <c r="A547" s="674"/>
    </row>
    <row r="548" spans="1:1" x14ac:dyDescent="0.25">
      <c r="A548" s="674"/>
    </row>
    <row r="549" spans="1:1" x14ac:dyDescent="0.25">
      <c r="A549" s="674"/>
    </row>
    <row r="550" spans="1:1" x14ac:dyDescent="0.25">
      <c r="A550" s="675"/>
    </row>
    <row r="552" spans="1:1" x14ac:dyDescent="0.25">
      <c r="A552" s="673"/>
    </row>
    <row r="553" spans="1:1" x14ac:dyDescent="0.25">
      <c r="A553" s="674"/>
    </row>
    <row r="554" spans="1:1" x14ac:dyDescent="0.25">
      <c r="A554" s="674"/>
    </row>
    <row r="555" spans="1:1" x14ac:dyDescent="0.25">
      <c r="A555" s="674"/>
    </row>
    <row r="556" spans="1:1" x14ac:dyDescent="0.25">
      <c r="A556" s="674"/>
    </row>
    <row r="557" spans="1:1" x14ac:dyDescent="0.25">
      <c r="A557" s="674"/>
    </row>
    <row r="558" spans="1:1" x14ac:dyDescent="0.25">
      <c r="A558" s="674"/>
    </row>
    <row r="559" spans="1:1" x14ac:dyDescent="0.25">
      <c r="A559" s="674"/>
    </row>
    <row r="560" spans="1:1" x14ac:dyDescent="0.25">
      <c r="A560" s="674"/>
    </row>
    <row r="561" spans="1:1" x14ac:dyDescent="0.25">
      <c r="A561" s="674"/>
    </row>
    <row r="562" spans="1:1" x14ac:dyDescent="0.25">
      <c r="A562" s="674"/>
    </row>
    <row r="563" spans="1:1" x14ac:dyDescent="0.25">
      <c r="A563" s="674"/>
    </row>
    <row r="564" spans="1:1" x14ac:dyDescent="0.25">
      <c r="A564" s="674"/>
    </row>
    <row r="565" spans="1:1" x14ac:dyDescent="0.25">
      <c r="A565" s="674"/>
    </row>
    <row r="566" spans="1:1" x14ac:dyDescent="0.25">
      <c r="A566" s="674"/>
    </row>
    <row r="567" spans="1:1" x14ac:dyDescent="0.25">
      <c r="A567" s="674"/>
    </row>
    <row r="568" spans="1:1" x14ac:dyDescent="0.25">
      <c r="A568" s="674"/>
    </row>
    <row r="569" spans="1:1" x14ac:dyDescent="0.25">
      <c r="A569" s="674"/>
    </row>
    <row r="570" spans="1:1" x14ac:dyDescent="0.25">
      <c r="A570" s="674"/>
    </row>
    <row r="571" spans="1:1" x14ac:dyDescent="0.25">
      <c r="A571" s="674"/>
    </row>
    <row r="572" spans="1:1" x14ac:dyDescent="0.25">
      <c r="A572" s="674"/>
    </row>
    <row r="573" spans="1:1" x14ac:dyDescent="0.25">
      <c r="A573" s="674"/>
    </row>
    <row r="574" spans="1:1" x14ac:dyDescent="0.25">
      <c r="A574" s="674"/>
    </row>
    <row r="575" spans="1:1" x14ac:dyDescent="0.25">
      <c r="A575" s="674"/>
    </row>
    <row r="576" spans="1:1" x14ac:dyDescent="0.25">
      <c r="A576" s="674"/>
    </row>
    <row r="577" spans="1:1" x14ac:dyDescent="0.25">
      <c r="A577" s="674"/>
    </row>
    <row r="578" spans="1:1" x14ac:dyDescent="0.25">
      <c r="A578" s="674"/>
    </row>
    <row r="579" spans="1:1" x14ac:dyDescent="0.25">
      <c r="A579" s="674"/>
    </row>
    <row r="580" spans="1:1" x14ac:dyDescent="0.25">
      <c r="A580" s="674"/>
    </row>
    <row r="581" spans="1:1" x14ac:dyDescent="0.25">
      <c r="A581" s="674"/>
    </row>
    <row r="582" spans="1:1" x14ac:dyDescent="0.25">
      <c r="A582" s="674"/>
    </row>
    <row r="583" spans="1:1" x14ac:dyDescent="0.25">
      <c r="A583" s="674"/>
    </row>
    <row r="584" spans="1:1" x14ac:dyDescent="0.25">
      <c r="A584" s="674"/>
    </row>
    <row r="585" spans="1:1" x14ac:dyDescent="0.25">
      <c r="A585" s="674"/>
    </row>
    <row r="586" spans="1:1" x14ac:dyDescent="0.25">
      <c r="A586" s="674"/>
    </row>
    <row r="587" spans="1:1" x14ac:dyDescent="0.25">
      <c r="A587" s="674"/>
    </row>
    <row r="588" spans="1:1" x14ac:dyDescent="0.25">
      <c r="A588" s="674"/>
    </row>
    <row r="589" spans="1:1" x14ac:dyDescent="0.25">
      <c r="A589" s="674"/>
    </row>
    <row r="590" spans="1:1" x14ac:dyDescent="0.25">
      <c r="A590" s="674"/>
    </row>
    <row r="591" spans="1:1" x14ac:dyDescent="0.25">
      <c r="A591" s="674"/>
    </row>
    <row r="592" spans="1:1" x14ac:dyDescent="0.25">
      <c r="A592" s="674"/>
    </row>
    <row r="593" spans="1:1" x14ac:dyDescent="0.25">
      <c r="A593" s="674"/>
    </row>
    <row r="594" spans="1:1" x14ac:dyDescent="0.25">
      <c r="A594" s="674"/>
    </row>
    <row r="595" spans="1:1" x14ac:dyDescent="0.25">
      <c r="A595" s="674"/>
    </row>
    <row r="596" spans="1:1" x14ac:dyDescent="0.25">
      <c r="A596" s="674"/>
    </row>
    <row r="597" spans="1:1" x14ac:dyDescent="0.25">
      <c r="A597" s="674"/>
    </row>
    <row r="598" spans="1:1" x14ac:dyDescent="0.25">
      <c r="A598" s="674"/>
    </row>
    <row r="599" spans="1:1" x14ac:dyDescent="0.25">
      <c r="A599" s="674"/>
    </row>
    <row r="600" spans="1:1" x14ac:dyDescent="0.25">
      <c r="A600" s="675"/>
    </row>
    <row r="602" spans="1:1" x14ac:dyDescent="0.25">
      <c r="A602" s="673"/>
    </row>
    <row r="603" spans="1:1" x14ac:dyDescent="0.25">
      <c r="A603" s="674"/>
    </row>
    <row r="604" spans="1:1" x14ac:dyDescent="0.25">
      <c r="A604" s="674"/>
    </row>
    <row r="605" spans="1:1" x14ac:dyDescent="0.25">
      <c r="A605" s="674"/>
    </row>
    <row r="606" spans="1:1" x14ac:dyDescent="0.25">
      <c r="A606" s="674"/>
    </row>
    <row r="607" spans="1:1" x14ac:dyDescent="0.25">
      <c r="A607" s="674"/>
    </row>
    <row r="608" spans="1:1" x14ac:dyDescent="0.25">
      <c r="A608" s="674"/>
    </row>
    <row r="609" spans="1:1" x14ac:dyDescent="0.25">
      <c r="A609" s="674"/>
    </row>
    <row r="610" spans="1:1" x14ac:dyDescent="0.25">
      <c r="A610" s="674"/>
    </row>
    <row r="611" spans="1:1" x14ac:dyDescent="0.25">
      <c r="A611" s="674"/>
    </row>
    <row r="612" spans="1:1" x14ac:dyDescent="0.25">
      <c r="A612" s="674"/>
    </row>
    <row r="613" spans="1:1" x14ac:dyDescent="0.25">
      <c r="A613" s="674"/>
    </row>
    <row r="614" spans="1:1" x14ac:dyDescent="0.25">
      <c r="A614" s="674"/>
    </row>
    <row r="615" spans="1:1" x14ac:dyDescent="0.25">
      <c r="A615" s="674"/>
    </row>
    <row r="616" spans="1:1" x14ac:dyDescent="0.25">
      <c r="A616" s="674"/>
    </row>
    <row r="617" spans="1:1" x14ac:dyDescent="0.25">
      <c r="A617" s="674"/>
    </row>
    <row r="618" spans="1:1" x14ac:dyDescent="0.25">
      <c r="A618" s="674"/>
    </row>
    <row r="619" spans="1:1" x14ac:dyDescent="0.25">
      <c r="A619" s="674"/>
    </row>
    <row r="620" spans="1:1" x14ac:dyDescent="0.25">
      <c r="A620" s="674"/>
    </row>
    <row r="621" spans="1:1" x14ac:dyDescent="0.25">
      <c r="A621" s="674"/>
    </row>
    <row r="622" spans="1:1" x14ac:dyDescent="0.25">
      <c r="A622" s="674"/>
    </row>
    <row r="623" spans="1:1" x14ac:dyDescent="0.25">
      <c r="A623" s="674"/>
    </row>
    <row r="624" spans="1:1" x14ac:dyDescent="0.25">
      <c r="A624" s="674"/>
    </row>
    <row r="625" spans="1:1" x14ac:dyDescent="0.25">
      <c r="A625" s="674"/>
    </row>
    <row r="626" spans="1:1" x14ac:dyDescent="0.25">
      <c r="A626" s="674"/>
    </row>
    <row r="627" spans="1:1" x14ac:dyDescent="0.25">
      <c r="A627" s="674"/>
    </row>
    <row r="628" spans="1:1" x14ac:dyDescent="0.25">
      <c r="A628" s="674"/>
    </row>
    <row r="629" spans="1:1" x14ac:dyDescent="0.25">
      <c r="A629" s="674"/>
    </row>
    <row r="630" spans="1:1" x14ac:dyDescent="0.25">
      <c r="A630" s="674"/>
    </row>
    <row r="631" spans="1:1" x14ac:dyDescent="0.25">
      <c r="A631" s="674"/>
    </row>
    <row r="632" spans="1:1" x14ac:dyDescent="0.25">
      <c r="A632" s="674"/>
    </row>
    <row r="633" spans="1:1" x14ac:dyDescent="0.25">
      <c r="A633" s="674"/>
    </row>
    <row r="634" spans="1:1" x14ac:dyDescent="0.25">
      <c r="A634" s="674"/>
    </row>
    <row r="635" spans="1:1" x14ac:dyDescent="0.25">
      <c r="A635" s="674"/>
    </row>
    <row r="636" spans="1:1" x14ac:dyDescent="0.25">
      <c r="A636" s="674"/>
    </row>
    <row r="637" spans="1:1" x14ac:dyDescent="0.25">
      <c r="A637" s="674"/>
    </row>
    <row r="638" spans="1:1" x14ac:dyDescent="0.25">
      <c r="A638" s="674"/>
    </row>
    <row r="639" spans="1:1" x14ac:dyDescent="0.25">
      <c r="A639" s="674"/>
    </row>
    <row r="640" spans="1:1" x14ac:dyDescent="0.25">
      <c r="A640" s="674"/>
    </row>
    <row r="641" spans="1:1" x14ac:dyDescent="0.25">
      <c r="A641" s="674"/>
    </row>
    <row r="642" spans="1:1" x14ac:dyDescent="0.25">
      <c r="A642" s="674"/>
    </row>
    <row r="643" spans="1:1" x14ac:dyDescent="0.25">
      <c r="A643" s="674"/>
    </row>
    <row r="644" spans="1:1" x14ac:dyDescent="0.25">
      <c r="A644" s="674"/>
    </row>
    <row r="645" spans="1:1" x14ac:dyDescent="0.25">
      <c r="A645" s="674"/>
    </row>
    <row r="646" spans="1:1" x14ac:dyDescent="0.25">
      <c r="A646" s="674"/>
    </row>
    <row r="647" spans="1:1" x14ac:dyDescent="0.25">
      <c r="A647" s="674"/>
    </row>
    <row r="648" spans="1:1" x14ac:dyDescent="0.25">
      <c r="A648" s="674"/>
    </row>
    <row r="649" spans="1:1" x14ac:dyDescent="0.25">
      <c r="A649" s="674"/>
    </row>
    <row r="650" spans="1:1" x14ac:dyDescent="0.25">
      <c r="A650" s="675"/>
    </row>
    <row r="652" spans="1:1" x14ac:dyDescent="0.25">
      <c r="A652" s="673"/>
    </row>
    <row r="653" spans="1:1" x14ac:dyDescent="0.25">
      <c r="A653" s="674"/>
    </row>
    <row r="654" spans="1:1" x14ac:dyDescent="0.25">
      <c r="A654" s="674"/>
    </row>
    <row r="655" spans="1:1" x14ac:dyDescent="0.25">
      <c r="A655" s="674"/>
    </row>
    <row r="656" spans="1:1" x14ac:dyDescent="0.25">
      <c r="A656" s="674"/>
    </row>
    <row r="657" spans="1:1" x14ac:dyDescent="0.25">
      <c r="A657" s="674"/>
    </row>
    <row r="658" spans="1:1" x14ac:dyDescent="0.25">
      <c r="A658" s="674"/>
    </row>
    <row r="659" spans="1:1" x14ac:dyDescent="0.25">
      <c r="A659" s="674"/>
    </row>
    <row r="660" spans="1:1" x14ac:dyDescent="0.25">
      <c r="A660" s="674"/>
    </row>
    <row r="661" spans="1:1" x14ac:dyDescent="0.25">
      <c r="A661" s="674"/>
    </row>
    <row r="662" spans="1:1" x14ac:dyDescent="0.25">
      <c r="A662" s="674"/>
    </row>
    <row r="663" spans="1:1" x14ac:dyDescent="0.25">
      <c r="A663" s="674"/>
    </row>
    <row r="664" spans="1:1" x14ac:dyDescent="0.25">
      <c r="A664" s="674"/>
    </row>
    <row r="665" spans="1:1" x14ac:dyDescent="0.25">
      <c r="A665" s="674"/>
    </row>
    <row r="666" spans="1:1" x14ac:dyDescent="0.25">
      <c r="A666" s="674"/>
    </row>
    <row r="667" spans="1:1" x14ac:dyDescent="0.25">
      <c r="A667" s="674"/>
    </row>
    <row r="668" spans="1:1" x14ac:dyDescent="0.25">
      <c r="A668" s="674"/>
    </row>
    <row r="669" spans="1:1" x14ac:dyDescent="0.25">
      <c r="A669" s="674"/>
    </row>
    <row r="670" spans="1:1" x14ac:dyDescent="0.25">
      <c r="A670" s="674"/>
    </row>
    <row r="671" spans="1:1" x14ac:dyDescent="0.25">
      <c r="A671" s="674"/>
    </row>
    <row r="672" spans="1:1" x14ac:dyDescent="0.25">
      <c r="A672" s="674"/>
    </row>
    <row r="673" spans="1:1" x14ac:dyDescent="0.25">
      <c r="A673" s="674"/>
    </row>
    <row r="674" spans="1:1" x14ac:dyDescent="0.25">
      <c r="A674" s="674"/>
    </row>
    <row r="675" spans="1:1" x14ac:dyDescent="0.25">
      <c r="A675" s="674"/>
    </row>
    <row r="676" spans="1:1" x14ac:dyDescent="0.25">
      <c r="A676" s="674"/>
    </row>
    <row r="677" spans="1:1" x14ac:dyDescent="0.25">
      <c r="A677" s="674"/>
    </row>
    <row r="678" spans="1:1" x14ac:dyDescent="0.25">
      <c r="A678" s="674"/>
    </row>
    <row r="679" spans="1:1" x14ac:dyDescent="0.25">
      <c r="A679" s="674"/>
    </row>
    <row r="680" spans="1:1" x14ac:dyDescent="0.25">
      <c r="A680" s="674"/>
    </row>
    <row r="681" spans="1:1" x14ac:dyDescent="0.25">
      <c r="A681" s="674"/>
    </row>
    <row r="682" spans="1:1" x14ac:dyDescent="0.25">
      <c r="A682" s="674"/>
    </row>
    <row r="683" spans="1:1" x14ac:dyDescent="0.25">
      <c r="A683" s="674"/>
    </row>
    <row r="684" spans="1:1" x14ac:dyDescent="0.25">
      <c r="A684" s="674"/>
    </row>
    <row r="685" spans="1:1" x14ac:dyDescent="0.25">
      <c r="A685" s="674"/>
    </row>
    <row r="686" spans="1:1" x14ac:dyDescent="0.25">
      <c r="A686" s="674"/>
    </row>
    <row r="687" spans="1:1" x14ac:dyDescent="0.25">
      <c r="A687" s="674"/>
    </row>
    <row r="688" spans="1:1" x14ac:dyDescent="0.25">
      <c r="A688" s="674"/>
    </row>
    <row r="689" spans="1:1" x14ac:dyDescent="0.25">
      <c r="A689" s="674"/>
    </row>
    <row r="690" spans="1:1" x14ac:dyDescent="0.25">
      <c r="A690" s="674"/>
    </row>
    <row r="691" spans="1:1" x14ac:dyDescent="0.25">
      <c r="A691" s="674"/>
    </row>
    <row r="692" spans="1:1" x14ac:dyDescent="0.25">
      <c r="A692" s="674"/>
    </row>
    <row r="693" spans="1:1" x14ac:dyDescent="0.25">
      <c r="A693" s="674"/>
    </row>
    <row r="694" spans="1:1" x14ac:dyDescent="0.25">
      <c r="A694" s="674"/>
    </row>
    <row r="695" spans="1:1" x14ac:dyDescent="0.25">
      <c r="A695" s="674"/>
    </row>
    <row r="696" spans="1:1" x14ac:dyDescent="0.25">
      <c r="A696" s="674"/>
    </row>
    <row r="697" spans="1:1" x14ac:dyDescent="0.25">
      <c r="A697" s="674"/>
    </row>
    <row r="698" spans="1:1" x14ac:dyDescent="0.25">
      <c r="A698" s="674"/>
    </row>
    <row r="699" spans="1:1" x14ac:dyDescent="0.25">
      <c r="A699" s="674"/>
    </row>
    <row r="700" spans="1:1" x14ac:dyDescent="0.25">
      <c r="A700" s="675"/>
    </row>
    <row r="702" spans="1:1" x14ac:dyDescent="0.25">
      <c r="A702" s="673"/>
    </row>
    <row r="703" spans="1:1" x14ac:dyDescent="0.25">
      <c r="A703" s="674"/>
    </row>
    <row r="704" spans="1:1" x14ac:dyDescent="0.25">
      <c r="A704" s="674"/>
    </row>
    <row r="705" spans="1:1" x14ac:dyDescent="0.25">
      <c r="A705" s="674"/>
    </row>
    <row r="706" spans="1:1" x14ac:dyDescent="0.25">
      <c r="A706" s="674"/>
    </row>
    <row r="707" spans="1:1" x14ac:dyDescent="0.25">
      <c r="A707" s="674"/>
    </row>
    <row r="708" spans="1:1" x14ac:dyDescent="0.25">
      <c r="A708" s="674"/>
    </row>
    <row r="709" spans="1:1" x14ac:dyDescent="0.25">
      <c r="A709" s="674"/>
    </row>
    <row r="710" spans="1:1" x14ac:dyDescent="0.25">
      <c r="A710" s="674"/>
    </row>
    <row r="711" spans="1:1" x14ac:dyDescent="0.25">
      <c r="A711" s="674"/>
    </row>
    <row r="712" spans="1:1" x14ac:dyDescent="0.25">
      <c r="A712" s="674"/>
    </row>
    <row r="713" spans="1:1" x14ac:dyDescent="0.25">
      <c r="A713" s="674"/>
    </row>
    <row r="714" spans="1:1" x14ac:dyDescent="0.25">
      <c r="A714" s="674"/>
    </row>
    <row r="715" spans="1:1" x14ac:dyDescent="0.25">
      <c r="A715" s="674"/>
    </row>
    <row r="716" spans="1:1" x14ac:dyDescent="0.25">
      <c r="A716" s="674"/>
    </row>
    <row r="717" spans="1:1" x14ac:dyDescent="0.25">
      <c r="A717" s="674"/>
    </row>
    <row r="718" spans="1:1" x14ac:dyDescent="0.25">
      <c r="A718" s="674"/>
    </row>
    <row r="719" spans="1:1" x14ac:dyDescent="0.25">
      <c r="A719" s="674"/>
    </row>
    <row r="720" spans="1:1" x14ac:dyDescent="0.25">
      <c r="A720" s="674"/>
    </row>
    <row r="721" spans="1:1" x14ac:dyDescent="0.25">
      <c r="A721" s="674"/>
    </row>
    <row r="722" spans="1:1" x14ac:dyDescent="0.25">
      <c r="A722" s="674"/>
    </row>
    <row r="723" spans="1:1" x14ac:dyDescent="0.25">
      <c r="A723" s="674"/>
    </row>
    <row r="724" spans="1:1" x14ac:dyDescent="0.25">
      <c r="A724" s="674"/>
    </row>
    <row r="725" spans="1:1" x14ac:dyDescent="0.25">
      <c r="A725" s="674"/>
    </row>
    <row r="726" spans="1:1" x14ac:dyDescent="0.25">
      <c r="A726" s="674"/>
    </row>
    <row r="727" spans="1:1" x14ac:dyDescent="0.25">
      <c r="A727" s="674"/>
    </row>
    <row r="728" spans="1:1" x14ac:dyDescent="0.25">
      <c r="A728" s="674"/>
    </row>
    <row r="729" spans="1:1" x14ac:dyDescent="0.25">
      <c r="A729" s="674"/>
    </row>
    <row r="730" spans="1:1" x14ac:dyDescent="0.25">
      <c r="A730" s="674"/>
    </row>
    <row r="731" spans="1:1" x14ac:dyDescent="0.25">
      <c r="A731" s="674"/>
    </row>
    <row r="732" spans="1:1" x14ac:dyDescent="0.25">
      <c r="A732" s="674"/>
    </row>
    <row r="733" spans="1:1" x14ac:dyDescent="0.25">
      <c r="A733" s="674"/>
    </row>
    <row r="734" spans="1:1" x14ac:dyDescent="0.25">
      <c r="A734" s="674"/>
    </row>
    <row r="735" spans="1:1" x14ac:dyDescent="0.25">
      <c r="A735" s="674"/>
    </row>
    <row r="736" spans="1:1" x14ac:dyDescent="0.25">
      <c r="A736" s="674"/>
    </row>
    <row r="737" spans="1:1" x14ac:dyDescent="0.25">
      <c r="A737" s="674"/>
    </row>
    <row r="738" spans="1:1" x14ac:dyDescent="0.25">
      <c r="A738" s="674"/>
    </row>
    <row r="739" spans="1:1" x14ac:dyDescent="0.25">
      <c r="A739" s="674"/>
    </row>
    <row r="740" spans="1:1" x14ac:dyDescent="0.25">
      <c r="A740" s="674"/>
    </row>
    <row r="741" spans="1:1" x14ac:dyDescent="0.25">
      <c r="A741" s="674"/>
    </row>
    <row r="742" spans="1:1" x14ac:dyDescent="0.25">
      <c r="A742" s="674"/>
    </row>
    <row r="743" spans="1:1" x14ac:dyDescent="0.25">
      <c r="A743" s="674"/>
    </row>
    <row r="744" spans="1:1" x14ac:dyDescent="0.25">
      <c r="A744" s="674"/>
    </row>
    <row r="745" spans="1:1" x14ac:dyDescent="0.25">
      <c r="A745" s="674"/>
    </row>
    <row r="746" spans="1:1" x14ac:dyDescent="0.25">
      <c r="A746" s="674"/>
    </row>
    <row r="747" spans="1:1" x14ac:dyDescent="0.25">
      <c r="A747" s="674"/>
    </row>
    <row r="748" spans="1:1" x14ac:dyDescent="0.25">
      <c r="A748" s="674"/>
    </row>
    <row r="749" spans="1:1" x14ac:dyDescent="0.25">
      <c r="A749" s="674"/>
    </row>
    <row r="750" spans="1:1" x14ac:dyDescent="0.25">
      <c r="A750" s="675"/>
    </row>
    <row r="752" spans="1:1" x14ac:dyDescent="0.25">
      <c r="A752" s="673"/>
    </row>
    <row r="753" spans="1:1" x14ac:dyDescent="0.25">
      <c r="A753" s="674"/>
    </row>
    <row r="754" spans="1:1" x14ac:dyDescent="0.25">
      <c r="A754" s="674"/>
    </row>
    <row r="755" spans="1:1" x14ac:dyDescent="0.25">
      <c r="A755" s="674"/>
    </row>
    <row r="756" spans="1:1" x14ac:dyDescent="0.25">
      <c r="A756" s="674"/>
    </row>
    <row r="757" spans="1:1" x14ac:dyDescent="0.25">
      <c r="A757" s="674"/>
    </row>
    <row r="758" spans="1:1" x14ac:dyDescent="0.25">
      <c r="A758" s="674"/>
    </row>
    <row r="759" spans="1:1" x14ac:dyDescent="0.25">
      <c r="A759" s="674"/>
    </row>
    <row r="760" spans="1:1" x14ac:dyDescent="0.25">
      <c r="A760" s="674"/>
    </row>
    <row r="761" spans="1:1" x14ac:dyDescent="0.25">
      <c r="A761" s="674"/>
    </row>
    <row r="762" spans="1:1" x14ac:dyDescent="0.25">
      <c r="A762" s="674"/>
    </row>
    <row r="763" spans="1:1" x14ac:dyDescent="0.25">
      <c r="A763" s="674"/>
    </row>
    <row r="764" spans="1:1" x14ac:dyDescent="0.25">
      <c r="A764" s="674"/>
    </row>
    <row r="765" spans="1:1" x14ac:dyDescent="0.25">
      <c r="A765" s="674"/>
    </row>
    <row r="766" spans="1:1" x14ac:dyDescent="0.25">
      <c r="A766" s="674"/>
    </row>
    <row r="767" spans="1:1" x14ac:dyDescent="0.25">
      <c r="A767" s="674"/>
    </row>
    <row r="768" spans="1:1" x14ac:dyDescent="0.25">
      <c r="A768" s="674"/>
    </row>
    <row r="769" spans="1:1" x14ac:dyDescent="0.25">
      <c r="A769" s="674"/>
    </row>
    <row r="770" spans="1:1" x14ac:dyDescent="0.25">
      <c r="A770" s="674"/>
    </row>
    <row r="771" spans="1:1" x14ac:dyDescent="0.25">
      <c r="A771" s="674"/>
    </row>
    <row r="772" spans="1:1" x14ac:dyDescent="0.25">
      <c r="A772" s="674"/>
    </row>
    <row r="773" spans="1:1" x14ac:dyDescent="0.25">
      <c r="A773" s="674"/>
    </row>
    <row r="774" spans="1:1" x14ac:dyDescent="0.25">
      <c r="A774" s="674"/>
    </row>
    <row r="775" spans="1:1" x14ac:dyDescent="0.25">
      <c r="A775" s="674"/>
    </row>
    <row r="776" spans="1:1" x14ac:dyDescent="0.25">
      <c r="A776" s="674"/>
    </row>
    <row r="777" spans="1:1" x14ac:dyDescent="0.25">
      <c r="A777" s="674"/>
    </row>
    <row r="778" spans="1:1" x14ac:dyDescent="0.25">
      <c r="A778" s="674"/>
    </row>
    <row r="779" spans="1:1" x14ac:dyDescent="0.25">
      <c r="A779" s="674"/>
    </row>
    <row r="780" spans="1:1" x14ac:dyDescent="0.25">
      <c r="A780" s="674"/>
    </row>
    <row r="781" spans="1:1" x14ac:dyDescent="0.25">
      <c r="A781" s="674"/>
    </row>
    <row r="782" spans="1:1" x14ac:dyDescent="0.25">
      <c r="A782" s="674"/>
    </row>
    <row r="783" spans="1:1" x14ac:dyDescent="0.25">
      <c r="A783" s="674"/>
    </row>
    <row r="784" spans="1:1" x14ac:dyDescent="0.25">
      <c r="A784" s="674"/>
    </row>
    <row r="785" spans="1:1" x14ac:dyDescent="0.25">
      <c r="A785" s="674"/>
    </row>
    <row r="786" spans="1:1" x14ac:dyDescent="0.25">
      <c r="A786" s="674"/>
    </row>
    <row r="787" spans="1:1" x14ac:dyDescent="0.25">
      <c r="A787" s="674"/>
    </row>
    <row r="788" spans="1:1" x14ac:dyDescent="0.25">
      <c r="A788" s="674"/>
    </row>
    <row r="789" spans="1:1" x14ac:dyDescent="0.25">
      <c r="A789" s="674"/>
    </row>
    <row r="790" spans="1:1" x14ac:dyDescent="0.25">
      <c r="A790" s="674"/>
    </row>
    <row r="791" spans="1:1" x14ac:dyDescent="0.25">
      <c r="A791" s="674"/>
    </row>
    <row r="792" spans="1:1" x14ac:dyDescent="0.25">
      <c r="A792" s="674"/>
    </row>
    <row r="793" spans="1:1" x14ac:dyDescent="0.25">
      <c r="A793" s="674"/>
    </row>
    <row r="794" spans="1:1" x14ac:dyDescent="0.25">
      <c r="A794" s="674"/>
    </row>
    <row r="795" spans="1:1" x14ac:dyDescent="0.25">
      <c r="A795" s="674"/>
    </row>
    <row r="796" spans="1:1" x14ac:dyDescent="0.25">
      <c r="A796" s="674"/>
    </row>
    <row r="797" spans="1:1" x14ac:dyDescent="0.25">
      <c r="A797" s="674"/>
    </row>
    <row r="798" spans="1:1" x14ac:dyDescent="0.25">
      <c r="A798" s="674"/>
    </row>
    <row r="799" spans="1:1" x14ac:dyDescent="0.25">
      <c r="A799" s="674"/>
    </row>
    <row r="800" spans="1:1" x14ac:dyDescent="0.25">
      <c r="A800" s="675"/>
    </row>
    <row r="802" spans="1:1" x14ac:dyDescent="0.25">
      <c r="A802" s="673"/>
    </row>
    <row r="803" spans="1:1" x14ac:dyDescent="0.25">
      <c r="A803" s="674"/>
    </row>
    <row r="804" spans="1:1" x14ac:dyDescent="0.25">
      <c r="A804" s="674"/>
    </row>
    <row r="805" spans="1:1" x14ac:dyDescent="0.25">
      <c r="A805" s="674"/>
    </row>
    <row r="806" spans="1:1" x14ac:dyDescent="0.25">
      <c r="A806" s="674"/>
    </row>
    <row r="807" spans="1:1" x14ac:dyDescent="0.25">
      <c r="A807" s="674"/>
    </row>
    <row r="808" spans="1:1" x14ac:dyDescent="0.25">
      <c r="A808" s="674"/>
    </row>
    <row r="809" spans="1:1" x14ac:dyDescent="0.25">
      <c r="A809" s="674"/>
    </row>
    <row r="810" spans="1:1" x14ac:dyDescent="0.25">
      <c r="A810" s="674"/>
    </row>
    <row r="811" spans="1:1" x14ac:dyDescent="0.25">
      <c r="A811" s="674"/>
    </row>
    <row r="812" spans="1:1" x14ac:dyDescent="0.25">
      <c r="A812" s="674"/>
    </row>
    <row r="813" spans="1:1" x14ac:dyDescent="0.25">
      <c r="A813" s="674"/>
    </row>
    <row r="814" spans="1:1" x14ac:dyDescent="0.25">
      <c r="A814" s="674"/>
    </row>
    <row r="815" spans="1:1" x14ac:dyDescent="0.25">
      <c r="A815" s="674"/>
    </row>
    <row r="816" spans="1:1" x14ac:dyDescent="0.25">
      <c r="A816" s="674"/>
    </row>
    <row r="817" spans="1:1" x14ac:dyDescent="0.25">
      <c r="A817" s="674"/>
    </row>
    <row r="818" spans="1:1" x14ac:dyDescent="0.25">
      <c r="A818" s="674"/>
    </row>
    <row r="819" spans="1:1" x14ac:dyDescent="0.25">
      <c r="A819" s="674"/>
    </row>
    <row r="820" spans="1:1" x14ac:dyDescent="0.25">
      <c r="A820" s="674"/>
    </row>
    <row r="821" spans="1:1" x14ac:dyDescent="0.25">
      <c r="A821" s="674"/>
    </row>
    <row r="822" spans="1:1" x14ac:dyDescent="0.25">
      <c r="A822" s="674"/>
    </row>
    <row r="823" spans="1:1" x14ac:dyDescent="0.25">
      <c r="A823" s="674"/>
    </row>
    <row r="824" spans="1:1" x14ac:dyDescent="0.25">
      <c r="A824" s="674"/>
    </row>
    <row r="825" spans="1:1" x14ac:dyDescent="0.25">
      <c r="A825" s="674"/>
    </row>
    <row r="826" spans="1:1" x14ac:dyDescent="0.25">
      <c r="A826" s="674"/>
    </row>
    <row r="827" spans="1:1" x14ac:dyDescent="0.25">
      <c r="A827" s="674"/>
    </row>
    <row r="828" spans="1:1" x14ac:dyDescent="0.25">
      <c r="A828" s="674"/>
    </row>
    <row r="829" spans="1:1" x14ac:dyDescent="0.25">
      <c r="A829" s="674"/>
    </row>
    <row r="830" spans="1:1" x14ac:dyDescent="0.25">
      <c r="A830" s="674"/>
    </row>
    <row r="831" spans="1:1" x14ac:dyDescent="0.25">
      <c r="A831" s="674"/>
    </row>
    <row r="832" spans="1:1" x14ac:dyDescent="0.25">
      <c r="A832" s="674"/>
    </row>
    <row r="833" spans="1:1" x14ac:dyDescent="0.25">
      <c r="A833" s="674"/>
    </row>
    <row r="834" spans="1:1" x14ac:dyDescent="0.25">
      <c r="A834" s="674"/>
    </row>
    <row r="835" spans="1:1" x14ac:dyDescent="0.25">
      <c r="A835" s="674"/>
    </row>
    <row r="836" spans="1:1" x14ac:dyDescent="0.25">
      <c r="A836" s="674"/>
    </row>
    <row r="837" spans="1:1" x14ac:dyDescent="0.25">
      <c r="A837" s="674"/>
    </row>
    <row r="838" spans="1:1" x14ac:dyDescent="0.25">
      <c r="A838" s="674"/>
    </row>
    <row r="839" spans="1:1" x14ac:dyDescent="0.25">
      <c r="A839" s="674"/>
    </row>
    <row r="840" spans="1:1" x14ac:dyDescent="0.25">
      <c r="A840" s="674"/>
    </row>
    <row r="841" spans="1:1" x14ac:dyDescent="0.25">
      <c r="A841" s="674"/>
    </row>
    <row r="842" spans="1:1" x14ac:dyDescent="0.25">
      <c r="A842" s="674"/>
    </row>
    <row r="843" spans="1:1" x14ac:dyDescent="0.25">
      <c r="A843" s="674"/>
    </row>
    <row r="844" spans="1:1" x14ac:dyDescent="0.25">
      <c r="A844" s="674"/>
    </row>
    <row r="845" spans="1:1" x14ac:dyDescent="0.25">
      <c r="A845" s="674"/>
    </row>
    <row r="846" spans="1:1" x14ac:dyDescent="0.25">
      <c r="A846" s="674"/>
    </row>
    <row r="847" spans="1:1" x14ac:dyDescent="0.25">
      <c r="A847" s="674"/>
    </row>
    <row r="848" spans="1:1" x14ac:dyDescent="0.25">
      <c r="A848" s="674"/>
    </row>
    <row r="849" spans="1:1" x14ac:dyDescent="0.25">
      <c r="A849" s="674"/>
    </row>
    <row r="850" spans="1:1" x14ac:dyDescent="0.25">
      <c r="A850" s="675"/>
    </row>
    <row r="852" spans="1:1" x14ac:dyDescent="0.25">
      <c r="A852" s="673"/>
    </row>
    <row r="853" spans="1:1" x14ac:dyDescent="0.25">
      <c r="A853" s="674"/>
    </row>
    <row r="854" spans="1:1" x14ac:dyDescent="0.25">
      <c r="A854" s="674"/>
    </row>
    <row r="855" spans="1:1" x14ac:dyDescent="0.25">
      <c r="A855" s="674"/>
    </row>
    <row r="856" spans="1:1" x14ac:dyDescent="0.25">
      <c r="A856" s="674"/>
    </row>
    <row r="857" spans="1:1" x14ac:dyDescent="0.25">
      <c r="A857" s="674"/>
    </row>
    <row r="858" spans="1:1" x14ac:dyDescent="0.25">
      <c r="A858" s="674"/>
    </row>
    <row r="859" spans="1:1" x14ac:dyDescent="0.25">
      <c r="A859" s="674"/>
    </row>
    <row r="860" spans="1:1" x14ac:dyDescent="0.25">
      <c r="A860" s="674"/>
    </row>
    <row r="861" spans="1:1" x14ac:dyDescent="0.25">
      <c r="A861" s="674"/>
    </row>
    <row r="862" spans="1:1" x14ac:dyDescent="0.25">
      <c r="A862" s="674"/>
    </row>
    <row r="863" spans="1:1" x14ac:dyDescent="0.25">
      <c r="A863" s="674"/>
    </row>
    <row r="864" spans="1:1" x14ac:dyDescent="0.25">
      <c r="A864" s="674"/>
    </row>
    <row r="865" spans="1:1" x14ac:dyDescent="0.25">
      <c r="A865" s="674"/>
    </row>
    <row r="866" spans="1:1" x14ac:dyDescent="0.25">
      <c r="A866" s="674"/>
    </row>
    <row r="867" spans="1:1" x14ac:dyDescent="0.25">
      <c r="A867" s="674"/>
    </row>
    <row r="868" spans="1:1" x14ac:dyDescent="0.25">
      <c r="A868" s="674"/>
    </row>
    <row r="869" spans="1:1" x14ac:dyDescent="0.25">
      <c r="A869" s="674"/>
    </row>
    <row r="870" spans="1:1" x14ac:dyDescent="0.25">
      <c r="A870" s="674"/>
    </row>
    <row r="871" spans="1:1" x14ac:dyDescent="0.25">
      <c r="A871" s="674"/>
    </row>
    <row r="872" spans="1:1" x14ac:dyDescent="0.25">
      <c r="A872" s="674"/>
    </row>
    <row r="873" spans="1:1" x14ac:dyDescent="0.25">
      <c r="A873" s="674"/>
    </row>
    <row r="874" spans="1:1" x14ac:dyDescent="0.25">
      <c r="A874" s="674"/>
    </row>
    <row r="875" spans="1:1" x14ac:dyDescent="0.25">
      <c r="A875" s="674"/>
    </row>
    <row r="876" spans="1:1" x14ac:dyDescent="0.25">
      <c r="A876" s="674"/>
    </row>
    <row r="877" spans="1:1" x14ac:dyDescent="0.25">
      <c r="A877" s="674"/>
    </row>
    <row r="878" spans="1:1" x14ac:dyDescent="0.25">
      <c r="A878" s="674"/>
    </row>
    <row r="879" spans="1:1" x14ac:dyDescent="0.25">
      <c r="A879" s="674"/>
    </row>
    <row r="880" spans="1:1" x14ac:dyDescent="0.25">
      <c r="A880" s="674"/>
    </row>
    <row r="881" spans="1:1" x14ac:dyDescent="0.25">
      <c r="A881" s="674"/>
    </row>
    <row r="882" spans="1:1" x14ac:dyDescent="0.25">
      <c r="A882" s="674"/>
    </row>
    <row r="883" spans="1:1" x14ac:dyDescent="0.25">
      <c r="A883" s="674"/>
    </row>
    <row r="884" spans="1:1" x14ac:dyDescent="0.25">
      <c r="A884" s="674"/>
    </row>
    <row r="885" spans="1:1" x14ac:dyDescent="0.25">
      <c r="A885" s="674"/>
    </row>
    <row r="886" spans="1:1" x14ac:dyDescent="0.25">
      <c r="A886" s="674"/>
    </row>
    <row r="887" spans="1:1" x14ac:dyDescent="0.25">
      <c r="A887" s="674"/>
    </row>
    <row r="888" spans="1:1" x14ac:dyDescent="0.25">
      <c r="A888" s="674"/>
    </row>
    <row r="889" spans="1:1" x14ac:dyDescent="0.25">
      <c r="A889" s="674"/>
    </row>
    <row r="890" spans="1:1" x14ac:dyDescent="0.25">
      <c r="A890" s="674"/>
    </row>
    <row r="891" spans="1:1" x14ac:dyDescent="0.25">
      <c r="A891" s="674"/>
    </row>
    <row r="892" spans="1:1" x14ac:dyDescent="0.25">
      <c r="A892" s="674"/>
    </row>
    <row r="893" spans="1:1" x14ac:dyDescent="0.25">
      <c r="A893" s="674"/>
    </row>
    <row r="894" spans="1:1" x14ac:dyDescent="0.25">
      <c r="A894" s="674"/>
    </row>
    <row r="895" spans="1:1" x14ac:dyDescent="0.25">
      <c r="A895" s="674"/>
    </row>
    <row r="896" spans="1:1" x14ac:dyDescent="0.25">
      <c r="A896" s="674"/>
    </row>
    <row r="897" spans="1:1" x14ac:dyDescent="0.25">
      <c r="A897" s="674"/>
    </row>
    <row r="898" spans="1:1" x14ac:dyDescent="0.25">
      <c r="A898" s="674"/>
    </row>
    <row r="899" spans="1:1" x14ac:dyDescent="0.25">
      <c r="A899" s="674"/>
    </row>
    <row r="900" spans="1:1" x14ac:dyDescent="0.25">
      <c r="A900" s="675"/>
    </row>
    <row r="902" spans="1:1" x14ac:dyDescent="0.25">
      <c r="A902" s="673"/>
    </row>
    <row r="903" spans="1:1" x14ac:dyDescent="0.25">
      <c r="A903" s="674"/>
    </row>
    <row r="904" spans="1:1" x14ac:dyDescent="0.25">
      <c r="A904" s="674"/>
    </row>
    <row r="905" spans="1:1" x14ac:dyDescent="0.25">
      <c r="A905" s="674"/>
    </row>
    <row r="906" spans="1:1" x14ac:dyDescent="0.25">
      <c r="A906" s="674"/>
    </row>
    <row r="907" spans="1:1" x14ac:dyDescent="0.25">
      <c r="A907" s="674"/>
    </row>
    <row r="908" spans="1:1" x14ac:dyDescent="0.25">
      <c r="A908" s="674"/>
    </row>
    <row r="909" spans="1:1" x14ac:dyDescent="0.25">
      <c r="A909" s="674"/>
    </row>
    <row r="910" spans="1:1" x14ac:dyDescent="0.25">
      <c r="A910" s="674"/>
    </row>
    <row r="911" spans="1:1" x14ac:dyDescent="0.25">
      <c r="A911" s="674"/>
    </row>
    <row r="912" spans="1:1" x14ac:dyDescent="0.25">
      <c r="A912" s="674"/>
    </row>
    <row r="913" spans="1:1" x14ac:dyDescent="0.25">
      <c r="A913" s="674"/>
    </row>
    <row r="914" spans="1:1" x14ac:dyDescent="0.25">
      <c r="A914" s="674"/>
    </row>
    <row r="915" spans="1:1" x14ac:dyDescent="0.25">
      <c r="A915" s="674"/>
    </row>
    <row r="916" spans="1:1" x14ac:dyDescent="0.25">
      <c r="A916" s="674"/>
    </row>
    <row r="917" spans="1:1" x14ac:dyDescent="0.25">
      <c r="A917" s="674"/>
    </row>
    <row r="918" spans="1:1" x14ac:dyDescent="0.25">
      <c r="A918" s="674"/>
    </row>
    <row r="919" spans="1:1" x14ac:dyDescent="0.25">
      <c r="A919" s="674"/>
    </row>
    <row r="920" spans="1:1" x14ac:dyDescent="0.25">
      <c r="A920" s="674"/>
    </row>
    <row r="921" spans="1:1" x14ac:dyDescent="0.25">
      <c r="A921" s="674"/>
    </row>
    <row r="922" spans="1:1" x14ac:dyDescent="0.25">
      <c r="A922" s="674"/>
    </row>
    <row r="923" spans="1:1" x14ac:dyDescent="0.25">
      <c r="A923" s="674"/>
    </row>
    <row r="924" spans="1:1" x14ac:dyDescent="0.25">
      <c r="A924" s="674"/>
    </row>
    <row r="925" spans="1:1" x14ac:dyDescent="0.25">
      <c r="A925" s="674"/>
    </row>
    <row r="926" spans="1:1" x14ac:dyDescent="0.25">
      <c r="A926" s="674"/>
    </row>
    <row r="927" spans="1:1" x14ac:dyDescent="0.25">
      <c r="A927" s="674"/>
    </row>
    <row r="928" spans="1:1" x14ac:dyDescent="0.25">
      <c r="A928" s="674"/>
    </row>
    <row r="929" spans="1:1" x14ac:dyDescent="0.25">
      <c r="A929" s="674"/>
    </row>
    <row r="930" spans="1:1" x14ac:dyDescent="0.25">
      <c r="A930" s="674"/>
    </row>
    <row r="931" spans="1:1" x14ac:dyDescent="0.25">
      <c r="A931" s="674"/>
    </row>
    <row r="932" spans="1:1" x14ac:dyDescent="0.25">
      <c r="A932" s="674"/>
    </row>
    <row r="933" spans="1:1" x14ac:dyDescent="0.25">
      <c r="A933" s="674"/>
    </row>
    <row r="934" spans="1:1" x14ac:dyDescent="0.25">
      <c r="A934" s="674"/>
    </row>
    <row r="935" spans="1:1" x14ac:dyDescent="0.25">
      <c r="A935" s="674"/>
    </row>
    <row r="936" spans="1:1" x14ac:dyDescent="0.25">
      <c r="A936" s="674"/>
    </row>
    <row r="937" spans="1:1" x14ac:dyDescent="0.25">
      <c r="A937" s="674"/>
    </row>
    <row r="938" spans="1:1" x14ac:dyDescent="0.25">
      <c r="A938" s="674"/>
    </row>
    <row r="939" spans="1:1" x14ac:dyDescent="0.25">
      <c r="A939" s="674"/>
    </row>
    <row r="940" spans="1:1" x14ac:dyDescent="0.25">
      <c r="A940" s="674"/>
    </row>
    <row r="941" spans="1:1" x14ac:dyDescent="0.25">
      <c r="A941" s="674"/>
    </row>
    <row r="942" spans="1:1" x14ac:dyDescent="0.25">
      <c r="A942" s="674"/>
    </row>
    <row r="943" spans="1:1" x14ac:dyDescent="0.25">
      <c r="A943" s="674"/>
    </row>
    <row r="944" spans="1:1" x14ac:dyDescent="0.25">
      <c r="A944" s="674"/>
    </row>
    <row r="945" spans="1:1" x14ac:dyDescent="0.25">
      <c r="A945" s="674"/>
    </row>
    <row r="946" spans="1:1" x14ac:dyDescent="0.25">
      <c r="A946" s="674"/>
    </row>
    <row r="947" spans="1:1" x14ac:dyDescent="0.25">
      <c r="A947" s="674"/>
    </row>
    <row r="948" spans="1:1" x14ac:dyDescent="0.25">
      <c r="A948" s="674"/>
    </row>
    <row r="949" spans="1:1" x14ac:dyDescent="0.25">
      <c r="A949" s="674"/>
    </row>
    <row r="950" spans="1:1" x14ac:dyDescent="0.25">
      <c r="A950" s="675"/>
    </row>
    <row r="952" spans="1:1" x14ac:dyDescent="0.25">
      <c r="A952" s="673"/>
    </row>
    <row r="953" spans="1:1" x14ac:dyDescent="0.25">
      <c r="A953" s="674"/>
    </row>
    <row r="954" spans="1:1" x14ac:dyDescent="0.25">
      <c r="A954" s="674"/>
    </row>
    <row r="955" spans="1:1" x14ac:dyDescent="0.25">
      <c r="A955" s="674"/>
    </row>
    <row r="956" spans="1:1" x14ac:dyDescent="0.25">
      <c r="A956" s="674"/>
    </row>
    <row r="957" spans="1:1" x14ac:dyDescent="0.25">
      <c r="A957" s="674"/>
    </row>
    <row r="958" spans="1:1" x14ac:dyDescent="0.25">
      <c r="A958" s="674"/>
    </row>
    <row r="959" spans="1:1" x14ac:dyDescent="0.25">
      <c r="A959" s="674"/>
    </row>
    <row r="960" spans="1:1" x14ac:dyDescent="0.25">
      <c r="A960" s="674"/>
    </row>
    <row r="961" spans="1:1" x14ac:dyDescent="0.25">
      <c r="A961" s="674"/>
    </row>
    <row r="962" spans="1:1" x14ac:dyDescent="0.25">
      <c r="A962" s="674"/>
    </row>
    <row r="963" spans="1:1" x14ac:dyDescent="0.25">
      <c r="A963" s="674"/>
    </row>
    <row r="964" spans="1:1" x14ac:dyDescent="0.25">
      <c r="A964" s="674"/>
    </row>
    <row r="965" spans="1:1" x14ac:dyDescent="0.25">
      <c r="A965" s="674"/>
    </row>
    <row r="966" spans="1:1" x14ac:dyDescent="0.25">
      <c r="A966" s="674"/>
    </row>
    <row r="967" spans="1:1" x14ac:dyDescent="0.25">
      <c r="A967" s="674"/>
    </row>
    <row r="968" spans="1:1" x14ac:dyDescent="0.25">
      <c r="A968" s="674"/>
    </row>
    <row r="969" spans="1:1" x14ac:dyDescent="0.25">
      <c r="A969" s="674"/>
    </row>
    <row r="970" spans="1:1" x14ac:dyDescent="0.25">
      <c r="A970" s="674"/>
    </row>
    <row r="971" spans="1:1" x14ac:dyDescent="0.25">
      <c r="A971" s="674"/>
    </row>
    <row r="972" spans="1:1" x14ac:dyDescent="0.25">
      <c r="A972" s="674"/>
    </row>
    <row r="973" spans="1:1" x14ac:dyDescent="0.25">
      <c r="A973" s="674"/>
    </row>
    <row r="974" spans="1:1" x14ac:dyDescent="0.25">
      <c r="A974" s="674"/>
    </row>
    <row r="975" spans="1:1" x14ac:dyDescent="0.25">
      <c r="A975" s="674"/>
    </row>
    <row r="976" spans="1:1" x14ac:dyDescent="0.25">
      <c r="A976" s="674"/>
    </row>
    <row r="977" spans="1:1" x14ac:dyDescent="0.25">
      <c r="A977" s="674"/>
    </row>
    <row r="978" spans="1:1" x14ac:dyDescent="0.25">
      <c r="A978" s="674"/>
    </row>
    <row r="979" spans="1:1" x14ac:dyDescent="0.25">
      <c r="A979" s="674"/>
    </row>
    <row r="980" spans="1:1" x14ac:dyDescent="0.25">
      <c r="A980" s="674"/>
    </row>
    <row r="981" spans="1:1" x14ac:dyDescent="0.25">
      <c r="A981" s="674"/>
    </row>
    <row r="982" spans="1:1" x14ac:dyDescent="0.25">
      <c r="A982" s="674"/>
    </row>
    <row r="983" spans="1:1" x14ac:dyDescent="0.25">
      <c r="A983" s="674"/>
    </row>
    <row r="984" spans="1:1" x14ac:dyDescent="0.25">
      <c r="A984" s="674"/>
    </row>
    <row r="985" spans="1:1" x14ac:dyDescent="0.25">
      <c r="A985" s="674"/>
    </row>
    <row r="986" spans="1:1" x14ac:dyDescent="0.25">
      <c r="A986" s="674"/>
    </row>
    <row r="987" spans="1:1" x14ac:dyDescent="0.25">
      <c r="A987" s="674"/>
    </row>
    <row r="988" spans="1:1" x14ac:dyDescent="0.25">
      <c r="A988" s="674"/>
    </row>
    <row r="989" spans="1:1" x14ac:dyDescent="0.25">
      <c r="A989" s="674"/>
    </row>
    <row r="990" spans="1:1" x14ac:dyDescent="0.25">
      <c r="A990" s="674"/>
    </row>
    <row r="991" spans="1:1" x14ac:dyDescent="0.25">
      <c r="A991" s="674"/>
    </row>
    <row r="992" spans="1:1" x14ac:dyDescent="0.25">
      <c r="A992" s="674"/>
    </row>
    <row r="993" spans="1:1" x14ac:dyDescent="0.25">
      <c r="A993" s="674"/>
    </row>
    <row r="994" spans="1:1" x14ac:dyDescent="0.25">
      <c r="A994" s="674"/>
    </row>
    <row r="995" spans="1:1" x14ac:dyDescent="0.25">
      <c r="A995" s="674"/>
    </row>
    <row r="996" spans="1:1" x14ac:dyDescent="0.25">
      <c r="A996" s="674"/>
    </row>
    <row r="997" spans="1:1" x14ac:dyDescent="0.25">
      <c r="A997" s="674"/>
    </row>
    <row r="998" spans="1:1" x14ac:dyDescent="0.25">
      <c r="A998" s="674"/>
    </row>
    <row r="999" spans="1:1" x14ac:dyDescent="0.25">
      <c r="A999" s="674"/>
    </row>
    <row r="1000" spans="1:1" x14ac:dyDescent="0.25">
      <c r="A1000" s="675"/>
    </row>
    <row r="1002" spans="1:1" x14ac:dyDescent="0.25">
      <c r="A1002" s="673"/>
    </row>
    <row r="1003" spans="1:1" x14ac:dyDescent="0.25">
      <c r="A1003" s="674"/>
    </row>
    <row r="1004" spans="1:1" x14ac:dyDescent="0.25">
      <c r="A1004" s="674"/>
    </row>
    <row r="1005" spans="1:1" x14ac:dyDescent="0.25">
      <c r="A1005" s="674"/>
    </row>
    <row r="1006" spans="1:1" x14ac:dyDescent="0.25">
      <c r="A1006" s="674"/>
    </row>
    <row r="1007" spans="1:1" x14ac:dyDescent="0.25">
      <c r="A1007" s="674"/>
    </row>
    <row r="1008" spans="1:1" x14ac:dyDescent="0.25">
      <c r="A1008" s="674"/>
    </row>
    <row r="1009" spans="1:1" x14ac:dyDescent="0.25">
      <c r="A1009" s="674"/>
    </row>
    <row r="1010" spans="1:1" x14ac:dyDescent="0.25">
      <c r="A1010" s="674"/>
    </row>
    <row r="1011" spans="1:1" x14ac:dyDescent="0.25">
      <c r="A1011" s="674"/>
    </row>
    <row r="1012" spans="1:1" x14ac:dyDescent="0.25">
      <c r="A1012" s="674"/>
    </row>
    <row r="1013" spans="1:1" x14ac:dyDescent="0.25">
      <c r="A1013" s="674"/>
    </row>
    <row r="1014" spans="1:1" x14ac:dyDescent="0.25">
      <c r="A1014" s="674"/>
    </row>
    <row r="1015" spans="1:1" x14ac:dyDescent="0.25">
      <c r="A1015" s="674"/>
    </row>
    <row r="1016" spans="1:1" x14ac:dyDescent="0.25">
      <c r="A1016" s="674"/>
    </row>
    <row r="1017" spans="1:1" x14ac:dyDescent="0.25">
      <c r="A1017" s="674"/>
    </row>
    <row r="1018" spans="1:1" x14ac:dyDescent="0.25">
      <c r="A1018" s="674"/>
    </row>
    <row r="1019" spans="1:1" x14ac:dyDescent="0.25">
      <c r="A1019" s="674"/>
    </row>
    <row r="1020" spans="1:1" x14ac:dyDescent="0.25">
      <c r="A1020" s="674"/>
    </row>
    <row r="1021" spans="1:1" x14ac:dyDescent="0.25">
      <c r="A1021" s="674"/>
    </row>
    <row r="1022" spans="1:1" x14ac:dyDescent="0.25">
      <c r="A1022" s="674"/>
    </row>
    <row r="1023" spans="1:1" x14ac:dyDescent="0.25">
      <c r="A1023" s="674"/>
    </row>
    <row r="1024" spans="1:1" x14ac:dyDescent="0.25">
      <c r="A1024" s="674"/>
    </row>
    <row r="1025" spans="1:1" x14ac:dyDescent="0.25">
      <c r="A1025" s="674"/>
    </row>
    <row r="1026" spans="1:1" x14ac:dyDescent="0.25">
      <c r="A1026" s="674"/>
    </row>
    <row r="1027" spans="1:1" x14ac:dyDescent="0.25">
      <c r="A1027" s="674"/>
    </row>
    <row r="1028" spans="1:1" x14ac:dyDescent="0.25">
      <c r="A1028" s="674"/>
    </row>
    <row r="1029" spans="1:1" x14ac:dyDescent="0.25">
      <c r="A1029" s="674"/>
    </row>
    <row r="1030" spans="1:1" x14ac:dyDescent="0.25">
      <c r="A1030" s="674"/>
    </row>
    <row r="1031" spans="1:1" x14ac:dyDescent="0.25">
      <c r="A1031" s="674"/>
    </row>
    <row r="1032" spans="1:1" x14ac:dyDescent="0.25">
      <c r="A1032" s="674"/>
    </row>
    <row r="1033" spans="1:1" x14ac:dyDescent="0.25">
      <c r="A1033" s="674"/>
    </row>
    <row r="1034" spans="1:1" x14ac:dyDescent="0.25">
      <c r="A1034" s="674"/>
    </row>
    <row r="1035" spans="1:1" x14ac:dyDescent="0.25">
      <c r="A1035" s="674"/>
    </row>
    <row r="1036" spans="1:1" x14ac:dyDescent="0.25">
      <c r="A1036" s="674"/>
    </row>
    <row r="1037" spans="1:1" x14ac:dyDescent="0.25">
      <c r="A1037" s="674"/>
    </row>
    <row r="1038" spans="1:1" x14ac:dyDescent="0.25">
      <c r="A1038" s="674"/>
    </row>
    <row r="1039" spans="1:1" x14ac:dyDescent="0.25">
      <c r="A1039" s="674"/>
    </row>
    <row r="1040" spans="1:1" x14ac:dyDescent="0.25">
      <c r="A1040" s="674"/>
    </row>
    <row r="1041" spans="1:1" x14ac:dyDescent="0.25">
      <c r="A1041" s="674"/>
    </row>
    <row r="1042" spans="1:1" x14ac:dyDescent="0.25">
      <c r="A1042" s="674"/>
    </row>
    <row r="1043" spans="1:1" x14ac:dyDescent="0.25">
      <c r="A1043" s="674"/>
    </row>
    <row r="1044" spans="1:1" x14ac:dyDescent="0.25">
      <c r="A1044" s="674"/>
    </row>
    <row r="1045" spans="1:1" x14ac:dyDescent="0.25">
      <c r="A1045" s="674"/>
    </row>
    <row r="1046" spans="1:1" x14ac:dyDescent="0.25">
      <c r="A1046" s="674"/>
    </row>
    <row r="1047" spans="1:1" x14ac:dyDescent="0.25">
      <c r="A1047" s="674"/>
    </row>
    <row r="1048" spans="1:1" x14ac:dyDescent="0.25">
      <c r="A1048" s="674"/>
    </row>
    <row r="1049" spans="1:1" x14ac:dyDescent="0.25">
      <c r="A1049" s="674"/>
    </row>
    <row r="1050" spans="1:1" x14ac:dyDescent="0.25">
      <c r="A1050" s="675"/>
    </row>
  </sheetData>
  <sheetProtection algorithmName="SHA-512" hashValue="FquM4W2HQvyIgqlUFUWDWDUe4eoz587cgWEY0a4zzskGZOeXBk/yljS/FcwPr4LdEwA9CqcANcPzi7PLmyPCfA==" saltValue="Yk03qv83omj1eWWSl2gEpw==" spinCount="100000" sheet="1" objects="1" scenarios="1" selectLockedCells="1"/>
  <mergeCells count="21">
    <mergeCell ref="A552:A600"/>
    <mergeCell ref="A2:A50"/>
    <mergeCell ref="A52:A100"/>
    <mergeCell ref="A102:A150"/>
    <mergeCell ref="A152:A200"/>
    <mergeCell ref="A202:A250"/>
    <mergeCell ref="A252:A300"/>
    <mergeCell ref="A302:A350"/>
    <mergeCell ref="A352:A400"/>
    <mergeCell ref="A402:A450"/>
    <mergeCell ref="A452:A500"/>
    <mergeCell ref="A502:A550"/>
    <mergeCell ref="A902:A950"/>
    <mergeCell ref="A952:A1000"/>
    <mergeCell ref="A1002:A1050"/>
    <mergeCell ref="A602:A650"/>
    <mergeCell ref="A652:A700"/>
    <mergeCell ref="A702:A750"/>
    <mergeCell ref="A752:A800"/>
    <mergeCell ref="A802:A850"/>
    <mergeCell ref="A852:A900"/>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Q654"/>
  <sheetViews>
    <sheetView workbookViewId="0">
      <pane xSplit="1" ySplit="4" topLeftCell="B623" activePane="bottomRight" state="frozen"/>
      <selection pane="topRight" activeCell="B1" sqref="B1"/>
      <selection pane="bottomLeft" activeCell="A5" sqref="A5"/>
      <selection pane="bottomRight" activeCell="A628" sqref="A628:B654"/>
    </sheetView>
  </sheetViews>
  <sheetFormatPr defaultColWidth="9.109375" defaultRowHeight="14.4" x14ac:dyDescent="0.3"/>
  <cols>
    <col min="1" max="1" width="16" style="208" bestFit="1" customWidth="1"/>
    <col min="2" max="2" width="8.109375" style="208" customWidth="1"/>
    <col min="3" max="3" width="15" style="208" bestFit="1" customWidth="1"/>
    <col min="4" max="4" width="7.88671875" style="208" bestFit="1" customWidth="1"/>
    <col min="5" max="5" width="10.109375" style="208" bestFit="1" customWidth="1"/>
    <col min="6" max="6" width="15.6640625" style="208" bestFit="1" customWidth="1"/>
    <col min="7" max="7" width="15.44140625" style="208" bestFit="1" customWidth="1"/>
    <col min="8" max="8" width="24.33203125" style="208" customWidth="1"/>
    <col min="9" max="9" width="11" style="208" bestFit="1" customWidth="1"/>
    <col min="10" max="10" width="34.33203125" style="208" bestFit="1" customWidth="1"/>
    <col min="11" max="12" width="12" style="208" bestFit="1" customWidth="1"/>
    <col min="13" max="13" width="11" style="208" bestFit="1" customWidth="1"/>
    <col min="14" max="14" width="11.88671875" style="208" bestFit="1" customWidth="1"/>
    <col min="15" max="15" width="11.33203125" style="208" bestFit="1" customWidth="1"/>
    <col min="16" max="16" width="12.88671875" style="208" bestFit="1" customWidth="1"/>
    <col min="17" max="17" width="12.5546875" style="208" bestFit="1" customWidth="1"/>
    <col min="18" max="16384" width="9.109375" style="208"/>
  </cols>
  <sheetData>
    <row r="1" spans="1:17" ht="45.75" customHeight="1" thickBot="1" x14ac:dyDescent="0.35">
      <c r="A1" s="676" t="s">
        <v>284</v>
      </c>
      <c r="B1" s="677"/>
      <c r="C1" s="677"/>
      <c r="D1" s="677"/>
      <c r="E1" s="677"/>
      <c r="F1" s="677"/>
      <c r="G1" s="677"/>
      <c r="H1" s="677"/>
      <c r="I1" s="677"/>
      <c r="J1" s="677"/>
      <c r="K1" s="677"/>
      <c r="L1" s="678"/>
    </row>
    <row r="2" spans="1:17" ht="15" thickBot="1" x14ac:dyDescent="0.35">
      <c r="A2" s="679" t="s">
        <v>285</v>
      </c>
      <c r="B2" s="680"/>
      <c r="C2" s="680"/>
      <c r="D2" s="680"/>
      <c r="E2" s="680"/>
      <c r="F2" s="680"/>
      <c r="G2" s="680"/>
      <c r="H2" s="680"/>
      <c r="I2" s="680"/>
      <c r="J2" s="680"/>
      <c r="K2" s="680"/>
      <c r="L2" s="681"/>
    </row>
    <row r="4" spans="1:17" x14ac:dyDescent="0.3">
      <c r="A4" s="210" t="s">
        <v>241</v>
      </c>
      <c r="B4" s="210" t="s">
        <v>0</v>
      </c>
      <c r="C4" s="424" t="s">
        <v>242</v>
      </c>
      <c r="D4" s="424" t="s">
        <v>243</v>
      </c>
      <c r="E4" s="424" t="s">
        <v>244</v>
      </c>
      <c r="F4" s="424" t="s">
        <v>245</v>
      </c>
      <c r="G4" s="424" t="s">
        <v>246</v>
      </c>
      <c r="H4" s="424" t="s">
        <v>247</v>
      </c>
      <c r="I4" s="424" t="s">
        <v>248</v>
      </c>
      <c r="J4" s="424" t="s">
        <v>249</v>
      </c>
      <c r="K4" s="424" t="s">
        <v>264</v>
      </c>
      <c r="L4" s="424" t="s">
        <v>265</v>
      </c>
      <c r="M4" s="424" t="s">
        <v>266</v>
      </c>
      <c r="N4" s="424" t="s">
        <v>267</v>
      </c>
      <c r="O4" s="424" t="s">
        <v>268</v>
      </c>
      <c r="P4" s="424" t="s">
        <v>269</v>
      </c>
      <c r="Q4" s="424" t="s">
        <v>270</v>
      </c>
    </row>
    <row r="5" spans="1:17" x14ac:dyDescent="0.3">
      <c r="A5" s="210" t="str">
        <f>B5&amp;"_"&amp;D5&amp;"_"&amp;I5&amp;"_"&amp;G5</f>
        <v>BE_2028_2_11</v>
      </c>
      <c r="B5" s="210" t="str">
        <f t="shared" ref="B5:B68" si="0">VLOOKUP(E5,County_ID,2,FALSE)</f>
        <v>BE</v>
      </c>
      <c r="C5">
        <v>1</v>
      </c>
      <c r="D5">
        <v>2028</v>
      </c>
      <c r="E5">
        <v>49003</v>
      </c>
      <c r="F5" t="s">
        <v>386</v>
      </c>
      <c r="G5">
        <v>11</v>
      </c>
      <c r="H5" t="s">
        <v>250</v>
      </c>
      <c r="I5">
        <v>2</v>
      </c>
      <c r="J5" t="s">
        <v>174</v>
      </c>
      <c r="K5">
        <v>11.91154</v>
      </c>
      <c r="L5">
        <v>11.743052</v>
      </c>
      <c r="M5">
        <v>14.912100000000001</v>
      </c>
      <c r="N5" t="s">
        <v>467</v>
      </c>
      <c r="O5" t="s">
        <v>467</v>
      </c>
      <c r="P5" t="s">
        <v>467</v>
      </c>
      <c r="Q5" t="s">
        <v>467</v>
      </c>
    </row>
    <row r="6" spans="1:17" x14ac:dyDescent="0.3">
      <c r="A6" s="210" t="str">
        <f t="shared" ref="A6:A69" si="1">B6&amp;"_"&amp;D6&amp;"_"&amp;I6&amp;"_"&amp;G6</f>
        <v>BE_2028_3_11</v>
      </c>
      <c r="B6" s="210" t="str">
        <f t="shared" si="0"/>
        <v>BE</v>
      </c>
      <c r="C6">
        <v>1</v>
      </c>
      <c r="D6">
        <v>2028</v>
      </c>
      <c r="E6">
        <v>49003</v>
      </c>
      <c r="F6" t="s">
        <v>386</v>
      </c>
      <c r="G6">
        <v>11</v>
      </c>
      <c r="H6" t="s">
        <v>250</v>
      </c>
      <c r="I6">
        <v>3</v>
      </c>
      <c r="J6" t="s">
        <v>175</v>
      </c>
      <c r="K6">
        <v>0.82161899999999999</v>
      </c>
      <c r="L6">
        <v>0.81733999999999996</v>
      </c>
      <c r="M6">
        <v>0.37880399999999997</v>
      </c>
      <c r="N6" t="s">
        <v>467</v>
      </c>
      <c r="O6" t="s">
        <v>467</v>
      </c>
      <c r="P6" t="s">
        <v>467</v>
      </c>
      <c r="Q6" t="s">
        <v>467</v>
      </c>
    </row>
    <row r="7" spans="1:17" x14ac:dyDescent="0.3">
      <c r="A7" s="210" t="str">
        <f t="shared" si="1"/>
        <v>BE_2028_87_11</v>
      </c>
      <c r="B7" s="210" t="str">
        <f t="shared" si="0"/>
        <v>BE</v>
      </c>
      <c r="C7">
        <v>1</v>
      </c>
      <c r="D7">
        <v>2028</v>
      </c>
      <c r="E7">
        <v>49003</v>
      </c>
      <c r="F7" t="s">
        <v>386</v>
      </c>
      <c r="G7">
        <v>11</v>
      </c>
      <c r="H7" t="s">
        <v>250</v>
      </c>
      <c r="I7">
        <v>87</v>
      </c>
      <c r="J7" t="s">
        <v>176</v>
      </c>
      <c r="K7">
        <v>1.778203</v>
      </c>
      <c r="L7">
        <v>0.47266900000000001</v>
      </c>
      <c r="M7">
        <v>1.768902</v>
      </c>
      <c r="N7">
        <v>1.184607</v>
      </c>
      <c r="O7">
        <v>0.15085899999999999</v>
      </c>
      <c r="P7" t="s">
        <v>467</v>
      </c>
      <c r="Q7">
        <v>0.30851200000000001</v>
      </c>
    </row>
    <row r="8" spans="1:17" x14ac:dyDescent="0.3">
      <c r="A8" s="210" t="str">
        <f t="shared" si="1"/>
        <v>BE_2028_90_11</v>
      </c>
      <c r="B8" s="210" t="str">
        <f t="shared" si="0"/>
        <v>BE</v>
      </c>
      <c r="C8">
        <v>1</v>
      </c>
      <c r="D8">
        <v>2028</v>
      </c>
      <c r="E8">
        <v>49003</v>
      </c>
      <c r="F8" t="s">
        <v>386</v>
      </c>
      <c r="G8">
        <v>11</v>
      </c>
      <c r="H8" t="s">
        <v>250</v>
      </c>
      <c r="I8">
        <v>90</v>
      </c>
      <c r="J8" t="s">
        <v>179</v>
      </c>
      <c r="K8">
        <v>385.81723</v>
      </c>
      <c r="L8">
        <v>383.953461</v>
      </c>
      <c r="M8">
        <v>164.953903</v>
      </c>
      <c r="N8" t="s">
        <v>467</v>
      </c>
      <c r="O8" t="s">
        <v>467</v>
      </c>
      <c r="P8" t="s">
        <v>467</v>
      </c>
      <c r="Q8" t="s">
        <v>467</v>
      </c>
    </row>
    <row r="9" spans="1:17" x14ac:dyDescent="0.3">
      <c r="A9" s="210" t="str">
        <f t="shared" si="1"/>
        <v>BE_2028_100_11</v>
      </c>
      <c r="B9" s="210" t="str">
        <f t="shared" si="0"/>
        <v>BE</v>
      </c>
      <c r="C9">
        <v>1</v>
      </c>
      <c r="D9">
        <v>2028</v>
      </c>
      <c r="E9">
        <v>49003</v>
      </c>
      <c r="F9" t="s">
        <v>386</v>
      </c>
      <c r="G9">
        <v>11</v>
      </c>
      <c r="H9" t="s">
        <v>250</v>
      </c>
      <c r="I9">
        <v>100</v>
      </c>
      <c r="J9" t="s">
        <v>178</v>
      </c>
      <c r="K9">
        <v>2.1701999999999999E-2</v>
      </c>
      <c r="L9">
        <v>2.1514999999999999E-2</v>
      </c>
      <c r="M9">
        <v>1.6545000000000001E-2</v>
      </c>
      <c r="N9" t="s">
        <v>467</v>
      </c>
      <c r="O9" t="s">
        <v>467</v>
      </c>
      <c r="P9" t="s">
        <v>467</v>
      </c>
      <c r="Q9" t="s">
        <v>467</v>
      </c>
    </row>
    <row r="10" spans="1:17" x14ac:dyDescent="0.3">
      <c r="A10" s="210" t="str">
        <f t="shared" si="1"/>
        <v>BE_2028_106_11</v>
      </c>
      <c r="B10" s="210" t="str">
        <f t="shared" si="0"/>
        <v>BE</v>
      </c>
      <c r="C10">
        <v>1</v>
      </c>
      <c r="D10">
        <v>2028</v>
      </c>
      <c r="E10">
        <v>49003</v>
      </c>
      <c r="F10" t="s">
        <v>386</v>
      </c>
      <c r="G10">
        <v>11</v>
      </c>
      <c r="H10" t="s">
        <v>250</v>
      </c>
      <c r="I10">
        <v>106</v>
      </c>
      <c r="J10" t="s">
        <v>180</v>
      </c>
      <c r="K10">
        <v>4.2550000000000001E-3</v>
      </c>
      <c r="L10">
        <v>4.2550000000000001E-3</v>
      </c>
      <c r="M10" t="s">
        <v>467</v>
      </c>
      <c r="N10" t="s">
        <v>467</v>
      </c>
      <c r="O10" t="s">
        <v>467</v>
      </c>
      <c r="P10" t="s">
        <v>467</v>
      </c>
      <c r="Q10" t="s">
        <v>467</v>
      </c>
    </row>
    <row r="11" spans="1:17" x14ac:dyDescent="0.3">
      <c r="A11" s="210" t="str">
        <f t="shared" si="1"/>
        <v>BE_2028_107_11</v>
      </c>
      <c r="B11" s="210" t="str">
        <f t="shared" si="0"/>
        <v>BE</v>
      </c>
      <c r="C11">
        <v>1</v>
      </c>
      <c r="D11">
        <v>2028</v>
      </c>
      <c r="E11">
        <v>49003</v>
      </c>
      <c r="F11" t="s">
        <v>386</v>
      </c>
      <c r="G11">
        <v>11</v>
      </c>
      <c r="H11" t="s">
        <v>250</v>
      </c>
      <c r="I11">
        <v>107</v>
      </c>
      <c r="J11" t="s">
        <v>181</v>
      </c>
      <c r="K11">
        <v>3.6080000000000001E-3</v>
      </c>
      <c r="L11">
        <v>3.6080000000000001E-3</v>
      </c>
      <c r="M11" t="s">
        <v>467</v>
      </c>
      <c r="N11" t="s">
        <v>467</v>
      </c>
      <c r="O11" t="s">
        <v>467</v>
      </c>
      <c r="P11" t="s">
        <v>467</v>
      </c>
      <c r="Q11" t="s">
        <v>467</v>
      </c>
    </row>
    <row r="12" spans="1:17" x14ac:dyDescent="0.3">
      <c r="A12" s="210" t="str">
        <f t="shared" si="1"/>
        <v>BE_2028_110_11</v>
      </c>
      <c r="B12" s="210" t="str">
        <f t="shared" si="0"/>
        <v>BE</v>
      </c>
      <c r="C12">
        <v>1</v>
      </c>
      <c r="D12">
        <v>2028</v>
      </c>
      <c r="E12">
        <v>49003</v>
      </c>
      <c r="F12" t="s">
        <v>386</v>
      </c>
      <c r="G12">
        <v>11</v>
      </c>
      <c r="H12" t="s">
        <v>250</v>
      </c>
      <c r="I12">
        <v>110</v>
      </c>
      <c r="J12" t="s">
        <v>177</v>
      </c>
      <c r="K12">
        <v>1.9198E-2</v>
      </c>
      <c r="L12">
        <v>1.9032E-2</v>
      </c>
      <c r="M12">
        <v>1.4649000000000001E-2</v>
      </c>
      <c r="N12" t="s">
        <v>467</v>
      </c>
      <c r="O12" t="s">
        <v>467</v>
      </c>
      <c r="P12" t="s">
        <v>467</v>
      </c>
      <c r="Q12" t="s">
        <v>467</v>
      </c>
    </row>
    <row r="13" spans="1:17" x14ac:dyDescent="0.3">
      <c r="A13" s="210" t="str">
        <f t="shared" si="1"/>
        <v>BE_2028_116_11</v>
      </c>
      <c r="B13" s="210" t="str">
        <f t="shared" si="0"/>
        <v>BE</v>
      </c>
      <c r="C13">
        <v>1</v>
      </c>
      <c r="D13">
        <v>2028</v>
      </c>
      <c r="E13">
        <v>49003</v>
      </c>
      <c r="F13" t="s">
        <v>386</v>
      </c>
      <c r="G13">
        <v>11</v>
      </c>
      <c r="H13" t="s">
        <v>250</v>
      </c>
      <c r="I13">
        <v>116</v>
      </c>
      <c r="J13" t="s">
        <v>182</v>
      </c>
      <c r="K13">
        <v>5.3200000000000003E-4</v>
      </c>
      <c r="L13">
        <v>5.3200000000000003E-4</v>
      </c>
      <c r="M13" t="s">
        <v>467</v>
      </c>
      <c r="N13" t="s">
        <v>467</v>
      </c>
      <c r="O13" t="s">
        <v>467</v>
      </c>
      <c r="P13" t="s">
        <v>467</v>
      </c>
      <c r="Q13" t="s">
        <v>467</v>
      </c>
    </row>
    <row r="14" spans="1:17" x14ac:dyDescent="0.3">
      <c r="A14" s="210" t="str">
        <f t="shared" si="1"/>
        <v>BE_2028_117_11</v>
      </c>
      <c r="B14" s="210" t="str">
        <f t="shared" si="0"/>
        <v>BE</v>
      </c>
      <c r="C14">
        <v>1</v>
      </c>
      <c r="D14">
        <v>2028</v>
      </c>
      <c r="E14">
        <v>49003</v>
      </c>
      <c r="F14" t="s">
        <v>386</v>
      </c>
      <c r="G14">
        <v>11</v>
      </c>
      <c r="H14" t="s">
        <v>250</v>
      </c>
      <c r="I14">
        <v>117</v>
      </c>
      <c r="J14" t="s">
        <v>183</v>
      </c>
      <c r="K14">
        <v>5.4100000000000003E-4</v>
      </c>
      <c r="L14">
        <v>5.4100000000000003E-4</v>
      </c>
      <c r="M14" t="s">
        <v>467</v>
      </c>
      <c r="N14" t="s">
        <v>467</v>
      </c>
      <c r="O14" t="s">
        <v>467</v>
      </c>
      <c r="P14" t="s">
        <v>467</v>
      </c>
      <c r="Q14" t="s">
        <v>467</v>
      </c>
    </row>
    <row r="15" spans="1:17" x14ac:dyDescent="0.3">
      <c r="A15" s="210" t="str">
        <f t="shared" si="1"/>
        <v>BE_2028_2_21</v>
      </c>
      <c r="B15" s="210" t="str">
        <f t="shared" si="0"/>
        <v>BE</v>
      </c>
      <c r="C15">
        <v>1</v>
      </c>
      <c r="D15">
        <v>2028</v>
      </c>
      <c r="E15">
        <v>49003</v>
      </c>
      <c r="F15" t="s">
        <v>386</v>
      </c>
      <c r="G15">
        <v>21</v>
      </c>
      <c r="H15" t="s">
        <v>252</v>
      </c>
      <c r="I15">
        <v>2</v>
      </c>
      <c r="J15" t="s">
        <v>174</v>
      </c>
      <c r="K15">
        <v>2.4624579999999998</v>
      </c>
      <c r="L15">
        <v>1.548305</v>
      </c>
      <c r="M15">
        <v>12.134477</v>
      </c>
      <c r="N15" t="s">
        <v>467</v>
      </c>
      <c r="O15" t="s">
        <v>467</v>
      </c>
      <c r="P15" t="s">
        <v>467</v>
      </c>
      <c r="Q15" t="s">
        <v>467</v>
      </c>
    </row>
    <row r="16" spans="1:17" x14ac:dyDescent="0.3">
      <c r="A16" s="210" t="str">
        <f t="shared" si="1"/>
        <v>BE_2028_3_21</v>
      </c>
      <c r="B16" s="210" t="str">
        <f t="shared" si="0"/>
        <v>BE</v>
      </c>
      <c r="C16">
        <v>1</v>
      </c>
      <c r="D16">
        <v>2028</v>
      </c>
      <c r="E16">
        <v>49003</v>
      </c>
      <c r="F16" t="s">
        <v>386</v>
      </c>
      <c r="G16">
        <v>21</v>
      </c>
      <c r="H16" t="s">
        <v>252</v>
      </c>
      <c r="I16">
        <v>3</v>
      </c>
      <c r="J16" t="s">
        <v>175</v>
      </c>
      <c r="K16">
        <v>7.4175000000000005E-2</v>
      </c>
      <c r="L16">
        <v>4.1966999999999997E-2</v>
      </c>
      <c r="M16">
        <v>0.42752699999999999</v>
      </c>
      <c r="N16" t="s">
        <v>467</v>
      </c>
      <c r="O16" t="s">
        <v>467</v>
      </c>
      <c r="P16" t="s">
        <v>467</v>
      </c>
      <c r="Q16" t="s">
        <v>467</v>
      </c>
    </row>
    <row r="17" spans="1:17" x14ac:dyDescent="0.3">
      <c r="A17" s="210" t="str">
        <f t="shared" si="1"/>
        <v>BE_2028_87_21</v>
      </c>
      <c r="B17" s="210" t="str">
        <f t="shared" si="0"/>
        <v>BE</v>
      </c>
      <c r="C17">
        <v>1</v>
      </c>
      <c r="D17">
        <v>2028</v>
      </c>
      <c r="E17">
        <v>49003</v>
      </c>
      <c r="F17" t="s">
        <v>386</v>
      </c>
      <c r="G17">
        <v>21</v>
      </c>
      <c r="H17" t="s">
        <v>252</v>
      </c>
      <c r="I17">
        <v>87</v>
      </c>
      <c r="J17" t="s">
        <v>176</v>
      </c>
      <c r="K17">
        <v>0.15853800000000001</v>
      </c>
      <c r="L17">
        <v>1.0335E-2</v>
      </c>
      <c r="M17">
        <v>1.401011</v>
      </c>
      <c r="N17">
        <v>3.6038000000000001E-2</v>
      </c>
      <c r="O17">
        <v>6.4396999999999996E-2</v>
      </c>
      <c r="P17" t="s">
        <v>467</v>
      </c>
      <c r="Q17">
        <v>0.28389799999999998</v>
      </c>
    </row>
    <row r="18" spans="1:17" x14ac:dyDescent="0.3">
      <c r="A18" s="210" t="str">
        <f t="shared" si="1"/>
        <v>BE_2028_90_21</v>
      </c>
      <c r="B18" s="210" t="str">
        <f t="shared" si="0"/>
        <v>BE</v>
      </c>
      <c r="C18">
        <v>1</v>
      </c>
      <c r="D18">
        <v>2028</v>
      </c>
      <c r="E18">
        <v>49003</v>
      </c>
      <c r="F18" t="s">
        <v>386</v>
      </c>
      <c r="G18">
        <v>21</v>
      </c>
      <c r="H18" t="s">
        <v>252</v>
      </c>
      <c r="I18">
        <v>90</v>
      </c>
      <c r="J18" t="s">
        <v>179</v>
      </c>
      <c r="K18">
        <v>249.71225000000001</v>
      </c>
      <c r="L18">
        <v>234.508667</v>
      </c>
      <c r="M18">
        <v>201.812805</v>
      </c>
      <c r="N18" t="s">
        <v>467</v>
      </c>
      <c r="O18" t="s">
        <v>467</v>
      </c>
      <c r="P18" t="s">
        <v>467</v>
      </c>
      <c r="Q18" t="s">
        <v>467</v>
      </c>
    </row>
    <row r="19" spans="1:17" x14ac:dyDescent="0.3">
      <c r="A19" s="210" t="str">
        <f t="shared" si="1"/>
        <v>BE_2028_100_21</v>
      </c>
      <c r="B19" s="210" t="str">
        <f t="shared" si="0"/>
        <v>BE</v>
      </c>
      <c r="C19">
        <v>1</v>
      </c>
      <c r="D19">
        <v>2028</v>
      </c>
      <c r="E19">
        <v>49003</v>
      </c>
      <c r="F19" t="s">
        <v>386</v>
      </c>
      <c r="G19">
        <v>21</v>
      </c>
      <c r="H19" t="s">
        <v>252</v>
      </c>
      <c r="I19">
        <v>100</v>
      </c>
      <c r="J19" t="s">
        <v>178</v>
      </c>
      <c r="K19">
        <v>6.5719999999999997E-3</v>
      </c>
      <c r="L19">
        <v>1.462E-3</v>
      </c>
      <c r="M19">
        <v>6.7820000000000005E-2</v>
      </c>
      <c r="N19" t="s">
        <v>467</v>
      </c>
      <c r="O19" t="s">
        <v>467</v>
      </c>
      <c r="P19" t="s">
        <v>467</v>
      </c>
      <c r="Q19" t="s">
        <v>467</v>
      </c>
    </row>
    <row r="20" spans="1:17" x14ac:dyDescent="0.3">
      <c r="A20" s="210" t="str">
        <f t="shared" si="1"/>
        <v>BE_2028_106_21</v>
      </c>
      <c r="B20" s="210" t="str">
        <f t="shared" si="0"/>
        <v>BE</v>
      </c>
      <c r="C20">
        <v>1</v>
      </c>
      <c r="D20">
        <v>2028</v>
      </c>
      <c r="E20">
        <v>49003</v>
      </c>
      <c r="F20" t="s">
        <v>386</v>
      </c>
      <c r="G20">
        <v>21</v>
      </c>
      <c r="H20" t="s">
        <v>252</v>
      </c>
      <c r="I20">
        <v>106</v>
      </c>
      <c r="J20" t="s">
        <v>180</v>
      </c>
      <c r="K20">
        <v>8.5939999999999992E-3</v>
      </c>
      <c r="L20">
        <v>8.5939999999999992E-3</v>
      </c>
      <c r="M20" t="s">
        <v>467</v>
      </c>
      <c r="N20" t="s">
        <v>467</v>
      </c>
      <c r="O20" t="s">
        <v>467</v>
      </c>
      <c r="P20" t="s">
        <v>467</v>
      </c>
      <c r="Q20" t="s">
        <v>467</v>
      </c>
    </row>
    <row r="21" spans="1:17" x14ac:dyDescent="0.3">
      <c r="A21" s="210" t="str">
        <f t="shared" si="1"/>
        <v>BE_2028_107_21</v>
      </c>
      <c r="B21" s="210" t="str">
        <f t="shared" si="0"/>
        <v>BE</v>
      </c>
      <c r="C21">
        <v>1</v>
      </c>
      <c r="D21">
        <v>2028</v>
      </c>
      <c r="E21">
        <v>49003</v>
      </c>
      <c r="F21" t="s">
        <v>386</v>
      </c>
      <c r="G21">
        <v>21</v>
      </c>
      <c r="H21" t="s">
        <v>252</v>
      </c>
      <c r="I21">
        <v>107</v>
      </c>
      <c r="J21" t="s">
        <v>181</v>
      </c>
      <c r="K21">
        <v>7.2129999999999998E-3</v>
      </c>
      <c r="L21">
        <v>7.2129999999999998E-3</v>
      </c>
      <c r="M21" t="s">
        <v>467</v>
      </c>
      <c r="N21" t="s">
        <v>467</v>
      </c>
      <c r="O21" t="s">
        <v>467</v>
      </c>
      <c r="P21" t="s">
        <v>467</v>
      </c>
      <c r="Q21" t="s">
        <v>467</v>
      </c>
    </row>
    <row r="22" spans="1:17" x14ac:dyDescent="0.3">
      <c r="A22" s="210" t="str">
        <f t="shared" si="1"/>
        <v>BE_2028_110_21</v>
      </c>
      <c r="B22" s="210" t="str">
        <f t="shared" si="0"/>
        <v>BE</v>
      </c>
      <c r="C22">
        <v>1</v>
      </c>
      <c r="D22">
        <v>2028</v>
      </c>
      <c r="E22">
        <v>49003</v>
      </c>
      <c r="F22" t="s">
        <v>386</v>
      </c>
      <c r="G22">
        <v>21</v>
      </c>
      <c r="H22" t="s">
        <v>252</v>
      </c>
      <c r="I22">
        <v>110</v>
      </c>
      <c r="J22" t="s">
        <v>177</v>
      </c>
      <c r="K22">
        <v>5.8139999999999997E-3</v>
      </c>
      <c r="L22">
        <v>1.294E-3</v>
      </c>
      <c r="M22">
        <v>5.9997000000000002E-2</v>
      </c>
      <c r="N22" t="s">
        <v>467</v>
      </c>
      <c r="O22" t="s">
        <v>467</v>
      </c>
      <c r="P22" t="s">
        <v>467</v>
      </c>
      <c r="Q22" t="s">
        <v>467</v>
      </c>
    </row>
    <row r="23" spans="1:17" x14ac:dyDescent="0.3">
      <c r="A23" s="210" t="str">
        <f t="shared" si="1"/>
        <v>BE_2028_116_21</v>
      </c>
      <c r="B23" s="210" t="str">
        <f t="shared" si="0"/>
        <v>BE</v>
      </c>
      <c r="C23">
        <v>1</v>
      </c>
      <c r="D23">
        <v>2028</v>
      </c>
      <c r="E23">
        <v>49003</v>
      </c>
      <c r="F23" t="s">
        <v>386</v>
      </c>
      <c r="G23">
        <v>21</v>
      </c>
      <c r="H23" t="s">
        <v>252</v>
      </c>
      <c r="I23">
        <v>116</v>
      </c>
      <c r="J23" t="s">
        <v>182</v>
      </c>
      <c r="K23">
        <v>1.0740000000000001E-3</v>
      </c>
      <c r="L23">
        <v>1.0740000000000001E-3</v>
      </c>
      <c r="M23" t="s">
        <v>467</v>
      </c>
      <c r="N23" t="s">
        <v>467</v>
      </c>
      <c r="O23" t="s">
        <v>467</v>
      </c>
      <c r="P23" t="s">
        <v>467</v>
      </c>
      <c r="Q23" t="s">
        <v>467</v>
      </c>
    </row>
    <row r="24" spans="1:17" x14ac:dyDescent="0.3">
      <c r="A24" s="210" t="str">
        <f t="shared" si="1"/>
        <v>BE_2028_117_21</v>
      </c>
      <c r="B24" s="210" t="str">
        <f t="shared" si="0"/>
        <v>BE</v>
      </c>
      <c r="C24">
        <v>1</v>
      </c>
      <c r="D24">
        <v>2028</v>
      </c>
      <c r="E24">
        <v>49003</v>
      </c>
      <c r="F24" t="s">
        <v>386</v>
      </c>
      <c r="G24">
        <v>21</v>
      </c>
      <c r="H24" t="s">
        <v>252</v>
      </c>
      <c r="I24">
        <v>117</v>
      </c>
      <c r="J24" t="s">
        <v>183</v>
      </c>
      <c r="K24">
        <v>1.0820000000000001E-3</v>
      </c>
      <c r="L24">
        <v>1.0820000000000001E-3</v>
      </c>
      <c r="M24" t="s">
        <v>467</v>
      </c>
      <c r="N24" t="s">
        <v>467</v>
      </c>
      <c r="O24" t="s">
        <v>467</v>
      </c>
      <c r="P24" t="s">
        <v>467</v>
      </c>
      <c r="Q24" t="s">
        <v>467</v>
      </c>
    </row>
    <row r="25" spans="1:17" x14ac:dyDescent="0.3">
      <c r="A25" s="210" t="str">
        <f t="shared" si="1"/>
        <v>BE_2028_2_31</v>
      </c>
      <c r="B25" s="210" t="str">
        <f t="shared" si="0"/>
        <v>BE</v>
      </c>
      <c r="C25">
        <v>1</v>
      </c>
      <c r="D25">
        <v>2028</v>
      </c>
      <c r="E25">
        <v>49003</v>
      </c>
      <c r="F25" t="s">
        <v>386</v>
      </c>
      <c r="G25">
        <v>31</v>
      </c>
      <c r="H25" t="s">
        <v>253</v>
      </c>
      <c r="I25">
        <v>2</v>
      </c>
      <c r="J25" t="s">
        <v>174</v>
      </c>
      <c r="K25">
        <v>2.4465819999999998</v>
      </c>
      <c r="L25">
        <v>1.736291</v>
      </c>
      <c r="M25">
        <v>9.7272370000000006</v>
      </c>
      <c r="N25" t="s">
        <v>467</v>
      </c>
      <c r="O25" t="s">
        <v>467</v>
      </c>
      <c r="P25" t="s">
        <v>467</v>
      </c>
      <c r="Q25" t="s">
        <v>467</v>
      </c>
    </row>
    <row r="26" spans="1:17" x14ac:dyDescent="0.3">
      <c r="A26" s="210" t="str">
        <f t="shared" si="1"/>
        <v>BE_2028_3_31</v>
      </c>
      <c r="B26" s="210" t="str">
        <f t="shared" si="0"/>
        <v>BE</v>
      </c>
      <c r="C26">
        <v>1</v>
      </c>
      <c r="D26">
        <v>2028</v>
      </c>
      <c r="E26">
        <v>49003</v>
      </c>
      <c r="F26" t="s">
        <v>386</v>
      </c>
      <c r="G26">
        <v>31</v>
      </c>
      <c r="H26" t="s">
        <v>253</v>
      </c>
      <c r="I26">
        <v>3</v>
      </c>
      <c r="J26" t="s">
        <v>175</v>
      </c>
      <c r="K26">
        <v>0.250892</v>
      </c>
      <c r="L26">
        <v>0.19991100000000001</v>
      </c>
      <c r="M26">
        <v>0.69817799999999997</v>
      </c>
      <c r="N26" t="s">
        <v>467</v>
      </c>
      <c r="O26" t="s">
        <v>467</v>
      </c>
      <c r="P26" t="s">
        <v>467</v>
      </c>
      <c r="Q26" t="s">
        <v>467</v>
      </c>
    </row>
    <row r="27" spans="1:17" x14ac:dyDescent="0.3">
      <c r="A27" s="210" t="str">
        <f t="shared" si="1"/>
        <v>BE_2028_87_31</v>
      </c>
      <c r="B27" s="210" t="str">
        <f t="shared" si="0"/>
        <v>BE</v>
      </c>
      <c r="C27">
        <v>1</v>
      </c>
      <c r="D27">
        <v>2028</v>
      </c>
      <c r="E27">
        <v>49003</v>
      </c>
      <c r="F27" t="s">
        <v>386</v>
      </c>
      <c r="G27">
        <v>31</v>
      </c>
      <c r="H27" t="s">
        <v>253</v>
      </c>
      <c r="I27">
        <v>87</v>
      </c>
      <c r="J27" t="s">
        <v>176</v>
      </c>
      <c r="K27">
        <v>0.16543099999999999</v>
      </c>
      <c r="L27">
        <v>2.7317999999999999E-2</v>
      </c>
      <c r="M27">
        <v>1.355802</v>
      </c>
      <c r="N27">
        <v>2.8634E-2</v>
      </c>
      <c r="O27">
        <v>5.5740999999999999E-2</v>
      </c>
      <c r="P27" t="s">
        <v>467</v>
      </c>
      <c r="Q27">
        <v>0.489506</v>
      </c>
    </row>
    <row r="28" spans="1:17" x14ac:dyDescent="0.3">
      <c r="A28" s="210" t="str">
        <f t="shared" si="1"/>
        <v>BE_2028_90_31</v>
      </c>
      <c r="B28" s="210" t="str">
        <f t="shared" si="0"/>
        <v>BE</v>
      </c>
      <c r="C28">
        <v>1</v>
      </c>
      <c r="D28">
        <v>2028</v>
      </c>
      <c r="E28">
        <v>49003</v>
      </c>
      <c r="F28" t="s">
        <v>386</v>
      </c>
      <c r="G28">
        <v>31</v>
      </c>
      <c r="H28" t="s">
        <v>253</v>
      </c>
      <c r="I28">
        <v>90</v>
      </c>
      <c r="J28" t="s">
        <v>179</v>
      </c>
      <c r="K28">
        <v>361.92602499999998</v>
      </c>
      <c r="L28">
        <v>345.07739299999997</v>
      </c>
      <c r="M28">
        <v>230.73770099999999</v>
      </c>
      <c r="N28" t="s">
        <v>467</v>
      </c>
      <c r="O28" t="s">
        <v>467</v>
      </c>
      <c r="P28" t="s">
        <v>467</v>
      </c>
      <c r="Q28" t="s">
        <v>467</v>
      </c>
    </row>
    <row r="29" spans="1:17" x14ac:dyDescent="0.3">
      <c r="A29" s="210" t="str">
        <f t="shared" si="1"/>
        <v>BE_2028_100_31</v>
      </c>
      <c r="B29" s="210" t="str">
        <f t="shared" si="0"/>
        <v>BE</v>
      </c>
      <c r="C29">
        <v>1</v>
      </c>
      <c r="D29">
        <v>2028</v>
      </c>
      <c r="E29">
        <v>49003</v>
      </c>
      <c r="F29" t="s">
        <v>386</v>
      </c>
      <c r="G29">
        <v>31</v>
      </c>
      <c r="H29" t="s">
        <v>253</v>
      </c>
      <c r="I29">
        <v>100</v>
      </c>
      <c r="J29" t="s">
        <v>178</v>
      </c>
      <c r="K29">
        <v>1.2142999999999999E-2</v>
      </c>
      <c r="L29">
        <v>6.5880000000000001E-3</v>
      </c>
      <c r="M29">
        <v>7.6078999999999994E-2</v>
      </c>
      <c r="N29" t="s">
        <v>467</v>
      </c>
      <c r="O29" t="s">
        <v>467</v>
      </c>
      <c r="P29" t="s">
        <v>467</v>
      </c>
      <c r="Q29" t="s">
        <v>467</v>
      </c>
    </row>
    <row r="30" spans="1:17" x14ac:dyDescent="0.3">
      <c r="A30" s="210" t="str">
        <f t="shared" si="1"/>
        <v>BE_2028_106_31</v>
      </c>
      <c r="B30" s="210" t="str">
        <f t="shared" si="0"/>
        <v>BE</v>
      </c>
      <c r="C30">
        <v>1</v>
      </c>
      <c r="D30">
        <v>2028</v>
      </c>
      <c r="E30">
        <v>49003</v>
      </c>
      <c r="F30" t="s">
        <v>386</v>
      </c>
      <c r="G30">
        <v>31</v>
      </c>
      <c r="H30" t="s">
        <v>253</v>
      </c>
      <c r="I30">
        <v>106</v>
      </c>
      <c r="J30" t="s">
        <v>180</v>
      </c>
      <c r="K30">
        <v>1.0093E-2</v>
      </c>
      <c r="L30">
        <v>1.0093E-2</v>
      </c>
      <c r="M30" t="s">
        <v>467</v>
      </c>
      <c r="N30" t="s">
        <v>467</v>
      </c>
      <c r="O30" t="s">
        <v>467</v>
      </c>
      <c r="P30" t="s">
        <v>467</v>
      </c>
      <c r="Q30" t="s">
        <v>467</v>
      </c>
    </row>
    <row r="31" spans="1:17" x14ac:dyDescent="0.3">
      <c r="A31" s="210" t="str">
        <f t="shared" si="1"/>
        <v>BE_2028_107_31</v>
      </c>
      <c r="B31" s="210" t="str">
        <f t="shared" si="0"/>
        <v>BE</v>
      </c>
      <c r="C31">
        <v>1</v>
      </c>
      <c r="D31">
        <v>2028</v>
      </c>
      <c r="E31">
        <v>49003</v>
      </c>
      <c r="F31" t="s">
        <v>386</v>
      </c>
      <c r="G31">
        <v>31</v>
      </c>
      <c r="H31" t="s">
        <v>253</v>
      </c>
      <c r="I31">
        <v>107</v>
      </c>
      <c r="J31" t="s">
        <v>181</v>
      </c>
      <c r="K31">
        <v>7.6870000000000003E-3</v>
      </c>
      <c r="L31">
        <v>7.6870000000000003E-3</v>
      </c>
      <c r="M31" t="s">
        <v>467</v>
      </c>
      <c r="N31" t="s">
        <v>467</v>
      </c>
      <c r="O31" t="s">
        <v>467</v>
      </c>
      <c r="P31" t="s">
        <v>467</v>
      </c>
      <c r="Q31" t="s">
        <v>467</v>
      </c>
    </row>
    <row r="32" spans="1:17" x14ac:dyDescent="0.3">
      <c r="A32" s="210" t="str">
        <f t="shared" si="1"/>
        <v>BE_2028_110_31</v>
      </c>
      <c r="B32" s="210" t="str">
        <f t="shared" si="0"/>
        <v>BE</v>
      </c>
      <c r="C32">
        <v>1</v>
      </c>
      <c r="D32">
        <v>2028</v>
      </c>
      <c r="E32">
        <v>49003</v>
      </c>
      <c r="F32" t="s">
        <v>386</v>
      </c>
      <c r="G32">
        <v>31</v>
      </c>
      <c r="H32" t="s">
        <v>253</v>
      </c>
      <c r="I32">
        <v>110</v>
      </c>
      <c r="J32" t="s">
        <v>177</v>
      </c>
      <c r="K32">
        <v>1.0928E-2</v>
      </c>
      <c r="L32">
        <v>6.0080000000000003E-3</v>
      </c>
      <c r="M32">
        <v>6.7381999999999997E-2</v>
      </c>
      <c r="N32" t="s">
        <v>467</v>
      </c>
      <c r="O32" t="s">
        <v>467</v>
      </c>
      <c r="P32" t="s">
        <v>467</v>
      </c>
      <c r="Q32" t="s">
        <v>467</v>
      </c>
    </row>
    <row r="33" spans="1:17" x14ac:dyDescent="0.3">
      <c r="A33" s="210" t="str">
        <f t="shared" si="1"/>
        <v>BE_2028_116_31</v>
      </c>
      <c r="B33" s="210" t="str">
        <f t="shared" si="0"/>
        <v>BE</v>
      </c>
      <c r="C33">
        <v>1</v>
      </c>
      <c r="D33">
        <v>2028</v>
      </c>
      <c r="E33">
        <v>49003</v>
      </c>
      <c r="F33" t="s">
        <v>386</v>
      </c>
      <c r="G33">
        <v>31</v>
      </c>
      <c r="H33" t="s">
        <v>253</v>
      </c>
      <c r="I33">
        <v>116</v>
      </c>
      <c r="J33" t="s">
        <v>182</v>
      </c>
      <c r="K33">
        <v>1.2620000000000001E-3</v>
      </c>
      <c r="L33">
        <v>1.2620000000000001E-3</v>
      </c>
      <c r="M33" t="s">
        <v>467</v>
      </c>
      <c r="N33" t="s">
        <v>467</v>
      </c>
      <c r="O33" t="s">
        <v>467</v>
      </c>
      <c r="P33" t="s">
        <v>467</v>
      </c>
      <c r="Q33" t="s">
        <v>467</v>
      </c>
    </row>
    <row r="34" spans="1:17" x14ac:dyDescent="0.3">
      <c r="A34" s="210" t="str">
        <f t="shared" si="1"/>
        <v>BE_2028_117_31</v>
      </c>
      <c r="B34" s="210" t="str">
        <f t="shared" si="0"/>
        <v>BE</v>
      </c>
      <c r="C34">
        <v>1</v>
      </c>
      <c r="D34">
        <v>2028</v>
      </c>
      <c r="E34">
        <v>49003</v>
      </c>
      <c r="F34" t="s">
        <v>386</v>
      </c>
      <c r="G34">
        <v>31</v>
      </c>
      <c r="H34" t="s">
        <v>253</v>
      </c>
      <c r="I34">
        <v>117</v>
      </c>
      <c r="J34" t="s">
        <v>183</v>
      </c>
      <c r="K34">
        <v>1.1529999999999999E-3</v>
      </c>
      <c r="L34">
        <v>1.1529999999999999E-3</v>
      </c>
      <c r="M34" t="s">
        <v>467</v>
      </c>
      <c r="N34" t="s">
        <v>467</v>
      </c>
      <c r="O34" t="s">
        <v>467</v>
      </c>
      <c r="P34" t="s">
        <v>467</v>
      </c>
      <c r="Q34" t="s">
        <v>467</v>
      </c>
    </row>
    <row r="35" spans="1:17" x14ac:dyDescent="0.3">
      <c r="A35" s="210" t="str">
        <f t="shared" si="1"/>
        <v>BE_2028_2_32</v>
      </c>
      <c r="B35" s="210" t="str">
        <f t="shared" si="0"/>
        <v>BE</v>
      </c>
      <c r="C35">
        <v>1</v>
      </c>
      <c r="D35">
        <v>2028</v>
      </c>
      <c r="E35">
        <v>49003</v>
      </c>
      <c r="F35" t="s">
        <v>386</v>
      </c>
      <c r="G35">
        <v>32</v>
      </c>
      <c r="H35" t="s">
        <v>254</v>
      </c>
      <c r="I35">
        <v>2</v>
      </c>
      <c r="J35" t="s">
        <v>174</v>
      </c>
      <c r="K35">
        <v>2.4581849999999998</v>
      </c>
      <c r="L35">
        <v>1.631402</v>
      </c>
      <c r="M35">
        <v>10.669437</v>
      </c>
      <c r="N35" t="s">
        <v>467</v>
      </c>
      <c r="O35" t="s">
        <v>467</v>
      </c>
      <c r="P35" t="s">
        <v>467</v>
      </c>
      <c r="Q35" t="s">
        <v>467</v>
      </c>
    </row>
    <row r="36" spans="1:17" x14ac:dyDescent="0.3">
      <c r="A36" s="210" t="str">
        <f t="shared" si="1"/>
        <v>BE_2028_3_32</v>
      </c>
      <c r="B36" s="210" t="str">
        <f t="shared" si="0"/>
        <v>BE</v>
      </c>
      <c r="C36">
        <v>1</v>
      </c>
      <c r="D36">
        <v>2028</v>
      </c>
      <c r="E36">
        <v>49003</v>
      </c>
      <c r="F36" t="s">
        <v>386</v>
      </c>
      <c r="G36">
        <v>32</v>
      </c>
      <c r="H36" t="s">
        <v>254</v>
      </c>
      <c r="I36">
        <v>3</v>
      </c>
      <c r="J36" t="s">
        <v>175</v>
      </c>
      <c r="K36">
        <v>0.28203099999999998</v>
      </c>
      <c r="L36">
        <v>0.21823600000000001</v>
      </c>
      <c r="M36">
        <v>0.82325499999999996</v>
      </c>
      <c r="N36" t="s">
        <v>467</v>
      </c>
      <c r="O36" t="s">
        <v>467</v>
      </c>
      <c r="P36" t="s">
        <v>467</v>
      </c>
      <c r="Q36" t="s">
        <v>467</v>
      </c>
    </row>
    <row r="37" spans="1:17" x14ac:dyDescent="0.3">
      <c r="A37" s="210" t="str">
        <f t="shared" si="1"/>
        <v>BE_2028_87_32</v>
      </c>
      <c r="B37" s="210" t="str">
        <f t="shared" si="0"/>
        <v>BE</v>
      </c>
      <c r="C37">
        <v>1</v>
      </c>
      <c r="D37">
        <v>2028</v>
      </c>
      <c r="E37">
        <v>49003</v>
      </c>
      <c r="F37" t="s">
        <v>386</v>
      </c>
      <c r="G37">
        <v>32</v>
      </c>
      <c r="H37" t="s">
        <v>254</v>
      </c>
      <c r="I37">
        <v>87</v>
      </c>
      <c r="J37" t="s">
        <v>176</v>
      </c>
      <c r="K37">
        <v>0.17371500000000001</v>
      </c>
      <c r="L37">
        <v>2.8514000000000001E-2</v>
      </c>
      <c r="M37">
        <v>1.359432</v>
      </c>
      <c r="N37">
        <v>2.8774999999999998E-2</v>
      </c>
      <c r="O37">
        <v>5.6015000000000002E-2</v>
      </c>
      <c r="P37" t="s">
        <v>467</v>
      </c>
      <c r="Q37">
        <v>0.51774399999999998</v>
      </c>
    </row>
    <row r="38" spans="1:17" x14ac:dyDescent="0.3">
      <c r="A38" s="210" t="str">
        <f t="shared" si="1"/>
        <v>BE_2028_90_32</v>
      </c>
      <c r="B38" s="210" t="str">
        <f t="shared" si="0"/>
        <v>BE</v>
      </c>
      <c r="C38">
        <v>1</v>
      </c>
      <c r="D38">
        <v>2028</v>
      </c>
      <c r="E38">
        <v>49003</v>
      </c>
      <c r="F38" t="s">
        <v>386</v>
      </c>
      <c r="G38">
        <v>32</v>
      </c>
      <c r="H38" t="s">
        <v>254</v>
      </c>
      <c r="I38">
        <v>90</v>
      </c>
      <c r="J38" t="s">
        <v>179</v>
      </c>
      <c r="K38">
        <v>384.28183000000001</v>
      </c>
      <c r="L38">
        <v>366.18945300000001</v>
      </c>
      <c r="M38">
        <v>233.478241</v>
      </c>
      <c r="N38" t="s">
        <v>467</v>
      </c>
      <c r="O38" t="s">
        <v>467</v>
      </c>
      <c r="P38" t="s">
        <v>467</v>
      </c>
      <c r="Q38" t="s">
        <v>467</v>
      </c>
    </row>
    <row r="39" spans="1:17" x14ac:dyDescent="0.3">
      <c r="A39" s="210" t="str">
        <f t="shared" si="1"/>
        <v>BE_2028_100_32</v>
      </c>
      <c r="B39" s="210" t="str">
        <f t="shared" si="0"/>
        <v>BE</v>
      </c>
      <c r="C39">
        <v>1</v>
      </c>
      <c r="D39">
        <v>2028</v>
      </c>
      <c r="E39">
        <v>49003</v>
      </c>
      <c r="F39" t="s">
        <v>386</v>
      </c>
      <c r="G39">
        <v>32</v>
      </c>
      <c r="H39" t="s">
        <v>254</v>
      </c>
      <c r="I39">
        <v>100</v>
      </c>
      <c r="J39" t="s">
        <v>178</v>
      </c>
      <c r="K39">
        <v>1.2957E-2</v>
      </c>
      <c r="L39">
        <v>7.0689999999999998E-3</v>
      </c>
      <c r="M39">
        <v>7.5984999999999997E-2</v>
      </c>
      <c r="N39" t="s">
        <v>467</v>
      </c>
      <c r="O39" t="s">
        <v>467</v>
      </c>
      <c r="P39" t="s">
        <v>467</v>
      </c>
      <c r="Q39" t="s">
        <v>467</v>
      </c>
    </row>
    <row r="40" spans="1:17" x14ac:dyDescent="0.3">
      <c r="A40" s="210" t="str">
        <f t="shared" si="1"/>
        <v>BE_2028_106_32</v>
      </c>
      <c r="B40" s="210" t="str">
        <f t="shared" si="0"/>
        <v>BE</v>
      </c>
      <c r="C40">
        <v>1</v>
      </c>
      <c r="D40">
        <v>2028</v>
      </c>
      <c r="E40">
        <v>49003</v>
      </c>
      <c r="F40" t="s">
        <v>386</v>
      </c>
      <c r="G40">
        <v>32</v>
      </c>
      <c r="H40" t="s">
        <v>254</v>
      </c>
      <c r="I40">
        <v>106</v>
      </c>
      <c r="J40" t="s">
        <v>180</v>
      </c>
      <c r="K40">
        <v>1.0498E-2</v>
      </c>
      <c r="L40">
        <v>1.0498E-2</v>
      </c>
      <c r="M40" t="s">
        <v>467</v>
      </c>
      <c r="N40" t="s">
        <v>467</v>
      </c>
      <c r="O40" t="s">
        <v>467</v>
      </c>
      <c r="P40" t="s">
        <v>467</v>
      </c>
      <c r="Q40" t="s">
        <v>467</v>
      </c>
    </row>
    <row r="41" spans="1:17" x14ac:dyDescent="0.3">
      <c r="A41" s="210" t="str">
        <f t="shared" si="1"/>
        <v>BE_2028_107_32</v>
      </c>
      <c r="B41" s="210" t="str">
        <f t="shared" si="0"/>
        <v>BE</v>
      </c>
      <c r="C41">
        <v>1</v>
      </c>
      <c r="D41">
        <v>2028</v>
      </c>
      <c r="E41">
        <v>49003</v>
      </c>
      <c r="F41" t="s">
        <v>386</v>
      </c>
      <c r="G41">
        <v>32</v>
      </c>
      <c r="H41" t="s">
        <v>254</v>
      </c>
      <c r="I41">
        <v>107</v>
      </c>
      <c r="J41" t="s">
        <v>181</v>
      </c>
      <c r="K41">
        <v>7.9769999999999997E-3</v>
      </c>
      <c r="L41">
        <v>7.9769999999999997E-3</v>
      </c>
      <c r="M41" t="s">
        <v>467</v>
      </c>
      <c r="N41" t="s">
        <v>467</v>
      </c>
      <c r="O41" t="s">
        <v>467</v>
      </c>
      <c r="P41" t="s">
        <v>467</v>
      </c>
      <c r="Q41" t="s">
        <v>467</v>
      </c>
    </row>
    <row r="42" spans="1:17" x14ac:dyDescent="0.3">
      <c r="A42" s="210" t="str">
        <f t="shared" si="1"/>
        <v>BE_2028_110_32</v>
      </c>
      <c r="B42" s="210" t="str">
        <f t="shared" si="0"/>
        <v>BE</v>
      </c>
      <c r="C42">
        <v>1</v>
      </c>
      <c r="D42">
        <v>2028</v>
      </c>
      <c r="E42">
        <v>49003</v>
      </c>
      <c r="F42" t="s">
        <v>386</v>
      </c>
      <c r="G42">
        <v>32</v>
      </c>
      <c r="H42" t="s">
        <v>254</v>
      </c>
      <c r="I42">
        <v>110</v>
      </c>
      <c r="J42" t="s">
        <v>177</v>
      </c>
      <c r="K42">
        <v>1.1649E-2</v>
      </c>
      <c r="L42">
        <v>6.4349999999999997E-3</v>
      </c>
      <c r="M42">
        <v>6.7277000000000003E-2</v>
      </c>
      <c r="N42" t="s">
        <v>467</v>
      </c>
      <c r="O42" t="s">
        <v>467</v>
      </c>
      <c r="P42" t="s">
        <v>467</v>
      </c>
      <c r="Q42" t="s">
        <v>467</v>
      </c>
    </row>
    <row r="43" spans="1:17" x14ac:dyDescent="0.3">
      <c r="A43" s="210" t="str">
        <f t="shared" si="1"/>
        <v>BE_2028_116_32</v>
      </c>
      <c r="B43" s="210" t="str">
        <f t="shared" si="0"/>
        <v>BE</v>
      </c>
      <c r="C43">
        <v>1</v>
      </c>
      <c r="D43">
        <v>2028</v>
      </c>
      <c r="E43">
        <v>49003</v>
      </c>
      <c r="F43" t="s">
        <v>386</v>
      </c>
      <c r="G43">
        <v>32</v>
      </c>
      <c r="H43" t="s">
        <v>254</v>
      </c>
      <c r="I43">
        <v>116</v>
      </c>
      <c r="J43" t="s">
        <v>182</v>
      </c>
      <c r="K43">
        <v>1.312E-3</v>
      </c>
      <c r="L43">
        <v>1.312E-3</v>
      </c>
      <c r="M43" t="s">
        <v>467</v>
      </c>
      <c r="N43" t="s">
        <v>467</v>
      </c>
      <c r="O43" t="s">
        <v>467</v>
      </c>
      <c r="P43" t="s">
        <v>467</v>
      </c>
      <c r="Q43" t="s">
        <v>467</v>
      </c>
    </row>
    <row r="44" spans="1:17" x14ac:dyDescent="0.3">
      <c r="A44" s="210" t="str">
        <f t="shared" si="1"/>
        <v>BE_2028_117_32</v>
      </c>
      <c r="B44" s="210" t="str">
        <f t="shared" si="0"/>
        <v>BE</v>
      </c>
      <c r="C44">
        <v>1</v>
      </c>
      <c r="D44">
        <v>2028</v>
      </c>
      <c r="E44">
        <v>49003</v>
      </c>
      <c r="F44" t="s">
        <v>386</v>
      </c>
      <c r="G44">
        <v>32</v>
      </c>
      <c r="H44" t="s">
        <v>254</v>
      </c>
      <c r="I44">
        <v>117</v>
      </c>
      <c r="J44" t="s">
        <v>183</v>
      </c>
      <c r="K44">
        <v>1.1969999999999999E-3</v>
      </c>
      <c r="L44">
        <v>1.1969999999999999E-3</v>
      </c>
      <c r="M44" t="s">
        <v>467</v>
      </c>
      <c r="N44" t="s">
        <v>467</v>
      </c>
      <c r="O44" t="s">
        <v>467</v>
      </c>
      <c r="P44" t="s">
        <v>467</v>
      </c>
      <c r="Q44" t="s">
        <v>467</v>
      </c>
    </row>
    <row r="45" spans="1:17" x14ac:dyDescent="0.3">
      <c r="A45" s="210" t="str">
        <f t="shared" si="1"/>
        <v>BE_2028_2_41</v>
      </c>
      <c r="B45" s="210" t="str">
        <f t="shared" si="0"/>
        <v>BE</v>
      </c>
      <c r="C45">
        <v>1</v>
      </c>
      <c r="D45">
        <v>2028</v>
      </c>
      <c r="E45">
        <v>49003</v>
      </c>
      <c r="F45" t="s">
        <v>386</v>
      </c>
      <c r="G45">
        <v>41</v>
      </c>
      <c r="H45" t="s">
        <v>468</v>
      </c>
      <c r="I45">
        <v>2</v>
      </c>
      <c r="J45" t="s">
        <v>174</v>
      </c>
      <c r="K45">
        <v>12.230081</v>
      </c>
      <c r="L45">
        <v>12.151826</v>
      </c>
      <c r="M45">
        <v>4.7217479999999998</v>
      </c>
      <c r="N45" t="s">
        <v>467</v>
      </c>
      <c r="O45" t="s">
        <v>467</v>
      </c>
      <c r="P45" t="s">
        <v>467</v>
      </c>
      <c r="Q45" t="s">
        <v>467</v>
      </c>
    </row>
    <row r="46" spans="1:17" x14ac:dyDescent="0.3">
      <c r="A46" s="210" t="str">
        <f t="shared" si="1"/>
        <v>BE_2028_3_41</v>
      </c>
      <c r="B46" s="210" t="str">
        <f t="shared" si="0"/>
        <v>BE</v>
      </c>
      <c r="C46">
        <v>1</v>
      </c>
      <c r="D46">
        <v>2028</v>
      </c>
      <c r="E46">
        <v>49003</v>
      </c>
      <c r="F46" t="s">
        <v>386</v>
      </c>
      <c r="G46">
        <v>41</v>
      </c>
      <c r="H46" t="s">
        <v>468</v>
      </c>
      <c r="I46">
        <v>3</v>
      </c>
      <c r="J46" t="s">
        <v>175</v>
      </c>
      <c r="K46">
        <v>3.0163329999999999</v>
      </c>
      <c r="L46">
        <v>3.0005480000000002</v>
      </c>
      <c r="M46">
        <v>0.95243999999999995</v>
      </c>
      <c r="N46" t="s">
        <v>467</v>
      </c>
      <c r="O46" t="s">
        <v>467</v>
      </c>
      <c r="P46" t="s">
        <v>467</v>
      </c>
      <c r="Q46" t="s">
        <v>467</v>
      </c>
    </row>
    <row r="47" spans="1:17" x14ac:dyDescent="0.3">
      <c r="A47" s="210" t="str">
        <f t="shared" si="1"/>
        <v>BE_2028_87_41</v>
      </c>
      <c r="B47" s="210" t="str">
        <f t="shared" si="0"/>
        <v>BE</v>
      </c>
      <c r="C47">
        <v>1</v>
      </c>
      <c r="D47">
        <v>2028</v>
      </c>
      <c r="E47">
        <v>49003</v>
      </c>
      <c r="F47" t="s">
        <v>386</v>
      </c>
      <c r="G47">
        <v>41</v>
      </c>
      <c r="H47" t="s">
        <v>468</v>
      </c>
      <c r="I47">
        <v>87</v>
      </c>
      <c r="J47" t="s">
        <v>176</v>
      </c>
      <c r="K47">
        <v>0.27920600000000001</v>
      </c>
      <c r="L47">
        <v>0.16001399999999999</v>
      </c>
      <c r="M47">
        <v>0.83108099999999996</v>
      </c>
      <c r="N47">
        <v>4.1729999999999996E-3</v>
      </c>
      <c r="O47">
        <v>5.8713000000000001E-2</v>
      </c>
      <c r="P47" t="s">
        <v>467</v>
      </c>
      <c r="Q47">
        <v>34.198895</v>
      </c>
    </row>
    <row r="48" spans="1:17" x14ac:dyDescent="0.3">
      <c r="A48" s="210" t="str">
        <f t="shared" si="1"/>
        <v>BE_2028_90_41</v>
      </c>
      <c r="B48" s="210" t="str">
        <f t="shared" si="0"/>
        <v>BE</v>
      </c>
      <c r="C48">
        <v>1</v>
      </c>
      <c r="D48">
        <v>2028</v>
      </c>
      <c r="E48">
        <v>49003</v>
      </c>
      <c r="F48" t="s">
        <v>386</v>
      </c>
      <c r="G48">
        <v>41</v>
      </c>
      <c r="H48" t="s">
        <v>468</v>
      </c>
      <c r="I48">
        <v>90</v>
      </c>
      <c r="J48" t="s">
        <v>179</v>
      </c>
      <c r="K48">
        <v>1560.361572</v>
      </c>
      <c r="L48">
        <v>1558.7335210000001</v>
      </c>
      <c r="M48">
        <v>98.235152999999997</v>
      </c>
      <c r="N48" t="s">
        <v>467</v>
      </c>
      <c r="O48" t="s">
        <v>467</v>
      </c>
      <c r="P48" t="s">
        <v>467</v>
      </c>
      <c r="Q48" t="s">
        <v>467</v>
      </c>
    </row>
    <row r="49" spans="1:17" x14ac:dyDescent="0.3">
      <c r="A49" s="210" t="str">
        <f t="shared" si="1"/>
        <v>BE_2028_100_41</v>
      </c>
      <c r="B49" s="210" t="str">
        <f t="shared" si="0"/>
        <v>BE</v>
      </c>
      <c r="C49">
        <v>1</v>
      </c>
      <c r="D49">
        <v>2028</v>
      </c>
      <c r="E49">
        <v>49003</v>
      </c>
      <c r="F49" t="s">
        <v>386</v>
      </c>
      <c r="G49">
        <v>41</v>
      </c>
      <c r="H49" t="s">
        <v>468</v>
      </c>
      <c r="I49">
        <v>100</v>
      </c>
      <c r="J49" t="s">
        <v>178</v>
      </c>
      <c r="K49">
        <v>4.5606000000000001E-2</v>
      </c>
      <c r="L49">
        <v>4.4852000000000003E-2</v>
      </c>
      <c r="M49">
        <v>4.548E-2</v>
      </c>
      <c r="N49" t="s">
        <v>467</v>
      </c>
      <c r="O49" t="s">
        <v>467</v>
      </c>
      <c r="P49" t="s">
        <v>467</v>
      </c>
      <c r="Q49" t="s">
        <v>467</v>
      </c>
    </row>
    <row r="50" spans="1:17" x14ac:dyDescent="0.3">
      <c r="A50" s="210" t="str">
        <f t="shared" si="1"/>
        <v>BE_2028_106_41</v>
      </c>
      <c r="B50" s="210" t="str">
        <f t="shared" si="0"/>
        <v>BE</v>
      </c>
      <c r="C50">
        <v>1</v>
      </c>
      <c r="D50">
        <v>2028</v>
      </c>
      <c r="E50">
        <v>49003</v>
      </c>
      <c r="F50" t="s">
        <v>386</v>
      </c>
      <c r="G50">
        <v>41</v>
      </c>
      <c r="H50" t="s">
        <v>468</v>
      </c>
      <c r="I50">
        <v>106</v>
      </c>
      <c r="J50" t="s">
        <v>180</v>
      </c>
      <c r="K50">
        <v>2.9284999999999999E-2</v>
      </c>
      <c r="L50">
        <v>2.9284999999999999E-2</v>
      </c>
      <c r="M50" t="s">
        <v>467</v>
      </c>
      <c r="N50" t="s">
        <v>467</v>
      </c>
      <c r="O50" t="s">
        <v>467</v>
      </c>
      <c r="P50" t="s">
        <v>467</v>
      </c>
      <c r="Q50" t="s">
        <v>467</v>
      </c>
    </row>
    <row r="51" spans="1:17" x14ac:dyDescent="0.3">
      <c r="A51" s="210" t="str">
        <f t="shared" si="1"/>
        <v>BE_2028_107_41</v>
      </c>
      <c r="B51" s="210" t="str">
        <f t="shared" si="0"/>
        <v>BE</v>
      </c>
      <c r="C51">
        <v>1</v>
      </c>
      <c r="D51">
        <v>2028</v>
      </c>
      <c r="E51">
        <v>49003</v>
      </c>
      <c r="F51" t="s">
        <v>386</v>
      </c>
      <c r="G51">
        <v>41</v>
      </c>
      <c r="H51" t="s">
        <v>468</v>
      </c>
      <c r="I51">
        <v>107</v>
      </c>
      <c r="J51" t="s">
        <v>181</v>
      </c>
      <c r="K51">
        <v>2.0597000000000001E-2</v>
      </c>
      <c r="L51">
        <v>2.0597000000000001E-2</v>
      </c>
      <c r="M51" t="s">
        <v>467</v>
      </c>
      <c r="N51" t="s">
        <v>467</v>
      </c>
      <c r="O51" t="s">
        <v>467</v>
      </c>
      <c r="P51" t="s">
        <v>467</v>
      </c>
      <c r="Q51" t="s">
        <v>467</v>
      </c>
    </row>
    <row r="52" spans="1:17" x14ac:dyDescent="0.3">
      <c r="A52" s="210" t="str">
        <f t="shared" si="1"/>
        <v>BE_2028_110_41</v>
      </c>
      <c r="B52" s="210" t="str">
        <f t="shared" si="0"/>
        <v>BE</v>
      </c>
      <c r="C52">
        <v>1</v>
      </c>
      <c r="D52">
        <v>2028</v>
      </c>
      <c r="E52">
        <v>49003</v>
      </c>
      <c r="F52" t="s">
        <v>386</v>
      </c>
      <c r="G52">
        <v>41</v>
      </c>
      <c r="H52" t="s">
        <v>468</v>
      </c>
      <c r="I52">
        <v>110</v>
      </c>
      <c r="J52" t="s">
        <v>177</v>
      </c>
      <c r="K52">
        <v>4.1798000000000002E-2</v>
      </c>
      <c r="L52">
        <v>4.1126999999999997E-2</v>
      </c>
      <c r="M52">
        <v>4.0453000000000003E-2</v>
      </c>
      <c r="N52" t="s">
        <v>467</v>
      </c>
      <c r="O52" t="s">
        <v>467</v>
      </c>
      <c r="P52" t="s">
        <v>467</v>
      </c>
      <c r="Q52" t="s">
        <v>467</v>
      </c>
    </row>
    <row r="53" spans="1:17" x14ac:dyDescent="0.3">
      <c r="A53" s="210" t="str">
        <f t="shared" si="1"/>
        <v>BE_2028_116_41</v>
      </c>
      <c r="B53" s="210" t="str">
        <f t="shared" si="0"/>
        <v>BE</v>
      </c>
      <c r="C53">
        <v>1</v>
      </c>
      <c r="D53">
        <v>2028</v>
      </c>
      <c r="E53">
        <v>49003</v>
      </c>
      <c r="F53" t="s">
        <v>386</v>
      </c>
      <c r="G53">
        <v>41</v>
      </c>
      <c r="H53" t="s">
        <v>468</v>
      </c>
      <c r="I53">
        <v>116</v>
      </c>
      <c r="J53" t="s">
        <v>182</v>
      </c>
      <c r="K53">
        <v>3.6619999999999999E-3</v>
      </c>
      <c r="L53">
        <v>3.6619999999999999E-3</v>
      </c>
      <c r="M53" t="s">
        <v>467</v>
      </c>
      <c r="N53" t="s">
        <v>467</v>
      </c>
      <c r="O53" t="s">
        <v>467</v>
      </c>
      <c r="P53" t="s">
        <v>467</v>
      </c>
      <c r="Q53" t="s">
        <v>467</v>
      </c>
    </row>
    <row r="54" spans="1:17" x14ac:dyDescent="0.3">
      <c r="A54" s="210" t="str">
        <f t="shared" si="1"/>
        <v>BE_2028_117_41</v>
      </c>
      <c r="B54" s="210" t="str">
        <f t="shared" si="0"/>
        <v>BE</v>
      </c>
      <c r="C54">
        <v>1</v>
      </c>
      <c r="D54">
        <v>2028</v>
      </c>
      <c r="E54">
        <v>49003</v>
      </c>
      <c r="F54" t="s">
        <v>386</v>
      </c>
      <c r="G54">
        <v>41</v>
      </c>
      <c r="H54" t="s">
        <v>468</v>
      </c>
      <c r="I54">
        <v>117</v>
      </c>
      <c r="J54" t="s">
        <v>183</v>
      </c>
      <c r="K54">
        <v>3.0899999999999999E-3</v>
      </c>
      <c r="L54">
        <v>3.0899999999999999E-3</v>
      </c>
      <c r="M54" t="s">
        <v>467</v>
      </c>
      <c r="N54" t="s">
        <v>467</v>
      </c>
      <c r="O54" t="s">
        <v>467</v>
      </c>
      <c r="P54" t="s">
        <v>467</v>
      </c>
      <c r="Q54" t="s">
        <v>467</v>
      </c>
    </row>
    <row r="55" spans="1:17" x14ac:dyDescent="0.3">
      <c r="A55" s="210" t="str">
        <f t="shared" si="1"/>
        <v>BE_2028_2_42</v>
      </c>
      <c r="B55" s="210" t="str">
        <f t="shared" si="0"/>
        <v>BE</v>
      </c>
      <c r="C55">
        <v>1</v>
      </c>
      <c r="D55">
        <v>2028</v>
      </c>
      <c r="E55">
        <v>49003</v>
      </c>
      <c r="F55" t="s">
        <v>386</v>
      </c>
      <c r="G55">
        <v>42</v>
      </c>
      <c r="H55" t="s">
        <v>256</v>
      </c>
      <c r="I55">
        <v>2</v>
      </c>
      <c r="J55" t="s">
        <v>174</v>
      </c>
      <c r="K55">
        <v>12.375473</v>
      </c>
      <c r="L55">
        <v>12.296162000000001</v>
      </c>
      <c r="M55">
        <v>4.3351319999999998</v>
      </c>
      <c r="N55" t="s">
        <v>467</v>
      </c>
      <c r="O55" t="s">
        <v>467</v>
      </c>
      <c r="P55" t="s">
        <v>467</v>
      </c>
      <c r="Q55" t="s">
        <v>467</v>
      </c>
    </row>
    <row r="56" spans="1:17" x14ac:dyDescent="0.3">
      <c r="A56" s="210" t="str">
        <f t="shared" si="1"/>
        <v>BE_2028_3_42</v>
      </c>
      <c r="B56" s="210" t="str">
        <f t="shared" si="0"/>
        <v>BE</v>
      </c>
      <c r="C56">
        <v>1</v>
      </c>
      <c r="D56">
        <v>2028</v>
      </c>
      <c r="E56">
        <v>49003</v>
      </c>
      <c r="F56" t="s">
        <v>386</v>
      </c>
      <c r="G56">
        <v>42</v>
      </c>
      <c r="H56" t="s">
        <v>256</v>
      </c>
      <c r="I56">
        <v>3</v>
      </c>
      <c r="J56" t="s">
        <v>175</v>
      </c>
      <c r="K56">
        <v>2.273889</v>
      </c>
      <c r="L56">
        <v>2.2560449999999999</v>
      </c>
      <c r="M56">
        <v>0.97536299999999998</v>
      </c>
      <c r="N56" t="s">
        <v>467</v>
      </c>
      <c r="O56" t="s">
        <v>467</v>
      </c>
      <c r="P56" t="s">
        <v>467</v>
      </c>
      <c r="Q56" t="s">
        <v>467</v>
      </c>
    </row>
    <row r="57" spans="1:17" x14ac:dyDescent="0.3">
      <c r="A57" s="210" t="str">
        <f t="shared" si="1"/>
        <v>BE_2028_87_42</v>
      </c>
      <c r="B57" s="210" t="str">
        <f t="shared" si="0"/>
        <v>BE</v>
      </c>
      <c r="C57">
        <v>1</v>
      </c>
      <c r="D57">
        <v>2028</v>
      </c>
      <c r="E57">
        <v>49003</v>
      </c>
      <c r="F57" t="s">
        <v>386</v>
      </c>
      <c r="G57">
        <v>42</v>
      </c>
      <c r="H57" t="s">
        <v>256</v>
      </c>
      <c r="I57">
        <v>87</v>
      </c>
      <c r="J57" t="s">
        <v>176</v>
      </c>
      <c r="K57">
        <v>0.25086000000000003</v>
      </c>
      <c r="L57">
        <v>0.13281299999999999</v>
      </c>
      <c r="M57">
        <v>0.81532800000000005</v>
      </c>
      <c r="N57">
        <v>3.8739999999999998E-3</v>
      </c>
      <c r="O57">
        <v>5.5161000000000002E-2</v>
      </c>
      <c r="P57" t="s">
        <v>467</v>
      </c>
      <c r="Q57">
        <v>33.893486000000003</v>
      </c>
    </row>
    <row r="58" spans="1:17" x14ac:dyDescent="0.3">
      <c r="A58" s="210" t="str">
        <f t="shared" si="1"/>
        <v>BE_2028_90_42</v>
      </c>
      <c r="B58" s="210" t="str">
        <f t="shared" si="0"/>
        <v>BE</v>
      </c>
      <c r="C58">
        <v>1</v>
      </c>
      <c r="D58">
        <v>2028</v>
      </c>
      <c r="E58">
        <v>49003</v>
      </c>
      <c r="F58" t="s">
        <v>386</v>
      </c>
      <c r="G58">
        <v>42</v>
      </c>
      <c r="H58" t="s">
        <v>256</v>
      </c>
      <c r="I58">
        <v>90</v>
      </c>
      <c r="J58" t="s">
        <v>179</v>
      </c>
      <c r="K58">
        <v>1536.231323</v>
      </c>
      <c r="L58">
        <v>1534.451904</v>
      </c>
      <c r="M58">
        <v>97.262046999999995</v>
      </c>
      <c r="N58" t="s">
        <v>467</v>
      </c>
      <c r="O58" t="s">
        <v>467</v>
      </c>
      <c r="P58" t="s">
        <v>467</v>
      </c>
      <c r="Q58" t="s">
        <v>467</v>
      </c>
    </row>
    <row r="59" spans="1:17" x14ac:dyDescent="0.3">
      <c r="A59" s="210" t="str">
        <f t="shared" si="1"/>
        <v>BE_2028_100_42</v>
      </c>
      <c r="B59" s="210" t="str">
        <f t="shared" si="0"/>
        <v>BE</v>
      </c>
      <c r="C59">
        <v>1</v>
      </c>
      <c r="D59">
        <v>2028</v>
      </c>
      <c r="E59">
        <v>49003</v>
      </c>
      <c r="F59" t="s">
        <v>386</v>
      </c>
      <c r="G59">
        <v>42</v>
      </c>
      <c r="H59" t="s">
        <v>256</v>
      </c>
      <c r="I59">
        <v>100</v>
      </c>
      <c r="J59" t="s">
        <v>178</v>
      </c>
      <c r="K59">
        <v>1.7753999999999999E-2</v>
      </c>
      <c r="L59">
        <v>1.6855999999999999E-2</v>
      </c>
      <c r="M59">
        <v>4.9064999999999998E-2</v>
      </c>
      <c r="N59" t="s">
        <v>467</v>
      </c>
      <c r="O59" t="s">
        <v>467</v>
      </c>
      <c r="P59" t="s">
        <v>467</v>
      </c>
      <c r="Q59" t="s">
        <v>467</v>
      </c>
    </row>
    <row r="60" spans="1:17" x14ac:dyDescent="0.3">
      <c r="A60" s="210" t="str">
        <f t="shared" si="1"/>
        <v>BE_2028_106_42</v>
      </c>
      <c r="B60" s="210" t="str">
        <f t="shared" si="0"/>
        <v>BE</v>
      </c>
      <c r="C60">
        <v>1</v>
      </c>
      <c r="D60">
        <v>2028</v>
      </c>
      <c r="E60">
        <v>49003</v>
      </c>
      <c r="F60" t="s">
        <v>386</v>
      </c>
      <c r="G60">
        <v>42</v>
      </c>
      <c r="H60" t="s">
        <v>256</v>
      </c>
      <c r="I60">
        <v>106</v>
      </c>
      <c r="J60" t="s">
        <v>180</v>
      </c>
      <c r="K60">
        <v>1.8530999999999999E-2</v>
      </c>
      <c r="L60">
        <v>1.8530999999999999E-2</v>
      </c>
      <c r="M60" t="s">
        <v>467</v>
      </c>
      <c r="N60" t="s">
        <v>467</v>
      </c>
      <c r="O60" t="s">
        <v>467</v>
      </c>
      <c r="P60" t="s">
        <v>467</v>
      </c>
      <c r="Q60" t="s">
        <v>467</v>
      </c>
    </row>
    <row r="61" spans="1:17" x14ac:dyDescent="0.3">
      <c r="A61" s="210" t="str">
        <f t="shared" si="1"/>
        <v>BE_2028_107_42</v>
      </c>
      <c r="B61" s="210" t="str">
        <f t="shared" si="0"/>
        <v>BE</v>
      </c>
      <c r="C61">
        <v>1</v>
      </c>
      <c r="D61">
        <v>2028</v>
      </c>
      <c r="E61">
        <v>49003</v>
      </c>
      <c r="F61" t="s">
        <v>386</v>
      </c>
      <c r="G61">
        <v>42</v>
      </c>
      <c r="H61" t="s">
        <v>256</v>
      </c>
      <c r="I61">
        <v>107</v>
      </c>
      <c r="J61" t="s">
        <v>181</v>
      </c>
      <c r="K61">
        <v>1.2458E-2</v>
      </c>
      <c r="L61">
        <v>1.2458E-2</v>
      </c>
      <c r="M61" t="s">
        <v>467</v>
      </c>
      <c r="N61" t="s">
        <v>467</v>
      </c>
      <c r="O61" t="s">
        <v>467</v>
      </c>
      <c r="P61" t="s">
        <v>467</v>
      </c>
      <c r="Q61" t="s">
        <v>467</v>
      </c>
    </row>
    <row r="62" spans="1:17" x14ac:dyDescent="0.3">
      <c r="A62" s="210" t="str">
        <f t="shared" si="1"/>
        <v>BE_2028_110_42</v>
      </c>
      <c r="B62" s="210" t="str">
        <f t="shared" si="0"/>
        <v>BE</v>
      </c>
      <c r="C62">
        <v>1</v>
      </c>
      <c r="D62">
        <v>2028</v>
      </c>
      <c r="E62">
        <v>49003</v>
      </c>
      <c r="F62" t="s">
        <v>386</v>
      </c>
      <c r="G62">
        <v>42</v>
      </c>
      <c r="H62" t="s">
        <v>256</v>
      </c>
      <c r="I62">
        <v>110</v>
      </c>
      <c r="J62" t="s">
        <v>177</v>
      </c>
      <c r="K62">
        <v>1.6212000000000001E-2</v>
      </c>
      <c r="L62">
        <v>1.541E-2</v>
      </c>
      <c r="M62">
        <v>4.3796000000000002E-2</v>
      </c>
      <c r="N62" t="s">
        <v>467</v>
      </c>
      <c r="O62" t="s">
        <v>467</v>
      </c>
      <c r="P62" t="s">
        <v>467</v>
      </c>
      <c r="Q62" t="s">
        <v>467</v>
      </c>
    </row>
    <row r="63" spans="1:17" x14ac:dyDescent="0.3">
      <c r="A63" s="210" t="str">
        <f t="shared" si="1"/>
        <v>BE_2028_116_42</v>
      </c>
      <c r="B63" s="210" t="str">
        <f t="shared" si="0"/>
        <v>BE</v>
      </c>
      <c r="C63">
        <v>1</v>
      </c>
      <c r="D63">
        <v>2028</v>
      </c>
      <c r="E63">
        <v>49003</v>
      </c>
      <c r="F63" t="s">
        <v>386</v>
      </c>
      <c r="G63">
        <v>42</v>
      </c>
      <c r="H63" t="s">
        <v>256</v>
      </c>
      <c r="I63">
        <v>116</v>
      </c>
      <c r="J63" t="s">
        <v>182</v>
      </c>
      <c r="K63">
        <v>2.3189999999999999E-3</v>
      </c>
      <c r="L63">
        <v>2.3189999999999999E-3</v>
      </c>
      <c r="M63" t="s">
        <v>467</v>
      </c>
      <c r="N63" t="s">
        <v>467</v>
      </c>
      <c r="O63" t="s">
        <v>467</v>
      </c>
      <c r="P63" t="s">
        <v>467</v>
      </c>
      <c r="Q63" t="s">
        <v>467</v>
      </c>
    </row>
    <row r="64" spans="1:17" x14ac:dyDescent="0.3">
      <c r="A64" s="210" t="str">
        <f t="shared" si="1"/>
        <v>BE_2028_117_42</v>
      </c>
      <c r="B64" s="210" t="str">
        <f t="shared" si="0"/>
        <v>BE</v>
      </c>
      <c r="C64">
        <v>1</v>
      </c>
      <c r="D64">
        <v>2028</v>
      </c>
      <c r="E64">
        <v>49003</v>
      </c>
      <c r="F64" t="s">
        <v>386</v>
      </c>
      <c r="G64">
        <v>42</v>
      </c>
      <c r="H64" t="s">
        <v>256</v>
      </c>
      <c r="I64">
        <v>117</v>
      </c>
      <c r="J64" t="s">
        <v>183</v>
      </c>
      <c r="K64">
        <v>1.8680000000000001E-3</v>
      </c>
      <c r="L64">
        <v>1.8680000000000001E-3</v>
      </c>
      <c r="M64" t="s">
        <v>467</v>
      </c>
      <c r="N64" t="s">
        <v>467</v>
      </c>
      <c r="O64" t="s">
        <v>467</v>
      </c>
      <c r="P64" t="s">
        <v>467</v>
      </c>
      <c r="Q64" t="s">
        <v>467</v>
      </c>
    </row>
    <row r="65" spans="1:17" x14ac:dyDescent="0.3">
      <c r="A65" s="210" t="str">
        <f t="shared" si="1"/>
        <v>BE_2028_2_43</v>
      </c>
      <c r="B65" s="210" t="str">
        <f t="shared" si="0"/>
        <v>BE</v>
      </c>
      <c r="C65">
        <v>1</v>
      </c>
      <c r="D65">
        <v>2028</v>
      </c>
      <c r="E65">
        <v>49003</v>
      </c>
      <c r="F65" t="s">
        <v>386</v>
      </c>
      <c r="G65">
        <v>43</v>
      </c>
      <c r="H65" t="s">
        <v>257</v>
      </c>
      <c r="I65">
        <v>2</v>
      </c>
      <c r="J65" t="s">
        <v>174</v>
      </c>
      <c r="K65">
        <v>1.355191</v>
      </c>
      <c r="L65">
        <v>1.3228549999999999</v>
      </c>
      <c r="M65">
        <v>1.082176</v>
      </c>
      <c r="N65" t="s">
        <v>467</v>
      </c>
      <c r="O65" t="s">
        <v>467</v>
      </c>
      <c r="P65" t="s">
        <v>467</v>
      </c>
      <c r="Q65" t="s">
        <v>467</v>
      </c>
    </row>
    <row r="66" spans="1:17" x14ac:dyDescent="0.3">
      <c r="A66" s="210" t="str">
        <f t="shared" si="1"/>
        <v>BE_2028_3_43</v>
      </c>
      <c r="B66" s="210" t="str">
        <f t="shared" si="0"/>
        <v>BE</v>
      </c>
      <c r="C66">
        <v>1</v>
      </c>
      <c r="D66">
        <v>2028</v>
      </c>
      <c r="E66">
        <v>49003</v>
      </c>
      <c r="F66" t="s">
        <v>386</v>
      </c>
      <c r="G66">
        <v>43</v>
      </c>
      <c r="H66" t="s">
        <v>257</v>
      </c>
      <c r="I66">
        <v>3</v>
      </c>
      <c r="J66" t="s">
        <v>175</v>
      </c>
      <c r="K66">
        <v>1.5700099999999999</v>
      </c>
      <c r="L66">
        <v>1.5432600000000001</v>
      </c>
      <c r="M66">
        <v>0.89523600000000003</v>
      </c>
      <c r="N66" t="s">
        <v>467</v>
      </c>
      <c r="O66" t="s">
        <v>467</v>
      </c>
      <c r="P66" t="s">
        <v>467</v>
      </c>
      <c r="Q66" t="s">
        <v>467</v>
      </c>
    </row>
    <row r="67" spans="1:17" x14ac:dyDescent="0.3">
      <c r="A67" s="210" t="str">
        <f t="shared" si="1"/>
        <v>BE_2028_87_43</v>
      </c>
      <c r="B67" s="210" t="str">
        <f t="shared" si="0"/>
        <v>BE</v>
      </c>
      <c r="C67">
        <v>1</v>
      </c>
      <c r="D67">
        <v>2028</v>
      </c>
      <c r="E67">
        <v>49003</v>
      </c>
      <c r="F67" t="s">
        <v>386</v>
      </c>
      <c r="G67">
        <v>43</v>
      </c>
      <c r="H67" t="s">
        <v>257</v>
      </c>
      <c r="I67">
        <v>87</v>
      </c>
      <c r="J67" t="s">
        <v>176</v>
      </c>
      <c r="K67">
        <v>0.13633100000000001</v>
      </c>
      <c r="L67">
        <v>7.8375E-2</v>
      </c>
      <c r="M67">
        <v>0.68886800000000004</v>
      </c>
      <c r="N67">
        <v>4.5600000000000003E-4</v>
      </c>
      <c r="O67">
        <v>2.2200000000000002E-3</v>
      </c>
      <c r="P67" t="s">
        <v>467</v>
      </c>
      <c r="Q67">
        <v>4.309939</v>
      </c>
    </row>
    <row r="68" spans="1:17" x14ac:dyDescent="0.3">
      <c r="A68" s="210" t="str">
        <f t="shared" si="1"/>
        <v>BE_2028_90_43</v>
      </c>
      <c r="B68" s="210" t="str">
        <f t="shared" si="0"/>
        <v>BE</v>
      </c>
      <c r="C68">
        <v>1</v>
      </c>
      <c r="D68">
        <v>2028</v>
      </c>
      <c r="E68">
        <v>49003</v>
      </c>
      <c r="F68" t="s">
        <v>386</v>
      </c>
      <c r="G68">
        <v>43</v>
      </c>
      <c r="H68" t="s">
        <v>257</v>
      </c>
      <c r="I68">
        <v>90</v>
      </c>
      <c r="J68" t="s">
        <v>179</v>
      </c>
      <c r="K68">
        <v>1116.0543210000001</v>
      </c>
      <c r="L68">
        <v>1113.3748780000001</v>
      </c>
      <c r="M68">
        <v>89.670540000000003</v>
      </c>
      <c r="N68" t="s">
        <v>467</v>
      </c>
      <c r="O68" t="s">
        <v>467</v>
      </c>
      <c r="P68" t="s">
        <v>467</v>
      </c>
      <c r="Q68" t="s">
        <v>467</v>
      </c>
    </row>
    <row r="69" spans="1:17" x14ac:dyDescent="0.3">
      <c r="A69" s="210" t="str">
        <f t="shared" si="1"/>
        <v>BE_2028_100_43</v>
      </c>
      <c r="B69" s="210" t="str">
        <f t="shared" ref="B69:B132" si="2">VLOOKUP(E69,County_ID,2,FALSE)</f>
        <v>BE</v>
      </c>
      <c r="C69">
        <v>1</v>
      </c>
      <c r="D69">
        <v>2028</v>
      </c>
      <c r="E69">
        <v>49003</v>
      </c>
      <c r="F69" t="s">
        <v>386</v>
      </c>
      <c r="G69">
        <v>43</v>
      </c>
      <c r="H69" t="s">
        <v>257</v>
      </c>
      <c r="I69">
        <v>100</v>
      </c>
      <c r="J69" t="s">
        <v>178</v>
      </c>
      <c r="K69">
        <v>3.4541000000000002E-2</v>
      </c>
      <c r="L69">
        <v>3.4374000000000002E-2</v>
      </c>
      <c r="M69">
        <v>5.5880000000000001E-3</v>
      </c>
      <c r="N69" t="s">
        <v>467</v>
      </c>
      <c r="O69" t="s">
        <v>467</v>
      </c>
      <c r="P69" t="s">
        <v>467</v>
      </c>
      <c r="Q69" t="s">
        <v>467</v>
      </c>
    </row>
    <row r="70" spans="1:17" x14ac:dyDescent="0.3">
      <c r="A70" s="210" t="str">
        <f t="shared" ref="A70:A133" si="3">B70&amp;"_"&amp;D70&amp;"_"&amp;I70&amp;"_"&amp;G70</f>
        <v>BE_2028_106_43</v>
      </c>
      <c r="B70" s="210" t="str">
        <f t="shared" si="2"/>
        <v>BE</v>
      </c>
      <c r="C70">
        <v>1</v>
      </c>
      <c r="D70">
        <v>2028</v>
      </c>
      <c r="E70">
        <v>49003</v>
      </c>
      <c r="F70" t="s">
        <v>386</v>
      </c>
      <c r="G70">
        <v>43</v>
      </c>
      <c r="H70" t="s">
        <v>257</v>
      </c>
      <c r="I70">
        <v>106</v>
      </c>
      <c r="J70" t="s">
        <v>180</v>
      </c>
      <c r="K70">
        <v>2.1943000000000001E-2</v>
      </c>
      <c r="L70">
        <v>2.1943000000000001E-2</v>
      </c>
      <c r="M70" t="s">
        <v>467</v>
      </c>
      <c r="N70" t="s">
        <v>467</v>
      </c>
      <c r="O70" t="s">
        <v>467</v>
      </c>
      <c r="P70" t="s">
        <v>467</v>
      </c>
      <c r="Q70" t="s">
        <v>467</v>
      </c>
    </row>
    <row r="71" spans="1:17" x14ac:dyDescent="0.3">
      <c r="A71" s="210" t="str">
        <f t="shared" si="3"/>
        <v>BE_2028_107_43</v>
      </c>
      <c r="B71" s="210" t="str">
        <f t="shared" si="2"/>
        <v>BE</v>
      </c>
      <c r="C71">
        <v>1</v>
      </c>
      <c r="D71">
        <v>2028</v>
      </c>
      <c r="E71">
        <v>49003</v>
      </c>
      <c r="F71" t="s">
        <v>386</v>
      </c>
      <c r="G71">
        <v>43</v>
      </c>
      <c r="H71" t="s">
        <v>257</v>
      </c>
      <c r="I71">
        <v>107</v>
      </c>
      <c r="J71" t="s">
        <v>181</v>
      </c>
      <c r="K71">
        <v>1.2017999999999999E-2</v>
      </c>
      <c r="L71">
        <v>1.2017999999999999E-2</v>
      </c>
      <c r="M71" t="s">
        <v>467</v>
      </c>
      <c r="N71" t="s">
        <v>467</v>
      </c>
      <c r="O71" t="s">
        <v>467</v>
      </c>
      <c r="P71" t="s">
        <v>467</v>
      </c>
      <c r="Q71" t="s">
        <v>467</v>
      </c>
    </row>
    <row r="72" spans="1:17" x14ac:dyDescent="0.3">
      <c r="A72" s="210" t="str">
        <f t="shared" si="3"/>
        <v>BE_2028_110_43</v>
      </c>
      <c r="B72" s="210" t="str">
        <f t="shared" si="2"/>
        <v>BE</v>
      </c>
      <c r="C72">
        <v>1</v>
      </c>
      <c r="D72">
        <v>2028</v>
      </c>
      <c r="E72">
        <v>49003</v>
      </c>
      <c r="F72" t="s">
        <v>386</v>
      </c>
      <c r="G72">
        <v>43</v>
      </c>
      <c r="H72" t="s">
        <v>257</v>
      </c>
      <c r="I72">
        <v>110</v>
      </c>
      <c r="J72" t="s">
        <v>177</v>
      </c>
      <c r="K72">
        <v>3.1766000000000003E-2</v>
      </c>
      <c r="L72">
        <v>3.1615999999999998E-2</v>
      </c>
      <c r="M72">
        <v>5.0239999999999998E-3</v>
      </c>
      <c r="N72" t="s">
        <v>467</v>
      </c>
      <c r="O72" t="s">
        <v>467</v>
      </c>
      <c r="P72" t="s">
        <v>467</v>
      </c>
      <c r="Q72" t="s">
        <v>467</v>
      </c>
    </row>
    <row r="73" spans="1:17" x14ac:dyDescent="0.3">
      <c r="A73" s="210" t="str">
        <f t="shared" si="3"/>
        <v>BE_2028_116_43</v>
      </c>
      <c r="B73" s="210" t="str">
        <f t="shared" si="2"/>
        <v>BE</v>
      </c>
      <c r="C73">
        <v>1</v>
      </c>
      <c r="D73">
        <v>2028</v>
      </c>
      <c r="E73">
        <v>49003</v>
      </c>
      <c r="F73" t="s">
        <v>386</v>
      </c>
      <c r="G73">
        <v>43</v>
      </c>
      <c r="H73" t="s">
        <v>257</v>
      </c>
      <c r="I73">
        <v>116</v>
      </c>
      <c r="J73" t="s">
        <v>182</v>
      </c>
      <c r="K73">
        <v>2.7430000000000002E-3</v>
      </c>
      <c r="L73">
        <v>2.7430000000000002E-3</v>
      </c>
      <c r="M73" t="s">
        <v>467</v>
      </c>
      <c r="N73" t="s">
        <v>467</v>
      </c>
      <c r="O73" t="s">
        <v>467</v>
      </c>
      <c r="P73" t="s">
        <v>467</v>
      </c>
      <c r="Q73" t="s">
        <v>467</v>
      </c>
    </row>
    <row r="74" spans="1:17" x14ac:dyDescent="0.3">
      <c r="A74" s="210" t="str">
        <f t="shared" si="3"/>
        <v>BE_2028_117_43</v>
      </c>
      <c r="B74" s="210" t="str">
        <f t="shared" si="2"/>
        <v>BE</v>
      </c>
      <c r="C74">
        <v>1</v>
      </c>
      <c r="D74">
        <v>2028</v>
      </c>
      <c r="E74">
        <v>49003</v>
      </c>
      <c r="F74" t="s">
        <v>386</v>
      </c>
      <c r="G74">
        <v>43</v>
      </c>
      <c r="H74" t="s">
        <v>257</v>
      </c>
      <c r="I74">
        <v>117</v>
      </c>
      <c r="J74" t="s">
        <v>183</v>
      </c>
      <c r="K74">
        <v>1.802E-3</v>
      </c>
      <c r="L74">
        <v>1.802E-3</v>
      </c>
      <c r="M74" t="s">
        <v>467</v>
      </c>
      <c r="N74" t="s">
        <v>467</v>
      </c>
      <c r="O74" t="s">
        <v>467</v>
      </c>
      <c r="P74" t="s">
        <v>467</v>
      </c>
      <c r="Q74" t="s">
        <v>467</v>
      </c>
    </row>
    <row r="75" spans="1:17" x14ac:dyDescent="0.3">
      <c r="A75" s="210" t="str">
        <f t="shared" si="3"/>
        <v>BE_2028_2_51</v>
      </c>
      <c r="B75" s="210" t="str">
        <f t="shared" si="2"/>
        <v>BE</v>
      </c>
      <c r="C75">
        <v>1</v>
      </c>
      <c r="D75">
        <v>2028</v>
      </c>
      <c r="E75">
        <v>49003</v>
      </c>
      <c r="F75" t="s">
        <v>386</v>
      </c>
      <c r="G75">
        <v>51</v>
      </c>
      <c r="H75" t="s">
        <v>258</v>
      </c>
      <c r="I75">
        <v>2</v>
      </c>
      <c r="J75" t="s">
        <v>174</v>
      </c>
      <c r="K75">
        <v>6.7091649999999996</v>
      </c>
      <c r="L75">
        <v>6.6331049999999996</v>
      </c>
      <c r="M75">
        <v>3.837199</v>
      </c>
      <c r="N75" t="s">
        <v>467</v>
      </c>
      <c r="O75" t="s">
        <v>467</v>
      </c>
      <c r="P75" t="s">
        <v>467</v>
      </c>
      <c r="Q75" t="s">
        <v>467</v>
      </c>
    </row>
    <row r="76" spans="1:17" x14ac:dyDescent="0.3">
      <c r="A76" s="210" t="str">
        <f t="shared" si="3"/>
        <v>BE_2028_3_51</v>
      </c>
      <c r="B76" s="210" t="str">
        <f t="shared" si="2"/>
        <v>BE</v>
      </c>
      <c r="C76">
        <v>1</v>
      </c>
      <c r="D76">
        <v>2028</v>
      </c>
      <c r="E76">
        <v>49003</v>
      </c>
      <c r="F76" t="s">
        <v>386</v>
      </c>
      <c r="G76">
        <v>51</v>
      </c>
      <c r="H76" t="s">
        <v>258</v>
      </c>
      <c r="I76">
        <v>3</v>
      </c>
      <c r="J76" t="s">
        <v>175</v>
      </c>
      <c r="K76">
        <v>2.7462240000000002</v>
      </c>
      <c r="L76">
        <v>2.7097150000000001</v>
      </c>
      <c r="M76">
        <v>1.8418699999999999</v>
      </c>
      <c r="N76" t="s">
        <v>467</v>
      </c>
      <c r="O76" t="s">
        <v>467</v>
      </c>
      <c r="P76" t="s">
        <v>467</v>
      </c>
      <c r="Q76" t="s">
        <v>467</v>
      </c>
    </row>
    <row r="77" spans="1:17" x14ac:dyDescent="0.3">
      <c r="A77" s="210" t="str">
        <f t="shared" si="3"/>
        <v>BE_2028_87_51</v>
      </c>
      <c r="B77" s="210" t="str">
        <f t="shared" si="2"/>
        <v>BE</v>
      </c>
      <c r="C77">
        <v>1</v>
      </c>
      <c r="D77">
        <v>2028</v>
      </c>
      <c r="E77">
        <v>49003</v>
      </c>
      <c r="F77" t="s">
        <v>386</v>
      </c>
      <c r="G77">
        <v>51</v>
      </c>
      <c r="H77" t="s">
        <v>258</v>
      </c>
      <c r="I77">
        <v>87</v>
      </c>
      <c r="J77" t="s">
        <v>176</v>
      </c>
      <c r="K77">
        <v>0.23003899999999999</v>
      </c>
      <c r="L77">
        <v>0.176147</v>
      </c>
      <c r="M77">
        <v>0.71420899999999998</v>
      </c>
      <c r="N77">
        <v>1.4450000000000001E-3</v>
      </c>
      <c r="O77">
        <v>4.5560000000000002E-3</v>
      </c>
      <c r="P77" t="s">
        <v>467</v>
      </c>
      <c r="Q77">
        <v>2.897783</v>
      </c>
    </row>
    <row r="78" spans="1:17" x14ac:dyDescent="0.3">
      <c r="A78" s="210" t="str">
        <f t="shared" si="3"/>
        <v>BE_2028_90_51</v>
      </c>
      <c r="B78" s="210" t="str">
        <f t="shared" si="2"/>
        <v>BE</v>
      </c>
      <c r="C78">
        <v>1</v>
      </c>
      <c r="D78">
        <v>2028</v>
      </c>
      <c r="E78">
        <v>49003</v>
      </c>
      <c r="F78" t="s">
        <v>386</v>
      </c>
      <c r="G78">
        <v>51</v>
      </c>
      <c r="H78" t="s">
        <v>258</v>
      </c>
      <c r="I78">
        <v>90</v>
      </c>
      <c r="J78" t="s">
        <v>179</v>
      </c>
      <c r="K78">
        <v>1563.927856</v>
      </c>
      <c r="L78">
        <v>1560.145996</v>
      </c>
      <c r="M78">
        <v>190.79302999999999</v>
      </c>
      <c r="N78" t="s">
        <v>467</v>
      </c>
      <c r="O78" t="s">
        <v>467</v>
      </c>
      <c r="P78" t="s">
        <v>467</v>
      </c>
      <c r="Q78" t="s">
        <v>467</v>
      </c>
    </row>
    <row r="79" spans="1:17" x14ac:dyDescent="0.3">
      <c r="A79" s="210" t="str">
        <f t="shared" si="3"/>
        <v>BE_2028_100_51</v>
      </c>
      <c r="B79" s="210" t="str">
        <f t="shared" si="2"/>
        <v>BE</v>
      </c>
      <c r="C79">
        <v>1</v>
      </c>
      <c r="D79">
        <v>2028</v>
      </c>
      <c r="E79">
        <v>49003</v>
      </c>
      <c r="F79" t="s">
        <v>386</v>
      </c>
      <c r="G79">
        <v>51</v>
      </c>
      <c r="H79" t="s">
        <v>258</v>
      </c>
      <c r="I79">
        <v>100</v>
      </c>
      <c r="J79" t="s">
        <v>178</v>
      </c>
      <c r="K79">
        <v>3.8094999999999997E-2</v>
      </c>
      <c r="L79">
        <v>3.7983999999999997E-2</v>
      </c>
      <c r="M79">
        <v>5.6350000000000003E-3</v>
      </c>
      <c r="N79" t="s">
        <v>467</v>
      </c>
      <c r="O79" t="s">
        <v>467</v>
      </c>
      <c r="P79" t="s">
        <v>467</v>
      </c>
      <c r="Q79" t="s">
        <v>467</v>
      </c>
    </row>
    <row r="80" spans="1:17" x14ac:dyDescent="0.3">
      <c r="A80" s="210" t="str">
        <f t="shared" si="3"/>
        <v>BE_2028_106_51</v>
      </c>
      <c r="B80" s="210" t="str">
        <f t="shared" si="2"/>
        <v>BE</v>
      </c>
      <c r="C80">
        <v>1</v>
      </c>
      <c r="D80">
        <v>2028</v>
      </c>
      <c r="E80">
        <v>49003</v>
      </c>
      <c r="F80" t="s">
        <v>386</v>
      </c>
      <c r="G80">
        <v>51</v>
      </c>
      <c r="H80" t="s">
        <v>258</v>
      </c>
      <c r="I80">
        <v>106</v>
      </c>
      <c r="J80" t="s">
        <v>180</v>
      </c>
      <c r="K80">
        <v>2.8403999999999999E-2</v>
      </c>
      <c r="L80">
        <v>2.8403999999999999E-2</v>
      </c>
      <c r="M80" t="s">
        <v>467</v>
      </c>
      <c r="N80" t="s">
        <v>467</v>
      </c>
      <c r="O80" t="s">
        <v>467</v>
      </c>
      <c r="P80" t="s">
        <v>467</v>
      </c>
      <c r="Q80" t="s">
        <v>467</v>
      </c>
    </row>
    <row r="81" spans="1:17" x14ac:dyDescent="0.3">
      <c r="A81" s="210" t="str">
        <f t="shared" si="3"/>
        <v>BE_2028_107_51</v>
      </c>
      <c r="B81" s="210" t="str">
        <f t="shared" si="2"/>
        <v>BE</v>
      </c>
      <c r="C81">
        <v>1</v>
      </c>
      <c r="D81">
        <v>2028</v>
      </c>
      <c r="E81">
        <v>49003</v>
      </c>
      <c r="F81" t="s">
        <v>386</v>
      </c>
      <c r="G81">
        <v>51</v>
      </c>
      <c r="H81" t="s">
        <v>258</v>
      </c>
      <c r="I81">
        <v>107</v>
      </c>
      <c r="J81" t="s">
        <v>181</v>
      </c>
      <c r="K81">
        <v>1.9972E-2</v>
      </c>
      <c r="L81">
        <v>1.9972E-2</v>
      </c>
      <c r="M81" t="s">
        <v>467</v>
      </c>
      <c r="N81" t="s">
        <v>467</v>
      </c>
      <c r="O81" t="s">
        <v>467</v>
      </c>
      <c r="P81" t="s">
        <v>467</v>
      </c>
      <c r="Q81" t="s">
        <v>467</v>
      </c>
    </row>
    <row r="82" spans="1:17" x14ac:dyDescent="0.3">
      <c r="A82" s="210" t="str">
        <f t="shared" si="3"/>
        <v>BE_2028_110_51</v>
      </c>
      <c r="B82" s="210" t="str">
        <f t="shared" si="2"/>
        <v>BE</v>
      </c>
      <c r="C82">
        <v>1</v>
      </c>
      <c r="D82">
        <v>2028</v>
      </c>
      <c r="E82">
        <v>49003</v>
      </c>
      <c r="F82" t="s">
        <v>386</v>
      </c>
      <c r="G82">
        <v>51</v>
      </c>
      <c r="H82" t="s">
        <v>258</v>
      </c>
      <c r="I82">
        <v>110</v>
      </c>
      <c r="J82" t="s">
        <v>177</v>
      </c>
      <c r="K82">
        <v>3.5005000000000001E-2</v>
      </c>
      <c r="L82">
        <v>3.4902000000000002E-2</v>
      </c>
      <c r="M82">
        <v>5.195E-3</v>
      </c>
      <c r="N82" t="s">
        <v>467</v>
      </c>
      <c r="O82" t="s">
        <v>467</v>
      </c>
      <c r="P82" t="s">
        <v>467</v>
      </c>
      <c r="Q82" t="s">
        <v>467</v>
      </c>
    </row>
    <row r="83" spans="1:17" x14ac:dyDescent="0.3">
      <c r="A83" s="210" t="str">
        <f t="shared" si="3"/>
        <v>BE_2028_116_51</v>
      </c>
      <c r="B83" s="210" t="str">
        <f t="shared" si="2"/>
        <v>BE</v>
      </c>
      <c r="C83">
        <v>1</v>
      </c>
      <c r="D83">
        <v>2028</v>
      </c>
      <c r="E83">
        <v>49003</v>
      </c>
      <c r="F83" t="s">
        <v>386</v>
      </c>
      <c r="G83">
        <v>51</v>
      </c>
      <c r="H83" t="s">
        <v>258</v>
      </c>
      <c r="I83">
        <v>116</v>
      </c>
      <c r="J83" t="s">
        <v>182</v>
      </c>
      <c r="K83">
        <v>3.5500000000000002E-3</v>
      </c>
      <c r="L83">
        <v>3.5500000000000002E-3</v>
      </c>
      <c r="M83" t="s">
        <v>467</v>
      </c>
      <c r="N83" t="s">
        <v>467</v>
      </c>
      <c r="O83" t="s">
        <v>467</v>
      </c>
      <c r="P83" t="s">
        <v>467</v>
      </c>
      <c r="Q83" t="s">
        <v>467</v>
      </c>
    </row>
    <row r="84" spans="1:17" x14ac:dyDescent="0.3">
      <c r="A84" s="210" t="str">
        <f t="shared" si="3"/>
        <v>BE_2028_117_51</v>
      </c>
      <c r="B84" s="210" t="str">
        <f t="shared" si="2"/>
        <v>BE</v>
      </c>
      <c r="C84">
        <v>1</v>
      </c>
      <c r="D84">
        <v>2028</v>
      </c>
      <c r="E84">
        <v>49003</v>
      </c>
      <c r="F84" t="s">
        <v>386</v>
      </c>
      <c r="G84">
        <v>51</v>
      </c>
      <c r="H84" t="s">
        <v>258</v>
      </c>
      <c r="I84">
        <v>117</v>
      </c>
      <c r="J84" t="s">
        <v>183</v>
      </c>
      <c r="K84">
        <v>2.996E-3</v>
      </c>
      <c r="L84">
        <v>2.996E-3</v>
      </c>
      <c r="M84" t="s">
        <v>467</v>
      </c>
      <c r="N84" t="s">
        <v>467</v>
      </c>
      <c r="O84" t="s">
        <v>467</v>
      </c>
      <c r="P84" t="s">
        <v>467</v>
      </c>
      <c r="Q84" t="s">
        <v>467</v>
      </c>
    </row>
    <row r="85" spans="1:17" x14ac:dyDescent="0.3">
      <c r="A85" s="210" t="str">
        <f t="shared" si="3"/>
        <v>BE_2028_2_52</v>
      </c>
      <c r="B85" s="210" t="str">
        <f t="shared" si="2"/>
        <v>BE</v>
      </c>
      <c r="C85">
        <v>1</v>
      </c>
      <c r="D85">
        <v>2028</v>
      </c>
      <c r="E85">
        <v>49003</v>
      </c>
      <c r="F85" t="s">
        <v>386</v>
      </c>
      <c r="G85">
        <v>52</v>
      </c>
      <c r="H85" t="s">
        <v>259</v>
      </c>
      <c r="I85">
        <v>2</v>
      </c>
      <c r="J85" t="s">
        <v>174</v>
      </c>
      <c r="K85">
        <v>3.1936550000000001</v>
      </c>
      <c r="L85">
        <v>2.7812130000000002</v>
      </c>
      <c r="M85">
        <v>1.2271319999999999</v>
      </c>
      <c r="N85" t="s">
        <v>467</v>
      </c>
      <c r="O85" t="s">
        <v>467</v>
      </c>
      <c r="P85" t="s">
        <v>467</v>
      </c>
      <c r="Q85" t="s">
        <v>467</v>
      </c>
    </row>
    <row r="86" spans="1:17" x14ac:dyDescent="0.3">
      <c r="A86" s="210" t="str">
        <f t="shared" si="3"/>
        <v>BE_2028_3_52</v>
      </c>
      <c r="B86" s="210" t="str">
        <f t="shared" si="2"/>
        <v>BE</v>
      </c>
      <c r="C86">
        <v>1</v>
      </c>
      <c r="D86">
        <v>2028</v>
      </c>
      <c r="E86">
        <v>49003</v>
      </c>
      <c r="F86" t="s">
        <v>386</v>
      </c>
      <c r="G86">
        <v>52</v>
      </c>
      <c r="H86" t="s">
        <v>259</v>
      </c>
      <c r="I86">
        <v>3</v>
      </c>
      <c r="J86" t="s">
        <v>175</v>
      </c>
      <c r="K86">
        <v>0.903976</v>
      </c>
      <c r="L86">
        <v>0.79317800000000005</v>
      </c>
      <c r="M86">
        <v>0.329656</v>
      </c>
      <c r="N86" t="s">
        <v>467</v>
      </c>
      <c r="O86" t="s">
        <v>467</v>
      </c>
      <c r="P86" t="s">
        <v>467</v>
      </c>
      <c r="Q86" t="s">
        <v>467</v>
      </c>
    </row>
    <row r="87" spans="1:17" x14ac:dyDescent="0.3">
      <c r="A87" s="210" t="str">
        <f t="shared" si="3"/>
        <v>BE_2028_87_52</v>
      </c>
      <c r="B87" s="210" t="str">
        <f t="shared" si="2"/>
        <v>BE</v>
      </c>
      <c r="C87">
        <v>1</v>
      </c>
      <c r="D87">
        <v>2028</v>
      </c>
      <c r="E87">
        <v>49003</v>
      </c>
      <c r="F87" t="s">
        <v>386</v>
      </c>
      <c r="G87">
        <v>52</v>
      </c>
      <c r="H87" t="s">
        <v>259</v>
      </c>
      <c r="I87">
        <v>87</v>
      </c>
      <c r="J87" t="s">
        <v>176</v>
      </c>
      <c r="K87">
        <v>0.28006700000000001</v>
      </c>
      <c r="L87">
        <v>4.4294E-2</v>
      </c>
      <c r="M87">
        <v>0.52693900000000005</v>
      </c>
      <c r="N87">
        <v>1.5347E-2</v>
      </c>
      <c r="O87">
        <v>3.3138000000000001E-2</v>
      </c>
      <c r="P87" t="s">
        <v>467</v>
      </c>
      <c r="Q87">
        <v>2.2449340000000002</v>
      </c>
    </row>
    <row r="88" spans="1:17" x14ac:dyDescent="0.3">
      <c r="A88" s="210" t="str">
        <f t="shared" si="3"/>
        <v>BE_2028_90_52</v>
      </c>
      <c r="B88" s="210" t="str">
        <f t="shared" si="2"/>
        <v>BE</v>
      </c>
      <c r="C88">
        <v>1</v>
      </c>
      <c r="D88">
        <v>2028</v>
      </c>
      <c r="E88">
        <v>49003</v>
      </c>
      <c r="F88" t="s">
        <v>386</v>
      </c>
      <c r="G88">
        <v>52</v>
      </c>
      <c r="H88" t="s">
        <v>259</v>
      </c>
      <c r="I88">
        <v>90</v>
      </c>
      <c r="J88" t="s">
        <v>179</v>
      </c>
      <c r="K88">
        <v>885.321777</v>
      </c>
      <c r="L88">
        <v>875.152466</v>
      </c>
      <c r="M88">
        <v>30.256754000000001</v>
      </c>
      <c r="N88" t="s">
        <v>467</v>
      </c>
      <c r="O88" t="s">
        <v>467</v>
      </c>
      <c r="P88" t="s">
        <v>467</v>
      </c>
      <c r="Q88" t="s">
        <v>467</v>
      </c>
    </row>
    <row r="89" spans="1:17" x14ac:dyDescent="0.3">
      <c r="A89" s="210" t="str">
        <f t="shared" si="3"/>
        <v>BE_2028_100_52</v>
      </c>
      <c r="B89" s="210" t="str">
        <f t="shared" si="2"/>
        <v>BE</v>
      </c>
      <c r="C89">
        <v>1</v>
      </c>
      <c r="D89">
        <v>2028</v>
      </c>
      <c r="E89">
        <v>49003</v>
      </c>
      <c r="F89" t="s">
        <v>386</v>
      </c>
      <c r="G89">
        <v>52</v>
      </c>
      <c r="H89" t="s">
        <v>259</v>
      </c>
      <c r="I89">
        <v>100</v>
      </c>
      <c r="J89" t="s">
        <v>178</v>
      </c>
      <c r="K89">
        <v>1.8995000000000001E-2</v>
      </c>
      <c r="L89">
        <v>1.3077999999999999E-2</v>
      </c>
      <c r="M89">
        <v>1.7607000000000001E-2</v>
      </c>
      <c r="N89" t="s">
        <v>467</v>
      </c>
      <c r="O89" t="s">
        <v>467</v>
      </c>
      <c r="P89" t="s">
        <v>467</v>
      </c>
      <c r="Q89" t="s">
        <v>467</v>
      </c>
    </row>
    <row r="90" spans="1:17" x14ac:dyDescent="0.3">
      <c r="A90" s="210" t="str">
        <f t="shared" si="3"/>
        <v>BE_2028_106_52</v>
      </c>
      <c r="B90" s="210" t="str">
        <f t="shared" si="2"/>
        <v>BE</v>
      </c>
      <c r="C90">
        <v>1</v>
      </c>
      <c r="D90">
        <v>2028</v>
      </c>
      <c r="E90">
        <v>49003</v>
      </c>
      <c r="F90" t="s">
        <v>386</v>
      </c>
      <c r="G90">
        <v>52</v>
      </c>
      <c r="H90" t="s">
        <v>259</v>
      </c>
      <c r="I90">
        <v>106</v>
      </c>
      <c r="J90" t="s">
        <v>180</v>
      </c>
      <c r="K90">
        <v>2.0226000000000001E-2</v>
      </c>
      <c r="L90">
        <v>2.0226000000000001E-2</v>
      </c>
      <c r="M90" t="s">
        <v>467</v>
      </c>
      <c r="N90" t="s">
        <v>467</v>
      </c>
      <c r="O90" t="s">
        <v>467</v>
      </c>
      <c r="P90" t="s">
        <v>467</v>
      </c>
      <c r="Q90" t="s">
        <v>467</v>
      </c>
    </row>
    <row r="91" spans="1:17" x14ac:dyDescent="0.3">
      <c r="A91" s="210" t="str">
        <f t="shared" si="3"/>
        <v>BE_2028_107_52</v>
      </c>
      <c r="B91" s="210" t="str">
        <f t="shared" si="2"/>
        <v>BE</v>
      </c>
      <c r="C91">
        <v>1</v>
      </c>
      <c r="D91">
        <v>2028</v>
      </c>
      <c r="E91">
        <v>49003</v>
      </c>
      <c r="F91" t="s">
        <v>386</v>
      </c>
      <c r="G91">
        <v>52</v>
      </c>
      <c r="H91" t="s">
        <v>259</v>
      </c>
      <c r="I91">
        <v>107</v>
      </c>
      <c r="J91" t="s">
        <v>181</v>
      </c>
      <c r="K91">
        <v>1.2328E-2</v>
      </c>
      <c r="L91">
        <v>1.2328E-2</v>
      </c>
      <c r="M91" t="s">
        <v>467</v>
      </c>
      <c r="N91" t="s">
        <v>467</v>
      </c>
      <c r="O91" t="s">
        <v>467</v>
      </c>
      <c r="P91" t="s">
        <v>467</v>
      </c>
      <c r="Q91" t="s">
        <v>467</v>
      </c>
    </row>
    <row r="92" spans="1:17" x14ac:dyDescent="0.3">
      <c r="A92" s="210" t="str">
        <f t="shared" si="3"/>
        <v>BE_2028_110_52</v>
      </c>
      <c r="B92" s="210" t="str">
        <f t="shared" si="2"/>
        <v>BE</v>
      </c>
      <c r="C92">
        <v>1</v>
      </c>
      <c r="D92">
        <v>2028</v>
      </c>
      <c r="E92">
        <v>49003</v>
      </c>
      <c r="F92" t="s">
        <v>386</v>
      </c>
      <c r="G92">
        <v>52</v>
      </c>
      <c r="H92" t="s">
        <v>259</v>
      </c>
      <c r="I92">
        <v>110</v>
      </c>
      <c r="J92" t="s">
        <v>177</v>
      </c>
      <c r="K92">
        <v>1.7187999999999998E-2</v>
      </c>
      <c r="L92">
        <v>1.1949E-2</v>
      </c>
      <c r="M92">
        <v>1.5587999999999999E-2</v>
      </c>
      <c r="N92" t="s">
        <v>467</v>
      </c>
      <c r="O92" t="s">
        <v>467</v>
      </c>
      <c r="P92" t="s">
        <v>467</v>
      </c>
      <c r="Q92" t="s">
        <v>467</v>
      </c>
    </row>
    <row r="93" spans="1:17" x14ac:dyDescent="0.3">
      <c r="A93" s="210" t="str">
        <f t="shared" si="3"/>
        <v>BE_2028_116_52</v>
      </c>
      <c r="B93" s="210" t="str">
        <f t="shared" si="2"/>
        <v>BE</v>
      </c>
      <c r="C93">
        <v>1</v>
      </c>
      <c r="D93">
        <v>2028</v>
      </c>
      <c r="E93">
        <v>49003</v>
      </c>
      <c r="F93" t="s">
        <v>386</v>
      </c>
      <c r="G93">
        <v>52</v>
      </c>
      <c r="H93" t="s">
        <v>259</v>
      </c>
      <c r="I93">
        <v>116</v>
      </c>
      <c r="J93" t="s">
        <v>182</v>
      </c>
      <c r="K93">
        <v>2.5279999999999999E-3</v>
      </c>
      <c r="L93">
        <v>2.5279999999999999E-3</v>
      </c>
      <c r="M93" t="s">
        <v>467</v>
      </c>
      <c r="N93" t="s">
        <v>467</v>
      </c>
      <c r="O93" t="s">
        <v>467</v>
      </c>
      <c r="P93" t="s">
        <v>467</v>
      </c>
      <c r="Q93" t="s">
        <v>467</v>
      </c>
    </row>
    <row r="94" spans="1:17" x14ac:dyDescent="0.3">
      <c r="A94" s="210" t="str">
        <f t="shared" si="3"/>
        <v>BE_2028_117_52</v>
      </c>
      <c r="B94" s="210" t="str">
        <f t="shared" si="2"/>
        <v>BE</v>
      </c>
      <c r="C94">
        <v>1</v>
      </c>
      <c r="D94">
        <v>2028</v>
      </c>
      <c r="E94">
        <v>49003</v>
      </c>
      <c r="F94" t="s">
        <v>386</v>
      </c>
      <c r="G94">
        <v>52</v>
      </c>
      <c r="H94" t="s">
        <v>259</v>
      </c>
      <c r="I94">
        <v>117</v>
      </c>
      <c r="J94" t="s">
        <v>183</v>
      </c>
      <c r="K94">
        <v>1.8489999999999999E-3</v>
      </c>
      <c r="L94">
        <v>1.8489999999999999E-3</v>
      </c>
      <c r="M94" t="s">
        <v>467</v>
      </c>
      <c r="N94" t="s">
        <v>467</v>
      </c>
      <c r="O94" t="s">
        <v>467</v>
      </c>
      <c r="P94" t="s">
        <v>467</v>
      </c>
      <c r="Q94" t="s">
        <v>467</v>
      </c>
    </row>
    <row r="95" spans="1:17" x14ac:dyDescent="0.3">
      <c r="A95" s="210" t="str">
        <f t="shared" si="3"/>
        <v>BE_2028_2_53</v>
      </c>
      <c r="B95" s="210" t="str">
        <f t="shared" si="2"/>
        <v>BE</v>
      </c>
      <c r="C95">
        <v>1</v>
      </c>
      <c r="D95">
        <v>2028</v>
      </c>
      <c r="E95">
        <v>49003</v>
      </c>
      <c r="F95" t="s">
        <v>386</v>
      </c>
      <c r="G95">
        <v>53</v>
      </c>
      <c r="H95" t="s">
        <v>260</v>
      </c>
      <c r="I95">
        <v>2</v>
      </c>
      <c r="J95" t="s">
        <v>174</v>
      </c>
      <c r="K95">
        <v>2.5418470000000002</v>
      </c>
      <c r="L95">
        <v>2.522907</v>
      </c>
      <c r="M95">
        <v>1.282243</v>
      </c>
      <c r="N95" t="s">
        <v>467</v>
      </c>
      <c r="O95" t="s">
        <v>467</v>
      </c>
      <c r="P95" t="s">
        <v>467</v>
      </c>
      <c r="Q95" t="s">
        <v>467</v>
      </c>
    </row>
    <row r="96" spans="1:17" x14ac:dyDescent="0.3">
      <c r="A96" s="210" t="str">
        <f t="shared" si="3"/>
        <v>BE_2028_3_53</v>
      </c>
      <c r="B96" s="210" t="str">
        <f t="shared" si="2"/>
        <v>BE</v>
      </c>
      <c r="C96">
        <v>1</v>
      </c>
      <c r="D96">
        <v>2028</v>
      </c>
      <c r="E96">
        <v>49003</v>
      </c>
      <c r="F96" t="s">
        <v>386</v>
      </c>
      <c r="G96">
        <v>53</v>
      </c>
      <c r="H96" t="s">
        <v>260</v>
      </c>
      <c r="I96">
        <v>3</v>
      </c>
      <c r="J96" t="s">
        <v>175</v>
      </c>
      <c r="K96">
        <v>0.823187</v>
      </c>
      <c r="L96">
        <v>0.81828100000000004</v>
      </c>
      <c r="M96">
        <v>0.332092</v>
      </c>
      <c r="N96" t="s">
        <v>467</v>
      </c>
      <c r="O96" t="s">
        <v>467</v>
      </c>
      <c r="P96" t="s">
        <v>467</v>
      </c>
      <c r="Q96" t="s">
        <v>467</v>
      </c>
    </row>
    <row r="97" spans="1:17" x14ac:dyDescent="0.3">
      <c r="A97" s="210" t="str">
        <f t="shared" si="3"/>
        <v>BE_2028_87_53</v>
      </c>
      <c r="B97" s="210" t="str">
        <f t="shared" si="2"/>
        <v>BE</v>
      </c>
      <c r="C97">
        <v>1</v>
      </c>
      <c r="D97">
        <v>2028</v>
      </c>
      <c r="E97">
        <v>49003</v>
      </c>
      <c r="F97" t="s">
        <v>386</v>
      </c>
      <c r="G97">
        <v>53</v>
      </c>
      <c r="H97" t="s">
        <v>260</v>
      </c>
      <c r="I97">
        <v>87</v>
      </c>
      <c r="J97" t="s">
        <v>176</v>
      </c>
      <c r="K97">
        <v>0.11373900000000001</v>
      </c>
      <c r="L97">
        <v>4.8795999999999999E-2</v>
      </c>
      <c r="M97">
        <v>0.53176000000000001</v>
      </c>
      <c r="N97">
        <v>1.4024999999999999E-2</v>
      </c>
      <c r="O97">
        <v>4.6030000000000001E-2</v>
      </c>
      <c r="P97" t="s">
        <v>467</v>
      </c>
      <c r="Q97">
        <v>3.3917009999999999</v>
      </c>
    </row>
    <row r="98" spans="1:17" x14ac:dyDescent="0.3">
      <c r="A98" s="210" t="str">
        <f t="shared" si="3"/>
        <v>BE_2028_90_53</v>
      </c>
      <c r="B98" s="210" t="str">
        <f t="shared" si="2"/>
        <v>BE</v>
      </c>
      <c r="C98">
        <v>1</v>
      </c>
      <c r="D98">
        <v>2028</v>
      </c>
      <c r="E98">
        <v>49003</v>
      </c>
      <c r="F98" t="s">
        <v>386</v>
      </c>
      <c r="G98">
        <v>53</v>
      </c>
      <c r="H98" t="s">
        <v>260</v>
      </c>
      <c r="I98">
        <v>90</v>
      </c>
      <c r="J98" t="s">
        <v>179</v>
      </c>
      <c r="K98">
        <v>830.96887200000003</v>
      </c>
      <c r="L98">
        <v>830.52233899999999</v>
      </c>
      <c r="M98">
        <v>30.231665</v>
      </c>
      <c r="N98" t="s">
        <v>467</v>
      </c>
      <c r="O98" t="s">
        <v>467</v>
      </c>
      <c r="P98" t="s">
        <v>467</v>
      </c>
      <c r="Q98" t="s">
        <v>467</v>
      </c>
    </row>
    <row r="99" spans="1:17" x14ac:dyDescent="0.3">
      <c r="A99" s="210" t="str">
        <f t="shared" si="3"/>
        <v>BE_2028_100_53</v>
      </c>
      <c r="B99" s="210" t="str">
        <f t="shared" si="2"/>
        <v>BE</v>
      </c>
      <c r="C99">
        <v>1</v>
      </c>
      <c r="D99">
        <v>2028</v>
      </c>
      <c r="E99">
        <v>49003</v>
      </c>
      <c r="F99" t="s">
        <v>386</v>
      </c>
      <c r="G99">
        <v>53</v>
      </c>
      <c r="H99" t="s">
        <v>260</v>
      </c>
      <c r="I99">
        <v>100</v>
      </c>
      <c r="J99" t="s">
        <v>178</v>
      </c>
      <c r="K99">
        <v>1.5448999999999999E-2</v>
      </c>
      <c r="L99">
        <v>1.5192000000000001E-2</v>
      </c>
      <c r="M99">
        <v>1.7387E-2</v>
      </c>
      <c r="N99" t="s">
        <v>467</v>
      </c>
      <c r="O99" t="s">
        <v>467</v>
      </c>
      <c r="P99" t="s">
        <v>467</v>
      </c>
      <c r="Q99" t="s">
        <v>467</v>
      </c>
    </row>
    <row r="100" spans="1:17" x14ac:dyDescent="0.3">
      <c r="A100" s="210" t="str">
        <f t="shared" si="3"/>
        <v>BE_2028_106_53</v>
      </c>
      <c r="B100" s="210" t="str">
        <f t="shared" si="2"/>
        <v>BE</v>
      </c>
      <c r="C100">
        <v>1</v>
      </c>
      <c r="D100">
        <v>2028</v>
      </c>
      <c r="E100">
        <v>49003</v>
      </c>
      <c r="F100" t="s">
        <v>386</v>
      </c>
      <c r="G100">
        <v>53</v>
      </c>
      <c r="H100" t="s">
        <v>260</v>
      </c>
      <c r="I100">
        <v>106</v>
      </c>
      <c r="J100" t="s">
        <v>180</v>
      </c>
      <c r="K100">
        <v>2.1233999999999999E-2</v>
      </c>
      <c r="L100">
        <v>2.1233999999999999E-2</v>
      </c>
      <c r="M100" t="s">
        <v>467</v>
      </c>
      <c r="N100" t="s">
        <v>467</v>
      </c>
      <c r="O100" t="s">
        <v>467</v>
      </c>
      <c r="P100" t="s">
        <v>467</v>
      </c>
      <c r="Q100" t="s">
        <v>467</v>
      </c>
    </row>
    <row r="101" spans="1:17" x14ac:dyDescent="0.3">
      <c r="A101" s="210" t="str">
        <f t="shared" si="3"/>
        <v>BE_2028_107_53</v>
      </c>
      <c r="B101" s="210" t="str">
        <f t="shared" si="2"/>
        <v>BE</v>
      </c>
      <c r="C101">
        <v>1</v>
      </c>
      <c r="D101">
        <v>2028</v>
      </c>
      <c r="E101">
        <v>49003</v>
      </c>
      <c r="F101" t="s">
        <v>386</v>
      </c>
      <c r="G101">
        <v>53</v>
      </c>
      <c r="H101" t="s">
        <v>260</v>
      </c>
      <c r="I101">
        <v>107</v>
      </c>
      <c r="J101" t="s">
        <v>181</v>
      </c>
      <c r="K101">
        <v>1.2342000000000001E-2</v>
      </c>
      <c r="L101">
        <v>1.2342000000000001E-2</v>
      </c>
      <c r="M101" t="s">
        <v>467</v>
      </c>
      <c r="N101" t="s">
        <v>467</v>
      </c>
      <c r="O101" t="s">
        <v>467</v>
      </c>
      <c r="P101" t="s">
        <v>467</v>
      </c>
      <c r="Q101" t="s">
        <v>467</v>
      </c>
    </row>
    <row r="102" spans="1:17" x14ac:dyDescent="0.3">
      <c r="A102" s="210" t="str">
        <f t="shared" si="3"/>
        <v>BE_2028_110_53</v>
      </c>
      <c r="B102" s="210" t="str">
        <f t="shared" si="2"/>
        <v>BE</v>
      </c>
      <c r="C102">
        <v>1</v>
      </c>
      <c r="D102">
        <v>2028</v>
      </c>
      <c r="E102">
        <v>49003</v>
      </c>
      <c r="F102" t="s">
        <v>386</v>
      </c>
      <c r="G102">
        <v>53</v>
      </c>
      <c r="H102" t="s">
        <v>260</v>
      </c>
      <c r="I102">
        <v>110</v>
      </c>
      <c r="J102" t="s">
        <v>177</v>
      </c>
      <c r="K102">
        <v>1.4121999999999999E-2</v>
      </c>
      <c r="L102">
        <v>1.3894E-2</v>
      </c>
      <c r="M102">
        <v>1.5402000000000001E-2</v>
      </c>
      <c r="N102" t="s">
        <v>467</v>
      </c>
      <c r="O102" t="s">
        <v>467</v>
      </c>
      <c r="P102" t="s">
        <v>467</v>
      </c>
      <c r="Q102" t="s">
        <v>467</v>
      </c>
    </row>
    <row r="103" spans="1:17" x14ac:dyDescent="0.3">
      <c r="A103" s="210" t="str">
        <f t="shared" si="3"/>
        <v>BE_2028_116_53</v>
      </c>
      <c r="B103" s="210" t="str">
        <f t="shared" si="2"/>
        <v>BE</v>
      </c>
      <c r="C103">
        <v>1</v>
      </c>
      <c r="D103">
        <v>2028</v>
      </c>
      <c r="E103">
        <v>49003</v>
      </c>
      <c r="F103" t="s">
        <v>386</v>
      </c>
      <c r="G103">
        <v>53</v>
      </c>
      <c r="H103" t="s">
        <v>260</v>
      </c>
      <c r="I103">
        <v>116</v>
      </c>
      <c r="J103" t="s">
        <v>182</v>
      </c>
      <c r="K103">
        <v>2.6540000000000001E-3</v>
      </c>
      <c r="L103">
        <v>2.6540000000000001E-3</v>
      </c>
      <c r="M103" t="s">
        <v>467</v>
      </c>
      <c r="N103" t="s">
        <v>467</v>
      </c>
      <c r="O103" t="s">
        <v>467</v>
      </c>
      <c r="P103" t="s">
        <v>467</v>
      </c>
      <c r="Q103" t="s">
        <v>467</v>
      </c>
    </row>
    <row r="104" spans="1:17" x14ac:dyDescent="0.3">
      <c r="A104" s="210" t="str">
        <f t="shared" si="3"/>
        <v>BE_2028_117_53</v>
      </c>
      <c r="B104" s="210" t="str">
        <f t="shared" si="2"/>
        <v>BE</v>
      </c>
      <c r="C104">
        <v>1</v>
      </c>
      <c r="D104">
        <v>2028</v>
      </c>
      <c r="E104">
        <v>49003</v>
      </c>
      <c r="F104" t="s">
        <v>386</v>
      </c>
      <c r="G104">
        <v>53</v>
      </c>
      <c r="H104" t="s">
        <v>260</v>
      </c>
      <c r="I104">
        <v>117</v>
      </c>
      <c r="J104" t="s">
        <v>183</v>
      </c>
      <c r="K104">
        <v>1.8519999999999999E-3</v>
      </c>
      <c r="L104">
        <v>1.8519999999999999E-3</v>
      </c>
      <c r="M104" t="s">
        <v>467</v>
      </c>
      <c r="N104" t="s">
        <v>467</v>
      </c>
      <c r="O104" t="s">
        <v>467</v>
      </c>
      <c r="P104" t="s">
        <v>467</v>
      </c>
      <c r="Q104" t="s">
        <v>467</v>
      </c>
    </row>
    <row r="105" spans="1:17" x14ac:dyDescent="0.3">
      <c r="A105" s="210" t="str">
        <f t="shared" si="3"/>
        <v>BE_2028_2_54</v>
      </c>
      <c r="B105" s="210" t="str">
        <f t="shared" si="2"/>
        <v>BE</v>
      </c>
      <c r="C105">
        <v>1</v>
      </c>
      <c r="D105">
        <v>2028</v>
      </c>
      <c r="E105">
        <v>49003</v>
      </c>
      <c r="F105" t="s">
        <v>386</v>
      </c>
      <c r="G105">
        <v>54</v>
      </c>
      <c r="H105" t="s">
        <v>261</v>
      </c>
      <c r="I105">
        <v>2</v>
      </c>
      <c r="J105" t="s">
        <v>174</v>
      </c>
      <c r="K105">
        <v>15.829373</v>
      </c>
      <c r="L105">
        <v>14.688056</v>
      </c>
      <c r="M105">
        <v>54.837902</v>
      </c>
      <c r="N105" t="s">
        <v>467</v>
      </c>
      <c r="O105" t="s">
        <v>467</v>
      </c>
      <c r="P105" t="s">
        <v>467</v>
      </c>
      <c r="Q105" t="s">
        <v>467</v>
      </c>
    </row>
    <row r="106" spans="1:17" x14ac:dyDescent="0.3">
      <c r="A106" s="210" t="str">
        <f t="shared" si="3"/>
        <v>BE_2028_3_54</v>
      </c>
      <c r="B106" s="210" t="str">
        <f t="shared" si="2"/>
        <v>BE</v>
      </c>
      <c r="C106">
        <v>1</v>
      </c>
      <c r="D106">
        <v>2028</v>
      </c>
      <c r="E106">
        <v>49003</v>
      </c>
      <c r="F106" t="s">
        <v>386</v>
      </c>
      <c r="G106">
        <v>54</v>
      </c>
      <c r="H106" t="s">
        <v>261</v>
      </c>
      <c r="I106">
        <v>3</v>
      </c>
      <c r="J106" t="s">
        <v>175</v>
      </c>
      <c r="K106">
        <v>1.5881769999999999</v>
      </c>
      <c r="L106">
        <v>1.5353399999999999</v>
      </c>
      <c r="M106">
        <v>2.5386920000000002</v>
      </c>
      <c r="N106" t="s">
        <v>467</v>
      </c>
      <c r="O106" t="s">
        <v>467</v>
      </c>
      <c r="P106" t="s">
        <v>467</v>
      </c>
      <c r="Q106" t="s">
        <v>467</v>
      </c>
    </row>
    <row r="107" spans="1:17" x14ac:dyDescent="0.3">
      <c r="A107" s="210" t="str">
        <f t="shared" si="3"/>
        <v>BE_2028_87_54</v>
      </c>
      <c r="B107" s="210" t="str">
        <f t="shared" si="2"/>
        <v>BE</v>
      </c>
      <c r="C107">
        <v>1</v>
      </c>
      <c r="D107">
        <v>2028</v>
      </c>
      <c r="E107">
        <v>49003</v>
      </c>
      <c r="F107" t="s">
        <v>386</v>
      </c>
      <c r="G107">
        <v>54</v>
      </c>
      <c r="H107" t="s">
        <v>261</v>
      </c>
      <c r="I107">
        <v>87</v>
      </c>
      <c r="J107" t="s">
        <v>176</v>
      </c>
      <c r="K107">
        <v>0.50024199999999996</v>
      </c>
      <c r="L107">
        <v>0.17375099999999999</v>
      </c>
      <c r="M107">
        <v>3.4247540000000001</v>
      </c>
      <c r="N107">
        <v>7.4975E-2</v>
      </c>
      <c r="O107">
        <v>6.2361E-2</v>
      </c>
      <c r="P107" t="s">
        <v>467</v>
      </c>
      <c r="Q107">
        <v>3.5979640000000002</v>
      </c>
    </row>
    <row r="108" spans="1:17" x14ac:dyDescent="0.3">
      <c r="A108" s="210" t="str">
        <f t="shared" si="3"/>
        <v>BE_2028_90_54</v>
      </c>
      <c r="B108" s="210" t="str">
        <f t="shared" si="2"/>
        <v>BE</v>
      </c>
      <c r="C108">
        <v>1</v>
      </c>
      <c r="D108">
        <v>2028</v>
      </c>
      <c r="E108">
        <v>49003</v>
      </c>
      <c r="F108" t="s">
        <v>386</v>
      </c>
      <c r="G108">
        <v>54</v>
      </c>
      <c r="H108" t="s">
        <v>261</v>
      </c>
      <c r="I108">
        <v>90</v>
      </c>
      <c r="J108" t="s">
        <v>179</v>
      </c>
      <c r="K108">
        <v>1091.9642329999999</v>
      </c>
      <c r="L108">
        <v>1084.9479980000001</v>
      </c>
      <c r="M108">
        <v>337.11550899999997</v>
      </c>
      <c r="N108" t="s">
        <v>467</v>
      </c>
      <c r="O108" t="s">
        <v>467</v>
      </c>
      <c r="P108" t="s">
        <v>467</v>
      </c>
      <c r="Q108" t="s">
        <v>467</v>
      </c>
    </row>
    <row r="109" spans="1:17" x14ac:dyDescent="0.3">
      <c r="A109" s="210" t="str">
        <f t="shared" si="3"/>
        <v>BE_2028_100_54</v>
      </c>
      <c r="B109" s="210" t="str">
        <f t="shared" si="2"/>
        <v>BE</v>
      </c>
      <c r="C109">
        <v>1</v>
      </c>
      <c r="D109">
        <v>2028</v>
      </c>
      <c r="E109">
        <v>49003</v>
      </c>
      <c r="F109" t="s">
        <v>386</v>
      </c>
      <c r="G109">
        <v>54</v>
      </c>
      <c r="H109" t="s">
        <v>261</v>
      </c>
      <c r="I109">
        <v>100</v>
      </c>
      <c r="J109" t="s">
        <v>178</v>
      </c>
      <c r="K109">
        <v>4.8798000000000001E-2</v>
      </c>
      <c r="L109">
        <v>4.3165000000000002E-2</v>
      </c>
      <c r="M109">
        <v>0.27067400000000003</v>
      </c>
      <c r="N109" t="s">
        <v>467</v>
      </c>
      <c r="O109" t="s">
        <v>467</v>
      </c>
      <c r="P109" t="s">
        <v>467</v>
      </c>
      <c r="Q109" t="s">
        <v>467</v>
      </c>
    </row>
    <row r="110" spans="1:17" x14ac:dyDescent="0.3">
      <c r="A110" s="210" t="str">
        <f t="shared" si="3"/>
        <v>BE_2028_106_54</v>
      </c>
      <c r="B110" s="210" t="str">
        <f t="shared" si="2"/>
        <v>BE</v>
      </c>
      <c r="C110">
        <v>1</v>
      </c>
      <c r="D110">
        <v>2028</v>
      </c>
      <c r="E110">
        <v>49003</v>
      </c>
      <c r="F110" t="s">
        <v>386</v>
      </c>
      <c r="G110">
        <v>54</v>
      </c>
      <c r="H110" t="s">
        <v>261</v>
      </c>
      <c r="I110">
        <v>106</v>
      </c>
      <c r="J110" t="s">
        <v>180</v>
      </c>
      <c r="K110">
        <v>2.9283E-2</v>
      </c>
      <c r="L110">
        <v>2.9283E-2</v>
      </c>
      <c r="M110" t="s">
        <v>467</v>
      </c>
      <c r="N110" t="s">
        <v>467</v>
      </c>
      <c r="O110" t="s">
        <v>467</v>
      </c>
      <c r="P110" t="s">
        <v>467</v>
      </c>
      <c r="Q110" t="s">
        <v>467</v>
      </c>
    </row>
    <row r="111" spans="1:17" x14ac:dyDescent="0.3">
      <c r="A111" s="210" t="str">
        <f t="shared" si="3"/>
        <v>BE_2028_107_54</v>
      </c>
      <c r="B111" s="210" t="str">
        <f t="shared" si="2"/>
        <v>BE</v>
      </c>
      <c r="C111">
        <v>1</v>
      </c>
      <c r="D111">
        <v>2028</v>
      </c>
      <c r="E111">
        <v>49003</v>
      </c>
      <c r="F111" t="s">
        <v>386</v>
      </c>
      <c r="G111">
        <v>54</v>
      </c>
      <c r="H111" t="s">
        <v>261</v>
      </c>
      <c r="I111">
        <v>107</v>
      </c>
      <c r="J111" t="s">
        <v>181</v>
      </c>
      <c r="K111">
        <v>1.3421000000000001E-2</v>
      </c>
      <c r="L111">
        <v>1.3421000000000001E-2</v>
      </c>
      <c r="M111" t="s">
        <v>467</v>
      </c>
      <c r="N111" t="s">
        <v>467</v>
      </c>
      <c r="O111" t="s">
        <v>467</v>
      </c>
      <c r="P111" t="s">
        <v>467</v>
      </c>
      <c r="Q111" t="s">
        <v>467</v>
      </c>
    </row>
    <row r="112" spans="1:17" x14ac:dyDescent="0.3">
      <c r="A112" s="210" t="str">
        <f t="shared" si="3"/>
        <v>BE_2028_110_54</v>
      </c>
      <c r="B112" s="210" t="str">
        <f t="shared" si="2"/>
        <v>BE</v>
      </c>
      <c r="C112">
        <v>1</v>
      </c>
      <c r="D112">
        <v>2028</v>
      </c>
      <c r="E112">
        <v>49003</v>
      </c>
      <c r="F112" t="s">
        <v>386</v>
      </c>
      <c r="G112">
        <v>54</v>
      </c>
      <c r="H112" t="s">
        <v>261</v>
      </c>
      <c r="I112">
        <v>110</v>
      </c>
      <c r="J112" t="s">
        <v>177</v>
      </c>
      <c r="K112">
        <v>4.4337000000000001E-2</v>
      </c>
      <c r="L112">
        <v>3.9350999999999997E-2</v>
      </c>
      <c r="M112">
        <v>0.239569</v>
      </c>
      <c r="N112" t="s">
        <v>467</v>
      </c>
      <c r="O112" t="s">
        <v>467</v>
      </c>
      <c r="P112" t="s">
        <v>467</v>
      </c>
      <c r="Q112" t="s">
        <v>467</v>
      </c>
    </row>
    <row r="113" spans="1:17" x14ac:dyDescent="0.3">
      <c r="A113" s="210" t="str">
        <f t="shared" si="3"/>
        <v>BE_2028_116_54</v>
      </c>
      <c r="B113" s="210" t="str">
        <f t="shared" si="2"/>
        <v>BE</v>
      </c>
      <c r="C113">
        <v>1</v>
      </c>
      <c r="D113">
        <v>2028</v>
      </c>
      <c r="E113">
        <v>49003</v>
      </c>
      <c r="F113" t="s">
        <v>386</v>
      </c>
      <c r="G113">
        <v>54</v>
      </c>
      <c r="H113" t="s">
        <v>261</v>
      </c>
      <c r="I113">
        <v>116</v>
      </c>
      <c r="J113" t="s">
        <v>182</v>
      </c>
      <c r="K113">
        <v>3.6600000000000001E-3</v>
      </c>
      <c r="L113">
        <v>3.6600000000000001E-3</v>
      </c>
      <c r="M113" t="s">
        <v>467</v>
      </c>
      <c r="N113" t="s">
        <v>467</v>
      </c>
      <c r="O113" t="s">
        <v>467</v>
      </c>
      <c r="P113" t="s">
        <v>467</v>
      </c>
      <c r="Q113" t="s">
        <v>467</v>
      </c>
    </row>
    <row r="114" spans="1:17" x14ac:dyDescent="0.3">
      <c r="A114" s="210" t="str">
        <f t="shared" si="3"/>
        <v>BE_2028_117_54</v>
      </c>
      <c r="B114" s="210" t="str">
        <f t="shared" si="2"/>
        <v>BE</v>
      </c>
      <c r="C114">
        <v>1</v>
      </c>
      <c r="D114">
        <v>2028</v>
      </c>
      <c r="E114">
        <v>49003</v>
      </c>
      <c r="F114" t="s">
        <v>386</v>
      </c>
      <c r="G114">
        <v>54</v>
      </c>
      <c r="H114" t="s">
        <v>261</v>
      </c>
      <c r="I114">
        <v>117</v>
      </c>
      <c r="J114" t="s">
        <v>183</v>
      </c>
      <c r="K114">
        <v>2.013E-3</v>
      </c>
      <c r="L114">
        <v>2.013E-3</v>
      </c>
      <c r="M114" t="s">
        <v>467</v>
      </c>
      <c r="N114" t="s">
        <v>467</v>
      </c>
      <c r="O114" t="s">
        <v>467</v>
      </c>
      <c r="P114" t="s">
        <v>467</v>
      </c>
      <c r="Q114" t="s">
        <v>467</v>
      </c>
    </row>
    <row r="115" spans="1:17" x14ac:dyDescent="0.3">
      <c r="A115" s="210" t="str">
        <f t="shared" si="3"/>
        <v>BE_2028_2_61</v>
      </c>
      <c r="B115" s="210" t="str">
        <f t="shared" si="2"/>
        <v>BE</v>
      </c>
      <c r="C115">
        <v>1</v>
      </c>
      <c r="D115">
        <v>2028</v>
      </c>
      <c r="E115">
        <v>49003</v>
      </c>
      <c r="F115" t="s">
        <v>386</v>
      </c>
      <c r="G115">
        <v>61</v>
      </c>
      <c r="H115" t="s">
        <v>262</v>
      </c>
      <c r="I115">
        <v>2</v>
      </c>
      <c r="J115" t="s">
        <v>174</v>
      </c>
      <c r="K115">
        <v>2.2643990000000001</v>
      </c>
      <c r="L115">
        <v>2.2382550000000001</v>
      </c>
      <c r="M115">
        <v>0.77408399999999999</v>
      </c>
      <c r="N115" t="s">
        <v>467</v>
      </c>
      <c r="O115" t="s">
        <v>467</v>
      </c>
      <c r="P115" t="s">
        <v>467</v>
      </c>
      <c r="Q115" t="s">
        <v>467</v>
      </c>
    </row>
    <row r="116" spans="1:17" x14ac:dyDescent="0.3">
      <c r="A116" s="210" t="str">
        <f t="shared" si="3"/>
        <v>BE_2028_3_61</v>
      </c>
      <c r="B116" s="210" t="str">
        <f t="shared" si="2"/>
        <v>BE</v>
      </c>
      <c r="C116">
        <v>1</v>
      </c>
      <c r="D116">
        <v>2028</v>
      </c>
      <c r="E116">
        <v>49003</v>
      </c>
      <c r="F116" t="s">
        <v>386</v>
      </c>
      <c r="G116">
        <v>61</v>
      </c>
      <c r="H116" t="s">
        <v>262</v>
      </c>
      <c r="I116">
        <v>3</v>
      </c>
      <c r="J116" t="s">
        <v>175</v>
      </c>
      <c r="K116">
        <v>2.9829750000000002</v>
      </c>
      <c r="L116">
        <v>2.9633020000000001</v>
      </c>
      <c r="M116">
        <v>0.58248200000000006</v>
      </c>
      <c r="N116" t="s">
        <v>467</v>
      </c>
      <c r="O116" t="s">
        <v>467</v>
      </c>
      <c r="P116" t="s">
        <v>467</v>
      </c>
      <c r="Q116" t="s">
        <v>467</v>
      </c>
    </row>
    <row r="117" spans="1:17" x14ac:dyDescent="0.3">
      <c r="A117" s="210" t="str">
        <f t="shared" si="3"/>
        <v>BE_2028_87_61</v>
      </c>
      <c r="B117" s="210" t="str">
        <f t="shared" si="2"/>
        <v>BE</v>
      </c>
      <c r="C117">
        <v>1</v>
      </c>
      <c r="D117">
        <v>2028</v>
      </c>
      <c r="E117">
        <v>49003</v>
      </c>
      <c r="F117" t="s">
        <v>386</v>
      </c>
      <c r="G117">
        <v>61</v>
      </c>
      <c r="H117" t="s">
        <v>262</v>
      </c>
      <c r="I117">
        <v>87</v>
      </c>
      <c r="J117" t="s">
        <v>176</v>
      </c>
      <c r="K117">
        <v>0.15693299999999999</v>
      </c>
      <c r="L117">
        <v>9.3562000000000006E-2</v>
      </c>
      <c r="M117">
        <v>0.58563399999999999</v>
      </c>
      <c r="N117">
        <v>9.9999999999999995E-7</v>
      </c>
      <c r="O117">
        <v>3.9999999999999998E-6</v>
      </c>
      <c r="P117" t="s">
        <v>467</v>
      </c>
      <c r="Q117">
        <v>6.6399090000000003</v>
      </c>
    </row>
    <row r="118" spans="1:17" x14ac:dyDescent="0.3">
      <c r="A118" s="210" t="str">
        <f t="shared" si="3"/>
        <v>BE_2028_90_61</v>
      </c>
      <c r="B118" s="210" t="str">
        <f t="shared" si="2"/>
        <v>BE</v>
      </c>
      <c r="C118">
        <v>1</v>
      </c>
      <c r="D118">
        <v>2028</v>
      </c>
      <c r="E118">
        <v>49003</v>
      </c>
      <c r="F118" t="s">
        <v>386</v>
      </c>
      <c r="G118">
        <v>61</v>
      </c>
      <c r="H118" t="s">
        <v>262</v>
      </c>
      <c r="I118">
        <v>90</v>
      </c>
      <c r="J118" t="s">
        <v>179</v>
      </c>
      <c r="K118">
        <v>1518.753418</v>
      </c>
      <c r="L118">
        <v>1516.9049070000001</v>
      </c>
      <c r="M118">
        <v>54.730736</v>
      </c>
      <c r="N118" t="s">
        <v>467</v>
      </c>
      <c r="O118" t="s">
        <v>467</v>
      </c>
      <c r="P118" t="s">
        <v>467</v>
      </c>
      <c r="Q118" t="s">
        <v>467</v>
      </c>
    </row>
    <row r="119" spans="1:17" x14ac:dyDescent="0.3">
      <c r="A119" s="210" t="str">
        <f t="shared" si="3"/>
        <v>BE_2028_100_61</v>
      </c>
      <c r="B119" s="210" t="str">
        <f t="shared" si="2"/>
        <v>BE</v>
      </c>
      <c r="C119">
        <v>1</v>
      </c>
      <c r="D119">
        <v>2028</v>
      </c>
      <c r="E119">
        <v>49003</v>
      </c>
      <c r="F119" t="s">
        <v>386</v>
      </c>
      <c r="G119">
        <v>61</v>
      </c>
      <c r="H119" t="s">
        <v>262</v>
      </c>
      <c r="I119">
        <v>100</v>
      </c>
      <c r="J119" t="s">
        <v>178</v>
      </c>
      <c r="K119">
        <v>3.9343999999999997E-2</v>
      </c>
      <c r="L119">
        <v>3.9299000000000001E-2</v>
      </c>
      <c r="M119">
        <v>1.3290000000000001E-3</v>
      </c>
      <c r="N119" t="s">
        <v>467</v>
      </c>
      <c r="O119" t="s">
        <v>467</v>
      </c>
      <c r="P119" t="s">
        <v>467</v>
      </c>
      <c r="Q119" t="s">
        <v>467</v>
      </c>
    </row>
    <row r="120" spans="1:17" x14ac:dyDescent="0.3">
      <c r="A120" s="210" t="str">
        <f t="shared" si="3"/>
        <v>BE_2028_106_61</v>
      </c>
      <c r="B120" s="210" t="str">
        <f t="shared" si="2"/>
        <v>BE</v>
      </c>
      <c r="C120">
        <v>1</v>
      </c>
      <c r="D120">
        <v>2028</v>
      </c>
      <c r="E120">
        <v>49003</v>
      </c>
      <c r="F120" t="s">
        <v>386</v>
      </c>
      <c r="G120">
        <v>61</v>
      </c>
      <c r="H120" t="s">
        <v>262</v>
      </c>
      <c r="I120">
        <v>106</v>
      </c>
      <c r="J120" t="s">
        <v>180</v>
      </c>
      <c r="K120">
        <v>3.1905000000000003E-2</v>
      </c>
      <c r="L120">
        <v>3.1905000000000003E-2</v>
      </c>
      <c r="M120" t="s">
        <v>467</v>
      </c>
      <c r="N120" t="s">
        <v>467</v>
      </c>
      <c r="O120" t="s">
        <v>467</v>
      </c>
      <c r="P120" t="s">
        <v>467</v>
      </c>
      <c r="Q120" t="s">
        <v>467</v>
      </c>
    </row>
    <row r="121" spans="1:17" x14ac:dyDescent="0.3">
      <c r="A121" s="210" t="str">
        <f t="shared" si="3"/>
        <v>BE_2028_107_61</v>
      </c>
      <c r="B121" s="210" t="str">
        <f t="shared" si="2"/>
        <v>BE</v>
      </c>
      <c r="C121">
        <v>1</v>
      </c>
      <c r="D121">
        <v>2028</v>
      </c>
      <c r="E121">
        <v>49003</v>
      </c>
      <c r="F121" t="s">
        <v>386</v>
      </c>
      <c r="G121">
        <v>61</v>
      </c>
      <c r="H121" t="s">
        <v>262</v>
      </c>
      <c r="I121">
        <v>107</v>
      </c>
      <c r="J121" t="s">
        <v>181</v>
      </c>
      <c r="K121">
        <v>2.1474E-2</v>
      </c>
      <c r="L121">
        <v>2.1474E-2</v>
      </c>
      <c r="M121" t="s">
        <v>467</v>
      </c>
      <c r="N121" t="s">
        <v>467</v>
      </c>
      <c r="O121" t="s">
        <v>467</v>
      </c>
      <c r="P121" t="s">
        <v>467</v>
      </c>
      <c r="Q121" t="s">
        <v>467</v>
      </c>
    </row>
    <row r="122" spans="1:17" x14ac:dyDescent="0.3">
      <c r="A122" s="210" t="str">
        <f t="shared" si="3"/>
        <v>BE_2028_110_61</v>
      </c>
      <c r="B122" s="210" t="str">
        <f t="shared" si="2"/>
        <v>BE</v>
      </c>
      <c r="C122">
        <v>1</v>
      </c>
      <c r="D122">
        <v>2028</v>
      </c>
      <c r="E122">
        <v>49003</v>
      </c>
      <c r="F122" t="s">
        <v>386</v>
      </c>
      <c r="G122">
        <v>61</v>
      </c>
      <c r="H122" t="s">
        <v>262</v>
      </c>
      <c r="I122">
        <v>110</v>
      </c>
      <c r="J122" t="s">
        <v>177</v>
      </c>
      <c r="K122">
        <v>3.619E-2</v>
      </c>
      <c r="L122">
        <v>3.6149000000000001E-2</v>
      </c>
      <c r="M122">
        <v>1.224E-3</v>
      </c>
      <c r="N122" t="s">
        <v>467</v>
      </c>
      <c r="O122" t="s">
        <v>467</v>
      </c>
      <c r="P122" t="s">
        <v>467</v>
      </c>
      <c r="Q122" t="s">
        <v>467</v>
      </c>
    </row>
    <row r="123" spans="1:17" x14ac:dyDescent="0.3">
      <c r="A123" s="210" t="str">
        <f t="shared" si="3"/>
        <v>BE_2028_116_61</v>
      </c>
      <c r="B123" s="210" t="str">
        <f t="shared" si="2"/>
        <v>BE</v>
      </c>
      <c r="C123">
        <v>1</v>
      </c>
      <c r="D123">
        <v>2028</v>
      </c>
      <c r="E123">
        <v>49003</v>
      </c>
      <c r="F123" t="s">
        <v>386</v>
      </c>
      <c r="G123">
        <v>61</v>
      </c>
      <c r="H123" t="s">
        <v>262</v>
      </c>
      <c r="I123">
        <v>116</v>
      </c>
      <c r="J123" t="s">
        <v>182</v>
      </c>
      <c r="K123">
        <v>3.9880000000000002E-3</v>
      </c>
      <c r="L123">
        <v>3.9880000000000002E-3</v>
      </c>
      <c r="M123" t="s">
        <v>467</v>
      </c>
      <c r="N123" t="s">
        <v>467</v>
      </c>
      <c r="O123" t="s">
        <v>467</v>
      </c>
      <c r="P123" t="s">
        <v>467</v>
      </c>
      <c r="Q123" t="s">
        <v>467</v>
      </c>
    </row>
    <row r="124" spans="1:17" x14ac:dyDescent="0.3">
      <c r="A124" s="210" t="str">
        <f t="shared" si="3"/>
        <v>BE_2028_117_61</v>
      </c>
      <c r="B124" s="210" t="str">
        <f t="shared" si="2"/>
        <v>BE</v>
      </c>
      <c r="C124">
        <v>1</v>
      </c>
      <c r="D124">
        <v>2028</v>
      </c>
      <c r="E124">
        <v>49003</v>
      </c>
      <c r="F124" t="s">
        <v>386</v>
      </c>
      <c r="G124">
        <v>61</v>
      </c>
      <c r="H124" t="s">
        <v>262</v>
      </c>
      <c r="I124">
        <v>117</v>
      </c>
      <c r="J124" t="s">
        <v>183</v>
      </c>
      <c r="K124">
        <v>3.2209999999999999E-3</v>
      </c>
      <c r="L124">
        <v>3.2209999999999999E-3</v>
      </c>
      <c r="M124" t="s">
        <v>467</v>
      </c>
      <c r="N124" t="s">
        <v>467</v>
      </c>
      <c r="O124" t="s">
        <v>467</v>
      </c>
      <c r="P124" t="s">
        <v>467</v>
      </c>
      <c r="Q124" t="s">
        <v>467</v>
      </c>
    </row>
    <row r="125" spans="1:17" x14ac:dyDescent="0.3">
      <c r="A125" s="210" t="str">
        <f t="shared" si="3"/>
        <v>BE_2028_2_62</v>
      </c>
      <c r="B125" s="210" t="str">
        <f t="shared" si="2"/>
        <v>BE</v>
      </c>
      <c r="C125">
        <v>1</v>
      </c>
      <c r="D125">
        <v>2028</v>
      </c>
      <c r="E125">
        <v>49003</v>
      </c>
      <c r="F125" t="s">
        <v>386</v>
      </c>
      <c r="G125">
        <v>62</v>
      </c>
      <c r="H125" t="s">
        <v>263</v>
      </c>
      <c r="I125">
        <v>2</v>
      </c>
      <c r="J125" t="s">
        <v>174</v>
      </c>
      <c r="K125">
        <v>1.684598</v>
      </c>
      <c r="L125">
        <v>1.558532</v>
      </c>
      <c r="M125">
        <v>6.5331570000000001</v>
      </c>
      <c r="N125" t="s">
        <v>467</v>
      </c>
      <c r="O125" t="s">
        <v>467</v>
      </c>
      <c r="P125">
        <v>40.605415000000001</v>
      </c>
      <c r="Q125" t="s">
        <v>467</v>
      </c>
    </row>
    <row r="126" spans="1:17" x14ac:dyDescent="0.3">
      <c r="A126" s="210" t="str">
        <f t="shared" si="3"/>
        <v>BE_2028_3_62</v>
      </c>
      <c r="B126" s="210" t="str">
        <f t="shared" si="2"/>
        <v>BE</v>
      </c>
      <c r="C126">
        <v>1</v>
      </c>
      <c r="D126">
        <v>2028</v>
      </c>
      <c r="E126">
        <v>49003</v>
      </c>
      <c r="F126" t="s">
        <v>386</v>
      </c>
      <c r="G126">
        <v>62</v>
      </c>
      <c r="H126" t="s">
        <v>263</v>
      </c>
      <c r="I126">
        <v>3</v>
      </c>
      <c r="J126" t="s">
        <v>175</v>
      </c>
      <c r="K126">
        <v>3.4172699999999998</v>
      </c>
      <c r="L126">
        <v>3.2225079999999999</v>
      </c>
      <c r="M126">
        <v>5.0735999999999999</v>
      </c>
      <c r="N126" t="s">
        <v>467</v>
      </c>
      <c r="O126" t="s">
        <v>467</v>
      </c>
      <c r="P126">
        <v>65.067924000000005</v>
      </c>
      <c r="Q126" t="s">
        <v>467</v>
      </c>
    </row>
    <row r="127" spans="1:17" x14ac:dyDescent="0.3">
      <c r="A127" s="210" t="str">
        <f t="shared" si="3"/>
        <v>BE_2028_87_62</v>
      </c>
      <c r="B127" s="210" t="str">
        <f t="shared" si="2"/>
        <v>BE</v>
      </c>
      <c r="C127">
        <v>1</v>
      </c>
      <c r="D127">
        <v>2028</v>
      </c>
      <c r="E127">
        <v>49003</v>
      </c>
      <c r="F127" t="s">
        <v>386</v>
      </c>
      <c r="G127">
        <v>62</v>
      </c>
      <c r="H127" t="s">
        <v>263</v>
      </c>
      <c r="I127">
        <v>87</v>
      </c>
      <c r="J127" t="s">
        <v>176</v>
      </c>
      <c r="K127">
        <v>0.14303099999999999</v>
      </c>
      <c r="L127">
        <v>8.2450999999999997E-2</v>
      </c>
      <c r="M127">
        <v>1.2147829999999999</v>
      </c>
      <c r="N127" t="s">
        <v>467</v>
      </c>
      <c r="O127" t="s">
        <v>467</v>
      </c>
      <c r="P127">
        <v>3.9548220000000001</v>
      </c>
      <c r="Q127">
        <v>15.772572</v>
      </c>
    </row>
    <row r="128" spans="1:17" x14ac:dyDescent="0.3">
      <c r="A128" s="210" t="str">
        <f t="shared" si="3"/>
        <v>BE_2028_90_62</v>
      </c>
      <c r="B128" s="210" t="str">
        <f t="shared" si="2"/>
        <v>BE</v>
      </c>
      <c r="C128">
        <v>1</v>
      </c>
      <c r="D128">
        <v>2028</v>
      </c>
      <c r="E128">
        <v>49003</v>
      </c>
      <c r="F128" t="s">
        <v>386</v>
      </c>
      <c r="G128">
        <v>62</v>
      </c>
      <c r="H128" t="s">
        <v>263</v>
      </c>
      <c r="I128">
        <v>90</v>
      </c>
      <c r="J128" t="s">
        <v>179</v>
      </c>
      <c r="K128">
        <v>1540.006592</v>
      </c>
      <c r="L128">
        <v>1514.7456050000001</v>
      </c>
      <c r="M128">
        <v>428.492615</v>
      </c>
      <c r="N128" t="s">
        <v>467</v>
      </c>
      <c r="O128" t="s">
        <v>467</v>
      </c>
      <c r="P128">
        <v>8546.296875</v>
      </c>
      <c r="Q128" t="s">
        <v>467</v>
      </c>
    </row>
    <row r="129" spans="1:17" x14ac:dyDescent="0.3">
      <c r="A129" s="210" t="str">
        <f t="shared" si="3"/>
        <v>BE_2028_100_62</v>
      </c>
      <c r="B129" s="210" t="str">
        <f t="shared" si="2"/>
        <v>BE</v>
      </c>
      <c r="C129">
        <v>1</v>
      </c>
      <c r="D129">
        <v>2028</v>
      </c>
      <c r="E129">
        <v>49003</v>
      </c>
      <c r="F129" t="s">
        <v>386</v>
      </c>
      <c r="G129">
        <v>62</v>
      </c>
      <c r="H129" t="s">
        <v>263</v>
      </c>
      <c r="I129">
        <v>100</v>
      </c>
      <c r="J129" t="s">
        <v>178</v>
      </c>
      <c r="K129">
        <v>4.5286E-2</v>
      </c>
      <c r="L129">
        <v>4.2937999999999997E-2</v>
      </c>
      <c r="M129">
        <v>1.1991E-2</v>
      </c>
      <c r="N129" t="s">
        <v>467</v>
      </c>
      <c r="O129" t="s">
        <v>467</v>
      </c>
      <c r="P129">
        <v>0.80712499999999998</v>
      </c>
      <c r="Q129" t="s">
        <v>467</v>
      </c>
    </row>
    <row r="130" spans="1:17" x14ac:dyDescent="0.3">
      <c r="A130" s="210" t="str">
        <f t="shared" si="3"/>
        <v>BE_2028_106_62</v>
      </c>
      <c r="B130" s="210" t="str">
        <f t="shared" si="2"/>
        <v>BE</v>
      </c>
      <c r="C130">
        <v>1</v>
      </c>
      <c r="D130">
        <v>2028</v>
      </c>
      <c r="E130">
        <v>49003</v>
      </c>
      <c r="F130" t="s">
        <v>386</v>
      </c>
      <c r="G130">
        <v>62</v>
      </c>
      <c r="H130" t="s">
        <v>263</v>
      </c>
      <c r="I130">
        <v>106</v>
      </c>
      <c r="J130" t="s">
        <v>180</v>
      </c>
      <c r="K130">
        <v>3.5568000000000002E-2</v>
      </c>
      <c r="L130">
        <v>3.5568000000000002E-2</v>
      </c>
      <c r="M130" t="s">
        <v>467</v>
      </c>
      <c r="N130" t="s">
        <v>467</v>
      </c>
      <c r="O130" t="s">
        <v>467</v>
      </c>
      <c r="P130" t="s">
        <v>467</v>
      </c>
      <c r="Q130" t="s">
        <v>467</v>
      </c>
    </row>
    <row r="131" spans="1:17" x14ac:dyDescent="0.3">
      <c r="A131" s="210" t="str">
        <f t="shared" si="3"/>
        <v>BE_2028_107_62</v>
      </c>
      <c r="B131" s="210" t="str">
        <f t="shared" si="2"/>
        <v>BE</v>
      </c>
      <c r="C131">
        <v>1</v>
      </c>
      <c r="D131">
        <v>2028</v>
      </c>
      <c r="E131">
        <v>49003</v>
      </c>
      <c r="F131" t="s">
        <v>386</v>
      </c>
      <c r="G131">
        <v>62</v>
      </c>
      <c r="H131" t="s">
        <v>263</v>
      </c>
      <c r="I131">
        <v>107</v>
      </c>
      <c r="J131" t="s">
        <v>181</v>
      </c>
      <c r="K131">
        <v>2.4424000000000001E-2</v>
      </c>
      <c r="L131">
        <v>2.4424000000000001E-2</v>
      </c>
      <c r="M131" t="s">
        <v>467</v>
      </c>
      <c r="N131" t="s">
        <v>467</v>
      </c>
      <c r="O131" t="s">
        <v>467</v>
      </c>
      <c r="P131" t="s">
        <v>467</v>
      </c>
      <c r="Q131" t="s">
        <v>467</v>
      </c>
    </row>
    <row r="132" spans="1:17" x14ac:dyDescent="0.3">
      <c r="A132" s="210" t="str">
        <f t="shared" si="3"/>
        <v>BE_2028_110_62</v>
      </c>
      <c r="B132" s="210" t="str">
        <f t="shared" si="2"/>
        <v>BE</v>
      </c>
      <c r="C132">
        <v>1</v>
      </c>
      <c r="D132">
        <v>2028</v>
      </c>
      <c r="E132">
        <v>49003</v>
      </c>
      <c r="F132" t="s">
        <v>386</v>
      </c>
      <c r="G132">
        <v>62</v>
      </c>
      <c r="H132" t="s">
        <v>263</v>
      </c>
      <c r="I132">
        <v>110</v>
      </c>
      <c r="J132" t="s">
        <v>177</v>
      </c>
      <c r="K132">
        <v>4.1662999999999999E-2</v>
      </c>
      <c r="L132">
        <v>3.9503000000000003E-2</v>
      </c>
      <c r="M132">
        <v>1.1068E-2</v>
      </c>
      <c r="N132" t="s">
        <v>467</v>
      </c>
      <c r="O132" t="s">
        <v>467</v>
      </c>
      <c r="P132">
        <v>0.74255400000000005</v>
      </c>
      <c r="Q132" t="s">
        <v>467</v>
      </c>
    </row>
    <row r="133" spans="1:17" x14ac:dyDescent="0.3">
      <c r="A133" s="210" t="str">
        <f t="shared" si="3"/>
        <v>BE_2028_116_62</v>
      </c>
      <c r="B133" s="210" t="str">
        <f t="shared" ref="B133:B196" si="4">VLOOKUP(E133,County_ID,2,FALSE)</f>
        <v>BE</v>
      </c>
      <c r="C133">
        <v>1</v>
      </c>
      <c r="D133">
        <v>2028</v>
      </c>
      <c r="E133">
        <v>49003</v>
      </c>
      <c r="F133" t="s">
        <v>386</v>
      </c>
      <c r="G133">
        <v>62</v>
      </c>
      <c r="H133" t="s">
        <v>263</v>
      </c>
      <c r="I133">
        <v>116</v>
      </c>
      <c r="J133" t="s">
        <v>182</v>
      </c>
      <c r="K133">
        <v>4.4460000000000003E-3</v>
      </c>
      <c r="L133">
        <v>4.4460000000000003E-3</v>
      </c>
      <c r="M133" t="s">
        <v>467</v>
      </c>
      <c r="N133" t="s">
        <v>467</v>
      </c>
      <c r="O133" t="s">
        <v>467</v>
      </c>
      <c r="P133" t="s">
        <v>467</v>
      </c>
      <c r="Q133" t="s">
        <v>467</v>
      </c>
    </row>
    <row r="134" spans="1:17" x14ac:dyDescent="0.3">
      <c r="A134" s="210" t="str">
        <f t="shared" ref="A134:A197" si="5">B134&amp;"_"&amp;D134&amp;"_"&amp;I134&amp;"_"&amp;G134</f>
        <v>BE_2028_117_62</v>
      </c>
      <c r="B134" s="210" t="str">
        <f t="shared" si="4"/>
        <v>BE</v>
      </c>
      <c r="C134">
        <v>1</v>
      </c>
      <c r="D134">
        <v>2028</v>
      </c>
      <c r="E134">
        <v>49003</v>
      </c>
      <c r="F134" t="s">
        <v>386</v>
      </c>
      <c r="G134">
        <v>62</v>
      </c>
      <c r="H134" t="s">
        <v>263</v>
      </c>
      <c r="I134">
        <v>117</v>
      </c>
      <c r="J134" t="s">
        <v>183</v>
      </c>
      <c r="K134">
        <v>3.6640000000000002E-3</v>
      </c>
      <c r="L134">
        <v>3.6640000000000002E-3</v>
      </c>
      <c r="M134" t="s">
        <v>467</v>
      </c>
      <c r="N134" t="s">
        <v>467</v>
      </c>
      <c r="O134" t="s">
        <v>467</v>
      </c>
      <c r="P134" t="s">
        <v>467</v>
      </c>
      <c r="Q134" t="s">
        <v>467</v>
      </c>
    </row>
    <row r="135" spans="1:17" x14ac:dyDescent="0.3">
      <c r="A135" s="210" t="str">
        <f t="shared" si="5"/>
        <v>DA_2028_2_11</v>
      </c>
      <c r="B135" s="210" t="str">
        <f t="shared" si="4"/>
        <v>DA</v>
      </c>
      <c r="C135">
        <v>2</v>
      </c>
      <c r="D135">
        <v>2028</v>
      </c>
      <c r="E135">
        <v>49011</v>
      </c>
      <c r="F135" t="s">
        <v>234</v>
      </c>
      <c r="G135">
        <v>11</v>
      </c>
      <c r="H135" t="s">
        <v>250</v>
      </c>
      <c r="I135">
        <v>2</v>
      </c>
      <c r="J135" t="s">
        <v>174</v>
      </c>
      <c r="K135">
        <v>11.548515</v>
      </c>
      <c r="L135">
        <v>11.173413999999999</v>
      </c>
      <c r="M135">
        <v>15.245480000000001</v>
      </c>
      <c r="N135" t="s">
        <v>467</v>
      </c>
      <c r="O135" t="s">
        <v>467</v>
      </c>
      <c r="P135" t="s">
        <v>467</v>
      </c>
      <c r="Q135" t="s">
        <v>467</v>
      </c>
    </row>
    <row r="136" spans="1:17" x14ac:dyDescent="0.3">
      <c r="A136" s="210" t="str">
        <f t="shared" si="5"/>
        <v>DA_2028_3_11</v>
      </c>
      <c r="B136" s="210" t="str">
        <f t="shared" si="4"/>
        <v>DA</v>
      </c>
      <c r="C136">
        <v>2</v>
      </c>
      <c r="D136">
        <v>2028</v>
      </c>
      <c r="E136">
        <v>49011</v>
      </c>
      <c r="F136" t="s">
        <v>234</v>
      </c>
      <c r="G136">
        <v>11</v>
      </c>
      <c r="H136" t="s">
        <v>250</v>
      </c>
      <c r="I136">
        <v>3</v>
      </c>
      <c r="J136" t="s">
        <v>175</v>
      </c>
      <c r="K136">
        <v>0.75632900000000003</v>
      </c>
      <c r="L136">
        <v>0.74631999999999998</v>
      </c>
      <c r="M136">
        <v>0.40679500000000002</v>
      </c>
      <c r="N136" t="s">
        <v>467</v>
      </c>
      <c r="O136" t="s">
        <v>467</v>
      </c>
      <c r="P136" t="s">
        <v>467</v>
      </c>
      <c r="Q136" t="s">
        <v>467</v>
      </c>
    </row>
    <row r="137" spans="1:17" x14ac:dyDescent="0.3">
      <c r="A137" s="210" t="str">
        <f t="shared" si="5"/>
        <v>DA_2028_87_11</v>
      </c>
      <c r="B137" s="210" t="str">
        <f t="shared" si="4"/>
        <v>DA</v>
      </c>
      <c r="C137">
        <v>2</v>
      </c>
      <c r="D137">
        <v>2028</v>
      </c>
      <c r="E137">
        <v>49011</v>
      </c>
      <c r="F137" t="s">
        <v>234</v>
      </c>
      <c r="G137">
        <v>11</v>
      </c>
      <c r="H137" t="s">
        <v>250</v>
      </c>
      <c r="I137">
        <v>87</v>
      </c>
      <c r="J137" t="s">
        <v>176</v>
      </c>
      <c r="K137">
        <v>2.8611689999999999</v>
      </c>
      <c r="L137">
        <v>0.56759099999999996</v>
      </c>
      <c r="M137">
        <v>2.1303589999999999</v>
      </c>
      <c r="N137">
        <v>2.143027</v>
      </c>
      <c r="O137">
        <v>0.125337</v>
      </c>
      <c r="P137" t="s">
        <v>467</v>
      </c>
      <c r="Q137">
        <v>0.13775000000000001</v>
      </c>
    </row>
    <row r="138" spans="1:17" x14ac:dyDescent="0.3">
      <c r="A138" s="210" t="str">
        <f t="shared" si="5"/>
        <v>DA_2028_90_11</v>
      </c>
      <c r="B138" s="210" t="str">
        <f t="shared" si="4"/>
        <v>DA</v>
      </c>
      <c r="C138">
        <v>2</v>
      </c>
      <c r="D138">
        <v>2028</v>
      </c>
      <c r="E138">
        <v>49011</v>
      </c>
      <c r="F138" t="s">
        <v>234</v>
      </c>
      <c r="G138">
        <v>11</v>
      </c>
      <c r="H138" t="s">
        <v>250</v>
      </c>
      <c r="I138">
        <v>90</v>
      </c>
      <c r="J138" t="s">
        <v>179</v>
      </c>
      <c r="K138">
        <v>380.03286700000001</v>
      </c>
      <c r="L138">
        <v>375.89694200000002</v>
      </c>
      <c r="M138">
        <v>168.098984</v>
      </c>
      <c r="N138" t="s">
        <v>467</v>
      </c>
      <c r="O138" t="s">
        <v>467</v>
      </c>
      <c r="P138" t="s">
        <v>467</v>
      </c>
      <c r="Q138" t="s">
        <v>467</v>
      </c>
    </row>
    <row r="139" spans="1:17" x14ac:dyDescent="0.3">
      <c r="A139" s="210" t="str">
        <f t="shared" si="5"/>
        <v>DA_2028_100_11</v>
      </c>
      <c r="B139" s="210" t="str">
        <f t="shared" si="4"/>
        <v>DA</v>
      </c>
      <c r="C139">
        <v>2</v>
      </c>
      <c r="D139">
        <v>2028</v>
      </c>
      <c r="E139">
        <v>49011</v>
      </c>
      <c r="F139" t="s">
        <v>234</v>
      </c>
      <c r="G139">
        <v>11</v>
      </c>
      <c r="H139" t="s">
        <v>250</v>
      </c>
      <c r="I139">
        <v>100</v>
      </c>
      <c r="J139" t="s">
        <v>178</v>
      </c>
      <c r="K139">
        <v>2.1661E-2</v>
      </c>
      <c r="L139">
        <v>2.1236000000000001E-2</v>
      </c>
      <c r="M139">
        <v>1.7264000000000002E-2</v>
      </c>
      <c r="N139" t="s">
        <v>467</v>
      </c>
      <c r="O139" t="s">
        <v>467</v>
      </c>
      <c r="P139" t="s">
        <v>467</v>
      </c>
      <c r="Q139" t="s">
        <v>467</v>
      </c>
    </row>
    <row r="140" spans="1:17" x14ac:dyDescent="0.3">
      <c r="A140" s="210" t="str">
        <f t="shared" si="5"/>
        <v>DA_2028_106_11</v>
      </c>
      <c r="B140" s="210" t="str">
        <f t="shared" si="4"/>
        <v>DA</v>
      </c>
      <c r="C140">
        <v>2</v>
      </c>
      <c r="D140">
        <v>2028</v>
      </c>
      <c r="E140">
        <v>49011</v>
      </c>
      <c r="F140" t="s">
        <v>234</v>
      </c>
      <c r="G140">
        <v>11</v>
      </c>
      <c r="H140" t="s">
        <v>250</v>
      </c>
      <c r="I140">
        <v>106</v>
      </c>
      <c r="J140" t="s">
        <v>180</v>
      </c>
      <c r="K140">
        <v>1.0518E-2</v>
      </c>
      <c r="L140">
        <v>1.0518E-2</v>
      </c>
      <c r="M140" t="s">
        <v>467</v>
      </c>
      <c r="N140" t="s">
        <v>467</v>
      </c>
      <c r="O140" t="s">
        <v>467</v>
      </c>
      <c r="P140" t="s">
        <v>467</v>
      </c>
      <c r="Q140" t="s">
        <v>467</v>
      </c>
    </row>
    <row r="141" spans="1:17" x14ac:dyDescent="0.3">
      <c r="A141" s="210" t="str">
        <f t="shared" si="5"/>
        <v>DA_2028_107_11</v>
      </c>
      <c r="B141" s="210" t="str">
        <f t="shared" si="4"/>
        <v>DA</v>
      </c>
      <c r="C141">
        <v>2</v>
      </c>
      <c r="D141">
        <v>2028</v>
      </c>
      <c r="E141">
        <v>49011</v>
      </c>
      <c r="F141" t="s">
        <v>234</v>
      </c>
      <c r="G141">
        <v>11</v>
      </c>
      <c r="H141" t="s">
        <v>250</v>
      </c>
      <c r="I141">
        <v>107</v>
      </c>
      <c r="J141" t="s">
        <v>181</v>
      </c>
      <c r="K141">
        <v>4.1570000000000001E-3</v>
      </c>
      <c r="L141">
        <v>4.1570000000000001E-3</v>
      </c>
      <c r="M141" t="s">
        <v>467</v>
      </c>
      <c r="N141" t="s">
        <v>467</v>
      </c>
      <c r="O141" t="s">
        <v>467</v>
      </c>
      <c r="P141" t="s">
        <v>467</v>
      </c>
      <c r="Q141" t="s">
        <v>467</v>
      </c>
    </row>
    <row r="142" spans="1:17" x14ac:dyDescent="0.3">
      <c r="A142" s="210" t="str">
        <f t="shared" si="5"/>
        <v>DA_2028_110_11</v>
      </c>
      <c r="B142" s="210" t="str">
        <f t="shared" si="4"/>
        <v>DA</v>
      </c>
      <c r="C142">
        <v>2</v>
      </c>
      <c r="D142">
        <v>2028</v>
      </c>
      <c r="E142">
        <v>49011</v>
      </c>
      <c r="F142" t="s">
        <v>234</v>
      </c>
      <c r="G142">
        <v>11</v>
      </c>
      <c r="H142" t="s">
        <v>250</v>
      </c>
      <c r="I142">
        <v>110</v>
      </c>
      <c r="J142" t="s">
        <v>177</v>
      </c>
      <c r="K142">
        <v>1.9161999999999998E-2</v>
      </c>
      <c r="L142">
        <v>1.8786000000000001E-2</v>
      </c>
      <c r="M142">
        <v>1.5265000000000001E-2</v>
      </c>
      <c r="N142" t="s">
        <v>467</v>
      </c>
      <c r="O142" t="s">
        <v>467</v>
      </c>
      <c r="P142" t="s">
        <v>467</v>
      </c>
      <c r="Q142" t="s">
        <v>467</v>
      </c>
    </row>
    <row r="143" spans="1:17" x14ac:dyDescent="0.3">
      <c r="A143" s="210" t="str">
        <f t="shared" si="5"/>
        <v>DA_2028_116_11</v>
      </c>
      <c r="B143" s="210" t="str">
        <f t="shared" si="4"/>
        <v>DA</v>
      </c>
      <c r="C143">
        <v>2</v>
      </c>
      <c r="D143">
        <v>2028</v>
      </c>
      <c r="E143">
        <v>49011</v>
      </c>
      <c r="F143" t="s">
        <v>234</v>
      </c>
      <c r="G143">
        <v>11</v>
      </c>
      <c r="H143" t="s">
        <v>250</v>
      </c>
      <c r="I143">
        <v>116</v>
      </c>
      <c r="J143" t="s">
        <v>182</v>
      </c>
      <c r="K143">
        <v>1.315E-3</v>
      </c>
      <c r="L143">
        <v>1.315E-3</v>
      </c>
      <c r="M143" t="s">
        <v>467</v>
      </c>
      <c r="N143" t="s">
        <v>467</v>
      </c>
      <c r="O143" t="s">
        <v>467</v>
      </c>
      <c r="P143" t="s">
        <v>467</v>
      </c>
      <c r="Q143" t="s">
        <v>467</v>
      </c>
    </row>
    <row r="144" spans="1:17" x14ac:dyDescent="0.3">
      <c r="A144" s="210" t="str">
        <f t="shared" si="5"/>
        <v>DA_2028_117_11</v>
      </c>
      <c r="B144" s="210" t="str">
        <f t="shared" si="4"/>
        <v>DA</v>
      </c>
      <c r="C144">
        <v>2</v>
      </c>
      <c r="D144">
        <v>2028</v>
      </c>
      <c r="E144">
        <v>49011</v>
      </c>
      <c r="F144" t="s">
        <v>234</v>
      </c>
      <c r="G144">
        <v>11</v>
      </c>
      <c r="H144" t="s">
        <v>250</v>
      </c>
      <c r="I144">
        <v>117</v>
      </c>
      <c r="J144" t="s">
        <v>183</v>
      </c>
      <c r="K144">
        <v>6.2399999999999999E-4</v>
      </c>
      <c r="L144">
        <v>6.2399999999999999E-4</v>
      </c>
      <c r="M144" t="s">
        <v>467</v>
      </c>
      <c r="N144" t="s">
        <v>467</v>
      </c>
      <c r="O144" t="s">
        <v>467</v>
      </c>
      <c r="P144" t="s">
        <v>467</v>
      </c>
      <c r="Q144" t="s">
        <v>467</v>
      </c>
    </row>
    <row r="145" spans="1:17" x14ac:dyDescent="0.3">
      <c r="A145" s="210" t="str">
        <f t="shared" si="5"/>
        <v>DA_2028_2_21</v>
      </c>
      <c r="B145" s="210" t="str">
        <f t="shared" si="4"/>
        <v>DA</v>
      </c>
      <c r="C145">
        <v>2</v>
      </c>
      <c r="D145">
        <v>2028</v>
      </c>
      <c r="E145">
        <v>49011</v>
      </c>
      <c r="F145" t="s">
        <v>234</v>
      </c>
      <c r="G145">
        <v>21</v>
      </c>
      <c r="H145" t="s">
        <v>252</v>
      </c>
      <c r="I145">
        <v>2</v>
      </c>
      <c r="J145" t="s">
        <v>174</v>
      </c>
      <c r="K145">
        <v>3.121486</v>
      </c>
      <c r="L145">
        <v>1.347045</v>
      </c>
      <c r="M145">
        <v>12.136748000000001</v>
      </c>
      <c r="N145" t="s">
        <v>467</v>
      </c>
      <c r="O145" t="s">
        <v>467</v>
      </c>
      <c r="P145" t="s">
        <v>467</v>
      </c>
      <c r="Q145" t="s">
        <v>467</v>
      </c>
    </row>
    <row r="146" spans="1:17" x14ac:dyDescent="0.3">
      <c r="A146" s="210" t="str">
        <f t="shared" si="5"/>
        <v>DA_2028_3_21</v>
      </c>
      <c r="B146" s="210" t="str">
        <f t="shared" si="4"/>
        <v>DA</v>
      </c>
      <c r="C146">
        <v>2</v>
      </c>
      <c r="D146">
        <v>2028</v>
      </c>
      <c r="E146">
        <v>49011</v>
      </c>
      <c r="F146" t="s">
        <v>234</v>
      </c>
      <c r="G146">
        <v>21</v>
      </c>
      <c r="H146" t="s">
        <v>252</v>
      </c>
      <c r="I146">
        <v>3</v>
      </c>
      <c r="J146" t="s">
        <v>175</v>
      </c>
      <c r="K146">
        <v>9.3392000000000003E-2</v>
      </c>
      <c r="L146">
        <v>3.0301000000000002E-2</v>
      </c>
      <c r="M146">
        <v>0.43153000000000002</v>
      </c>
      <c r="N146" t="s">
        <v>467</v>
      </c>
      <c r="O146" t="s">
        <v>467</v>
      </c>
      <c r="P146" t="s">
        <v>467</v>
      </c>
      <c r="Q146" t="s">
        <v>467</v>
      </c>
    </row>
    <row r="147" spans="1:17" x14ac:dyDescent="0.3">
      <c r="A147" s="210" t="str">
        <f t="shared" si="5"/>
        <v>DA_2028_87_21</v>
      </c>
      <c r="B147" s="210" t="str">
        <f t="shared" si="4"/>
        <v>DA</v>
      </c>
      <c r="C147">
        <v>2</v>
      </c>
      <c r="D147">
        <v>2028</v>
      </c>
      <c r="E147">
        <v>49011</v>
      </c>
      <c r="F147" t="s">
        <v>234</v>
      </c>
      <c r="G147">
        <v>21</v>
      </c>
      <c r="H147" t="s">
        <v>252</v>
      </c>
      <c r="I147">
        <v>87</v>
      </c>
      <c r="J147" t="s">
        <v>176</v>
      </c>
      <c r="K147">
        <v>0.31289400000000001</v>
      </c>
      <c r="L147">
        <v>9.3779999999999992E-3</v>
      </c>
      <c r="M147">
        <v>1.6534219999999999</v>
      </c>
      <c r="N147">
        <v>5.4613000000000002E-2</v>
      </c>
      <c r="O147">
        <v>5.0285999999999997E-2</v>
      </c>
      <c r="P147" t="s">
        <v>467</v>
      </c>
      <c r="Q147">
        <v>0.15834799999999999</v>
      </c>
    </row>
    <row r="148" spans="1:17" x14ac:dyDescent="0.3">
      <c r="A148" s="210" t="str">
        <f t="shared" si="5"/>
        <v>DA_2028_90_21</v>
      </c>
      <c r="B148" s="210" t="str">
        <f t="shared" si="4"/>
        <v>DA</v>
      </c>
      <c r="C148">
        <v>2</v>
      </c>
      <c r="D148">
        <v>2028</v>
      </c>
      <c r="E148">
        <v>49011</v>
      </c>
      <c r="F148" t="s">
        <v>234</v>
      </c>
      <c r="G148">
        <v>21</v>
      </c>
      <c r="H148" t="s">
        <v>252</v>
      </c>
      <c r="I148">
        <v>90</v>
      </c>
      <c r="J148" t="s">
        <v>179</v>
      </c>
      <c r="K148">
        <v>277.36200000000002</v>
      </c>
      <c r="L148">
        <v>247.27191199999999</v>
      </c>
      <c r="M148">
        <v>205.80888400000001</v>
      </c>
      <c r="N148" t="s">
        <v>467</v>
      </c>
      <c r="O148" t="s">
        <v>467</v>
      </c>
      <c r="P148" t="s">
        <v>467</v>
      </c>
      <c r="Q148" t="s">
        <v>467</v>
      </c>
    </row>
    <row r="149" spans="1:17" x14ac:dyDescent="0.3">
      <c r="A149" s="210" t="str">
        <f t="shared" si="5"/>
        <v>DA_2028_100_21</v>
      </c>
      <c r="B149" s="210" t="str">
        <f t="shared" si="4"/>
        <v>DA</v>
      </c>
      <c r="C149">
        <v>2</v>
      </c>
      <c r="D149">
        <v>2028</v>
      </c>
      <c r="E149">
        <v>49011</v>
      </c>
      <c r="F149" t="s">
        <v>234</v>
      </c>
      <c r="G149">
        <v>21</v>
      </c>
      <c r="H149" t="s">
        <v>252</v>
      </c>
      <c r="I149">
        <v>100</v>
      </c>
      <c r="J149" t="s">
        <v>178</v>
      </c>
      <c r="K149">
        <v>1.1745999999999999E-2</v>
      </c>
      <c r="L149">
        <v>1.456E-3</v>
      </c>
      <c r="M149">
        <v>7.0382E-2</v>
      </c>
      <c r="N149" t="s">
        <v>467</v>
      </c>
      <c r="O149" t="s">
        <v>467</v>
      </c>
      <c r="P149" t="s">
        <v>467</v>
      </c>
      <c r="Q149" t="s">
        <v>467</v>
      </c>
    </row>
    <row r="150" spans="1:17" x14ac:dyDescent="0.3">
      <c r="A150" s="210" t="str">
        <f t="shared" si="5"/>
        <v>DA_2028_106_21</v>
      </c>
      <c r="B150" s="210" t="str">
        <f t="shared" si="4"/>
        <v>DA</v>
      </c>
      <c r="C150">
        <v>2</v>
      </c>
      <c r="D150">
        <v>2028</v>
      </c>
      <c r="E150">
        <v>49011</v>
      </c>
      <c r="F150" t="s">
        <v>234</v>
      </c>
      <c r="G150">
        <v>21</v>
      </c>
      <c r="H150" t="s">
        <v>252</v>
      </c>
      <c r="I150">
        <v>106</v>
      </c>
      <c r="J150" t="s">
        <v>180</v>
      </c>
      <c r="K150">
        <v>1.9012000000000001E-2</v>
      </c>
      <c r="L150">
        <v>1.9012000000000001E-2</v>
      </c>
      <c r="M150" t="s">
        <v>467</v>
      </c>
      <c r="N150" t="s">
        <v>467</v>
      </c>
      <c r="O150" t="s">
        <v>467</v>
      </c>
      <c r="P150" t="s">
        <v>467</v>
      </c>
      <c r="Q150" t="s">
        <v>467</v>
      </c>
    </row>
    <row r="151" spans="1:17" x14ac:dyDescent="0.3">
      <c r="A151" s="210" t="str">
        <f t="shared" si="5"/>
        <v>DA_2028_107_21</v>
      </c>
      <c r="B151" s="210" t="str">
        <f t="shared" si="4"/>
        <v>DA</v>
      </c>
      <c r="C151">
        <v>2</v>
      </c>
      <c r="D151">
        <v>2028</v>
      </c>
      <c r="E151">
        <v>49011</v>
      </c>
      <c r="F151" t="s">
        <v>234</v>
      </c>
      <c r="G151">
        <v>21</v>
      </c>
      <c r="H151" t="s">
        <v>252</v>
      </c>
      <c r="I151">
        <v>107</v>
      </c>
      <c r="J151" t="s">
        <v>181</v>
      </c>
      <c r="K151">
        <v>8.3119999999999999E-3</v>
      </c>
      <c r="L151">
        <v>8.3119999999999999E-3</v>
      </c>
      <c r="M151" t="s">
        <v>467</v>
      </c>
      <c r="N151" t="s">
        <v>467</v>
      </c>
      <c r="O151" t="s">
        <v>467</v>
      </c>
      <c r="P151" t="s">
        <v>467</v>
      </c>
      <c r="Q151" t="s">
        <v>467</v>
      </c>
    </row>
    <row r="152" spans="1:17" x14ac:dyDescent="0.3">
      <c r="A152" s="210" t="str">
        <f t="shared" si="5"/>
        <v>DA_2028_110_21</v>
      </c>
      <c r="B152" s="210" t="str">
        <f t="shared" si="4"/>
        <v>DA</v>
      </c>
      <c r="C152">
        <v>2</v>
      </c>
      <c r="D152">
        <v>2028</v>
      </c>
      <c r="E152">
        <v>49011</v>
      </c>
      <c r="F152" t="s">
        <v>234</v>
      </c>
      <c r="G152">
        <v>21</v>
      </c>
      <c r="H152" t="s">
        <v>252</v>
      </c>
      <c r="I152">
        <v>110</v>
      </c>
      <c r="J152" t="s">
        <v>177</v>
      </c>
      <c r="K152">
        <v>1.0390999999999999E-2</v>
      </c>
      <c r="L152">
        <v>1.2880000000000001E-3</v>
      </c>
      <c r="M152">
        <v>6.2262999999999999E-2</v>
      </c>
      <c r="N152" t="s">
        <v>467</v>
      </c>
      <c r="O152" t="s">
        <v>467</v>
      </c>
      <c r="P152" t="s">
        <v>467</v>
      </c>
      <c r="Q152" t="s">
        <v>467</v>
      </c>
    </row>
    <row r="153" spans="1:17" x14ac:dyDescent="0.3">
      <c r="A153" s="210" t="str">
        <f t="shared" si="5"/>
        <v>DA_2028_116_21</v>
      </c>
      <c r="B153" s="210" t="str">
        <f t="shared" si="4"/>
        <v>DA</v>
      </c>
      <c r="C153">
        <v>2</v>
      </c>
      <c r="D153">
        <v>2028</v>
      </c>
      <c r="E153">
        <v>49011</v>
      </c>
      <c r="F153" t="s">
        <v>234</v>
      </c>
      <c r="G153">
        <v>21</v>
      </c>
      <c r="H153" t="s">
        <v>252</v>
      </c>
      <c r="I153">
        <v>116</v>
      </c>
      <c r="J153" t="s">
        <v>182</v>
      </c>
      <c r="K153">
        <v>2.3770000000000002E-3</v>
      </c>
      <c r="L153">
        <v>2.3770000000000002E-3</v>
      </c>
      <c r="M153" t="s">
        <v>467</v>
      </c>
      <c r="N153" t="s">
        <v>467</v>
      </c>
      <c r="O153" t="s">
        <v>467</v>
      </c>
      <c r="P153" t="s">
        <v>467</v>
      </c>
      <c r="Q153" t="s">
        <v>467</v>
      </c>
    </row>
    <row r="154" spans="1:17" x14ac:dyDescent="0.3">
      <c r="A154" s="210" t="str">
        <f t="shared" si="5"/>
        <v>DA_2028_117_21</v>
      </c>
      <c r="B154" s="210" t="str">
        <f t="shared" si="4"/>
        <v>DA</v>
      </c>
      <c r="C154">
        <v>2</v>
      </c>
      <c r="D154">
        <v>2028</v>
      </c>
      <c r="E154">
        <v>49011</v>
      </c>
      <c r="F154" t="s">
        <v>234</v>
      </c>
      <c r="G154">
        <v>21</v>
      </c>
      <c r="H154" t="s">
        <v>252</v>
      </c>
      <c r="I154">
        <v>117</v>
      </c>
      <c r="J154" t="s">
        <v>183</v>
      </c>
      <c r="K154">
        <v>1.2470000000000001E-3</v>
      </c>
      <c r="L154">
        <v>1.2470000000000001E-3</v>
      </c>
      <c r="M154" t="s">
        <v>467</v>
      </c>
      <c r="N154" t="s">
        <v>467</v>
      </c>
      <c r="O154" t="s">
        <v>467</v>
      </c>
      <c r="P154" t="s">
        <v>467</v>
      </c>
      <c r="Q154" t="s">
        <v>467</v>
      </c>
    </row>
    <row r="155" spans="1:17" x14ac:dyDescent="0.3">
      <c r="A155" s="210" t="str">
        <f t="shared" si="5"/>
        <v>DA_2028_2_31</v>
      </c>
      <c r="B155" s="210" t="str">
        <f t="shared" si="4"/>
        <v>DA</v>
      </c>
      <c r="C155">
        <v>2</v>
      </c>
      <c r="D155">
        <v>2028</v>
      </c>
      <c r="E155">
        <v>49011</v>
      </c>
      <c r="F155" t="s">
        <v>234</v>
      </c>
      <c r="G155">
        <v>31</v>
      </c>
      <c r="H155" t="s">
        <v>253</v>
      </c>
      <c r="I155">
        <v>2</v>
      </c>
      <c r="J155" t="s">
        <v>174</v>
      </c>
      <c r="K155">
        <v>2.9898069999999999</v>
      </c>
      <c r="L155">
        <v>1.503544</v>
      </c>
      <c r="M155">
        <v>10.59666</v>
      </c>
      <c r="N155" t="s">
        <v>467</v>
      </c>
      <c r="O155" t="s">
        <v>467</v>
      </c>
      <c r="P155" t="s">
        <v>467</v>
      </c>
      <c r="Q155" t="s">
        <v>467</v>
      </c>
    </row>
    <row r="156" spans="1:17" x14ac:dyDescent="0.3">
      <c r="A156" s="210" t="str">
        <f t="shared" si="5"/>
        <v>DA_2028_3_31</v>
      </c>
      <c r="B156" s="210" t="str">
        <f t="shared" si="4"/>
        <v>DA</v>
      </c>
      <c r="C156">
        <v>2</v>
      </c>
      <c r="D156">
        <v>2028</v>
      </c>
      <c r="E156">
        <v>49011</v>
      </c>
      <c r="F156" t="s">
        <v>234</v>
      </c>
      <c r="G156">
        <v>31</v>
      </c>
      <c r="H156" t="s">
        <v>253</v>
      </c>
      <c r="I156">
        <v>3</v>
      </c>
      <c r="J156" t="s">
        <v>175</v>
      </c>
      <c r="K156">
        <v>0.19478500000000001</v>
      </c>
      <c r="L156">
        <v>0.114783</v>
      </c>
      <c r="M156">
        <v>0.57038900000000003</v>
      </c>
      <c r="N156" t="s">
        <v>467</v>
      </c>
      <c r="O156" t="s">
        <v>467</v>
      </c>
      <c r="P156" t="s">
        <v>467</v>
      </c>
      <c r="Q156" t="s">
        <v>467</v>
      </c>
    </row>
    <row r="157" spans="1:17" x14ac:dyDescent="0.3">
      <c r="A157" s="210" t="str">
        <f t="shared" si="5"/>
        <v>DA_2028_87_31</v>
      </c>
      <c r="B157" s="210" t="str">
        <f t="shared" si="4"/>
        <v>DA</v>
      </c>
      <c r="C157">
        <v>2</v>
      </c>
      <c r="D157">
        <v>2028</v>
      </c>
      <c r="E157">
        <v>49011</v>
      </c>
      <c r="F157" t="s">
        <v>234</v>
      </c>
      <c r="G157">
        <v>31</v>
      </c>
      <c r="H157" t="s">
        <v>253</v>
      </c>
      <c r="I157">
        <v>87</v>
      </c>
      <c r="J157" t="s">
        <v>176</v>
      </c>
      <c r="K157">
        <v>0.28706999999999999</v>
      </c>
      <c r="L157">
        <v>1.8304000000000001E-2</v>
      </c>
      <c r="M157">
        <v>1.543374</v>
      </c>
      <c r="N157">
        <v>4.2139999999999997E-2</v>
      </c>
      <c r="O157">
        <v>4.2707000000000002E-2</v>
      </c>
      <c r="P157" t="s">
        <v>467</v>
      </c>
      <c r="Q157">
        <v>0.24701699999999999</v>
      </c>
    </row>
    <row r="158" spans="1:17" x14ac:dyDescent="0.3">
      <c r="A158" s="210" t="str">
        <f t="shared" si="5"/>
        <v>DA_2028_90_31</v>
      </c>
      <c r="B158" s="210" t="str">
        <f t="shared" si="4"/>
        <v>DA</v>
      </c>
      <c r="C158">
        <v>2</v>
      </c>
      <c r="D158">
        <v>2028</v>
      </c>
      <c r="E158">
        <v>49011</v>
      </c>
      <c r="F158" t="s">
        <v>234</v>
      </c>
      <c r="G158">
        <v>31</v>
      </c>
      <c r="H158" t="s">
        <v>253</v>
      </c>
      <c r="I158">
        <v>90</v>
      </c>
      <c r="J158" t="s">
        <v>179</v>
      </c>
      <c r="K158">
        <v>380.19924900000001</v>
      </c>
      <c r="L158">
        <v>345.96246300000001</v>
      </c>
      <c r="M158">
        <v>244.09936500000001</v>
      </c>
      <c r="N158" t="s">
        <v>467</v>
      </c>
      <c r="O158" t="s">
        <v>467</v>
      </c>
      <c r="P158" t="s">
        <v>467</v>
      </c>
      <c r="Q158" t="s">
        <v>467</v>
      </c>
    </row>
    <row r="159" spans="1:17" x14ac:dyDescent="0.3">
      <c r="A159" s="210" t="str">
        <f t="shared" si="5"/>
        <v>DA_2028_100_31</v>
      </c>
      <c r="B159" s="210" t="str">
        <f t="shared" si="4"/>
        <v>DA</v>
      </c>
      <c r="C159">
        <v>2</v>
      </c>
      <c r="D159">
        <v>2028</v>
      </c>
      <c r="E159">
        <v>49011</v>
      </c>
      <c r="F159" t="s">
        <v>234</v>
      </c>
      <c r="G159">
        <v>31</v>
      </c>
      <c r="H159" t="s">
        <v>253</v>
      </c>
      <c r="I159">
        <v>100</v>
      </c>
      <c r="J159" t="s">
        <v>178</v>
      </c>
      <c r="K159">
        <v>1.6032000000000001E-2</v>
      </c>
      <c r="L159">
        <v>3.4680000000000002E-3</v>
      </c>
      <c r="M159">
        <v>8.9577000000000004E-2</v>
      </c>
      <c r="N159" t="s">
        <v>467</v>
      </c>
      <c r="O159" t="s">
        <v>467</v>
      </c>
      <c r="P159" t="s">
        <v>467</v>
      </c>
      <c r="Q159" t="s">
        <v>467</v>
      </c>
    </row>
    <row r="160" spans="1:17" x14ac:dyDescent="0.3">
      <c r="A160" s="210" t="str">
        <f t="shared" si="5"/>
        <v>DA_2028_106_31</v>
      </c>
      <c r="B160" s="210" t="str">
        <f t="shared" si="4"/>
        <v>DA</v>
      </c>
      <c r="C160">
        <v>2</v>
      </c>
      <c r="D160">
        <v>2028</v>
      </c>
      <c r="E160">
        <v>49011</v>
      </c>
      <c r="F160" t="s">
        <v>234</v>
      </c>
      <c r="G160">
        <v>31</v>
      </c>
      <c r="H160" t="s">
        <v>253</v>
      </c>
      <c r="I160">
        <v>106</v>
      </c>
      <c r="J160" t="s">
        <v>180</v>
      </c>
      <c r="K160">
        <v>2.1509E-2</v>
      </c>
      <c r="L160">
        <v>2.1509E-2</v>
      </c>
      <c r="M160" t="s">
        <v>467</v>
      </c>
      <c r="N160" t="s">
        <v>467</v>
      </c>
      <c r="O160" t="s">
        <v>467</v>
      </c>
      <c r="P160" t="s">
        <v>467</v>
      </c>
      <c r="Q160" t="s">
        <v>467</v>
      </c>
    </row>
    <row r="161" spans="1:17" x14ac:dyDescent="0.3">
      <c r="A161" s="210" t="str">
        <f t="shared" si="5"/>
        <v>DA_2028_107_31</v>
      </c>
      <c r="B161" s="210" t="str">
        <f t="shared" si="4"/>
        <v>DA</v>
      </c>
      <c r="C161">
        <v>2</v>
      </c>
      <c r="D161">
        <v>2028</v>
      </c>
      <c r="E161">
        <v>49011</v>
      </c>
      <c r="F161" t="s">
        <v>234</v>
      </c>
      <c r="G161">
        <v>31</v>
      </c>
      <c r="H161" t="s">
        <v>253</v>
      </c>
      <c r="I161">
        <v>107</v>
      </c>
      <c r="J161" t="s">
        <v>181</v>
      </c>
      <c r="K161">
        <v>8.5889999999999994E-3</v>
      </c>
      <c r="L161">
        <v>8.5889999999999994E-3</v>
      </c>
      <c r="M161" t="s">
        <v>467</v>
      </c>
      <c r="N161" t="s">
        <v>467</v>
      </c>
      <c r="O161" t="s">
        <v>467</v>
      </c>
      <c r="P161" t="s">
        <v>467</v>
      </c>
      <c r="Q161" t="s">
        <v>467</v>
      </c>
    </row>
    <row r="162" spans="1:17" x14ac:dyDescent="0.3">
      <c r="A162" s="210" t="str">
        <f t="shared" si="5"/>
        <v>DA_2028_110_31</v>
      </c>
      <c r="B162" s="210" t="str">
        <f t="shared" si="4"/>
        <v>DA</v>
      </c>
      <c r="C162">
        <v>2</v>
      </c>
      <c r="D162">
        <v>2028</v>
      </c>
      <c r="E162">
        <v>49011</v>
      </c>
      <c r="F162" t="s">
        <v>234</v>
      </c>
      <c r="G162">
        <v>31</v>
      </c>
      <c r="H162" t="s">
        <v>253</v>
      </c>
      <c r="I162">
        <v>110</v>
      </c>
      <c r="J162" t="s">
        <v>177</v>
      </c>
      <c r="K162">
        <v>1.4253999999999999E-2</v>
      </c>
      <c r="L162">
        <v>3.1350000000000002E-3</v>
      </c>
      <c r="M162">
        <v>7.9279000000000002E-2</v>
      </c>
      <c r="N162" t="s">
        <v>467</v>
      </c>
      <c r="O162" t="s">
        <v>467</v>
      </c>
      <c r="P162" t="s">
        <v>467</v>
      </c>
      <c r="Q162" t="s">
        <v>467</v>
      </c>
    </row>
    <row r="163" spans="1:17" x14ac:dyDescent="0.3">
      <c r="A163" s="210" t="str">
        <f t="shared" si="5"/>
        <v>DA_2028_116_31</v>
      </c>
      <c r="B163" s="210" t="str">
        <f t="shared" si="4"/>
        <v>DA</v>
      </c>
      <c r="C163">
        <v>2</v>
      </c>
      <c r="D163">
        <v>2028</v>
      </c>
      <c r="E163">
        <v>49011</v>
      </c>
      <c r="F163" t="s">
        <v>234</v>
      </c>
      <c r="G163">
        <v>31</v>
      </c>
      <c r="H163" t="s">
        <v>253</v>
      </c>
      <c r="I163">
        <v>116</v>
      </c>
      <c r="J163" t="s">
        <v>182</v>
      </c>
      <c r="K163">
        <v>2.689E-3</v>
      </c>
      <c r="L163">
        <v>2.689E-3</v>
      </c>
      <c r="M163" t="s">
        <v>467</v>
      </c>
      <c r="N163" t="s">
        <v>467</v>
      </c>
      <c r="O163" t="s">
        <v>467</v>
      </c>
      <c r="P163" t="s">
        <v>467</v>
      </c>
      <c r="Q163" t="s">
        <v>467</v>
      </c>
    </row>
    <row r="164" spans="1:17" x14ac:dyDescent="0.3">
      <c r="A164" s="210" t="str">
        <f t="shared" si="5"/>
        <v>DA_2028_117_31</v>
      </c>
      <c r="B164" s="210" t="str">
        <f t="shared" si="4"/>
        <v>DA</v>
      </c>
      <c r="C164">
        <v>2</v>
      </c>
      <c r="D164">
        <v>2028</v>
      </c>
      <c r="E164">
        <v>49011</v>
      </c>
      <c r="F164" t="s">
        <v>234</v>
      </c>
      <c r="G164">
        <v>31</v>
      </c>
      <c r="H164" t="s">
        <v>253</v>
      </c>
      <c r="I164">
        <v>117</v>
      </c>
      <c r="J164" t="s">
        <v>183</v>
      </c>
      <c r="K164">
        <v>1.2880000000000001E-3</v>
      </c>
      <c r="L164">
        <v>1.2880000000000001E-3</v>
      </c>
      <c r="M164" t="s">
        <v>467</v>
      </c>
      <c r="N164" t="s">
        <v>467</v>
      </c>
      <c r="O164" t="s">
        <v>467</v>
      </c>
      <c r="P164" t="s">
        <v>467</v>
      </c>
      <c r="Q164" t="s">
        <v>467</v>
      </c>
    </row>
    <row r="165" spans="1:17" x14ac:dyDescent="0.3">
      <c r="A165" s="210" t="str">
        <f t="shared" si="5"/>
        <v>DA_2028_2_32</v>
      </c>
      <c r="B165" s="210" t="str">
        <f t="shared" si="4"/>
        <v>DA</v>
      </c>
      <c r="C165">
        <v>2</v>
      </c>
      <c r="D165">
        <v>2028</v>
      </c>
      <c r="E165">
        <v>49011</v>
      </c>
      <c r="F165" t="s">
        <v>234</v>
      </c>
      <c r="G165">
        <v>32</v>
      </c>
      <c r="H165" t="s">
        <v>254</v>
      </c>
      <c r="I165">
        <v>2</v>
      </c>
      <c r="J165" t="s">
        <v>174</v>
      </c>
      <c r="K165">
        <v>3.1631749999999998</v>
      </c>
      <c r="L165">
        <v>1.4749099999999999</v>
      </c>
      <c r="M165">
        <v>11.342591000000001</v>
      </c>
      <c r="N165" t="s">
        <v>467</v>
      </c>
      <c r="O165" t="s">
        <v>467</v>
      </c>
      <c r="P165" t="s">
        <v>467</v>
      </c>
      <c r="Q165" t="s">
        <v>467</v>
      </c>
    </row>
    <row r="166" spans="1:17" x14ac:dyDescent="0.3">
      <c r="A166" s="210" t="str">
        <f t="shared" si="5"/>
        <v>DA_2028_3_32</v>
      </c>
      <c r="B166" s="210" t="str">
        <f t="shared" si="4"/>
        <v>DA</v>
      </c>
      <c r="C166">
        <v>2</v>
      </c>
      <c r="D166">
        <v>2028</v>
      </c>
      <c r="E166">
        <v>49011</v>
      </c>
      <c r="F166" t="s">
        <v>234</v>
      </c>
      <c r="G166">
        <v>32</v>
      </c>
      <c r="H166" t="s">
        <v>254</v>
      </c>
      <c r="I166">
        <v>3</v>
      </c>
      <c r="J166" t="s">
        <v>175</v>
      </c>
      <c r="K166">
        <v>0.23256099999999999</v>
      </c>
      <c r="L166">
        <v>0.13598499999999999</v>
      </c>
      <c r="M166">
        <v>0.64884600000000003</v>
      </c>
      <c r="N166" t="s">
        <v>467</v>
      </c>
      <c r="O166" t="s">
        <v>467</v>
      </c>
      <c r="P166" t="s">
        <v>467</v>
      </c>
      <c r="Q166" t="s">
        <v>467</v>
      </c>
    </row>
    <row r="167" spans="1:17" x14ac:dyDescent="0.3">
      <c r="A167" s="210" t="str">
        <f t="shared" si="5"/>
        <v>DA_2028_87_32</v>
      </c>
      <c r="B167" s="210" t="str">
        <f t="shared" si="4"/>
        <v>DA</v>
      </c>
      <c r="C167">
        <v>2</v>
      </c>
      <c r="D167">
        <v>2028</v>
      </c>
      <c r="E167">
        <v>49011</v>
      </c>
      <c r="F167" t="s">
        <v>234</v>
      </c>
      <c r="G167">
        <v>32</v>
      </c>
      <c r="H167" t="s">
        <v>254</v>
      </c>
      <c r="I167">
        <v>87</v>
      </c>
      <c r="J167" t="s">
        <v>176</v>
      </c>
      <c r="K167">
        <v>0.30913000000000002</v>
      </c>
      <c r="L167">
        <v>2.3215E-2</v>
      </c>
      <c r="M167">
        <v>1.5632079999999999</v>
      </c>
      <c r="N167">
        <v>4.2426999999999999E-2</v>
      </c>
      <c r="O167">
        <v>4.2997E-2</v>
      </c>
      <c r="P167" t="s">
        <v>467</v>
      </c>
      <c r="Q167">
        <v>0.26305699999999999</v>
      </c>
    </row>
    <row r="168" spans="1:17" x14ac:dyDescent="0.3">
      <c r="A168" s="210" t="str">
        <f t="shared" si="5"/>
        <v>DA_2028_90_32</v>
      </c>
      <c r="B168" s="210" t="str">
        <f t="shared" si="4"/>
        <v>DA</v>
      </c>
      <c r="C168">
        <v>2</v>
      </c>
      <c r="D168">
        <v>2028</v>
      </c>
      <c r="E168">
        <v>49011</v>
      </c>
      <c r="F168" t="s">
        <v>234</v>
      </c>
      <c r="G168">
        <v>32</v>
      </c>
      <c r="H168" t="s">
        <v>254</v>
      </c>
      <c r="I168">
        <v>90</v>
      </c>
      <c r="J168" t="s">
        <v>179</v>
      </c>
      <c r="K168">
        <v>404.745361</v>
      </c>
      <c r="L168">
        <v>368.06384300000002</v>
      </c>
      <c r="M168">
        <v>246.44454999999999</v>
      </c>
      <c r="N168" t="s">
        <v>467</v>
      </c>
      <c r="O168" t="s">
        <v>467</v>
      </c>
      <c r="P168" t="s">
        <v>467</v>
      </c>
      <c r="Q168" t="s">
        <v>467</v>
      </c>
    </row>
    <row r="169" spans="1:17" x14ac:dyDescent="0.3">
      <c r="A169" s="210" t="str">
        <f t="shared" si="5"/>
        <v>DA_2028_100_32</v>
      </c>
      <c r="B169" s="210" t="str">
        <f t="shared" si="4"/>
        <v>DA</v>
      </c>
      <c r="C169">
        <v>2</v>
      </c>
      <c r="D169">
        <v>2028</v>
      </c>
      <c r="E169">
        <v>49011</v>
      </c>
      <c r="F169" t="s">
        <v>234</v>
      </c>
      <c r="G169">
        <v>32</v>
      </c>
      <c r="H169" t="s">
        <v>254</v>
      </c>
      <c r="I169">
        <v>100</v>
      </c>
      <c r="J169" t="s">
        <v>178</v>
      </c>
      <c r="K169">
        <v>1.7249E-2</v>
      </c>
      <c r="L169">
        <v>3.9820000000000003E-3</v>
      </c>
      <c r="M169">
        <v>8.9137999999999995E-2</v>
      </c>
      <c r="N169" t="s">
        <v>467</v>
      </c>
      <c r="O169" t="s">
        <v>467</v>
      </c>
      <c r="P169" t="s">
        <v>467</v>
      </c>
      <c r="Q169" t="s">
        <v>467</v>
      </c>
    </row>
    <row r="170" spans="1:17" x14ac:dyDescent="0.3">
      <c r="A170" s="210" t="str">
        <f t="shared" si="5"/>
        <v>DA_2028_106_32</v>
      </c>
      <c r="B170" s="210" t="str">
        <f t="shared" si="4"/>
        <v>DA</v>
      </c>
      <c r="C170">
        <v>2</v>
      </c>
      <c r="D170">
        <v>2028</v>
      </c>
      <c r="E170">
        <v>49011</v>
      </c>
      <c r="F170" t="s">
        <v>234</v>
      </c>
      <c r="G170">
        <v>32</v>
      </c>
      <c r="H170" t="s">
        <v>254</v>
      </c>
      <c r="I170">
        <v>106</v>
      </c>
      <c r="J170" t="s">
        <v>180</v>
      </c>
      <c r="K170">
        <v>2.1967E-2</v>
      </c>
      <c r="L170">
        <v>2.1967E-2</v>
      </c>
      <c r="M170" t="s">
        <v>467</v>
      </c>
      <c r="N170" t="s">
        <v>467</v>
      </c>
      <c r="O170" t="s">
        <v>467</v>
      </c>
      <c r="P170" t="s">
        <v>467</v>
      </c>
      <c r="Q170" t="s">
        <v>467</v>
      </c>
    </row>
    <row r="171" spans="1:17" x14ac:dyDescent="0.3">
      <c r="A171" s="210" t="str">
        <f t="shared" si="5"/>
        <v>DA_2028_107_32</v>
      </c>
      <c r="B171" s="210" t="str">
        <f t="shared" si="4"/>
        <v>DA</v>
      </c>
      <c r="C171">
        <v>2</v>
      </c>
      <c r="D171">
        <v>2028</v>
      </c>
      <c r="E171">
        <v>49011</v>
      </c>
      <c r="F171" t="s">
        <v>234</v>
      </c>
      <c r="G171">
        <v>32</v>
      </c>
      <c r="H171" t="s">
        <v>254</v>
      </c>
      <c r="I171">
        <v>107</v>
      </c>
      <c r="J171" t="s">
        <v>181</v>
      </c>
      <c r="K171">
        <v>8.8570000000000003E-3</v>
      </c>
      <c r="L171">
        <v>8.8570000000000003E-3</v>
      </c>
      <c r="M171" t="s">
        <v>467</v>
      </c>
      <c r="N171" t="s">
        <v>467</v>
      </c>
      <c r="O171" t="s">
        <v>467</v>
      </c>
      <c r="P171" t="s">
        <v>467</v>
      </c>
      <c r="Q171" t="s">
        <v>467</v>
      </c>
    </row>
    <row r="172" spans="1:17" x14ac:dyDescent="0.3">
      <c r="A172" s="210" t="str">
        <f t="shared" si="5"/>
        <v>DA_2028_110_32</v>
      </c>
      <c r="B172" s="210" t="str">
        <f t="shared" si="4"/>
        <v>DA</v>
      </c>
      <c r="C172">
        <v>2</v>
      </c>
      <c r="D172">
        <v>2028</v>
      </c>
      <c r="E172">
        <v>49011</v>
      </c>
      <c r="F172" t="s">
        <v>234</v>
      </c>
      <c r="G172">
        <v>32</v>
      </c>
      <c r="H172" t="s">
        <v>254</v>
      </c>
      <c r="I172">
        <v>110</v>
      </c>
      <c r="J172" t="s">
        <v>177</v>
      </c>
      <c r="K172">
        <v>1.533E-2</v>
      </c>
      <c r="L172">
        <v>3.5899999999999999E-3</v>
      </c>
      <c r="M172">
        <v>7.8880000000000006E-2</v>
      </c>
      <c r="N172" t="s">
        <v>467</v>
      </c>
      <c r="O172" t="s">
        <v>467</v>
      </c>
      <c r="P172" t="s">
        <v>467</v>
      </c>
      <c r="Q172" t="s">
        <v>467</v>
      </c>
    </row>
    <row r="173" spans="1:17" x14ac:dyDescent="0.3">
      <c r="A173" s="210" t="str">
        <f t="shared" si="5"/>
        <v>DA_2028_116_32</v>
      </c>
      <c r="B173" s="210" t="str">
        <f t="shared" si="4"/>
        <v>DA</v>
      </c>
      <c r="C173">
        <v>2</v>
      </c>
      <c r="D173">
        <v>2028</v>
      </c>
      <c r="E173">
        <v>49011</v>
      </c>
      <c r="F173" t="s">
        <v>234</v>
      </c>
      <c r="G173">
        <v>32</v>
      </c>
      <c r="H173" t="s">
        <v>254</v>
      </c>
      <c r="I173">
        <v>116</v>
      </c>
      <c r="J173" t="s">
        <v>182</v>
      </c>
      <c r="K173">
        <v>2.7460000000000002E-3</v>
      </c>
      <c r="L173">
        <v>2.7460000000000002E-3</v>
      </c>
      <c r="M173" t="s">
        <v>467</v>
      </c>
      <c r="N173" t="s">
        <v>467</v>
      </c>
      <c r="O173" t="s">
        <v>467</v>
      </c>
      <c r="P173" t="s">
        <v>467</v>
      </c>
      <c r="Q173" t="s">
        <v>467</v>
      </c>
    </row>
    <row r="174" spans="1:17" x14ac:dyDescent="0.3">
      <c r="A174" s="210" t="str">
        <f t="shared" si="5"/>
        <v>DA_2028_117_32</v>
      </c>
      <c r="B174" s="210" t="str">
        <f t="shared" si="4"/>
        <v>DA</v>
      </c>
      <c r="C174">
        <v>2</v>
      </c>
      <c r="D174">
        <v>2028</v>
      </c>
      <c r="E174">
        <v>49011</v>
      </c>
      <c r="F174" t="s">
        <v>234</v>
      </c>
      <c r="G174">
        <v>32</v>
      </c>
      <c r="H174" t="s">
        <v>254</v>
      </c>
      <c r="I174">
        <v>117</v>
      </c>
      <c r="J174" t="s">
        <v>183</v>
      </c>
      <c r="K174">
        <v>1.3290000000000001E-3</v>
      </c>
      <c r="L174">
        <v>1.3290000000000001E-3</v>
      </c>
      <c r="M174" t="s">
        <v>467</v>
      </c>
      <c r="N174" t="s">
        <v>467</v>
      </c>
      <c r="O174" t="s">
        <v>467</v>
      </c>
      <c r="P174" t="s">
        <v>467</v>
      </c>
      <c r="Q174" t="s">
        <v>467</v>
      </c>
    </row>
    <row r="175" spans="1:17" x14ac:dyDescent="0.3">
      <c r="A175" s="210" t="str">
        <f t="shared" si="5"/>
        <v>DA_2028_2_41</v>
      </c>
      <c r="B175" s="210" t="str">
        <f t="shared" si="4"/>
        <v>DA</v>
      </c>
      <c r="C175">
        <v>2</v>
      </c>
      <c r="D175">
        <v>2028</v>
      </c>
      <c r="E175">
        <v>49011</v>
      </c>
      <c r="F175" t="s">
        <v>234</v>
      </c>
      <c r="G175">
        <v>41</v>
      </c>
      <c r="H175" t="s">
        <v>468</v>
      </c>
      <c r="I175">
        <v>2</v>
      </c>
      <c r="J175" t="s">
        <v>174</v>
      </c>
      <c r="K175">
        <v>10.237765</v>
      </c>
      <c r="L175">
        <v>10.037471999999999</v>
      </c>
      <c r="M175">
        <v>4.7487259999999996</v>
      </c>
      <c r="N175" t="s">
        <v>467</v>
      </c>
      <c r="O175" t="s">
        <v>467</v>
      </c>
      <c r="P175" t="s">
        <v>467</v>
      </c>
      <c r="Q175" t="s">
        <v>467</v>
      </c>
    </row>
    <row r="176" spans="1:17" x14ac:dyDescent="0.3">
      <c r="A176" s="210" t="str">
        <f t="shared" si="5"/>
        <v>DA_2028_3_41</v>
      </c>
      <c r="B176" s="210" t="str">
        <f t="shared" si="4"/>
        <v>DA</v>
      </c>
      <c r="C176">
        <v>2</v>
      </c>
      <c r="D176">
        <v>2028</v>
      </c>
      <c r="E176">
        <v>49011</v>
      </c>
      <c r="F176" t="s">
        <v>234</v>
      </c>
      <c r="G176">
        <v>41</v>
      </c>
      <c r="H176" t="s">
        <v>468</v>
      </c>
      <c r="I176">
        <v>3</v>
      </c>
      <c r="J176" t="s">
        <v>175</v>
      </c>
      <c r="K176">
        <v>3.6279889999999999</v>
      </c>
      <c r="L176">
        <v>3.5874000000000001</v>
      </c>
      <c r="M176">
        <v>0.96231599999999995</v>
      </c>
      <c r="N176" t="s">
        <v>467</v>
      </c>
      <c r="O176" t="s">
        <v>467</v>
      </c>
      <c r="P176" t="s">
        <v>467</v>
      </c>
      <c r="Q176" t="s">
        <v>467</v>
      </c>
    </row>
    <row r="177" spans="1:17" x14ac:dyDescent="0.3">
      <c r="A177" s="210" t="str">
        <f t="shared" si="5"/>
        <v>DA_2028_87_41</v>
      </c>
      <c r="B177" s="210" t="str">
        <f t="shared" si="4"/>
        <v>DA</v>
      </c>
      <c r="C177">
        <v>2</v>
      </c>
      <c r="D177">
        <v>2028</v>
      </c>
      <c r="E177">
        <v>49011</v>
      </c>
      <c r="F177" t="s">
        <v>234</v>
      </c>
      <c r="G177">
        <v>41</v>
      </c>
      <c r="H177" t="s">
        <v>468</v>
      </c>
      <c r="I177">
        <v>87</v>
      </c>
      <c r="J177" t="s">
        <v>176</v>
      </c>
      <c r="K177">
        <v>0.34414299999999998</v>
      </c>
      <c r="L177">
        <v>0.20066200000000001</v>
      </c>
      <c r="M177">
        <v>0.88826300000000002</v>
      </c>
      <c r="N177">
        <v>6.0850000000000001E-3</v>
      </c>
      <c r="O177">
        <v>3.3641999999999998E-2</v>
      </c>
      <c r="P177" t="s">
        <v>467</v>
      </c>
      <c r="Q177">
        <v>13.25914</v>
      </c>
    </row>
    <row r="178" spans="1:17" x14ac:dyDescent="0.3">
      <c r="A178" s="210" t="str">
        <f t="shared" si="5"/>
        <v>DA_2028_90_41</v>
      </c>
      <c r="B178" s="210" t="str">
        <f t="shared" si="4"/>
        <v>DA</v>
      </c>
      <c r="C178">
        <v>2</v>
      </c>
      <c r="D178">
        <v>2028</v>
      </c>
      <c r="E178">
        <v>49011</v>
      </c>
      <c r="F178" t="s">
        <v>234</v>
      </c>
      <c r="G178">
        <v>41</v>
      </c>
      <c r="H178" t="s">
        <v>468</v>
      </c>
      <c r="I178">
        <v>90</v>
      </c>
      <c r="J178" t="s">
        <v>179</v>
      </c>
      <c r="K178">
        <v>1579.036621</v>
      </c>
      <c r="L178">
        <v>1574.848999</v>
      </c>
      <c r="M178">
        <v>99.286888000000005</v>
      </c>
      <c r="N178" t="s">
        <v>467</v>
      </c>
      <c r="O178" t="s">
        <v>467</v>
      </c>
      <c r="P178" t="s">
        <v>467</v>
      </c>
      <c r="Q178" t="s">
        <v>467</v>
      </c>
    </row>
    <row r="179" spans="1:17" x14ac:dyDescent="0.3">
      <c r="A179" s="210" t="str">
        <f t="shared" si="5"/>
        <v>DA_2028_100_41</v>
      </c>
      <c r="B179" s="210" t="str">
        <f t="shared" si="4"/>
        <v>DA</v>
      </c>
      <c r="C179">
        <v>2</v>
      </c>
      <c r="D179">
        <v>2028</v>
      </c>
      <c r="E179">
        <v>49011</v>
      </c>
      <c r="F179" t="s">
        <v>234</v>
      </c>
      <c r="G179">
        <v>41</v>
      </c>
      <c r="H179" t="s">
        <v>468</v>
      </c>
      <c r="I179">
        <v>100</v>
      </c>
      <c r="J179" t="s">
        <v>178</v>
      </c>
      <c r="K179">
        <v>5.5294999999999997E-2</v>
      </c>
      <c r="L179">
        <v>5.3305999999999999E-2</v>
      </c>
      <c r="M179">
        <v>4.7157999999999999E-2</v>
      </c>
      <c r="N179" t="s">
        <v>467</v>
      </c>
      <c r="O179" t="s">
        <v>467</v>
      </c>
      <c r="P179" t="s">
        <v>467</v>
      </c>
      <c r="Q179" t="s">
        <v>467</v>
      </c>
    </row>
    <row r="180" spans="1:17" x14ac:dyDescent="0.3">
      <c r="A180" s="210" t="str">
        <f t="shared" si="5"/>
        <v>DA_2028_106_41</v>
      </c>
      <c r="B180" s="210" t="str">
        <f t="shared" si="4"/>
        <v>DA</v>
      </c>
      <c r="C180">
        <v>2</v>
      </c>
      <c r="D180">
        <v>2028</v>
      </c>
      <c r="E180">
        <v>49011</v>
      </c>
      <c r="F180" t="s">
        <v>234</v>
      </c>
      <c r="G180">
        <v>41</v>
      </c>
      <c r="H180" t="s">
        <v>468</v>
      </c>
      <c r="I180">
        <v>106</v>
      </c>
      <c r="J180" t="s">
        <v>180</v>
      </c>
      <c r="K180">
        <v>9.9539000000000002E-2</v>
      </c>
      <c r="L180">
        <v>9.9539000000000002E-2</v>
      </c>
      <c r="M180" t="s">
        <v>467</v>
      </c>
      <c r="N180" t="s">
        <v>467</v>
      </c>
      <c r="O180" t="s">
        <v>467</v>
      </c>
      <c r="P180" t="s">
        <v>467</v>
      </c>
      <c r="Q180" t="s">
        <v>467</v>
      </c>
    </row>
    <row r="181" spans="1:17" x14ac:dyDescent="0.3">
      <c r="A181" s="210" t="str">
        <f t="shared" si="5"/>
        <v>DA_2028_107_41</v>
      </c>
      <c r="B181" s="210" t="str">
        <f t="shared" si="4"/>
        <v>DA</v>
      </c>
      <c r="C181">
        <v>2</v>
      </c>
      <c r="D181">
        <v>2028</v>
      </c>
      <c r="E181">
        <v>49011</v>
      </c>
      <c r="F181" t="s">
        <v>234</v>
      </c>
      <c r="G181">
        <v>41</v>
      </c>
      <c r="H181" t="s">
        <v>468</v>
      </c>
      <c r="I181">
        <v>107</v>
      </c>
      <c r="J181" t="s">
        <v>181</v>
      </c>
      <c r="K181">
        <v>2.4863E-2</v>
      </c>
      <c r="L181">
        <v>2.4863E-2</v>
      </c>
      <c r="M181" t="s">
        <v>467</v>
      </c>
      <c r="N181" t="s">
        <v>467</v>
      </c>
      <c r="O181" t="s">
        <v>467</v>
      </c>
      <c r="P181" t="s">
        <v>467</v>
      </c>
      <c r="Q181" t="s">
        <v>467</v>
      </c>
    </row>
    <row r="182" spans="1:17" x14ac:dyDescent="0.3">
      <c r="A182" s="210" t="str">
        <f t="shared" si="5"/>
        <v>DA_2028_110_41</v>
      </c>
      <c r="B182" s="210" t="str">
        <f t="shared" si="4"/>
        <v>DA</v>
      </c>
      <c r="C182">
        <v>2</v>
      </c>
      <c r="D182">
        <v>2028</v>
      </c>
      <c r="E182">
        <v>49011</v>
      </c>
      <c r="F182" t="s">
        <v>234</v>
      </c>
      <c r="G182">
        <v>41</v>
      </c>
      <c r="H182" t="s">
        <v>468</v>
      </c>
      <c r="I182">
        <v>110</v>
      </c>
      <c r="J182" t="s">
        <v>177</v>
      </c>
      <c r="K182">
        <v>5.0639000000000003E-2</v>
      </c>
      <c r="L182">
        <v>4.8876999999999997E-2</v>
      </c>
      <c r="M182">
        <v>4.1778999999999997E-2</v>
      </c>
      <c r="N182" t="s">
        <v>467</v>
      </c>
      <c r="O182" t="s">
        <v>467</v>
      </c>
      <c r="P182" t="s">
        <v>467</v>
      </c>
      <c r="Q182" t="s">
        <v>467</v>
      </c>
    </row>
    <row r="183" spans="1:17" x14ac:dyDescent="0.3">
      <c r="A183" s="210" t="str">
        <f t="shared" si="5"/>
        <v>DA_2028_116_41</v>
      </c>
      <c r="B183" s="210" t="str">
        <f t="shared" si="4"/>
        <v>DA</v>
      </c>
      <c r="C183">
        <v>2</v>
      </c>
      <c r="D183">
        <v>2028</v>
      </c>
      <c r="E183">
        <v>49011</v>
      </c>
      <c r="F183" t="s">
        <v>234</v>
      </c>
      <c r="G183">
        <v>41</v>
      </c>
      <c r="H183" t="s">
        <v>468</v>
      </c>
      <c r="I183">
        <v>116</v>
      </c>
      <c r="J183" t="s">
        <v>182</v>
      </c>
      <c r="K183">
        <v>1.2441000000000001E-2</v>
      </c>
      <c r="L183">
        <v>1.2441000000000001E-2</v>
      </c>
      <c r="M183" t="s">
        <v>467</v>
      </c>
      <c r="N183" t="s">
        <v>467</v>
      </c>
      <c r="O183" t="s">
        <v>467</v>
      </c>
      <c r="P183" t="s">
        <v>467</v>
      </c>
      <c r="Q183" t="s">
        <v>467</v>
      </c>
    </row>
    <row r="184" spans="1:17" x14ac:dyDescent="0.3">
      <c r="A184" s="210" t="str">
        <f t="shared" si="5"/>
        <v>DA_2028_117_41</v>
      </c>
      <c r="B184" s="210" t="str">
        <f t="shared" si="4"/>
        <v>DA</v>
      </c>
      <c r="C184">
        <v>2</v>
      </c>
      <c r="D184">
        <v>2028</v>
      </c>
      <c r="E184">
        <v>49011</v>
      </c>
      <c r="F184" t="s">
        <v>234</v>
      </c>
      <c r="G184">
        <v>41</v>
      </c>
      <c r="H184" t="s">
        <v>468</v>
      </c>
      <c r="I184">
        <v>117</v>
      </c>
      <c r="J184" t="s">
        <v>183</v>
      </c>
      <c r="K184">
        <v>3.7290000000000001E-3</v>
      </c>
      <c r="L184">
        <v>3.7290000000000001E-3</v>
      </c>
      <c r="M184" t="s">
        <v>467</v>
      </c>
      <c r="N184" t="s">
        <v>467</v>
      </c>
      <c r="O184" t="s">
        <v>467</v>
      </c>
      <c r="P184" t="s">
        <v>467</v>
      </c>
      <c r="Q184" t="s">
        <v>467</v>
      </c>
    </row>
    <row r="185" spans="1:17" x14ac:dyDescent="0.3">
      <c r="A185" s="210" t="str">
        <f t="shared" si="5"/>
        <v>DA_2028_2_42</v>
      </c>
      <c r="B185" s="210" t="str">
        <f t="shared" si="4"/>
        <v>DA</v>
      </c>
      <c r="C185">
        <v>2</v>
      </c>
      <c r="D185">
        <v>2028</v>
      </c>
      <c r="E185">
        <v>49011</v>
      </c>
      <c r="F185" t="s">
        <v>234</v>
      </c>
      <c r="G185">
        <v>42</v>
      </c>
      <c r="H185" t="s">
        <v>256</v>
      </c>
      <c r="I185">
        <v>2</v>
      </c>
      <c r="J185" t="s">
        <v>174</v>
      </c>
      <c r="K185">
        <v>10.335940000000001</v>
      </c>
      <c r="L185">
        <v>10.132820000000001</v>
      </c>
      <c r="M185">
        <v>4.3623779999999996</v>
      </c>
      <c r="N185" t="s">
        <v>467</v>
      </c>
      <c r="O185" t="s">
        <v>467</v>
      </c>
      <c r="P185" t="s">
        <v>467</v>
      </c>
      <c r="Q185" t="s">
        <v>467</v>
      </c>
    </row>
    <row r="186" spans="1:17" x14ac:dyDescent="0.3">
      <c r="A186" s="210" t="str">
        <f t="shared" si="5"/>
        <v>DA_2028_3_42</v>
      </c>
      <c r="B186" s="210" t="str">
        <f t="shared" si="4"/>
        <v>DA</v>
      </c>
      <c r="C186">
        <v>2</v>
      </c>
      <c r="D186">
        <v>2028</v>
      </c>
      <c r="E186">
        <v>49011</v>
      </c>
      <c r="F186" t="s">
        <v>234</v>
      </c>
      <c r="G186">
        <v>42</v>
      </c>
      <c r="H186" t="s">
        <v>256</v>
      </c>
      <c r="I186">
        <v>3</v>
      </c>
      <c r="J186" t="s">
        <v>175</v>
      </c>
      <c r="K186">
        <v>2.727827</v>
      </c>
      <c r="L186">
        <v>2.681972</v>
      </c>
      <c r="M186">
        <v>0.98482400000000003</v>
      </c>
      <c r="N186" t="s">
        <v>467</v>
      </c>
      <c r="O186" t="s">
        <v>467</v>
      </c>
      <c r="P186" t="s">
        <v>467</v>
      </c>
      <c r="Q186" t="s">
        <v>467</v>
      </c>
    </row>
    <row r="187" spans="1:17" x14ac:dyDescent="0.3">
      <c r="A187" s="210" t="str">
        <f t="shared" si="5"/>
        <v>DA_2028_87_42</v>
      </c>
      <c r="B187" s="210" t="str">
        <f t="shared" si="4"/>
        <v>DA</v>
      </c>
      <c r="C187">
        <v>2</v>
      </c>
      <c r="D187">
        <v>2028</v>
      </c>
      <c r="E187">
        <v>49011</v>
      </c>
      <c r="F187" t="s">
        <v>234</v>
      </c>
      <c r="G187">
        <v>42</v>
      </c>
      <c r="H187" t="s">
        <v>256</v>
      </c>
      <c r="I187">
        <v>87</v>
      </c>
      <c r="J187" t="s">
        <v>176</v>
      </c>
      <c r="K187">
        <v>0.30546800000000002</v>
      </c>
      <c r="L187">
        <v>0.16148499999999999</v>
      </c>
      <c r="M187">
        <v>0.87097999999999998</v>
      </c>
      <c r="N187">
        <v>5.4260000000000003E-3</v>
      </c>
      <c r="O187">
        <v>3.0366000000000001E-2</v>
      </c>
      <c r="P187" t="s">
        <v>467</v>
      </c>
      <c r="Q187">
        <v>13.163</v>
      </c>
    </row>
    <row r="188" spans="1:17" x14ac:dyDescent="0.3">
      <c r="A188" s="210" t="str">
        <f t="shared" si="5"/>
        <v>DA_2028_90_42</v>
      </c>
      <c r="B188" s="210" t="str">
        <f t="shared" si="4"/>
        <v>DA</v>
      </c>
      <c r="C188">
        <v>2</v>
      </c>
      <c r="D188">
        <v>2028</v>
      </c>
      <c r="E188">
        <v>49011</v>
      </c>
      <c r="F188" t="s">
        <v>234</v>
      </c>
      <c r="G188">
        <v>42</v>
      </c>
      <c r="H188" t="s">
        <v>256</v>
      </c>
      <c r="I188">
        <v>90</v>
      </c>
      <c r="J188" t="s">
        <v>179</v>
      </c>
      <c r="K188">
        <v>1556.3148189999999</v>
      </c>
      <c r="L188">
        <v>1551.737793</v>
      </c>
      <c r="M188">
        <v>98.300399999999996</v>
      </c>
      <c r="N188" t="s">
        <v>467</v>
      </c>
      <c r="O188" t="s">
        <v>467</v>
      </c>
      <c r="P188" t="s">
        <v>467</v>
      </c>
      <c r="Q188" t="s">
        <v>467</v>
      </c>
    </row>
    <row r="189" spans="1:17" x14ac:dyDescent="0.3">
      <c r="A189" s="210" t="str">
        <f t="shared" si="5"/>
        <v>DA_2028_100_42</v>
      </c>
      <c r="B189" s="210" t="str">
        <f t="shared" si="4"/>
        <v>DA</v>
      </c>
      <c r="C189">
        <v>2</v>
      </c>
      <c r="D189">
        <v>2028</v>
      </c>
      <c r="E189">
        <v>49011</v>
      </c>
      <c r="F189" t="s">
        <v>234</v>
      </c>
      <c r="G189">
        <v>42</v>
      </c>
      <c r="H189" t="s">
        <v>256</v>
      </c>
      <c r="I189">
        <v>100</v>
      </c>
      <c r="J189" t="s">
        <v>178</v>
      </c>
      <c r="K189">
        <v>2.2114000000000002E-2</v>
      </c>
      <c r="L189">
        <v>1.9730999999999999E-2</v>
      </c>
      <c r="M189">
        <v>5.1165000000000002E-2</v>
      </c>
      <c r="N189" t="s">
        <v>467</v>
      </c>
      <c r="O189" t="s">
        <v>467</v>
      </c>
      <c r="P189" t="s">
        <v>467</v>
      </c>
      <c r="Q189" t="s">
        <v>467</v>
      </c>
    </row>
    <row r="190" spans="1:17" x14ac:dyDescent="0.3">
      <c r="A190" s="210" t="str">
        <f t="shared" si="5"/>
        <v>DA_2028_106_42</v>
      </c>
      <c r="B190" s="210" t="str">
        <f t="shared" si="4"/>
        <v>DA</v>
      </c>
      <c r="C190">
        <v>2</v>
      </c>
      <c r="D190">
        <v>2028</v>
      </c>
      <c r="E190">
        <v>49011</v>
      </c>
      <c r="F190" t="s">
        <v>234</v>
      </c>
      <c r="G190">
        <v>42</v>
      </c>
      <c r="H190" t="s">
        <v>256</v>
      </c>
      <c r="I190">
        <v>106</v>
      </c>
      <c r="J190" t="s">
        <v>180</v>
      </c>
      <c r="K190">
        <v>5.5675000000000002E-2</v>
      </c>
      <c r="L190">
        <v>5.5675000000000002E-2</v>
      </c>
      <c r="M190" t="s">
        <v>467</v>
      </c>
      <c r="N190" t="s">
        <v>467</v>
      </c>
      <c r="O190" t="s">
        <v>467</v>
      </c>
      <c r="P190" t="s">
        <v>467</v>
      </c>
      <c r="Q190" t="s">
        <v>467</v>
      </c>
    </row>
    <row r="191" spans="1:17" x14ac:dyDescent="0.3">
      <c r="A191" s="210" t="str">
        <f t="shared" si="5"/>
        <v>DA_2028_107_42</v>
      </c>
      <c r="B191" s="210" t="str">
        <f t="shared" si="4"/>
        <v>DA</v>
      </c>
      <c r="C191">
        <v>2</v>
      </c>
      <c r="D191">
        <v>2028</v>
      </c>
      <c r="E191">
        <v>49011</v>
      </c>
      <c r="F191" t="s">
        <v>234</v>
      </c>
      <c r="G191">
        <v>42</v>
      </c>
      <c r="H191" t="s">
        <v>256</v>
      </c>
      <c r="I191">
        <v>107</v>
      </c>
      <c r="J191" t="s">
        <v>181</v>
      </c>
      <c r="K191">
        <v>1.5037E-2</v>
      </c>
      <c r="L191">
        <v>1.5037E-2</v>
      </c>
      <c r="M191" t="s">
        <v>467</v>
      </c>
      <c r="N191" t="s">
        <v>467</v>
      </c>
      <c r="O191" t="s">
        <v>467</v>
      </c>
      <c r="P191" t="s">
        <v>467</v>
      </c>
      <c r="Q191" t="s">
        <v>467</v>
      </c>
    </row>
    <row r="192" spans="1:17" x14ac:dyDescent="0.3">
      <c r="A192" s="210" t="str">
        <f t="shared" si="5"/>
        <v>DA_2028_110_42</v>
      </c>
      <c r="B192" s="210" t="str">
        <f t="shared" si="4"/>
        <v>DA</v>
      </c>
      <c r="C192">
        <v>2</v>
      </c>
      <c r="D192">
        <v>2028</v>
      </c>
      <c r="E192">
        <v>49011</v>
      </c>
      <c r="F192" t="s">
        <v>234</v>
      </c>
      <c r="G192">
        <v>42</v>
      </c>
      <c r="H192" t="s">
        <v>256</v>
      </c>
      <c r="I192">
        <v>110</v>
      </c>
      <c r="J192" t="s">
        <v>177</v>
      </c>
      <c r="K192">
        <v>2.0143000000000001E-2</v>
      </c>
      <c r="L192">
        <v>1.8033E-2</v>
      </c>
      <c r="M192">
        <v>4.5317000000000003E-2</v>
      </c>
      <c r="N192" t="s">
        <v>467</v>
      </c>
      <c r="O192" t="s">
        <v>467</v>
      </c>
      <c r="P192" t="s">
        <v>467</v>
      </c>
      <c r="Q192" t="s">
        <v>467</v>
      </c>
    </row>
    <row r="193" spans="1:17" x14ac:dyDescent="0.3">
      <c r="A193" s="210" t="str">
        <f t="shared" si="5"/>
        <v>DA_2028_116_42</v>
      </c>
      <c r="B193" s="210" t="str">
        <f t="shared" si="4"/>
        <v>DA</v>
      </c>
      <c r="C193">
        <v>2</v>
      </c>
      <c r="D193">
        <v>2028</v>
      </c>
      <c r="E193">
        <v>49011</v>
      </c>
      <c r="F193" t="s">
        <v>234</v>
      </c>
      <c r="G193">
        <v>42</v>
      </c>
      <c r="H193" t="s">
        <v>256</v>
      </c>
      <c r="I193">
        <v>116</v>
      </c>
      <c r="J193" t="s">
        <v>182</v>
      </c>
      <c r="K193">
        <v>6.9589999999999999E-3</v>
      </c>
      <c r="L193">
        <v>6.9589999999999999E-3</v>
      </c>
      <c r="M193" t="s">
        <v>467</v>
      </c>
      <c r="N193" t="s">
        <v>467</v>
      </c>
      <c r="O193" t="s">
        <v>467</v>
      </c>
      <c r="P193" t="s">
        <v>467</v>
      </c>
      <c r="Q193" t="s">
        <v>467</v>
      </c>
    </row>
    <row r="194" spans="1:17" x14ac:dyDescent="0.3">
      <c r="A194" s="210" t="str">
        <f t="shared" si="5"/>
        <v>DA_2028_117_42</v>
      </c>
      <c r="B194" s="210" t="str">
        <f t="shared" si="4"/>
        <v>DA</v>
      </c>
      <c r="C194">
        <v>2</v>
      </c>
      <c r="D194">
        <v>2028</v>
      </c>
      <c r="E194">
        <v>49011</v>
      </c>
      <c r="F194" t="s">
        <v>234</v>
      </c>
      <c r="G194">
        <v>42</v>
      </c>
      <c r="H194" t="s">
        <v>256</v>
      </c>
      <c r="I194">
        <v>117</v>
      </c>
      <c r="J194" t="s">
        <v>183</v>
      </c>
      <c r="K194">
        <v>2.2560000000000002E-3</v>
      </c>
      <c r="L194">
        <v>2.2560000000000002E-3</v>
      </c>
      <c r="M194" t="s">
        <v>467</v>
      </c>
      <c r="N194" t="s">
        <v>467</v>
      </c>
      <c r="O194" t="s">
        <v>467</v>
      </c>
      <c r="P194" t="s">
        <v>467</v>
      </c>
      <c r="Q194" t="s">
        <v>467</v>
      </c>
    </row>
    <row r="195" spans="1:17" x14ac:dyDescent="0.3">
      <c r="A195" s="210" t="str">
        <f t="shared" si="5"/>
        <v>DA_2028_2_43</v>
      </c>
      <c r="B195" s="210" t="str">
        <f t="shared" si="4"/>
        <v>DA</v>
      </c>
      <c r="C195">
        <v>2</v>
      </c>
      <c r="D195">
        <v>2028</v>
      </c>
      <c r="E195">
        <v>49011</v>
      </c>
      <c r="F195" t="s">
        <v>234</v>
      </c>
      <c r="G195">
        <v>43</v>
      </c>
      <c r="H195" t="s">
        <v>257</v>
      </c>
      <c r="I195">
        <v>2</v>
      </c>
      <c r="J195" t="s">
        <v>174</v>
      </c>
      <c r="K195">
        <v>1.4713590000000001</v>
      </c>
      <c r="L195">
        <v>1.3888929999999999</v>
      </c>
      <c r="M195">
        <v>1.08457</v>
      </c>
      <c r="N195" t="s">
        <v>467</v>
      </c>
      <c r="O195" t="s">
        <v>467</v>
      </c>
      <c r="P195" t="s">
        <v>467</v>
      </c>
      <c r="Q195" t="s">
        <v>467</v>
      </c>
    </row>
    <row r="196" spans="1:17" x14ac:dyDescent="0.3">
      <c r="A196" s="210" t="str">
        <f t="shared" si="5"/>
        <v>DA_2028_3_43</v>
      </c>
      <c r="B196" s="210" t="str">
        <f t="shared" si="4"/>
        <v>DA</v>
      </c>
      <c r="C196">
        <v>2</v>
      </c>
      <c r="D196">
        <v>2028</v>
      </c>
      <c r="E196">
        <v>49011</v>
      </c>
      <c r="F196" t="s">
        <v>234</v>
      </c>
      <c r="G196">
        <v>43</v>
      </c>
      <c r="H196" t="s">
        <v>257</v>
      </c>
      <c r="I196">
        <v>3</v>
      </c>
      <c r="J196" t="s">
        <v>175</v>
      </c>
      <c r="K196">
        <v>1.900263</v>
      </c>
      <c r="L196">
        <v>1.8321639999999999</v>
      </c>
      <c r="M196">
        <v>0.89561800000000003</v>
      </c>
      <c r="N196" t="s">
        <v>467</v>
      </c>
      <c r="O196" t="s">
        <v>467</v>
      </c>
      <c r="P196" t="s">
        <v>467</v>
      </c>
      <c r="Q196" t="s">
        <v>467</v>
      </c>
    </row>
    <row r="197" spans="1:17" x14ac:dyDescent="0.3">
      <c r="A197" s="210" t="str">
        <f t="shared" si="5"/>
        <v>DA_2028_87_43</v>
      </c>
      <c r="B197" s="210" t="str">
        <f t="shared" ref="B197:B260" si="6">VLOOKUP(E197,County_ID,2,FALSE)</f>
        <v>DA</v>
      </c>
      <c r="C197">
        <v>2</v>
      </c>
      <c r="D197">
        <v>2028</v>
      </c>
      <c r="E197">
        <v>49011</v>
      </c>
      <c r="F197" t="s">
        <v>234</v>
      </c>
      <c r="G197">
        <v>43</v>
      </c>
      <c r="H197" t="s">
        <v>257</v>
      </c>
      <c r="I197">
        <v>87</v>
      </c>
      <c r="J197" t="s">
        <v>176</v>
      </c>
      <c r="K197">
        <v>0.191131</v>
      </c>
      <c r="L197">
        <v>9.8096000000000003E-2</v>
      </c>
      <c r="M197">
        <v>0.70842799999999995</v>
      </c>
      <c r="N197">
        <v>7.6400000000000003E-4</v>
      </c>
      <c r="O197">
        <v>1.4599999999999999E-3</v>
      </c>
      <c r="P197" t="s">
        <v>467</v>
      </c>
      <c r="Q197">
        <v>1.7619320000000001</v>
      </c>
    </row>
    <row r="198" spans="1:17" x14ac:dyDescent="0.3">
      <c r="A198" s="210" t="str">
        <f t="shared" ref="A198:A261" si="7">B198&amp;"_"&amp;D198&amp;"_"&amp;I198&amp;"_"&amp;G198</f>
        <v>DA_2028_90_43</v>
      </c>
      <c r="B198" s="210" t="str">
        <f t="shared" si="6"/>
        <v>DA</v>
      </c>
      <c r="C198">
        <v>2</v>
      </c>
      <c r="D198">
        <v>2028</v>
      </c>
      <c r="E198">
        <v>49011</v>
      </c>
      <c r="F198" t="s">
        <v>234</v>
      </c>
      <c r="G198">
        <v>43</v>
      </c>
      <c r="H198" t="s">
        <v>257</v>
      </c>
      <c r="I198">
        <v>90</v>
      </c>
      <c r="J198" t="s">
        <v>179</v>
      </c>
      <c r="K198">
        <v>1164.9001459999999</v>
      </c>
      <c r="L198">
        <v>1157.96875</v>
      </c>
      <c r="M198">
        <v>91.159897000000001</v>
      </c>
      <c r="N198" t="s">
        <v>467</v>
      </c>
      <c r="O198" t="s">
        <v>467</v>
      </c>
      <c r="P198" t="s">
        <v>467</v>
      </c>
      <c r="Q198" t="s">
        <v>467</v>
      </c>
    </row>
    <row r="199" spans="1:17" x14ac:dyDescent="0.3">
      <c r="A199" s="210" t="str">
        <f t="shared" si="7"/>
        <v>DA_2028_100_43</v>
      </c>
      <c r="B199" s="210" t="str">
        <f t="shared" si="6"/>
        <v>DA</v>
      </c>
      <c r="C199">
        <v>2</v>
      </c>
      <c r="D199">
        <v>2028</v>
      </c>
      <c r="E199">
        <v>49011</v>
      </c>
      <c r="F199" t="s">
        <v>234</v>
      </c>
      <c r="G199">
        <v>43</v>
      </c>
      <c r="H199" t="s">
        <v>257</v>
      </c>
      <c r="I199">
        <v>100</v>
      </c>
      <c r="J199" t="s">
        <v>178</v>
      </c>
      <c r="K199">
        <v>4.0342999999999997E-2</v>
      </c>
      <c r="L199">
        <v>3.9905000000000003E-2</v>
      </c>
      <c r="M199">
        <v>5.764E-3</v>
      </c>
      <c r="N199" t="s">
        <v>467</v>
      </c>
      <c r="O199" t="s">
        <v>467</v>
      </c>
      <c r="P199" t="s">
        <v>467</v>
      </c>
      <c r="Q199" t="s">
        <v>467</v>
      </c>
    </row>
    <row r="200" spans="1:17" x14ac:dyDescent="0.3">
      <c r="A200" s="210" t="str">
        <f t="shared" si="7"/>
        <v>DA_2028_106_43</v>
      </c>
      <c r="B200" s="210" t="str">
        <f t="shared" si="6"/>
        <v>DA</v>
      </c>
      <c r="C200">
        <v>2</v>
      </c>
      <c r="D200">
        <v>2028</v>
      </c>
      <c r="E200">
        <v>49011</v>
      </c>
      <c r="F200" t="s">
        <v>234</v>
      </c>
      <c r="G200">
        <v>43</v>
      </c>
      <c r="H200" t="s">
        <v>257</v>
      </c>
      <c r="I200">
        <v>106</v>
      </c>
      <c r="J200" t="s">
        <v>180</v>
      </c>
      <c r="K200">
        <v>5.6592999999999997E-2</v>
      </c>
      <c r="L200">
        <v>5.6592999999999997E-2</v>
      </c>
      <c r="M200" t="s">
        <v>467</v>
      </c>
      <c r="N200" t="s">
        <v>467</v>
      </c>
      <c r="O200" t="s">
        <v>467</v>
      </c>
      <c r="P200" t="s">
        <v>467</v>
      </c>
      <c r="Q200" t="s">
        <v>467</v>
      </c>
    </row>
    <row r="201" spans="1:17" x14ac:dyDescent="0.3">
      <c r="A201" s="210" t="str">
        <f t="shared" si="7"/>
        <v>DA_2028_107_43</v>
      </c>
      <c r="B201" s="210" t="str">
        <f t="shared" si="6"/>
        <v>DA</v>
      </c>
      <c r="C201">
        <v>2</v>
      </c>
      <c r="D201">
        <v>2028</v>
      </c>
      <c r="E201">
        <v>49011</v>
      </c>
      <c r="F201" t="s">
        <v>234</v>
      </c>
      <c r="G201">
        <v>43</v>
      </c>
      <c r="H201" t="s">
        <v>257</v>
      </c>
      <c r="I201">
        <v>107</v>
      </c>
      <c r="J201" t="s">
        <v>181</v>
      </c>
      <c r="K201">
        <v>1.4506E-2</v>
      </c>
      <c r="L201">
        <v>1.4506E-2</v>
      </c>
      <c r="M201" t="s">
        <v>467</v>
      </c>
      <c r="N201" t="s">
        <v>467</v>
      </c>
      <c r="O201" t="s">
        <v>467</v>
      </c>
      <c r="P201" t="s">
        <v>467</v>
      </c>
      <c r="Q201" t="s">
        <v>467</v>
      </c>
    </row>
    <row r="202" spans="1:17" x14ac:dyDescent="0.3">
      <c r="A202" s="210" t="str">
        <f t="shared" si="7"/>
        <v>DA_2028_110_43</v>
      </c>
      <c r="B202" s="210" t="str">
        <f t="shared" si="6"/>
        <v>DA</v>
      </c>
      <c r="C202">
        <v>2</v>
      </c>
      <c r="D202">
        <v>2028</v>
      </c>
      <c r="E202">
        <v>49011</v>
      </c>
      <c r="F202" t="s">
        <v>234</v>
      </c>
      <c r="G202">
        <v>43</v>
      </c>
      <c r="H202" t="s">
        <v>257</v>
      </c>
      <c r="I202">
        <v>110</v>
      </c>
      <c r="J202" t="s">
        <v>177</v>
      </c>
      <c r="K202">
        <v>3.7095000000000003E-2</v>
      </c>
      <c r="L202">
        <v>3.6703E-2</v>
      </c>
      <c r="M202">
        <v>5.1679999999999999E-3</v>
      </c>
      <c r="N202" t="s">
        <v>467</v>
      </c>
      <c r="O202" t="s">
        <v>467</v>
      </c>
      <c r="P202" t="s">
        <v>467</v>
      </c>
      <c r="Q202" t="s">
        <v>467</v>
      </c>
    </row>
    <row r="203" spans="1:17" x14ac:dyDescent="0.3">
      <c r="A203" s="210" t="str">
        <f t="shared" si="7"/>
        <v>DA_2028_116_43</v>
      </c>
      <c r="B203" s="210" t="str">
        <f t="shared" si="6"/>
        <v>DA</v>
      </c>
      <c r="C203">
        <v>2</v>
      </c>
      <c r="D203">
        <v>2028</v>
      </c>
      <c r="E203">
        <v>49011</v>
      </c>
      <c r="F203" t="s">
        <v>234</v>
      </c>
      <c r="G203">
        <v>43</v>
      </c>
      <c r="H203" t="s">
        <v>257</v>
      </c>
      <c r="I203">
        <v>116</v>
      </c>
      <c r="J203" t="s">
        <v>182</v>
      </c>
      <c r="K203">
        <v>7.0740000000000004E-3</v>
      </c>
      <c r="L203">
        <v>7.0740000000000004E-3</v>
      </c>
      <c r="M203" t="s">
        <v>467</v>
      </c>
      <c r="N203" t="s">
        <v>467</v>
      </c>
      <c r="O203" t="s">
        <v>467</v>
      </c>
      <c r="P203" t="s">
        <v>467</v>
      </c>
      <c r="Q203" t="s">
        <v>467</v>
      </c>
    </row>
    <row r="204" spans="1:17" x14ac:dyDescent="0.3">
      <c r="A204" s="210" t="str">
        <f t="shared" si="7"/>
        <v>DA_2028_117_43</v>
      </c>
      <c r="B204" s="210" t="str">
        <f t="shared" si="6"/>
        <v>DA</v>
      </c>
      <c r="C204">
        <v>2</v>
      </c>
      <c r="D204">
        <v>2028</v>
      </c>
      <c r="E204">
        <v>49011</v>
      </c>
      <c r="F204" t="s">
        <v>234</v>
      </c>
      <c r="G204">
        <v>43</v>
      </c>
      <c r="H204" t="s">
        <v>257</v>
      </c>
      <c r="I204">
        <v>117</v>
      </c>
      <c r="J204" t="s">
        <v>183</v>
      </c>
      <c r="K204">
        <v>2.176E-3</v>
      </c>
      <c r="L204">
        <v>2.176E-3</v>
      </c>
      <c r="M204" t="s">
        <v>467</v>
      </c>
      <c r="N204" t="s">
        <v>467</v>
      </c>
      <c r="O204" t="s">
        <v>467</v>
      </c>
      <c r="P204" t="s">
        <v>467</v>
      </c>
      <c r="Q204" t="s">
        <v>467</v>
      </c>
    </row>
    <row r="205" spans="1:17" x14ac:dyDescent="0.3">
      <c r="A205" s="210" t="str">
        <f t="shared" si="7"/>
        <v>DA_2028_2_51</v>
      </c>
      <c r="B205" s="210" t="str">
        <f t="shared" si="6"/>
        <v>DA</v>
      </c>
      <c r="C205">
        <v>2</v>
      </c>
      <c r="D205">
        <v>2028</v>
      </c>
      <c r="E205">
        <v>49011</v>
      </c>
      <c r="F205" t="s">
        <v>234</v>
      </c>
      <c r="G205">
        <v>51</v>
      </c>
      <c r="H205" t="s">
        <v>258</v>
      </c>
      <c r="I205">
        <v>2</v>
      </c>
      <c r="J205" t="s">
        <v>174</v>
      </c>
      <c r="K205">
        <v>7.6011709999999999</v>
      </c>
      <c r="L205">
        <v>7.463317</v>
      </c>
      <c r="M205">
        <v>3.837485</v>
      </c>
      <c r="N205" t="s">
        <v>467</v>
      </c>
      <c r="O205" t="s">
        <v>467</v>
      </c>
      <c r="P205" t="s">
        <v>467</v>
      </c>
      <c r="Q205" t="s">
        <v>467</v>
      </c>
    </row>
    <row r="206" spans="1:17" x14ac:dyDescent="0.3">
      <c r="A206" s="210" t="str">
        <f t="shared" si="7"/>
        <v>DA_2028_3_51</v>
      </c>
      <c r="B206" s="210" t="str">
        <f t="shared" si="6"/>
        <v>DA</v>
      </c>
      <c r="C206">
        <v>2</v>
      </c>
      <c r="D206">
        <v>2028</v>
      </c>
      <c r="E206">
        <v>49011</v>
      </c>
      <c r="F206" t="s">
        <v>234</v>
      </c>
      <c r="G206">
        <v>51</v>
      </c>
      <c r="H206" t="s">
        <v>258</v>
      </c>
      <c r="I206">
        <v>3</v>
      </c>
      <c r="J206" t="s">
        <v>175</v>
      </c>
      <c r="K206">
        <v>3.3526060000000002</v>
      </c>
      <c r="L206">
        <v>3.3526060000000002</v>
      </c>
      <c r="M206" t="s">
        <v>467</v>
      </c>
      <c r="N206" t="s">
        <v>467</v>
      </c>
      <c r="O206" t="s">
        <v>467</v>
      </c>
      <c r="P206" t="s">
        <v>467</v>
      </c>
      <c r="Q206" t="s">
        <v>467</v>
      </c>
    </row>
    <row r="207" spans="1:17" x14ac:dyDescent="0.3">
      <c r="A207" s="210" t="str">
        <f t="shared" si="7"/>
        <v>DA_2028_87_51</v>
      </c>
      <c r="B207" s="210" t="str">
        <f t="shared" si="6"/>
        <v>DA</v>
      </c>
      <c r="C207">
        <v>2</v>
      </c>
      <c r="D207">
        <v>2028</v>
      </c>
      <c r="E207">
        <v>49011</v>
      </c>
      <c r="F207" t="s">
        <v>234</v>
      </c>
      <c r="G207">
        <v>51</v>
      </c>
      <c r="H207" t="s">
        <v>258</v>
      </c>
      <c r="I207">
        <v>87</v>
      </c>
      <c r="J207" t="s">
        <v>176</v>
      </c>
      <c r="K207">
        <v>0.30296600000000001</v>
      </c>
      <c r="L207">
        <v>0.23550699999999999</v>
      </c>
      <c r="M207">
        <v>0.72282400000000002</v>
      </c>
      <c r="N207">
        <v>2.2109999999999999E-3</v>
      </c>
      <c r="O207">
        <v>3.846E-3</v>
      </c>
      <c r="P207" t="s">
        <v>467</v>
      </c>
      <c r="Q207">
        <v>1.640226</v>
      </c>
    </row>
    <row r="208" spans="1:17" x14ac:dyDescent="0.3">
      <c r="A208" s="210" t="str">
        <f t="shared" si="7"/>
        <v>DA_2028_90_51</v>
      </c>
      <c r="B208" s="210" t="str">
        <f t="shared" si="6"/>
        <v>DA</v>
      </c>
      <c r="C208">
        <v>2</v>
      </c>
      <c r="D208">
        <v>2028</v>
      </c>
      <c r="E208">
        <v>49011</v>
      </c>
      <c r="F208" t="s">
        <v>234</v>
      </c>
      <c r="G208">
        <v>51</v>
      </c>
      <c r="H208" t="s">
        <v>258</v>
      </c>
      <c r="I208">
        <v>90</v>
      </c>
      <c r="J208" t="s">
        <v>179</v>
      </c>
      <c r="K208">
        <v>1617.1918949999999</v>
      </c>
      <c r="L208">
        <v>1610.3142089999999</v>
      </c>
      <c r="M208">
        <v>191.45648199999999</v>
      </c>
      <c r="N208" t="s">
        <v>467</v>
      </c>
      <c r="O208" t="s">
        <v>467</v>
      </c>
      <c r="P208" t="s">
        <v>467</v>
      </c>
      <c r="Q208" t="s">
        <v>467</v>
      </c>
    </row>
    <row r="209" spans="1:17" x14ac:dyDescent="0.3">
      <c r="A209" s="210" t="str">
        <f t="shared" si="7"/>
        <v>DA_2028_100_51</v>
      </c>
      <c r="B209" s="210" t="str">
        <f t="shared" si="6"/>
        <v>DA</v>
      </c>
      <c r="C209">
        <v>2</v>
      </c>
      <c r="D209">
        <v>2028</v>
      </c>
      <c r="E209">
        <v>49011</v>
      </c>
      <c r="F209" t="s">
        <v>234</v>
      </c>
      <c r="G209">
        <v>51</v>
      </c>
      <c r="H209" t="s">
        <v>258</v>
      </c>
      <c r="I209">
        <v>100</v>
      </c>
      <c r="J209" t="s">
        <v>178</v>
      </c>
      <c r="K209">
        <v>4.5487E-2</v>
      </c>
      <c r="L209">
        <v>4.5282999999999997E-2</v>
      </c>
      <c r="M209">
        <v>5.6959999999999997E-3</v>
      </c>
      <c r="N209" t="s">
        <v>467</v>
      </c>
      <c r="O209" t="s">
        <v>467</v>
      </c>
      <c r="P209" t="s">
        <v>467</v>
      </c>
      <c r="Q209" t="s">
        <v>467</v>
      </c>
    </row>
    <row r="210" spans="1:17" x14ac:dyDescent="0.3">
      <c r="A210" s="210" t="str">
        <f t="shared" si="7"/>
        <v>DA_2028_106_51</v>
      </c>
      <c r="B210" s="210" t="str">
        <f t="shared" si="6"/>
        <v>DA</v>
      </c>
      <c r="C210">
        <v>2</v>
      </c>
      <c r="D210">
        <v>2028</v>
      </c>
      <c r="E210">
        <v>49011</v>
      </c>
      <c r="F210" t="s">
        <v>234</v>
      </c>
      <c r="G210">
        <v>51</v>
      </c>
      <c r="H210" t="s">
        <v>258</v>
      </c>
      <c r="I210">
        <v>106</v>
      </c>
      <c r="J210" t="s">
        <v>180</v>
      </c>
      <c r="K210">
        <v>9.0102000000000002E-2</v>
      </c>
      <c r="L210">
        <v>9.0102000000000002E-2</v>
      </c>
      <c r="M210" t="s">
        <v>467</v>
      </c>
      <c r="N210" t="s">
        <v>467</v>
      </c>
      <c r="O210" t="s">
        <v>467</v>
      </c>
      <c r="P210" t="s">
        <v>467</v>
      </c>
      <c r="Q210" t="s">
        <v>467</v>
      </c>
    </row>
    <row r="211" spans="1:17" x14ac:dyDescent="0.3">
      <c r="A211" s="210" t="str">
        <f t="shared" si="7"/>
        <v>DA_2028_107_51</v>
      </c>
      <c r="B211" s="210" t="str">
        <f t="shared" si="6"/>
        <v>DA</v>
      </c>
      <c r="C211">
        <v>2</v>
      </c>
      <c r="D211">
        <v>2028</v>
      </c>
      <c r="E211">
        <v>49011</v>
      </c>
      <c r="F211" t="s">
        <v>234</v>
      </c>
      <c r="G211">
        <v>51</v>
      </c>
      <c r="H211" t="s">
        <v>258</v>
      </c>
      <c r="I211">
        <v>107</v>
      </c>
      <c r="J211" t="s">
        <v>181</v>
      </c>
      <c r="K211">
        <v>2.4109999999999999E-2</v>
      </c>
      <c r="L211">
        <v>2.4109999999999999E-2</v>
      </c>
      <c r="M211" t="s">
        <v>467</v>
      </c>
      <c r="N211" t="s">
        <v>467</v>
      </c>
      <c r="O211" t="s">
        <v>467</v>
      </c>
      <c r="P211" t="s">
        <v>467</v>
      </c>
      <c r="Q211" t="s">
        <v>467</v>
      </c>
    </row>
    <row r="212" spans="1:17" x14ac:dyDescent="0.3">
      <c r="A212" s="210" t="str">
        <f t="shared" si="7"/>
        <v>DA_2028_110_51</v>
      </c>
      <c r="B212" s="210" t="str">
        <f t="shared" si="6"/>
        <v>DA</v>
      </c>
      <c r="C212">
        <v>2</v>
      </c>
      <c r="D212">
        <v>2028</v>
      </c>
      <c r="E212">
        <v>49011</v>
      </c>
      <c r="F212" t="s">
        <v>234</v>
      </c>
      <c r="G212">
        <v>51</v>
      </c>
      <c r="H212" t="s">
        <v>258</v>
      </c>
      <c r="I212">
        <v>110</v>
      </c>
      <c r="J212" t="s">
        <v>177</v>
      </c>
      <c r="K212">
        <v>4.1785000000000003E-2</v>
      </c>
      <c r="L212">
        <v>4.1598999999999997E-2</v>
      </c>
      <c r="M212">
        <v>5.1970000000000002E-3</v>
      </c>
      <c r="N212" t="s">
        <v>467</v>
      </c>
      <c r="O212" t="s">
        <v>467</v>
      </c>
      <c r="P212" t="s">
        <v>467</v>
      </c>
      <c r="Q212" t="s">
        <v>467</v>
      </c>
    </row>
    <row r="213" spans="1:17" x14ac:dyDescent="0.3">
      <c r="A213" s="210" t="str">
        <f t="shared" si="7"/>
        <v>DA_2028_116_51</v>
      </c>
      <c r="B213" s="210" t="str">
        <f t="shared" si="6"/>
        <v>DA</v>
      </c>
      <c r="C213">
        <v>2</v>
      </c>
      <c r="D213">
        <v>2028</v>
      </c>
      <c r="E213">
        <v>49011</v>
      </c>
      <c r="F213" t="s">
        <v>234</v>
      </c>
      <c r="G213">
        <v>51</v>
      </c>
      <c r="H213" t="s">
        <v>258</v>
      </c>
      <c r="I213">
        <v>116</v>
      </c>
      <c r="J213" t="s">
        <v>182</v>
      </c>
      <c r="K213">
        <v>1.1263E-2</v>
      </c>
      <c r="L213">
        <v>1.1263E-2</v>
      </c>
      <c r="M213" t="s">
        <v>467</v>
      </c>
      <c r="N213" t="s">
        <v>467</v>
      </c>
      <c r="O213" t="s">
        <v>467</v>
      </c>
      <c r="P213" t="s">
        <v>467</v>
      </c>
      <c r="Q213" t="s">
        <v>467</v>
      </c>
    </row>
    <row r="214" spans="1:17" x14ac:dyDescent="0.3">
      <c r="A214" s="210" t="str">
        <f t="shared" si="7"/>
        <v>DA_2028_117_51</v>
      </c>
      <c r="B214" s="210" t="str">
        <f t="shared" si="6"/>
        <v>DA</v>
      </c>
      <c r="C214">
        <v>2</v>
      </c>
      <c r="D214">
        <v>2028</v>
      </c>
      <c r="E214">
        <v>49011</v>
      </c>
      <c r="F214" t="s">
        <v>234</v>
      </c>
      <c r="G214">
        <v>51</v>
      </c>
      <c r="H214" t="s">
        <v>258</v>
      </c>
      <c r="I214">
        <v>117</v>
      </c>
      <c r="J214" t="s">
        <v>183</v>
      </c>
      <c r="K214">
        <v>3.6159999999999999E-3</v>
      </c>
      <c r="L214">
        <v>3.6159999999999999E-3</v>
      </c>
      <c r="M214" t="s">
        <v>467</v>
      </c>
      <c r="N214" t="s">
        <v>467</v>
      </c>
      <c r="O214" t="s">
        <v>467</v>
      </c>
      <c r="P214" t="s">
        <v>467</v>
      </c>
      <c r="Q214" t="s">
        <v>467</v>
      </c>
    </row>
    <row r="215" spans="1:17" x14ac:dyDescent="0.3">
      <c r="A215" s="210" t="str">
        <f t="shared" si="7"/>
        <v>DA_2028_2_52</v>
      </c>
      <c r="B215" s="210" t="str">
        <f t="shared" si="6"/>
        <v>DA</v>
      </c>
      <c r="C215">
        <v>2</v>
      </c>
      <c r="D215">
        <v>2028</v>
      </c>
      <c r="E215">
        <v>49011</v>
      </c>
      <c r="F215" t="s">
        <v>234</v>
      </c>
      <c r="G215">
        <v>52</v>
      </c>
      <c r="H215" t="s">
        <v>259</v>
      </c>
      <c r="I215">
        <v>2</v>
      </c>
      <c r="J215" t="s">
        <v>174</v>
      </c>
      <c r="K215">
        <v>3.3553329999999999</v>
      </c>
      <c r="L215">
        <v>2.5948410000000002</v>
      </c>
      <c r="M215">
        <v>1.2484919999999999</v>
      </c>
      <c r="N215" t="s">
        <v>467</v>
      </c>
      <c r="O215" t="s">
        <v>467</v>
      </c>
      <c r="P215" t="s">
        <v>467</v>
      </c>
      <c r="Q215" t="s">
        <v>467</v>
      </c>
    </row>
    <row r="216" spans="1:17" x14ac:dyDescent="0.3">
      <c r="A216" s="210" t="str">
        <f t="shared" si="7"/>
        <v>DA_2028_3_52</v>
      </c>
      <c r="B216" s="210" t="str">
        <f t="shared" si="6"/>
        <v>DA</v>
      </c>
      <c r="C216">
        <v>2</v>
      </c>
      <c r="D216">
        <v>2028</v>
      </c>
      <c r="E216">
        <v>49011</v>
      </c>
      <c r="F216" t="s">
        <v>234</v>
      </c>
      <c r="G216">
        <v>52</v>
      </c>
      <c r="H216" t="s">
        <v>259</v>
      </c>
      <c r="I216">
        <v>3</v>
      </c>
      <c r="J216" t="s">
        <v>175</v>
      </c>
      <c r="K216">
        <v>1.0909169999999999</v>
      </c>
      <c r="L216">
        <v>1.0909169999999999</v>
      </c>
      <c r="M216" t="s">
        <v>467</v>
      </c>
      <c r="N216" t="s">
        <v>467</v>
      </c>
      <c r="O216" t="s">
        <v>467</v>
      </c>
      <c r="P216" t="s">
        <v>467</v>
      </c>
      <c r="Q216" t="s">
        <v>467</v>
      </c>
    </row>
    <row r="217" spans="1:17" x14ac:dyDescent="0.3">
      <c r="A217" s="210" t="str">
        <f t="shared" si="7"/>
        <v>DA_2028_87_52</v>
      </c>
      <c r="B217" s="210" t="str">
        <f t="shared" si="6"/>
        <v>DA</v>
      </c>
      <c r="C217">
        <v>2</v>
      </c>
      <c r="D217">
        <v>2028</v>
      </c>
      <c r="E217">
        <v>49011</v>
      </c>
      <c r="F217" t="s">
        <v>234</v>
      </c>
      <c r="G217">
        <v>52</v>
      </c>
      <c r="H217" t="s">
        <v>259</v>
      </c>
      <c r="I217">
        <v>87</v>
      </c>
      <c r="J217" t="s">
        <v>176</v>
      </c>
      <c r="K217">
        <v>0.47942600000000002</v>
      </c>
      <c r="L217">
        <v>6.5712999999999994E-2</v>
      </c>
      <c r="M217">
        <v>0.56614600000000004</v>
      </c>
      <c r="N217">
        <v>2.3130000000000001E-2</v>
      </c>
      <c r="O217">
        <v>2.7557999999999999E-2</v>
      </c>
      <c r="P217" t="s">
        <v>467</v>
      </c>
      <c r="Q217">
        <v>1.307504</v>
      </c>
    </row>
    <row r="218" spans="1:17" x14ac:dyDescent="0.3">
      <c r="A218" s="210" t="str">
        <f t="shared" si="7"/>
        <v>DA_2028_90_52</v>
      </c>
      <c r="B218" s="210" t="str">
        <f t="shared" si="6"/>
        <v>DA</v>
      </c>
      <c r="C218">
        <v>2</v>
      </c>
      <c r="D218">
        <v>2028</v>
      </c>
      <c r="E218">
        <v>49011</v>
      </c>
      <c r="F218" t="s">
        <v>234</v>
      </c>
      <c r="G218">
        <v>52</v>
      </c>
      <c r="H218" t="s">
        <v>259</v>
      </c>
      <c r="I218">
        <v>90</v>
      </c>
      <c r="J218" t="s">
        <v>179</v>
      </c>
      <c r="K218">
        <v>942.83093299999996</v>
      </c>
      <c r="L218">
        <v>924.08129899999994</v>
      </c>
      <c r="M218">
        <v>30.781078000000001</v>
      </c>
      <c r="N218" t="s">
        <v>467</v>
      </c>
      <c r="O218" t="s">
        <v>467</v>
      </c>
      <c r="P218" t="s">
        <v>467</v>
      </c>
      <c r="Q218" t="s">
        <v>467</v>
      </c>
    </row>
    <row r="219" spans="1:17" x14ac:dyDescent="0.3">
      <c r="A219" s="210" t="str">
        <f t="shared" si="7"/>
        <v>DA_2028_100_52</v>
      </c>
      <c r="B219" s="210" t="str">
        <f t="shared" si="6"/>
        <v>DA</v>
      </c>
      <c r="C219">
        <v>2</v>
      </c>
      <c r="D219">
        <v>2028</v>
      </c>
      <c r="E219">
        <v>49011</v>
      </c>
      <c r="F219" t="s">
        <v>234</v>
      </c>
      <c r="G219">
        <v>52</v>
      </c>
      <c r="H219" t="s">
        <v>259</v>
      </c>
      <c r="I219">
        <v>100</v>
      </c>
      <c r="J219" t="s">
        <v>178</v>
      </c>
      <c r="K219">
        <v>2.6773000000000002E-2</v>
      </c>
      <c r="L219">
        <v>1.5295E-2</v>
      </c>
      <c r="M219">
        <v>1.8842999999999999E-2</v>
      </c>
      <c r="N219" t="s">
        <v>467</v>
      </c>
      <c r="O219" t="s">
        <v>467</v>
      </c>
      <c r="P219" t="s">
        <v>467</v>
      </c>
      <c r="Q219" t="s">
        <v>467</v>
      </c>
    </row>
    <row r="220" spans="1:17" x14ac:dyDescent="0.3">
      <c r="A220" s="210" t="str">
        <f t="shared" si="7"/>
        <v>DA_2028_106_52</v>
      </c>
      <c r="B220" s="210" t="str">
        <f t="shared" si="6"/>
        <v>DA</v>
      </c>
      <c r="C220">
        <v>2</v>
      </c>
      <c r="D220">
        <v>2028</v>
      </c>
      <c r="E220">
        <v>49011</v>
      </c>
      <c r="F220" t="s">
        <v>234</v>
      </c>
      <c r="G220">
        <v>52</v>
      </c>
      <c r="H220" t="s">
        <v>259</v>
      </c>
      <c r="I220">
        <v>106</v>
      </c>
      <c r="J220" t="s">
        <v>180</v>
      </c>
      <c r="K220">
        <v>5.8548999999999997E-2</v>
      </c>
      <c r="L220">
        <v>5.8548999999999997E-2</v>
      </c>
      <c r="M220" t="s">
        <v>467</v>
      </c>
      <c r="N220" t="s">
        <v>467</v>
      </c>
      <c r="O220" t="s">
        <v>467</v>
      </c>
      <c r="P220" t="s">
        <v>467</v>
      </c>
      <c r="Q220" t="s">
        <v>467</v>
      </c>
    </row>
    <row r="221" spans="1:17" x14ac:dyDescent="0.3">
      <c r="A221" s="210" t="str">
        <f t="shared" si="7"/>
        <v>DA_2028_107_52</v>
      </c>
      <c r="B221" s="210" t="str">
        <f t="shared" si="6"/>
        <v>DA</v>
      </c>
      <c r="C221">
        <v>2</v>
      </c>
      <c r="D221">
        <v>2028</v>
      </c>
      <c r="E221">
        <v>49011</v>
      </c>
      <c r="F221" t="s">
        <v>234</v>
      </c>
      <c r="G221">
        <v>52</v>
      </c>
      <c r="H221" t="s">
        <v>259</v>
      </c>
      <c r="I221">
        <v>107</v>
      </c>
      <c r="J221" t="s">
        <v>181</v>
      </c>
      <c r="K221">
        <v>1.4881999999999999E-2</v>
      </c>
      <c r="L221">
        <v>1.4881999999999999E-2</v>
      </c>
      <c r="M221" t="s">
        <v>467</v>
      </c>
      <c r="N221" t="s">
        <v>467</v>
      </c>
      <c r="O221" t="s">
        <v>467</v>
      </c>
      <c r="P221" t="s">
        <v>467</v>
      </c>
      <c r="Q221" t="s">
        <v>467</v>
      </c>
    </row>
    <row r="222" spans="1:17" x14ac:dyDescent="0.3">
      <c r="A222" s="210" t="str">
        <f t="shared" si="7"/>
        <v>DA_2028_110_52</v>
      </c>
      <c r="B222" s="210" t="str">
        <f t="shared" si="6"/>
        <v>DA</v>
      </c>
      <c r="C222">
        <v>2</v>
      </c>
      <c r="D222">
        <v>2028</v>
      </c>
      <c r="E222">
        <v>49011</v>
      </c>
      <c r="F222" t="s">
        <v>234</v>
      </c>
      <c r="G222">
        <v>52</v>
      </c>
      <c r="H222" t="s">
        <v>259</v>
      </c>
      <c r="I222">
        <v>110</v>
      </c>
      <c r="J222" t="s">
        <v>177</v>
      </c>
      <c r="K222">
        <v>2.4145E-2</v>
      </c>
      <c r="L222">
        <v>1.3984999999999999E-2</v>
      </c>
      <c r="M222">
        <v>1.6681000000000001E-2</v>
      </c>
      <c r="N222" t="s">
        <v>467</v>
      </c>
      <c r="O222" t="s">
        <v>467</v>
      </c>
      <c r="P222" t="s">
        <v>467</v>
      </c>
      <c r="Q222" t="s">
        <v>467</v>
      </c>
    </row>
    <row r="223" spans="1:17" x14ac:dyDescent="0.3">
      <c r="A223" s="210" t="str">
        <f t="shared" si="7"/>
        <v>DA_2028_116_52</v>
      </c>
      <c r="B223" s="210" t="str">
        <f t="shared" si="6"/>
        <v>DA</v>
      </c>
      <c r="C223">
        <v>2</v>
      </c>
      <c r="D223">
        <v>2028</v>
      </c>
      <c r="E223">
        <v>49011</v>
      </c>
      <c r="F223" t="s">
        <v>234</v>
      </c>
      <c r="G223">
        <v>52</v>
      </c>
      <c r="H223" t="s">
        <v>259</v>
      </c>
      <c r="I223">
        <v>116</v>
      </c>
      <c r="J223" t="s">
        <v>182</v>
      </c>
      <c r="K223">
        <v>7.319E-3</v>
      </c>
      <c r="L223">
        <v>7.319E-3</v>
      </c>
      <c r="M223" t="s">
        <v>467</v>
      </c>
      <c r="N223" t="s">
        <v>467</v>
      </c>
      <c r="O223" t="s">
        <v>467</v>
      </c>
      <c r="P223" t="s">
        <v>467</v>
      </c>
      <c r="Q223" t="s">
        <v>467</v>
      </c>
    </row>
    <row r="224" spans="1:17" x14ac:dyDescent="0.3">
      <c r="A224" s="210" t="str">
        <f t="shared" si="7"/>
        <v>DA_2028_117_52</v>
      </c>
      <c r="B224" s="210" t="str">
        <f t="shared" si="6"/>
        <v>DA</v>
      </c>
      <c r="C224">
        <v>2</v>
      </c>
      <c r="D224">
        <v>2028</v>
      </c>
      <c r="E224">
        <v>49011</v>
      </c>
      <c r="F224" t="s">
        <v>234</v>
      </c>
      <c r="G224">
        <v>52</v>
      </c>
      <c r="H224" t="s">
        <v>259</v>
      </c>
      <c r="I224">
        <v>117</v>
      </c>
      <c r="J224" t="s">
        <v>183</v>
      </c>
      <c r="K224">
        <v>2.232E-3</v>
      </c>
      <c r="L224">
        <v>2.232E-3</v>
      </c>
      <c r="M224" t="s">
        <v>467</v>
      </c>
      <c r="N224" t="s">
        <v>467</v>
      </c>
      <c r="O224" t="s">
        <v>467</v>
      </c>
      <c r="P224" t="s">
        <v>467</v>
      </c>
      <c r="Q224" t="s">
        <v>467</v>
      </c>
    </row>
    <row r="225" spans="1:17" x14ac:dyDescent="0.3">
      <c r="A225" s="210" t="str">
        <f t="shared" si="7"/>
        <v>DA_2028_2_53</v>
      </c>
      <c r="B225" s="210" t="str">
        <f t="shared" si="6"/>
        <v>DA</v>
      </c>
      <c r="C225">
        <v>2</v>
      </c>
      <c r="D225">
        <v>2028</v>
      </c>
      <c r="E225">
        <v>49011</v>
      </c>
      <c r="F225" t="s">
        <v>234</v>
      </c>
      <c r="G225">
        <v>53</v>
      </c>
      <c r="H225" t="s">
        <v>260</v>
      </c>
      <c r="I225">
        <v>2</v>
      </c>
      <c r="J225" t="s">
        <v>174</v>
      </c>
      <c r="K225">
        <v>2.46475</v>
      </c>
      <c r="L225">
        <v>2.429827</v>
      </c>
      <c r="M225">
        <v>1.304559</v>
      </c>
      <c r="N225" t="s">
        <v>467</v>
      </c>
      <c r="O225" t="s">
        <v>467</v>
      </c>
      <c r="P225" t="s">
        <v>467</v>
      </c>
      <c r="Q225" t="s">
        <v>467</v>
      </c>
    </row>
    <row r="226" spans="1:17" x14ac:dyDescent="0.3">
      <c r="A226" s="210" t="str">
        <f t="shared" si="7"/>
        <v>DA_2028_3_53</v>
      </c>
      <c r="B226" s="210" t="str">
        <f t="shared" si="6"/>
        <v>DA</v>
      </c>
      <c r="C226">
        <v>2</v>
      </c>
      <c r="D226">
        <v>2028</v>
      </c>
      <c r="E226">
        <v>49011</v>
      </c>
      <c r="F226" t="s">
        <v>234</v>
      </c>
      <c r="G226">
        <v>53</v>
      </c>
      <c r="H226" t="s">
        <v>260</v>
      </c>
      <c r="I226">
        <v>3</v>
      </c>
      <c r="J226" t="s">
        <v>175</v>
      </c>
      <c r="K226">
        <v>1.1202620000000001</v>
      </c>
      <c r="L226">
        <v>1.1202620000000001</v>
      </c>
      <c r="M226" t="s">
        <v>467</v>
      </c>
      <c r="N226" t="s">
        <v>467</v>
      </c>
      <c r="O226" t="s">
        <v>467</v>
      </c>
      <c r="P226" t="s">
        <v>467</v>
      </c>
      <c r="Q226" t="s">
        <v>467</v>
      </c>
    </row>
    <row r="227" spans="1:17" x14ac:dyDescent="0.3">
      <c r="A227" s="210" t="str">
        <f t="shared" si="7"/>
        <v>DA_2028_87_53</v>
      </c>
      <c r="B227" s="210" t="str">
        <f t="shared" si="6"/>
        <v>DA</v>
      </c>
      <c r="C227">
        <v>2</v>
      </c>
      <c r="D227">
        <v>2028</v>
      </c>
      <c r="E227">
        <v>49011</v>
      </c>
      <c r="F227" t="s">
        <v>234</v>
      </c>
      <c r="G227">
        <v>53</v>
      </c>
      <c r="H227" t="s">
        <v>260</v>
      </c>
      <c r="I227">
        <v>87</v>
      </c>
      <c r="J227" t="s">
        <v>176</v>
      </c>
      <c r="K227">
        <v>0.15473799999999999</v>
      </c>
      <c r="L227">
        <v>7.1938000000000002E-2</v>
      </c>
      <c r="M227">
        <v>0.5716</v>
      </c>
      <c r="N227">
        <v>2.1996999999999999E-2</v>
      </c>
      <c r="O227">
        <v>3.9834000000000001E-2</v>
      </c>
      <c r="P227" t="s">
        <v>467</v>
      </c>
      <c r="Q227">
        <v>1.9774929999999999</v>
      </c>
    </row>
    <row r="228" spans="1:17" x14ac:dyDescent="0.3">
      <c r="A228" s="210" t="str">
        <f t="shared" si="7"/>
        <v>DA_2028_90_53</v>
      </c>
      <c r="B228" s="210" t="str">
        <f t="shared" si="6"/>
        <v>DA</v>
      </c>
      <c r="C228">
        <v>2</v>
      </c>
      <c r="D228">
        <v>2028</v>
      </c>
      <c r="E228">
        <v>49011</v>
      </c>
      <c r="F228" t="s">
        <v>234</v>
      </c>
      <c r="G228">
        <v>53</v>
      </c>
      <c r="H228" t="s">
        <v>260</v>
      </c>
      <c r="I228">
        <v>90</v>
      </c>
      <c r="J228" t="s">
        <v>179</v>
      </c>
      <c r="K228">
        <v>886.98425299999997</v>
      </c>
      <c r="L228">
        <v>886.16094999999996</v>
      </c>
      <c r="M228">
        <v>30.756733000000001</v>
      </c>
      <c r="N228" t="s">
        <v>467</v>
      </c>
      <c r="O228" t="s">
        <v>467</v>
      </c>
      <c r="P228" t="s">
        <v>467</v>
      </c>
      <c r="Q228" t="s">
        <v>467</v>
      </c>
    </row>
    <row r="229" spans="1:17" x14ac:dyDescent="0.3">
      <c r="A229" s="210" t="str">
        <f t="shared" si="7"/>
        <v>DA_2028_100_53</v>
      </c>
      <c r="B229" s="210" t="str">
        <f t="shared" si="6"/>
        <v>DA</v>
      </c>
      <c r="C229">
        <v>2</v>
      </c>
      <c r="D229">
        <v>2028</v>
      </c>
      <c r="E229">
        <v>49011</v>
      </c>
      <c r="F229" t="s">
        <v>234</v>
      </c>
      <c r="G229">
        <v>53</v>
      </c>
      <c r="H229" t="s">
        <v>260</v>
      </c>
      <c r="I229">
        <v>100</v>
      </c>
      <c r="J229" t="s">
        <v>178</v>
      </c>
      <c r="K229">
        <v>1.8440999999999999E-2</v>
      </c>
      <c r="L229">
        <v>1.7944000000000002E-2</v>
      </c>
      <c r="M229">
        <v>1.856E-2</v>
      </c>
      <c r="N229" t="s">
        <v>467</v>
      </c>
      <c r="O229" t="s">
        <v>467</v>
      </c>
      <c r="P229" t="s">
        <v>467</v>
      </c>
      <c r="Q229" t="s">
        <v>467</v>
      </c>
    </row>
    <row r="230" spans="1:17" x14ac:dyDescent="0.3">
      <c r="A230" s="210" t="str">
        <f t="shared" si="7"/>
        <v>DA_2028_106_53</v>
      </c>
      <c r="B230" s="210" t="str">
        <f t="shared" si="6"/>
        <v>DA</v>
      </c>
      <c r="C230">
        <v>2</v>
      </c>
      <c r="D230">
        <v>2028</v>
      </c>
      <c r="E230">
        <v>49011</v>
      </c>
      <c r="F230" t="s">
        <v>234</v>
      </c>
      <c r="G230">
        <v>53</v>
      </c>
      <c r="H230" t="s">
        <v>260</v>
      </c>
      <c r="I230">
        <v>106</v>
      </c>
      <c r="J230" t="s">
        <v>180</v>
      </c>
      <c r="K230">
        <v>6.0049999999999999E-2</v>
      </c>
      <c r="L230">
        <v>6.0049999999999999E-2</v>
      </c>
      <c r="M230" t="s">
        <v>467</v>
      </c>
      <c r="N230" t="s">
        <v>467</v>
      </c>
      <c r="O230" t="s">
        <v>467</v>
      </c>
      <c r="P230" t="s">
        <v>467</v>
      </c>
      <c r="Q230" t="s">
        <v>467</v>
      </c>
    </row>
    <row r="231" spans="1:17" x14ac:dyDescent="0.3">
      <c r="A231" s="210" t="str">
        <f t="shared" si="7"/>
        <v>DA_2028_107_53</v>
      </c>
      <c r="B231" s="210" t="str">
        <f t="shared" si="6"/>
        <v>DA</v>
      </c>
      <c r="C231">
        <v>2</v>
      </c>
      <c r="D231">
        <v>2028</v>
      </c>
      <c r="E231">
        <v>49011</v>
      </c>
      <c r="F231" t="s">
        <v>234</v>
      </c>
      <c r="G231">
        <v>53</v>
      </c>
      <c r="H231" t="s">
        <v>260</v>
      </c>
      <c r="I231">
        <v>107</v>
      </c>
      <c r="J231" t="s">
        <v>181</v>
      </c>
      <c r="K231">
        <v>1.4899000000000001E-2</v>
      </c>
      <c r="L231">
        <v>1.4899000000000001E-2</v>
      </c>
      <c r="M231" t="s">
        <v>467</v>
      </c>
      <c r="N231" t="s">
        <v>467</v>
      </c>
      <c r="O231" t="s">
        <v>467</v>
      </c>
      <c r="P231" t="s">
        <v>467</v>
      </c>
      <c r="Q231" t="s">
        <v>467</v>
      </c>
    </row>
    <row r="232" spans="1:17" x14ac:dyDescent="0.3">
      <c r="A232" s="210" t="str">
        <f t="shared" si="7"/>
        <v>DA_2028_110_53</v>
      </c>
      <c r="B232" s="210" t="str">
        <f t="shared" si="6"/>
        <v>DA</v>
      </c>
      <c r="C232">
        <v>2</v>
      </c>
      <c r="D232">
        <v>2028</v>
      </c>
      <c r="E232">
        <v>49011</v>
      </c>
      <c r="F232" t="s">
        <v>234</v>
      </c>
      <c r="G232">
        <v>53</v>
      </c>
      <c r="H232" t="s">
        <v>260</v>
      </c>
      <c r="I232">
        <v>110</v>
      </c>
      <c r="J232" t="s">
        <v>177</v>
      </c>
      <c r="K232">
        <v>1.6861000000000001E-2</v>
      </c>
      <c r="L232">
        <v>1.6421000000000002E-2</v>
      </c>
      <c r="M232">
        <v>1.6441999999999998E-2</v>
      </c>
      <c r="N232" t="s">
        <v>467</v>
      </c>
      <c r="O232" t="s">
        <v>467</v>
      </c>
      <c r="P232" t="s">
        <v>467</v>
      </c>
      <c r="Q232" t="s">
        <v>467</v>
      </c>
    </row>
    <row r="233" spans="1:17" x14ac:dyDescent="0.3">
      <c r="A233" s="210" t="str">
        <f t="shared" si="7"/>
        <v>DA_2028_116_53</v>
      </c>
      <c r="B233" s="210" t="str">
        <f t="shared" si="6"/>
        <v>DA</v>
      </c>
      <c r="C233">
        <v>2</v>
      </c>
      <c r="D233">
        <v>2028</v>
      </c>
      <c r="E233">
        <v>49011</v>
      </c>
      <c r="F233" t="s">
        <v>234</v>
      </c>
      <c r="G233">
        <v>53</v>
      </c>
      <c r="H233" t="s">
        <v>260</v>
      </c>
      <c r="I233">
        <v>116</v>
      </c>
      <c r="J233" t="s">
        <v>182</v>
      </c>
      <c r="K233">
        <v>7.5059999999999997E-3</v>
      </c>
      <c r="L233">
        <v>7.5059999999999997E-3</v>
      </c>
      <c r="M233" t="s">
        <v>467</v>
      </c>
      <c r="N233" t="s">
        <v>467</v>
      </c>
      <c r="O233" t="s">
        <v>467</v>
      </c>
      <c r="P233" t="s">
        <v>467</v>
      </c>
      <c r="Q233" t="s">
        <v>467</v>
      </c>
    </row>
    <row r="234" spans="1:17" x14ac:dyDescent="0.3">
      <c r="A234" s="210" t="str">
        <f t="shared" si="7"/>
        <v>DA_2028_117_53</v>
      </c>
      <c r="B234" s="210" t="str">
        <f t="shared" si="6"/>
        <v>DA</v>
      </c>
      <c r="C234">
        <v>2</v>
      </c>
      <c r="D234">
        <v>2028</v>
      </c>
      <c r="E234">
        <v>49011</v>
      </c>
      <c r="F234" t="s">
        <v>234</v>
      </c>
      <c r="G234">
        <v>53</v>
      </c>
      <c r="H234" t="s">
        <v>260</v>
      </c>
      <c r="I234">
        <v>117</v>
      </c>
      <c r="J234" t="s">
        <v>183</v>
      </c>
      <c r="K234">
        <v>2.235E-3</v>
      </c>
      <c r="L234">
        <v>2.235E-3</v>
      </c>
      <c r="M234" t="s">
        <v>467</v>
      </c>
      <c r="N234" t="s">
        <v>467</v>
      </c>
      <c r="O234" t="s">
        <v>467</v>
      </c>
      <c r="P234" t="s">
        <v>467</v>
      </c>
      <c r="Q234" t="s">
        <v>467</v>
      </c>
    </row>
    <row r="235" spans="1:17" x14ac:dyDescent="0.3">
      <c r="A235" s="210" t="str">
        <f t="shared" si="7"/>
        <v>DA_2028_2_54</v>
      </c>
      <c r="B235" s="210" t="str">
        <f t="shared" si="6"/>
        <v>DA</v>
      </c>
      <c r="C235">
        <v>2</v>
      </c>
      <c r="D235">
        <v>2028</v>
      </c>
      <c r="E235">
        <v>49011</v>
      </c>
      <c r="F235" t="s">
        <v>234</v>
      </c>
      <c r="G235">
        <v>54</v>
      </c>
      <c r="H235" t="s">
        <v>261</v>
      </c>
      <c r="I235">
        <v>2</v>
      </c>
      <c r="J235" t="s">
        <v>174</v>
      </c>
      <c r="K235">
        <v>14.337894</v>
      </c>
      <c r="L235">
        <v>12.25553</v>
      </c>
      <c r="M235">
        <v>55.206802000000003</v>
      </c>
      <c r="N235" t="s">
        <v>467</v>
      </c>
      <c r="O235" t="s">
        <v>467</v>
      </c>
      <c r="P235" t="s">
        <v>467</v>
      </c>
      <c r="Q235" t="s">
        <v>467</v>
      </c>
    </row>
    <row r="236" spans="1:17" x14ac:dyDescent="0.3">
      <c r="A236" s="210" t="str">
        <f t="shared" si="7"/>
        <v>DA_2028_3_54</v>
      </c>
      <c r="B236" s="210" t="str">
        <f t="shared" si="6"/>
        <v>DA</v>
      </c>
      <c r="C236">
        <v>2</v>
      </c>
      <c r="D236">
        <v>2028</v>
      </c>
      <c r="E236">
        <v>49011</v>
      </c>
      <c r="F236" t="s">
        <v>234</v>
      </c>
      <c r="G236">
        <v>54</v>
      </c>
      <c r="H236" t="s">
        <v>261</v>
      </c>
      <c r="I236">
        <v>3</v>
      </c>
      <c r="J236" t="s">
        <v>175</v>
      </c>
      <c r="K236">
        <v>1.9046799999999999</v>
      </c>
      <c r="L236">
        <v>1.9046799999999999</v>
      </c>
      <c r="M236" t="s">
        <v>467</v>
      </c>
      <c r="N236" t="s">
        <v>467</v>
      </c>
      <c r="O236" t="s">
        <v>467</v>
      </c>
      <c r="P236" t="s">
        <v>467</v>
      </c>
      <c r="Q236" t="s">
        <v>467</v>
      </c>
    </row>
    <row r="237" spans="1:17" x14ac:dyDescent="0.3">
      <c r="A237" s="210" t="str">
        <f t="shared" si="7"/>
        <v>DA_2028_87_54</v>
      </c>
      <c r="B237" s="210" t="str">
        <f t="shared" si="6"/>
        <v>DA</v>
      </c>
      <c r="C237">
        <v>2</v>
      </c>
      <c r="D237">
        <v>2028</v>
      </c>
      <c r="E237">
        <v>49011</v>
      </c>
      <c r="F237" t="s">
        <v>234</v>
      </c>
      <c r="G237">
        <v>54</v>
      </c>
      <c r="H237" t="s">
        <v>261</v>
      </c>
      <c r="I237">
        <v>87</v>
      </c>
      <c r="J237" t="s">
        <v>176</v>
      </c>
      <c r="K237">
        <v>0.721387</v>
      </c>
      <c r="L237">
        <v>0.25840600000000002</v>
      </c>
      <c r="M237">
        <v>3.849542</v>
      </c>
      <c r="N237">
        <v>0.12898599999999999</v>
      </c>
      <c r="O237">
        <v>5.9198000000000001E-2</v>
      </c>
      <c r="P237" t="s">
        <v>467</v>
      </c>
      <c r="Q237">
        <v>2.0795129999999999</v>
      </c>
    </row>
    <row r="238" spans="1:17" x14ac:dyDescent="0.3">
      <c r="A238" s="210" t="str">
        <f t="shared" si="7"/>
        <v>DA_2028_90_54</v>
      </c>
      <c r="B238" s="210" t="str">
        <f t="shared" si="6"/>
        <v>DA</v>
      </c>
      <c r="C238">
        <v>2</v>
      </c>
      <c r="D238">
        <v>2028</v>
      </c>
      <c r="E238">
        <v>49011</v>
      </c>
      <c r="F238" t="s">
        <v>234</v>
      </c>
      <c r="G238">
        <v>54</v>
      </c>
      <c r="H238" t="s">
        <v>261</v>
      </c>
      <c r="I238">
        <v>90</v>
      </c>
      <c r="J238" t="s">
        <v>179</v>
      </c>
      <c r="K238">
        <v>1174.319702</v>
      </c>
      <c r="L238">
        <v>1161.382202</v>
      </c>
      <c r="M238">
        <v>342.994415</v>
      </c>
      <c r="N238" t="s">
        <v>467</v>
      </c>
      <c r="O238" t="s">
        <v>467</v>
      </c>
      <c r="P238" t="s">
        <v>467</v>
      </c>
      <c r="Q238" t="s">
        <v>467</v>
      </c>
    </row>
    <row r="239" spans="1:17" x14ac:dyDescent="0.3">
      <c r="A239" s="210" t="str">
        <f t="shared" si="7"/>
        <v>DA_2028_100_54</v>
      </c>
      <c r="B239" s="210" t="str">
        <f t="shared" si="6"/>
        <v>DA</v>
      </c>
      <c r="C239">
        <v>2</v>
      </c>
      <c r="D239">
        <v>2028</v>
      </c>
      <c r="E239">
        <v>49011</v>
      </c>
      <c r="F239" t="s">
        <v>234</v>
      </c>
      <c r="G239">
        <v>54</v>
      </c>
      <c r="H239" t="s">
        <v>261</v>
      </c>
      <c r="I239">
        <v>100</v>
      </c>
      <c r="J239" t="s">
        <v>178</v>
      </c>
      <c r="K239">
        <v>6.2815999999999997E-2</v>
      </c>
      <c r="L239">
        <v>5.2110999999999998E-2</v>
      </c>
      <c r="M239">
        <v>0.283806</v>
      </c>
      <c r="N239" t="s">
        <v>467</v>
      </c>
      <c r="O239" t="s">
        <v>467</v>
      </c>
      <c r="P239" t="s">
        <v>467</v>
      </c>
      <c r="Q239" t="s">
        <v>467</v>
      </c>
    </row>
    <row r="240" spans="1:17" x14ac:dyDescent="0.3">
      <c r="A240" s="210" t="str">
        <f t="shared" si="7"/>
        <v>DA_2028_106_54</v>
      </c>
      <c r="B240" s="210" t="str">
        <f t="shared" si="6"/>
        <v>DA</v>
      </c>
      <c r="C240">
        <v>2</v>
      </c>
      <c r="D240">
        <v>2028</v>
      </c>
      <c r="E240">
        <v>49011</v>
      </c>
      <c r="F240" t="s">
        <v>234</v>
      </c>
      <c r="G240">
        <v>54</v>
      </c>
      <c r="H240" t="s">
        <v>261</v>
      </c>
      <c r="I240">
        <v>106</v>
      </c>
      <c r="J240" t="s">
        <v>180</v>
      </c>
      <c r="K240">
        <v>8.2543000000000005E-2</v>
      </c>
      <c r="L240">
        <v>8.2543000000000005E-2</v>
      </c>
      <c r="M240" t="s">
        <v>467</v>
      </c>
      <c r="N240" t="s">
        <v>467</v>
      </c>
      <c r="O240" t="s">
        <v>467</v>
      </c>
      <c r="P240" t="s">
        <v>467</v>
      </c>
      <c r="Q240" t="s">
        <v>467</v>
      </c>
    </row>
    <row r="241" spans="1:17" x14ac:dyDescent="0.3">
      <c r="A241" s="210" t="str">
        <f t="shared" si="7"/>
        <v>DA_2028_107_54</v>
      </c>
      <c r="B241" s="210" t="str">
        <f t="shared" si="6"/>
        <v>DA</v>
      </c>
      <c r="C241">
        <v>2</v>
      </c>
      <c r="D241">
        <v>2028</v>
      </c>
      <c r="E241">
        <v>49011</v>
      </c>
      <c r="F241" t="s">
        <v>234</v>
      </c>
      <c r="G241">
        <v>54</v>
      </c>
      <c r="H241" t="s">
        <v>261</v>
      </c>
      <c r="I241">
        <v>107</v>
      </c>
      <c r="J241" t="s">
        <v>181</v>
      </c>
      <c r="K241">
        <v>1.6202000000000001E-2</v>
      </c>
      <c r="L241">
        <v>1.6202000000000001E-2</v>
      </c>
      <c r="M241" t="s">
        <v>467</v>
      </c>
      <c r="N241" t="s">
        <v>467</v>
      </c>
      <c r="O241" t="s">
        <v>467</v>
      </c>
      <c r="P241" t="s">
        <v>467</v>
      </c>
      <c r="Q241" t="s">
        <v>467</v>
      </c>
    </row>
    <row r="242" spans="1:17" x14ac:dyDescent="0.3">
      <c r="A242" s="210" t="str">
        <f t="shared" si="7"/>
        <v>DA_2028_110_54</v>
      </c>
      <c r="B242" s="210" t="str">
        <f t="shared" si="6"/>
        <v>DA</v>
      </c>
      <c r="C242">
        <v>2</v>
      </c>
      <c r="D242">
        <v>2028</v>
      </c>
      <c r="E242">
        <v>49011</v>
      </c>
      <c r="F242" t="s">
        <v>234</v>
      </c>
      <c r="G242">
        <v>54</v>
      </c>
      <c r="H242" t="s">
        <v>261</v>
      </c>
      <c r="I242">
        <v>110</v>
      </c>
      <c r="J242" t="s">
        <v>177</v>
      </c>
      <c r="K242">
        <v>5.6988999999999998E-2</v>
      </c>
      <c r="L242">
        <v>4.7513E-2</v>
      </c>
      <c r="M242">
        <v>0.25120300000000001</v>
      </c>
      <c r="N242" t="s">
        <v>467</v>
      </c>
      <c r="O242" t="s">
        <v>467</v>
      </c>
      <c r="P242" t="s">
        <v>467</v>
      </c>
      <c r="Q242" t="s">
        <v>467</v>
      </c>
    </row>
    <row r="243" spans="1:17" x14ac:dyDescent="0.3">
      <c r="A243" s="210" t="str">
        <f t="shared" si="7"/>
        <v>DA_2028_116_54</v>
      </c>
      <c r="B243" s="210" t="str">
        <f t="shared" si="6"/>
        <v>DA</v>
      </c>
      <c r="C243">
        <v>2</v>
      </c>
      <c r="D243">
        <v>2028</v>
      </c>
      <c r="E243">
        <v>49011</v>
      </c>
      <c r="F243" t="s">
        <v>234</v>
      </c>
      <c r="G243">
        <v>54</v>
      </c>
      <c r="H243" t="s">
        <v>261</v>
      </c>
      <c r="I243">
        <v>116</v>
      </c>
      <c r="J243" t="s">
        <v>182</v>
      </c>
      <c r="K243">
        <v>1.0318000000000001E-2</v>
      </c>
      <c r="L243">
        <v>1.0318000000000001E-2</v>
      </c>
      <c r="M243" t="s">
        <v>467</v>
      </c>
      <c r="N243" t="s">
        <v>467</v>
      </c>
      <c r="O243" t="s">
        <v>467</v>
      </c>
      <c r="P243" t="s">
        <v>467</v>
      </c>
      <c r="Q243" t="s">
        <v>467</v>
      </c>
    </row>
    <row r="244" spans="1:17" x14ac:dyDescent="0.3">
      <c r="A244" s="210" t="str">
        <f t="shared" si="7"/>
        <v>DA_2028_117_54</v>
      </c>
      <c r="B244" s="210" t="str">
        <f t="shared" si="6"/>
        <v>DA</v>
      </c>
      <c r="C244">
        <v>2</v>
      </c>
      <c r="D244">
        <v>2028</v>
      </c>
      <c r="E244">
        <v>49011</v>
      </c>
      <c r="F244" t="s">
        <v>234</v>
      </c>
      <c r="G244">
        <v>54</v>
      </c>
      <c r="H244" t="s">
        <v>261</v>
      </c>
      <c r="I244">
        <v>117</v>
      </c>
      <c r="J244" t="s">
        <v>183</v>
      </c>
      <c r="K244">
        <v>2.4299999999999999E-3</v>
      </c>
      <c r="L244">
        <v>2.4299999999999999E-3</v>
      </c>
      <c r="M244" t="s">
        <v>467</v>
      </c>
      <c r="N244" t="s">
        <v>467</v>
      </c>
      <c r="O244" t="s">
        <v>467</v>
      </c>
      <c r="P244" t="s">
        <v>467</v>
      </c>
      <c r="Q244" t="s">
        <v>467</v>
      </c>
    </row>
    <row r="245" spans="1:17" x14ac:dyDescent="0.3">
      <c r="A245" s="210" t="str">
        <f t="shared" si="7"/>
        <v>DA_2028_2_61</v>
      </c>
      <c r="B245" s="210" t="str">
        <f t="shared" si="6"/>
        <v>DA</v>
      </c>
      <c r="C245">
        <v>2</v>
      </c>
      <c r="D245">
        <v>2028</v>
      </c>
      <c r="E245">
        <v>49011</v>
      </c>
      <c r="F245" t="s">
        <v>234</v>
      </c>
      <c r="G245">
        <v>61</v>
      </c>
      <c r="H245" t="s">
        <v>262</v>
      </c>
      <c r="I245">
        <v>2</v>
      </c>
      <c r="J245" t="s">
        <v>174</v>
      </c>
      <c r="K245">
        <v>2.758607</v>
      </c>
      <c r="L245">
        <v>2.7098710000000001</v>
      </c>
      <c r="M245">
        <v>0.77408500000000002</v>
      </c>
      <c r="N245" t="s">
        <v>467</v>
      </c>
      <c r="O245" t="s">
        <v>467</v>
      </c>
      <c r="P245" t="s">
        <v>467</v>
      </c>
      <c r="Q245" t="s">
        <v>467</v>
      </c>
    </row>
    <row r="246" spans="1:17" x14ac:dyDescent="0.3">
      <c r="A246" s="210" t="str">
        <f t="shared" si="7"/>
        <v>DA_2028_3_61</v>
      </c>
      <c r="B246" s="210" t="str">
        <f t="shared" si="6"/>
        <v>DA</v>
      </c>
      <c r="C246">
        <v>2</v>
      </c>
      <c r="D246">
        <v>2028</v>
      </c>
      <c r="E246">
        <v>49011</v>
      </c>
      <c r="F246" t="s">
        <v>234</v>
      </c>
      <c r="G246">
        <v>61</v>
      </c>
      <c r="H246" t="s">
        <v>262</v>
      </c>
      <c r="I246">
        <v>3</v>
      </c>
      <c r="J246" t="s">
        <v>175</v>
      </c>
      <c r="K246">
        <v>3.6492930000000001</v>
      </c>
      <c r="L246">
        <v>3.6492930000000001</v>
      </c>
      <c r="M246" t="s">
        <v>467</v>
      </c>
      <c r="N246" t="s">
        <v>467</v>
      </c>
      <c r="O246" t="s">
        <v>467</v>
      </c>
      <c r="P246" t="s">
        <v>467</v>
      </c>
      <c r="Q246" t="s">
        <v>467</v>
      </c>
    </row>
    <row r="247" spans="1:17" x14ac:dyDescent="0.3">
      <c r="A247" s="210" t="str">
        <f t="shared" si="7"/>
        <v>DA_2028_87_61</v>
      </c>
      <c r="B247" s="210" t="str">
        <f t="shared" si="6"/>
        <v>DA</v>
      </c>
      <c r="C247">
        <v>2</v>
      </c>
      <c r="D247">
        <v>2028</v>
      </c>
      <c r="E247">
        <v>49011</v>
      </c>
      <c r="F247" t="s">
        <v>234</v>
      </c>
      <c r="G247">
        <v>61</v>
      </c>
      <c r="H247" t="s">
        <v>262</v>
      </c>
      <c r="I247">
        <v>87</v>
      </c>
      <c r="J247" t="s">
        <v>176</v>
      </c>
      <c r="K247">
        <v>0.194963</v>
      </c>
      <c r="L247">
        <v>0.11231099999999999</v>
      </c>
      <c r="M247">
        <v>0.59801099999999996</v>
      </c>
      <c r="N247">
        <v>9.9999999999999995E-7</v>
      </c>
      <c r="O247">
        <v>3.0000000000000001E-6</v>
      </c>
      <c r="P247" t="s">
        <v>467</v>
      </c>
      <c r="Q247">
        <v>3.6771980000000002</v>
      </c>
    </row>
    <row r="248" spans="1:17" x14ac:dyDescent="0.3">
      <c r="A248" s="210" t="str">
        <f t="shared" si="7"/>
        <v>DA_2028_90_61</v>
      </c>
      <c r="B248" s="210" t="str">
        <f t="shared" si="6"/>
        <v>DA</v>
      </c>
      <c r="C248">
        <v>2</v>
      </c>
      <c r="D248">
        <v>2028</v>
      </c>
      <c r="E248">
        <v>49011</v>
      </c>
      <c r="F248" t="s">
        <v>234</v>
      </c>
      <c r="G248">
        <v>61</v>
      </c>
      <c r="H248" t="s">
        <v>262</v>
      </c>
      <c r="I248">
        <v>90</v>
      </c>
      <c r="J248" t="s">
        <v>179</v>
      </c>
      <c r="K248">
        <v>1569.673096</v>
      </c>
      <c r="L248">
        <v>1566.1860349999999</v>
      </c>
      <c r="M248">
        <v>55.383743000000003</v>
      </c>
      <c r="N248" t="s">
        <v>467</v>
      </c>
      <c r="O248" t="s">
        <v>467</v>
      </c>
      <c r="P248" t="s">
        <v>467</v>
      </c>
      <c r="Q248" t="s">
        <v>467</v>
      </c>
    </row>
    <row r="249" spans="1:17" x14ac:dyDescent="0.3">
      <c r="A249" s="210" t="str">
        <f t="shared" si="7"/>
        <v>DA_2028_100_61</v>
      </c>
      <c r="B249" s="210" t="str">
        <f t="shared" si="6"/>
        <v>DA</v>
      </c>
      <c r="C249">
        <v>2</v>
      </c>
      <c r="D249">
        <v>2028</v>
      </c>
      <c r="E249">
        <v>49011</v>
      </c>
      <c r="F249" t="s">
        <v>234</v>
      </c>
      <c r="G249">
        <v>61</v>
      </c>
      <c r="H249" t="s">
        <v>262</v>
      </c>
      <c r="I249">
        <v>100</v>
      </c>
      <c r="J249" t="s">
        <v>178</v>
      </c>
      <c r="K249">
        <v>4.6712999999999998E-2</v>
      </c>
      <c r="L249">
        <v>4.6628999999999997E-2</v>
      </c>
      <c r="M249">
        <v>1.3309999999999999E-3</v>
      </c>
      <c r="N249" t="s">
        <v>467</v>
      </c>
      <c r="O249" t="s">
        <v>467</v>
      </c>
      <c r="P249" t="s">
        <v>467</v>
      </c>
      <c r="Q249" t="s">
        <v>467</v>
      </c>
    </row>
    <row r="250" spans="1:17" x14ac:dyDescent="0.3">
      <c r="A250" s="210" t="str">
        <f t="shared" si="7"/>
        <v>DA_2028_106_61</v>
      </c>
      <c r="B250" s="210" t="str">
        <f t="shared" si="6"/>
        <v>DA</v>
      </c>
      <c r="C250">
        <v>2</v>
      </c>
      <c r="D250">
        <v>2028</v>
      </c>
      <c r="E250">
        <v>49011</v>
      </c>
      <c r="F250" t="s">
        <v>234</v>
      </c>
      <c r="G250">
        <v>61</v>
      </c>
      <c r="H250" t="s">
        <v>262</v>
      </c>
      <c r="I250">
        <v>106</v>
      </c>
      <c r="J250" t="s">
        <v>180</v>
      </c>
      <c r="K250">
        <v>9.9380999999999997E-2</v>
      </c>
      <c r="L250">
        <v>9.9380999999999997E-2</v>
      </c>
      <c r="M250" t="s">
        <v>467</v>
      </c>
      <c r="N250" t="s">
        <v>467</v>
      </c>
      <c r="O250" t="s">
        <v>467</v>
      </c>
      <c r="P250" t="s">
        <v>467</v>
      </c>
      <c r="Q250" t="s">
        <v>467</v>
      </c>
    </row>
    <row r="251" spans="1:17" x14ac:dyDescent="0.3">
      <c r="A251" s="210" t="str">
        <f t="shared" si="7"/>
        <v>DA_2028_107_61</v>
      </c>
      <c r="B251" s="210" t="str">
        <f t="shared" si="6"/>
        <v>DA</v>
      </c>
      <c r="C251">
        <v>2</v>
      </c>
      <c r="D251">
        <v>2028</v>
      </c>
      <c r="E251">
        <v>49011</v>
      </c>
      <c r="F251" t="s">
        <v>234</v>
      </c>
      <c r="G251">
        <v>61</v>
      </c>
      <c r="H251" t="s">
        <v>262</v>
      </c>
      <c r="I251">
        <v>107</v>
      </c>
      <c r="J251" t="s">
        <v>181</v>
      </c>
      <c r="K251">
        <v>2.5923999999999999E-2</v>
      </c>
      <c r="L251">
        <v>2.5923999999999999E-2</v>
      </c>
      <c r="M251" t="s">
        <v>467</v>
      </c>
      <c r="N251" t="s">
        <v>467</v>
      </c>
      <c r="O251" t="s">
        <v>467</v>
      </c>
      <c r="P251" t="s">
        <v>467</v>
      </c>
      <c r="Q251" t="s">
        <v>467</v>
      </c>
    </row>
    <row r="252" spans="1:17" x14ac:dyDescent="0.3">
      <c r="A252" s="210" t="str">
        <f t="shared" si="7"/>
        <v>DA_2028_110_61</v>
      </c>
      <c r="B252" s="210" t="str">
        <f t="shared" si="6"/>
        <v>DA</v>
      </c>
      <c r="C252">
        <v>2</v>
      </c>
      <c r="D252">
        <v>2028</v>
      </c>
      <c r="E252">
        <v>49011</v>
      </c>
      <c r="F252" t="s">
        <v>234</v>
      </c>
      <c r="G252">
        <v>61</v>
      </c>
      <c r="H252" t="s">
        <v>262</v>
      </c>
      <c r="I252">
        <v>110</v>
      </c>
      <c r="J252" t="s">
        <v>177</v>
      </c>
      <c r="K252">
        <v>4.2966999999999998E-2</v>
      </c>
      <c r="L252">
        <v>4.2889999999999998E-2</v>
      </c>
      <c r="M252">
        <v>1.2229999999999999E-3</v>
      </c>
      <c r="N252" t="s">
        <v>467</v>
      </c>
      <c r="O252" t="s">
        <v>467</v>
      </c>
      <c r="P252" t="s">
        <v>467</v>
      </c>
      <c r="Q252" t="s">
        <v>467</v>
      </c>
    </row>
    <row r="253" spans="1:17" x14ac:dyDescent="0.3">
      <c r="A253" s="210" t="str">
        <f t="shared" si="7"/>
        <v>DA_2028_116_61</v>
      </c>
      <c r="B253" s="210" t="str">
        <f t="shared" si="6"/>
        <v>DA</v>
      </c>
      <c r="C253">
        <v>2</v>
      </c>
      <c r="D253">
        <v>2028</v>
      </c>
      <c r="E253">
        <v>49011</v>
      </c>
      <c r="F253" t="s">
        <v>234</v>
      </c>
      <c r="G253">
        <v>61</v>
      </c>
      <c r="H253" t="s">
        <v>262</v>
      </c>
      <c r="I253">
        <v>116</v>
      </c>
      <c r="J253" t="s">
        <v>182</v>
      </c>
      <c r="K253">
        <v>1.2423E-2</v>
      </c>
      <c r="L253">
        <v>1.2423E-2</v>
      </c>
      <c r="M253" t="s">
        <v>467</v>
      </c>
      <c r="N253" t="s">
        <v>467</v>
      </c>
      <c r="O253" t="s">
        <v>467</v>
      </c>
      <c r="P253" t="s">
        <v>467</v>
      </c>
      <c r="Q253" t="s">
        <v>467</v>
      </c>
    </row>
    <row r="254" spans="1:17" x14ac:dyDescent="0.3">
      <c r="A254" s="210" t="str">
        <f t="shared" si="7"/>
        <v>DA_2028_117_61</v>
      </c>
      <c r="B254" s="210" t="str">
        <f t="shared" si="6"/>
        <v>DA</v>
      </c>
      <c r="C254">
        <v>2</v>
      </c>
      <c r="D254">
        <v>2028</v>
      </c>
      <c r="E254">
        <v>49011</v>
      </c>
      <c r="F254" t="s">
        <v>234</v>
      </c>
      <c r="G254">
        <v>61</v>
      </c>
      <c r="H254" t="s">
        <v>262</v>
      </c>
      <c r="I254">
        <v>117</v>
      </c>
      <c r="J254" t="s">
        <v>183</v>
      </c>
      <c r="K254">
        <v>3.8890000000000001E-3</v>
      </c>
      <c r="L254">
        <v>3.8890000000000001E-3</v>
      </c>
      <c r="M254" t="s">
        <v>467</v>
      </c>
      <c r="N254" t="s">
        <v>467</v>
      </c>
      <c r="O254" t="s">
        <v>467</v>
      </c>
      <c r="P254" t="s">
        <v>467</v>
      </c>
      <c r="Q254" t="s">
        <v>467</v>
      </c>
    </row>
    <row r="255" spans="1:17" x14ac:dyDescent="0.3">
      <c r="A255" s="210" t="str">
        <f t="shared" si="7"/>
        <v>DA_2028_2_62</v>
      </c>
      <c r="B255" s="210" t="str">
        <f t="shared" si="6"/>
        <v>DA</v>
      </c>
      <c r="C255">
        <v>2</v>
      </c>
      <c r="D255">
        <v>2028</v>
      </c>
      <c r="E255">
        <v>49011</v>
      </c>
      <c r="F255" t="s">
        <v>234</v>
      </c>
      <c r="G255">
        <v>62</v>
      </c>
      <c r="H255" t="s">
        <v>263</v>
      </c>
      <c r="I255">
        <v>2</v>
      </c>
      <c r="J255" t="s">
        <v>174</v>
      </c>
      <c r="K255">
        <v>2.0231789999999998</v>
      </c>
      <c r="L255">
        <v>1.998205</v>
      </c>
      <c r="M255">
        <v>6.5332739999999996</v>
      </c>
      <c r="N255" t="s">
        <v>467</v>
      </c>
      <c r="O255" t="s">
        <v>467</v>
      </c>
      <c r="P255">
        <v>3.5373869999999998</v>
      </c>
      <c r="Q255" t="s">
        <v>467</v>
      </c>
    </row>
    <row r="256" spans="1:17" x14ac:dyDescent="0.3">
      <c r="A256" s="210" t="str">
        <f t="shared" si="7"/>
        <v>DA_2028_3_62</v>
      </c>
      <c r="B256" s="210" t="str">
        <f t="shared" si="6"/>
        <v>DA</v>
      </c>
      <c r="C256">
        <v>2</v>
      </c>
      <c r="D256">
        <v>2028</v>
      </c>
      <c r="E256">
        <v>49011</v>
      </c>
      <c r="F256" t="s">
        <v>234</v>
      </c>
      <c r="G256">
        <v>62</v>
      </c>
      <c r="H256" t="s">
        <v>263</v>
      </c>
      <c r="I256">
        <v>3</v>
      </c>
      <c r="J256" t="s">
        <v>175</v>
      </c>
      <c r="K256">
        <v>4.090916</v>
      </c>
      <c r="L256">
        <v>3.9326629999999998</v>
      </c>
      <c r="M256" t="s">
        <v>467</v>
      </c>
      <c r="N256" t="s">
        <v>467</v>
      </c>
      <c r="O256" t="s">
        <v>467</v>
      </c>
      <c r="P256">
        <v>65.067192000000006</v>
      </c>
      <c r="Q256" t="s">
        <v>467</v>
      </c>
    </row>
    <row r="257" spans="1:17" x14ac:dyDescent="0.3">
      <c r="A257" s="210" t="str">
        <f t="shared" si="7"/>
        <v>DA_2028_87_62</v>
      </c>
      <c r="B257" s="210" t="str">
        <f t="shared" si="6"/>
        <v>DA</v>
      </c>
      <c r="C257">
        <v>2</v>
      </c>
      <c r="D257">
        <v>2028</v>
      </c>
      <c r="E257">
        <v>49011</v>
      </c>
      <c r="F257" t="s">
        <v>234</v>
      </c>
      <c r="G257">
        <v>62</v>
      </c>
      <c r="H257" t="s">
        <v>263</v>
      </c>
      <c r="I257">
        <v>87</v>
      </c>
      <c r="J257" t="s">
        <v>176</v>
      </c>
      <c r="K257">
        <v>0.15575</v>
      </c>
      <c r="L257">
        <v>9.3927999999999998E-2</v>
      </c>
      <c r="M257">
        <v>1.240386</v>
      </c>
      <c r="N257" t="s">
        <v>467</v>
      </c>
      <c r="O257" t="s">
        <v>467</v>
      </c>
      <c r="P257">
        <v>3.9547530000000002</v>
      </c>
      <c r="Q257">
        <v>8.7411189999999994</v>
      </c>
    </row>
    <row r="258" spans="1:17" x14ac:dyDescent="0.3">
      <c r="A258" s="210" t="str">
        <f t="shared" si="7"/>
        <v>DA_2028_90_62</v>
      </c>
      <c r="B258" s="210" t="str">
        <f t="shared" si="6"/>
        <v>DA</v>
      </c>
      <c r="C258">
        <v>2</v>
      </c>
      <c r="D258">
        <v>2028</v>
      </c>
      <c r="E258">
        <v>49011</v>
      </c>
      <c r="F258" t="s">
        <v>234</v>
      </c>
      <c r="G258">
        <v>62</v>
      </c>
      <c r="H258" t="s">
        <v>263</v>
      </c>
      <c r="I258">
        <v>90</v>
      </c>
      <c r="J258" t="s">
        <v>179</v>
      </c>
      <c r="K258">
        <v>1590.9436040000001</v>
      </c>
      <c r="L258">
        <v>1569.0704350000001</v>
      </c>
      <c r="M258">
        <v>434.05557299999998</v>
      </c>
      <c r="N258" t="s">
        <v>467</v>
      </c>
      <c r="O258" t="s">
        <v>467</v>
      </c>
      <c r="P258">
        <v>8546.2011719999991</v>
      </c>
      <c r="Q258" t="s">
        <v>467</v>
      </c>
    </row>
    <row r="259" spans="1:17" x14ac:dyDescent="0.3">
      <c r="A259" s="210" t="str">
        <f t="shared" si="7"/>
        <v>DA_2028_100_62</v>
      </c>
      <c r="B259" s="210" t="str">
        <f t="shared" si="6"/>
        <v>DA</v>
      </c>
      <c r="C259">
        <v>2</v>
      </c>
      <c r="D259">
        <v>2028</v>
      </c>
      <c r="E259">
        <v>49011</v>
      </c>
      <c r="F259" t="s">
        <v>234</v>
      </c>
      <c r="G259">
        <v>62</v>
      </c>
      <c r="H259" t="s">
        <v>263</v>
      </c>
      <c r="I259">
        <v>100</v>
      </c>
      <c r="J259" t="s">
        <v>178</v>
      </c>
      <c r="K259">
        <v>5.3040999999999998E-2</v>
      </c>
      <c r="L259">
        <v>5.1048000000000003E-2</v>
      </c>
      <c r="M259">
        <v>1.2033E-2</v>
      </c>
      <c r="N259" t="s">
        <v>467</v>
      </c>
      <c r="O259" t="s">
        <v>467</v>
      </c>
      <c r="P259">
        <v>0.80711200000000005</v>
      </c>
      <c r="Q259" t="s">
        <v>467</v>
      </c>
    </row>
    <row r="260" spans="1:17" x14ac:dyDescent="0.3">
      <c r="A260" s="210" t="str">
        <f t="shared" si="7"/>
        <v>DA_2028_106_62</v>
      </c>
      <c r="B260" s="210" t="str">
        <f t="shared" si="6"/>
        <v>DA</v>
      </c>
      <c r="C260">
        <v>2</v>
      </c>
      <c r="D260">
        <v>2028</v>
      </c>
      <c r="E260">
        <v>49011</v>
      </c>
      <c r="F260" t="s">
        <v>234</v>
      </c>
      <c r="G260">
        <v>62</v>
      </c>
      <c r="H260" t="s">
        <v>263</v>
      </c>
      <c r="I260">
        <v>106</v>
      </c>
      <c r="J260" t="s">
        <v>180</v>
      </c>
      <c r="K260">
        <v>0.110308</v>
      </c>
      <c r="L260">
        <v>0.110308</v>
      </c>
      <c r="M260" t="s">
        <v>467</v>
      </c>
      <c r="N260" t="s">
        <v>467</v>
      </c>
      <c r="O260" t="s">
        <v>467</v>
      </c>
      <c r="P260" t="s">
        <v>467</v>
      </c>
      <c r="Q260" t="s">
        <v>467</v>
      </c>
    </row>
    <row r="261" spans="1:17" x14ac:dyDescent="0.3">
      <c r="A261" s="210" t="str">
        <f t="shared" si="7"/>
        <v>DA_2028_107_62</v>
      </c>
      <c r="B261" s="210" t="str">
        <f t="shared" ref="B261:B324" si="8">VLOOKUP(E261,County_ID,2,FALSE)</f>
        <v>DA</v>
      </c>
      <c r="C261">
        <v>2</v>
      </c>
      <c r="D261">
        <v>2028</v>
      </c>
      <c r="E261">
        <v>49011</v>
      </c>
      <c r="F261" t="s">
        <v>234</v>
      </c>
      <c r="G261">
        <v>62</v>
      </c>
      <c r="H261" t="s">
        <v>263</v>
      </c>
      <c r="I261">
        <v>107</v>
      </c>
      <c r="J261" t="s">
        <v>181</v>
      </c>
      <c r="K261">
        <v>2.9484E-2</v>
      </c>
      <c r="L261">
        <v>2.9484E-2</v>
      </c>
      <c r="M261" t="s">
        <v>467</v>
      </c>
      <c r="N261" t="s">
        <v>467</v>
      </c>
      <c r="O261" t="s">
        <v>467</v>
      </c>
      <c r="P261" t="s">
        <v>467</v>
      </c>
      <c r="Q261" t="s">
        <v>467</v>
      </c>
    </row>
    <row r="262" spans="1:17" x14ac:dyDescent="0.3">
      <c r="A262" s="210" t="str">
        <f t="shared" ref="A262:A325" si="9">B262&amp;"_"&amp;D262&amp;"_"&amp;I262&amp;"_"&amp;G262</f>
        <v>DA_2028_110_62</v>
      </c>
      <c r="B262" s="210" t="str">
        <f t="shared" si="8"/>
        <v>DA</v>
      </c>
      <c r="C262">
        <v>2</v>
      </c>
      <c r="D262">
        <v>2028</v>
      </c>
      <c r="E262">
        <v>49011</v>
      </c>
      <c r="F262" t="s">
        <v>234</v>
      </c>
      <c r="G262">
        <v>62</v>
      </c>
      <c r="H262" t="s">
        <v>263</v>
      </c>
      <c r="I262">
        <v>110</v>
      </c>
      <c r="J262" t="s">
        <v>177</v>
      </c>
      <c r="K262">
        <v>4.8798000000000001E-2</v>
      </c>
      <c r="L262">
        <v>4.6963999999999999E-2</v>
      </c>
      <c r="M262">
        <v>1.1075E-2</v>
      </c>
      <c r="N262" t="s">
        <v>467</v>
      </c>
      <c r="O262" t="s">
        <v>467</v>
      </c>
      <c r="P262">
        <v>0.74254500000000001</v>
      </c>
      <c r="Q262" t="s">
        <v>467</v>
      </c>
    </row>
    <row r="263" spans="1:17" x14ac:dyDescent="0.3">
      <c r="A263" s="210" t="str">
        <f t="shared" si="9"/>
        <v>DA_2028_116_62</v>
      </c>
      <c r="B263" s="210" t="str">
        <f t="shared" si="8"/>
        <v>DA</v>
      </c>
      <c r="C263">
        <v>2</v>
      </c>
      <c r="D263">
        <v>2028</v>
      </c>
      <c r="E263">
        <v>49011</v>
      </c>
      <c r="F263" t="s">
        <v>234</v>
      </c>
      <c r="G263">
        <v>62</v>
      </c>
      <c r="H263" t="s">
        <v>263</v>
      </c>
      <c r="I263">
        <v>116</v>
      </c>
      <c r="J263" t="s">
        <v>182</v>
      </c>
      <c r="K263">
        <v>1.3788E-2</v>
      </c>
      <c r="L263">
        <v>1.3788E-2</v>
      </c>
      <c r="M263" t="s">
        <v>467</v>
      </c>
      <c r="N263" t="s">
        <v>467</v>
      </c>
      <c r="O263" t="s">
        <v>467</v>
      </c>
      <c r="P263" t="s">
        <v>467</v>
      </c>
      <c r="Q263" t="s">
        <v>467</v>
      </c>
    </row>
    <row r="264" spans="1:17" x14ac:dyDescent="0.3">
      <c r="A264" s="210" t="str">
        <f t="shared" si="9"/>
        <v>DA_2028_117_62</v>
      </c>
      <c r="B264" s="210" t="str">
        <f t="shared" si="8"/>
        <v>DA</v>
      </c>
      <c r="C264">
        <v>2</v>
      </c>
      <c r="D264">
        <v>2028</v>
      </c>
      <c r="E264">
        <v>49011</v>
      </c>
      <c r="F264" t="s">
        <v>234</v>
      </c>
      <c r="G264">
        <v>62</v>
      </c>
      <c r="H264" t="s">
        <v>263</v>
      </c>
      <c r="I264">
        <v>117</v>
      </c>
      <c r="J264" t="s">
        <v>183</v>
      </c>
      <c r="K264">
        <v>4.4229999999999998E-3</v>
      </c>
      <c r="L264">
        <v>4.4229999999999998E-3</v>
      </c>
      <c r="M264" t="s">
        <v>467</v>
      </c>
      <c r="N264" t="s">
        <v>467</v>
      </c>
      <c r="O264" t="s">
        <v>467</v>
      </c>
      <c r="P264" t="s">
        <v>467</v>
      </c>
      <c r="Q264" t="s">
        <v>467</v>
      </c>
    </row>
    <row r="265" spans="1:17" x14ac:dyDescent="0.3">
      <c r="A265" s="210" t="str">
        <f t="shared" si="9"/>
        <v>SL_2028_2_11</v>
      </c>
      <c r="B265" s="210" t="str">
        <f t="shared" si="8"/>
        <v>SL</v>
      </c>
      <c r="C265">
        <v>3</v>
      </c>
      <c r="D265">
        <v>2028</v>
      </c>
      <c r="E265">
        <v>49035</v>
      </c>
      <c r="F265" t="s">
        <v>235</v>
      </c>
      <c r="G265">
        <v>11</v>
      </c>
      <c r="H265" t="s">
        <v>250</v>
      </c>
      <c r="I265">
        <v>2</v>
      </c>
      <c r="J265" t="s">
        <v>174</v>
      </c>
      <c r="K265">
        <v>11.192667999999999</v>
      </c>
      <c r="L265">
        <v>10.941874</v>
      </c>
      <c r="M265">
        <v>15.196687000000001</v>
      </c>
      <c r="N265" t="s">
        <v>467</v>
      </c>
      <c r="O265" t="s">
        <v>467</v>
      </c>
      <c r="P265" t="s">
        <v>467</v>
      </c>
      <c r="Q265" t="s">
        <v>467</v>
      </c>
    </row>
    <row r="266" spans="1:17" x14ac:dyDescent="0.3">
      <c r="A266" s="210" t="str">
        <f t="shared" si="9"/>
        <v>SL_2028_3_11</v>
      </c>
      <c r="B266" s="210" t="str">
        <f t="shared" si="8"/>
        <v>SL</v>
      </c>
      <c r="C266">
        <v>3</v>
      </c>
      <c r="D266">
        <v>2028</v>
      </c>
      <c r="E266">
        <v>49035</v>
      </c>
      <c r="F266" t="s">
        <v>235</v>
      </c>
      <c r="G266">
        <v>11</v>
      </c>
      <c r="H266" t="s">
        <v>250</v>
      </c>
      <c r="I266">
        <v>3</v>
      </c>
      <c r="J266" t="s">
        <v>175</v>
      </c>
      <c r="K266">
        <v>0.71160599999999996</v>
      </c>
      <c r="L266">
        <v>0.70525300000000002</v>
      </c>
      <c r="M266">
        <v>0.38494899999999999</v>
      </c>
      <c r="N266" t="s">
        <v>467</v>
      </c>
      <c r="O266" t="s">
        <v>467</v>
      </c>
      <c r="P266" t="s">
        <v>467</v>
      </c>
      <c r="Q266" t="s">
        <v>467</v>
      </c>
    </row>
    <row r="267" spans="1:17" x14ac:dyDescent="0.3">
      <c r="A267" s="210" t="str">
        <f t="shared" si="9"/>
        <v>SL_2028_87_11</v>
      </c>
      <c r="B267" s="210" t="str">
        <f t="shared" si="8"/>
        <v>SL</v>
      </c>
      <c r="C267">
        <v>3</v>
      </c>
      <c r="D267">
        <v>2028</v>
      </c>
      <c r="E267">
        <v>49035</v>
      </c>
      <c r="F267" t="s">
        <v>235</v>
      </c>
      <c r="G267">
        <v>11</v>
      </c>
      <c r="H267" t="s">
        <v>250</v>
      </c>
      <c r="I267">
        <v>87</v>
      </c>
      <c r="J267" t="s">
        <v>176</v>
      </c>
      <c r="K267">
        <v>2.2492619999999999</v>
      </c>
      <c r="L267">
        <v>0.53905999999999998</v>
      </c>
      <c r="M267">
        <v>1.809741</v>
      </c>
      <c r="N267">
        <v>1.5850519999999999</v>
      </c>
      <c r="O267">
        <v>0.138208</v>
      </c>
      <c r="P267" t="s">
        <v>467</v>
      </c>
      <c r="Q267">
        <v>0.19939699999999999</v>
      </c>
    </row>
    <row r="268" spans="1:17" x14ac:dyDescent="0.3">
      <c r="A268" s="210" t="str">
        <f t="shared" si="9"/>
        <v>SL_2028_90_11</v>
      </c>
      <c r="B268" s="210" t="str">
        <f t="shared" si="8"/>
        <v>SL</v>
      </c>
      <c r="C268">
        <v>3</v>
      </c>
      <c r="D268">
        <v>2028</v>
      </c>
      <c r="E268">
        <v>49035</v>
      </c>
      <c r="F268" t="s">
        <v>235</v>
      </c>
      <c r="G268">
        <v>11</v>
      </c>
      <c r="H268" t="s">
        <v>250</v>
      </c>
      <c r="I268">
        <v>90</v>
      </c>
      <c r="J268" t="s">
        <v>179</v>
      </c>
      <c r="K268">
        <v>368.98312399999998</v>
      </c>
      <c r="L268">
        <v>366.20892300000003</v>
      </c>
      <c r="M268">
        <v>168.09974700000001</v>
      </c>
      <c r="N268" t="s">
        <v>467</v>
      </c>
      <c r="O268" t="s">
        <v>467</v>
      </c>
      <c r="P268" t="s">
        <v>467</v>
      </c>
      <c r="Q268" t="s">
        <v>467</v>
      </c>
    </row>
    <row r="269" spans="1:17" x14ac:dyDescent="0.3">
      <c r="A269" s="210" t="str">
        <f t="shared" si="9"/>
        <v>SL_2028_100_11</v>
      </c>
      <c r="B269" s="210" t="str">
        <f t="shared" si="8"/>
        <v>SL</v>
      </c>
      <c r="C269">
        <v>3</v>
      </c>
      <c r="D269">
        <v>2028</v>
      </c>
      <c r="E269">
        <v>49035</v>
      </c>
      <c r="F269" t="s">
        <v>235</v>
      </c>
      <c r="G269">
        <v>11</v>
      </c>
      <c r="H269" t="s">
        <v>250</v>
      </c>
      <c r="I269">
        <v>100</v>
      </c>
      <c r="J269" t="s">
        <v>178</v>
      </c>
      <c r="K269">
        <v>2.1090000000000001E-2</v>
      </c>
      <c r="L269">
        <v>2.0806000000000002E-2</v>
      </c>
      <c r="M269">
        <v>1.7232000000000001E-2</v>
      </c>
      <c r="N269" t="s">
        <v>467</v>
      </c>
      <c r="O269" t="s">
        <v>467</v>
      </c>
      <c r="P269" t="s">
        <v>467</v>
      </c>
      <c r="Q269" t="s">
        <v>467</v>
      </c>
    </row>
    <row r="270" spans="1:17" x14ac:dyDescent="0.3">
      <c r="A270" s="210" t="str">
        <f t="shared" si="9"/>
        <v>SL_2028_106_11</v>
      </c>
      <c r="B270" s="210" t="str">
        <f t="shared" si="8"/>
        <v>SL</v>
      </c>
      <c r="C270">
        <v>3</v>
      </c>
      <c r="D270">
        <v>2028</v>
      </c>
      <c r="E270">
        <v>49035</v>
      </c>
      <c r="F270" t="s">
        <v>235</v>
      </c>
      <c r="G270">
        <v>11</v>
      </c>
      <c r="H270" t="s">
        <v>250</v>
      </c>
      <c r="I270">
        <v>106</v>
      </c>
      <c r="J270" t="s">
        <v>180</v>
      </c>
      <c r="K270">
        <v>1.396E-2</v>
      </c>
      <c r="L270">
        <v>1.396E-2</v>
      </c>
      <c r="M270" t="s">
        <v>467</v>
      </c>
      <c r="N270" t="s">
        <v>467</v>
      </c>
      <c r="O270" t="s">
        <v>467</v>
      </c>
      <c r="P270" t="s">
        <v>467</v>
      </c>
      <c r="Q270" t="s">
        <v>467</v>
      </c>
    </row>
    <row r="271" spans="1:17" x14ac:dyDescent="0.3">
      <c r="A271" s="210" t="str">
        <f t="shared" si="9"/>
        <v>SL_2028_107_11</v>
      </c>
      <c r="B271" s="210" t="str">
        <f t="shared" si="8"/>
        <v>SL</v>
      </c>
      <c r="C271">
        <v>3</v>
      </c>
      <c r="D271">
        <v>2028</v>
      </c>
      <c r="E271">
        <v>49035</v>
      </c>
      <c r="F271" t="s">
        <v>235</v>
      </c>
      <c r="G271">
        <v>11</v>
      </c>
      <c r="H271" t="s">
        <v>250</v>
      </c>
      <c r="I271">
        <v>107</v>
      </c>
      <c r="J271" t="s">
        <v>181</v>
      </c>
      <c r="K271">
        <v>4.568E-3</v>
      </c>
      <c r="L271">
        <v>4.568E-3</v>
      </c>
      <c r="M271" t="s">
        <v>467</v>
      </c>
      <c r="N271" t="s">
        <v>467</v>
      </c>
      <c r="O271" t="s">
        <v>467</v>
      </c>
      <c r="P271" t="s">
        <v>467</v>
      </c>
      <c r="Q271" t="s">
        <v>467</v>
      </c>
    </row>
    <row r="272" spans="1:17" x14ac:dyDescent="0.3">
      <c r="A272" s="210" t="str">
        <f t="shared" si="9"/>
        <v>SL_2028_110_11</v>
      </c>
      <c r="B272" s="210" t="str">
        <f t="shared" si="8"/>
        <v>SL</v>
      </c>
      <c r="C272">
        <v>3</v>
      </c>
      <c r="D272">
        <v>2028</v>
      </c>
      <c r="E272">
        <v>49035</v>
      </c>
      <c r="F272" t="s">
        <v>235</v>
      </c>
      <c r="G272">
        <v>11</v>
      </c>
      <c r="H272" t="s">
        <v>250</v>
      </c>
      <c r="I272">
        <v>110</v>
      </c>
      <c r="J272" t="s">
        <v>177</v>
      </c>
      <c r="K272">
        <v>1.8657E-2</v>
      </c>
      <c r="L272">
        <v>1.8405000000000001E-2</v>
      </c>
      <c r="M272">
        <v>1.5247E-2</v>
      </c>
      <c r="N272" t="s">
        <v>467</v>
      </c>
      <c r="O272" t="s">
        <v>467</v>
      </c>
      <c r="P272" t="s">
        <v>467</v>
      </c>
      <c r="Q272" t="s">
        <v>467</v>
      </c>
    </row>
    <row r="273" spans="1:17" x14ac:dyDescent="0.3">
      <c r="A273" s="210" t="str">
        <f t="shared" si="9"/>
        <v>SL_2028_116_11</v>
      </c>
      <c r="B273" s="210" t="str">
        <f t="shared" si="8"/>
        <v>SL</v>
      </c>
      <c r="C273">
        <v>3</v>
      </c>
      <c r="D273">
        <v>2028</v>
      </c>
      <c r="E273">
        <v>49035</v>
      </c>
      <c r="F273" t="s">
        <v>235</v>
      </c>
      <c r="G273">
        <v>11</v>
      </c>
      <c r="H273" t="s">
        <v>250</v>
      </c>
      <c r="I273">
        <v>116</v>
      </c>
      <c r="J273" t="s">
        <v>182</v>
      </c>
      <c r="K273">
        <v>1.745E-3</v>
      </c>
      <c r="L273">
        <v>1.745E-3</v>
      </c>
      <c r="M273" t="s">
        <v>467</v>
      </c>
      <c r="N273" t="s">
        <v>467</v>
      </c>
      <c r="O273" t="s">
        <v>467</v>
      </c>
      <c r="P273" t="s">
        <v>467</v>
      </c>
      <c r="Q273" t="s">
        <v>467</v>
      </c>
    </row>
    <row r="274" spans="1:17" x14ac:dyDescent="0.3">
      <c r="A274" s="210" t="str">
        <f t="shared" si="9"/>
        <v>SL_2028_117_11</v>
      </c>
      <c r="B274" s="210" t="str">
        <f t="shared" si="8"/>
        <v>SL</v>
      </c>
      <c r="C274">
        <v>3</v>
      </c>
      <c r="D274">
        <v>2028</v>
      </c>
      <c r="E274">
        <v>49035</v>
      </c>
      <c r="F274" t="s">
        <v>235</v>
      </c>
      <c r="G274">
        <v>11</v>
      </c>
      <c r="H274" t="s">
        <v>250</v>
      </c>
      <c r="I274">
        <v>117</v>
      </c>
      <c r="J274" t="s">
        <v>183</v>
      </c>
      <c r="K274">
        <v>6.8499999999999995E-4</v>
      </c>
      <c r="L274">
        <v>6.8499999999999995E-4</v>
      </c>
      <c r="M274" t="s">
        <v>467</v>
      </c>
      <c r="N274" t="s">
        <v>467</v>
      </c>
      <c r="O274" t="s">
        <v>467</v>
      </c>
      <c r="P274" t="s">
        <v>467</v>
      </c>
      <c r="Q274" t="s">
        <v>467</v>
      </c>
    </row>
    <row r="275" spans="1:17" x14ac:dyDescent="0.3">
      <c r="A275" s="210" t="str">
        <f t="shared" si="9"/>
        <v>SL_2028_2_21</v>
      </c>
      <c r="B275" s="210" t="str">
        <f t="shared" si="8"/>
        <v>SL</v>
      </c>
      <c r="C275">
        <v>3</v>
      </c>
      <c r="D275">
        <v>2028</v>
      </c>
      <c r="E275">
        <v>49035</v>
      </c>
      <c r="F275" t="s">
        <v>235</v>
      </c>
      <c r="G275">
        <v>21</v>
      </c>
      <c r="H275" t="s">
        <v>252</v>
      </c>
      <c r="I275">
        <v>2</v>
      </c>
      <c r="J275" t="s">
        <v>174</v>
      </c>
      <c r="K275">
        <v>2.6627360000000002</v>
      </c>
      <c r="L275">
        <v>1.295104</v>
      </c>
      <c r="M275">
        <v>12.045021999999999</v>
      </c>
      <c r="N275" t="s">
        <v>467</v>
      </c>
      <c r="O275" t="s">
        <v>467</v>
      </c>
      <c r="P275" t="s">
        <v>467</v>
      </c>
      <c r="Q275" t="s">
        <v>467</v>
      </c>
    </row>
    <row r="276" spans="1:17" x14ac:dyDescent="0.3">
      <c r="A276" s="210" t="str">
        <f t="shared" si="9"/>
        <v>SL_2028_3_21</v>
      </c>
      <c r="B276" s="210" t="str">
        <f t="shared" si="8"/>
        <v>SL</v>
      </c>
      <c r="C276">
        <v>3</v>
      </c>
      <c r="D276">
        <v>2028</v>
      </c>
      <c r="E276">
        <v>49035</v>
      </c>
      <c r="F276" t="s">
        <v>235</v>
      </c>
      <c r="G276">
        <v>21</v>
      </c>
      <c r="H276" t="s">
        <v>252</v>
      </c>
      <c r="I276">
        <v>3</v>
      </c>
      <c r="J276" t="s">
        <v>175</v>
      </c>
      <c r="K276">
        <v>7.4476000000000001E-2</v>
      </c>
      <c r="L276">
        <v>2.8058E-2</v>
      </c>
      <c r="M276">
        <v>0.40881400000000001</v>
      </c>
      <c r="N276" t="s">
        <v>467</v>
      </c>
      <c r="O276" t="s">
        <v>467</v>
      </c>
      <c r="P276" t="s">
        <v>467</v>
      </c>
      <c r="Q276" t="s">
        <v>467</v>
      </c>
    </row>
    <row r="277" spans="1:17" x14ac:dyDescent="0.3">
      <c r="A277" s="210" t="str">
        <f t="shared" si="9"/>
        <v>SL_2028_87_21</v>
      </c>
      <c r="B277" s="210" t="str">
        <f t="shared" si="8"/>
        <v>SL</v>
      </c>
      <c r="C277">
        <v>3</v>
      </c>
      <c r="D277">
        <v>2028</v>
      </c>
      <c r="E277">
        <v>49035</v>
      </c>
      <c r="F277" t="s">
        <v>235</v>
      </c>
      <c r="G277">
        <v>21</v>
      </c>
      <c r="H277" t="s">
        <v>252</v>
      </c>
      <c r="I277">
        <v>87</v>
      </c>
      <c r="J277" t="s">
        <v>176</v>
      </c>
      <c r="K277">
        <v>0.22134200000000001</v>
      </c>
      <c r="L277">
        <v>8.8679999999999991E-3</v>
      </c>
      <c r="M277">
        <v>1.4033910000000001</v>
      </c>
      <c r="N277">
        <v>4.6067999999999998E-2</v>
      </c>
      <c r="O277">
        <v>5.4619000000000001E-2</v>
      </c>
      <c r="P277" t="s">
        <v>467</v>
      </c>
      <c r="Q277">
        <v>0.20088900000000001</v>
      </c>
    </row>
    <row r="278" spans="1:17" x14ac:dyDescent="0.3">
      <c r="A278" s="210" t="str">
        <f t="shared" si="9"/>
        <v>SL_2028_90_21</v>
      </c>
      <c r="B278" s="210" t="str">
        <f t="shared" si="8"/>
        <v>SL</v>
      </c>
      <c r="C278">
        <v>3</v>
      </c>
      <c r="D278">
        <v>2028</v>
      </c>
      <c r="E278">
        <v>49035</v>
      </c>
      <c r="F278" t="s">
        <v>235</v>
      </c>
      <c r="G278">
        <v>21</v>
      </c>
      <c r="H278" t="s">
        <v>252</v>
      </c>
      <c r="I278">
        <v>90</v>
      </c>
      <c r="J278" t="s">
        <v>179</v>
      </c>
      <c r="K278">
        <v>275.08197000000001</v>
      </c>
      <c r="L278">
        <v>251.747589</v>
      </c>
      <c r="M278">
        <v>205.51074199999999</v>
      </c>
      <c r="N278" t="s">
        <v>467</v>
      </c>
      <c r="O278" t="s">
        <v>467</v>
      </c>
      <c r="P278" t="s">
        <v>467</v>
      </c>
      <c r="Q278" t="s">
        <v>467</v>
      </c>
    </row>
    <row r="279" spans="1:17" x14ac:dyDescent="0.3">
      <c r="A279" s="210" t="str">
        <f t="shared" si="9"/>
        <v>SL_2028_100_21</v>
      </c>
      <c r="B279" s="210" t="str">
        <f t="shared" si="8"/>
        <v>SL</v>
      </c>
      <c r="C279">
        <v>3</v>
      </c>
      <c r="D279">
        <v>2028</v>
      </c>
      <c r="E279">
        <v>49035</v>
      </c>
      <c r="F279" t="s">
        <v>235</v>
      </c>
      <c r="G279">
        <v>21</v>
      </c>
      <c r="H279" t="s">
        <v>252</v>
      </c>
      <c r="I279">
        <v>100</v>
      </c>
      <c r="J279" t="s">
        <v>178</v>
      </c>
      <c r="K279">
        <v>9.4190000000000003E-3</v>
      </c>
      <c r="L279">
        <v>1.421E-3</v>
      </c>
      <c r="M279">
        <v>7.0441000000000004E-2</v>
      </c>
      <c r="N279" t="s">
        <v>467</v>
      </c>
      <c r="O279" t="s">
        <v>467</v>
      </c>
      <c r="P279" t="s">
        <v>467</v>
      </c>
      <c r="Q279" t="s">
        <v>467</v>
      </c>
    </row>
    <row r="280" spans="1:17" x14ac:dyDescent="0.3">
      <c r="A280" s="210" t="str">
        <f t="shared" si="9"/>
        <v>SL_2028_106_21</v>
      </c>
      <c r="B280" s="210" t="str">
        <f t="shared" si="8"/>
        <v>SL</v>
      </c>
      <c r="C280">
        <v>3</v>
      </c>
      <c r="D280">
        <v>2028</v>
      </c>
      <c r="E280">
        <v>49035</v>
      </c>
      <c r="F280" t="s">
        <v>235</v>
      </c>
      <c r="G280">
        <v>21</v>
      </c>
      <c r="H280" t="s">
        <v>252</v>
      </c>
      <c r="I280">
        <v>106</v>
      </c>
      <c r="J280" t="s">
        <v>180</v>
      </c>
      <c r="K280">
        <v>2.4969999999999999E-2</v>
      </c>
      <c r="L280">
        <v>2.4969999999999999E-2</v>
      </c>
      <c r="M280" t="s">
        <v>467</v>
      </c>
      <c r="N280" t="s">
        <v>467</v>
      </c>
      <c r="O280" t="s">
        <v>467</v>
      </c>
      <c r="P280" t="s">
        <v>467</v>
      </c>
      <c r="Q280" t="s">
        <v>467</v>
      </c>
    </row>
    <row r="281" spans="1:17" x14ac:dyDescent="0.3">
      <c r="A281" s="210" t="str">
        <f t="shared" si="9"/>
        <v>SL_2028_107_21</v>
      </c>
      <c r="B281" s="210" t="str">
        <f t="shared" si="8"/>
        <v>SL</v>
      </c>
      <c r="C281">
        <v>3</v>
      </c>
      <c r="D281">
        <v>2028</v>
      </c>
      <c r="E281">
        <v>49035</v>
      </c>
      <c r="F281" t="s">
        <v>235</v>
      </c>
      <c r="G281">
        <v>21</v>
      </c>
      <c r="H281" t="s">
        <v>252</v>
      </c>
      <c r="I281">
        <v>107</v>
      </c>
      <c r="J281" t="s">
        <v>181</v>
      </c>
      <c r="K281">
        <v>9.1339999999999998E-3</v>
      </c>
      <c r="L281">
        <v>9.1339999999999998E-3</v>
      </c>
      <c r="M281" t="s">
        <v>467</v>
      </c>
      <c r="N281" t="s">
        <v>467</v>
      </c>
      <c r="O281" t="s">
        <v>467</v>
      </c>
      <c r="P281" t="s">
        <v>467</v>
      </c>
      <c r="Q281" t="s">
        <v>467</v>
      </c>
    </row>
    <row r="282" spans="1:17" x14ac:dyDescent="0.3">
      <c r="A282" s="210" t="str">
        <f t="shared" si="9"/>
        <v>SL_2028_110_21</v>
      </c>
      <c r="B282" s="210" t="str">
        <f t="shared" si="8"/>
        <v>SL</v>
      </c>
      <c r="C282">
        <v>3</v>
      </c>
      <c r="D282">
        <v>2028</v>
      </c>
      <c r="E282">
        <v>49035</v>
      </c>
      <c r="F282" t="s">
        <v>235</v>
      </c>
      <c r="G282">
        <v>21</v>
      </c>
      <c r="H282" t="s">
        <v>252</v>
      </c>
      <c r="I282">
        <v>110</v>
      </c>
      <c r="J282" t="s">
        <v>177</v>
      </c>
      <c r="K282">
        <v>8.3330000000000001E-3</v>
      </c>
      <c r="L282">
        <v>1.2570000000000001E-3</v>
      </c>
      <c r="M282">
        <v>6.2315000000000002E-2</v>
      </c>
      <c r="N282" t="s">
        <v>467</v>
      </c>
      <c r="O282" t="s">
        <v>467</v>
      </c>
      <c r="P282" t="s">
        <v>467</v>
      </c>
      <c r="Q282" t="s">
        <v>467</v>
      </c>
    </row>
    <row r="283" spans="1:17" x14ac:dyDescent="0.3">
      <c r="A283" s="210" t="str">
        <f t="shared" si="9"/>
        <v>SL_2028_116_21</v>
      </c>
      <c r="B283" s="210" t="str">
        <f t="shared" si="8"/>
        <v>SL</v>
      </c>
      <c r="C283">
        <v>3</v>
      </c>
      <c r="D283">
        <v>2028</v>
      </c>
      <c r="E283">
        <v>49035</v>
      </c>
      <c r="F283" t="s">
        <v>235</v>
      </c>
      <c r="G283">
        <v>21</v>
      </c>
      <c r="H283" t="s">
        <v>252</v>
      </c>
      <c r="I283">
        <v>116</v>
      </c>
      <c r="J283" t="s">
        <v>182</v>
      </c>
      <c r="K283">
        <v>3.1210000000000001E-3</v>
      </c>
      <c r="L283">
        <v>3.1210000000000001E-3</v>
      </c>
      <c r="M283" t="s">
        <v>467</v>
      </c>
      <c r="N283" t="s">
        <v>467</v>
      </c>
      <c r="O283" t="s">
        <v>467</v>
      </c>
      <c r="P283" t="s">
        <v>467</v>
      </c>
      <c r="Q283" t="s">
        <v>467</v>
      </c>
    </row>
    <row r="284" spans="1:17" x14ac:dyDescent="0.3">
      <c r="A284" s="210" t="str">
        <f t="shared" si="9"/>
        <v>SL_2028_117_21</v>
      </c>
      <c r="B284" s="210" t="str">
        <f t="shared" si="8"/>
        <v>SL</v>
      </c>
      <c r="C284">
        <v>3</v>
      </c>
      <c r="D284">
        <v>2028</v>
      </c>
      <c r="E284">
        <v>49035</v>
      </c>
      <c r="F284" t="s">
        <v>235</v>
      </c>
      <c r="G284">
        <v>21</v>
      </c>
      <c r="H284" t="s">
        <v>252</v>
      </c>
      <c r="I284">
        <v>117</v>
      </c>
      <c r="J284" t="s">
        <v>183</v>
      </c>
      <c r="K284">
        <v>1.3699999999999999E-3</v>
      </c>
      <c r="L284">
        <v>1.3699999999999999E-3</v>
      </c>
      <c r="M284" t="s">
        <v>467</v>
      </c>
      <c r="N284" t="s">
        <v>467</v>
      </c>
      <c r="O284" t="s">
        <v>467</v>
      </c>
      <c r="P284" t="s">
        <v>467</v>
      </c>
      <c r="Q284" t="s">
        <v>467</v>
      </c>
    </row>
    <row r="285" spans="1:17" x14ac:dyDescent="0.3">
      <c r="A285" s="210" t="str">
        <f t="shared" si="9"/>
        <v>SL_2028_2_31</v>
      </c>
      <c r="B285" s="210" t="str">
        <f t="shared" si="8"/>
        <v>SL</v>
      </c>
      <c r="C285">
        <v>3</v>
      </c>
      <c r="D285">
        <v>2028</v>
      </c>
      <c r="E285">
        <v>49035</v>
      </c>
      <c r="F285" t="s">
        <v>235</v>
      </c>
      <c r="G285">
        <v>31</v>
      </c>
      <c r="H285" t="s">
        <v>253</v>
      </c>
      <c r="I285">
        <v>2</v>
      </c>
      <c r="J285" t="s">
        <v>174</v>
      </c>
      <c r="K285">
        <v>2.5155889999999999</v>
      </c>
      <c r="L285">
        <v>1.396412</v>
      </c>
      <c r="M285">
        <v>10.316782</v>
      </c>
      <c r="N285" t="s">
        <v>467</v>
      </c>
      <c r="O285" t="s">
        <v>467</v>
      </c>
      <c r="P285" t="s">
        <v>467</v>
      </c>
      <c r="Q285" t="s">
        <v>467</v>
      </c>
    </row>
    <row r="286" spans="1:17" x14ac:dyDescent="0.3">
      <c r="A286" s="210" t="str">
        <f t="shared" si="9"/>
        <v>SL_2028_3_31</v>
      </c>
      <c r="B286" s="210" t="str">
        <f t="shared" si="8"/>
        <v>SL</v>
      </c>
      <c r="C286">
        <v>3</v>
      </c>
      <c r="D286">
        <v>2028</v>
      </c>
      <c r="E286">
        <v>49035</v>
      </c>
      <c r="F286" t="s">
        <v>235</v>
      </c>
      <c r="G286">
        <v>31</v>
      </c>
      <c r="H286" t="s">
        <v>253</v>
      </c>
      <c r="I286">
        <v>3</v>
      </c>
      <c r="J286" t="s">
        <v>175</v>
      </c>
      <c r="K286">
        <v>0.158722</v>
      </c>
      <c r="L286">
        <v>9.7286999999999998E-2</v>
      </c>
      <c r="M286">
        <v>0.56631900000000002</v>
      </c>
      <c r="N286" t="s">
        <v>467</v>
      </c>
      <c r="O286" t="s">
        <v>467</v>
      </c>
      <c r="P286" t="s">
        <v>467</v>
      </c>
      <c r="Q286" t="s">
        <v>467</v>
      </c>
    </row>
    <row r="287" spans="1:17" x14ac:dyDescent="0.3">
      <c r="A287" s="210" t="str">
        <f t="shared" si="9"/>
        <v>SL_2028_87_31</v>
      </c>
      <c r="B287" s="210" t="str">
        <f t="shared" si="8"/>
        <v>SL</v>
      </c>
      <c r="C287">
        <v>3</v>
      </c>
      <c r="D287">
        <v>2028</v>
      </c>
      <c r="E287">
        <v>49035</v>
      </c>
      <c r="F287" t="s">
        <v>235</v>
      </c>
      <c r="G287">
        <v>31</v>
      </c>
      <c r="H287" t="s">
        <v>253</v>
      </c>
      <c r="I287">
        <v>87</v>
      </c>
      <c r="J287" t="s">
        <v>176</v>
      </c>
      <c r="K287">
        <v>0.204514</v>
      </c>
      <c r="L287">
        <v>1.5405E-2</v>
      </c>
      <c r="M287">
        <v>1.3380110000000001</v>
      </c>
      <c r="N287">
        <v>3.4307999999999998E-2</v>
      </c>
      <c r="O287">
        <v>4.4955000000000002E-2</v>
      </c>
      <c r="P287" t="s">
        <v>467</v>
      </c>
      <c r="Q287">
        <v>0.30352899999999999</v>
      </c>
    </row>
    <row r="288" spans="1:17" x14ac:dyDescent="0.3">
      <c r="A288" s="210" t="str">
        <f t="shared" si="9"/>
        <v>SL_2028_90_31</v>
      </c>
      <c r="B288" s="210" t="str">
        <f t="shared" si="8"/>
        <v>SL</v>
      </c>
      <c r="C288">
        <v>3</v>
      </c>
      <c r="D288">
        <v>2028</v>
      </c>
      <c r="E288">
        <v>49035</v>
      </c>
      <c r="F288" t="s">
        <v>235</v>
      </c>
      <c r="G288">
        <v>31</v>
      </c>
      <c r="H288" t="s">
        <v>253</v>
      </c>
      <c r="I288">
        <v>90</v>
      </c>
      <c r="J288" t="s">
        <v>179</v>
      </c>
      <c r="K288">
        <v>375.71487400000001</v>
      </c>
      <c r="L288">
        <v>349.389343</v>
      </c>
      <c r="M288">
        <v>242.67382799999999</v>
      </c>
      <c r="N288" t="s">
        <v>467</v>
      </c>
      <c r="O288" t="s">
        <v>467</v>
      </c>
      <c r="P288" t="s">
        <v>467</v>
      </c>
      <c r="Q288" t="s">
        <v>467</v>
      </c>
    </row>
    <row r="289" spans="1:17" x14ac:dyDescent="0.3">
      <c r="A289" s="210" t="str">
        <f t="shared" si="9"/>
        <v>SL_2028_100_31</v>
      </c>
      <c r="B289" s="210" t="str">
        <f t="shared" si="8"/>
        <v>SL</v>
      </c>
      <c r="C289">
        <v>3</v>
      </c>
      <c r="D289">
        <v>2028</v>
      </c>
      <c r="E289">
        <v>49035</v>
      </c>
      <c r="F289" t="s">
        <v>235</v>
      </c>
      <c r="G289">
        <v>31</v>
      </c>
      <c r="H289" t="s">
        <v>253</v>
      </c>
      <c r="I289">
        <v>100</v>
      </c>
      <c r="J289" t="s">
        <v>178</v>
      </c>
      <c r="K289">
        <v>1.2872E-2</v>
      </c>
      <c r="L289">
        <v>3.1970000000000002E-3</v>
      </c>
      <c r="M289">
        <v>8.9188000000000003E-2</v>
      </c>
      <c r="N289" t="s">
        <v>467</v>
      </c>
      <c r="O289" t="s">
        <v>467</v>
      </c>
      <c r="P289" t="s">
        <v>467</v>
      </c>
      <c r="Q289" t="s">
        <v>467</v>
      </c>
    </row>
    <row r="290" spans="1:17" x14ac:dyDescent="0.3">
      <c r="A290" s="210" t="str">
        <f t="shared" si="9"/>
        <v>SL_2028_106_31</v>
      </c>
      <c r="B290" s="210" t="str">
        <f t="shared" si="8"/>
        <v>SL</v>
      </c>
      <c r="C290">
        <v>3</v>
      </c>
      <c r="D290">
        <v>2028</v>
      </c>
      <c r="E290">
        <v>49035</v>
      </c>
      <c r="F290" t="s">
        <v>235</v>
      </c>
      <c r="G290">
        <v>31</v>
      </c>
      <c r="H290" t="s">
        <v>253</v>
      </c>
      <c r="I290">
        <v>106</v>
      </c>
      <c r="J290" t="s">
        <v>180</v>
      </c>
      <c r="K290">
        <v>2.8263E-2</v>
      </c>
      <c r="L290">
        <v>2.8263E-2</v>
      </c>
      <c r="M290" t="s">
        <v>467</v>
      </c>
      <c r="N290" t="s">
        <v>467</v>
      </c>
      <c r="O290" t="s">
        <v>467</v>
      </c>
      <c r="P290" t="s">
        <v>467</v>
      </c>
      <c r="Q290" t="s">
        <v>467</v>
      </c>
    </row>
    <row r="291" spans="1:17" x14ac:dyDescent="0.3">
      <c r="A291" s="210" t="str">
        <f t="shared" si="9"/>
        <v>SL_2028_107_31</v>
      </c>
      <c r="B291" s="210" t="str">
        <f t="shared" si="8"/>
        <v>SL</v>
      </c>
      <c r="C291">
        <v>3</v>
      </c>
      <c r="D291">
        <v>2028</v>
      </c>
      <c r="E291">
        <v>49035</v>
      </c>
      <c r="F291" t="s">
        <v>235</v>
      </c>
      <c r="G291">
        <v>31</v>
      </c>
      <c r="H291" t="s">
        <v>253</v>
      </c>
      <c r="I291">
        <v>107</v>
      </c>
      <c r="J291" t="s">
        <v>181</v>
      </c>
      <c r="K291">
        <v>9.4599999999999997E-3</v>
      </c>
      <c r="L291">
        <v>9.4599999999999997E-3</v>
      </c>
      <c r="M291" t="s">
        <v>467</v>
      </c>
      <c r="N291" t="s">
        <v>467</v>
      </c>
      <c r="O291" t="s">
        <v>467</v>
      </c>
      <c r="P291" t="s">
        <v>467</v>
      </c>
      <c r="Q291" t="s">
        <v>467</v>
      </c>
    </row>
    <row r="292" spans="1:17" x14ac:dyDescent="0.3">
      <c r="A292" s="210" t="str">
        <f t="shared" si="9"/>
        <v>SL_2028_110_31</v>
      </c>
      <c r="B292" s="210" t="str">
        <f t="shared" si="8"/>
        <v>SL</v>
      </c>
      <c r="C292">
        <v>3</v>
      </c>
      <c r="D292">
        <v>2028</v>
      </c>
      <c r="E292">
        <v>49035</v>
      </c>
      <c r="F292" t="s">
        <v>235</v>
      </c>
      <c r="G292">
        <v>31</v>
      </c>
      <c r="H292" t="s">
        <v>253</v>
      </c>
      <c r="I292">
        <v>110</v>
      </c>
      <c r="J292" t="s">
        <v>177</v>
      </c>
      <c r="K292">
        <v>1.1452E-2</v>
      </c>
      <c r="L292">
        <v>2.8890000000000001E-3</v>
      </c>
      <c r="M292">
        <v>7.8937999999999994E-2</v>
      </c>
      <c r="N292" t="s">
        <v>467</v>
      </c>
      <c r="O292" t="s">
        <v>467</v>
      </c>
      <c r="P292" t="s">
        <v>467</v>
      </c>
      <c r="Q292" t="s">
        <v>467</v>
      </c>
    </row>
    <row r="293" spans="1:17" x14ac:dyDescent="0.3">
      <c r="A293" s="210" t="str">
        <f t="shared" si="9"/>
        <v>SL_2028_116_31</v>
      </c>
      <c r="B293" s="210" t="str">
        <f t="shared" si="8"/>
        <v>SL</v>
      </c>
      <c r="C293">
        <v>3</v>
      </c>
      <c r="D293">
        <v>2028</v>
      </c>
      <c r="E293">
        <v>49035</v>
      </c>
      <c r="F293" t="s">
        <v>235</v>
      </c>
      <c r="G293">
        <v>31</v>
      </c>
      <c r="H293" t="s">
        <v>253</v>
      </c>
      <c r="I293">
        <v>116</v>
      </c>
      <c r="J293" t="s">
        <v>182</v>
      </c>
      <c r="K293">
        <v>3.5330000000000001E-3</v>
      </c>
      <c r="L293">
        <v>3.5330000000000001E-3</v>
      </c>
      <c r="M293" t="s">
        <v>467</v>
      </c>
      <c r="N293" t="s">
        <v>467</v>
      </c>
      <c r="O293" t="s">
        <v>467</v>
      </c>
      <c r="P293" t="s">
        <v>467</v>
      </c>
      <c r="Q293" t="s">
        <v>467</v>
      </c>
    </row>
    <row r="294" spans="1:17" x14ac:dyDescent="0.3">
      <c r="A294" s="210" t="str">
        <f t="shared" si="9"/>
        <v>SL_2028_117_31</v>
      </c>
      <c r="B294" s="210" t="str">
        <f t="shared" si="8"/>
        <v>SL</v>
      </c>
      <c r="C294">
        <v>3</v>
      </c>
      <c r="D294">
        <v>2028</v>
      </c>
      <c r="E294">
        <v>49035</v>
      </c>
      <c r="F294" t="s">
        <v>235</v>
      </c>
      <c r="G294">
        <v>31</v>
      </c>
      <c r="H294" t="s">
        <v>253</v>
      </c>
      <c r="I294">
        <v>117</v>
      </c>
      <c r="J294" t="s">
        <v>183</v>
      </c>
      <c r="K294">
        <v>1.4189999999999999E-3</v>
      </c>
      <c r="L294">
        <v>1.4189999999999999E-3</v>
      </c>
      <c r="M294" t="s">
        <v>467</v>
      </c>
      <c r="N294" t="s">
        <v>467</v>
      </c>
      <c r="O294" t="s">
        <v>467</v>
      </c>
      <c r="P294" t="s">
        <v>467</v>
      </c>
      <c r="Q294" t="s">
        <v>467</v>
      </c>
    </row>
    <row r="295" spans="1:17" x14ac:dyDescent="0.3">
      <c r="A295" s="210" t="str">
        <f t="shared" si="9"/>
        <v>SL_2028_2_32</v>
      </c>
      <c r="B295" s="210" t="str">
        <f t="shared" si="8"/>
        <v>SL</v>
      </c>
      <c r="C295">
        <v>3</v>
      </c>
      <c r="D295">
        <v>2028</v>
      </c>
      <c r="E295">
        <v>49035</v>
      </c>
      <c r="F295" t="s">
        <v>235</v>
      </c>
      <c r="G295">
        <v>32</v>
      </c>
      <c r="H295" t="s">
        <v>254</v>
      </c>
      <c r="I295">
        <v>2</v>
      </c>
      <c r="J295" t="s">
        <v>174</v>
      </c>
      <c r="K295">
        <v>2.6551490000000002</v>
      </c>
      <c r="L295">
        <v>1.3904540000000001</v>
      </c>
      <c r="M295">
        <v>10.985761</v>
      </c>
      <c r="N295" t="s">
        <v>467</v>
      </c>
      <c r="O295" t="s">
        <v>467</v>
      </c>
      <c r="P295" t="s">
        <v>467</v>
      </c>
      <c r="Q295" t="s">
        <v>467</v>
      </c>
    </row>
    <row r="296" spans="1:17" x14ac:dyDescent="0.3">
      <c r="A296" s="210" t="str">
        <f t="shared" si="9"/>
        <v>SL_2028_3_32</v>
      </c>
      <c r="B296" s="210" t="str">
        <f t="shared" si="8"/>
        <v>SL</v>
      </c>
      <c r="C296">
        <v>3</v>
      </c>
      <c r="D296">
        <v>2028</v>
      </c>
      <c r="E296">
        <v>49035</v>
      </c>
      <c r="F296" t="s">
        <v>235</v>
      </c>
      <c r="G296">
        <v>32</v>
      </c>
      <c r="H296" t="s">
        <v>254</v>
      </c>
      <c r="I296">
        <v>3</v>
      </c>
      <c r="J296" t="s">
        <v>175</v>
      </c>
      <c r="K296">
        <v>0.18926699999999999</v>
      </c>
      <c r="L296">
        <v>0.114979</v>
      </c>
      <c r="M296">
        <v>0.64529599999999998</v>
      </c>
      <c r="N296" t="s">
        <v>467</v>
      </c>
      <c r="O296" t="s">
        <v>467</v>
      </c>
      <c r="P296" t="s">
        <v>467</v>
      </c>
      <c r="Q296" t="s">
        <v>467</v>
      </c>
    </row>
    <row r="297" spans="1:17" x14ac:dyDescent="0.3">
      <c r="A297" s="210" t="str">
        <f t="shared" si="9"/>
        <v>SL_2028_87_32</v>
      </c>
      <c r="B297" s="210" t="str">
        <f t="shared" si="8"/>
        <v>SL</v>
      </c>
      <c r="C297">
        <v>3</v>
      </c>
      <c r="D297">
        <v>2028</v>
      </c>
      <c r="E297">
        <v>49035</v>
      </c>
      <c r="F297" t="s">
        <v>235</v>
      </c>
      <c r="G297">
        <v>32</v>
      </c>
      <c r="H297" t="s">
        <v>254</v>
      </c>
      <c r="I297">
        <v>87</v>
      </c>
      <c r="J297" t="s">
        <v>176</v>
      </c>
      <c r="K297">
        <v>0.21990000000000001</v>
      </c>
      <c r="L297">
        <v>1.9415000000000002E-2</v>
      </c>
      <c r="M297">
        <v>1.350908</v>
      </c>
      <c r="N297">
        <v>3.4618999999999997E-2</v>
      </c>
      <c r="O297">
        <v>4.5362E-2</v>
      </c>
      <c r="P297" t="s">
        <v>467</v>
      </c>
      <c r="Q297">
        <v>0.325407</v>
      </c>
    </row>
    <row r="298" spans="1:17" x14ac:dyDescent="0.3">
      <c r="A298" s="210" t="str">
        <f t="shared" si="9"/>
        <v>SL_2028_90_32</v>
      </c>
      <c r="B298" s="210" t="str">
        <f t="shared" si="8"/>
        <v>SL</v>
      </c>
      <c r="C298">
        <v>3</v>
      </c>
      <c r="D298">
        <v>2028</v>
      </c>
      <c r="E298">
        <v>49035</v>
      </c>
      <c r="F298" t="s">
        <v>235</v>
      </c>
      <c r="G298">
        <v>32</v>
      </c>
      <c r="H298" t="s">
        <v>254</v>
      </c>
      <c r="I298">
        <v>90</v>
      </c>
      <c r="J298" t="s">
        <v>179</v>
      </c>
      <c r="K298">
        <v>402.37512199999998</v>
      </c>
      <c r="L298">
        <v>374.159424</v>
      </c>
      <c r="M298">
        <v>245.09520000000001</v>
      </c>
      <c r="N298" t="s">
        <v>467</v>
      </c>
      <c r="O298" t="s">
        <v>467</v>
      </c>
      <c r="P298" t="s">
        <v>467</v>
      </c>
      <c r="Q298" t="s">
        <v>467</v>
      </c>
    </row>
    <row r="299" spans="1:17" x14ac:dyDescent="0.3">
      <c r="A299" s="210" t="str">
        <f t="shared" si="9"/>
        <v>SL_2028_100_32</v>
      </c>
      <c r="B299" s="210" t="str">
        <f t="shared" si="8"/>
        <v>SL</v>
      </c>
      <c r="C299">
        <v>3</v>
      </c>
      <c r="D299">
        <v>2028</v>
      </c>
      <c r="E299">
        <v>49035</v>
      </c>
      <c r="F299" t="s">
        <v>235</v>
      </c>
      <c r="G299">
        <v>32</v>
      </c>
      <c r="H299" t="s">
        <v>254</v>
      </c>
      <c r="I299">
        <v>100</v>
      </c>
      <c r="J299" t="s">
        <v>178</v>
      </c>
      <c r="K299">
        <v>1.3915E-2</v>
      </c>
      <c r="L299">
        <v>3.7299999999999998E-3</v>
      </c>
      <c r="M299">
        <v>8.8471999999999995E-2</v>
      </c>
      <c r="N299" t="s">
        <v>467</v>
      </c>
      <c r="O299" t="s">
        <v>467</v>
      </c>
      <c r="P299" t="s">
        <v>467</v>
      </c>
      <c r="Q299" t="s">
        <v>467</v>
      </c>
    </row>
    <row r="300" spans="1:17" x14ac:dyDescent="0.3">
      <c r="A300" s="210" t="str">
        <f t="shared" si="9"/>
        <v>SL_2028_106_32</v>
      </c>
      <c r="B300" s="210" t="str">
        <f t="shared" si="8"/>
        <v>SL</v>
      </c>
      <c r="C300">
        <v>3</v>
      </c>
      <c r="D300">
        <v>2028</v>
      </c>
      <c r="E300">
        <v>49035</v>
      </c>
      <c r="F300" t="s">
        <v>235</v>
      </c>
      <c r="G300">
        <v>32</v>
      </c>
      <c r="H300" t="s">
        <v>254</v>
      </c>
      <c r="I300">
        <v>106</v>
      </c>
      <c r="J300" t="s">
        <v>180</v>
      </c>
      <c r="K300">
        <v>2.8812000000000001E-2</v>
      </c>
      <c r="L300">
        <v>2.8812000000000001E-2</v>
      </c>
      <c r="M300" t="s">
        <v>467</v>
      </c>
      <c r="N300" t="s">
        <v>467</v>
      </c>
      <c r="O300" t="s">
        <v>467</v>
      </c>
      <c r="P300" t="s">
        <v>467</v>
      </c>
      <c r="Q300" t="s">
        <v>467</v>
      </c>
    </row>
    <row r="301" spans="1:17" x14ac:dyDescent="0.3">
      <c r="A301" s="210" t="str">
        <f t="shared" si="9"/>
        <v>SL_2028_107_32</v>
      </c>
      <c r="B301" s="210" t="str">
        <f t="shared" si="8"/>
        <v>SL</v>
      </c>
      <c r="C301">
        <v>3</v>
      </c>
      <c r="D301">
        <v>2028</v>
      </c>
      <c r="E301">
        <v>49035</v>
      </c>
      <c r="F301" t="s">
        <v>235</v>
      </c>
      <c r="G301">
        <v>32</v>
      </c>
      <c r="H301" t="s">
        <v>254</v>
      </c>
      <c r="I301">
        <v>107</v>
      </c>
      <c r="J301" t="s">
        <v>181</v>
      </c>
      <c r="K301">
        <v>9.7599999999999996E-3</v>
      </c>
      <c r="L301">
        <v>9.7599999999999996E-3</v>
      </c>
      <c r="M301" t="s">
        <v>467</v>
      </c>
      <c r="N301" t="s">
        <v>467</v>
      </c>
      <c r="O301" t="s">
        <v>467</v>
      </c>
      <c r="P301" t="s">
        <v>467</v>
      </c>
      <c r="Q301" t="s">
        <v>467</v>
      </c>
    </row>
    <row r="302" spans="1:17" x14ac:dyDescent="0.3">
      <c r="A302" s="210" t="str">
        <f t="shared" si="9"/>
        <v>SL_2028_110_32</v>
      </c>
      <c r="B302" s="210" t="str">
        <f t="shared" si="8"/>
        <v>SL</v>
      </c>
      <c r="C302">
        <v>3</v>
      </c>
      <c r="D302">
        <v>2028</v>
      </c>
      <c r="E302">
        <v>49035</v>
      </c>
      <c r="F302" t="s">
        <v>235</v>
      </c>
      <c r="G302">
        <v>32</v>
      </c>
      <c r="H302" t="s">
        <v>254</v>
      </c>
      <c r="I302">
        <v>110</v>
      </c>
      <c r="J302" t="s">
        <v>177</v>
      </c>
      <c r="K302">
        <v>1.2374E-2</v>
      </c>
      <c r="L302">
        <v>3.3600000000000001E-3</v>
      </c>
      <c r="M302">
        <v>7.8292E-2</v>
      </c>
      <c r="N302" t="s">
        <v>467</v>
      </c>
      <c r="O302" t="s">
        <v>467</v>
      </c>
      <c r="P302" t="s">
        <v>467</v>
      </c>
      <c r="Q302" t="s">
        <v>467</v>
      </c>
    </row>
    <row r="303" spans="1:17" x14ac:dyDescent="0.3">
      <c r="A303" s="210" t="str">
        <f t="shared" si="9"/>
        <v>SL_2028_116_32</v>
      </c>
      <c r="B303" s="210" t="str">
        <f t="shared" si="8"/>
        <v>SL</v>
      </c>
      <c r="C303">
        <v>3</v>
      </c>
      <c r="D303">
        <v>2028</v>
      </c>
      <c r="E303">
        <v>49035</v>
      </c>
      <c r="F303" t="s">
        <v>235</v>
      </c>
      <c r="G303">
        <v>32</v>
      </c>
      <c r="H303" t="s">
        <v>254</v>
      </c>
      <c r="I303">
        <v>116</v>
      </c>
      <c r="J303" t="s">
        <v>182</v>
      </c>
      <c r="K303">
        <v>3.601E-3</v>
      </c>
      <c r="L303">
        <v>3.601E-3</v>
      </c>
      <c r="M303" t="s">
        <v>467</v>
      </c>
      <c r="N303" t="s">
        <v>467</v>
      </c>
      <c r="O303" t="s">
        <v>467</v>
      </c>
      <c r="P303" t="s">
        <v>467</v>
      </c>
      <c r="Q303" t="s">
        <v>467</v>
      </c>
    </row>
    <row r="304" spans="1:17" x14ac:dyDescent="0.3">
      <c r="A304" s="210" t="str">
        <f t="shared" si="9"/>
        <v>SL_2028_117_32</v>
      </c>
      <c r="B304" s="210" t="str">
        <f t="shared" si="8"/>
        <v>SL</v>
      </c>
      <c r="C304">
        <v>3</v>
      </c>
      <c r="D304">
        <v>2028</v>
      </c>
      <c r="E304">
        <v>49035</v>
      </c>
      <c r="F304" t="s">
        <v>235</v>
      </c>
      <c r="G304">
        <v>32</v>
      </c>
      <c r="H304" t="s">
        <v>254</v>
      </c>
      <c r="I304">
        <v>117</v>
      </c>
      <c r="J304" t="s">
        <v>183</v>
      </c>
      <c r="K304">
        <v>1.464E-3</v>
      </c>
      <c r="L304">
        <v>1.464E-3</v>
      </c>
      <c r="M304" t="s">
        <v>467</v>
      </c>
      <c r="N304" t="s">
        <v>467</v>
      </c>
      <c r="O304" t="s">
        <v>467</v>
      </c>
      <c r="P304" t="s">
        <v>467</v>
      </c>
      <c r="Q304" t="s">
        <v>467</v>
      </c>
    </row>
    <row r="305" spans="1:17" x14ac:dyDescent="0.3">
      <c r="A305" s="210" t="str">
        <f t="shared" si="9"/>
        <v>SL_2028_2_41</v>
      </c>
      <c r="B305" s="210" t="str">
        <f t="shared" si="8"/>
        <v>SL</v>
      </c>
      <c r="C305">
        <v>3</v>
      </c>
      <c r="D305">
        <v>2028</v>
      </c>
      <c r="E305">
        <v>49035</v>
      </c>
      <c r="F305" t="s">
        <v>235</v>
      </c>
      <c r="G305">
        <v>41</v>
      </c>
      <c r="H305" t="s">
        <v>468</v>
      </c>
      <c r="I305">
        <v>2</v>
      </c>
      <c r="J305" t="s">
        <v>174</v>
      </c>
      <c r="K305">
        <v>8.0849569999999993</v>
      </c>
      <c r="L305">
        <v>7.9079560000000004</v>
      </c>
      <c r="M305">
        <v>4.7489309999999998</v>
      </c>
      <c r="N305" t="s">
        <v>467</v>
      </c>
      <c r="O305" t="s">
        <v>467</v>
      </c>
      <c r="P305" t="s">
        <v>467</v>
      </c>
      <c r="Q305" t="s">
        <v>467</v>
      </c>
    </row>
    <row r="306" spans="1:17" x14ac:dyDescent="0.3">
      <c r="A306" s="210" t="str">
        <f t="shared" si="9"/>
        <v>SL_2028_3_41</v>
      </c>
      <c r="B306" s="210" t="str">
        <f t="shared" si="8"/>
        <v>SL</v>
      </c>
      <c r="C306">
        <v>3</v>
      </c>
      <c r="D306">
        <v>2028</v>
      </c>
      <c r="E306">
        <v>49035</v>
      </c>
      <c r="F306" t="s">
        <v>235</v>
      </c>
      <c r="G306">
        <v>41</v>
      </c>
      <c r="H306" t="s">
        <v>468</v>
      </c>
      <c r="I306">
        <v>3</v>
      </c>
      <c r="J306" t="s">
        <v>175</v>
      </c>
      <c r="K306">
        <v>3.9980410000000002</v>
      </c>
      <c r="L306">
        <v>3.9980410000000002</v>
      </c>
      <c r="M306" t="s">
        <v>467</v>
      </c>
      <c r="N306" t="s">
        <v>467</v>
      </c>
      <c r="O306" t="s">
        <v>467</v>
      </c>
      <c r="P306" t="s">
        <v>467</v>
      </c>
      <c r="Q306" t="s">
        <v>467</v>
      </c>
    </row>
    <row r="307" spans="1:17" x14ac:dyDescent="0.3">
      <c r="A307" s="210" t="str">
        <f t="shared" si="9"/>
        <v>SL_2028_87_41</v>
      </c>
      <c r="B307" s="210" t="str">
        <f t="shared" si="8"/>
        <v>SL</v>
      </c>
      <c r="C307">
        <v>3</v>
      </c>
      <c r="D307">
        <v>2028</v>
      </c>
      <c r="E307">
        <v>49035</v>
      </c>
      <c r="F307" t="s">
        <v>235</v>
      </c>
      <c r="G307">
        <v>41</v>
      </c>
      <c r="H307" t="s">
        <v>468</v>
      </c>
      <c r="I307">
        <v>87</v>
      </c>
      <c r="J307" t="s">
        <v>176</v>
      </c>
      <c r="K307">
        <v>0.34141899999999997</v>
      </c>
      <c r="L307">
        <v>0.20449700000000001</v>
      </c>
      <c r="M307">
        <v>0.84565000000000001</v>
      </c>
      <c r="N307">
        <v>6.9329999999999999E-3</v>
      </c>
      <c r="O307">
        <v>4.3374000000000003E-2</v>
      </c>
      <c r="P307" t="s">
        <v>467</v>
      </c>
      <c r="Q307">
        <v>14.784769000000001</v>
      </c>
    </row>
    <row r="308" spans="1:17" x14ac:dyDescent="0.3">
      <c r="A308" s="210" t="str">
        <f t="shared" si="9"/>
        <v>SL_2028_90_41</v>
      </c>
      <c r="B308" s="210" t="str">
        <f t="shared" si="8"/>
        <v>SL</v>
      </c>
      <c r="C308">
        <v>3</v>
      </c>
      <c r="D308">
        <v>2028</v>
      </c>
      <c r="E308">
        <v>49035</v>
      </c>
      <c r="F308" t="s">
        <v>235</v>
      </c>
      <c r="G308">
        <v>41</v>
      </c>
      <c r="H308" t="s">
        <v>468</v>
      </c>
      <c r="I308">
        <v>90</v>
      </c>
      <c r="J308" t="s">
        <v>179</v>
      </c>
      <c r="K308">
        <v>1585.5798339999999</v>
      </c>
      <c r="L308">
        <v>1581.87915</v>
      </c>
      <c r="M308">
        <v>99.289917000000003</v>
      </c>
      <c r="N308" t="s">
        <v>467</v>
      </c>
      <c r="O308" t="s">
        <v>467</v>
      </c>
      <c r="P308" t="s">
        <v>467</v>
      </c>
      <c r="Q308" t="s">
        <v>467</v>
      </c>
    </row>
    <row r="309" spans="1:17" x14ac:dyDescent="0.3">
      <c r="A309" s="210" t="str">
        <f t="shared" si="9"/>
        <v>SL_2028_100_41</v>
      </c>
      <c r="B309" s="210" t="str">
        <f t="shared" si="8"/>
        <v>SL</v>
      </c>
      <c r="C309">
        <v>3</v>
      </c>
      <c r="D309">
        <v>2028</v>
      </c>
      <c r="E309">
        <v>49035</v>
      </c>
      <c r="F309" t="s">
        <v>235</v>
      </c>
      <c r="G309">
        <v>41</v>
      </c>
      <c r="H309" t="s">
        <v>468</v>
      </c>
      <c r="I309">
        <v>100</v>
      </c>
      <c r="J309" t="s">
        <v>178</v>
      </c>
      <c r="K309">
        <v>6.2736E-2</v>
      </c>
      <c r="L309">
        <v>6.0977999999999997E-2</v>
      </c>
      <c r="M309">
        <v>4.7166E-2</v>
      </c>
      <c r="N309" t="s">
        <v>467</v>
      </c>
      <c r="O309" t="s">
        <v>467</v>
      </c>
      <c r="P309" t="s">
        <v>467</v>
      </c>
      <c r="Q309" t="s">
        <v>467</v>
      </c>
    </row>
    <row r="310" spans="1:17" x14ac:dyDescent="0.3">
      <c r="A310" s="210" t="str">
        <f t="shared" si="9"/>
        <v>SL_2028_106_41</v>
      </c>
      <c r="B310" s="210" t="str">
        <f t="shared" si="8"/>
        <v>SL</v>
      </c>
      <c r="C310">
        <v>3</v>
      </c>
      <c r="D310">
        <v>2028</v>
      </c>
      <c r="E310">
        <v>49035</v>
      </c>
      <c r="F310" t="s">
        <v>235</v>
      </c>
      <c r="G310">
        <v>41</v>
      </c>
      <c r="H310" t="s">
        <v>468</v>
      </c>
      <c r="I310">
        <v>106</v>
      </c>
      <c r="J310" t="s">
        <v>180</v>
      </c>
      <c r="K310">
        <v>0.15695799999999999</v>
      </c>
      <c r="L310">
        <v>0.15695799999999999</v>
      </c>
      <c r="M310" t="s">
        <v>467</v>
      </c>
      <c r="N310" t="s">
        <v>467</v>
      </c>
      <c r="O310" t="s">
        <v>467</v>
      </c>
      <c r="P310" t="s">
        <v>467</v>
      </c>
      <c r="Q310" t="s">
        <v>467</v>
      </c>
    </row>
    <row r="311" spans="1:17" x14ac:dyDescent="0.3">
      <c r="A311" s="210" t="str">
        <f t="shared" si="9"/>
        <v>SL_2028_107_41</v>
      </c>
      <c r="B311" s="210" t="str">
        <f t="shared" si="8"/>
        <v>SL</v>
      </c>
      <c r="C311">
        <v>3</v>
      </c>
      <c r="D311">
        <v>2028</v>
      </c>
      <c r="E311">
        <v>49035</v>
      </c>
      <c r="F311" t="s">
        <v>235</v>
      </c>
      <c r="G311">
        <v>41</v>
      </c>
      <c r="H311" t="s">
        <v>468</v>
      </c>
      <c r="I311">
        <v>107</v>
      </c>
      <c r="J311" t="s">
        <v>181</v>
      </c>
      <c r="K311">
        <v>2.8853E-2</v>
      </c>
      <c r="L311">
        <v>2.8853E-2</v>
      </c>
      <c r="M311" t="s">
        <v>467</v>
      </c>
      <c r="N311" t="s">
        <v>467</v>
      </c>
      <c r="O311" t="s">
        <v>467</v>
      </c>
      <c r="P311" t="s">
        <v>467</v>
      </c>
      <c r="Q311" t="s">
        <v>467</v>
      </c>
    </row>
    <row r="312" spans="1:17" x14ac:dyDescent="0.3">
      <c r="A312" s="210" t="str">
        <f t="shared" si="9"/>
        <v>SL_2028_110_41</v>
      </c>
      <c r="B312" s="210" t="str">
        <f t="shared" si="8"/>
        <v>SL</v>
      </c>
      <c r="C312">
        <v>3</v>
      </c>
      <c r="D312">
        <v>2028</v>
      </c>
      <c r="E312">
        <v>49035</v>
      </c>
      <c r="F312" t="s">
        <v>235</v>
      </c>
      <c r="G312">
        <v>41</v>
      </c>
      <c r="H312" t="s">
        <v>468</v>
      </c>
      <c r="I312">
        <v>110</v>
      </c>
      <c r="J312" t="s">
        <v>177</v>
      </c>
      <c r="K312">
        <v>5.7465000000000002E-2</v>
      </c>
      <c r="L312">
        <v>5.5906999999999998E-2</v>
      </c>
      <c r="M312">
        <v>4.1787999999999999E-2</v>
      </c>
      <c r="N312" t="s">
        <v>467</v>
      </c>
      <c r="O312" t="s">
        <v>467</v>
      </c>
      <c r="P312" t="s">
        <v>467</v>
      </c>
      <c r="Q312" t="s">
        <v>467</v>
      </c>
    </row>
    <row r="313" spans="1:17" x14ac:dyDescent="0.3">
      <c r="A313" s="210" t="str">
        <f t="shared" si="9"/>
        <v>SL_2028_116_41</v>
      </c>
      <c r="B313" s="210" t="str">
        <f t="shared" si="8"/>
        <v>SL</v>
      </c>
      <c r="C313">
        <v>3</v>
      </c>
      <c r="D313">
        <v>2028</v>
      </c>
      <c r="E313">
        <v>49035</v>
      </c>
      <c r="F313" t="s">
        <v>235</v>
      </c>
      <c r="G313">
        <v>41</v>
      </c>
      <c r="H313" t="s">
        <v>468</v>
      </c>
      <c r="I313">
        <v>116</v>
      </c>
      <c r="J313" t="s">
        <v>182</v>
      </c>
      <c r="K313">
        <v>1.9619999999999999E-2</v>
      </c>
      <c r="L313">
        <v>1.9619999999999999E-2</v>
      </c>
      <c r="M313" t="s">
        <v>467</v>
      </c>
      <c r="N313" t="s">
        <v>467</v>
      </c>
      <c r="O313" t="s">
        <v>467</v>
      </c>
      <c r="P313" t="s">
        <v>467</v>
      </c>
      <c r="Q313" t="s">
        <v>467</v>
      </c>
    </row>
    <row r="314" spans="1:17" x14ac:dyDescent="0.3">
      <c r="A314" s="210" t="str">
        <f t="shared" si="9"/>
        <v>SL_2028_117_41</v>
      </c>
      <c r="B314" s="210" t="str">
        <f t="shared" si="8"/>
        <v>SL</v>
      </c>
      <c r="C314">
        <v>3</v>
      </c>
      <c r="D314">
        <v>2028</v>
      </c>
      <c r="E314">
        <v>49035</v>
      </c>
      <c r="F314" t="s">
        <v>235</v>
      </c>
      <c r="G314">
        <v>41</v>
      </c>
      <c r="H314" t="s">
        <v>468</v>
      </c>
      <c r="I314">
        <v>117</v>
      </c>
      <c r="J314" t="s">
        <v>183</v>
      </c>
      <c r="K314">
        <v>4.3280000000000002E-3</v>
      </c>
      <c r="L314">
        <v>4.3280000000000002E-3</v>
      </c>
      <c r="M314" t="s">
        <v>467</v>
      </c>
      <c r="N314" t="s">
        <v>467</v>
      </c>
      <c r="O314" t="s">
        <v>467</v>
      </c>
      <c r="P314" t="s">
        <v>467</v>
      </c>
      <c r="Q314" t="s">
        <v>467</v>
      </c>
    </row>
    <row r="315" spans="1:17" x14ac:dyDescent="0.3">
      <c r="A315" s="210" t="str">
        <f t="shared" si="9"/>
        <v>SL_2028_2_42</v>
      </c>
      <c r="B315" s="210" t="str">
        <f t="shared" si="8"/>
        <v>SL</v>
      </c>
      <c r="C315">
        <v>3</v>
      </c>
      <c r="D315">
        <v>2028</v>
      </c>
      <c r="E315">
        <v>49035</v>
      </c>
      <c r="F315" t="s">
        <v>235</v>
      </c>
      <c r="G315">
        <v>42</v>
      </c>
      <c r="H315" t="s">
        <v>256</v>
      </c>
      <c r="I315">
        <v>2</v>
      </c>
      <c r="J315" t="s">
        <v>174</v>
      </c>
      <c r="K315">
        <v>8.1960169999999994</v>
      </c>
      <c r="L315">
        <v>8.0165179999999996</v>
      </c>
      <c r="M315">
        <v>4.3624039999999997</v>
      </c>
      <c r="N315" t="s">
        <v>467</v>
      </c>
      <c r="O315" t="s">
        <v>467</v>
      </c>
      <c r="P315" t="s">
        <v>467</v>
      </c>
      <c r="Q315" t="s">
        <v>467</v>
      </c>
    </row>
    <row r="316" spans="1:17" x14ac:dyDescent="0.3">
      <c r="A316" s="210" t="str">
        <f t="shared" si="9"/>
        <v>SL_2028_3_42</v>
      </c>
      <c r="B316" s="210" t="str">
        <f t="shared" si="8"/>
        <v>SL</v>
      </c>
      <c r="C316">
        <v>3</v>
      </c>
      <c r="D316">
        <v>2028</v>
      </c>
      <c r="E316">
        <v>49035</v>
      </c>
      <c r="F316" t="s">
        <v>235</v>
      </c>
      <c r="G316">
        <v>42</v>
      </c>
      <c r="H316" t="s">
        <v>256</v>
      </c>
      <c r="I316">
        <v>3</v>
      </c>
      <c r="J316" t="s">
        <v>175</v>
      </c>
      <c r="K316">
        <v>2.9712019999999999</v>
      </c>
      <c r="L316">
        <v>2.9712019999999999</v>
      </c>
      <c r="M316" t="s">
        <v>467</v>
      </c>
      <c r="N316" t="s">
        <v>467</v>
      </c>
      <c r="O316" t="s">
        <v>467</v>
      </c>
      <c r="P316" t="s">
        <v>467</v>
      </c>
      <c r="Q316" t="s">
        <v>467</v>
      </c>
    </row>
    <row r="317" spans="1:17" x14ac:dyDescent="0.3">
      <c r="A317" s="210" t="str">
        <f t="shared" si="9"/>
        <v>SL_2028_87_42</v>
      </c>
      <c r="B317" s="210" t="str">
        <f t="shared" si="8"/>
        <v>SL</v>
      </c>
      <c r="C317">
        <v>3</v>
      </c>
      <c r="D317">
        <v>2028</v>
      </c>
      <c r="E317">
        <v>49035</v>
      </c>
      <c r="F317" t="s">
        <v>235</v>
      </c>
      <c r="G317">
        <v>42</v>
      </c>
      <c r="H317" t="s">
        <v>256</v>
      </c>
      <c r="I317">
        <v>87</v>
      </c>
      <c r="J317" t="s">
        <v>176</v>
      </c>
      <c r="K317">
        <v>0.294207</v>
      </c>
      <c r="L317">
        <v>0.157328</v>
      </c>
      <c r="M317">
        <v>0.829237</v>
      </c>
      <c r="N317">
        <v>5.9290000000000002E-3</v>
      </c>
      <c r="O317">
        <v>3.7547999999999998E-2</v>
      </c>
      <c r="P317" t="s">
        <v>467</v>
      </c>
      <c r="Q317">
        <v>14.716888000000001</v>
      </c>
    </row>
    <row r="318" spans="1:17" x14ac:dyDescent="0.3">
      <c r="A318" s="210" t="str">
        <f t="shared" si="9"/>
        <v>SL_2028_90_42</v>
      </c>
      <c r="B318" s="210" t="str">
        <f t="shared" si="8"/>
        <v>SL</v>
      </c>
      <c r="C318">
        <v>3</v>
      </c>
      <c r="D318">
        <v>2028</v>
      </c>
      <c r="E318">
        <v>49035</v>
      </c>
      <c r="F318" t="s">
        <v>235</v>
      </c>
      <c r="G318">
        <v>42</v>
      </c>
      <c r="H318" t="s">
        <v>256</v>
      </c>
      <c r="I318">
        <v>90</v>
      </c>
      <c r="J318" t="s">
        <v>179</v>
      </c>
      <c r="K318">
        <v>1566.711548</v>
      </c>
      <c r="L318">
        <v>1562.66687</v>
      </c>
      <c r="M318">
        <v>98.301002999999994</v>
      </c>
      <c r="N318" t="s">
        <v>467</v>
      </c>
      <c r="O318" t="s">
        <v>467</v>
      </c>
      <c r="P318" t="s">
        <v>467</v>
      </c>
      <c r="Q318" t="s">
        <v>467</v>
      </c>
    </row>
    <row r="319" spans="1:17" x14ac:dyDescent="0.3">
      <c r="A319" s="210" t="str">
        <f t="shared" si="9"/>
        <v>SL_2028_100_42</v>
      </c>
      <c r="B319" s="210" t="str">
        <f t="shared" si="8"/>
        <v>SL</v>
      </c>
      <c r="C319">
        <v>3</v>
      </c>
      <c r="D319">
        <v>2028</v>
      </c>
      <c r="E319">
        <v>49035</v>
      </c>
      <c r="F319" t="s">
        <v>235</v>
      </c>
      <c r="G319">
        <v>42</v>
      </c>
      <c r="H319" t="s">
        <v>256</v>
      </c>
      <c r="I319">
        <v>100</v>
      </c>
      <c r="J319" t="s">
        <v>178</v>
      </c>
      <c r="K319">
        <v>2.4437E-2</v>
      </c>
      <c r="L319">
        <v>2.2331E-2</v>
      </c>
      <c r="M319">
        <v>5.1165000000000002E-2</v>
      </c>
      <c r="N319" t="s">
        <v>467</v>
      </c>
      <c r="O319" t="s">
        <v>467</v>
      </c>
      <c r="P319" t="s">
        <v>467</v>
      </c>
      <c r="Q319" t="s">
        <v>467</v>
      </c>
    </row>
    <row r="320" spans="1:17" x14ac:dyDescent="0.3">
      <c r="A320" s="210" t="str">
        <f t="shared" si="9"/>
        <v>SL_2028_106_42</v>
      </c>
      <c r="B320" s="210" t="str">
        <f t="shared" si="8"/>
        <v>SL</v>
      </c>
      <c r="C320">
        <v>3</v>
      </c>
      <c r="D320">
        <v>2028</v>
      </c>
      <c r="E320">
        <v>49035</v>
      </c>
      <c r="F320" t="s">
        <v>235</v>
      </c>
      <c r="G320">
        <v>42</v>
      </c>
      <c r="H320" t="s">
        <v>256</v>
      </c>
      <c r="I320">
        <v>106</v>
      </c>
      <c r="J320" t="s">
        <v>180</v>
      </c>
      <c r="K320">
        <v>8.7892999999999999E-2</v>
      </c>
      <c r="L320">
        <v>8.7892999999999999E-2</v>
      </c>
      <c r="M320" t="s">
        <v>467</v>
      </c>
      <c r="N320" t="s">
        <v>467</v>
      </c>
      <c r="O320" t="s">
        <v>467</v>
      </c>
      <c r="P320" t="s">
        <v>467</v>
      </c>
      <c r="Q320" t="s">
        <v>467</v>
      </c>
    </row>
    <row r="321" spans="1:17" x14ac:dyDescent="0.3">
      <c r="A321" s="210" t="str">
        <f t="shared" si="9"/>
        <v>SL_2028_107_42</v>
      </c>
      <c r="B321" s="210" t="str">
        <f t="shared" si="8"/>
        <v>SL</v>
      </c>
      <c r="C321">
        <v>3</v>
      </c>
      <c r="D321">
        <v>2028</v>
      </c>
      <c r="E321">
        <v>49035</v>
      </c>
      <c r="F321" t="s">
        <v>235</v>
      </c>
      <c r="G321">
        <v>42</v>
      </c>
      <c r="H321" t="s">
        <v>256</v>
      </c>
      <c r="I321">
        <v>107</v>
      </c>
      <c r="J321" t="s">
        <v>181</v>
      </c>
      <c r="K321">
        <v>1.745E-2</v>
      </c>
      <c r="L321">
        <v>1.745E-2</v>
      </c>
      <c r="M321" t="s">
        <v>467</v>
      </c>
      <c r="N321" t="s">
        <v>467</v>
      </c>
      <c r="O321" t="s">
        <v>467</v>
      </c>
      <c r="P321" t="s">
        <v>467</v>
      </c>
      <c r="Q321" t="s">
        <v>467</v>
      </c>
    </row>
    <row r="322" spans="1:17" x14ac:dyDescent="0.3">
      <c r="A322" s="210" t="str">
        <f t="shared" si="9"/>
        <v>SL_2028_110_42</v>
      </c>
      <c r="B322" s="210" t="str">
        <f t="shared" si="8"/>
        <v>SL</v>
      </c>
      <c r="C322">
        <v>3</v>
      </c>
      <c r="D322">
        <v>2028</v>
      </c>
      <c r="E322">
        <v>49035</v>
      </c>
      <c r="F322" t="s">
        <v>235</v>
      </c>
      <c r="G322">
        <v>42</v>
      </c>
      <c r="H322" t="s">
        <v>256</v>
      </c>
      <c r="I322">
        <v>110</v>
      </c>
      <c r="J322" t="s">
        <v>177</v>
      </c>
      <c r="K322">
        <v>2.2266999999999999E-2</v>
      </c>
      <c r="L322">
        <v>2.0402E-2</v>
      </c>
      <c r="M322">
        <v>4.5324000000000003E-2</v>
      </c>
      <c r="N322" t="s">
        <v>467</v>
      </c>
      <c r="O322" t="s">
        <v>467</v>
      </c>
      <c r="P322" t="s">
        <v>467</v>
      </c>
      <c r="Q322" t="s">
        <v>467</v>
      </c>
    </row>
    <row r="323" spans="1:17" x14ac:dyDescent="0.3">
      <c r="A323" s="210" t="str">
        <f t="shared" si="9"/>
        <v>SL_2028_116_42</v>
      </c>
      <c r="B323" s="210" t="str">
        <f t="shared" si="8"/>
        <v>SL</v>
      </c>
      <c r="C323">
        <v>3</v>
      </c>
      <c r="D323">
        <v>2028</v>
      </c>
      <c r="E323">
        <v>49035</v>
      </c>
      <c r="F323" t="s">
        <v>235</v>
      </c>
      <c r="G323">
        <v>42</v>
      </c>
      <c r="H323" t="s">
        <v>256</v>
      </c>
      <c r="I323">
        <v>116</v>
      </c>
      <c r="J323" t="s">
        <v>182</v>
      </c>
      <c r="K323">
        <v>1.0987E-2</v>
      </c>
      <c r="L323">
        <v>1.0987E-2</v>
      </c>
      <c r="M323" t="s">
        <v>467</v>
      </c>
      <c r="N323" t="s">
        <v>467</v>
      </c>
      <c r="O323" t="s">
        <v>467</v>
      </c>
      <c r="P323" t="s">
        <v>467</v>
      </c>
      <c r="Q323" t="s">
        <v>467</v>
      </c>
    </row>
    <row r="324" spans="1:17" x14ac:dyDescent="0.3">
      <c r="A324" s="210" t="str">
        <f t="shared" si="9"/>
        <v>SL_2028_117_42</v>
      </c>
      <c r="B324" s="210" t="str">
        <f t="shared" si="8"/>
        <v>SL</v>
      </c>
      <c r="C324">
        <v>3</v>
      </c>
      <c r="D324">
        <v>2028</v>
      </c>
      <c r="E324">
        <v>49035</v>
      </c>
      <c r="F324" t="s">
        <v>235</v>
      </c>
      <c r="G324">
        <v>42</v>
      </c>
      <c r="H324" t="s">
        <v>256</v>
      </c>
      <c r="I324">
        <v>117</v>
      </c>
      <c r="J324" t="s">
        <v>183</v>
      </c>
      <c r="K324">
        <v>2.6180000000000001E-3</v>
      </c>
      <c r="L324">
        <v>2.6180000000000001E-3</v>
      </c>
      <c r="M324" t="s">
        <v>467</v>
      </c>
      <c r="N324" t="s">
        <v>467</v>
      </c>
      <c r="O324" t="s">
        <v>467</v>
      </c>
      <c r="P324" t="s">
        <v>467</v>
      </c>
      <c r="Q324" t="s">
        <v>467</v>
      </c>
    </row>
    <row r="325" spans="1:17" x14ac:dyDescent="0.3">
      <c r="A325" s="210" t="str">
        <f t="shared" si="9"/>
        <v>SL_2028_2_43</v>
      </c>
      <c r="B325" s="210" t="str">
        <f t="shared" ref="B325:B388" si="10">VLOOKUP(E325,County_ID,2,FALSE)</f>
        <v>SL</v>
      </c>
      <c r="C325">
        <v>3</v>
      </c>
      <c r="D325">
        <v>2028</v>
      </c>
      <c r="E325">
        <v>49035</v>
      </c>
      <c r="F325" t="s">
        <v>235</v>
      </c>
      <c r="G325">
        <v>43</v>
      </c>
      <c r="H325" t="s">
        <v>257</v>
      </c>
      <c r="I325">
        <v>2</v>
      </c>
      <c r="J325" t="s">
        <v>174</v>
      </c>
      <c r="K325">
        <v>1.5211319999999999</v>
      </c>
      <c r="L325">
        <v>1.448256</v>
      </c>
      <c r="M325">
        <v>1.084571</v>
      </c>
      <c r="N325" t="s">
        <v>467</v>
      </c>
      <c r="O325" t="s">
        <v>467</v>
      </c>
      <c r="P325" t="s">
        <v>467</v>
      </c>
      <c r="Q325" t="s">
        <v>467</v>
      </c>
    </row>
    <row r="326" spans="1:17" x14ac:dyDescent="0.3">
      <c r="A326" s="210" t="str">
        <f t="shared" ref="A326:A389" si="11">B326&amp;"_"&amp;D326&amp;"_"&amp;I326&amp;"_"&amp;G326</f>
        <v>SL_2028_3_43</v>
      </c>
      <c r="B326" s="210" t="str">
        <f t="shared" si="10"/>
        <v>SL</v>
      </c>
      <c r="C326">
        <v>3</v>
      </c>
      <c r="D326">
        <v>2028</v>
      </c>
      <c r="E326">
        <v>49035</v>
      </c>
      <c r="F326" t="s">
        <v>235</v>
      </c>
      <c r="G326">
        <v>43</v>
      </c>
      <c r="H326" t="s">
        <v>257</v>
      </c>
      <c r="I326">
        <v>3</v>
      </c>
      <c r="J326" t="s">
        <v>175</v>
      </c>
      <c r="K326">
        <v>2.0888209999999998</v>
      </c>
      <c r="L326">
        <v>2.0888209999999998</v>
      </c>
      <c r="M326" t="s">
        <v>467</v>
      </c>
      <c r="N326" t="s">
        <v>467</v>
      </c>
      <c r="O326" t="s">
        <v>467</v>
      </c>
      <c r="P326" t="s">
        <v>467</v>
      </c>
      <c r="Q326" t="s">
        <v>467</v>
      </c>
    </row>
    <row r="327" spans="1:17" x14ac:dyDescent="0.3">
      <c r="A327" s="210" t="str">
        <f t="shared" si="11"/>
        <v>SL_2028_87_43</v>
      </c>
      <c r="B327" s="210" t="str">
        <f t="shared" si="10"/>
        <v>SL</v>
      </c>
      <c r="C327">
        <v>3</v>
      </c>
      <c r="D327">
        <v>2028</v>
      </c>
      <c r="E327">
        <v>49035</v>
      </c>
      <c r="F327" t="s">
        <v>235</v>
      </c>
      <c r="G327">
        <v>43</v>
      </c>
      <c r="H327" t="s">
        <v>257</v>
      </c>
      <c r="I327">
        <v>87</v>
      </c>
      <c r="J327" t="s">
        <v>176</v>
      </c>
      <c r="K327">
        <v>0.203039</v>
      </c>
      <c r="L327">
        <v>0.115244</v>
      </c>
      <c r="M327">
        <v>0.70659000000000005</v>
      </c>
      <c r="N327">
        <v>7.7399999999999995E-4</v>
      </c>
      <c r="O327">
        <v>1.6739999999999999E-3</v>
      </c>
      <c r="P327" t="s">
        <v>467</v>
      </c>
      <c r="Q327">
        <v>2.0528949999999999</v>
      </c>
    </row>
    <row r="328" spans="1:17" x14ac:dyDescent="0.3">
      <c r="A328" s="210" t="str">
        <f t="shared" si="11"/>
        <v>SL_2028_90_43</v>
      </c>
      <c r="B328" s="210" t="str">
        <f t="shared" si="10"/>
        <v>SL</v>
      </c>
      <c r="C328">
        <v>3</v>
      </c>
      <c r="D328">
        <v>2028</v>
      </c>
      <c r="E328">
        <v>49035</v>
      </c>
      <c r="F328" t="s">
        <v>235</v>
      </c>
      <c r="G328">
        <v>43</v>
      </c>
      <c r="H328" t="s">
        <v>257</v>
      </c>
      <c r="I328">
        <v>90</v>
      </c>
      <c r="J328" t="s">
        <v>179</v>
      </c>
      <c r="K328">
        <v>1201.627197</v>
      </c>
      <c r="L328">
        <v>1195.501953</v>
      </c>
      <c r="M328">
        <v>91.159667999999996</v>
      </c>
      <c r="N328" t="s">
        <v>467</v>
      </c>
      <c r="O328" t="s">
        <v>467</v>
      </c>
      <c r="P328" t="s">
        <v>467</v>
      </c>
      <c r="Q328" t="s">
        <v>467</v>
      </c>
    </row>
    <row r="329" spans="1:17" x14ac:dyDescent="0.3">
      <c r="A329" s="210" t="str">
        <f t="shared" si="11"/>
        <v>SL_2028_100_43</v>
      </c>
      <c r="B329" s="210" t="str">
        <f t="shared" si="10"/>
        <v>SL</v>
      </c>
      <c r="C329">
        <v>3</v>
      </c>
      <c r="D329">
        <v>2028</v>
      </c>
      <c r="E329">
        <v>49035</v>
      </c>
      <c r="F329" t="s">
        <v>235</v>
      </c>
      <c r="G329">
        <v>43</v>
      </c>
      <c r="H329" t="s">
        <v>257</v>
      </c>
      <c r="I329">
        <v>100</v>
      </c>
      <c r="J329" t="s">
        <v>178</v>
      </c>
      <c r="K329">
        <v>4.5286E-2</v>
      </c>
      <c r="L329">
        <v>4.4899000000000001E-2</v>
      </c>
      <c r="M329">
        <v>5.7609999999999996E-3</v>
      </c>
      <c r="N329" t="s">
        <v>467</v>
      </c>
      <c r="O329" t="s">
        <v>467</v>
      </c>
      <c r="P329" t="s">
        <v>467</v>
      </c>
      <c r="Q329" t="s">
        <v>467</v>
      </c>
    </row>
    <row r="330" spans="1:17" x14ac:dyDescent="0.3">
      <c r="A330" s="210" t="str">
        <f t="shared" si="11"/>
        <v>SL_2028_106_43</v>
      </c>
      <c r="B330" s="210" t="str">
        <f t="shared" si="10"/>
        <v>SL</v>
      </c>
      <c r="C330">
        <v>3</v>
      </c>
      <c r="D330">
        <v>2028</v>
      </c>
      <c r="E330">
        <v>49035</v>
      </c>
      <c r="F330" t="s">
        <v>235</v>
      </c>
      <c r="G330">
        <v>43</v>
      </c>
      <c r="H330" t="s">
        <v>257</v>
      </c>
      <c r="I330">
        <v>106</v>
      </c>
      <c r="J330" t="s">
        <v>180</v>
      </c>
      <c r="K330">
        <v>8.6907999999999999E-2</v>
      </c>
      <c r="L330">
        <v>8.6907999999999999E-2</v>
      </c>
      <c r="M330" t="s">
        <v>467</v>
      </c>
      <c r="N330" t="s">
        <v>467</v>
      </c>
      <c r="O330" t="s">
        <v>467</v>
      </c>
      <c r="P330" t="s">
        <v>467</v>
      </c>
      <c r="Q330" t="s">
        <v>467</v>
      </c>
    </row>
    <row r="331" spans="1:17" x14ac:dyDescent="0.3">
      <c r="A331" s="210" t="str">
        <f t="shared" si="11"/>
        <v>SL_2028_107_43</v>
      </c>
      <c r="B331" s="210" t="str">
        <f t="shared" si="10"/>
        <v>SL</v>
      </c>
      <c r="C331">
        <v>3</v>
      </c>
      <c r="D331">
        <v>2028</v>
      </c>
      <c r="E331">
        <v>49035</v>
      </c>
      <c r="F331" t="s">
        <v>235</v>
      </c>
      <c r="G331">
        <v>43</v>
      </c>
      <c r="H331" t="s">
        <v>257</v>
      </c>
      <c r="I331">
        <v>107</v>
      </c>
      <c r="J331" t="s">
        <v>181</v>
      </c>
      <c r="K331">
        <v>1.6833999999999998E-2</v>
      </c>
      <c r="L331">
        <v>1.6833999999999998E-2</v>
      </c>
      <c r="M331" t="s">
        <v>467</v>
      </c>
      <c r="N331" t="s">
        <v>467</v>
      </c>
      <c r="O331" t="s">
        <v>467</v>
      </c>
      <c r="P331" t="s">
        <v>467</v>
      </c>
      <c r="Q331" t="s">
        <v>467</v>
      </c>
    </row>
    <row r="332" spans="1:17" x14ac:dyDescent="0.3">
      <c r="A332" s="210" t="str">
        <f t="shared" si="11"/>
        <v>SL_2028_110_43</v>
      </c>
      <c r="B332" s="210" t="str">
        <f t="shared" si="10"/>
        <v>SL</v>
      </c>
      <c r="C332">
        <v>3</v>
      </c>
      <c r="D332">
        <v>2028</v>
      </c>
      <c r="E332">
        <v>49035</v>
      </c>
      <c r="F332" t="s">
        <v>235</v>
      </c>
      <c r="G332">
        <v>43</v>
      </c>
      <c r="H332" t="s">
        <v>257</v>
      </c>
      <c r="I332">
        <v>110</v>
      </c>
      <c r="J332" t="s">
        <v>177</v>
      </c>
      <c r="K332">
        <v>4.1642999999999999E-2</v>
      </c>
      <c r="L332">
        <v>4.1294999999999998E-2</v>
      </c>
      <c r="M332">
        <v>5.1720000000000004E-3</v>
      </c>
      <c r="N332" t="s">
        <v>467</v>
      </c>
      <c r="O332" t="s">
        <v>467</v>
      </c>
      <c r="P332" t="s">
        <v>467</v>
      </c>
      <c r="Q332" t="s">
        <v>467</v>
      </c>
    </row>
    <row r="333" spans="1:17" x14ac:dyDescent="0.3">
      <c r="A333" s="210" t="str">
        <f t="shared" si="11"/>
        <v>SL_2028_116_43</v>
      </c>
      <c r="B333" s="210" t="str">
        <f t="shared" si="10"/>
        <v>SL</v>
      </c>
      <c r="C333">
        <v>3</v>
      </c>
      <c r="D333">
        <v>2028</v>
      </c>
      <c r="E333">
        <v>49035</v>
      </c>
      <c r="F333" t="s">
        <v>235</v>
      </c>
      <c r="G333">
        <v>43</v>
      </c>
      <c r="H333" t="s">
        <v>257</v>
      </c>
      <c r="I333">
        <v>116</v>
      </c>
      <c r="J333" t="s">
        <v>182</v>
      </c>
      <c r="K333">
        <v>1.0862999999999999E-2</v>
      </c>
      <c r="L333">
        <v>1.0862999999999999E-2</v>
      </c>
      <c r="M333" t="s">
        <v>467</v>
      </c>
      <c r="N333" t="s">
        <v>467</v>
      </c>
      <c r="O333" t="s">
        <v>467</v>
      </c>
      <c r="P333" t="s">
        <v>467</v>
      </c>
      <c r="Q333" t="s">
        <v>467</v>
      </c>
    </row>
    <row r="334" spans="1:17" x14ac:dyDescent="0.3">
      <c r="A334" s="210" t="str">
        <f t="shared" si="11"/>
        <v>SL_2028_117_43</v>
      </c>
      <c r="B334" s="210" t="str">
        <f t="shared" si="10"/>
        <v>SL</v>
      </c>
      <c r="C334">
        <v>3</v>
      </c>
      <c r="D334">
        <v>2028</v>
      </c>
      <c r="E334">
        <v>49035</v>
      </c>
      <c r="F334" t="s">
        <v>235</v>
      </c>
      <c r="G334">
        <v>43</v>
      </c>
      <c r="H334" t="s">
        <v>257</v>
      </c>
      <c r="I334">
        <v>117</v>
      </c>
      <c r="J334" t="s">
        <v>183</v>
      </c>
      <c r="K334">
        <v>2.5249999999999999E-3</v>
      </c>
      <c r="L334">
        <v>2.5249999999999999E-3</v>
      </c>
      <c r="M334" t="s">
        <v>467</v>
      </c>
      <c r="N334" t="s">
        <v>467</v>
      </c>
      <c r="O334" t="s">
        <v>467</v>
      </c>
      <c r="P334" t="s">
        <v>467</v>
      </c>
      <c r="Q334" t="s">
        <v>467</v>
      </c>
    </row>
    <row r="335" spans="1:17" x14ac:dyDescent="0.3">
      <c r="A335" s="210" t="str">
        <f t="shared" si="11"/>
        <v>SL_2028_2_51</v>
      </c>
      <c r="B335" s="210" t="str">
        <f t="shared" si="10"/>
        <v>SL</v>
      </c>
      <c r="C335">
        <v>3</v>
      </c>
      <c r="D335">
        <v>2028</v>
      </c>
      <c r="E335">
        <v>49035</v>
      </c>
      <c r="F335" t="s">
        <v>235</v>
      </c>
      <c r="G335">
        <v>51</v>
      </c>
      <c r="H335" t="s">
        <v>258</v>
      </c>
      <c r="I335">
        <v>2</v>
      </c>
      <c r="J335" t="s">
        <v>174</v>
      </c>
      <c r="K335">
        <v>8.2683669999999996</v>
      </c>
      <c r="L335">
        <v>8.1530280000000008</v>
      </c>
      <c r="M335">
        <v>3.8375240000000002</v>
      </c>
      <c r="N335" t="s">
        <v>467</v>
      </c>
      <c r="O335" t="s">
        <v>467</v>
      </c>
      <c r="P335" t="s">
        <v>467</v>
      </c>
      <c r="Q335" t="s">
        <v>467</v>
      </c>
    </row>
    <row r="336" spans="1:17" x14ac:dyDescent="0.3">
      <c r="A336" s="210" t="str">
        <f t="shared" si="11"/>
        <v>SL_2028_3_51</v>
      </c>
      <c r="B336" s="210" t="str">
        <f t="shared" si="10"/>
        <v>SL</v>
      </c>
      <c r="C336">
        <v>3</v>
      </c>
      <c r="D336">
        <v>2028</v>
      </c>
      <c r="E336">
        <v>49035</v>
      </c>
      <c r="F336" t="s">
        <v>235</v>
      </c>
      <c r="G336">
        <v>51</v>
      </c>
      <c r="H336" t="s">
        <v>258</v>
      </c>
      <c r="I336">
        <v>3</v>
      </c>
      <c r="J336" t="s">
        <v>175</v>
      </c>
      <c r="K336">
        <v>3.9228679999999998</v>
      </c>
      <c r="L336">
        <v>3.9228679999999998</v>
      </c>
      <c r="M336" t="s">
        <v>467</v>
      </c>
      <c r="N336" t="s">
        <v>467</v>
      </c>
      <c r="O336" t="s">
        <v>467</v>
      </c>
      <c r="P336" t="s">
        <v>467</v>
      </c>
      <c r="Q336" t="s">
        <v>467</v>
      </c>
    </row>
    <row r="337" spans="1:17" x14ac:dyDescent="0.3">
      <c r="A337" s="210" t="str">
        <f t="shared" si="11"/>
        <v>SL_2028_87_51</v>
      </c>
      <c r="B337" s="210" t="str">
        <f t="shared" si="10"/>
        <v>SL</v>
      </c>
      <c r="C337">
        <v>3</v>
      </c>
      <c r="D337">
        <v>2028</v>
      </c>
      <c r="E337">
        <v>49035</v>
      </c>
      <c r="F337" t="s">
        <v>235</v>
      </c>
      <c r="G337">
        <v>51</v>
      </c>
      <c r="H337" t="s">
        <v>258</v>
      </c>
      <c r="I337">
        <v>87</v>
      </c>
      <c r="J337" t="s">
        <v>176</v>
      </c>
      <c r="K337">
        <v>0.35274800000000001</v>
      </c>
      <c r="L337">
        <v>0.28875800000000001</v>
      </c>
      <c r="M337">
        <v>0.72261299999999995</v>
      </c>
      <c r="N337">
        <v>2.1789999999999999E-3</v>
      </c>
      <c r="O337">
        <v>4.5319999999999996E-3</v>
      </c>
      <c r="P337" t="s">
        <v>467</v>
      </c>
      <c r="Q337">
        <v>2.0008689999999998</v>
      </c>
    </row>
    <row r="338" spans="1:17" x14ac:dyDescent="0.3">
      <c r="A338" s="210" t="str">
        <f t="shared" si="11"/>
        <v>SL_2028_90_51</v>
      </c>
      <c r="B338" s="210" t="str">
        <f t="shared" si="10"/>
        <v>SL</v>
      </c>
      <c r="C338">
        <v>3</v>
      </c>
      <c r="D338">
        <v>2028</v>
      </c>
      <c r="E338">
        <v>49035</v>
      </c>
      <c r="F338" t="s">
        <v>235</v>
      </c>
      <c r="G338">
        <v>51</v>
      </c>
      <c r="H338" t="s">
        <v>258</v>
      </c>
      <c r="I338">
        <v>90</v>
      </c>
      <c r="J338" t="s">
        <v>179</v>
      </c>
      <c r="K338">
        <v>1661.947876</v>
      </c>
      <c r="L338">
        <v>1656.1933590000001</v>
      </c>
      <c r="M338">
        <v>191.45881700000001</v>
      </c>
      <c r="N338" t="s">
        <v>467</v>
      </c>
      <c r="O338" t="s">
        <v>467</v>
      </c>
      <c r="P338" t="s">
        <v>467</v>
      </c>
      <c r="Q338" t="s">
        <v>467</v>
      </c>
    </row>
    <row r="339" spans="1:17" x14ac:dyDescent="0.3">
      <c r="A339" s="210" t="str">
        <f t="shared" si="11"/>
        <v>SL_2028_100_51</v>
      </c>
      <c r="B339" s="210" t="str">
        <f t="shared" si="10"/>
        <v>SL</v>
      </c>
      <c r="C339">
        <v>3</v>
      </c>
      <c r="D339">
        <v>2028</v>
      </c>
      <c r="E339">
        <v>49035</v>
      </c>
      <c r="F339" t="s">
        <v>235</v>
      </c>
      <c r="G339">
        <v>51</v>
      </c>
      <c r="H339" t="s">
        <v>258</v>
      </c>
      <c r="I339">
        <v>100</v>
      </c>
      <c r="J339" t="s">
        <v>178</v>
      </c>
      <c r="K339">
        <v>5.2366999999999997E-2</v>
      </c>
      <c r="L339">
        <v>5.2195999999999999E-2</v>
      </c>
      <c r="M339">
        <v>5.6969999999999998E-3</v>
      </c>
      <c r="N339" t="s">
        <v>467</v>
      </c>
      <c r="O339" t="s">
        <v>467</v>
      </c>
      <c r="P339" t="s">
        <v>467</v>
      </c>
      <c r="Q339" t="s">
        <v>467</v>
      </c>
    </row>
    <row r="340" spans="1:17" x14ac:dyDescent="0.3">
      <c r="A340" s="210" t="str">
        <f t="shared" si="11"/>
        <v>SL_2028_106_51</v>
      </c>
      <c r="B340" s="210" t="str">
        <f t="shared" si="10"/>
        <v>SL</v>
      </c>
      <c r="C340">
        <v>3</v>
      </c>
      <c r="D340">
        <v>2028</v>
      </c>
      <c r="E340">
        <v>49035</v>
      </c>
      <c r="F340" t="s">
        <v>235</v>
      </c>
      <c r="G340">
        <v>51</v>
      </c>
      <c r="H340" t="s">
        <v>258</v>
      </c>
      <c r="I340">
        <v>106</v>
      </c>
      <c r="J340" t="s">
        <v>180</v>
      </c>
      <c r="K340">
        <v>0.14316499999999999</v>
      </c>
      <c r="L340">
        <v>0.14316499999999999</v>
      </c>
      <c r="M340" t="s">
        <v>467</v>
      </c>
      <c r="N340" t="s">
        <v>467</v>
      </c>
      <c r="O340" t="s">
        <v>467</v>
      </c>
      <c r="P340" t="s">
        <v>467</v>
      </c>
      <c r="Q340" t="s">
        <v>467</v>
      </c>
    </row>
    <row r="341" spans="1:17" x14ac:dyDescent="0.3">
      <c r="A341" s="210" t="str">
        <f t="shared" si="11"/>
        <v>SL_2028_107_51</v>
      </c>
      <c r="B341" s="210" t="str">
        <f t="shared" si="10"/>
        <v>SL</v>
      </c>
      <c r="C341">
        <v>3</v>
      </c>
      <c r="D341">
        <v>2028</v>
      </c>
      <c r="E341">
        <v>49035</v>
      </c>
      <c r="F341" t="s">
        <v>235</v>
      </c>
      <c r="G341">
        <v>51</v>
      </c>
      <c r="H341" t="s">
        <v>258</v>
      </c>
      <c r="I341">
        <v>107</v>
      </c>
      <c r="J341" t="s">
        <v>181</v>
      </c>
      <c r="K341">
        <v>2.7976999999999998E-2</v>
      </c>
      <c r="L341">
        <v>2.7976999999999998E-2</v>
      </c>
      <c r="M341" t="s">
        <v>467</v>
      </c>
      <c r="N341" t="s">
        <v>467</v>
      </c>
      <c r="O341" t="s">
        <v>467</v>
      </c>
      <c r="P341" t="s">
        <v>467</v>
      </c>
      <c r="Q341" t="s">
        <v>467</v>
      </c>
    </row>
    <row r="342" spans="1:17" x14ac:dyDescent="0.3">
      <c r="A342" s="210" t="str">
        <f t="shared" si="11"/>
        <v>SL_2028_110_51</v>
      </c>
      <c r="B342" s="210" t="str">
        <f t="shared" si="10"/>
        <v>SL</v>
      </c>
      <c r="C342">
        <v>3</v>
      </c>
      <c r="D342">
        <v>2028</v>
      </c>
      <c r="E342">
        <v>49035</v>
      </c>
      <c r="F342" t="s">
        <v>235</v>
      </c>
      <c r="G342">
        <v>51</v>
      </c>
      <c r="H342" t="s">
        <v>258</v>
      </c>
      <c r="I342">
        <v>110</v>
      </c>
      <c r="J342" t="s">
        <v>177</v>
      </c>
      <c r="K342">
        <v>4.8099999999999997E-2</v>
      </c>
      <c r="L342">
        <v>4.7943E-2</v>
      </c>
      <c r="M342">
        <v>5.2040000000000003E-3</v>
      </c>
      <c r="N342" t="s">
        <v>467</v>
      </c>
      <c r="O342" t="s">
        <v>467</v>
      </c>
      <c r="P342" t="s">
        <v>467</v>
      </c>
      <c r="Q342" t="s">
        <v>467</v>
      </c>
    </row>
    <row r="343" spans="1:17" x14ac:dyDescent="0.3">
      <c r="A343" s="210" t="str">
        <f t="shared" si="11"/>
        <v>SL_2028_116_51</v>
      </c>
      <c r="B343" s="210" t="str">
        <f t="shared" si="10"/>
        <v>SL</v>
      </c>
      <c r="C343">
        <v>3</v>
      </c>
      <c r="D343">
        <v>2028</v>
      </c>
      <c r="E343">
        <v>49035</v>
      </c>
      <c r="F343" t="s">
        <v>235</v>
      </c>
      <c r="G343">
        <v>51</v>
      </c>
      <c r="H343" t="s">
        <v>258</v>
      </c>
      <c r="I343">
        <v>116</v>
      </c>
      <c r="J343" t="s">
        <v>182</v>
      </c>
      <c r="K343">
        <v>1.7895999999999999E-2</v>
      </c>
      <c r="L343">
        <v>1.7895999999999999E-2</v>
      </c>
      <c r="M343" t="s">
        <v>467</v>
      </c>
      <c r="N343" t="s">
        <v>467</v>
      </c>
      <c r="O343" t="s">
        <v>467</v>
      </c>
      <c r="P343" t="s">
        <v>467</v>
      </c>
      <c r="Q343" t="s">
        <v>467</v>
      </c>
    </row>
    <row r="344" spans="1:17" x14ac:dyDescent="0.3">
      <c r="A344" s="210" t="str">
        <f t="shared" si="11"/>
        <v>SL_2028_117_51</v>
      </c>
      <c r="B344" s="210" t="str">
        <f t="shared" si="10"/>
        <v>SL</v>
      </c>
      <c r="C344">
        <v>3</v>
      </c>
      <c r="D344">
        <v>2028</v>
      </c>
      <c r="E344">
        <v>49035</v>
      </c>
      <c r="F344" t="s">
        <v>235</v>
      </c>
      <c r="G344">
        <v>51</v>
      </c>
      <c r="H344" t="s">
        <v>258</v>
      </c>
      <c r="I344">
        <v>117</v>
      </c>
      <c r="J344" t="s">
        <v>183</v>
      </c>
      <c r="K344">
        <v>4.1960000000000001E-3</v>
      </c>
      <c r="L344">
        <v>4.1960000000000001E-3</v>
      </c>
      <c r="M344" t="s">
        <v>467</v>
      </c>
      <c r="N344" t="s">
        <v>467</v>
      </c>
      <c r="O344" t="s">
        <v>467</v>
      </c>
      <c r="P344" t="s">
        <v>467</v>
      </c>
      <c r="Q344" t="s">
        <v>467</v>
      </c>
    </row>
    <row r="345" spans="1:17" x14ac:dyDescent="0.3">
      <c r="A345" s="210" t="str">
        <f t="shared" si="11"/>
        <v>SL_2028_2_52</v>
      </c>
      <c r="B345" s="210" t="str">
        <f t="shared" si="10"/>
        <v>SL</v>
      </c>
      <c r="C345">
        <v>3</v>
      </c>
      <c r="D345">
        <v>2028</v>
      </c>
      <c r="E345">
        <v>49035</v>
      </c>
      <c r="F345" t="s">
        <v>235</v>
      </c>
      <c r="G345">
        <v>52</v>
      </c>
      <c r="H345" t="s">
        <v>259</v>
      </c>
      <c r="I345">
        <v>2</v>
      </c>
      <c r="J345" t="s">
        <v>174</v>
      </c>
      <c r="K345">
        <v>3.0613000000000001</v>
      </c>
      <c r="L345">
        <v>2.4250159999999998</v>
      </c>
      <c r="M345">
        <v>1.2484930000000001</v>
      </c>
      <c r="N345" t="s">
        <v>467</v>
      </c>
      <c r="O345" t="s">
        <v>467</v>
      </c>
      <c r="P345" t="s">
        <v>467</v>
      </c>
      <c r="Q345" t="s">
        <v>467</v>
      </c>
    </row>
    <row r="346" spans="1:17" x14ac:dyDescent="0.3">
      <c r="A346" s="210" t="str">
        <f t="shared" si="11"/>
        <v>SL_2028_3_52</v>
      </c>
      <c r="B346" s="210" t="str">
        <f t="shared" si="10"/>
        <v>SL</v>
      </c>
      <c r="C346">
        <v>3</v>
      </c>
      <c r="D346">
        <v>2028</v>
      </c>
      <c r="E346">
        <v>49035</v>
      </c>
      <c r="F346" t="s">
        <v>235</v>
      </c>
      <c r="G346">
        <v>52</v>
      </c>
      <c r="H346" t="s">
        <v>259</v>
      </c>
      <c r="I346">
        <v>3</v>
      </c>
      <c r="J346" t="s">
        <v>175</v>
      </c>
      <c r="K346">
        <v>1.3128409999999999</v>
      </c>
      <c r="L346">
        <v>1.3128409999999999</v>
      </c>
      <c r="M346" t="s">
        <v>467</v>
      </c>
      <c r="N346" t="s">
        <v>467</v>
      </c>
      <c r="O346" t="s">
        <v>467</v>
      </c>
      <c r="P346" t="s">
        <v>467</v>
      </c>
      <c r="Q346" t="s">
        <v>467</v>
      </c>
    </row>
    <row r="347" spans="1:17" x14ac:dyDescent="0.3">
      <c r="A347" s="210" t="str">
        <f t="shared" si="11"/>
        <v>SL_2028_87_52</v>
      </c>
      <c r="B347" s="210" t="str">
        <f t="shared" si="10"/>
        <v>SL</v>
      </c>
      <c r="C347">
        <v>3</v>
      </c>
      <c r="D347">
        <v>2028</v>
      </c>
      <c r="E347">
        <v>49035</v>
      </c>
      <c r="F347" t="s">
        <v>235</v>
      </c>
      <c r="G347">
        <v>52</v>
      </c>
      <c r="H347" t="s">
        <v>259</v>
      </c>
      <c r="I347">
        <v>87</v>
      </c>
      <c r="J347" t="s">
        <v>176</v>
      </c>
      <c r="K347">
        <v>0.41646300000000003</v>
      </c>
      <c r="L347">
        <v>6.9064E-2</v>
      </c>
      <c r="M347">
        <v>0.54573799999999995</v>
      </c>
      <c r="N347">
        <v>2.1749999999999999E-2</v>
      </c>
      <c r="O347">
        <v>3.0972E-2</v>
      </c>
      <c r="P347" t="s">
        <v>467</v>
      </c>
      <c r="Q347">
        <v>1.6239479999999999</v>
      </c>
    </row>
    <row r="348" spans="1:17" x14ac:dyDescent="0.3">
      <c r="A348" s="210" t="str">
        <f t="shared" si="11"/>
        <v>SL_2028_90_52</v>
      </c>
      <c r="B348" s="210" t="str">
        <f t="shared" si="10"/>
        <v>SL</v>
      </c>
      <c r="C348">
        <v>3</v>
      </c>
      <c r="D348">
        <v>2028</v>
      </c>
      <c r="E348">
        <v>49035</v>
      </c>
      <c r="F348" t="s">
        <v>235</v>
      </c>
      <c r="G348">
        <v>52</v>
      </c>
      <c r="H348" t="s">
        <v>259</v>
      </c>
      <c r="I348">
        <v>90</v>
      </c>
      <c r="J348" t="s">
        <v>179</v>
      </c>
      <c r="K348">
        <v>982.40417500000001</v>
      </c>
      <c r="L348">
        <v>966.71679700000004</v>
      </c>
      <c r="M348">
        <v>30.781106999999999</v>
      </c>
      <c r="N348" t="s">
        <v>467</v>
      </c>
      <c r="O348" t="s">
        <v>467</v>
      </c>
      <c r="P348" t="s">
        <v>467</v>
      </c>
      <c r="Q348" t="s">
        <v>467</v>
      </c>
    </row>
    <row r="349" spans="1:17" x14ac:dyDescent="0.3">
      <c r="A349" s="210" t="str">
        <f t="shared" si="11"/>
        <v>SL_2028_100_52</v>
      </c>
      <c r="B349" s="210" t="str">
        <f t="shared" si="10"/>
        <v>SL</v>
      </c>
      <c r="C349">
        <v>3</v>
      </c>
      <c r="D349">
        <v>2028</v>
      </c>
      <c r="E349">
        <v>49035</v>
      </c>
      <c r="F349" t="s">
        <v>235</v>
      </c>
      <c r="G349">
        <v>52</v>
      </c>
      <c r="H349" t="s">
        <v>259</v>
      </c>
      <c r="I349">
        <v>100</v>
      </c>
      <c r="J349" t="s">
        <v>178</v>
      </c>
      <c r="K349">
        <v>2.6804999999999999E-2</v>
      </c>
      <c r="L349">
        <v>1.7201999999999999E-2</v>
      </c>
      <c r="M349">
        <v>1.8842999999999999E-2</v>
      </c>
      <c r="N349" t="s">
        <v>467</v>
      </c>
      <c r="O349" t="s">
        <v>467</v>
      </c>
      <c r="P349" t="s">
        <v>467</v>
      </c>
      <c r="Q349" t="s">
        <v>467</v>
      </c>
    </row>
    <row r="350" spans="1:17" x14ac:dyDescent="0.3">
      <c r="A350" s="210" t="str">
        <f t="shared" si="11"/>
        <v>SL_2028_106_52</v>
      </c>
      <c r="B350" s="210" t="str">
        <f t="shared" si="10"/>
        <v>SL</v>
      </c>
      <c r="C350">
        <v>3</v>
      </c>
      <c r="D350">
        <v>2028</v>
      </c>
      <c r="E350">
        <v>49035</v>
      </c>
      <c r="F350" t="s">
        <v>235</v>
      </c>
      <c r="G350">
        <v>52</v>
      </c>
      <c r="H350" t="s">
        <v>259</v>
      </c>
      <c r="I350">
        <v>106</v>
      </c>
      <c r="J350" t="s">
        <v>180</v>
      </c>
      <c r="K350">
        <v>9.0652999999999997E-2</v>
      </c>
      <c r="L350">
        <v>9.0652999999999997E-2</v>
      </c>
      <c r="M350" t="s">
        <v>467</v>
      </c>
      <c r="N350" t="s">
        <v>467</v>
      </c>
      <c r="O350" t="s">
        <v>467</v>
      </c>
      <c r="P350" t="s">
        <v>467</v>
      </c>
      <c r="Q350" t="s">
        <v>467</v>
      </c>
    </row>
    <row r="351" spans="1:17" x14ac:dyDescent="0.3">
      <c r="A351" s="210" t="str">
        <f t="shared" si="11"/>
        <v>SL_2028_107_52</v>
      </c>
      <c r="B351" s="210" t="str">
        <f t="shared" si="10"/>
        <v>SL</v>
      </c>
      <c r="C351">
        <v>3</v>
      </c>
      <c r="D351">
        <v>2028</v>
      </c>
      <c r="E351">
        <v>49035</v>
      </c>
      <c r="F351" t="s">
        <v>235</v>
      </c>
      <c r="G351">
        <v>52</v>
      </c>
      <c r="H351" t="s">
        <v>259</v>
      </c>
      <c r="I351">
        <v>107</v>
      </c>
      <c r="J351" t="s">
        <v>181</v>
      </c>
      <c r="K351">
        <v>1.7270000000000001E-2</v>
      </c>
      <c r="L351">
        <v>1.7270000000000001E-2</v>
      </c>
      <c r="M351" t="s">
        <v>467</v>
      </c>
      <c r="N351" t="s">
        <v>467</v>
      </c>
      <c r="O351" t="s">
        <v>467</v>
      </c>
      <c r="P351" t="s">
        <v>467</v>
      </c>
      <c r="Q351" t="s">
        <v>467</v>
      </c>
    </row>
    <row r="352" spans="1:17" x14ac:dyDescent="0.3">
      <c r="A352" s="210" t="str">
        <f t="shared" si="11"/>
        <v>SL_2028_110_52</v>
      </c>
      <c r="B352" s="210" t="str">
        <f t="shared" si="10"/>
        <v>SL</v>
      </c>
      <c r="C352">
        <v>3</v>
      </c>
      <c r="D352">
        <v>2028</v>
      </c>
      <c r="E352">
        <v>49035</v>
      </c>
      <c r="F352" t="s">
        <v>235</v>
      </c>
      <c r="G352">
        <v>52</v>
      </c>
      <c r="H352" t="s">
        <v>259</v>
      </c>
      <c r="I352">
        <v>110</v>
      </c>
      <c r="J352" t="s">
        <v>177</v>
      </c>
      <c r="K352">
        <v>2.4237000000000002E-2</v>
      </c>
      <c r="L352">
        <v>1.5736E-2</v>
      </c>
      <c r="M352">
        <v>1.6681000000000001E-2</v>
      </c>
      <c r="N352" t="s">
        <v>467</v>
      </c>
      <c r="O352" t="s">
        <v>467</v>
      </c>
      <c r="P352" t="s">
        <v>467</v>
      </c>
      <c r="Q352" t="s">
        <v>467</v>
      </c>
    </row>
    <row r="353" spans="1:17" x14ac:dyDescent="0.3">
      <c r="A353" s="210" t="str">
        <f t="shared" si="11"/>
        <v>SL_2028_116_52</v>
      </c>
      <c r="B353" s="210" t="str">
        <f t="shared" si="10"/>
        <v>SL</v>
      </c>
      <c r="C353">
        <v>3</v>
      </c>
      <c r="D353">
        <v>2028</v>
      </c>
      <c r="E353">
        <v>49035</v>
      </c>
      <c r="F353" t="s">
        <v>235</v>
      </c>
      <c r="G353">
        <v>52</v>
      </c>
      <c r="H353" t="s">
        <v>259</v>
      </c>
      <c r="I353">
        <v>116</v>
      </c>
      <c r="J353" t="s">
        <v>182</v>
      </c>
      <c r="K353">
        <v>1.1332E-2</v>
      </c>
      <c r="L353">
        <v>1.1332E-2</v>
      </c>
      <c r="M353" t="s">
        <v>467</v>
      </c>
      <c r="N353" t="s">
        <v>467</v>
      </c>
      <c r="O353" t="s">
        <v>467</v>
      </c>
      <c r="P353" t="s">
        <v>467</v>
      </c>
      <c r="Q353" t="s">
        <v>467</v>
      </c>
    </row>
    <row r="354" spans="1:17" x14ac:dyDescent="0.3">
      <c r="A354" s="210" t="str">
        <f t="shared" si="11"/>
        <v>SL_2028_117_52</v>
      </c>
      <c r="B354" s="210" t="str">
        <f t="shared" si="10"/>
        <v>SL</v>
      </c>
      <c r="C354">
        <v>3</v>
      </c>
      <c r="D354">
        <v>2028</v>
      </c>
      <c r="E354">
        <v>49035</v>
      </c>
      <c r="F354" t="s">
        <v>235</v>
      </c>
      <c r="G354">
        <v>52</v>
      </c>
      <c r="H354" t="s">
        <v>259</v>
      </c>
      <c r="I354">
        <v>117</v>
      </c>
      <c r="J354" t="s">
        <v>183</v>
      </c>
      <c r="K354">
        <v>2.5899999999999999E-3</v>
      </c>
      <c r="L354">
        <v>2.5899999999999999E-3</v>
      </c>
      <c r="M354" t="s">
        <v>467</v>
      </c>
      <c r="N354" t="s">
        <v>467</v>
      </c>
      <c r="O354" t="s">
        <v>467</v>
      </c>
      <c r="P354" t="s">
        <v>467</v>
      </c>
      <c r="Q354" t="s">
        <v>467</v>
      </c>
    </row>
    <row r="355" spans="1:17" x14ac:dyDescent="0.3">
      <c r="A355" s="210" t="str">
        <f t="shared" si="11"/>
        <v>SL_2028_2_53</v>
      </c>
      <c r="B355" s="210" t="str">
        <f t="shared" si="10"/>
        <v>SL</v>
      </c>
      <c r="C355">
        <v>3</v>
      </c>
      <c r="D355">
        <v>2028</v>
      </c>
      <c r="E355">
        <v>49035</v>
      </c>
      <c r="F355" t="s">
        <v>235</v>
      </c>
      <c r="G355">
        <v>53</v>
      </c>
      <c r="H355" t="s">
        <v>260</v>
      </c>
      <c r="I355">
        <v>2</v>
      </c>
      <c r="J355" t="s">
        <v>174</v>
      </c>
      <c r="K355">
        <v>2.3714119999999999</v>
      </c>
      <c r="L355">
        <v>2.342193</v>
      </c>
      <c r="M355">
        <v>1.3045899999999999</v>
      </c>
      <c r="N355" t="s">
        <v>467</v>
      </c>
      <c r="O355" t="s">
        <v>467</v>
      </c>
      <c r="P355" t="s">
        <v>467</v>
      </c>
      <c r="Q355" t="s">
        <v>467</v>
      </c>
    </row>
    <row r="356" spans="1:17" x14ac:dyDescent="0.3">
      <c r="A356" s="210" t="str">
        <f t="shared" si="11"/>
        <v>SL_2028_3_53</v>
      </c>
      <c r="B356" s="210" t="str">
        <f t="shared" si="10"/>
        <v>SL</v>
      </c>
      <c r="C356">
        <v>3</v>
      </c>
      <c r="D356">
        <v>2028</v>
      </c>
      <c r="E356">
        <v>49035</v>
      </c>
      <c r="F356" t="s">
        <v>235</v>
      </c>
      <c r="G356">
        <v>53</v>
      </c>
      <c r="H356" t="s">
        <v>260</v>
      </c>
      <c r="I356">
        <v>3</v>
      </c>
      <c r="J356" t="s">
        <v>175</v>
      </c>
      <c r="K356">
        <v>1.3484989999999999</v>
      </c>
      <c r="L356">
        <v>1.3484989999999999</v>
      </c>
      <c r="M356" t="s">
        <v>467</v>
      </c>
      <c r="N356" t="s">
        <v>467</v>
      </c>
      <c r="O356" t="s">
        <v>467</v>
      </c>
      <c r="P356" t="s">
        <v>467</v>
      </c>
      <c r="Q356" t="s">
        <v>467</v>
      </c>
    </row>
    <row r="357" spans="1:17" x14ac:dyDescent="0.3">
      <c r="A357" s="210" t="str">
        <f t="shared" si="11"/>
        <v>SL_2028_87_53</v>
      </c>
      <c r="B357" s="210" t="str">
        <f t="shared" si="10"/>
        <v>SL</v>
      </c>
      <c r="C357">
        <v>3</v>
      </c>
      <c r="D357">
        <v>2028</v>
      </c>
      <c r="E357">
        <v>49035</v>
      </c>
      <c r="F357" t="s">
        <v>235</v>
      </c>
      <c r="G357">
        <v>53</v>
      </c>
      <c r="H357" t="s">
        <v>260</v>
      </c>
      <c r="I357">
        <v>87</v>
      </c>
      <c r="J357" t="s">
        <v>176</v>
      </c>
      <c r="K357">
        <v>0.15842100000000001</v>
      </c>
      <c r="L357">
        <v>7.7340999999999993E-2</v>
      </c>
      <c r="M357">
        <v>0.55068600000000001</v>
      </c>
      <c r="N357">
        <v>2.0877E-2</v>
      </c>
      <c r="O357">
        <v>4.5184000000000002E-2</v>
      </c>
      <c r="P357" t="s">
        <v>467</v>
      </c>
      <c r="Q357">
        <v>2.4865430000000002</v>
      </c>
    </row>
    <row r="358" spans="1:17" x14ac:dyDescent="0.3">
      <c r="A358" s="210" t="str">
        <f t="shared" si="11"/>
        <v>SL_2028_90_53</v>
      </c>
      <c r="B358" s="210" t="str">
        <f t="shared" si="10"/>
        <v>SL</v>
      </c>
      <c r="C358">
        <v>3</v>
      </c>
      <c r="D358">
        <v>2028</v>
      </c>
      <c r="E358">
        <v>49035</v>
      </c>
      <c r="F358" t="s">
        <v>235</v>
      </c>
      <c r="G358">
        <v>53</v>
      </c>
      <c r="H358" t="s">
        <v>260</v>
      </c>
      <c r="I358">
        <v>90</v>
      </c>
      <c r="J358" t="s">
        <v>179</v>
      </c>
      <c r="K358">
        <v>935.18151899999998</v>
      </c>
      <c r="L358">
        <v>934.492615</v>
      </c>
      <c r="M358">
        <v>30.756959999999999</v>
      </c>
      <c r="N358" t="s">
        <v>467</v>
      </c>
      <c r="O358" t="s">
        <v>467</v>
      </c>
      <c r="P358" t="s">
        <v>467</v>
      </c>
      <c r="Q358" t="s">
        <v>467</v>
      </c>
    </row>
    <row r="359" spans="1:17" x14ac:dyDescent="0.3">
      <c r="A359" s="210" t="str">
        <f t="shared" si="11"/>
        <v>SL_2028_100_53</v>
      </c>
      <c r="B359" s="210" t="str">
        <f t="shared" si="10"/>
        <v>SL</v>
      </c>
      <c r="C359">
        <v>3</v>
      </c>
      <c r="D359">
        <v>2028</v>
      </c>
      <c r="E359">
        <v>49035</v>
      </c>
      <c r="F359" t="s">
        <v>235</v>
      </c>
      <c r="G359">
        <v>53</v>
      </c>
      <c r="H359" t="s">
        <v>260</v>
      </c>
      <c r="I359">
        <v>100</v>
      </c>
      <c r="J359" t="s">
        <v>178</v>
      </c>
      <c r="K359">
        <v>2.0737999999999999E-2</v>
      </c>
      <c r="L359">
        <v>2.0322E-2</v>
      </c>
      <c r="M359">
        <v>1.8568999999999999E-2</v>
      </c>
      <c r="N359" t="s">
        <v>467</v>
      </c>
      <c r="O359" t="s">
        <v>467</v>
      </c>
      <c r="P359" t="s">
        <v>467</v>
      </c>
      <c r="Q359" t="s">
        <v>467</v>
      </c>
    </row>
    <row r="360" spans="1:17" x14ac:dyDescent="0.3">
      <c r="A360" s="210" t="str">
        <f t="shared" si="11"/>
        <v>SL_2028_106_53</v>
      </c>
      <c r="B360" s="210" t="str">
        <f t="shared" si="10"/>
        <v>SL</v>
      </c>
      <c r="C360">
        <v>3</v>
      </c>
      <c r="D360">
        <v>2028</v>
      </c>
      <c r="E360">
        <v>49035</v>
      </c>
      <c r="F360" t="s">
        <v>235</v>
      </c>
      <c r="G360">
        <v>53</v>
      </c>
      <c r="H360" t="s">
        <v>260</v>
      </c>
      <c r="I360">
        <v>106</v>
      </c>
      <c r="J360" t="s">
        <v>180</v>
      </c>
      <c r="K360">
        <v>9.2825000000000005E-2</v>
      </c>
      <c r="L360">
        <v>9.2825000000000005E-2</v>
      </c>
      <c r="M360" t="s">
        <v>467</v>
      </c>
      <c r="N360" t="s">
        <v>467</v>
      </c>
      <c r="O360" t="s">
        <v>467</v>
      </c>
      <c r="P360" t="s">
        <v>467</v>
      </c>
      <c r="Q360" t="s">
        <v>467</v>
      </c>
    </row>
    <row r="361" spans="1:17" x14ac:dyDescent="0.3">
      <c r="A361" s="210" t="str">
        <f t="shared" si="11"/>
        <v>SL_2028_107_53</v>
      </c>
      <c r="B361" s="210" t="str">
        <f t="shared" si="10"/>
        <v>SL</v>
      </c>
      <c r="C361">
        <v>3</v>
      </c>
      <c r="D361">
        <v>2028</v>
      </c>
      <c r="E361">
        <v>49035</v>
      </c>
      <c r="F361" t="s">
        <v>235</v>
      </c>
      <c r="G361">
        <v>53</v>
      </c>
      <c r="H361" t="s">
        <v>260</v>
      </c>
      <c r="I361">
        <v>107</v>
      </c>
      <c r="J361" t="s">
        <v>181</v>
      </c>
      <c r="K361">
        <v>1.7288999999999999E-2</v>
      </c>
      <c r="L361">
        <v>1.7288999999999999E-2</v>
      </c>
      <c r="M361" t="s">
        <v>467</v>
      </c>
      <c r="N361" t="s">
        <v>467</v>
      </c>
      <c r="O361" t="s">
        <v>467</v>
      </c>
      <c r="P361" t="s">
        <v>467</v>
      </c>
      <c r="Q361" t="s">
        <v>467</v>
      </c>
    </row>
    <row r="362" spans="1:17" x14ac:dyDescent="0.3">
      <c r="A362" s="210" t="str">
        <f t="shared" si="11"/>
        <v>SL_2028_110_53</v>
      </c>
      <c r="B362" s="210" t="str">
        <f t="shared" si="10"/>
        <v>SL</v>
      </c>
      <c r="C362">
        <v>3</v>
      </c>
      <c r="D362">
        <v>2028</v>
      </c>
      <c r="E362">
        <v>49035</v>
      </c>
      <c r="F362" t="s">
        <v>235</v>
      </c>
      <c r="G362">
        <v>53</v>
      </c>
      <c r="H362" t="s">
        <v>260</v>
      </c>
      <c r="I362">
        <v>110</v>
      </c>
      <c r="J362" t="s">
        <v>177</v>
      </c>
      <c r="K362">
        <v>1.8973E-2</v>
      </c>
      <c r="L362">
        <v>1.8605E-2</v>
      </c>
      <c r="M362">
        <v>1.644E-2</v>
      </c>
      <c r="N362" t="s">
        <v>467</v>
      </c>
      <c r="O362" t="s">
        <v>467</v>
      </c>
      <c r="P362" t="s">
        <v>467</v>
      </c>
      <c r="Q362" t="s">
        <v>467</v>
      </c>
    </row>
    <row r="363" spans="1:17" x14ac:dyDescent="0.3">
      <c r="A363" s="210" t="str">
        <f t="shared" si="11"/>
        <v>SL_2028_116_53</v>
      </c>
      <c r="B363" s="210" t="str">
        <f t="shared" si="10"/>
        <v>SL</v>
      </c>
      <c r="C363">
        <v>3</v>
      </c>
      <c r="D363">
        <v>2028</v>
      </c>
      <c r="E363">
        <v>49035</v>
      </c>
      <c r="F363" t="s">
        <v>235</v>
      </c>
      <c r="G363">
        <v>53</v>
      </c>
      <c r="H363" t="s">
        <v>260</v>
      </c>
      <c r="I363">
        <v>116</v>
      </c>
      <c r="J363" t="s">
        <v>182</v>
      </c>
      <c r="K363">
        <v>1.1603E-2</v>
      </c>
      <c r="L363">
        <v>1.1603E-2</v>
      </c>
      <c r="M363" t="s">
        <v>467</v>
      </c>
      <c r="N363" t="s">
        <v>467</v>
      </c>
      <c r="O363" t="s">
        <v>467</v>
      </c>
      <c r="P363" t="s">
        <v>467</v>
      </c>
      <c r="Q363" t="s">
        <v>467</v>
      </c>
    </row>
    <row r="364" spans="1:17" x14ac:dyDescent="0.3">
      <c r="A364" s="210" t="str">
        <f t="shared" si="11"/>
        <v>SL_2028_117_53</v>
      </c>
      <c r="B364" s="210" t="str">
        <f t="shared" si="10"/>
        <v>SL</v>
      </c>
      <c r="C364">
        <v>3</v>
      </c>
      <c r="D364">
        <v>2028</v>
      </c>
      <c r="E364">
        <v>49035</v>
      </c>
      <c r="F364" t="s">
        <v>235</v>
      </c>
      <c r="G364">
        <v>53</v>
      </c>
      <c r="H364" t="s">
        <v>260</v>
      </c>
      <c r="I364">
        <v>117</v>
      </c>
      <c r="J364" t="s">
        <v>183</v>
      </c>
      <c r="K364">
        <v>2.5929999999999998E-3</v>
      </c>
      <c r="L364">
        <v>2.5929999999999998E-3</v>
      </c>
      <c r="M364" t="s">
        <v>467</v>
      </c>
      <c r="N364" t="s">
        <v>467</v>
      </c>
      <c r="O364" t="s">
        <v>467</v>
      </c>
      <c r="P364" t="s">
        <v>467</v>
      </c>
      <c r="Q364" t="s">
        <v>467</v>
      </c>
    </row>
    <row r="365" spans="1:17" x14ac:dyDescent="0.3">
      <c r="A365" s="210" t="str">
        <f t="shared" si="11"/>
        <v>SL_2028_2_54</v>
      </c>
      <c r="B365" s="210" t="str">
        <f t="shared" si="10"/>
        <v>SL</v>
      </c>
      <c r="C365">
        <v>3</v>
      </c>
      <c r="D365">
        <v>2028</v>
      </c>
      <c r="E365">
        <v>49035</v>
      </c>
      <c r="F365" t="s">
        <v>235</v>
      </c>
      <c r="G365">
        <v>54</v>
      </c>
      <c r="H365" t="s">
        <v>261</v>
      </c>
      <c r="I365">
        <v>2</v>
      </c>
      <c r="J365" t="s">
        <v>174</v>
      </c>
      <c r="K365">
        <v>11.813886</v>
      </c>
      <c r="L365">
        <v>10.071626999999999</v>
      </c>
      <c r="M365">
        <v>55.206637999999998</v>
      </c>
      <c r="N365" t="s">
        <v>467</v>
      </c>
      <c r="O365" t="s">
        <v>467</v>
      </c>
      <c r="P365" t="s">
        <v>467</v>
      </c>
      <c r="Q365" t="s">
        <v>467</v>
      </c>
    </row>
    <row r="366" spans="1:17" x14ac:dyDescent="0.3">
      <c r="A366" s="210" t="str">
        <f t="shared" si="11"/>
        <v>SL_2028_3_54</v>
      </c>
      <c r="B366" s="210" t="str">
        <f t="shared" si="10"/>
        <v>SL</v>
      </c>
      <c r="C366">
        <v>3</v>
      </c>
      <c r="D366">
        <v>2028</v>
      </c>
      <c r="E366">
        <v>49035</v>
      </c>
      <c r="F366" t="s">
        <v>235</v>
      </c>
      <c r="G366">
        <v>54</v>
      </c>
      <c r="H366" t="s">
        <v>261</v>
      </c>
      <c r="I366">
        <v>3</v>
      </c>
      <c r="J366" t="s">
        <v>175</v>
      </c>
      <c r="K366">
        <v>2.0280149999999999</v>
      </c>
      <c r="L366">
        <v>2.0280149999999999</v>
      </c>
      <c r="M366" t="s">
        <v>467</v>
      </c>
      <c r="N366" t="s">
        <v>467</v>
      </c>
      <c r="O366" t="s">
        <v>467</v>
      </c>
      <c r="P366" t="s">
        <v>467</v>
      </c>
      <c r="Q366" t="s">
        <v>467</v>
      </c>
    </row>
    <row r="367" spans="1:17" x14ac:dyDescent="0.3">
      <c r="A367" s="210" t="str">
        <f t="shared" si="11"/>
        <v>SL_2028_87_54</v>
      </c>
      <c r="B367" s="210" t="str">
        <f t="shared" si="10"/>
        <v>SL</v>
      </c>
      <c r="C367">
        <v>3</v>
      </c>
      <c r="D367">
        <v>2028</v>
      </c>
      <c r="E367">
        <v>49035</v>
      </c>
      <c r="F367" t="s">
        <v>235</v>
      </c>
      <c r="G367">
        <v>54</v>
      </c>
      <c r="H367" t="s">
        <v>261</v>
      </c>
      <c r="I367">
        <v>87</v>
      </c>
      <c r="J367" t="s">
        <v>176</v>
      </c>
      <c r="K367">
        <v>0.68100300000000002</v>
      </c>
      <c r="L367">
        <v>0.25960100000000003</v>
      </c>
      <c r="M367">
        <v>3.4800529999999998</v>
      </c>
      <c r="N367">
        <v>0.115123</v>
      </c>
      <c r="O367">
        <v>6.3148999999999997E-2</v>
      </c>
      <c r="P367" t="s">
        <v>467</v>
      </c>
      <c r="Q367">
        <v>2.5862949999999998</v>
      </c>
    </row>
    <row r="368" spans="1:17" x14ac:dyDescent="0.3">
      <c r="A368" s="210" t="str">
        <f t="shared" si="11"/>
        <v>SL_2028_90_54</v>
      </c>
      <c r="B368" s="210" t="str">
        <f t="shared" si="10"/>
        <v>SL</v>
      </c>
      <c r="C368">
        <v>3</v>
      </c>
      <c r="D368">
        <v>2028</v>
      </c>
      <c r="E368">
        <v>49035</v>
      </c>
      <c r="F368" t="s">
        <v>235</v>
      </c>
      <c r="G368">
        <v>54</v>
      </c>
      <c r="H368" t="s">
        <v>261</v>
      </c>
      <c r="I368">
        <v>90</v>
      </c>
      <c r="J368" t="s">
        <v>179</v>
      </c>
      <c r="K368">
        <v>1237.903687</v>
      </c>
      <c r="L368">
        <v>1227.0792240000001</v>
      </c>
      <c r="M368">
        <v>342.993469</v>
      </c>
      <c r="N368" t="s">
        <v>467</v>
      </c>
      <c r="O368" t="s">
        <v>467</v>
      </c>
      <c r="P368" t="s">
        <v>467</v>
      </c>
      <c r="Q368" t="s">
        <v>467</v>
      </c>
    </row>
    <row r="369" spans="1:17" x14ac:dyDescent="0.3">
      <c r="A369" s="210" t="str">
        <f t="shared" si="11"/>
        <v>SL_2028_100_54</v>
      </c>
      <c r="B369" s="210" t="str">
        <f t="shared" si="10"/>
        <v>SL</v>
      </c>
      <c r="C369">
        <v>3</v>
      </c>
      <c r="D369">
        <v>2028</v>
      </c>
      <c r="E369">
        <v>49035</v>
      </c>
      <c r="F369" t="s">
        <v>235</v>
      </c>
      <c r="G369">
        <v>54</v>
      </c>
      <c r="H369" t="s">
        <v>261</v>
      </c>
      <c r="I369">
        <v>100</v>
      </c>
      <c r="J369" t="s">
        <v>178</v>
      </c>
      <c r="K369">
        <v>6.9032999999999997E-2</v>
      </c>
      <c r="L369">
        <v>6.0075999999999997E-2</v>
      </c>
      <c r="M369">
        <v>0.283802</v>
      </c>
      <c r="N369" t="s">
        <v>467</v>
      </c>
      <c r="O369" t="s">
        <v>467</v>
      </c>
      <c r="P369" t="s">
        <v>467</v>
      </c>
      <c r="Q369" t="s">
        <v>467</v>
      </c>
    </row>
    <row r="370" spans="1:17" x14ac:dyDescent="0.3">
      <c r="A370" s="210" t="str">
        <f t="shared" si="11"/>
        <v>SL_2028_106_54</v>
      </c>
      <c r="B370" s="210" t="str">
        <f t="shared" si="10"/>
        <v>SL</v>
      </c>
      <c r="C370">
        <v>3</v>
      </c>
      <c r="D370">
        <v>2028</v>
      </c>
      <c r="E370">
        <v>49035</v>
      </c>
      <c r="F370" t="s">
        <v>235</v>
      </c>
      <c r="G370">
        <v>54</v>
      </c>
      <c r="H370" t="s">
        <v>261</v>
      </c>
      <c r="I370">
        <v>106</v>
      </c>
      <c r="J370" t="s">
        <v>180</v>
      </c>
      <c r="K370">
        <v>0.127447</v>
      </c>
      <c r="L370">
        <v>0.127447</v>
      </c>
      <c r="M370" t="s">
        <v>467</v>
      </c>
      <c r="N370" t="s">
        <v>467</v>
      </c>
      <c r="O370" t="s">
        <v>467</v>
      </c>
      <c r="P370" t="s">
        <v>467</v>
      </c>
      <c r="Q370" t="s">
        <v>467</v>
      </c>
    </row>
    <row r="371" spans="1:17" x14ac:dyDescent="0.3">
      <c r="A371" s="210" t="str">
        <f t="shared" si="11"/>
        <v>SL_2028_107_54</v>
      </c>
      <c r="B371" s="210" t="str">
        <f t="shared" si="10"/>
        <v>SL</v>
      </c>
      <c r="C371">
        <v>3</v>
      </c>
      <c r="D371">
        <v>2028</v>
      </c>
      <c r="E371">
        <v>49035</v>
      </c>
      <c r="F371" t="s">
        <v>235</v>
      </c>
      <c r="G371">
        <v>54</v>
      </c>
      <c r="H371" t="s">
        <v>261</v>
      </c>
      <c r="I371">
        <v>107</v>
      </c>
      <c r="J371" t="s">
        <v>181</v>
      </c>
      <c r="K371">
        <v>1.8800999999999998E-2</v>
      </c>
      <c r="L371">
        <v>1.8800999999999998E-2</v>
      </c>
      <c r="M371" t="s">
        <v>467</v>
      </c>
      <c r="N371" t="s">
        <v>467</v>
      </c>
      <c r="O371" t="s">
        <v>467</v>
      </c>
      <c r="P371" t="s">
        <v>467</v>
      </c>
      <c r="Q371" t="s">
        <v>467</v>
      </c>
    </row>
    <row r="372" spans="1:17" x14ac:dyDescent="0.3">
      <c r="A372" s="210" t="str">
        <f t="shared" si="11"/>
        <v>SL_2028_110_54</v>
      </c>
      <c r="B372" s="210" t="str">
        <f t="shared" si="10"/>
        <v>SL</v>
      </c>
      <c r="C372">
        <v>3</v>
      </c>
      <c r="D372">
        <v>2028</v>
      </c>
      <c r="E372">
        <v>49035</v>
      </c>
      <c r="F372" t="s">
        <v>235</v>
      </c>
      <c r="G372">
        <v>54</v>
      </c>
      <c r="H372" t="s">
        <v>261</v>
      </c>
      <c r="I372">
        <v>110</v>
      </c>
      <c r="J372" t="s">
        <v>177</v>
      </c>
      <c r="K372">
        <v>6.2708E-2</v>
      </c>
      <c r="L372">
        <v>5.4780000000000002E-2</v>
      </c>
      <c r="M372">
        <v>0.25119000000000002</v>
      </c>
      <c r="N372" t="s">
        <v>467</v>
      </c>
      <c r="O372" t="s">
        <v>467</v>
      </c>
      <c r="P372" t="s">
        <v>467</v>
      </c>
      <c r="Q372" t="s">
        <v>467</v>
      </c>
    </row>
    <row r="373" spans="1:17" x14ac:dyDescent="0.3">
      <c r="A373" s="210" t="str">
        <f t="shared" si="11"/>
        <v>SL_2028_116_54</v>
      </c>
      <c r="B373" s="210" t="str">
        <f t="shared" si="10"/>
        <v>SL</v>
      </c>
      <c r="C373">
        <v>3</v>
      </c>
      <c r="D373">
        <v>2028</v>
      </c>
      <c r="E373">
        <v>49035</v>
      </c>
      <c r="F373" t="s">
        <v>235</v>
      </c>
      <c r="G373">
        <v>54</v>
      </c>
      <c r="H373" t="s">
        <v>261</v>
      </c>
      <c r="I373">
        <v>116</v>
      </c>
      <c r="J373" t="s">
        <v>182</v>
      </c>
      <c r="K373">
        <v>1.5931000000000001E-2</v>
      </c>
      <c r="L373">
        <v>1.5931000000000001E-2</v>
      </c>
      <c r="M373" t="s">
        <v>467</v>
      </c>
      <c r="N373" t="s">
        <v>467</v>
      </c>
      <c r="O373" t="s">
        <v>467</v>
      </c>
      <c r="P373" t="s">
        <v>467</v>
      </c>
      <c r="Q373" t="s">
        <v>467</v>
      </c>
    </row>
    <row r="374" spans="1:17" x14ac:dyDescent="0.3">
      <c r="A374" s="210" t="str">
        <f t="shared" si="11"/>
        <v>SL_2028_117_54</v>
      </c>
      <c r="B374" s="210" t="str">
        <f t="shared" si="10"/>
        <v>SL</v>
      </c>
      <c r="C374">
        <v>3</v>
      </c>
      <c r="D374">
        <v>2028</v>
      </c>
      <c r="E374">
        <v>49035</v>
      </c>
      <c r="F374" t="s">
        <v>235</v>
      </c>
      <c r="G374">
        <v>54</v>
      </c>
      <c r="H374" t="s">
        <v>261</v>
      </c>
      <c r="I374">
        <v>117</v>
      </c>
      <c r="J374" t="s">
        <v>183</v>
      </c>
      <c r="K374">
        <v>2.82E-3</v>
      </c>
      <c r="L374">
        <v>2.82E-3</v>
      </c>
      <c r="M374" t="s">
        <v>467</v>
      </c>
      <c r="N374" t="s">
        <v>467</v>
      </c>
      <c r="O374" t="s">
        <v>467</v>
      </c>
      <c r="P374" t="s">
        <v>467</v>
      </c>
      <c r="Q374" t="s">
        <v>467</v>
      </c>
    </row>
    <row r="375" spans="1:17" x14ac:dyDescent="0.3">
      <c r="A375" s="210" t="str">
        <f t="shared" si="11"/>
        <v>SL_2028_2_61</v>
      </c>
      <c r="B375" s="210" t="str">
        <f t="shared" si="10"/>
        <v>SL</v>
      </c>
      <c r="C375">
        <v>3</v>
      </c>
      <c r="D375">
        <v>2028</v>
      </c>
      <c r="E375">
        <v>49035</v>
      </c>
      <c r="F375" t="s">
        <v>235</v>
      </c>
      <c r="G375">
        <v>61</v>
      </c>
      <c r="H375" t="s">
        <v>262</v>
      </c>
      <c r="I375">
        <v>2</v>
      </c>
      <c r="J375" t="s">
        <v>174</v>
      </c>
      <c r="K375">
        <v>3.1571660000000001</v>
      </c>
      <c r="L375">
        <v>3.1163989999999999</v>
      </c>
      <c r="M375">
        <v>0.77408500000000002</v>
      </c>
      <c r="N375" t="s">
        <v>467</v>
      </c>
      <c r="O375" t="s">
        <v>467</v>
      </c>
      <c r="P375" t="s">
        <v>467</v>
      </c>
      <c r="Q375" t="s">
        <v>467</v>
      </c>
    </row>
    <row r="376" spans="1:17" x14ac:dyDescent="0.3">
      <c r="A376" s="210" t="str">
        <f t="shared" si="11"/>
        <v>SL_2028_3_61</v>
      </c>
      <c r="B376" s="210" t="str">
        <f t="shared" si="10"/>
        <v>SL</v>
      </c>
      <c r="C376">
        <v>3</v>
      </c>
      <c r="D376">
        <v>2028</v>
      </c>
      <c r="E376">
        <v>49035</v>
      </c>
      <c r="F376" t="s">
        <v>235</v>
      </c>
      <c r="G376">
        <v>61</v>
      </c>
      <c r="H376" t="s">
        <v>262</v>
      </c>
      <c r="I376">
        <v>3</v>
      </c>
      <c r="J376" t="s">
        <v>175</v>
      </c>
      <c r="K376">
        <v>4.2569949999999999</v>
      </c>
      <c r="L376">
        <v>4.2569949999999999</v>
      </c>
      <c r="M376" t="s">
        <v>467</v>
      </c>
      <c r="N376" t="s">
        <v>467</v>
      </c>
      <c r="O376" t="s">
        <v>467</v>
      </c>
      <c r="P376" t="s">
        <v>467</v>
      </c>
      <c r="Q376" t="s">
        <v>467</v>
      </c>
    </row>
    <row r="377" spans="1:17" x14ac:dyDescent="0.3">
      <c r="A377" s="210" t="str">
        <f t="shared" si="11"/>
        <v>SL_2028_87_61</v>
      </c>
      <c r="B377" s="210" t="str">
        <f t="shared" si="10"/>
        <v>SL</v>
      </c>
      <c r="C377">
        <v>3</v>
      </c>
      <c r="D377">
        <v>2028</v>
      </c>
      <c r="E377">
        <v>49035</v>
      </c>
      <c r="F377" t="s">
        <v>235</v>
      </c>
      <c r="G377">
        <v>61</v>
      </c>
      <c r="H377" t="s">
        <v>262</v>
      </c>
      <c r="I377">
        <v>87</v>
      </c>
      <c r="J377" t="s">
        <v>176</v>
      </c>
      <c r="K377">
        <v>0.20721500000000001</v>
      </c>
      <c r="L377">
        <v>0.129438</v>
      </c>
      <c r="M377">
        <v>0.59801300000000002</v>
      </c>
      <c r="N377">
        <v>9.9999999999999995E-7</v>
      </c>
      <c r="O377">
        <v>3.0000000000000001E-6</v>
      </c>
      <c r="P377" t="s">
        <v>467</v>
      </c>
      <c r="Q377">
        <v>4.5212760000000003</v>
      </c>
    </row>
    <row r="378" spans="1:17" x14ac:dyDescent="0.3">
      <c r="A378" s="210" t="str">
        <f t="shared" si="11"/>
        <v>SL_2028_90_61</v>
      </c>
      <c r="B378" s="210" t="str">
        <f t="shared" si="10"/>
        <v>SL</v>
      </c>
      <c r="C378">
        <v>3</v>
      </c>
      <c r="D378">
        <v>2028</v>
      </c>
      <c r="E378">
        <v>49035</v>
      </c>
      <c r="F378" t="s">
        <v>235</v>
      </c>
      <c r="G378">
        <v>61</v>
      </c>
      <c r="H378" t="s">
        <v>262</v>
      </c>
      <c r="I378">
        <v>90</v>
      </c>
      <c r="J378" t="s">
        <v>179</v>
      </c>
      <c r="K378">
        <v>1616.0058590000001</v>
      </c>
      <c r="L378">
        <v>1613.0892329999999</v>
      </c>
      <c r="M378">
        <v>55.383704999999999</v>
      </c>
      <c r="N378" t="s">
        <v>467</v>
      </c>
      <c r="O378" t="s">
        <v>467</v>
      </c>
      <c r="P378" t="s">
        <v>467</v>
      </c>
      <c r="Q378" t="s">
        <v>467</v>
      </c>
    </row>
    <row r="379" spans="1:17" x14ac:dyDescent="0.3">
      <c r="A379" s="210" t="str">
        <f t="shared" si="11"/>
        <v>SL_2028_100_61</v>
      </c>
      <c r="B379" s="210" t="str">
        <f t="shared" si="10"/>
        <v>SL</v>
      </c>
      <c r="C379">
        <v>3</v>
      </c>
      <c r="D379">
        <v>2028</v>
      </c>
      <c r="E379">
        <v>49035</v>
      </c>
      <c r="F379" t="s">
        <v>235</v>
      </c>
      <c r="G379">
        <v>61</v>
      </c>
      <c r="H379" t="s">
        <v>262</v>
      </c>
      <c r="I379">
        <v>100</v>
      </c>
      <c r="J379" t="s">
        <v>178</v>
      </c>
      <c r="K379">
        <v>5.3855E-2</v>
      </c>
      <c r="L379">
        <v>5.3784999999999999E-2</v>
      </c>
      <c r="M379">
        <v>1.3309999999999999E-3</v>
      </c>
      <c r="N379" t="s">
        <v>467</v>
      </c>
      <c r="O379" t="s">
        <v>467</v>
      </c>
      <c r="P379" t="s">
        <v>467</v>
      </c>
      <c r="Q379" t="s">
        <v>467</v>
      </c>
    </row>
    <row r="380" spans="1:17" x14ac:dyDescent="0.3">
      <c r="A380" s="210" t="str">
        <f t="shared" si="11"/>
        <v>SL_2028_106_61</v>
      </c>
      <c r="B380" s="210" t="str">
        <f t="shared" si="10"/>
        <v>SL</v>
      </c>
      <c r="C380">
        <v>3</v>
      </c>
      <c r="D380">
        <v>2028</v>
      </c>
      <c r="E380">
        <v>49035</v>
      </c>
      <c r="F380" t="s">
        <v>235</v>
      </c>
      <c r="G380">
        <v>61</v>
      </c>
      <c r="H380" t="s">
        <v>262</v>
      </c>
      <c r="I380">
        <v>106</v>
      </c>
      <c r="J380" t="s">
        <v>180</v>
      </c>
      <c r="K380">
        <v>0.157108</v>
      </c>
      <c r="L380">
        <v>0.157108</v>
      </c>
      <c r="M380" t="s">
        <v>467</v>
      </c>
      <c r="N380" t="s">
        <v>467</v>
      </c>
      <c r="O380" t="s">
        <v>467</v>
      </c>
      <c r="P380" t="s">
        <v>467</v>
      </c>
      <c r="Q380" t="s">
        <v>467</v>
      </c>
    </row>
    <row r="381" spans="1:17" x14ac:dyDescent="0.3">
      <c r="A381" s="210" t="str">
        <f t="shared" si="11"/>
        <v>SL_2028_107_61</v>
      </c>
      <c r="B381" s="210" t="str">
        <f t="shared" si="10"/>
        <v>SL</v>
      </c>
      <c r="C381">
        <v>3</v>
      </c>
      <c r="D381">
        <v>2028</v>
      </c>
      <c r="E381">
        <v>49035</v>
      </c>
      <c r="F381" t="s">
        <v>235</v>
      </c>
      <c r="G381">
        <v>61</v>
      </c>
      <c r="H381" t="s">
        <v>262</v>
      </c>
      <c r="I381">
        <v>107</v>
      </c>
      <c r="J381" t="s">
        <v>181</v>
      </c>
      <c r="K381">
        <v>3.0082000000000001E-2</v>
      </c>
      <c r="L381">
        <v>3.0082000000000001E-2</v>
      </c>
      <c r="M381" t="s">
        <v>467</v>
      </c>
      <c r="N381" t="s">
        <v>467</v>
      </c>
      <c r="O381" t="s">
        <v>467</v>
      </c>
      <c r="P381" t="s">
        <v>467</v>
      </c>
      <c r="Q381" t="s">
        <v>467</v>
      </c>
    </row>
    <row r="382" spans="1:17" x14ac:dyDescent="0.3">
      <c r="A382" s="210" t="str">
        <f t="shared" si="11"/>
        <v>SL_2028_110_61</v>
      </c>
      <c r="B382" s="210" t="str">
        <f t="shared" si="10"/>
        <v>SL</v>
      </c>
      <c r="C382">
        <v>3</v>
      </c>
      <c r="D382">
        <v>2028</v>
      </c>
      <c r="E382">
        <v>49035</v>
      </c>
      <c r="F382" t="s">
        <v>235</v>
      </c>
      <c r="G382">
        <v>61</v>
      </c>
      <c r="H382" t="s">
        <v>262</v>
      </c>
      <c r="I382">
        <v>110</v>
      </c>
      <c r="J382" t="s">
        <v>177</v>
      </c>
      <c r="K382">
        <v>4.9535999999999997E-2</v>
      </c>
      <c r="L382">
        <v>4.9471000000000001E-2</v>
      </c>
      <c r="M382">
        <v>1.2229999999999999E-3</v>
      </c>
      <c r="N382" t="s">
        <v>467</v>
      </c>
      <c r="O382" t="s">
        <v>467</v>
      </c>
      <c r="P382" t="s">
        <v>467</v>
      </c>
      <c r="Q382" t="s">
        <v>467</v>
      </c>
    </row>
    <row r="383" spans="1:17" x14ac:dyDescent="0.3">
      <c r="A383" s="210" t="str">
        <f t="shared" si="11"/>
        <v>SL_2028_116_61</v>
      </c>
      <c r="B383" s="210" t="str">
        <f t="shared" si="10"/>
        <v>SL</v>
      </c>
      <c r="C383">
        <v>3</v>
      </c>
      <c r="D383">
        <v>2028</v>
      </c>
      <c r="E383">
        <v>49035</v>
      </c>
      <c r="F383" t="s">
        <v>235</v>
      </c>
      <c r="G383">
        <v>61</v>
      </c>
      <c r="H383" t="s">
        <v>262</v>
      </c>
      <c r="I383">
        <v>116</v>
      </c>
      <c r="J383" t="s">
        <v>182</v>
      </c>
      <c r="K383">
        <v>1.9637999999999999E-2</v>
      </c>
      <c r="L383">
        <v>1.9637999999999999E-2</v>
      </c>
      <c r="M383" t="s">
        <v>467</v>
      </c>
      <c r="N383" t="s">
        <v>467</v>
      </c>
      <c r="O383" t="s">
        <v>467</v>
      </c>
      <c r="P383" t="s">
        <v>467</v>
      </c>
      <c r="Q383" t="s">
        <v>467</v>
      </c>
    </row>
    <row r="384" spans="1:17" x14ac:dyDescent="0.3">
      <c r="A384" s="210" t="str">
        <f t="shared" si="11"/>
        <v>SL_2028_117_61</v>
      </c>
      <c r="B384" s="210" t="str">
        <f t="shared" si="10"/>
        <v>SL</v>
      </c>
      <c r="C384">
        <v>3</v>
      </c>
      <c r="D384">
        <v>2028</v>
      </c>
      <c r="E384">
        <v>49035</v>
      </c>
      <c r="F384" t="s">
        <v>235</v>
      </c>
      <c r="G384">
        <v>61</v>
      </c>
      <c r="H384" t="s">
        <v>262</v>
      </c>
      <c r="I384">
        <v>117</v>
      </c>
      <c r="J384" t="s">
        <v>183</v>
      </c>
      <c r="K384">
        <v>4.5120000000000004E-3</v>
      </c>
      <c r="L384">
        <v>4.5120000000000004E-3</v>
      </c>
      <c r="M384" t="s">
        <v>467</v>
      </c>
      <c r="N384" t="s">
        <v>467</v>
      </c>
      <c r="O384" t="s">
        <v>467</v>
      </c>
      <c r="P384" t="s">
        <v>467</v>
      </c>
      <c r="Q384" t="s">
        <v>467</v>
      </c>
    </row>
    <row r="385" spans="1:17" x14ac:dyDescent="0.3">
      <c r="A385" s="210" t="str">
        <f t="shared" si="11"/>
        <v>SL_2028_2_62</v>
      </c>
      <c r="B385" s="210" t="str">
        <f t="shared" si="10"/>
        <v>SL</v>
      </c>
      <c r="C385">
        <v>3</v>
      </c>
      <c r="D385">
        <v>2028</v>
      </c>
      <c r="E385">
        <v>49035</v>
      </c>
      <c r="F385" t="s">
        <v>235</v>
      </c>
      <c r="G385">
        <v>62</v>
      </c>
      <c r="H385" t="s">
        <v>263</v>
      </c>
      <c r="I385">
        <v>2</v>
      </c>
      <c r="J385" t="s">
        <v>174</v>
      </c>
      <c r="K385">
        <v>2.4668679999999998</v>
      </c>
      <c r="L385">
        <v>2.3851149999999999</v>
      </c>
      <c r="M385">
        <v>6.5332610000000004</v>
      </c>
      <c r="N385" t="s">
        <v>467</v>
      </c>
      <c r="O385" t="s">
        <v>467</v>
      </c>
      <c r="P385">
        <v>44.142474999999997</v>
      </c>
      <c r="Q385" t="s">
        <v>467</v>
      </c>
    </row>
    <row r="386" spans="1:17" x14ac:dyDescent="0.3">
      <c r="A386" s="210" t="str">
        <f t="shared" si="11"/>
        <v>SL_2028_3_62</v>
      </c>
      <c r="B386" s="210" t="str">
        <f t="shared" si="10"/>
        <v>SL</v>
      </c>
      <c r="C386">
        <v>3</v>
      </c>
      <c r="D386">
        <v>2028</v>
      </c>
      <c r="E386">
        <v>49035</v>
      </c>
      <c r="F386" t="s">
        <v>235</v>
      </c>
      <c r="G386">
        <v>62</v>
      </c>
      <c r="H386" t="s">
        <v>263</v>
      </c>
      <c r="I386">
        <v>3</v>
      </c>
      <c r="J386" t="s">
        <v>175</v>
      </c>
      <c r="K386">
        <v>4.6692660000000004</v>
      </c>
      <c r="L386">
        <v>4.5689440000000001</v>
      </c>
      <c r="M386" t="s">
        <v>467</v>
      </c>
      <c r="N386" t="s">
        <v>467</v>
      </c>
      <c r="O386" t="s">
        <v>467</v>
      </c>
      <c r="P386">
        <v>65.067443999999995</v>
      </c>
      <c r="Q386" t="s">
        <v>467</v>
      </c>
    </row>
    <row r="387" spans="1:17" x14ac:dyDescent="0.3">
      <c r="A387" s="210" t="str">
        <f t="shared" si="11"/>
        <v>SL_2028_87_62</v>
      </c>
      <c r="B387" s="210" t="str">
        <f t="shared" si="10"/>
        <v>SL</v>
      </c>
      <c r="C387">
        <v>3</v>
      </c>
      <c r="D387">
        <v>2028</v>
      </c>
      <c r="E387">
        <v>49035</v>
      </c>
      <c r="F387" t="s">
        <v>235</v>
      </c>
      <c r="G387">
        <v>62</v>
      </c>
      <c r="H387" t="s">
        <v>263</v>
      </c>
      <c r="I387">
        <v>87</v>
      </c>
      <c r="J387" t="s">
        <v>176</v>
      </c>
      <c r="K387">
        <v>0.16408900000000001</v>
      </c>
      <c r="L387">
        <v>0.104851</v>
      </c>
      <c r="M387">
        <v>1.240378</v>
      </c>
      <c r="N387" t="s">
        <v>467</v>
      </c>
      <c r="O387" t="s">
        <v>467</v>
      </c>
      <c r="P387">
        <v>3.9547699999999999</v>
      </c>
      <c r="Q387">
        <v>10.757351</v>
      </c>
    </row>
    <row r="388" spans="1:17" x14ac:dyDescent="0.3">
      <c r="A388" s="210" t="str">
        <f t="shared" si="11"/>
        <v>SL_2028_90_62</v>
      </c>
      <c r="B388" s="210" t="str">
        <f t="shared" si="10"/>
        <v>SL</v>
      </c>
      <c r="C388">
        <v>3</v>
      </c>
      <c r="D388">
        <v>2028</v>
      </c>
      <c r="E388">
        <v>49035</v>
      </c>
      <c r="F388" t="s">
        <v>235</v>
      </c>
      <c r="G388">
        <v>62</v>
      </c>
      <c r="H388" t="s">
        <v>263</v>
      </c>
      <c r="I388">
        <v>90</v>
      </c>
      <c r="J388" t="s">
        <v>179</v>
      </c>
      <c r="K388">
        <v>1637.755005</v>
      </c>
      <c r="L388">
        <v>1623.6685789999999</v>
      </c>
      <c r="M388">
        <v>434.05502300000001</v>
      </c>
      <c r="N388" t="s">
        <v>467</v>
      </c>
      <c r="O388" t="s">
        <v>467</v>
      </c>
      <c r="P388">
        <v>8546.2304690000001</v>
      </c>
      <c r="Q388" t="s">
        <v>467</v>
      </c>
    </row>
    <row r="389" spans="1:17" x14ac:dyDescent="0.3">
      <c r="A389" s="210" t="str">
        <f t="shared" si="11"/>
        <v>SL_2028_100_62</v>
      </c>
      <c r="B389" s="210" t="str">
        <f t="shared" ref="B389:B452" si="12">VLOOKUP(E389,County_ID,2,FALSE)</f>
        <v>SL</v>
      </c>
      <c r="C389">
        <v>3</v>
      </c>
      <c r="D389">
        <v>2028</v>
      </c>
      <c r="E389">
        <v>49035</v>
      </c>
      <c r="F389" t="s">
        <v>235</v>
      </c>
      <c r="G389">
        <v>62</v>
      </c>
      <c r="H389" t="s">
        <v>263</v>
      </c>
      <c r="I389">
        <v>100</v>
      </c>
      <c r="J389" t="s">
        <v>178</v>
      </c>
      <c r="K389">
        <v>6.0235999999999998E-2</v>
      </c>
      <c r="L389">
        <v>5.9074000000000002E-2</v>
      </c>
      <c r="M389">
        <v>1.2036E-2</v>
      </c>
      <c r="N389" t="s">
        <v>467</v>
      </c>
      <c r="O389" t="s">
        <v>467</v>
      </c>
      <c r="P389">
        <v>0.73731500000000005</v>
      </c>
      <c r="Q389" t="s">
        <v>467</v>
      </c>
    </row>
    <row r="390" spans="1:17" x14ac:dyDescent="0.3">
      <c r="A390" s="210" t="str">
        <f t="shared" ref="A390:A453" si="13">B390&amp;"_"&amp;D390&amp;"_"&amp;I390&amp;"_"&amp;G390</f>
        <v>SL_2028_106_62</v>
      </c>
      <c r="B390" s="210" t="str">
        <f t="shared" si="12"/>
        <v>SL</v>
      </c>
      <c r="C390">
        <v>3</v>
      </c>
      <c r="D390">
        <v>2028</v>
      </c>
      <c r="E390">
        <v>49035</v>
      </c>
      <c r="F390" t="s">
        <v>235</v>
      </c>
      <c r="G390">
        <v>62</v>
      </c>
      <c r="H390" t="s">
        <v>263</v>
      </c>
      <c r="I390">
        <v>106</v>
      </c>
      <c r="J390" t="s">
        <v>180</v>
      </c>
      <c r="K390">
        <v>0.17418</v>
      </c>
      <c r="L390">
        <v>0.17418</v>
      </c>
      <c r="M390" t="s">
        <v>467</v>
      </c>
      <c r="N390" t="s">
        <v>467</v>
      </c>
      <c r="O390" t="s">
        <v>467</v>
      </c>
      <c r="P390" t="s">
        <v>467</v>
      </c>
      <c r="Q390" t="s">
        <v>467</v>
      </c>
    </row>
    <row r="391" spans="1:17" x14ac:dyDescent="0.3">
      <c r="A391" s="210" t="str">
        <f t="shared" si="13"/>
        <v>SL_2028_107_62</v>
      </c>
      <c r="B391" s="210" t="str">
        <f t="shared" si="12"/>
        <v>SL</v>
      </c>
      <c r="C391">
        <v>3</v>
      </c>
      <c r="D391">
        <v>2028</v>
      </c>
      <c r="E391">
        <v>49035</v>
      </c>
      <c r="F391" t="s">
        <v>235</v>
      </c>
      <c r="G391">
        <v>62</v>
      </c>
      <c r="H391" t="s">
        <v>263</v>
      </c>
      <c r="I391">
        <v>107</v>
      </c>
      <c r="J391" t="s">
        <v>181</v>
      </c>
      <c r="K391">
        <v>3.4211999999999999E-2</v>
      </c>
      <c r="L391">
        <v>3.4211999999999999E-2</v>
      </c>
      <c r="M391" t="s">
        <v>467</v>
      </c>
      <c r="N391" t="s">
        <v>467</v>
      </c>
      <c r="O391" t="s">
        <v>467</v>
      </c>
      <c r="P391" t="s">
        <v>467</v>
      </c>
      <c r="Q391" t="s">
        <v>467</v>
      </c>
    </row>
    <row r="392" spans="1:17" x14ac:dyDescent="0.3">
      <c r="A392" s="210" t="str">
        <f t="shared" si="13"/>
        <v>SL_2028_110_62</v>
      </c>
      <c r="B392" s="210" t="str">
        <f t="shared" si="12"/>
        <v>SL</v>
      </c>
      <c r="C392">
        <v>3</v>
      </c>
      <c r="D392">
        <v>2028</v>
      </c>
      <c r="E392">
        <v>49035</v>
      </c>
      <c r="F392" t="s">
        <v>235</v>
      </c>
      <c r="G392">
        <v>62</v>
      </c>
      <c r="H392" t="s">
        <v>263</v>
      </c>
      <c r="I392">
        <v>110</v>
      </c>
      <c r="J392" t="s">
        <v>177</v>
      </c>
      <c r="K392">
        <v>5.5417000000000001E-2</v>
      </c>
      <c r="L392">
        <v>5.4346999999999999E-2</v>
      </c>
      <c r="M392">
        <v>1.1074000000000001E-2</v>
      </c>
      <c r="N392" t="s">
        <v>467</v>
      </c>
      <c r="O392" t="s">
        <v>467</v>
      </c>
      <c r="P392">
        <v>0.67832999999999999</v>
      </c>
      <c r="Q392" t="s">
        <v>467</v>
      </c>
    </row>
    <row r="393" spans="1:17" x14ac:dyDescent="0.3">
      <c r="A393" s="210" t="str">
        <f t="shared" si="13"/>
        <v>SL_2028_116_62</v>
      </c>
      <c r="B393" s="210" t="str">
        <f t="shared" si="12"/>
        <v>SL</v>
      </c>
      <c r="C393">
        <v>3</v>
      </c>
      <c r="D393">
        <v>2028</v>
      </c>
      <c r="E393">
        <v>49035</v>
      </c>
      <c r="F393" t="s">
        <v>235</v>
      </c>
      <c r="G393">
        <v>62</v>
      </c>
      <c r="H393" t="s">
        <v>263</v>
      </c>
      <c r="I393">
        <v>116</v>
      </c>
      <c r="J393" t="s">
        <v>182</v>
      </c>
      <c r="K393">
        <v>2.1773000000000001E-2</v>
      </c>
      <c r="L393">
        <v>2.1773000000000001E-2</v>
      </c>
      <c r="M393" t="s">
        <v>467</v>
      </c>
      <c r="N393" t="s">
        <v>467</v>
      </c>
      <c r="O393" t="s">
        <v>467</v>
      </c>
      <c r="P393" t="s">
        <v>467</v>
      </c>
      <c r="Q393" t="s">
        <v>467</v>
      </c>
    </row>
    <row r="394" spans="1:17" x14ac:dyDescent="0.3">
      <c r="A394" s="210" t="str">
        <f t="shared" si="13"/>
        <v>SL_2028_117_62</v>
      </c>
      <c r="B394" s="210" t="str">
        <f t="shared" si="12"/>
        <v>SL</v>
      </c>
      <c r="C394">
        <v>3</v>
      </c>
      <c r="D394">
        <v>2028</v>
      </c>
      <c r="E394">
        <v>49035</v>
      </c>
      <c r="F394" t="s">
        <v>235</v>
      </c>
      <c r="G394">
        <v>62</v>
      </c>
      <c r="H394" t="s">
        <v>263</v>
      </c>
      <c r="I394">
        <v>117</v>
      </c>
      <c r="J394" t="s">
        <v>183</v>
      </c>
      <c r="K394">
        <v>5.1320000000000003E-3</v>
      </c>
      <c r="L394">
        <v>5.1320000000000003E-3</v>
      </c>
      <c r="M394" t="s">
        <v>467</v>
      </c>
      <c r="N394" t="s">
        <v>467</v>
      </c>
      <c r="O394" t="s">
        <v>467</v>
      </c>
      <c r="P394" t="s">
        <v>467</v>
      </c>
      <c r="Q394" t="s">
        <v>467</v>
      </c>
    </row>
    <row r="395" spans="1:17" x14ac:dyDescent="0.3">
      <c r="A395" s="210" t="str">
        <f t="shared" si="13"/>
        <v>WE_2028_2_11</v>
      </c>
      <c r="B395" s="210" t="str">
        <f t="shared" si="12"/>
        <v>WE</v>
      </c>
      <c r="C395">
        <v>4</v>
      </c>
      <c r="D395">
        <v>2028</v>
      </c>
      <c r="E395">
        <v>49057</v>
      </c>
      <c r="F395" t="s">
        <v>236</v>
      </c>
      <c r="G395">
        <v>11</v>
      </c>
      <c r="H395" t="s">
        <v>250</v>
      </c>
      <c r="I395">
        <v>2</v>
      </c>
      <c r="J395" t="s">
        <v>174</v>
      </c>
      <c r="K395">
        <v>11.048686999999999</v>
      </c>
      <c r="L395">
        <v>10.692575</v>
      </c>
      <c r="M395">
        <v>15.537767000000001</v>
      </c>
      <c r="N395" t="s">
        <v>467</v>
      </c>
      <c r="O395" t="s">
        <v>467</v>
      </c>
      <c r="P395" t="s">
        <v>467</v>
      </c>
      <c r="Q395" t="s">
        <v>467</v>
      </c>
    </row>
    <row r="396" spans="1:17" x14ac:dyDescent="0.3">
      <c r="A396" s="210" t="str">
        <f t="shared" si="13"/>
        <v>WE_2028_3_11</v>
      </c>
      <c r="B396" s="210" t="str">
        <f t="shared" si="12"/>
        <v>WE</v>
      </c>
      <c r="C396">
        <v>4</v>
      </c>
      <c r="D396">
        <v>2028</v>
      </c>
      <c r="E396">
        <v>49057</v>
      </c>
      <c r="F396" t="s">
        <v>236</v>
      </c>
      <c r="G396">
        <v>11</v>
      </c>
      <c r="H396" t="s">
        <v>250</v>
      </c>
      <c r="I396">
        <v>3</v>
      </c>
      <c r="J396" t="s">
        <v>175</v>
      </c>
      <c r="K396">
        <v>0.68904900000000002</v>
      </c>
      <c r="L396">
        <v>0.68016399999999999</v>
      </c>
      <c r="M396">
        <v>0.38767099999999999</v>
      </c>
      <c r="N396" t="s">
        <v>467</v>
      </c>
      <c r="O396" t="s">
        <v>467</v>
      </c>
      <c r="P396" t="s">
        <v>467</v>
      </c>
      <c r="Q396" t="s">
        <v>467</v>
      </c>
    </row>
    <row r="397" spans="1:17" x14ac:dyDescent="0.3">
      <c r="A397" s="210" t="str">
        <f t="shared" si="13"/>
        <v>WE_2028_87_11</v>
      </c>
      <c r="B397" s="210" t="str">
        <f t="shared" si="12"/>
        <v>WE</v>
      </c>
      <c r="C397">
        <v>4</v>
      </c>
      <c r="D397">
        <v>2028</v>
      </c>
      <c r="E397">
        <v>49057</v>
      </c>
      <c r="F397" t="s">
        <v>236</v>
      </c>
      <c r="G397">
        <v>11</v>
      </c>
      <c r="H397" t="s">
        <v>250</v>
      </c>
      <c r="I397">
        <v>87</v>
      </c>
      <c r="J397" t="s">
        <v>176</v>
      </c>
      <c r="K397">
        <v>2.8594529999999998</v>
      </c>
      <c r="L397">
        <v>0.54296500000000003</v>
      </c>
      <c r="M397">
        <v>1.8533569999999999</v>
      </c>
      <c r="N397">
        <v>2.1804070000000002</v>
      </c>
      <c r="O397">
        <v>0.13689999999999999</v>
      </c>
      <c r="P397" t="s">
        <v>467</v>
      </c>
      <c r="Q397">
        <v>0.14105000000000001</v>
      </c>
    </row>
    <row r="398" spans="1:17" x14ac:dyDescent="0.3">
      <c r="A398" s="210" t="str">
        <f t="shared" si="13"/>
        <v>WE_2028_90_11</v>
      </c>
      <c r="B398" s="210" t="str">
        <f t="shared" si="12"/>
        <v>WE</v>
      </c>
      <c r="C398">
        <v>4</v>
      </c>
      <c r="D398">
        <v>2028</v>
      </c>
      <c r="E398">
        <v>49057</v>
      </c>
      <c r="F398" t="s">
        <v>236</v>
      </c>
      <c r="G398">
        <v>11</v>
      </c>
      <c r="H398" t="s">
        <v>250</v>
      </c>
      <c r="I398">
        <v>90</v>
      </c>
      <c r="J398" t="s">
        <v>179</v>
      </c>
      <c r="K398">
        <v>360.542755</v>
      </c>
      <c r="L398">
        <v>356.65588400000001</v>
      </c>
      <c r="M398">
        <v>169.59056100000001</v>
      </c>
      <c r="N398" t="s">
        <v>467</v>
      </c>
      <c r="O398" t="s">
        <v>467</v>
      </c>
      <c r="P398" t="s">
        <v>467</v>
      </c>
      <c r="Q398" t="s">
        <v>467</v>
      </c>
    </row>
    <row r="399" spans="1:17" x14ac:dyDescent="0.3">
      <c r="A399" s="210" t="str">
        <f t="shared" si="13"/>
        <v>WE_2028_100_11</v>
      </c>
      <c r="B399" s="210" t="str">
        <f t="shared" si="12"/>
        <v>WE</v>
      </c>
      <c r="C399">
        <v>4</v>
      </c>
      <c r="D399">
        <v>2028</v>
      </c>
      <c r="E399">
        <v>49057</v>
      </c>
      <c r="F399" t="s">
        <v>236</v>
      </c>
      <c r="G399">
        <v>11</v>
      </c>
      <c r="H399" t="s">
        <v>250</v>
      </c>
      <c r="I399">
        <v>100</v>
      </c>
      <c r="J399" t="s">
        <v>178</v>
      </c>
      <c r="K399">
        <v>2.0865000000000002E-2</v>
      </c>
      <c r="L399">
        <v>2.0459000000000001E-2</v>
      </c>
      <c r="M399">
        <v>1.7708000000000002E-2</v>
      </c>
      <c r="N399" t="s">
        <v>467</v>
      </c>
      <c r="O399" t="s">
        <v>467</v>
      </c>
      <c r="P399" t="s">
        <v>467</v>
      </c>
      <c r="Q399" t="s">
        <v>467</v>
      </c>
    </row>
    <row r="400" spans="1:17" x14ac:dyDescent="0.3">
      <c r="A400" s="210" t="str">
        <f t="shared" si="13"/>
        <v>WE_2028_106_11</v>
      </c>
      <c r="B400" s="210" t="str">
        <f t="shared" si="12"/>
        <v>WE</v>
      </c>
      <c r="C400">
        <v>4</v>
      </c>
      <c r="D400">
        <v>2028</v>
      </c>
      <c r="E400">
        <v>49057</v>
      </c>
      <c r="F400" t="s">
        <v>236</v>
      </c>
      <c r="G400">
        <v>11</v>
      </c>
      <c r="H400" t="s">
        <v>250</v>
      </c>
      <c r="I400">
        <v>106</v>
      </c>
      <c r="J400" t="s">
        <v>180</v>
      </c>
      <c r="K400">
        <v>1.4807000000000001E-2</v>
      </c>
      <c r="L400">
        <v>1.4807000000000001E-2</v>
      </c>
      <c r="M400" t="s">
        <v>467</v>
      </c>
      <c r="N400" t="s">
        <v>467</v>
      </c>
      <c r="O400" t="s">
        <v>467</v>
      </c>
      <c r="P400" t="s">
        <v>467</v>
      </c>
      <c r="Q400" t="s">
        <v>467</v>
      </c>
    </row>
    <row r="401" spans="1:17" x14ac:dyDescent="0.3">
      <c r="A401" s="210" t="str">
        <f t="shared" si="13"/>
        <v>WE_2028_107_11</v>
      </c>
      <c r="B401" s="210" t="str">
        <f t="shared" si="12"/>
        <v>WE</v>
      </c>
      <c r="C401">
        <v>4</v>
      </c>
      <c r="D401">
        <v>2028</v>
      </c>
      <c r="E401">
        <v>49057</v>
      </c>
      <c r="F401" t="s">
        <v>236</v>
      </c>
      <c r="G401">
        <v>11</v>
      </c>
      <c r="H401" t="s">
        <v>250</v>
      </c>
      <c r="I401">
        <v>107</v>
      </c>
      <c r="J401" t="s">
        <v>181</v>
      </c>
      <c r="K401">
        <v>4.7229999999999998E-3</v>
      </c>
      <c r="L401">
        <v>4.7229999999999998E-3</v>
      </c>
      <c r="M401" t="s">
        <v>467</v>
      </c>
      <c r="N401" t="s">
        <v>467</v>
      </c>
      <c r="O401" t="s">
        <v>467</v>
      </c>
      <c r="P401" t="s">
        <v>467</v>
      </c>
      <c r="Q401" t="s">
        <v>467</v>
      </c>
    </row>
    <row r="402" spans="1:17" x14ac:dyDescent="0.3">
      <c r="A402" s="210" t="str">
        <f t="shared" si="13"/>
        <v>WE_2028_110_11</v>
      </c>
      <c r="B402" s="210" t="str">
        <f t="shared" si="12"/>
        <v>WE</v>
      </c>
      <c r="C402">
        <v>4</v>
      </c>
      <c r="D402">
        <v>2028</v>
      </c>
      <c r="E402">
        <v>49057</v>
      </c>
      <c r="F402" t="s">
        <v>236</v>
      </c>
      <c r="G402">
        <v>11</v>
      </c>
      <c r="H402" t="s">
        <v>250</v>
      </c>
      <c r="I402">
        <v>110</v>
      </c>
      <c r="J402" t="s">
        <v>177</v>
      </c>
      <c r="K402">
        <v>1.8457000000000001E-2</v>
      </c>
      <c r="L402">
        <v>1.8098E-2</v>
      </c>
      <c r="M402">
        <v>1.5668999999999999E-2</v>
      </c>
      <c r="N402" t="s">
        <v>467</v>
      </c>
      <c r="O402" t="s">
        <v>467</v>
      </c>
      <c r="P402" t="s">
        <v>467</v>
      </c>
      <c r="Q402" t="s">
        <v>467</v>
      </c>
    </row>
    <row r="403" spans="1:17" x14ac:dyDescent="0.3">
      <c r="A403" s="210" t="str">
        <f t="shared" si="13"/>
        <v>WE_2028_116_11</v>
      </c>
      <c r="B403" s="210" t="str">
        <f t="shared" si="12"/>
        <v>WE</v>
      </c>
      <c r="C403">
        <v>4</v>
      </c>
      <c r="D403">
        <v>2028</v>
      </c>
      <c r="E403">
        <v>49057</v>
      </c>
      <c r="F403" t="s">
        <v>236</v>
      </c>
      <c r="G403">
        <v>11</v>
      </c>
      <c r="H403" t="s">
        <v>250</v>
      </c>
      <c r="I403">
        <v>116</v>
      </c>
      <c r="J403" t="s">
        <v>182</v>
      </c>
      <c r="K403">
        <v>1.851E-3</v>
      </c>
      <c r="L403">
        <v>1.851E-3</v>
      </c>
      <c r="M403" t="s">
        <v>467</v>
      </c>
      <c r="N403" t="s">
        <v>467</v>
      </c>
      <c r="O403" t="s">
        <v>467</v>
      </c>
      <c r="P403" t="s">
        <v>467</v>
      </c>
      <c r="Q403" t="s">
        <v>467</v>
      </c>
    </row>
    <row r="404" spans="1:17" x14ac:dyDescent="0.3">
      <c r="A404" s="210" t="str">
        <f t="shared" si="13"/>
        <v>WE_2028_117_11</v>
      </c>
      <c r="B404" s="210" t="str">
        <f t="shared" si="12"/>
        <v>WE</v>
      </c>
      <c r="C404">
        <v>4</v>
      </c>
      <c r="D404">
        <v>2028</v>
      </c>
      <c r="E404">
        <v>49057</v>
      </c>
      <c r="F404" t="s">
        <v>236</v>
      </c>
      <c r="G404">
        <v>11</v>
      </c>
      <c r="H404" t="s">
        <v>250</v>
      </c>
      <c r="I404">
        <v>117</v>
      </c>
      <c r="J404" t="s">
        <v>183</v>
      </c>
      <c r="K404">
        <v>7.0799999999999997E-4</v>
      </c>
      <c r="L404">
        <v>7.0799999999999997E-4</v>
      </c>
      <c r="M404" t="s">
        <v>467</v>
      </c>
      <c r="N404" t="s">
        <v>467</v>
      </c>
      <c r="O404" t="s">
        <v>467</v>
      </c>
      <c r="P404" t="s">
        <v>467</v>
      </c>
      <c r="Q404" t="s">
        <v>467</v>
      </c>
    </row>
    <row r="405" spans="1:17" x14ac:dyDescent="0.3">
      <c r="A405" s="210" t="str">
        <f t="shared" si="13"/>
        <v>WE_2028_2_21</v>
      </c>
      <c r="B405" s="210" t="str">
        <f t="shared" si="12"/>
        <v>WE</v>
      </c>
      <c r="C405">
        <v>4</v>
      </c>
      <c r="D405">
        <v>2028</v>
      </c>
      <c r="E405">
        <v>49057</v>
      </c>
      <c r="F405" t="s">
        <v>236</v>
      </c>
      <c r="G405">
        <v>21</v>
      </c>
      <c r="H405" t="s">
        <v>252</v>
      </c>
      <c r="I405">
        <v>2</v>
      </c>
      <c r="J405" t="s">
        <v>174</v>
      </c>
      <c r="K405">
        <v>3.066106</v>
      </c>
      <c r="L405">
        <v>1.3360179999999999</v>
      </c>
      <c r="M405">
        <v>12.567138</v>
      </c>
      <c r="N405" t="s">
        <v>467</v>
      </c>
      <c r="O405" t="s">
        <v>467</v>
      </c>
      <c r="P405" t="s">
        <v>467</v>
      </c>
      <c r="Q405" t="s">
        <v>467</v>
      </c>
    </row>
    <row r="406" spans="1:17" x14ac:dyDescent="0.3">
      <c r="A406" s="210" t="str">
        <f t="shared" si="13"/>
        <v>WE_2028_3_21</v>
      </c>
      <c r="B406" s="210" t="str">
        <f t="shared" si="12"/>
        <v>WE</v>
      </c>
      <c r="C406">
        <v>4</v>
      </c>
      <c r="D406">
        <v>2028</v>
      </c>
      <c r="E406">
        <v>49057</v>
      </c>
      <c r="F406" t="s">
        <v>236</v>
      </c>
      <c r="G406">
        <v>21</v>
      </c>
      <c r="H406" t="s">
        <v>252</v>
      </c>
      <c r="I406">
        <v>3</v>
      </c>
      <c r="J406" t="s">
        <v>175</v>
      </c>
      <c r="K406">
        <v>9.0967999999999993E-2</v>
      </c>
      <c r="L406">
        <v>3.3578999999999998E-2</v>
      </c>
      <c r="M406">
        <v>0.41686400000000001</v>
      </c>
      <c r="N406" t="s">
        <v>467</v>
      </c>
      <c r="O406" t="s">
        <v>467</v>
      </c>
      <c r="P406" t="s">
        <v>467</v>
      </c>
      <c r="Q406" t="s">
        <v>467</v>
      </c>
    </row>
    <row r="407" spans="1:17" x14ac:dyDescent="0.3">
      <c r="A407" s="210" t="str">
        <f t="shared" si="13"/>
        <v>WE_2028_87_21</v>
      </c>
      <c r="B407" s="210" t="str">
        <f t="shared" si="12"/>
        <v>WE</v>
      </c>
      <c r="C407">
        <v>4</v>
      </c>
      <c r="D407">
        <v>2028</v>
      </c>
      <c r="E407">
        <v>49057</v>
      </c>
      <c r="F407" t="s">
        <v>236</v>
      </c>
      <c r="G407">
        <v>21</v>
      </c>
      <c r="H407" t="s">
        <v>252</v>
      </c>
      <c r="I407">
        <v>87</v>
      </c>
      <c r="J407" t="s">
        <v>176</v>
      </c>
      <c r="K407">
        <v>0.27720699999999998</v>
      </c>
      <c r="L407">
        <v>9.9450000000000007E-3</v>
      </c>
      <c r="M407">
        <v>1.464715</v>
      </c>
      <c r="N407">
        <v>5.8118999999999997E-2</v>
      </c>
      <c r="O407">
        <v>5.6832000000000001E-2</v>
      </c>
      <c r="P407" t="s">
        <v>467</v>
      </c>
      <c r="Q407">
        <v>0.175986</v>
      </c>
    </row>
    <row r="408" spans="1:17" x14ac:dyDescent="0.3">
      <c r="A408" s="210" t="str">
        <f t="shared" si="13"/>
        <v>WE_2028_90_21</v>
      </c>
      <c r="B408" s="210" t="str">
        <f t="shared" si="12"/>
        <v>WE</v>
      </c>
      <c r="C408">
        <v>4</v>
      </c>
      <c r="D408">
        <v>2028</v>
      </c>
      <c r="E408">
        <v>49057</v>
      </c>
      <c r="F408" t="s">
        <v>236</v>
      </c>
      <c r="G408">
        <v>21</v>
      </c>
      <c r="H408" t="s">
        <v>252</v>
      </c>
      <c r="I408">
        <v>90</v>
      </c>
      <c r="J408" t="s">
        <v>179</v>
      </c>
      <c r="K408">
        <v>281.40273999999999</v>
      </c>
      <c r="L408">
        <v>252.79904199999999</v>
      </c>
      <c r="M408">
        <v>207.773483</v>
      </c>
      <c r="N408" t="s">
        <v>467</v>
      </c>
      <c r="O408" t="s">
        <v>467</v>
      </c>
      <c r="P408" t="s">
        <v>467</v>
      </c>
      <c r="Q408" t="s">
        <v>467</v>
      </c>
    </row>
    <row r="409" spans="1:17" x14ac:dyDescent="0.3">
      <c r="A409" s="210" t="str">
        <f t="shared" si="13"/>
        <v>WE_2028_100_21</v>
      </c>
      <c r="B409" s="210" t="str">
        <f t="shared" si="12"/>
        <v>WE</v>
      </c>
      <c r="C409">
        <v>4</v>
      </c>
      <c r="D409">
        <v>2028</v>
      </c>
      <c r="E409">
        <v>49057</v>
      </c>
      <c r="F409" t="s">
        <v>236</v>
      </c>
      <c r="G409">
        <v>21</v>
      </c>
      <c r="H409" t="s">
        <v>252</v>
      </c>
      <c r="I409">
        <v>100</v>
      </c>
      <c r="J409" t="s">
        <v>178</v>
      </c>
      <c r="K409">
        <v>1.1582E-2</v>
      </c>
      <c r="L409">
        <v>1.4909999999999999E-3</v>
      </c>
      <c r="M409">
        <v>7.3305999999999996E-2</v>
      </c>
      <c r="N409" t="s">
        <v>467</v>
      </c>
      <c r="O409" t="s">
        <v>467</v>
      </c>
      <c r="P409" t="s">
        <v>467</v>
      </c>
      <c r="Q409" t="s">
        <v>467</v>
      </c>
    </row>
    <row r="410" spans="1:17" x14ac:dyDescent="0.3">
      <c r="A410" s="210" t="str">
        <f t="shared" si="13"/>
        <v>WE_2028_106_21</v>
      </c>
      <c r="B410" s="210" t="str">
        <f t="shared" si="12"/>
        <v>WE</v>
      </c>
      <c r="C410">
        <v>4</v>
      </c>
      <c r="D410">
        <v>2028</v>
      </c>
      <c r="E410">
        <v>49057</v>
      </c>
      <c r="F410" t="s">
        <v>236</v>
      </c>
      <c r="G410">
        <v>21</v>
      </c>
      <c r="H410" t="s">
        <v>252</v>
      </c>
      <c r="I410">
        <v>106</v>
      </c>
      <c r="J410" t="s">
        <v>180</v>
      </c>
      <c r="K410">
        <v>2.6651000000000001E-2</v>
      </c>
      <c r="L410">
        <v>2.6651000000000001E-2</v>
      </c>
      <c r="M410" t="s">
        <v>467</v>
      </c>
      <c r="N410" t="s">
        <v>467</v>
      </c>
      <c r="O410" t="s">
        <v>467</v>
      </c>
      <c r="P410" t="s">
        <v>467</v>
      </c>
      <c r="Q410" t="s">
        <v>467</v>
      </c>
    </row>
    <row r="411" spans="1:17" x14ac:dyDescent="0.3">
      <c r="A411" s="210" t="str">
        <f t="shared" si="13"/>
        <v>WE_2028_107_21</v>
      </c>
      <c r="B411" s="210" t="str">
        <f t="shared" si="12"/>
        <v>WE</v>
      </c>
      <c r="C411">
        <v>4</v>
      </c>
      <c r="D411">
        <v>2028</v>
      </c>
      <c r="E411">
        <v>49057</v>
      </c>
      <c r="F411" t="s">
        <v>236</v>
      </c>
      <c r="G411">
        <v>21</v>
      </c>
      <c r="H411" t="s">
        <v>252</v>
      </c>
      <c r="I411">
        <v>107</v>
      </c>
      <c r="J411" t="s">
        <v>181</v>
      </c>
      <c r="K411">
        <v>9.443E-3</v>
      </c>
      <c r="L411">
        <v>9.443E-3</v>
      </c>
      <c r="M411" t="s">
        <v>467</v>
      </c>
      <c r="N411" t="s">
        <v>467</v>
      </c>
      <c r="O411" t="s">
        <v>467</v>
      </c>
      <c r="P411" t="s">
        <v>467</v>
      </c>
      <c r="Q411" t="s">
        <v>467</v>
      </c>
    </row>
    <row r="412" spans="1:17" x14ac:dyDescent="0.3">
      <c r="A412" s="210" t="str">
        <f t="shared" si="13"/>
        <v>WE_2028_110_21</v>
      </c>
      <c r="B412" s="210" t="str">
        <f t="shared" si="12"/>
        <v>WE</v>
      </c>
      <c r="C412">
        <v>4</v>
      </c>
      <c r="D412">
        <v>2028</v>
      </c>
      <c r="E412">
        <v>49057</v>
      </c>
      <c r="F412" t="s">
        <v>236</v>
      </c>
      <c r="G412">
        <v>21</v>
      </c>
      <c r="H412" t="s">
        <v>252</v>
      </c>
      <c r="I412">
        <v>110</v>
      </c>
      <c r="J412" t="s">
        <v>177</v>
      </c>
      <c r="K412">
        <v>1.0246E-2</v>
      </c>
      <c r="L412">
        <v>1.3190000000000001E-3</v>
      </c>
      <c r="M412">
        <v>6.4849000000000004E-2</v>
      </c>
      <c r="N412" t="s">
        <v>467</v>
      </c>
      <c r="O412" t="s">
        <v>467</v>
      </c>
      <c r="P412" t="s">
        <v>467</v>
      </c>
      <c r="Q412" t="s">
        <v>467</v>
      </c>
    </row>
    <row r="413" spans="1:17" x14ac:dyDescent="0.3">
      <c r="A413" s="210" t="str">
        <f t="shared" si="13"/>
        <v>WE_2028_116_21</v>
      </c>
      <c r="B413" s="210" t="str">
        <f t="shared" si="12"/>
        <v>WE</v>
      </c>
      <c r="C413">
        <v>4</v>
      </c>
      <c r="D413">
        <v>2028</v>
      </c>
      <c r="E413">
        <v>49057</v>
      </c>
      <c r="F413" t="s">
        <v>236</v>
      </c>
      <c r="G413">
        <v>21</v>
      </c>
      <c r="H413" t="s">
        <v>252</v>
      </c>
      <c r="I413">
        <v>116</v>
      </c>
      <c r="J413" t="s">
        <v>182</v>
      </c>
      <c r="K413">
        <v>3.3310000000000002E-3</v>
      </c>
      <c r="L413">
        <v>3.3310000000000002E-3</v>
      </c>
      <c r="M413" t="s">
        <v>467</v>
      </c>
      <c r="N413" t="s">
        <v>467</v>
      </c>
      <c r="O413" t="s">
        <v>467</v>
      </c>
      <c r="P413" t="s">
        <v>467</v>
      </c>
      <c r="Q413" t="s">
        <v>467</v>
      </c>
    </row>
    <row r="414" spans="1:17" x14ac:dyDescent="0.3">
      <c r="A414" s="210" t="str">
        <f t="shared" si="13"/>
        <v>WE_2028_117_21</v>
      </c>
      <c r="B414" s="210" t="str">
        <f t="shared" si="12"/>
        <v>WE</v>
      </c>
      <c r="C414">
        <v>4</v>
      </c>
      <c r="D414">
        <v>2028</v>
      </c>
      <c r="E414">
        <v>49057</v>
      </c>
      <c r="F414" t="s">
        <v>236</v>
      </c>
      <c r="G414">
        <v>21</v>
      </c>
      <c r="H414" t="s">
        <v>252</v>
      </c>
      <c r="I414">
        <v>117</v>
      </c>
      <c r="J414" t="s">
        <v>183</v>
      </c>
      <c r="K414">
        <v>1.4159999999999999E-3</v>
      </c>
      <c r="L414">
        <v>1.4159999999999999E-3</v>
      </c>
      <c r="M414" t="s">
        <v>467</v>
      </c>
      <c r="N414" t="s">
        <v>467</v>
      </c>
      <c r="O414" t="s">
        <v>467</v>
      </c>
      <c r="P414" t="s">
        <v>467</v>
      </c>
      <c r="Q414" t="s">
        <v>467</v>
      </c>
    </row>
    <row r="415" spans="1:17" x14ac:dyDescent="0.3">
      <c r="A415" s="210" t="str">
        <f t="shared" si="13"/>
        <v>WE_2028_2_31</v>
      </c>
      <c r="B415" s="210" t="str">
        <f t="shared" si="12"/>
        <v>WE</v>
      </c>
      <c r="C415">
        <v>4</v>
      </c>
      <c r="D415">
        <v>2028</v>
      </c>
      <c r="E415">
        <v>49057</v>
      </c>
      <c r="F415" t="s">
        <v>236</v>
      </c>
      <c r="G415">
        <v>31</v>
      </c>
      <c r="H415" t="s">
        <v>253</v>
      </c>
      <c r="I415">
        <v>2</v>
      </c>
      <c r="J415" t="s">
        <v>174</v>
      </c>
      <c r="K415">
        <v>2.7925789999999999</v>
      </c>
      <c r="L415">
        <v>1.4200170000000001</v>
      </c>
      <c r="M415">
        <v>10.378928999999999</v>
      </c>
      <c r="N415" t="s">
        <v>467</v>
      </c>
      <c r="O415" t="s">
        <v>467</v>
      </c>
      <c r="P415" t="s">
        <v>467</v>
      </c>
      <c r="Q415" t="s">
        <v>467</v>
      </c>
    </row>
    <row r="416" spans="1:17" x14ac:dyDescent="0.3">
      <c r="A416" s="210" t="str">
        <f t="shared" si="13"/>
        <v>WE_2028_3_31</v>
      </c>
      <c r="B416" s="210" t="str">
        <f t="shared" si="12"/>
        <v>WE</v>
      </c>
      <c r="C416">
        <v>4</v>
      </c>
      <c r="D416">
        <v>2028</v>
      </c>
      <c r="E416">
        <v>49057</v>
      </c>
      <c r="F416" t="s">
        <v>236</v>
      </c>
      <c r="G416">
        <v>31</v>
      </c>
      <c r="H416" t="s">
        <v>253</v>
      </c>
      <c r="I416">
        <v>3</v>
      </c>
      <c r="J416" t="s">
        <v>175</v>
      </c>
      <c r="K416">
        <v>0.23949100000000001</v>
      </c>
      <c r="L416">
        <v>0.157943</v>
      </c>
      <c r="M416">
        <v>0.616645</v>
      </c>
      <c r="N416" t="s">
        <v>467</v>
      </c>
      <c r="O416" t="s">
        <v>467</v>
      </c>
      <c r="P416" t="s">
        <v>467</v>
      </c>
      <c r="Q416" t="s">
        <v>467</v>
      </c>
    </row>
    <row r="417" spans="1:17" x14ac:dyDescent="0.3">
      <c r="A417" s="210" t="str">
        <f t="shared" si="13"/>
        <v>WE_2028_87_31</v>
      </c>
      <c r="B417" s="210" t="str">
        <f t="shared" si="12"/>
        <v>WE</v>
      </c>
      <c r="C417">
        <v>4</v>
      </c>
      <c r="D417">
        <v>2028</v>
      </c>
      <c r="E417">
        <v>49057</v>
      </c>
      <c r="F417" t="s">
        <v>236</v>
      </c>
      <c r="G417">
        <v>31</v>
      </c>
      <c r="H417" t="s">
        <v>253</v>
      </c>
      <c r="I417">
        <v>87</v>
      </c>
      <c r="J417" t="s">
        <v>176</v>
      </c>
      <c r="K417">
        <v>0.26172499999999999</v>
      </c>
      <c r="L417">
        <v>2.3889000000000001E-2</v>
      </c>
      <c r="M417">
        <v>1.3895310000000001</v>
      </c>
      <c r="N417">
        <v>4.3382999999999998E-2</v>
      </c>
      <c r="O417">
        <v>4.6630999999999999E-2</v>
      </c>
      <c r="P417" t="s">
        <v>467</v>
      </c>
      <c r="Q417">
        <v>0.27587499999999998</v>
      </c>
    </row>
    <row r="418" spans="1:17" x14ac:dyDescent="0.3">
      <c r="A418" s="210" t="str">
        <f t="shared" si="13"/>
        <v>WE_2028_90_31</v>
      </c>
      <c r="B418" s="210" t="str">
        <f t="shared" si="12"/>
        <v>WE</v>
      </c>
      <c r="C418">
        <v>4</v>
      </c>
      <c r="D418">
        <v>2028</v>
      </c>
      <c r="E418">
        <v>49057</v>
      </c>
      <c r="F418" t="s">
        <v>236</v>
      </c>
      <c r="G418">
        <v>31</v>
      </c>
      <c r="H418" t="s">
        <v>253</v>
      </c>
      <c r="I418">
        <v>90</v>
      </c>
      <c r="J418" t="s">
        <v>179</v>
      </c>
      <c r="K418">
        <v>388.837219</v>
      </c>
      <c r="L418">
        <v>356.85159299999998</v>
      </c>
      <c r="M418">
        <v>241.86648600000001</v>
      </c>
      <c r="N418" t="s">
        <v>467</v>
      </c>
      <c r="O418" t="s">
        <v>467</v>
      </c>
      <c r="P418" t="s">
        <v>467</v>
      </c>
      <c r="Q418" t="s">
        <v>467</v>
      </c>
    </row>
    <row r="419" spans="1:17" x14ac:dyDescent="0.3">
      <c r="A419" s="210" t="str">
        <f t="shared" si="13"/>
        <v>WE_2028_100_31</v>
      </c>
      <c r="B419" s="210" t="str">
        <f t="shared" si="12"/>
        <v>WE</v>
      </c>
      <c r="C419">
        <v>4</v>
      </c>
      <c r="D419">
        <v>2028</v>
      </c>
      <c r="E419">
        <v>49057</v>
      </c>
      <c r="F419" t="s">
        <v>236</v>
      </c>
      <c r="G419">
        <v>31</v>
      </c>
      <c r="H419" t="s">
        <v>253</v>
      </c>
      <c r="I419">
        <v>100</v>
      </c>
      <c r="J419" t="s">
        <v>178</v>
      </c>
      <c r="K419">
        <v>1.6909E-2</v>
      </c>
      <c r="L419">
        <v>5.4140000000000004E-3</v>
      </c>
      <c r="M419">
        <v>8.6919999999999997E-2</v>
      </c>
      <c r="N419" t="s">
        <v>467</v>
      </c>
      <c r="O419" t="s">
        <v>467</v>
      </c>
      <c r="P419" t="s">
        <v>467</v>
      </c>
      <c r="Q419" t="s">
        <v>467</v>
      </c>
    </row>
    <row r="420" spans="1:17" x14ac:dyDescent="0.3">
      <c r="A420" s="210" t="str">
        <f t="shared" si="13"/>
        <v>WE_2028_106_31</v>
      </c>
      <c r="B420" s="210" t="str">
        <f t="shared" si="12"/>
        <v>WE</v>
      </c>
      <c r="C420">
        <v>4</v>
      </c>
      <c r="D420">
        <v>2028</v>
      </c>
      <c r="E420">
        <v>49057</v>
      </c>
      <c r="F420" t="s">
        <v>236</v>
      </c>
      <c r="G420">
        <v>31</v>
      </c>
      <c r="H420" t="s">
        <v>253</v>
      </c>
      <c r="I420">
        <v>106</v>
      </c>
      <c r="J420" t="s">
        <v>180</v>
      </c>
      <c r="K420">
        <v>3.0391999999999999E-2</v>
      </c>
      <c r="L420">
        <v>3.0391999999999999E-2</v>
      </c>
      <c r="M420" t="s">
        <v>467</v>
      </c>
      <c r="N420" t="s">
        <v>467</v>
      </c>
      <c r="O420" t="s">
        <v>467</v>
      </c>
      <c r="P420" t="s">
        <v>467</v>
      </c>
      <c r="Q420" t="s">
        <v>467</v>
      </c>
    </row>
    <row r="421" spans="1:17" x14ac:dyDescent="0.3">
      <c r="A421" s="210" t="str">
        <f t="shared" si="13"/>
        <v>WE_2028_107_31</v>
      </c>
      <c r="B421" s="210" t="str">
        <f t="shared" si="12"/>
        <v>WE</v>
      </c>
      <c r="C421">
        <v>4</v>
      </c>
      <c r="D421">
        <v>2028</v>
      </c>
      <c r="E421">
        <v>49057</v>
      </c>
      <c r="F421" t="s">
        <v>236</v>
      </c>
      <c r="G421">
        <v>31</v>
      </c>
      <c r="H421" t="s">
        <v>253</v>
      </c>
      <c r="I421">
        <v>107</v>
      </c>
      <c r="J421" t="s">
        <v>181</v>
      </c>
      <c r="K421">
        <v>9.8969999999999995E-3</v>
      </c>
      <c r="L421">
        <v>9.8969999999999995E-3</v>
      </c>
      <c r="M421" t="s">
        <v>467</v>
      </c>
      <c r="N421" t="s">
        <v>467</v>
      </c>
      <c r="O421" t="s">
        <v>467</v>
      </c>
      <c r="P421" t="s">
        <v>467</v>
      </c>
      <c r="Q421" t="s">
        <v>467</v>
      </c>
    </row>
    <row r="422" spans="1:17" x14ac:dyDescent="0.3">
      <c r="A422" s="210" t="str">
        <f t="shared" si="13"/>
        <v>WE_2028_110_31</v>
      </c>
      <c r="B422" s="210" t="str">
        <f t="shared" si="12"/>
        <v>WE</v>
      </c>
      <c r="C422">
        <v>4</v>
      </c>
      <c r="D422">
        <v>2028</v>
      </c>
      <c r="E422">
        <v>49057</v>
      </c>
      <c r="F422" t="s">
        <v>236</v>
      </c>
      <c r="G422">
        <v>31</v>
      </c>
      <c r="H422" t="s">
        <v>253</v>
      </c>
      <c r="I422">
        <v>110</v>
      </c>
      <c r="J422" t="s">
        <v>177</v>
      </c>
      <c r="K422">
        <v>1.5103999999999999E-2</v>
      </c>
      <c r="L422">
        <v>4.9280000000000001E-3</v>
      </c>
      <c r="M422">
        <v>7.6949000000000004E-2</v>
      </c>
      <c r="N422" t="s">
        <v>467</v>
      </c>
      <c r="O422" t="s">
        <v>467</v>
      </c>
      <c r="P422" t="s">
        <v>467</v>
      </c>
      <c r="Q422" t="s">
        <v>467</v>
      </c>
    </row>
    <row r="423" spans="1:17" x14ac:dyDescent="0.3">
      <c r="A423" s="210" t="str">
        <f t="shared" si="13"/>
        <v>WE_2028_116_31</v>
      </c>
      <c r="B423" s="210" t="str">
        <f t="shared" si="12"/>
        <v>WE</v>
      </c>
      <c r="C423">
        <v>4</v>
      </c>
      <c r="D423">
        <v>2028</v>
      </c>
      <c r="E423">
        <v>49057</v>
      </c>
      <c r="F423" t="s">
        <v>236</v>
      </c>
      <c r="G423">
        <v>31</v>
      </c>
      <c r="H423" t="s">
        <v>253</v>
      </c>
      <c r="I423">
        <v>116</v>
      </c>
      <c r="J423" t="s">
        <v>182</v>
      </c>
      <c r="K423">
        <v>3.7989999999999999E-3</v>
      </c>
      <c r="L423">
        <v>3.7989999999999999E-3</v>
      </c>
      <c r="M423" t="s">
        <v>467</v>
      </c>
      <c r="N423" t="s">
        <v>467</v>
      </c>
      <c r="O423" t="s">
        <v>467</v>
      </c>
      <c r="P423" t="s">
        <v>467</v>
      </c>
      <c r="Q423" t="s">
        <v>467</v>
      </c>
    </row>
    <row r="424" spans="1:17" x14ac:dyDescent="0.3">
      <c r="A424" s="210" t="str">
        <f t="shared" si="13"/>
        <v>WE_2028_117_31</v>
      </c>
      <c r="B424" s="210" t="str">
        <f t="shared" si="12"/>
        <v>WE</v>
      </c>
      <c r="C424">
        <v>4</v>
      </c>
      <c r="D424">
        <v>2028</v>
      </c>
      <c r="E424">
        <v>49057</v>
      </c>
      <c r="F424" t="s">
        <v>236</v>
      </c>
      <c r="G424">
        <v>31</v>
      </c>
      <c r="H424" t="s">
        <v>253</v>
      </c>
      <c r="I424">
        <v>117</v>
      </c>
      <c r="J424" t="s">
        <v>183</v>
      </c>
      <c r="K424">
        <v>1.485E-3</v>
      </c>
      <c r="L424">
        <v>1.485E-3</v>
      </c>
      <c r="M424" t="s">
        <v>467</v>
      </c>
      <c r="N424" t="s">
        <v>467</v>
      </c>
      <c r="O424" t="s">
        <v>467</v>
      </c>
      <c r="P424" t="s">
        <v>467</v>
      </c>
      <c r="Q424" t="s">
        <v>467</v>
      </c>
    </row>
    <row r="425" spans="1:17" x14ac:dyDescent="0.3">
      <c r="A425" s="210" t="str">
        <f t="shared" si="13"/>
        <v>WE_2028_2_32</v>
      </c>
      <c r="B425" s="210" t="str">
        <f t="shared" si="12"/>
        <v>WE</v>
      </c>
      <c r="C425">
        <v>4</v>
      </c>
      <c r="D425">
        <v>2028</v>
      </c>
      <c r="E425">
        <v>49057</v>
      </c>
      <c r="F425" t="s">
        <v>236</v>
      </c>
      <c r="G425">
        <v>32</v>
      </c>
      <c r="H425" t="s">
        <v>254</v>
      </c>
      <c r="I425">
        <v>2</v>
      </c>
      <c r="J425" t="s">
        <v>174</v>
      </c>
      <c r="K425">
        <v>3.0025490000000001</v>
      </c>
      <c r="L425">
        <v>1.429149</v>
      </c>
      <c r="M425">
        <v>11.211354999999999</v>
      </c>
      <c r="N425" t="s">
        <v>467</v>
      </c>
      <c r="O425" t="s">
        <v>467</v>
      </c>
      <c r="P425" t="s">
        <v>467</v>
      </c>
      <c r="Q425" t="s">
        <v>467</v>
      </c>
    </row>
    <row r="426" spans="1:17" x14ac:dyDescent="0.3">
      <c r="A426" s="210" t="str">
        <f t="shared" si="13"/>
        <v>WE_2028_3_32</v>
      </c>
      <c r="B426" s="210" t="str">
        <f t="shared" si="12"/>
        <v>WE</v>
      </c>
      <c r="C426">
        <v>4</v>
      </c>
      <c r="D426">
        <v>2028</v>
      </c>
      <c r="E426">
        <v>49057</v>
      </c>
      <c r="F426" t="s">
        <v>236</v>
      </c>
      <c r="G426">
        <v>32</v>
      </c>
      <c r="H426" t="s">
        <v>254</v>
      </c>
      <c r="I426">
        <v>3</v>
      </c>
      <c r="J426" t="s">
        <v>175</v>
      </c>
      <c r="K426">
        <v>0.28249000000000002</v>
      </c>
      <c r="L426">
        <v>0.181926</v>
      </c>
      <c r="M426">
        <v>0.71657300000000002</v>
      </c>
      <c r="N426" t="s">
        <v>467</v>
      </c>
      <c r="O426" t="s">
        <v>467</v>
      </c>
      <c r="P426" t="s">
        <v>467</v>
      </c>
      <c r="Q426" t="s">
        <v>467</v>
      </c>
    </row>
    <row r="427" spans="1:17" x14ac:dyDescent="0.3">
      <c r="A427" s="210" t="str">
        <f t="shared" si="13"/>
        <v>WE_2028_87_32</v>
      </c>
      <c r="B427" s="210" t="str">
        <f t="shared" si="12"/>
        <v>WE</v>
      </c>
      <c r="C427">
        <v>4</v>
      </c>
      <c r="D427">
        <v>2028</v>
      </c>
      <c r="E427">
        <v>49057</v>
      </c>
      <c r="F427" t="s">
        <v>236</v>
      </c>
      <c r="G427">
        <v>32</v>
      </c>
      <c r="H427" t="s">
        <v>254</v>
      </c>
      <c r="I427">
        <v>87</v>
      </c>
      <c r="J427" t="s">
        <v>176</v>
      </c>
      <c r="K427">
        <v>0.28056599999999998</v>
      </c>
      <c r="L427">
        <v>2.8660000000000001E-2</v>
      </c>
      <c r="M427">
        <v>1.401616</v>
      </c>
      <c r="N427">
        <v>4.3737999999999999E-2</v>
      </c>
      <c r="O427">
        <v>4.7010999999999997E-2</v>
      </c>
      <c r="P427" t="s">
        <v>467</v>
      </c>
      <c r="Q427">
        <v>0.29576799999999998</v>
      </c>
    </row>
    <row r="428" spans="1:17" x14ac:dyDescent="0.3">
      <c r="A428" s="210" t="str">
        <f t="shared" si="13"/>
        <v>WE_2028_90_32</v>
      </c>
      <c r="B428" s="210" t="str">
        <f t="shared" si="12"/>
        <v>WE</v>
      </c>
      <c r="C428">
        <v>4</v>
      </c>
      <c r="D428">
        <v>2028</v>
      </c>
      <c r="E428">
        <v>49057</v>
      </c>
      <c r="F428" t="s">
        <v>236</v>
      </c>
      <c r="G428">
        <v>32</v>
      </c>
      <c r="H428" t="s">
        <v>254</v>
      </c>
      <c r="I428">
        <v>90</v>
      </c>
      <c r="J428" t="s">
        <v>179</v>
      </c>
      <c r="K428">
        <v>416.799194</v>
      </c>
      <c r="L428">
        <v>382.493042</v>
      </c>
      <c r="M428">
        <v>244.45030199999999</v>
      </c>
      <c r="N428" t="s">
        <v>467</v>
      </c>
      <c r="O428" t="s">
        <v>467</v>
      </c>
      <c r="P428" t="s">
        <v>467</v>
      </c>
      <c r="Q428" t="s">
        <v>467</v>
      </c>
    </row>
    <row r="429" spans="1:17" x14ac:dyDescent="0.3">
      <c r="A429" s="210" t="str">
        <f t="shared" si="13"/>
        <v>WE_2028_100_32</v>
      </c>
      <c r="B429" s="210" t="str">
        <f t="shared" si="12"/>
        <v>WE</v>
      </c>
      <c r="C429">
        <v>4</v>
      </c>
      <c r="D429">
        <v>2028</v>
      </c>
      <c r="E429">
        <v>49057</v>
      </c>
      <c r="F429" t="s">
        <v>236</v>
      </c>
      <c r="G429">
        <v>32</v>
      </c>
      <c r="H429" t="s">
        <v>254</v>
      </c>
      <c r="I429">
        <v>100</v>
      </c>
      <c r="J429" t="s">
        <v>178</v>
      </c>
      <c r="K429">
        <v>1.8199E-2</v>
      </c>
      <c r="L429">
        <v>6.0480000000000004E-3</v>
      </c>
      <c r="M429">
        <v>8.6583999999999994E-2</v>
      </c>
      <c r="N429" t="s">
        <v>467</v>
      </c>
      <c r="O429" t="s">
        <v>467</v>
      </c>
      <c r="P429" t="s">
        <v>467</v>
      </c>
      <c r="Q429" t="s">
        <v>467</v>
      </c>
    </row>
    <row r="430" spans="1:17" x14ac:dyDescent="0.3">
      <c r="A430" s="210" t="str">
        <f t="shared" si="13"/>
        <v>WE_2028_106_32</v>
      </c>
      <c r="B430" s="210" t="str">
        <f t="shared" si="12"/>
        <v>WE</v>
      </c>
      <c r="C430">
        <v>4</v>
      </c>
      <c r="D430">
        <v>2028</v>
      </c>
      <c r="E430">
        <v>49057</v>
      </c>
      <c r="F430" t="s">
        <v>236</v>
      </c>
      <c r="G430">
        <v>32</v>
      </c>
      <c r="H430" t="s">
        <v>254</v>
      </c>
      <c r="I430">
        <v>106</v>
      </c>
      <c r="J430" t="s">
        <v>180</v>
      </c>
      <c r="K430">
        <v>3.0970999999999999E-2</v>
      </c>
      <c r="L430">
        <v>3.0970999999999999E-2</v>
      </c>
      <c r="M430" t="s">
        <v>467</v>
      </c>
      <c r="N430" t="s">
        <v>467</v>
      </c>
      <c r="O430" t="s">
        <v>467</v>
      </c>
      <c r="P430" t="s">
        <v>467</v>
      </c>
      <c r="Q430" t="s">
        <v>467</v>
      </c>
    </row>
    <row r="431" spans="1:17" x14ac:dyDescent="0.3">
      <c r="A431" s="210" t="str">
        <f t="shared" si="13"/>
        <v>WE_2028_107_32</v>
      </c>
      <c r="B431" s="210" t="str">
        <f t="shared" si="12"/>
        <v>WE</v>
      </c>
      <c r="C431">
        <v>4</v>
      </c>
      <c r="D431">
        <v>2028</v>
      </c>
      <c r="E431">
        <v>49057</v>
      </c>
      <c r="F431" t="s">
        <v>236</v>
      </c>
      <c r="G431">
        <v>32</v>
      </c>
      <c r="H431" t="s">
        <v>254</v>
      </c>
      <c r="I431">
        <v>107</v>
      </c>
      <c r="J431" t="s">
        <v>181</v>
      </c>
      <c r="K431">
        <v>1.0234999999999999E-2</v>
      </c>
      <c r="L431">
        <v>1.0234999999999999E-2</v>
      </c>
      <c r="M431" t="s">
        <v>467</v>
      </c>
      <c r="N431" t="s">
        <v>467</v>
      </c>
      <c r="O431" t="s">
        <v>467</v>
      </c>
      <c r="P431" t="s">
        <v>467</v>
      </c>
      <c r="Q431" t="s">
        <v>467</v>
      </c>
    </row>
    <row r="432" spans="1:17" x14ac:dyDescent="0.3">
      <c r="A432" s="210" t="str">
        <f t="shared" si="13"/>
        <v>WE_2028_110_32</v>
      </c>
      <c r="B432" s="210" t="str">
        <f t="shared" si="12"/>
        <v>WE</v>
      </c>
      <c r="C432">
        <v>4</v>
      </c>
      <c r="D432">
        <v>2028</v>
      </c>
      <c r="E432">
        <v>49057</v>
      </c>
      <c r="F432" t="s">
        <v>236</v>
      </c>
      <c r="G432">
        <v>32</v>
      </c>
      <c r="H432" t="s">
        <v>254</v>
      </c>
      <c r="I432">
        <v>110</v>
      </c>
      <c r="J432" t="s">
        <v>177</v>
      </c>
      <c r="K432">
        <v>1.6244000000000001E-2</v>
      </c>
      <c r="L432">
        <v>5.489E-3</v>
      </c>
      <c r="M432">
        <v>7.6635999999999996E-2</v>
      </c>
      <c r="N432" t="s">
        <v>467</v>
      </c>
      <c r="O432" t="s">
        <v>467</v>
      </c>
      <c r="P432" t="s">
        <v>467</v>
      </c>
      <c r="Q432" t="s">
        <v>467</v>
      </c>
    </row>
    <row r="433" spans="1:17" x14ac:dyDescent="0.3">
      <c r="A433" s="210" t="str">
        <f t="shared" si="13"/>
        <v>WE_2028_116_32</v>
      </c>
      <c r="B433" s="210" t="str">
        <f t="shared" si="12"/>
        <v>WE</v>
      </c>
      <c r="C433">
        <v>4</v>
      </c>
      <c r="D433">
        <v>2028</v>
      </c>
      <c r="E433">
        <v>49057</v>
      </c>
      <c r="F433" t="s">
        <v>236</v>
      </c>
      <c r="G433">
        <v>32</v>
      </c>
      <c r="H433" t="s">
        <v>254</v>
      </c>
      <c r="I433">
        <v>116</v>
      </c>
      <c r="J433" t="s">
        <v>182</v>
      </c>
      <c r="K433">
        <v>3.8709999999999999E-3</v>
      </c>
      <c r="L433">
        <v>3.8709999999999999E-3</v>
      </c>
      <c r="M433" t="s">
        <v>467</v>
      </c>
      <c r="N433" t="s">
        <v>467</v>
      </c>
      <c r="O433" t="s">
        <v>467</v>
      </c>
      <c r="P433" t="s">
        <v>467</v>
      </c>
      <c r="Q433" t="s">
        <v>467</v>
      </c>
    </row>
    <row r="434" spans="1:17" x14ac:dyDescent="0.3">
      <c r="A434" s="210" t="str">
        <f t="shared" si="13"/>
        <v>WE_2028_117_32</v>
      </c>
      <c r="B434" s="210" t="str">
        <f t="shared" si="12"/>
        <v>WE</v>
      </c>
      <c r="C434">
        <v>4</v>
      </c>
      <c r="D434">
        <v>2028</v>
      </c>
      <c r="E434">
        <v>49057</v>
      </c>
      <c r="F434" t="s">
        <v>236</v>
      </c>
      <c r="G434">
        <v>32</v>
      </c>
      <c r="H434" t="s">
        <v>254</v>
      </c>
      <c r="I434">
        <v>117</v>
      </c>
      <c r="J434" t="s">
        <v>183</v>
      </c>
      <c r="K434">
        <v>1.5349999999999999E-3</v>
      </c>
      <c r="L434">
        <v>1.5349999999999999E-3</v>
      </c>
      <c r="M434" t="s">
        <v>467</v>
      </c>
      <c r="N434" t="s">
        <v>467</v>
      </c>
      <c r="O434" t="s">
        <v>467</v>
      </c>
      <c r="P434" t="s">
        <v>467</v>
      </c>
      <c r="Q434" t="s">
        <v>467</v>
      </c>
    </row>
    <row r="435" spans="1:17" x14ac:dyDescent="0.3">
      <c r="A435" s="210" t="str">
        <f t="shared" si="13"/>
        <v>WE_2028_2_41</v>
      </c>
      <c r="B435" s="210" t="str">
        <f t="shared" si="12"/>
        <v>WE</v>
      </c>
      <c r="C435">
        <v>4</v>
      </c>
      <c r="D435">
        <v>2028</v>
      </c>
      <c r="E435">
        <v>49057</v>
      </c>
      <c r="F435" t="s">
        <v>236</v>
      </c>
      <c r="G435">
        <v>41</v>
      </c>
      <c r="H435" t="s">
        <v>468</v>
      </c>
      <c r="I435">
        <v>2</v>
      </c>
      <c r="J435" t="s">
        <v>174</v>
      </c>
      <c r="K435">
        <v>8.9544910000000009</v>
      </c>
      <c r="L435">
        <v>8.7454470000000004</v>
      </c>
      <c r="M435">
        <v>4.7852769999999998</v>
      </c>
      <c r="N435" t="s">
        <v>467</v>
      </c>
      <c r="O435" t="s">
        <v>467</v>
      </c>
      <c r="P435" t="s">
        <v>467</v>
      </c>
      <c r="Q435" t="s">
        <v>467</v>
      </c>
    </row>
    <row r="436" spans="1:17" x14ac:dyDescent="0.3">
      <c r="A436" s="210" t="str">
        <f t="shared" si="13"/>
        <v>WE_2028_3_41</v>
      </c>
      <c r="B436" s="210" t="str">
        <f t="shared" si="12"/>
        <v>WE</v>
      </c>
      <c r="C436">
        <v>4</v>
      </c>
      <c r="D436">
        <v>2028</v>
      </c>
      <c r="E436">
        <v>49057</v>
      </c>
      <c r="F436" t="s">
        <v>236</v>
      </c>
      <c r="G436">
        <v>41</v>
      </c>
      <c r="H436" t="s">
        <v>468</v>
      </c>
      <c r="I436">
        <v>3</v>
      </c>
      <c r="J436" t="s">
        <v>175</v>
      </c>
      <c r="K436">
        <v>3.811331</v>
      </c>
      <c r="L436">
        <v>3.769685</v>
      </c>
      <c r="M436">
        <v>0.95333900000000005</v>
      </c>
      <c r="N436" t="s">
        <v>467</v>
      </c>
      <c r="O436" t="s">
        <v>467</v>
      </c>
      <c r="P436" t="s">
        <v>467</v>
      </c>
      <c r="Q436" t="s">
        <v>467</v>
      </c>
    </row>
    <row r="437" spans="1:17" x14ac:dyDescent="0.3">
      <c r="A437" s="210" t="str">
        <f t="shared" si="13"/>
        <v>WE_2028_87_41</v>
      </c>
      <c r="B437" s="210" t="str">
        <f t="shared" si="12"/>
        <v>WE</v>
      </c>
      <c r="C437">
        <v>4</v>
      </c>
      <c r="D437">
        <v>2028</v>
      </c>
      <c r="E437">
        <v>49057</v>
      </c>
      <c r="F437" t="s">
        <v>236</v>
      </c>
      <c r="G437">
        <v>41</v>
      </c>
      <c r="H437" t="s">
        <v>468</v>
      </c>
      <c r="I437">
        <v>87</v>
      </c>
      <c r="J437" t="s">
        <v>176</v>
      </c>
      <c r="K437">
        <v>0.33696900000000002</v>
      </c>
      <c r="L437">
        <v>0.19411500000000001</v>
      </c>
      <c r="M437">
        <v>0.85806800000000005</v>
      </c>
      <c r="N437">
        <v>6.6270000000000001E-3</v>
      </c>
      <c r="O437">
        <v>3.5372000000000001E-2</v>
      </c>
      <c r="P437" t="s">
        <v>467</v>
      </c>
      <c r="Q437">
        <v>12.649158999999999</v>
      </c>
    </row>
    <row r="438" spans="1:17" x14ac:dyDescent="0.3">
      <c r="A438" s="210" t="str">
        <f t="shared" si="13"/>
        <v>WE_2028_90_41</v>
      </c>
      <c r="B438" s="210" t="str">
        <f t="shared" si="12"/>
        <v>WE</v>
      </c>
      <c r="C438">
        <v>4</v>
      </c>
      <c r="D438">
        <v>2028</v>
      </c>
      <c r="E438">
        <v>49057</v>
      </c>
      <c r="F438" t="s">
        <v>236</v>
      </c>
      <c r="G438">
        <v>41</v>
      </c>
      <c r="H438" t="s">
        <v>468</v>
      </c>
      <c r="I438">
        <v>90</v>
      </c>
      <c r="J438" t="s">
        <v>179</v>
      </c>
      <c r="K438">
        <v>1572.423462</v>
      </c>
      <c r="L438">
        <v>1568.0261230000001</v>
      </c>
      <c r="M438">
        <v>100.660355</v>
      </c>
      <c r="N438" t="s">
        <v>467</v>
      </c>
      <c r="O438" t="s">
        <v>467</v>
      </c>
      <c r="P438" t="s">
        <v>467</v>
      </c>
      <c r="Q438" t="s">
        <v>467</v>
      </c>
    </row>
    <row r="439" spans="1:17" x14ac:dyDescent="0.3">
      <c r="A439" s="210" t="str">
        <f t="shared" si="13"/>
        <v>WE_2028_100_41</v>
      </c>
      <c r="B439" s="210" t="str">
        <f t="shared" si="12"/>
        <v>WE</v>
      </c>
      <c r="C439">
        <v>4</v>
      </c>
      <c r="D439">
        <v>2028</v>
      </c>
      <c r="E439">
        <v>49057</v>
      </c>
      <c r="F439" t="s">
        <v>236</v>
      </c>
      <c r="G439">
        <v>41</v>
      </c>
      <c r="H439" t="s">
        <v>468</v>
      </c>
      <c r="I439">
        <v>100</v>
      </c>
      <c r="J439" t="s">
        <v>178</v>
      </c>
      <c r="K439">
        <v>5.9500999999999998E-2</v>
      </c>
      <c r="L439">
        <v>5.7352E-2</v>
      </c>
      <c r="M439">
        <v>4.9195000000000003E-2</v>
      </c>
      <c r="N439" t="s">
        <v>467</v>
      </c>
      <c r="O439" t="s">
        <v>467</v>
      </c>
      <c r="P439" t="s">
        <v>467</v>
      </c>
      <c r="Q439" t="s">
        <v>467</v>
      </c>
    </row>
    <row r="440" spans="1:17" x14ac:dyDescent="0.3">
      <c r="A440" s="210" t="str">
        <f t="shared" si="13"/>
        <v>WE_2028_106_41</v>
      </c>
      <c r="B440" s="210" t="str">
        <f t="shared" si="12"/>
        <v>WE</v>
      </c>
      <c r="C440">
        <v>4</v>
      </c>
      <c r="D440">
        <v>2028</v>
      </c>
      <c r="E440">
        <v>49057</v>
      </c>
      <c r="F440" t="s">
        <v>236</v>
      </c>
      <c r="G440">
        <v>41</v>
      </c>
      <c r="H440" t="s">
        <v>468</v>
      </c>
      <c r="I440">
        <v>106</v>
      </c>
      <c r="J440" t="s">
        <v>180</v>
      </c>
      <c r="K440">
        <v>0.12804699999999999</v>
      </c>
      <c r="L440">
        <v>0.12804699999999999</v>
      </c>
      <c r="M440" t="s">
        <v>467</v>
      </c>
      <c r="N440" t="s">
        <v>467</v>
      </c>
      <c r="O440" t="s">
        <v>467</v>
      </c>
      <c r="P440" t="s">
        <v>467</v>
      </c>
      <c r="Q440" t="s">
        <v>467</v>
      </c>
    </row>
    <row r="441" spans="1:17" x14ac:dyDescent="0.3">
      <c r="A441" s="210" t="str">
        <f t="shared" si="13"/>
        <v>WE_2028_107_41</v>
      </c>
      <c r="B441" s="210" t="str">
        <f t="shared" si="12"/>
        <v>WE</v>
      </c>
      <c r="C441">
        <v>4</v>
      </c>
      <c r="D441">
        <v>2028</v>
      </c>
      <c r="E441">
        <v>49057</v>
      </c>
      <c r="F441" t="s">
        <v>236</v>
      </c>
      <c r="G441">
        <v>41</v>
      </c>
      <c r="H441" t="s">
        <v>468</v>
      </c>
      <c r="I441">
        <v>107</v>
      </c>
      <c r="J441" t="s">
        <v>181</v>
      </c>
      <c r="K441">
        <v>2.7153E-2</v>
      </c>
      <c r="L441">
        <v>2.7153E-2</v>
      </c>
      <c r="M441" t="s">
        <v>467</v>
      </c>
      <c r="N441" t="s">
        <v>467</v>
      </c>
      <c r="O441" t="s">
        <v>467</v>
      </c>
      <c r="P441" t="s">
        <v>467</v>
      </c>
      <c r="Q441" t="s">
        <v>467</v>
      </c>
    </row>
    <row r="442" spans="1:17" x14ac:dyDescent="0.3">
      <c r="A442" s="210" t="str">
        <f t="shared" si="13"/>
        <v>WE_2028_110_41</v>
      </c>
      <c r="B442" s="210" t="str">
        <f t="shared" si="12"/>
        <v>WE</v>
      </c>
      <c r="C442">
        <v>4</v>
      </c>
      <c r="D442">
        <v>2028</v>
      </c>
      <c r="E442">
        <v>49057</v>
      </c>
      <c r="F442" t="s">
        <v>236</v>
      </c>
      <c r="G442">
        <v>41</v>
      </c>
      <c r="H442" t="s">
        <v>468</v>
      </c>
      <c r="I442">
        <v>110</v>
      </c>
      <c r="J442" t="s">
        <v>177</v>
      </c>
      <c r="K442">
        <v>5.4491999999999999E-2</v>
      </c>
      <c r="L442">
        <v>5.2585E-2</v>
      </c>
      <c r="M442">
        <v>4.3645000000000003E-2</v>
      </c>
      <c r="N442" t="s">
        <v>467</v>
      </c>
      <c r="O442" t="s">
        <v>467</v>
      </c>
      <c r="P442" t="s">
        <v>467</v>
      </c>
      <c r="Q442" t="s">
        <v>467</v>
      </c>
    </row>
    <row r="443" spans="1:17" x14ac:dyDescent="0.3">
      <c r="A443" s="210" t="str">
        <f t="shared" si="13"/>
        <v>WE_2028_116_41</v>
      </c>
      <c r="B443" s="210" t="str">
        <f t="shared" si="12"/>
        <v>WE</v>
      </c>
      <c r="C443">
        <v>4</v>
      </c>
      <c r="D443">
        <v>2028</v>
      </c>
      <c r="E443">
        <v>49057</v>
      </c>
      <c r="F443" t="s">
        <v>236</v>
      </c>
      <c r="G443">
        <v>41</v>
      </c>
      <c r="H443" t="s">
        <v>468</v>
      </c>
      <c r="I443">
        <v>116</v>
      </c>
      <c r="J443" t="s">
        <v>182</v>
      </c>
      <c r="K443">
        <v>1.6004999999999998E-2</v>
      </c>
      <c r="L443">
        <v>1.6004999999999998E-2</v>
      </c>
      <c r="M443" t="s">
        <v>467</v>
      </c>
      <c r="N443" t="s">
        <v>467</v>
      </c>
      <c r="O443" t="s">
        <v>467</v>
      </c>
      <c r="P443" t="s">
        <v>467</v>
      </c>
      <c r="Q443" t="s">
        <v>467</v>
      </c>
    </row>
    <row r="444" spans="1:17" x14ac:dyDescent="0.3">
      <c r="A444" s="210" t="str">
        <f t="shared" si="13"/>
        <v>WE_2028_117_41</v>
      </c>
      <c r="B444" s="210" t="str">
        <f t="shared" si="12"/>
        <v>WE</v>
      </c>
      <c r="C444">
        <v>4</v>
      </c>
      <c r="D444">
        <v>2028</v>
      </c>
      <c r="E444">
        <v>49057</v>
      </c>
      <c r="F444" t="s">
        <v>236</v>
      </c>
      <c r="G444">
        <v>41</v>
      </c>
      <c r="H444" t="s">
        <v>468</v>
      </c>
      <c r="I444">
        <v>117</v>
      </c>
      <c r="J444" t="s">
        <v>183</v>
      </c>
      <c r="K444">
        <v>4.0720000000000001E-3</v>
      </c>
      <c r="L444">
        <v>4.0720000000000001E-3</v>
      </c>
      <c r="M444" t="s">
        <v>467</v>
      </c>
      <c r="N444" t="s">
        <v>467</v>
      </c>
      <c r="O444" t="s">
        <v>467</v>
      </c>
      <c r="P444" t="s">
        <v>467</v>
      </c>
      <c r="Q444" t="s">
        <v>467</v>
      </c>
    </row>
    <row r="445" spans="1:17" x14ac:dyDescent="0.3">
      <c r="A445" s="210" t="str">
        <f t="shared" si="13"/>
        <v>WE_2028_2_42</v>
      </c>
      <c r="B445" s="210" t="str">
        <f t="shared" si="12"/>
        <v>WE</v>
      </c>
      <c r="C445">
        <v>4</v>
      </c>
      <c r="D445">
        <v>2028</v>
      </c>
      <c r="E445">
        <v>49057</v>
      </c>
      <c r="F445" t="s">
        <v>236</v>
      </c>
      <c r="G445">
        <v>42</v>
      </c>
      <c r="H445" t="s">
        <v>256</v>
      </c>
      <c r="I445">
        <v>2</v>
      </c>
      <c r="J445" t="s">
        <v>174</v>
      </c>
      <c r="K445">
        <v>9.1464929999999995</v>
      </c>
      <c r="L445">
        <v>8.9343280000000007</v>
      </c>
      <c r="M445">
        <v>4.3993260000000003</v>
      </c>
      <c r="N445" t="s">
        <v>467</v>
      </c>
      <c r="O445" t="s">
        <v>467</v>
      </c>
      <c r="P445" t="s">
        <v>467</v>
      </c>
      <c r="Q445" t="s">
        <v>467</v>
      </c>
    </row>
    <row r="446" spans="1:17" x14ac:dyDescent="0.3">
      <c r="A446" s="210" t="str">
        <f t="shared" si="13"/>
        <v>WE_2028_3_42</v>
      </c>
      <c r="B446" s="210" t="str">
        <f t="shared" si="12"/>
        <v>WE</v>
      </c>
      <c r="C446">
        <v>4</v>
      </c>
      <c r="D446">
        <v>2028</v>
      </c>
      <c r="E446">
        <v>49057</v>
      </c>
      <c r="F446" t="s">
        <v>236</v>
      </c>
      <c r="G446">
        <v>42</v>
      </c>
      <c r="H446" t="s">
        <v>256</v>
      </c>
      <c r="I446">
        <v>3</v>
      </c>
      <c r="J446" t="s">
        <v>175</v>
      </c>
      <c r="K446">
        <v>2.837809</v>
      </c>
      <c r="L446">
        <v>2.79074</v>
      </c>
      <c r="M446">
        <v>0.97598399999999996</v>
      </c>
      <c r="N446" t="s">
        <v>467</v>
      </c>
      <c r="O446" t="s">
        <v>467</v>
      </c>
      <c r="P446" t="s">
        <v>467</v>
      </c>
      <c r="Q446" t="s">
        <v>467</v>
      </c>
    </row>
    <row r="447" spans="1:17" x14ac:dyDescent="0.3">
      <c r="A447" s="210" t="str">
        <f t="shared" si="13"/>
        <v>WE_2028_87_42</v>
      </c>
      <c r="B447" s="210" t="str">
        <f t="shared" si="12"/>
        <v>WE</v>
      </c>
      <c r="C447">
        <v>4</v>
      </c>
      <c r="D447">
        <v>2028</v>
      </c>
      <c r="E447">
        <v>49057</v>
      </c>
      <c r="F447" t="s">
        <v>236</v>
      </c>
      <c r="G447">
        <v>42</v>
      </c>
      <c r="H447" t="s">
        <v>256</v>
      </c>
      <c r="I447">
        <v>87</v>
      </c>
      <c r="J447" t="s">
        <v>176</v>
      </c>
      <c r="K447">
        <v>0.29449199999999998</v>
      </c>
      <c r="L447">
        <v>0.15068699999999999</v>
      </c>
      <c r="M447">
        <v>0.84151100000000001</v>
      </c>
      <c r="N447">
        <v>5.8110000000000002E-3</v>
      </c>
      <c r="O447">
        <v>3.1399000000000003E-2</v>
      </c>
      <c r="P447" t="s">
        <v>467</v>
      </c>
      <c r="Q447">
        <v>12.631702000000001</v>
      </c>
    </row>
    <row r="448" spans="1:17" x14ac:dyDescent="0.3">
      <c r="A448" s="210" t="str">
        <f t="shared" si="13"/>
        <v>WE_2028_90_42</v>
      </c>
      <c r="B448" s="210" t="str">
        <f t="shared" si="12"/>
        <v>WE</v>
      </c>
      <c r="C448">
        <v>4</v>
      </c>
      <c r="D448">
        <v>2028</v>
      </c>
      <c r="E448">
        <v>49057</v>
      </c>
      <c r="F448" t="s">
        <v>236</v>
      </c>
      <c r="G448">
        <v>42</v>
      </c>
      <c r="H448" t="s">
        <v>256</v>
      </c>
      <c r="I448">
        <v>90</v>
      </c>
      <c r="J448" t="s">
        <v>179</v>
      </c>
      <c r="K448">
        <v>1558.1317140000001</v>
      </c>
      <c r="L448">
        <v>1553.325439</v>
      </c>
      <c r="M448">
        <v>99.660445999999993</v>
      </c>
      <c r="N448" t="s">
        <v>467</v>
      </c>
      <c r="O448" t="s">
        <v>467</v>
      </c>
      <c r="P448" t="s">
        <v>467</v>
      </c>
      <c r="Q448" t="s">
        <v>467</v>
      </c>
    </row>
    <row r="449" spans="1:17" x14ac:dyDescent="0.3">
      <c r="A449" s="210" t="str">
        <f t="shared" si="13"/>
        <v>WE_2028_100_42</v>
      </c>
      <c r="B449" s="210" t="str">
        <f t="shared" si="12"/>
        <v>WE</v>
      </c>
      <c r="C449">
        <v>4</v>
      </c>
      <c r="D449">
        <v>2028</v>
      </c>
      <c r="E449">
        <v>49057</v>
      </c>
      <c r="F449" t="s">
        <v>236</v>
      </c>
      <c r="G449">
        <v>42</v>
      </c>
      <c r="H449" t="s">
        <v>256</v>
      </c>
      <c r="I449">
        <v>100</v>
      </c>
      <c r="J449" t="s">
        <v>178</v>
      </c>
      <c r="K449">
        <v>2.3621E-2</v>
      </c>
      <c r="L449">
        <v>2.1042999999999999E-2</v>
      </c>
      <c r="M449">
        <v>5.3455999999999997E-2</v>
      </c>
      <c r="N449" t="s">
        <v>467</v>
      </c>
      <c r="O449" t="s">
        <v>467</v>
      </c>
      <c r="P449" t="s">
        <v>467</v>
      </c>
      <c r="Q449" t="s">
        <v>467</v>
      </c>
    </row>
    <row r="450" spans="1:17" x14ac:dyDescent="0.3">
      <c r="A450" s="210" t="str">
        <f t="shared" si="13"/>
        <v>WE_2028_106_42</v>
      </c>
      <c r="B450" s="210" t="str">
        <f t="shared" si="12"/>
        <v>WE</v>
      </c>
      <c r="C450">
        <v>4</v>
      </c>
      <c r="D450">
        <v>2028</v>
      </c>
      <c r="E450">
        <v>49057</v>
      </c>
      <c r="F450" t="s">
        <v>236</v>
      </c>
      <c r="G450">
        <v>42</v>
      </c>
      <c r="H450" t="s">
        <v>256</v>
      </c>
      <c r="I450">
        <v>106</v>
      </c>
      <c r="J450" t="s">
        <v>180</v>
      </c>
      <c r="K450">
        <v>7.0185999999999998E-2</v>
      </c>
      <c r="L450">
        <v>7.0185999999999998E-2</v>
      </c>
      <c r="M450" t="s">
        <v>467</v>
      </c>
      <c r="N450" t="s">
        <v>467</v>
      </c>
      <c r="O450" t="s">
        <v>467</v>
      </c>
      <c r="P450" t="s">
        <v>467</v>
      </c>
      <c r="Q450" t="s">
        <v>467</v>
      </c>
    </row>
    <row r="451" spans="1:17" x14ac:dyDescent="0.3">
      <c r="A451" s="210" t="str">
        <f t="shared" si="13"/>
        <v>WE_2028_107_42</v>
      </c>
      <c r="B451" s="210" t="str">
        <f t="shared" si="12"/>
        <v>WE</v>
      </c>
      <c r="C451">
        <v>4</v>
      </c>
      <c r="D451">
        <v>2028</v>
      </c>
      <c r="E451">
        <v>49057</v>
      </c>
      <c r="F451" t="s">
        <v>236</v>
      </c>
      <c r="G451">
        <v>42</v>
      </c>
      <c r="H451" t="s">
        <v>256</v>
      </c>
      <c r="I451">
        <v>107</v>
      </c>
      <c r="J451" t="s">
        <v>181</v>
      </c>
      <c r="K451">
        <v>1.6423E-2</v>
      </c>
      <c r="L451">
        <v>1.6423E-2</v>
      </c>
      <c r="M451" t="s">
        <v>467</v>
      </c>
      <c r="N451" t="s">
        <v>467</v>
      </c>
      <c r="O451" t="s">
        <v>467</v>
      </c>
      <c r="P451" t="s">
        <v>467</v>
      </c>
      <c r="Q451" t="s">
        <v>467</v>
      </c>
    </row>
    <row r="452" spans="1:17" x14ac:dyDescent="0.3">
      <c r="A452" s="210" t="str">
        <f t="shared" si="13"/>
        <v>WE_2028_110_42</v>
      </c>
      <c r="B452" s="210" t="str">
        <f t="shared" si="12"/>
        <v>WE</v>
      </c>
      <c r="C452">
        <v>4</v>
      </c>
      <c r="D452">
        <v>2028</v>
      </c>
      <c r="E452">
        <v>49057</v>
      </c>
      <c r="F452" t="s">
        <v>236</v>
      </c>
      <c r="G452">
        <v>42</v>
      </c>
      <c r="H452" t="s">
        <v>256</v>
      </c>
      <c r="I452">
        <v>110</v>
      </c>
      <c r="J452" t="s">
        <v>177</v>
      </c>
      <c r="K452">
        <v>2.1510000000000001E-2</v>
      </c>
      <c r="L452">
        <v>1.9227000000000001E-2</v>
      </c>
      <c r="M452">
        <v>4.7338999999999999E-2</v>
      </c>
      <c r="N452" t="s">
        <v>467</v>
      </c>
      <c r="O452" t="s">
        <v>467</v>
      </c>
      <c r="P452" t="s">
        <v>467</v>
      </c>
      <c r="Q452" t="s">
        <v>467</v>
      </c>
    </row>
    <row r="453" spans="1:17" x14ac:dyDescent="0.3">
      <c r="A453" s="210" t="str">
        <f t="shared" si="13"/>
        <v>WE_2028_116_42</v>
      </c>
      <c r="B453" s="210" t="str">
        <f t="shared" ref="B453:B516" si="14">VLOOKUP(E453,County_ID,2,FALSE)</f>
        <v>WE</v>
      </c>
      <c r="C453">
        <v>4</v>
      </c>
      <c r="D453">
        <v>2028</v>
      </c>
      <c r="E453">
        <v>49057</v>
      </c>
      <c r="F453" t="s">
        <v>236</v>
      </c>
      <c r="G453">
        <v>42</v>
      </c>
      <c r="H453" t="s">
        <v>256</v>
      </c>
      <c r="I453">
        <v>116</v>
      </c>
      <c r="J453" t="s">
        <v>182</v>
      </c>
      <c r="K453">
        <v>8.7729999999999995E-3</v>
      </c>
      <c r="L453">
        <v>8.7729999999999995E-3</v>
      </c>
      <c r="M453" t="s">
        <v>467</v>
      </c>
      <c r="N453" t="s">
        <v>467</v>
      </c>
      <c r="O453" t="s">
        <v>467</v>
      </c>
      <c r="P453" t="s">
        <v>467</v>
      </c>
      <c r="Q453" t="s">
        <v>467</v>
      </c>
    </row>
    <row r="454" spans="1:17" x14ac:dyDescent="0.3">
      <c r="A454" s="210" t="str">
        <f t="shared" ref="A454:A517" si="15">B454&amp;"_"&amp;D454&amp;"_"&amp;I454&amp;"_"&amp;G454</f>
        <v>WE_2028_117_42</v>
      </c>
      <c r="B454" s="210" t="str">
        <f t="shared" si="14"/>
        <v>WE</v>
      </c>
      <c r="C454">
        <v>4</v>
      </c>
      <c r="D454">
        <v>2028</v>
      </c>
      <c r="E454">
        <v>49057</v>
      </c>
      <c r="F454" t="s">
        <v>236</v>
      </c>
      <c r="G454">
        <v>42</v>
      </c>
      <c r="H454" t="s">
        <v>256</v>
      </c>
      <c r="I454">
        <v>117</v>
      </c>
      <c r="J454" t="s">
        <v>183</v>
      </c>
      <c r="K454">
        <v>2.464E-3</v>
      </c>
      <c r="L454">
        <v>2.464E-3</v>
      </c>
      <c r="M454" t="s">
        <v>467</v>
      </c>
      <c r="N454" t="s">
        <v>467</v>
      </c>
      <c r="O454" t="s">
        <v>467</v>
      </c>
      <c r="P454" t="s">
        <v>467</v>
      </c>
      <c r="Q454" t="s">
        <v>467</v>
      </c>
    </row>
    <row r="455" spans="1:17" x14ac:dyDescent="0.3">
      <c r="A455" s="210" t="str">
        <f t="shared" si="15"/>
        <v>WE_2028_2_43</v>
      </c>
      <c r="B455" s="210" t="str">
        <f t="shared" si="14"/>
        <v>WE</v>
      </c>
      <c r="C455">
        <v>4</v>
      </c>
      <c r="D455">
        <v>2028</v>
      </c>
      <c r="E455">
        <v>49057</v>
      </c>
      <c r="F455" t="s">
        <v>236</v>
      </c>
      <c r="G455">
        <v>43</v>
      </c>
      <c r="H455" t="s">
        <v>257</v>
      </c>
      <c r="I455">
        <v>2</v>
      </c>
      <c r="J455" t="s">
        <v>174</v>
      </c>
      <c r="K455">
        <v>1.4986889999999999</v>
      </c>
      <c r="L455">
        <v>1.4131629999999999</v>
      </c>
      <c r="M455">
        <v>1.0859760000000001</v>
      </c>
      <c r="N455" t="s">
        <v>467</v>
      </c>
      <c r="O455" t="s">
        <v>467</v>
      </c>
      <c r="P455" t="s">
        <v>467</v>
      </c>
      <c r="Q455" t="s">
        <v>467</v>
      </c>
    </row>
    <row r="456" spans="1:17" x14ac:dyDescent="0.3">
      <c r="A456" s="210" t="str">
        <f t="shared" si="15"/>
        <v>WE_2028_3_43</v>
      </c>
      <c r="B456" s="210" t="str">
        <f t="shared" si="14"/>
        <v>WE</v>
      </c>
      <c r="C456">
        <v>4</v>
      </c>
      <c r="D456">
        <v>2028</v>
      </c>
      <c r="E456">
        <v>49057</v>
      </c>
      <c r="F456" t="s">
        <v>236</v>
      </c>
      <c r="G456">
        <v>43</v>
      </c>
      <c r="H456" t="s">
        <v>257</v>
      </c>
      <c r="I456">
        <v>3</v>
      </c>
      <c r="J456" t="s">
        <v>175</v>
      </c>
      <c r="K456">
        <v>2.0227119999999998</v>
      </c>
      <c r="L456">
        <v>1.952205</v>
      </c>
      <c r="M456">
        <v>0.89527199999999996</v>
      </c>
      <c r="N456" t="s">
        <v>467</v>
      </c>
      <c r="O456" t="s">
        <v>467</v>
      </c>
      <c r="P456" t="s">
        <v>467</v>
      </c>
      <c r="Q456" t="s">
        <v>467</v>
      </c>
    </row>
    <row r="457" spans="1:17" x14ac:dyDescent="0.3">
      <c r="A457" s="210" t="str">
        <f t="shared" si="15"/>
        <v>WE_2028_87_43</v>
      </c>
      <c r="B457" s="210" t="str">
        <f t="shared" si="14"/>
        <v>WE</v>
      </c>
      <c r="C457">
        <v>4</v>
      </c>
      <c r="D457">
        <v>2028</v>
      </c>
      <c r="E457">
        <v>49057</v>
      </c>
      <c r="F457" t="s">
        <v>236</v>
      </c>
      <c r="G457">
        <v>43</v>
      </c>
      <c r="H457" t="s">
        <v>257</v>
      </c>
      <c r="I457">
        <v>87</v>
      </c>
      <c r="J457" t="s">
        <v>176</v>
      </c>
      <c r="K457">
        <v>0.20175100000000001</v>
      </c>
      <c r="L457">
        <v>0.10621999999999999</v>
      </c>
      <c r="M457">
        <v>0.70820300000000003</v>
      </c>
      <c r="N457">
        <v>8.0800000000000002E-4</v>
      </c>
      <c r="O457">
        <v>1.4909999999999999E-3</v>
      </c>
      <c r="P457" t="s">
        <v>467</v>
      </c>
      <c r="Q457">
        <v>1.7251799999999999</v>
      </c>
    </row>
    <row r="458" spans="1:17" x14ac:dyDescent="0.3">
      <c r="A458" s="210" t="str">
        <f t="shared" si="15"/>
        <v>WE_2028_90_43</v>
      </c>
      <c r="B458" s="210" t="str">
        <f t="shared" si="14"/>
        <v>WE</v>
      </c>
      <c r="C458">
        <v>4</v>
      </c>
      <c r="D458">
        <v>2028</v>
      </c>
      <c r="E458">
        <v>49057</v>
      </c>
      <c r="F458" t="s">
        <v>236</v>
      </c>
      <c r="G458">
        <v>43</v>
      </c>
      <c r="H458" t="s">
        <v>257</v>
      </c>
      <c r="I458">
        <v>90</v>
      </c>
      <c r="J458" t="s">
        <v>179</v>
      </c>
      <c r="K458">
        <v>1181.9666749999999</v>
      </c>
      <c r="L458">
        <v>1174.731689</v>
      </c>
      <c r="M458">
        <v>91.867446999999999</v>
      </c>
      <c r="N458" t="s">
        <v>467</v>
      </c>
      <c r="O458" t="s">
        <v>467</v>
      </c>
      <c r="P458" t="s">
        <v>467</v>
      </c>
      <c r="Q458" t="s">
        <v>467</v>
      </c>
    </row>
    <row r="459" spans="1:17" x14ac:dyDescent="0.3">
      <c r="A459" s="210" t="str">
        <f t="shared" si="15"/>
        <v>WE_2028_100_43</v>
      </c>
      <c r="B459" s="210" t="str">
        <f t="shared" si="14"/>
        <v>WE</v>
      </c>
      <c r="C459">
        <v>4</v>
      </c>
      <c r="D459">
        <v>2028</v>
      </c>
      <c r="E459">
        <v>49057</v>
      </c>
      <c r="F459" t="s">
        <v>236</v>
      </c>
      <c r="G459">
        <v>43</v>
      </c>
      <c r="H459" t="s">
        <v>257</v>
      </c>
      <c r="I459">
        <v>100</v>
      </c>
      <c r="J459" t="s">
        <v>178</v>
      </c>
      <c r="K459">
        <v>4.2849999999999999E-2</v>
      </c>
      <c r="L459">
        <v>4.2389000000000003E-2</v>
      </c>
      <c r="M459">
        <v>5.8459999999999996E-3</v>
      </c>
      <c r="N459" t="s">
        <v>467</v>
      </c>
      <c r="O459" t="s">
        <v>467</v>
      </c>
      <c r="P459" t="s">
        <v>467</v>
      </c>
      <c r="Q459" t="s">
        <v>467</v>
      </c>
    </row>
    <row r="460" spans="1:17" x14ac:dyDescent="0.3">
      <c r="A460" s="210" t="str">
        <f t="shared" si="15"/>
        <v>WE_2028_106_43</v>
      </c>
      <c r="B460" s="210" t="str">
        <f t="shared" si="14"/>
        <v>WE</v>
      </c>
      <c r="C460">
        <v>4</v>
      </c>
      <c r="D460">
        <v>2028</v>
      </c>
      <c r="E460">
        <v>49057</v>
      </c>
      <c r="F460" t="s">
        <v>236</v>
      </c>
      <c r="G460">
        <v>43</v>
      </c>
      <c r="H460" t="s">
        <v>257</v>
      </c>
      <c r="I460">
        <v>106</v>
      </c>
      <c r="J460" t="s">
        <v>180</v>
      </c>
      <c r="K460">
        <v>7.0344000000000004E-2</v>
      </c>
      <c r="L460">
        <v>7.0344000000000004E-2</v>
      </c>
      <c r="M460" t="s">
        <v>467</v>
      </c>
      <c r="N460" t="s">
        <v>467</v>
      </c>
      <c r="O460" t="s">
        <v>467</v>
      </c>
      <c r="P460" t="s">
        <v>467</v>
      </c>
      <c r="Q460" t="s">
        <v>467</v>
      </c>
    </row>
    <row r="461" spans="1:17" x14ac:dyDescent="0.3">
      <c r="A461" s="210" t="str">
        <f t="shared" si="15"/>
        <v>WE_2028_107_43</v>
      </c>
      <c r="B461" s="210" t="str">
        <f t="shared" si="14"/>
        <v>WE</v>
      </c>
      <c r="C461">
        <v>4</v>
      </c>
      <c r="D461">
        <v>2028</v>
      </c>
      <c r="E461">
        <v>49057</v>
      </c>
      <c r="F461" t="s">
        <v>236</v>
      </c>
      <c r="G461">
        <v>43</v>
      </c>
      <c r="H461" t="s">
        <v>257</v>
      </c>
      <c r="I461">
        <v>107</v>
      </c>
      <c r="J461" t="s">
        <v>181</v>
      </c>
      <c r="K461">
        <v>1.5844E-2</v>
      </c>
      <c r="L461">
        <v>1.5844E-2</v>
      </c>
      <c r="M461" t="s">
        <v>467</v>
      </c>
      <c r="N461" t="s">
        <v>467</v>
      </c>
      <c r="O461" t="s">
        <v>467</v>
      </c>
      <c r="P461" t="s">
        <v>467</v>
      </c>
      <c r="Q461" t="s">
        <v>467</v>
      </c>
    </row>
    <row r="462" spans="1:17" x14ac:dyDescent="0.3">
      <c r="A462" s="210" t="str">
        <f t="shared" si="15"/>
        <v>WE_2028_110_43</v>
      </c>
      <c r="B462" s="210" t="str">
        <f t="shared" si="14"/>
        <v>WE</v>
      </c>
      <c r="C462">
        <v>4</v>
      </c>
      <c r="D462">
        <v>2028</v>
      </c>
      <c r="E462">
        <v>49057</v>
      </c>
      <c r="F462" t="s">
        <v>236</v>
      </c>
      <c r="G462">
        <v>43</v>
      </c>
      <c r="H462" t="s">
        <v>257</v>
      </c>
      <c r="I462">
        <v>110</v>
      </c>
      <c r="J462" t="s">
        <v>177</v>
      </c>
      <c r="K462">
        <v>3.9399999999999998E-2</v>
      </c>
      <c r="L462">
        <v>3.8987000000000001E-2</v>
      </c>
      <c r="M462">
        <v>5.2420000000000001E-3</v>
      </c>
      <c r="N462" t="s">
        <v>467</v>
      </c>
      <c r="O462" t="s">
        <v>467</v>
      </c>
      <c r="P462" t="s">
        <v>467</v>
      </c>
      <c r="Q462" t="s">
        <v>467</v>
      </c>
    </row>
    <row r="463" spans="1:17" x14ac:dyDescent="0.3">
      <c r="A463" s="210" t="str">
        <f t="shared" si="15"/>
        <v>WE_2028_116_43</v>
      </c>
      <c r="B463" s="210" t="str">
        <f t="shared" si="14"/>
        <v>WE</v>
      </c>
      <c r="C463">
        <v>4</v>
      </c>
      <c r="D463">
        <v>2028</v>
      </c>
      <c r="E463">
        <v>49057</v>
      </c>
      <c r="F463" t="s">
        <v>236</v>
      </c>
      <c r="G463">
        <v>43</v>
      </c>
      <c r="H463" t="s">
        <v>257</v>
      </c>
      <c r="I463">
        <v>116</v>
      </c>
      <c r="J463" t="s">
        <v>182</v>
      </c>
      <c r="K463">
        <v>8.7930000000000005E-3</v>
      </c>
      <c r="L463">
        <v>8.7930000000000005E-3</v>
      </c>
      <c r="M463" t="s">
        <v>467</v>
      </c>
      <c r="N463" t="s">
        <v>467</v>
      </c>
      <c r="O463" t="s">
        <v>467</v>
      </c>
      <c r="P463" t="s">
        <v>467</v>
      </c>
      <c r="Q463" t="s">
        <v>467</v>
      </c>
    </row>
    <row r="464" spans="1:17" x14ac:dyDescent="0.3">
      <c r="A464" s="210" t="str">
        <f t="shared" si="15"/>
        <v>WE_2028_117_43</v>
      </c>
      <c r="B464" s="210" t="str">
        <f t="shared" si="14"/>
        <v>WE</v>
      </c>
      <c r="C464">
        <v>4</v>
      </c>
      <c r="D464">
        <v>2028</v>
      </c>
      <c r="E464">
        <v>49057</v>
      </c>
      <c r="F464" t="s">
        <v>236</v>
      </c>
      <c r="G464">
        <v>43</v>
      </c>
      <c r="H464" t="s">
        <v>257</v>
      </c>
      <c r="I464">
        <v>117</v>
      </c>
      <c r="J464" t="s">
        <v>183</v>
      </c>
      <c r="K464">
        <v>2.3760000000000001E-3</v>
      </c>
      <c r="L464">
        <v>2.3760000000000001E-3</v>
      </c>
      <c r="M464" t="s">
        <v>467</v>
      </c>
      <c r="N464" t="s">
        <v>467</v>
      </c>
      <c r="O464" t="s">
        <v>467</v>
      </c>
      <c r="P464" t="s">
        <v>467</v>
      </c>
      <c r="Q464" t="s">
        <v>467</v>
      </c>
    </row>
    <row r="465" spans="1:17" x14ac:dyDescent="0.3">
      <c r="A465" s="210" t="str">
        <f t="shared" si="15"/>
        <v>WE_2028_2_51</v>
      </c>
      <c r="B465" s="210" t="str">
        <f t="shared" si="14"/>
        <v>WE</v>
      </c>
      <c r="C465">
        <v>4</v>
      </c>
      <c r="D465">
        <v>2028</v>
      </c>
      <c r="E465">
        <v>49057</v>
      </c>
      <c r="F465" t="s">
        <v>236</v>
      </c>
      <c r="G465">
        <v>51</v>
      </c>
      <c r="H465" t="s">
        <v>258</v>
      </c>
      <c r="I465">
        <v>2</v>
      </c>
      <c r="J465" t="s">
        <v>174</v>
      </c>
      <c r="K465">
        <v>8.0079119999999993</v>
      </c>
      <c r="L465">
        <v>7.75983</v>
      </c>
      <c r="M465">
        <v>3.8387030000000002</v>
      </c>
      <c r="N465" t="s">
        <v>467</v>
      </c>
      <c r="O465" t="s">
        <v>467</v>
      </c>
      <c r="P465" t="s">
        <v>467</v>
      </c>
      <c r="Q465" t="s">
        <v>467</v>
      </c>
    </row>
    <row r="466" spans="1:17" x14ac:dyDescent="0.3">
      <c r="A466" s="210" t="str">
        <f t="shared" si="15"/>
        <v>WE_2028_3_51</v>
      </c>
      <c r="B466" s="210" t="str">
        <f t="shared" si="14"/>
        <v>WE</v>
      </c>
      <c r="C466">
        <v>4</v>
      </c>
      <c r="D466">
        <v>2028</v>
      </c>
      <c r="E466">
        <v>49057</v>
      </c>
      <c r="F466" t="s">
        <v>236</v>
      </c>
      <c r="G466">
        <v>51</v>
      </c>
      <c r="H466" t="s">
        <v>258</v>
      </c>
      <c r="I466">
        <v>3</v>
      </c>
      <c r="J466" t="s">
        <v>175</v>
      </c>
      <c r="K466">
        <v>3.7683800000000001</v>
      </c>
      <c r="L466">
        <v>3.649346</v>
      </c>
      <c r="M466">
        <v>1.8418810000000001</v>
      </c>
      <c r="N466" t="s">
        <v>467</v>
      </c>
      <c r="O466" t="s">
        <v>467</v>
      </c>
      <c r="P466" t="s">
        <v>467</v>
      </c>
      <c r="Q466" t="s">
        <v>467</v>
      </c>
    </row>
    <row r="467" spans="1:17" x14ac:dyDescent="0.3">
      <c r="A467" s="210" t="str">
        <f t="shared" si="15"/>
        <v>WE_2028_87_51</v>
      </c>
      <c r="B467" s="210" t="str">
        <f t="shared" si="14"/>
        <v>WE</v>
      </c>
      <c r="C467">
        <v>4</v>
      </c>
      <c r="D467">
        <v>2028</v>
      </c>
      <c r="E467">
        <v>49057</v>
      </c>
      <c r="F467" t="s">
        <v>236</v>
      </c>
      <c r="G467">
        <v>51</v>
      </c>
      <c r="H467" t="s">
        <v>258</v>
      </c>
      <c r="I467">
        <v>87</v>
      </c>
      <c r="J467" t="s">
        <v>176</v>
      </c>
      <c r="K467">
        <v>0.35458499999999998</v>
      </c>
      <c r="L467">
        <v>0.26382</v>
      </c>
      <c r="M467">
        <v>0.73769700000000005</v>
      </c>
      <c r="N467">
        <v>3.372E-3</v>
      </c>
      <c r="O467">
        <v>3.261E-3</v>
      </c>
      <c r="P467" t="s">
        <v>467</v>
      </c>
      <c r="Q467">
        <v>0.92188199999999998</v>
      </c>
    </row>
    <row r="468" spans="1:17" x14ac:dyDescent="0.3">
      <c r="A468" s="210" t="str">
        <f t="shared" si="15"/>
        <v>WE_2028_90_51</v>
      </c>
      <c r="B468" s="210" t="str">
        <f t="shared" si="14"/>
        <v>WE</v>
      </c>
      <c r="C468">
        <v>4</v>
      </c>
      <c r="D468">
        <v>2028</v>
      </c>
      <c r="E468">
        <v>49057</v>
      </c>
      <c r="F468" t="s">
        <v>236</v>
      </c>
      <c r="G468">
        <v>51</v>
      </c>
      <c r="H468" t="s">
        <v>258</v>
      </c>
      <c r="I468">
        <v>90</v>
      </c>
      <c r="J468" t="s">
        <v>179</v>
      </c>
      <c r="K468">
        <v>1640.9406739999999</v>
      </c>
      <c r="L468">
        <v>1628.3366699999999</v>
      </c>
      <c r="M468">
        <v>195.02874800000001</v>
      </c>
      <c r="N468" t="s">
        <v>467</v>
      </c>
      <c r="O468" t="s">
        <v>467</v>
      </c>
      <c r="P468" t="s">
        <v>467</v>
      </c>
      <c r="Q468" t="s">
        <v>467</v>
      </c>
    </row>
    <row r="469" spans="1:17" x14ac:dyDescent="0.3">
      <c r="A469" s="210" t="str">
        <f t="shared" si="15"/>
        <v>WE_2028_100_51</v>
      </c>
      <c r="B469" s="210" t="str">
        <f t="shared" si="14"/>
        <v>WE</v>
      </c>
      <c r="C469">
        <v>4</v>
      </c>
      <c r="D469">
        <v>2028</v>
      </c>
      <c r="E469">
        <v>49057</v>
      </c>
      <c r="F469" t="s">
        <v>236</v>
      </c>
      <c r="G469">
        <v>51</v>
      </c>
      <c r="H469" t="s">
        <v>258</v>
      </c>
      <c r="I469">
        <v>100</v>
      </c>
      <c r="J469" t="s">
        <v>178</v>
      </c>
      <c r="K469">
        <v>4.9378999999999999E-2</v>
      </c>
      <c r="L469">
        <v>4.9008999999999997E-2</v>
      </c>
      <c r="M469">
        <v>5.7299999999999999E-3</v>
      </c>
      <c r="N469" t="s">
        <v>467</v>
      </c>
      <c r="O469" t="s">
        <v>467</v>
      </c>
      <c r="P469" t="s">
        <v>467</v>
      </c>
      <c r="Q469" t="s">
        <v>467</v>
      </c>
    </row>
    <row r="470" spans="1:17" x14ac:dyDescent="0.3">
      <c r="A470" s="210" t="str">
        <f t="shared" si="15"/>
        <v>WE_2028_106_51</v>
      </c>
      <c r="B470" s="210" t="str">
        <f t="shared" si="14"/>
        <v>WE</v>
      </c>
      <c r="C470">
        <v>4</v>
      </c>
      <c r="D470">
        <v>2028</v>
      </c>
      <c r="E470">
        <v>49057</v>
      </c>
      <c r="F470" t="s">
        <v>236</v>
      </c>
      <c r="G470">
        <v>51</v>
      </c>
      <c r="H470" t="s">
        <v>258</v>
      </c>
      <c r="I470">
        <v>106</v>
      </c>
      <c r="J470" t="s">
        <v>180</v>
      </c>
      <c r="K470">
        <v>0.117253</v>
      </c>
      <c r="L470">
        <v>0.117253</v>
      </c>
      <c r="M470" t="s">
        <v>467</v>
      </c>
      <c r="N470" t="s">
        <v>467</v>
      </c>
      <c r="O470" t="s">
        <v>467</v>
      </c>
      <c r="P470" t="s">
        <v>467</v>
      </c>
      <c r="Q470" t="s">
        <v>467</v>
      </c>
    </row>
    <row r="471" spans="1:17" x14ac:dyDescent="0.3">
      <c r="A471" s="210" t="str">
        <f t="shared" si="15"/>
        <v>WE_2028_107_51</v>
      </c>
      <c r="B471" s="210" t="str">
        <f t="shared" si="14"/>
        <v>WE</v>
      </c>
      <c r="C471">
        <v>4</v>
      </c>
      <c r="D471">
        <v>2028</v>
      </c>
      <c r="E471">
        <v>49057</v>
      </c>
      <c r="F471" t="s">
        <v>236</v>
      </c>
      <c r="G471">
        <v>51</v>
      </c>
      <c r="H471" t="s">
        <v>258</v>
      </c>
      <c r="I471">
        <v>107</v>
      </c>
      <c r="J471" t="s">
        <v>181</v>
      </c>
      <c r="K471">
        <v>2.6335000000000001E-2</v>
      </c>
      <c r="L471">
        <v>2.6335000000000001E-2</v>
      </c>
      <c r="M471" t="s">
        <v>467</v>
      </c>
      <c r="N471" t="s">
        <v>467</v>
      </c>
      <c r="O471" t="s">
        <v>467</v>
      </c>
      <c r="P471" t="s">
        <v>467</v>
      </c>
      <c r="Q471" t="s">
        <v>467</v>
      </c>
    </row>
    <row r="472" spans="1:17" x14ac:dyDescent="0.3">
      <c r="A472" s="210" t="str">
        <f t="shared" si="15"/>
        <v>WE_2028_110_51</v>
      </c>
      <c r="B472" s="210" t="str">
        <f t="shared" si="14"/>
        <v>WE</v>
      </c>
      <c r="C472">
        <v>4</v>
      </c>
      <c r="D472">
        <v>2028</v>
      </c>
      <c r="E472">
        <v>49057</v>
      </c>
      <c r="F472" t="s">
        <v>236</v>
      </c>
      <c r="G472">
        <v>51</v>
      </c>
      <c r="H472" t="s">
        <v>258</v>
      </c>
      <c r="I472">
        <v>110</v>
      </c>
      <c r="J472" t="s">
        <v>177</v>
      </c>
      <c r="K472">
        <v>4.5354999999999999E-2</v>
      </c>
      <c r="L472">
        <v>4.5018000000000002E-2</v>
      </c>
      <c r="M472">
        <v>5.2259999999999997E-3</v>
      </c>
      <c r="N472" t="s">
        <v>467</v>
      </c>
      <c r="O472" t="s">
        <v>467</v>
      </c>
      <c r="P472" t="s">
        <v>467</v>
      </c>
      <c r="Q472" t="s">
        <v>467</v>
      </c>
    </row>
    <row r="473" spans="1:17" x14ac:dyDescent="0.3">
      <c r="A473" s="210" t="str">
        <f t="shared" si="15"/>
        <v>WE_2028_116_51</v>
      </c>
      <c r="B473" s="210" t="str">
        <f t="shared" si="14"/>
        <v>WE</v>
      </c>
      <c r="C473">
        <v>4</v>
      </c>
      <c r="D473">
        <v>2028</v>
      </c>
      <c r="E473">
        <v>49057</v>
      </c>
      <c r="F473" t="s">
        <v>236</v>
      </c>
      <c r="G473">
        <v>51</v>
      </c>
      <c r="H473" t="s">
        <v>258</v>
      </c>
      <c r="I473">
        <v>116</v>
      </c>
      <c r="J473" t="s">
        <v>182</v>
      </c>
      <c r="K473">
        <v>1.4657E-2</v>
      </c>
      <c r="L473">
        <v>1.4657E-2</v>
      </c>
      <c r="M473" t="s">
        <v>467</v>
      </c>
      <c r="N473" t="s">
        <v>467</v>
      </c>
      <c r="O473" t="s">
        <v>467</v>
      </c>
      <c r="P473" t="s">
        <v>467</v>
      </c>
      <c r="Q473" t="s">
        <v>467</v>
      </c>
    </row>
    <row r="474" spans="1:17" x14ac:dyDescent="0.3">
      <c r="A474" s="210" t="str">
        <f t="shared" si="15"/>
        <v>WE_2028_117_51</v>
      </c>
      <c r="B474" s="210" t="str">
        <f t="shared" si="14"/>
        <v>WE</v>
      </c>
      <c r="C474">
        <v>4</v>
      </c>
      <c r="D474">
        <v>2028</v>
      </c>
      <c r="E474">
        <v>49057</v>
      </c>
      <c r="F474" t="s">
        <v>236</v>
      </c>
      <c r="G474">
        <v>51</v>
      </c>
      <c r="H474" t="s">
        <v>258</v>
      </c>
      <c r="I474">
        <v>117</v>
      </c>
      <c r="J474" t="s">
        <v>183</v>
      </c>
      <c r="K474">
        <v>3.9500000000000004E-3</v>
      </c>
      <c r="L474">
        <v>3.9500000000000004E-3</v>
      </c>
      <c r="M474" t="s">
        <v>467</v>
      </c>
      <c r="N474" t="s">
        <v>467</v>
      </c>
      <c r="O474" t="s">
        <v>467</v>
      </c>
      <c r="P474" t="s">
        <v>467</v>
      </c>
      <c r="Q474" t="s">
        <v>467</v>
      </c>
    </row>
    <row r="475" spans="1:17" x14ac:dyDescent="0.3">
      <c r="A475" s="210" t="str">
        <f t="shared" si="15"/>
        <v>WE_2028_2_52</v>
      </c>
      <c r="B475" s="210" t="str">
        <f t="shared" si="14"/>
        <v>WE</v>
      </c>
      <c r="C475">
        <v>4</v>
      </c>
      <c r="D475">
        <v>2028</v>
      </c>
      <c r="E475">
        <v>49057</v>
      </c>
      <c r="F475" t="s">
        <v>236</v>
      </c>
      <c r="G475">
        <v>52</v>
      </c>
      <c r="H475" t="s">
        <v>259</v>
      </c>
      <c r="I475">
        <v>2</v>
      </c>
      <c r="J475" t="s">
        <v>174</v>
      </c>
      <c r="K475">
        <v>3.864099</v>
      </c>
      <c r="L475">
        <v>2.48732</v>
      </c>
      <c r="M475">
        <v>1.2563759999999999</v>
      </c>
      <c r="N475" t="s">
        <v>467</v>
      </c>
      <c r="O475" t="s">
        <v>467</v>
      </c>
      <c r="P475" t="s">
        <v>467</v>
      </c>
      <c r="Q475" t="s">
        <v>467</v>
      </c>
    </row>
    <row r="476" spans="1:17" x14ac:dyDescent="0.3">
      <c r="A476" s="210" t="str">
        <f t="shared" si="15"/>
        <v>WE_2028_3_52</v>
      </c>
      <c r="B476" s="210" t="str">
        <f t="shared" si="14"/>
        <v>WE</v>
      </c>
      <c r="C476">
        <v>4</v>
      </c>
      <c r="D476">
        <v>2028</v>
      </c>
      <c r="E476">
        <v>49057</v>
      </c>
      <c r="F476" t="s">
        <v>236</v>
      </c>
      <c r="G476">
        <v>52</v>
      </c>
      <c r="H476" t="s">
        <v>259</v>
      </c>
      <c r="I476">
        <v>3</v>
      </c>
      <c r="J476" t="s">
        <v>175</v>
      </c>
      <c r="K476">
        <v>1.55742</v>
      </c>
      <c r="L476">
        <v>1.1953560000000001</v>
      </c>
      <c r="M476">
        <v>0.33040000000000003</v>
      </c>
      <c r="N476" t="s">
        <v>467</v>
      </c>
      <c r="O476" t="s">
        <v>467</v>
      </c>
      <c r="P476" t="s">
        <v>467</v>
      </c>
      <c r="Q476" t="s">
        <v>467</v>
      </c>
    </row>
    <row r="477" spans="1:17" x14ac:dyDescent="0.3">
      <c r="A477" s="210" t="str">
        <f t="shared" si="15"/>
        <v>WE_2028_87_52</v>
      </c>
      <c r="B477" s="210" t="str">
        <f t="shared" si="14"/>
        <v>WE</v>
      </c>
      <c r="C477">
        <v>4</v>
      </c>
      <c r="D477">
        <v>2028</v>
      </c>
      <c r="E477">
        <v>49057</v>
      </c>
      <c r="F477" t="s">
        <v>236</v>
      </c>
      <c r="G477">
        <v>52</v>
      </c>
      <c r="H477" t="s">
        <v>259</v>
      </c>
      <c r="I477">
        <v>87</v>
      </c>
      <c r="J477" t="s">
        <v>176</v>
      </c>
      <c r="K477">
        <v>0.74697999999999998</v>
      </c>
      <c r="L477">
        <v>6.3550999999999996E-2</v>
      </c>
      <c r="M477">
        <v>0.54638900000000001</v>
      </c>
      <c r="N477">
        <v>3.7159999999999999E-2</v>
      </c>
      <c r="O477">
        <v>2.4608999999999999E-2</v>
      </c>
      <c r="P477" t="s">
        <v>467</v>
      </c>
      <c r="Q477">
        <v>0.75526499999999996</v>
      </c>
    </row>
    <row r="478" spans="1:17" x14ac:dyDescent="0.3">
      <c r="A478" s="210" t="str">
        <f t="shared" si="15"/>
        <v>WE_2028_90_52</v>
      </c>
      <c r="B478" s="210" t="str">
        <f t="shared" si="14"/>
        <v>WE</v>
      </c>
      <c r="C478">
        <v>4</v>
      </c>
      <c r="D478">
        <v>2028</v>
      </c>
      <c r="E478">
        <v>49057</v>
      </c>
      <c r="F478" t="s">
        <v>236</v>
      </c>
      <c r="G478">
        <v>52</v>
      </c>
      <c r="H478" t="s">
        <v>259</v>
      </c>
      <c r="I478">
        <v>90</v>
      </c>
      <c r="J478" t="s">
        <v>179</v>
      </c>
      <c r="K478">
        <v>974.50824</v>
      </c>
      <c r="L478">
        <v>940.51983600000005</v>
      </c>
      <c r="M478">
        <v>31.016054</v>
      </c>
      <c r="N478" t="s">
        <v>467</v>
      </c>
      <c r="O478" t="s">
        <v>467</v>
      </c>
      <c r="P478" t="s">
        <v>467</v>
      </c>
      <c r="Q478" t="s">
        <v>467</v>
      </c>
    </row>
    <row r="479" spans="1:17" x14ac:dyDescent="0.3">
      <c r="A479" s="210" t="str">
        <f t="shared" si="15"/>
        <v>WE_2028_100_52</v>
      </c>
      <c r="B479" s="210" t="str">
        <f t="shared" si="14"/>
        <v>WE</v>
      </c>
      <c r="C479">
        <v>4</v>
      </c>
      <c r="D479">
        <v>2028</v>
      </c>
      <c r="E479">
        <v>49057</v>
      </c>
      <c r="F479" t="s">
        <v>236</v>
      </c>
      <c r="G479">
        <v>52</v>
      </c>
      <c r="H479" t="s">
        <v>259</v>
      </c>
      <c r="I479">
        <v>100</v>
      </c>
      <c r="J479" t="s">
        <v>178</v>
      </c>
      <c r="K479">
        <v>3.7081000000000003E-2</v>
      </c>
      <c r="L479">
        <v>1.6219999999999998E-2</v>
      </c>
      <c r="M479">
        <v>1.9036999999999998E-2</v>
      </c>
      <c r="N479" t="s">
        <v>467</v>
      </c>
      <c r="O479" t="s">
        <v>467</v>
      </c>
      <c r="P479" t="s">
        <v>467</v>
      </c>
      <c r="Q479" t="s">
        <v>467</v>
      </c>
    </row>
    <row r="480" spans="1:17" x14ac:dyDescent="0.3">
      <c r="A480" s="210" t="str">
        <f t="shared" si="15"/>
        <v>WE_2028_106_52</v>
      </c>
      <c r="B480" s="210" t="str">
        <f t="shared" si="14"/>
        <v>WE</v>
      </c>
      <c r="C480">
        <v>4</v>
      </c>
      <c r="D480">
        <v>2028</v>
      </c>
      <c r="E480">
        <v>49057</v>
      </c>
      <c r="F480" t="s">
        <v>236</v>
      </c>
      <c r="G480">
        <v>52</v>
      </c>
      <c r="H480" t="s">
        <v>259</v>
      </c>
      <c r="I480">
        <v>106</v>
      </c>
      <c r="J480" t="s">
        <v>180</v>
      </c>
      <c r="K480">
        <v>7.4446999999999999E-2</v>
      </c>
      <c r="L480">
        <v>7.4446999999999999E-2</v>
      </c>
      <c r="M480" t="s">
        <v>467</v>
      </c>
      <c r="N480" t="s">
        <v>467</v>
      </c>
      <c r="O480" t="s">
        <v>467</v>
      </c>
      <c r="P480" t="s">
        <v>467</v>
      </c>
      <c r="Q480" t="s">
        <v>467</v>
      </c>
    </row>
    <row r="481" spans="1:17" x14ac:dyDescent="0.3">
      <c r="A481" s="210" t="str">
        <f t="shared" si="15"/>
        <v>WE_2028_107_52</v>
      </c>
      <c r="B481" s="210" t="str">
        <f t="shared" si="14"/>
        <v>WE</v>
      </c>
      <c r="C481">
        <v>4</v>
      </c>
      <c r="D481">
        <v>2028</v>
      </c>
      <c r="E481">
        <v>49057</v>
      </c>
      <c r="F481" t="s">
        <v>236</v>
      </c>
      <c r="G481">
        <v>52</v>
      </c>
      <c r="H481" t="s">
        <v>259</v>
      </c>
      <c r="I481">
        <v>107</v>
      </c>
      <c r="J481" t="s">
        <v>181</v>
      </c>
      <c r="K481">
        <v>1.6256E-2</v>
      </c>
      <c r="L481">
        <v>1.6256E-2</v>
      </c>
      <c r="M481" t="s">
        <v>467</v>
      </c>
      <c r="N481" t="s">
        <v>467</v>
      </c>
      <c r="O481" t="s">
        <v>467</v>
      </c>
      <c r="P481" t="s">
        <v>467</v>
      </c>
      <c r="Q481" t="s">
        <v>467</v>
      </c>
    </row>
    <row r="482" spans="1:17" x14ac:dyDescent="0.3">
      <c r="A482" s="210" t="str">
        <f t="shared" si="15"/>
        <v>WE_2028_110_52</v>
      </c>
      <c r="B482" s="210" t="str">
        <f t="shared" si="14"/>
        <v>WE</v>
      </c>
      <c r="C482">
        <v>4</v>
      </c>
      <c r="D482">
        <v>2028</v>
      </c>
      <c r="E482">
        <v>49057</v>
      </c>
      <c r="F482" t="s">
        <v>236</v>
      </c>
      <c r="G482">
        <v>52</v>
      </c>
      <c r="H482" t="s">
        <v>259</v>
      </c>
      <c r="I482">
        <v>110</v>
      </c>
      <c r="J482" t="s">
        <v>177</v>
      </c>
      <c r="K482">
        <v>3.3300999999999997E-2</v>
      </c>
      <c r="L482">
        <v>1.4834E-2</v>
      </c>
      <c r="M482">
        <v>1.6851999999999999E-2</v>
      </c>
      <c r="N482" t="s">
        <v>467</v>
      </c>
      <c r="O482" t="s">
        <v>467</v>
      </c>
      <c r="P482" t="s">
        <v>467</v>
      </c>
      <c r="Q482" t="s">
        <v>467</v>
      </c>
    </row>
    <row r="483" spans="1:17" x14ac:dyDescent="0.3">
      <c r="A483" s="210" t="str">
        <f t="shared" si="15"/>
        <v>WE_2028_116_52</v>
      </c>
      <c r="B483" s="210" t="str">
        <f t="shared" si="14"/>
        <v>WE</v>
      </c>
      <c r="C483">
        <v>4</v>
      </c>
      <c r="D483">
        <v>2028</v>
      </c>
      <c r="E483">
        <v>49057</v>
      </c>
      <c r="F483" t="s">
        <v>236</v>
      </c>
      <c r="G483">
        <v>52</v>
      </c>
      <c r="H483" t="s">
        <v>259</v>
      </c>
      <c r="I483">
        <v>116</v>
      </c>
      <c r="J483" t="s">
        <v>182</v>
      </c>
      <c r="K483">
        <v>9.306E-3</v>
      </c>
      <c r="L483">
        <v>9.306E-3</v>
      </c>
      <c r="M483" t="s">
        <v>467</v>
      </c>
      <c r="N483" t="s">
        <v>467</v>
      </c>
      <c r="O483" t="s">
        <v>467</v>
      </c>
      <c r="P483" t="s">
        <v>467</v>
      </c>
      <c r="Q483" t="s">
        <v>467</v>
      </c>
    </row>
    <row r="484" spans="1:17" x14ac:dyDescent="0.3">
      <c r="A484" s="210" t="str">
        <f t="shared" si="15"/>
        <v>WE_2028_117_52</v>
      </c>
      <c r="B484" s="210" t="str">
        <f t="shared" si="14"/>
        <v>WE</v>
      </c>
      <c r="C484">
        <v>4</v>
      </c>
      <c r="D484">
        <v>2028</v>
      </c>
      <c r="E484">
        <v>49057</v>
      </c>
      <c r="F484" t="s">
        <v>236</v>
      </c>
      <c r="G484">
        <v>52</v>
      </c>
      <c r="H484" t="s">
        <v>259</v>
      </c>
      <c r="I484">
        <v>117</v>
      </c>
      <c r="J484" t="s">
        <v>183</v>
      </c>
      <c r="K484">
        <v>2.4380000000000001E-3</v>
      </c>
      <c r="L484">
        <v>2.4380000000000001E-3</v>
      </c>
      <c r="M484" t="s">
        <v>467</v>
      </c>
      <c r="N484" t="s">
        <v>467</v>
      </c>
      <c r="O484" t="s">
        <v>467</v>
      </c>
      <c r="P484" t="s">
        <v>467</v>
      </c>
      <c r="Q484" t="s">
        <v>467</v>
      </c>
    </row>
    <row r="485" spans="1:17" x14ac:dyDescent="0.3">
      <c r="A485" s="210" t="str">
        <f t="shared" si="15"/>
        <v>WE_2028_2_53</v>
      </c>
      <c r="B485" s="210" t="str">
        <f t="shared" si="14"/>
        <v>WE</v>
      </c>
      <c r="C485">
        <v>4</v>
      </c>
      <c r="D485">
        <v>2028</v>
      </c>
      <c r="E485">
        <v>49057</v>
      </c>
      <c r="F485" t="s">
        <v>236</v>
      </c>
      <c r="G485">
        <v>53</v>
      </c>
      <c r="H485" t="s">
        <v>260</v>
      </c>
      <c r="I485">
        <v>2</v>
      </c>
      <c r="J485" t="s">
        <v>174</v>
      </c>
      <c r="K485">
        <v>2.4299499999999998</v>
      </c>
      <c r="L485">
        <v>2.3667310000000001</v>
      </c>
      <c r="M485">
        <v>1.3127059999999999</v>
      </c>
      <c r="N485" t="s">
        <v>467</v>
      </c>
      <c r="O485" t="s">
        <v>467</v>
      </c>
      <c r="P485" t="s">
        <v>467</v>
      </c>
      <c r="Q485" t="s">
        <v>467</v>
      </c>
    </row>
    <row r="486" spans="1:17" x14ac:dyDescent="0.3">
      <c r="A486" s="210" t="str">
        <f t="shared" si="15"/>
        <v>WE_2028_3_53</v>
      </c>
      <c r="B486" s="210" t="str">
        <f t="shared" si="14"/>
        <v>WE</v>
      </c>
      <c r="C486">
        <v>4</v>
      </c>
      <c r="D486">
        <v>2028</v>
      </c>
      <c r="E486">
        <v>49057</v>
      </c>
      <c r="F486" t="s">
        <v>236</v>
      </c>
      <c r="G486">
        <v>53</v>
      </c>
      <c r="H486" t="s">
        <v>260</v>
      </c>
      <c r="I486">
        <v>3</v>
      </c>
      <c r="J486" t="s">
        <v>175</v>
      </c>
      <c r="K486">
        <v>1.2446809999999999</v>
      </c>
      <c r="L486">
        <v>1.2286520000000001</v>
      </c>
      <c r="M486">
        <v>0.332843</v>
      </c>
      <c r="N486" t="s">
        <v>467</v>
      </c>
      <c r="O486" t="s">
        <v>467</v>
      </c>
      <c r="P486" t="s">
        <v>467</v>
      </c>
      <c r="Q486" t="s">
        <v>467</v>
      </c>
    </row>
    <row r="487" spans="1:17" x14ac:dyDescent="0.3">
      <c r="A487" s="210" t="str">
        <f t="shared" si="15"/>
        <v>WE_2028_87_53</v>
      </c>
      <c r="B487" s="210" t="str">
        <f t="shared" si="14"/>
        <v>WE</v>
      </c>
      <c r="C487">
        <v>4</v>
      </c>
      <c r="D487">
        <v>2028</v>
      </c>
      <c r="E487">
        <v>49057</v>
      </c>
      <c r="F487" t="s">
        <v>236</v>
      </c>
      <c r="G487">
        <v>53</v>
      </c>
      <c r="H487" t="s">
        <v>260</v>
      </c>
      <c r="I487">
        <v>87</v>
      </c>
      <c r="J487" t="s">
        <v>176</v>
      </c>
      <c r="K487">
        <v>0.175209</v>
      </c>
      <c r="L487">
        <v>7.0971000000000006E-2</v>
      </c>
      <c r="M487">
        <v>0.55135500000000004</v>
      </c>
      <c r="N487">
        <v>3.1038E-2</v>
      </c>
      <c r="O487">
        <v>3.1241999999999999E-2</v>
      </c>
      <c r="P487" t="s">
        <v>467</v>
      </c>
      <c r="Q487">
        <v>1.126905</v>
      </c>
    </row>
    <row r="488" spans="1:17" x14ac:dyDescent="0.3">
      <c r="A488" s="210" t="str">
        <f t="shared" si="15"/>
        <v>WE_2028_90_53</v>
      </c>
      <c r="B488" s="210" t="str">
        <f t="shared" si="14"/>
        <v>WE</v>
      </c>
      <c r="C488">
        <v>4</v>
      </c>
      <c r="D488">
        <v>2028</v>
      </c>
      <c r="E488">
        <v>49057</v>
      </c>
      <c r="F488" t="s">
        <v>236</v>
      </c>
      <c r="G488">
        <v>53</v>
      </c>
      <c r="H488" t="s">
        <v>260</v>
      </c>
      <c r="I488">
        <v>90</v>
      </c>
      <c r="J488" t="s">
        <v>179</v>
      </c>
      <c r="K488">
        <v>907.38678000000004</v>
      </c>
      <c r="L488">
        <v>905.894226</v>
      </c>
      <c r="M488">
        <v>30.991911000000002</v>
      </c>
      <c r="N488" t="s">
        <v>467</v>
      </c>
      <c r="O488" t="s">
        <v>467</v>
      </c>
      <c r="P488" t="s">
        <v>467</v>
      </c>
      <c r="Q488" t="s">
        <v>467</v>
      </c>
    </row>
    <row r="489" spans="1:17" x14ac:dyDescent="0.3">
      <c r="A489" s="210" t="str">
        <f t="shared" si="15"/>
        <v>WE_2028_100_53</v>
      </c>
      <c r="B489" s="210" t="str">
        <f t="shared" si="14"/>
        <v>WE</v>
      </c>
      <c r="C489">
        <v>4</v>
      </c>
      <c r="D489">
        <v>2028</v>
      </c>
      <c r="E489">
        <v>49057</v>
      </c>
      <c r="F489" t="s">
        <v>236</v>
      </c>
      <c r="G489">
        <v>53</v>
      </c>
      <c r="H489" t="s">
        <v>260</v>
      </c>
      <c r="I489">
        <v>100</v>
      </c>
      <c r="J489" t="s">
        <v>178</v>
      </c>
      <c r="K489">
        <v>2.0017E-2</v>
      </c>
      <c r="L489">
        <v>1.9113999999999999E-2</v>
      </c>
      <c r="M489">
        <v>1.8754E-2</v>
      </c>
      <c r="N489" t="s">
        <v>467</v>
      </c>
      <c r="O489" t="s">
        <v>467</v>
      </c>
      <c r="P489" t="s">
        <v>467</v>
      </c>
      <c r="Q489" t="s">
        <v>467</v>
      </c>
    </row>
    <row r="490" spans="1:17" x14ac:dyDescent="0.3">
      <c r="A490" s="210" t="str">
        <f t="shared" si="15"/>
        <v>WE_2028_106_53</v>
      </c>
      <c r="B490" s="210" t="str">
        <f t="shared" si="14"/>
        <v>WE</v>
      </c>
      <c r="C490">
        <v>4</v>
      </c>
      <c r="D490">
        <v>2028</v>
      </c>
      <c r="E490">
        <v>49057</v>
      </c>
      <c r="F490" t="s">
        <v>236</v>
      </c>
      <c r="G490">
        <v>53</v>
      </c>
      <c r="H490" t="s">
        <v>260</v>
      </c>
      <c r="I490">
        <v>106</v>
      </c>
      <c r="J490" t="s">
        <v>180</v>
      </c>
      <c r="K490">
        <v>7.6260999999999995E-2</v>
      </c>
      <c r="L490">
        <v>7.6260999999999995E-2</v>
      </c>
      <c r="M490" t="s">
        <v>467</v>
      </c>
      <c r="N490" t="s">
        <v>467</v>
      </c>
      <c r="O490" t="s">
        <v>467</v>
      </c>
      <c r="P490" t="s">
        <v>467</v>
      </c>
      <c r="Q490" t="s">
        <v>467</v>
      </c>
    </row>
    <row r="491" spans="1:17" x14ac:dyDescent="0.3">
      <c r="A491" s="210" t="str">
        <f t="shared" si="15"/>
        <v>WE_2028_107_53</v>
      </c>
      <c r="B491" s="210" t="str">
        <f t="shared" si="14"/>
        <v>WE</v>
      </c>
      <c r="C491">
        <v>4</v>
      </c>
      <c r="D491">
        <v>2028</v>
      </c>
      <c r="E491">
        <v>49057</v>
      </c>
      <c r="F491" t="s">
        <v>236</v>
      </c>
      <c r="G491">
        <v>53</v>
      </c>
      <c r="H491" t="s">
        <v>260</v>
      </c>
      <c r="I491">
        <v>107</v>
      </c>
      <c r="J491" t="s">
        <v>181</v>
      </c>
      <c r="K491">
        <v>1.6274E-2</v>
      </c>
      <c r="L491">
        <v>1.6274E-2</v>
      </c>
      <c r="M491" t="s">
        <v>467</v>
      </c>
      <c r="N491" t="s">
        <v>467</v>
      </c>
      <c r="O491" t="s">
        <v>467</v>
      </c>
      <c r="P491" t="s">
        <v>467</v>
      </c>
      <c r="Q491" t="s">
        <v>467</v>
      </c>
    </row>
    <row r="492" spans="1:17" x14ac:dyDescent="0.3">
      <c r="A492" s="210" t="str">
        <f t="shared" si="15"/>
        <v>WE_2028_110_53</v>
      </c>
      <c r="B492" s="210" t="str">
        <f t="shared" si="14"/>
        <v>WE</v>
      </c>
      <c r="C492">
        <v>4</v>
      </c>
      <c r="D492">
        <v>2028</v>
      </c>
      <c r="E492">
        <v>49057</v>
      </c>
      <c r="F492" t="s">
        <v>236</v>
      </c>
      <c r="G492">
        <v>53</v>
      </c>
      <c r="H492" t="s">
        <v>260</v>
      </c>
      <c r="I492">
        <v>110</v>
      </c>
      <c r="J492" t="s">
        <v>177</v>
      </c>
      <c r="K492">
        <v>1.8296E-2</v>
      </c>
      <c r="L492">
        <v>1.7496999999999999E-2</v>
      </c>
      <c r="M492">
        <v>1.6598000000000002E-2</v>
      </c>
      <c r="N492" t="s">
        <v>467</v>
      </c>
      <c r="O492" t="s">
        <v>467</v>
      </c>
      <c r="P492" t="s">
        <v>467</v>
      </c>
      <c r="Q492" t="s">
        <v>467</v>
      </c>
    </row>
    <row r="493" spans="1:17" x14ac:dyDescent="0.3">
      <c r="A493" s="210" t="str">
        <f t="shared" si="15"/>
        <v>WE_2028_116_53</v>
      </c>
      <c r="B493" s="210" t="str">
        <f t="shared" si="14"/>
        <v>WE</v>
      </c>
      <c r="C493">
        <v>4</v>
      </c>
      <c r="D493">
        <v>2028</v>
      </c>
      <c r="E493">
        <v>49057</v>
      </c>
      <c r="F493" t="s">
        <v>236</v>
      </c>
      <c r="G493">
        <v>53</v>
      </c>
      <c r="H493" t="s">
        <v>260</v>
      </c>
      <c r="I493">
        <v>116</v>
      </c>
      <c r="J493" t="s">
        <v>182</v>
      </c>
      <c r="K493">
        <v>9.5329999999999998E-3</v>
      </c>
      <c r="L493">
        <v>9.5329999999999998E-3</v>
      </c>
      <c r="M493" t="s">
        <v>467</v>
      </c>
      <c r="N493" t="s">
        <v>467</v>
      </c>
      <c r="O493" t="s">
        <v>467</v>
      </c>
      <c r="P493" t="s">
        <v>467</v>
      </c>
      <c r="Q493" t="s">
        <v>467</v>
      </c>
    </row>
    <row r="494" spans="1:17" x14ac:dyDescent="0.3">
      <c r="A494" s="210" t="str">
        <f t="shared" si="15"/>
        <v>WE_2028_117_53</v>
      </c>
      <c r="B494" s="210" t="str">
        <f t="shared" si="14"/>
        <v>WE</v>
      </c>
      <c r="C494">
        <v>4</v>
      </c>
      <c r="D494">
        <v>2028</v>
      </c>
      <c r="E494">
        <v>49057</v>
      </c>
      <c r="F494" t="s">
        <v>236</v>
      </c>
      <c r="G494">
        <v>53</v>
      </c>
      <c r="H494" t="s">
        <v>260</v>
      </c>
      <c r="I494">
        <v>117</v>
      </c>
      <c r="J494" t="s">
        <v>183</v>
      </c>
      <c r="K494">
        <v>2.441E-3</v>
      </c>
      <c r="L494">
        <v>2.441E-3</v>
      </c>
      <c r="M494" t="s">
        <v>467</v>
      </c>
      <c r="N494" t="s">
        <v>467</v>
      </c>
      <c r="O494" t="s">
        <v>467</v>
      </c>
      <c r="P494" t="s">
        <v>467</v>
      </c>
      <c r="Q494" t="s">
        <v>467</v>
      </c>
    </row>
    <row r="495" spans="1:17" x14ac:dyDescent="0.3">
      <c r="A495" s="210" t="str">
        <f t="shared" si="15"/>
        <v>WE_2028_2_54</v>
      </c>
      <c r="B495" s="210" t="str">
        <f t="shared" si="14"/>
        <v>WE</v>
      </c>
      <c r="C495">
        <v>4</v>
      </c>
      <c r="D495">
        <v>2028</v>
      </c>
      <c r="E495">
        <v>49057</v>
      </c>
      <c r="F495" t="s">
        <v>236</v>
      </c>
      <c r="G495">
        <v>54</v>
      </c>
      <c r="H495" t="s">
        <v>261</v>
      </c>
      <c r="I495">
        <v>2</v>
      </c>
      <c r="J495" t="s">
        <v>174</v>
      </c>
      <c r="K495">
        <v>14.790927</v>
      </c>
      <c r="L495">
        <v>11.032337</v>
      </c>
      <c r="M495">
        <v>55.388561000000003</v>
      </c>
      <c r="N495" t="s">
        <v>467</v>
      </c>
      <c r="O495" t="s">
        <v>467</v>
      </c>
      <c r="P495" t="s">
        <v>467</v>
      </c>
      <c r="Q495" t="s">
        <v>467</v>
      </c>
    </row>
    <row r="496" spans="1:17" x14ac:dyDescent="0.3">
      <c r="A496" s="210" t="str">
        <f t="shared" si="15"/>
        <v>WE_2028_3_54</v>
      </c>
      <c r="B496" s="210" t="str">
        <f t="shared" si="14"/>
        <v>WE</v>
      </c>
      <c r="C496">
        <v>4</v>
      </c>
      <c r="D496">
        <v>2028</v>
      </c>
      <c r="E496">
        <v>49057</v>
      </c>
      <c r="F496" t="s">
        <v>236</v>
      </c>
      <c r="G496">
        <v>54</v>
      </c>
      <c r="H496" t="s">
        <v>261</v>
      </c>
      <c r="I496">
        <v>3</v>
      </c>
      <c r="J496" t="s">
        <v>175</v>
      </c>
      <c r="K496">
        <v>2.0793080000000002</v>
      </c>
      <c r="L496">
        <v>1.9066590000000001</v>
      </c>
      <c r="M496">
        <v>2.544254</v>
      </c>
      <c r="N496" t="s">
        <v>467</v>
      </c>
      <c r="O496" t="s">
        <v>467</v>
      </c>
      <c r="P496" t="s">
        <v>467</v>
      </c>
      <c r="Q496" t="s">
        <v>467</v>
      </c>
    </row>
    <row r="497" spans="1:17" x14ac:dyDescent="0.3">
      <c r="A497" s="210" t="str">
        <f t="shared" si="15"/>
        <v>WE_2028_87_54</v>
      </c>
      <c r="B497" s="210" t="str">
        <f t="shared" si="14"/>
        <v>WE</v>
      </c>
      <c r="C497">
        <v>4</v>
      </c>
      <c r="D497">
        <v>2028</v>
      </c>
      <c r="E497">
        <v>49057</v>
      </c>
      <c r="F497" t="s">
        <v>236</v>
      </c>
      <c r="G497">
        <v>54</v>
      </c>
      <c r="H497" t="s">
        <v>261</v>
      </c>
      <c r="I497">
        <v>87</v>
      </c>
      <c r="J497" t="s">
        <v>176</v>
      </c>
      <c r="K497">
        <v>0.89282300000000003</v>
      </c>
      <c r="L497">
        <v>0.23913300000000001</v>
      </c>
      <c r="M497">
        <v>3.5049589999999999</v>
      </c>
      <c r="N497">
        <v>0.22118399999999999</v>
      </c>
      <c r="O497">
        <v>5.6425999999999997E-2</v>
      </c>
      <c r="P497" t="s">
        <v>467</v>
      </c>
      <c r="Q497">
        <v>1.1918629999999999</v>
      </c>
    </row>
    <row r="498" spans="1:17" x14ac:dyDescent="0.3">
      <c r="A498" s="210" t="str">
        <f t="shared" si="15"/>
        <v>WE_2028_90_54</v>
      </c>
      <c r="B498" s="210" t="str">
        <f t="shared" si="14"/>
        <v>WE</v>
      </c>
      <c r="C498">
        <v>4</v>
      </c>
      <c r="D498">
        <v>2028</v>
      </c>
      <c r="E498">
        <v>49057</v>
      </c>
      <c r="F498" t="s">
        <v>236</v>
      </c>
      <c r="G498">
        <v>54</v>
      </c>
      <c r="H498" t="s">
        <v>261</v>
      </c>
      <c r="I498">
        <v>90</v>
      </c>
      <c r="J498" t="s">
        <v>179</v>
      </c>
      <c r="K498">
        <v>1210.79187</v>
      </c>
      <c r="L498">
        <v>1187.3382570000001</v>
      </c>
      <c r="M498">
        <v>345.62558000000001</v>
      </c>
      <c r="N498" t="s">
        <v>467</v>
      </c>
      <c r="O498" t="s">
        <v>467</v>
      </c>
      <c r="P498" t="s">
        <v>467</v>
      </c>
      <c r="Q498" t="s">
        <v>467</v>
      </c>
    </row>
    <row r="499" spans="1:17" x14ac:dyDescent="0.3">
      <c r="A499" s="210" t="str">
        <f t="shared" si="15"/>
        <v>WE_2028_100_54</v>
      </c>
      <c r="B499" s="210" t="str">
        <f t="shared" si="14"/>
        <v>WE</v>
      </c>
      <c r="C499">
        <v>4</v>
      </c>
      <c r="D499">
        <v>2028</v>
      </c>
      <c r="E499">
        <v>49057</v>
      </c>
      <c r="F499" t="s">
        <v>236</v>
      </c>
      <c r="G499">
        <v>54</v>
      </c>
      <c r="H499" t="s">
        <v>261</v>
      </c>
      <c r="I499">
        <v>100</v>
      </c>
      <c r="J499" t="s">
        <v>178</v>
      </c>
      <c r="K499">
        <v>7.5806999999999999E-2</v>
      </c>
      <c r="L499">
        <v>5.6086999999999998E-2</v>
      </c>
      <c r="M499">
        <v>0.29060900000000001</v>
      </c>
      <c r="N499" t="s">
        <v>467</v>
      </c>
      <c r="O499" t="s">
        <v>467</v>
      </c>
      <c r="P499" t="s">
        <v>467</v>
      </c>
      <c r="Q499" t="s">
        <v>467</v>
      </c>
    </row>
    <row r="500" spans="1:17" x14ac:dyDescent="0.3">
      <c r="A500" s="210" t="str">
        <f t="shared" si="15"/>
        <v>WE_2028_106_54</v>
      </c>
      <c r="B500" s="210" t="str">
        <f t="shared" si="14"/>
        <v>WE</v>
      </c>
      <c r="C500">
        <v>4</v>
      </c>
      <c r="D500">
        <v>2028</v>
      </c>
      <c r="E500">
        <v>49057</v>
      </c>
      <c r="F500" t="s">
        <v>236</v>
      </c>
      <c r="G500">
        <v>54</v>
      </c>
      <c r="H500" t="s">
        <v>261</v>
      </c>
      <c r="I500">
        <v>106</v>
      </c>
      <c r="J500" t="s">
        <v>180</v>
      </c>
      <c r="K500">
        <v>0.10476000000000001</v>
      </c>
      <c r="L500">
        <v>0.10476000000000001</v>
      </c>
      <c r="M500" t="s">
        <v>467</v>
      </c>
      <c r="N500" t="s">
        <v>467</v>
      </c>
      <c r="O500" t="s">
        <v>467</v>
      </c>
      <c r="P500" t="s">
        <v>467</v>
      </c>
      <c r="Q500" t="s">
        <v>467</v>
      </c>
    </row>
    <row r="501" spans="1:17" x14ac:dyDescent="0.3">
      <c r="A501" s="210" t="str">
        <f t="shared" si="15"/>
        <v>WE_2028_107_54</v>
      </c>
      <c r="B501" s="210" t="str">
        <f t="shared" si="14"/>
        <v>WE</v>
      </c>
      <c r="C501">
        <v>4</v>
      </c>
      <c r="D501">
        <v>2028</v>
      </c>
      <c r="E501">
        <v>49057</v>
      </c>
      <c r="F501" t="s">
        <v>236</v>
      </c>
      <c r="G501">
        <v>54</v>
      </c>
      <c r="H501" t="s">
        <v>261</v>
      </c>
      <c r="I501">
        <v>107</v>
      </c>
      <c r="J501" t="s">
        <v>181</v>
      </c>
      <c r="K501">
        <v>1.7697000000000001E-2</v>
      </c>
      <c r="L501">
        <v>1.7697000000000001E-2</v>
      </c>
      <c r="M501" t="s">
        <v>467</v>
      </c>
      <c r="N501" t="s">
        <v>467</v>
      </c>
      <c r="O501" t="s">
        <v>467</v>
      </c>
      <c r="P501" t="s">
        <v>467</v>
      </c>
      <c r="Q501" t="s">
        <v>467</v>
      </c>
    </row>
    <row r="502" spans="1:17" x14ac:dyDescent="0.3">
      <c r="A502" s="210" t="str">
        <f t="shared" si="15"/>
        <v>WE_2028_110_54</v>
      </c>
      <c r="B502" s="210" t="str">
        <f t="shared" si="14"/>
        <v>WE</v>
      </c>
      <c r="C502">
        <v>4</v>
      </c>
      <c r="D502">
        <v>2028</v>
      </c>
      <c r="E502">
        <v>49057</v>
      </c>
      <c r="F502" t="s">
        <v>236</v>
      </c>
      <c r="G502">
        <v>54</v>
      </c>
      <c r="H502" t="s">
        <v>261</v>
      </c>
      <c r="I502">
        <v>110</v>
      </c>
      <c r="J502" t="s">
        <v>177</v>
      </c>
      <c r="K502">
        <v>6.8589999999999998E-2</v>
      </c>
      <c r="L502">
        <v>5.1136000000000001E-2</v>
      </c>
      <c r="M502">
        <v>0.25721100000000002</v>
      </c>
      <c r="N502" t="s">
        <v>467</v>
      </c>
      <c r="O502" t="s">
        <v>467</v>
      </c>
      <c r="P502" t="s">
        <v>467</v>
      </c>
      <c r="Q502" t="s">
        <v>467</v>
      </c>
    </row>
    <row r="503" spans="1:17" x14ac:dyDescent="0.3">
      <c r="A503" s="210" t="str">
        <f t="shared" si="15"/>
        <v>WE_2028_116_54</v>
      </c>
      <c r="B503" s="210" t="str">
        <f t="shared" si="14"/>
        <v>WE</v>
      </c>
      <c r="C503">
        <v>4</v>
      </c>
      <c r="D503">
        <v>2028</v>
      </c>
      <c r="E503">
        <v>49057</v>
      </c>
      <c r="F503" t="s">
        <v>236</v>
      </c>
      <c r="G503">
        <v>54</v>
      </c>
      <c r="H503" t="s">
        <v>261</v>
      </c>
      <c r="I503">
        <v>116</v>
      </c>
      <c r="J503" t="s">
        <v>182</v>
      </c>
      <c r="K503">
        <v>1.3095000000000001E-2</v>
      </c>
      <c r="L503">
        <v>1.3095000000000001E-2</v>
      </c>
      <c r="M503" t="s">
        <v>467</v>
      </c>
      <c r="N503" t="s">
        <v>467</v>
      </c>
      <c r="O503" t="s">
        <v>467</v>
      </c>
      <c r="P503" t="s">
        <v>467</v>
      </c>
      <c r="Q503" t="s">
        <v>467</v>
      </c>
    </row>
    <row r="504" spans="1:17" x14ac:dyDescent="0.3">
      <c r="A504" s="210" t="str">
        <f t="shared" si="15"/>
        <v>WE_2028_117_54</v>
      </c>
      <c r="B504" s="210" t="str">
        <f t="shared" si="14"/>
        <v>WE</v>
      </c>
      <c r="C504">
        <v>4</v>
      </c>
      <c r="D504">
        <v>2028</v>
      </c>
      <c r="E504">
        <v>49057</v>
      </c>
      <c r="F504" t="s">
        <v>236</v>
      </c>
      <c r="G504">
        <v>54</v>
      </c>
      <c r="H504" t="s">
        <v>261</v>
      </c>
      <c r="I504">
        <v>117</v>
      </c>
      <c r="J504" t="s">
        <v>183</v>
      </c>
      <c r="K504">
        <v>2.6540000000000001E-3</v>
      </c>
      <c r="L504">
        <v>2.6540000000000001E-3</v>
      </c>
      <c r="M504" t="s">
        <v>467</v>
      </c>
      <c r="N504" t="s">
        <v>467</v>
      </c>
      <c r="O504" t="s">
        <v>467</v>
      </c>
      <c r="P504" t="s">
        <v>467</v>
      </c>
      <c r="Q504" t="s">
        <v>467</v>
      </c>
    </row>
    <row r="505" spans="1:17" x14ac:dyDescent="0.3">
      <c r="A505" s="210" t="str">
        <f t="shared" si="15"/>
        <v>WE_2028_2_61</v>
      </c>
      <c r="B505" s="210" t="str">
        <f t="shared" si="14"/>
        <v>WE</v>
      </c>
      <c r="C505">
        <v>4</v>
      </c>
      <c r="D505">
        <v>2028</v>
      </c>
      <c r="E505">
        <v>49057</v>
      </c>
      <c r="F505" t="s">
        <v>236</v>
      </c>
      <c r="G505">
        <v>61</v>
      </c>
      <c r="H505" t="s">
        <v>262</v>
      </c>
      <c r="I505">
        <v>2</v>
      </c>
      <c r="J505" t="s">
        <v>174</v>
      </c>
      <c r="K505">
        <v>2.997077</v>
      </c>
      <c r="L505">
        <v>2.9048790000000002</v>
      </c>
      <c r="M505">
        <v>0.77408399999999999</v>
      </c>
      <c r="N505" t="s">
        <v>467</v>
      </c>
      <c r="O505" t="s">
        <v>467</v>
      </c>
      <c r="P505" t="s">
        <v>467</v>
      </c>
      <c r="Q505" t="s">
        <v>467</v>
      </c>
    </row>
    <row r="506" spans="1:17" x14ac:dyDescent="0.3">
      <c r="A506" s="210" t="str">
        <f t="shared" si="15"/>
        <v>WE_2028_3_61</v>
      </c>
      <c r="B506" s="210" t="str">
        <f t="shared" si="14"/>
        <v>WE</v>
      </c>
      <c r="C506">
        <v>4</v>
      </c>
      <c r="D506">
        <v>2028</v>
      </c>
      <c r="E506">
        <v>49057</v>
      </c>
      <c r="F506" t="s">
        <v>236</v>
      </c>
      <c r="G506">
        <v>61</v>
      </c>
      <c r="H506" t="s">
        <v>262</v>
      </c>
      <c r="I506">
        <v>3</v>
      </c>
      <c r="J506" t="s">
        <v>175</v>
      </c>
      <c r="K506">
        <v>4.0331229999999998</v>
      </c>
      <c r="L506">
        <v>3.963746</v>
      </c>
      <c r="M506">
        <v>0.58248500000000003</v>
      </c>
      <c r="N506" t="s">
        <v>467</v>
      </c>
      <c r="O506" t="s">
        <v>467</v>
      </c>
      <c r="P506" t="s">
        <v>467</v>
      </c>
      <c r="Q506" t="s">
        <v>467</v>
      </c>
    </row>
    <row r="507" spans="1:17" x14ac:dyDescent="0.3">
      <c r="A507" s="210" t="str">
        <f t="shared" si="15"/>
        <v>WE_2028_87_61</v>
      </c>
      <c r="B507" s="210" t="str">
        <f t="shared" si="14"/>
        <v>WE</v>
      </c>
      <c r="C507">
        <v>4</v>
      </c>
      <c r="D507">
        <v>2028</v>
      </c>
      <c r="E507">
        <v>49057</v>
      </c>
      <c r="F507" t="s">
        <v>236</v>
      </c>
      <c r="G507">
        <v>61</v>
      </c>
      <c r="H507" t="s">
        <v>262</v>
      </c>
      <c r="I507">
        <v>87</v>
      </c>
      <c r="J507" t="s">
        <v>176</v>
      </c>
      <c r="K507">
        <v>0.23897599999999999</v>
      </c>
      <c r="L507">
        <v>0.12096800000000001</v>
      </c>
      <c r="M507">
        <v>0.607881</v>
      </c>
      <c r="N507">
        <v>9.9999999999999995E-7</v>
      </c>
      <c r="O507">
        <v>1.9999999999999999E-6</v>
      </c>
      <c r="P507" t="s">
        <v>467</v>
      </c>
      <c r="Q507">
        <v>1.9699089999999999</v>
      </c>
    </row>
    <row r="508" spans="1:17" x14ac:dyDescent="0.3">
      <c r="A508" s="210" t="str">
        <f t="shared" si="15"/>
        <v>WE_2028_90_61</v>
      </c>
      <c r="B508" s="210" t="str">
        <f t="shared" si="14"/>
        <v>WE</v>
      </c>
      <c r="C508">
        <v>4</v>
      </c>
      <c r="D508">
        <v>2028</v>
      </c>
      <c r="E508">
        <v>49057</v>
      </c>
      <c r="F508" t="s">
        <v>236</v>
      </c>
      <c r="G508">
        <v>61</v>
      </c>
      <c r="H508" t="s">
        <v>262</v>
      </c>
      <c r="I508">
        <v>90</v>
      </c>
      <c r="J508" t="s">
        <v>179</v>
      </c>
      <c r="K508">
        <v>1591.6038820000001</v>
      </c>
      <c r="L508">
        <v>1584.936279</v>
      </c>
      <c r="M508">
        <v>55.980572000000002</v>
      </c>
      <c r="N508" t="s">
        <v>467</v>
      </c>
      <c r="O508" t="s">
        <v>467</v>
      </c>
      <c r="P508" t="s">
        <v>467</v>
      </c>
      <c r="Q508" t="s">
        <v>467</v>
      </c>
    </row>
    <row r="509" spans="1:17" x14ac:dyDescent="0.3">
      <c r="A509" s="210" t="str">
        <f t="shared" si="15"/>
        <v>WE_2028_100_61</v>
      </c>
      <c r="B509" s="210" t="str">
        <f t="shared" si="14"/>
        <v>WE</v>
      </c>
      <c r="C509">
        <v>4</v>
      </c>
      <c r="D509">
        <v>2028</v>
      </c>
      <c r="E509">
        <v>49057</v>
      </c>
      <c r="F509" t="s">
        <v>236</v>
      </c>
      <c r="G509">
        <v>61</v>
      </c>
      <c r="H509" t="s">
        <v>262</v>
      </c>
      <c r="I509">
        <v>100</v>
      </c>
      <c r="J509" t="s">
        <v>178</v>
      </c>
      <c r="K509">
        <v>5.0666000000000003E-2</v>
      </c>
      <c r="L509">
        <v>5.0507000000000003E-2</v>
      </c>
      <c r="M509">
        <v>1.3309999999999999E-3</v>
      </c>
      <c r="N509" t="s">
        <v>467</v>
      </c>
      <c r="O509" t="s">
        <v>467</v>
      </c>
      <c r="P509" t="s">
        <v>467</v>
      </c>
      <c r="Q509" t="s">
        <v>467</v>
      </c>
    </row>
    <row r="510" spans="1:17" x14ac:dyDescent="0.3">
      <c r="A510" s="210" t="str">
        <f t="shared" si="15"/>
        <v>WE_2028_106_61</v>
      </c>
      <c r="B510" s="210" t="str">
        <f t="shared" si="14"/>
        <v>WE</v>
      </c>
      <c r="C510">
        <v>4</v>
      </c>
      <c r="D510">
        <v>2028</v>
      </c>
      <c r="E510">
        <v>49057</v>
      </c>
      <c r="F510" t="s">
        <v>236</v>
      </c>
      <c r="G510">
        <v>61</v>
      </c>
      <c r="H510" t="s">
        <v>262</v>
      </c>
      <c r="I510">
        <v>106</v>
      </c>
      <c r="J510" t="s">
        <v>180</v>
      </c>
      <c r="K510">
        <v>0.12867400000000001</v>
      </c>
      <c r="L510">
        <v>0.12867400000000001</v>
      </c>
      <c r="M510" t="s">
        <v>467</v>
      </c>
      <c r="N510" t="s">
        <v>467</v>
      </c>
      <c r="O510" t="s">
        <v>467</v>
      </c>
      <c r="P510" t="s">
        <v>467</v>
      </c>
      <c r="Q510" t="s">
        <v>467</v>
      </c>
    </row>
    <row r="511" spans="1:17" x14ac:dyDescent="0.3">
      <c r="A511" s="210" t="str">
        <f t="shared" si="15"/>
        <v>WE_2028_107_61</v>
      </c>
      <c r="B511" s="210" t="str">
        <f t="shared" si="14"/>
        <v>WE</v>
      </c>
      <c r="C511">
        <v>4</v>
      </c>
      <c r="D511">
        <v>2028</v>
      </c>
      <c r="E511">
        <v>49057</v>
      </c>
      <c r="F511" t="s">
        <v>236</v>
      </c>
      <c r="G511">
        <v>61</v>
      </c>
      <c r="H511" t="s">
        <v>262</v>
      </c>
      <c r="I511">
        <v>107</v>
      </c>
      <c r="J511" t="s">
        <v>181</v>
      </c>
      <c r="K511">
        <v>2.8316000000000001E-2</v>
      </c>
      <c r="L511">
        <v>2.8316000000000001E-2</v>
      </c>
      <c r="M511" t="s">
        <v>467</v>
      </c>
      <c r="N511" t="s">
        <v>467</v>
      </c>
      <c r="O511" t="s">
        <v>467</v>
      </c>
      <c r="P511" t="s">
        <v>467</v>
      </c>
      <c r="Q511" t="s">
        <v>467</v>
      </c>
    </row>
    <row r="512" spans="1:17" x14ac:dyDescent="0.3">
      <c r="A512" s="210" t="str">
        <f t="shared" si="15"/>
        <v>WE_2028_110_61</v>
      </c>
      <c r="B512" s="210" t="str">
        <f t="shared" si="14"/>
        <v>WE</v>
      </c>
      <c r="C512">
        <v>4</v>
      </c>
      <c r="D512">
        <v>2028</v>
      </c>
      <c r="E512">
        <v>49057</v>
      </c>
      <c r="F512" t="s">
        <v>236</v>
      </c>
      <c r="G512">
        <v>61</v>
      </c>
      <c r="H512" t="s">
        <v>262</v>
      </c>
      <c r="I512">
        <v>110</v>
      </c>
      <c r="J512" t="s">
        <v>177</v>
      </c>
      <c r="K512">
        <v>4.6601999999999998E-2</v>
      </c>
      <c r="L512">
        <v>4.6455999999999997E-2</v>
      </c>
      <c r="M512">
        <v>1.2229999999999999E-3</v>
      </c>
      <c r="N512" t="s">
        <v>467</v>
      </c>
      <c r="O512" t="s">
        <v>467</v>
      </c>
      <c r="P512" t="s">
        <v>467</v>
      </c>
      <c r="Q512" t="s">
        <v>467</v>
      </c>
    </row>
    <row r="513" spans="1:17" x14ac:dyDescent="0.3">
      <c r="A513" s="210" t="str">
        <f t="shared" si="15"/>
        <v>WE_2028_116_61</v>
      </c>
      <c r="B513" s="210" t="str">
        <f t="shared" si="14"/>
        <v>WE</v>
      </c>
      <c r="C513">
        <v>4</v>
      </c>
      <c r="D513">
        <v>2028</v>
      </c>
      <c r="E513">
        <v>49057</v>
      </c>
      <c r="F513" t="s">
        <v>236</v>
      </c>
      <c r="G513">
        <v>61</v>
      </c>
      <c r="H513" t="s">
        <v>262</v>
      </c>
      <c r="I513">
        <v>116</v>
      </c>
      <c r="J513" t="s">
        <v>182</v>
      </c>
      <c r="K513">
        <v>1.6084000000000001E-2</v>
      </c>
      <c r="L513">
        <v>1.6084000000000001E-2</v>
      </c>
      <c r="M513" t="s">
        <v>467</v>
      </c>
      <c r="N513" t="s">
        <v>467</v>
      </c>
      <c r="O513" t="s">
        <v>467</v>
      </c>
      <c r="P513" t="s">
        <v>467</v>
      </c>
      <c r="Q513" t="s">
        <v>467</v>
      </c>
    </row>
    <row r="514" spans="1:17" x14ac:dyDescent="0.3">
      <c r="A514" s="210" t="str">
        <f t="shared" si="15"/>
        <v>WE_2028_117_61</v>
      </c>
      <c r="B514" s="210" t="str">
        <f t="shared" si="14"/>
        <v>WE</v>
      </c>
      <c r="C514">
        <v>4</v>
      </c>
      <c r="D514">
        <v>2028</v>
      </c>
      <c r="E514">
        <v>49057</v>
      </c>
      <c r="F514" t="s">
        <v>236</v>
      </c>
      <c r="G514">
        <v>61</v>
      </c>
      <c r="H514" t="s">
        <v>262</v>
      </c>
      <c r="I514">
        <v>117</v>
      </c>
      <c r="J514" t="s">
        <v>183</v>
      </c>
      <c r="K514">
        <v>4.2469999999999999E-3</v>
      </c>
      <c r="L514">
        <v>4.2469999999999999E-3</v>
      </c>
      <c r="M514" t="s">
        <v>467</v>
      </c>
      <c r="N514" t="s">
        <v>467</v>
      </c>
      <c r="O514" t="s">
        <v>467</v>
      </c>
      <c r="P514" t="s">
        <v>467</v>
      </c>
      <c r="Q514" t="s">
        <v>467</v>
      </c>
    </row>
    <row r="515" spans="1:17" x14ac:dyDescent="0.3">
      <c r="A515" s="210" t="str">
        <f t="shared" si="15"/>
        <v>WE_2028_2_62</v>
      </c>
      <c r="B515" s="210" t="str">
        <f t="shared" si="14"/>
        <v>WE</v>
      </c>
      <c r="C515">
        <v>4</v>
      </c>
      <c r="D515">
        <v>2028</v>
      </c>
      <c r="E515">
        <v>49057</v>
      </c>
      <c r="F515" t="s">
        <v>236</v>
      </c>
      <c r="G515">
        <v>62</v>
      </c>
      <c r="H515" t="s">
        <v>263</v>
      </c>
      <c r="I515">
        <v>2</v>
      </c>
      <c r="J515" t="s">
        <v>174</v>
      </c>
      <c r="K515">
        <v>2.297552</v>
      </c>
      <c r="L515">
        <v>2.193025</v>
      </c>
      <c r="M515">
        <v>6.5333009999999998</v>
      </c>
      <c r="N515" t="s">
        <v>467</v>
      </c>
      <c r="O515" t="s">
        <v>467</v>
      </c>
      <c r="P515">
        <v>44.142978999999997</v>
      </c>
      <c r="Q515" t="s">
        <v>467</v>
      </c>
    </row>
    <row r="516" spans="1:17" x14ac:dyDescent="0.3">
      <c r="A516" s="210" t="str">
        <f t="shared" si="15"/>
        <v>WE_2028_3_62</v>
      </c>
      <c r="B516" s="210" t="str">
        <f t="shared" si="14"/>
        <v>WE</v>
      </c>
      <c r="C516">
        <v>4</v>
      </c>
      <c r="D516">
        <v>2028</v>
      </c>
      <c r="E516">
        <v>49057</v>
      </c>
      <c r="F516" t="s">
        <v>236</v>
      </c>
      <c r="G516">
        <v>62</v>
      </c>
      <c r="H516" t="s">
        <v>263</v>
      </c>
      <c r="I516">
        <v>3</v>
      </c>
      <c r="J516" t="s">
        <v>175</v>
      </c>
      <c r="K516">
        <v>0.13247800000000001</v>
      </c>
      <c r="L516" t="s">
        <v>467</v>
      </c>
      <c r="M516">
        <v>5.0737189999999996</v>
      </c>
      <c r="N516" t="s">
        <v>467</v>
      </c>
      <c r="O516" t="s">
        <v>467</v>
      </c>
      <c r="P516">
        <v>65.068213999999998</v>
      </c>
      <c r="Q516" t="s">
        <v>467</v>
      </c>
    </row>
    <row r="517" spans="1:17" x14ac:dyDescent="0.3">
      <c r="A517" s="210" t="str">
        <f t="shared" si="15"/>
        <v>WE_2028_87_62</v>
      </c>
      <c r="B517" s="210" t="str">
        <f t="shared" ref="B517:B580" si="16">VLOOKUP(E517,County_ID,2,FALSE)</f>
        <v>WE</v>
      </c>
      <c r="C517">
        <v>4</v>
      </c>
      <c r="D517">
        <v>2028</v>
      </c>
      <c r="E517">
        <v>49057</v>
      </c>
      <c r="F517" t="s">
        <v>236</v>
      </c>
      <c r="G517">
        <v>62</v>
      </c>
      <c r="H517" t="s">
        <v>263</v>
      </c>
      <c r="I517">
        <v>87</v>
      </c>
      <c r="J517" t="s">
        <v>176</v>
      </c>
      <c r="K517">
        <v>0.16153600000000001</v>
      </c>
      <c r="L517">
        <v>9.9304000000000003E-2</v>
      </c>
      <c r="M517">
        <v>1.26064</v>
      </c>
      <c r="N517" t="s">
        <v>467</v>
      </c>
      <c r="O517" t="s">
        <v>467</v>
      </c>
      <c r="P517">
        <v>3.9548329999999998</v>
      </c>
      <c r="Q517">
        <v>4.6743119999999996</v>
      </c>
    </row>
    <row r="518" spans="1:17" x14ac:dyDescent="0.3">
      <c r="A518" s="210" t="str">
        <f t="shared" ref="A518:A581" si="17">B518&amp;"_"&amp;D518&amp;"_"&amp;I518&amp;"_"&amp;G518</f>
        <v>WE_2028_90_62</v>
      </c>
      <c r="B518" s="210" t="str">
        <f t="shared" si="16"/>
        <v>WE</v>
      </c>
      <c r="C518">
        <v>4</v>
      </c>
      <c r="D518">
        <v>2028</v>
      </c>
      <c r="E518">
        <v>49057</v>
      </c>
      <c r="F518" t="s">
        <v>236</v>
      </c>
      <c r="G518">
        <v>62</v>
      </c>
      <c r="H518" t="s">
        <v>263</v>
      </c>
      <c r="I518">
        <v>90</v>
      </c>
      <c r="J518" t="s">
        <v>179</v>
      </c>
      <c r="K518">
        <v>1609.4339600000001</v>
      </c>
      <c r="L518">
        <v>1593.1125489999999</v>
      </c>
      <c r="M518">
        <v>438.79363999999998</v>
      </c>
      <c r="N518" t="s">
        <v>467</v>
      </c>
      <c r="O518" t="s">
        <v>467</v>
      </c>
      <c r="P518">
        <v>8546.3300780000009</v>
      </c>
      <c r="Q518" t="s">
        <v>467</v>
      </c>
    </row>
    <row r="519" spans="1:17" x14ac:dyDescent="0.3">
      <c r="A519" s="210" t="str">
        <f t="shared" si="17"/>
        <v>WE_2028_100_62</v>
      </c>
      <c r="B519" s="210" t="str">
        <f t="shared" si="16"/>
        <v>WE</v>
      </c>
      <c r="C519">
        <v>4</v>
      </c>
      <c r="D519">
        <v>2028</v>
      </c>
      <c r="E519">
        <v>49057</v>
      </c>
      <c r="F519" t="s">
        <v>236</v>
      </c>
      <c r="G519">
        <v>62</v>
      </c>
      <c r="H519" t="s">
        <v>263</v>
      </c>
      <c r="I519">
        <v>100</v>
      </c>
      <c r="J519" t="s">
        <v>178</v>
      </c>
      <c r="K519">
        <v>5.6849999999999998E-2</v>
      </c>
      <c r="L519">
        <v>5.5447999999999997E-2</v>
      </c>
      <c r="M519">
        <v>1.2028E-2</v>
      </c>
      <c r="N519" t="s">
        <v>467</v>
      </c>
      <c r="O519" t="s">
        <v>467</v>
      </c>
      <c r="P519">
        <v>0.80710999999999999</v>
      </c>
      <c r="Q519" t="s">
        <v>467</v>
      </c>
    </row>
    <row r="520" spans="1:17" x14ac:dyDescent="0.3">
      <c r="A520" s="210" t="str">
        <f t="shared" si="17"/>
        <v>WE_2028_106_62</v>
      </c>
      <c r="B520" s="210" t="str">
        <f t="shared" si="16"/>
        <v>WE</v>
      </c>
      <c r="C520">
        <v>4</v>
      </c>
      <c r="D520">
        <v>2028</v>
      </c>
      <c r="E520">
        <v>49057</v>
      </c>
      <c r="F520" t="s">
        <v>236</v>
      </c>
      <c r="G520">
        <v>62</v>
      </c>
      <c r="H520" t="s">
        <v>263</v>
      </c>
      <c r="I520">
        <v>106</v>
      </c>
      <c r="J520" t="s">
        <v>180</v>
      </c>
      <c r="K520">
        <v>0.14269599999999999</v>
      </c>
      <c r="L520">
        <v>0.14269599999999999</v>
      </c>
      <c r="M520" t="s">
        <v>467</v>
      </c>
      <c r="N520" t="s">
        <v>467</v>
      </c>
      <c r="O520" t="s">
        <v>467</v>
      </c>
      <c r="P520" t="s">
        <v>467</v>
      </c>
      <c r="Q520" t="s">
        <v>467</v>
      </c>
    </row>
    <row r="521" spans="1:17" x14ac:dyDescent="0.3">
      <c r="A521" s="210" t="str">
        <f t="shared" si="17"/>
        <v>WE_2028_107_62</v>
      </c>
      <c r="B521" s="210" t="str">
        <f t="shared" si="16"/>
        <v>WE</v>
      </c>
      <c r="C521">
        <v>4</v>
      </c>
      <c r="D521">
        <v>2028</v>
      </c>
      <c r="E521">
        <v>49057</v>
      </c>
      <c r="F521" t="s">
        <v>236</v>
      </c>
      <c r="G521">
        <v>62</v>
      </c>
      <c r="H521" t="s">
        <v>263</v>
      </c>
      <c r="I521">
        <v>107</v>
      </c>
      <c r="J521" t="s">
        <v>181</v>
      </c>
      <c r="K521">
        <v>3.2204999999999998E-2</v>
      </c>
      <c r="L521">
        <v>3.2204999999999998E-2</v>
      </c>
      <c r="M521" t="s">
        <v>467</v>
      </c>
      <c r="N521" t="s">
        <v>467</v>
      </c>
      <c r="O521" t="s">
        <v>467</v>
      </c>
      <c r="P521" t="s">
        <v>467</v>
      </c>
      <c r="Q521" t="s">
        <v>467</v>
      </c>
    </row>
    <row r="522" spans="1:17" x14ac:dyDescent="0.3">
      <c r="A522" s="210" t="str">
        <f t="shared" si="17"/>
        <v>WE_2028_110_62</v>
      </c>
      <c r="B522" s="210" t="str">
        <f t="shared" si="16"/>
        <v>WE</v>
      </c>
      <c r="C522">
        <v>4</v>
      </c>
      <c r="D522">
        <v>2028</v>
      </c>
      <c r="E522">
        <v>49057</v>
      </c>
      <c r="F522" t="s">
        <v>236</v>
      </c>
      <c r="G522">
        <v>62</v>
      </c>
      <c r="H522" t="s">
        <v>263</v>
      </c>
      <c r="I522">
        <v>110</v>
      </c>
      <c r="J522" t="s">
        <v>177</v>
      </c>
      <c r="K522">
        <v>5.2302000000000001E-2</v>
      </c>
      <c r="L522">
        <v>5.1012000000000002E-2</v>
      </c>
      <c r="M522">
        <v>1.1077999999999999E-2</v>
      </c>
      <c r="N522" t="s">
        <v>467</v>
      </c>
      <c r="O522" t="s">
        <v>467</v>
      </c>
      <c r="P522">
        <v>0.74252799999999997</v>
      </c>
      <c r="Q522" t="s">
        <v>467</v>
      </c>
    </row>
    <row r="523" spans="1:17" x14ac:dyDescent="0.3">
      <c r="A523" s="210" t="str">
        <f t="shared" si="17"/>
        <v>WE_2028_116_62</v>
      </c>
      <c r="B523" s="210" t="str">
        <f t="shared" si="16"/>
        <v>WE</v>
      </c>
      <c r="C523">
        <v>4</v>
      </c>
      <c r="D523">
        <v>2028</v>
      </c>
      <c r="E523">
        <v>49057</v>
      </c>
      <c r="F523" t="s">
        <v>236</v>
      </c>
      <c r="G523">
        <v>62</v>
      </c>
      <c r="H523" t="s">
        <v>263</v>
      </c>
      <c r="I523">
        <v>116</v>
      </c>
      <c r="J523" t="s">
        <v>182</v>
      </c>
      <c r="K523">
        <v>1.7836999999999999E-2</v>
      </c>
      <c r="L523">
        <v>1.7836999999999999E-2</v>
      </c>
      <c r="M523" t="s">
        <v>467</v>
      </c>
      <c r="N523" t="s">
        <v>467</v>
      </c>
      <c r="O523" t="s">
        <v>467</v>
      </c>
      <c r="P523" t="s">
        <v>467</v>
      </c>
      <c r="Q523" t="s">
        <v>467</v>
      </c>
    </row>
    <row r="524" spans="1:17" x14ac:dyDescent="0.3">
      <c r="A524" s="210" t="str">
        <f t="shared" si="17"/>
        <v>WE_2028_117_62</v>
      </c>
      <c r="B524" s="210" t="str">
        <f t="shared" si="16"/>
        <v>WE</v>
      </c>
      <c r="C524">
        <v>4</v>
      </c>
      <c r="D524">
        <v>2028</v>
      </c>
      <c r="E524">
        <v>49057</v>
      </c>
      <c r="F524" t="s">
        <v>236</v>
      </c>
      <c r="G524">
        <v>62</v>
      </c>
      <c r="H524" t="s">
        <v>263</v>
      </c>
      <c r="I524">
        <v>117</v>
      </c>
      <c r="J524" t="s">
        <v>183</v>
      </c>
      <c r="K524">
        <v>4.8310000000000002E-3</v>
      </c>
      <c r="L524">
        <v>4.8310000000000002E-3</v>
      </c>
      <c r="M524" t="s">
        <v>467</v>
      </c>
      <c r="N524" t="s">
        <v>467</v>
      </c>
      <c r="O524" t="s">
        <v>467</v>
      </c>
      <c r="P524" t="s">
        <v>467</v>
      </c>
      <c r="Q524" t="s">
        <v>467</v>
      </c>
    </row>
    <row r="525" spans="1:17" x14ac:dyDescent="0.3">
      <c r="A525" s="210" t="str">
        <f t="shared" si="17"/>
        <v>TO_2028_2_11</v>
      </c>
      <c r="B525" s="210" t="str">
        <f t="shared" si="16"/>
        <v>TO</v>
      </c>
      <c r="C525">
        <v>5</v>
      </c>
      <c r="D525">
        <v>2028</v>
      </c>
      <c r="E525">
        <v>49045</v>
      </c>
      <c r="F525" t="s">
        <v>385</v>
      </c>
      <c r="G525">
        <v>11</v>
      </c>
      <c r="H525" t="s">
        <v>250</v>
      </c>
      <c r="I525">
        <v>2</v>
      </c>
      <c r="J525" t="s">
        <v>174</v>
      </c>
      <c r="K525">
        <v>11.257498999999999</v>
      </c>
      <c r="L525">
        <v>11.023108000000001</v>
      </c>
      <c r="M525">
        <v>15.344272999999999</v>
      </c>
      <c r="N525" t="s">
        <v>467</v>
      </c>
      <c r="O525" t="s">
        <v>467</v>
      </c>
      <c r="P525" t="s">
        <v>467</v>
      </c>
      <c r="Q525" t="s">
        <v>467</v>
      </c>
    </row>
    <row r="526" spans="1:17" x14ac:dyDescent="0.3">
      <c r="A526" s="210" t="str">
        <f t="shared" si="17"/>
        <v>TO_2028_3_11</v>
      </c>
      <c r="B526" s="210" t="str">
        <f t="shared" si="16"/>
        <v>TO</v>
      </c>
      <c r="C526">
        <v>5</v>
      </c>
      <c r="D526">
        <v>2028</v>
      </c>
      <c r="E526">
        <v>49045</v>
      </c>
      <c r="F526" t="s">
        <v>385</v>
      </c>
      <c r="G526">
        <v>11</v>
      </c>
      <c r="H526" t="s">
        <v>250</v>
      </c>
      <c r="I526">
        <v>3</v>
      </c>
      <c r="J526" t="s">
        <v>175</v>
      </c>
      <c r="K526">
        <v>0.74656</v>
      </c>
      <c r="L526">
        <v>0.74066399999999999</v>
      </c>
      <c r="M526">
        <v>0.38595699999999999</v>
      </c>
      <c r="N526" t="s">
        <v>467</v>
      </c>
      <c r="O526" t="s">
        <v>467</v>
      </c>
      <c r="P526" t="s">
        <v>467</v>
      </c>
      <c r="Q526" t="s">
        <v>467</v>
      </c>
    </row>
    <row r="527" spans="1:17" x14ac:dyDescent="0.3">
      <c r="A527" s="210" t="str">
        <f t="shared" si="17"/>
        <v>TO_2028_87_11</v>
      </c>
      <c r="B527" s="210" t="str">
        <f t="shared" si="16"/>
        <v>TO</v>
      </c>
      <c r="C527">
        <v>5</v>
      </c>
      <c r="D527">
        <v>2028</v>
      </c>
      <c r="E527">
        <v>49045</v>
      </c>
      <c r="F527" t="s">
        <v>385</v>
      </c>
      <c r="G527">
        <v>11</v>
      </c>
      <c r="H527" t="s">
        <v>250</v>
      </c>
      <c r="I527">
        <v>87</v>
      </c>
      <c r="J527" t="s">
        <v>176</v>
      </c>
      <c r="K527">
        <v>2.1870940000000001</v>
      </c>
      <c r="L527">
        <v>0.51629000000000003</v>
      </c>
      <c r="M527">
        <v>1.833364</v>
      </c>
      <c r="N527">
        <v>1.5506800000000001</v>
      </c>
      <c r="O527">
        <v>0.14607400000000001</v>
      </c>
      <c r="P527" t="s">
        <v>467</v>
      </c>
      <c r="Q527">
        <v>0.208264</v>
      </c>
    </row>
    <row r="528" spans="1:17" x14ac:dyDescent="0.3">
      <c r="A528" s="210" t="str">
        <f t="shared" si="17"/>
        <v>TO_2028_90_11</v>
      </c>
      <c r="B528" s="210" t="str">
        <f t="shared" si="16"/>
        <v>TO</v>
      </c>
      <c r="C528">
        <v>5</v>
      </c>
      <c r="D528">
        <v>2028</v>
      </c>
      <c r="E528">
        <v>49045</v>
      </c>
      <c r="F528" t="s">
        <v>385</v>
      </c>
      <c r="G528">
        <v>11</v>
      </c>
      <c r="H528" t="s">
        <v>250</v>
      </c>
      <c r="I528">
        <v>90</v>
      </c>
      <c r="J528" t="s">
        <v>179</v>
      </c>
      <c r="K528">
        <v>354.38061499999998</v>
      </c>
      <c r="L528">
        <v>351.80831899999998</v>
      </c>
      <c r="M528">
        <v>168.39250200000001</v>
      </c>
      <c r="N528" t="s">
        <v>467</v>
      </c>
      <c r="O528" t="s">
        <v>467</v>
      </c>
      <c r="P528" t="s">
        <v>467</v>
      </c>
      <c r="Q528" t="s">
        <v>467</v>
      </c>
    </row>
    <row r="529" spans="1:17" x14ac:dyDescent="0.3">
      <c r="A529" s="210" t="str">
        <f t="shared" si="17"/>
        <v>TO_2028_100_11</v>
      </c>
      <c r="B529" s="210" t="str">
        <f t="shared" si="16"/>
        <v>TO</v>
      </c>
      <c r="C529">
        <v>5</v>
      </c>
      <c r="D529">
        <v>2028</v>
      </c>
      <c r="E529">
        <v>49045</v>
      </c>
      <c r="F529" t="s">
        <v>385</v>
      </c>
      <c r="G529">
        <v>11</v>
      </c>
      <c r="H529" t="s">
        <v>250</v>
      </c>
      <c r="I529">
        <v>100</v>
      </c>
      <c r="J529" t="s">
        <v>178</v>
      </c>
      <c r="K529">
        <v>2.0129000000000001E-2</v>
      </c>
      <c r="L529">
        <v>1.9862000000000001E-2</v>
      </c>
      <c r="M529">
        <v>1.7495E-2</v>
      </c>
      <c r="N529" t="s">
        <v>467</v>
      </c>
      <c r="O529" t="s">
        <v>467</v>
      </c>
      <c r="P529" t="s">
        <v>467</v>
      </c>
      <c r="Q529" t="s">
        <v>467</v>
      </c>
    </row>
    <row r="530" spans="1:17" x14ac:dyDescent="0.3">
      <c r="A530" s="210" t="str">
        <f t="shared" si="17"/>
        <v>TO_2028_106_11</v>
      </c>
      <c r="B530" s="210" t="str">
        <f t="shared" si="16"/>
        <v>TO</v>
      </c>
      <c r="C530">
        <v>5</v>
      </c>
      <c r="D530">
        <v>2028</v>
      </c>
      <c r="E530">
        <v>49045</v>
      </c>
      <c r="F530" t="s">
        <v>385</v>
      </c>
      <c r="G530">
        <v>11</v>
      </c>
      <c r="H530" t="s">
        <v>250</v>
      </c>
      <c r="I530">
        <v>106</v>
      </c>
      <c r="J530" t="s">
        <v>180</v>
      </c>
      <c r="K530">
        <v>1.0758999999999999E-2</v>
      </c>
      <c r="L530">
        <v>1.0758999999999999E-2</v>
      </c>
      <c r="M530" t="s">
        <v>467</v>
      </c>
      <c r="N530" t="s">
        <v>467</v>
      </c>
      <c r="O530" t="s">
        <v>467</v>
      </c>
      <c r="P530" t="s">
        <v>467</v>
      </c>
      <c r="Q530" t="s">
        <v>467</v>
      </c>
    </row>
    <row r="531" spans="1:17" x14ac:dyDescent="0.3">
      <c r="A531" s="210" t="str">
        <f t="shared" si="17"/>
        <v>TO_2028_107_11</v>
      </c>
      <c r="B531" s="210" t="str">
        <f t="shared" si="16"/>
        <v>TO</v>
      </c>
      <c r="C531">
        <v>5</v>
      </c>
      <c r="D531">
        <v>2028</v>
      </c>
      <c r="E531">
        <v>49045</v>
      </c>
      <c r="F531" t="s">
        <v>385</v>
      </c>
      <c r="G531">
        <v>11</v>
      </c>
      <c r="H531" t="s">
        <v>250</v>
      </c>
      <c r="I531">
        <v>107</v>
      </c>
      <c r="J531" t="s">
        <v>181</v>
      </c>
      <c r="K531">
        <v>4.5799999999999999E-3</v>
      </c>
      <c r="L531">
        <v>4.5799999999999999E-3</v>
      </c>
      <c r="M531" t="s">
        <v>467</v>
      </c>
      <c r="N531" t="s">
        <v>467</v>
      </c>
      <c r="O531" t="s">
        <v>467</v>
      </c>
      <c r="P531" t="s">
        <v>467</v>
      </c>
      <c r="Q531" t="s">
        <v>467</v>
      </c>
    </row>
    <row r="532" spans="1:17" x14ac:dyDescent="0.3">
      <c r="A532" s="210" t="str">
        <f t="shared" si="17"/>
        <v>TO_2028_110_11</v>
      </c>
      <c r="B532" s="210" t="str">
        <f t="shared" si="16"/>
        <v>TO</v>
      </c>
      <c r="C532">
        <v>5</v>
      </c>
      <c r="D532">
        <v>2028</v>
      </c>
      <c r="E532">
        <v>49045</v>
      </c>
      <c r="F532" t="s">
        <v>385</v>
      </c>
      <c r="G532">
        <v>11</v>
      </c>
      <c r="H532" t="s">
        <v>250</v>
      </c>
      <c r="I532">
        <v>110</v>
      </c>
      <c r="J532" t="s">
        <v>177</v>
      </c>
      <c r="K532">
        <v>1.7807E-2</v>
      </c>
      <c r="L532">
        <v>1.7571E-2</v>
      </c>
      <c r="M532">
        <v>1.5492000000000001E-2</v>
      </c>
      <c r="N532" t="s">
        <v>467</v>
      </c>
      <c r="O532" t="s">
        <v>467</v>
      </c>
      <c r="P532" t="s">
        <v>467</v>
      </c>
      <c r="Q532" t="s">
        <v>467</v>
      </c>
    </row>
    <row r="533" spans="1:17" x14ac:dyDescent="0.3">
      <c r="A533" s="210" t="str">
        <f t="shared" si="17"/>
        <v>TO_2028_116_11</v>
      </c>
      <c r="B533" s="210" t="str">
        <f t="shared" si="16"/>
        <v>TO</v>
      </c>
      <c r="C533">
        <v>5</v>
      </c>
      <c r="D533">
        <v>2028</v>
      </c>
      <c r="E533">
        <v>49045</v>
      </c>
      <c r="F533" t="s">
        <v>385</v>
      </c>
      <c r="G533">
        <v>11</v>
      </c>
      <c r="H533" t="s">
        <v>250</v>
      </c>
      <c r="I533">
        <v>116</v>
      </c>
      <c r="J533" t="s">
        <v>182</v>
      </c>
      <c r="K533">
        <v>1.3439999999999999E-3</v>
      </c>
      <c r="L533">
        <v>1.3439999999999999E-3</v>
      </c>
      <c r="M533" t="s">
        <v>467</v>
      </c>
      <c r="N533" t="s">
        <v>467</v>
      </c>
      <c r="O533" t="s">
        <v>467</v>
      </c>
      <c r="P533" t="s">
        <v>467</v>
      </c>
      <c r="Q533" t="s">
        <v>467</v>
      </c>
    </row>
    <row r="534" spans="1:17" x14ac:dyDescent="0.3">
      <c r="A534" s="210" t="str">
        <f t="shared" si="17"/>
        <v>TO_2028_117_11</v>
      </c>
      <c r="B534" s="210" t="str">
        <f t="shared" si="16"/>
        <v>TO</v>
      </c>
      <c r="C534">
        <v>5</v>
      </c>
      <c r="D534">
        <v>2028</v>
      </c>
      <c r="E534">
        <v>49045</v>
      </c>
      <c r="F534" t="s">
        <v>385</v>
      </c>
      <c r="G534">
        <v>11</v>
      </c>
      <c r="H534" t="s">
        <v>250</v>
      </c>
      <c r="I534">
        <v>117</v>
      </c>
      <c r="J534" t="s">
        <v>183</v>
      </c>
      <c r="K534">
        <v>6.87E-4</v>
      </c>
      <c r="L534">
        <v>6.87E-4</v>
      </c>
      <c r="M534" t="s">
        <v>467</v>
      </c>
      <c r="N534" t="s">
        <v>467</v>
      </c>
      <c r="O534" t="s">
        <v>467</v>
      </c>
      <c r="P534" t="s">
        <v>467</v>
      </c>
      <c r="Q534" t="s">
        <v>467</v>
      </c>
    </row>
    <row r="535" spans="1:17" x14ac:dyDescent="0.3">
      <c r="A535" s="210" t="str">
        <f t="shared" si="17"/>
        <v>TO_2028_2_21</v>
      </c>
      <c r="B535" s="210" t="str">
        <f t="shared" si="16"/>
        <v>TO</v>
      </c>
      <c r="C535">
        <v>5</v>
      </c>
      <c r="D535">
        <v>2028</v>
      </c>
      <c r="E535">
        <v>49045</v>
      </c>
      <c r="F535" t="s">
        <v>385</v>
      </c>
      <c r="G535">
        <v>21</v>
      </c>
      <c r="H535" t="s">
        <v>252</v>
      </c>
      <c r="I535">
        <v>2</v>
      </c>
      <c r="J535" t="s">
        <v>174</v>
      </c>
      <c r="K535">
        <v>2.6158109999999999</v>
      </c>
      <c r="L535">
        <v>1.363326</v>
      </c>
      <c r="M535">
        <v>12.731279000000001</v>
      </c>
      <c r="N535" t="s">
        <v>467</v>
      </c>
      <c r="O535" t="s">
        <v>467</v>
      </c>
      <c r="P535" t="s">
        <v>467</v>
      </c>
      <c r="Q535" t="s">
        <v>467</v>
      </c>
    </row>
    <row r="536" spans="1:17" x14ac:dyDescent="0.3">
      <c r="A536" s="210" t="str">
        <f t="shared" si="17"/>
        <v>TO_2028_3_21</v>
      </c>
      <c r="B536" s="210" t="str">
        <f t="shared" si="16"/>
        <v>TO</v>
      </c>
      <c r="C536">
        <v>5</v>
      </c>
      <c r="D536">
        <v>2028</v>
      </c>
      <c r="E536">
        <v>49045</v>
      </c>
      <c r="F536" t="s">
        <v>385</v>
      </c>
      <c r="G536">
        <v>21</v>
      </c>
      <c r="H536" t="s">
        <v>252</v>
      </c>
      <c r="I536">
        <v>3</v>
      </c>
      <c r="J536" t="s">
        <v>175</v>
      </c>
      <c r="K536">
        <v>7.9339000000000007E-2</v>
      </c>
      <c r="L536">
        <v>3.6434000000000001E-2</v>
      </c>
      <c r="M536">
        <v>0.43611299999999997</v>
      </c>
      <c r="N536" t="s">
        <v>467</v>
      </c>
      <c r="O536" t="s">
        <v>467</v>
      </c>
      <c r="P536" t="s">
        <v>467</v>
      </c>
      <c r="Q536" t="s">
        <v>467</v>
      </c>
    </row>
    <row r="537" spans="1:17" x14ac:dyDescent="0.3">
      <c r="A537" s="210" t="str">
        <f t="shared" si="17"/>
        <v>TO_2028_87_21</v>
      </c>
      <c r="B537" s="210" t="str">
        <f t="shared" si="16"/>
        <v>TO</v>
      </c>
      <c r="C537">
        <v>5</v>
      </c>
      <c r="D537">
        <v>2028</v>
      </c>
      <c r="E537">
        <v>49045</v>
      </c>
      <c r="F537" t="s">
        <v>385</v>
      </c>
      <c r="G537">
        <v>21</v>
      </c>
      <c r="H537" t="s">
        <v>252</v>
      </c>
      <c r="I537">
        <v>87</v>
      </c>
      <c r="J537" t="s">
        <v>176</v>
      </c>
      <c r="K537">
        <v>0.20914099999999999</v>
      </c>
      <c r="L537">
        <v>1.106E-2</v>
      </c>
      <c r="M537">
        <v>1.473085</v>
      </c>
      <c r="N537">
        <v>4.6330000000000003E-2</v>
      </c>
      <c r="O537">
        <v>6.3396999999999995E-2</v>
      </c>
      <c r="P537" t="s">
        <v>467</v>
      </c>
      <c r="Q537">
        <v>0.22434399999999999</v>
      </c>
    </row>
    <row r="538" spans="1:17" x14ac:dyDescent="0.3">
      <c r="A538" s="210" t="str">
        <f t="shared" si="17"/>
        <v>TO_2028_90_21</v>
      </c>
      <c r="B538" s="210" t="str">
        <f t="shared" si="16"/>
        <v>TO</v>
      </c>
      <c r="C538">
        <v>5</v>
      </c>
      <c r="D538">
        <v>2028</v>
      </c>
      <c r="E538">
        <v>49045</v>
      </c>
      <c r="F538" t="s">
        <v>385</v>
      </c>
      <c r="G538">
        <v>21</v>
      </c>
      <c r="H538" t="s">
        <v>252</v>
      </c>
      <c r="I538">
        <v>90</v>
      </c>
      <c r="J538" t="s">
        <v>179</v>
      </c>
      <c r="K538">
        <v>258.53027300000002</v>
      </c>
      <c r="L538">
        <v>238.23492400000001</v>
      </c>
      <c r="M538">
        <v>206.298599</v>
      </c>
      <c r="N538" t="s">
        <v>467</v>
      </c>
      <c r="O538" t="s">
        <v>467</v>
      </c>
      <c r="P538" t="s">
        <v>467</v>
      </c>
      <c r="Q538" t="s">
        <v>467</v>
      </c>
    </row>
    <row r="539" spans="1:17" x14ac:dyDescent="0.3">
      <c r="A539" s="210" t="str">
        <f t="shared" si="17"/>
        <v>TO_2028_100_21</v>
      </c>
      <c r="B539" s="210" t="str">
        <f t="shared" si="16"/>
        <v>TO</v>
      </c>
      <c r="C539">
        <v>5</v>
      </c>
      <c r="D539">
        <v>2028</v>
      </c>
      <c r="E539">
        <v>49045</v>
      </c>
      <c r="F539" t="s">
        <v>385</v>
      </c>
      <c r="G539">
        <v>21</v>
      </c>
      <c r="H539" t="s">
        <v>252</v>
      </c>
      <c r="I539">
        <v>100</v>
      </c>
      <c r="J539" t="s">
        <v>178</v>
      </c>
      <c r="K539">
        <v>8.4080000000000005E-3</v>
      </c>
      <c r="L539">
        <v>1.325E-3</v>
      </c>
      <c r="M539">
        <v>7.1990999999999999E-2</v>
      </c>
      <c r="N539" t="s">
        <v>467</v>
      </c>
      <c r="O539" t="s">
        <v>467</v>
      </c>
      <c r="P539" t="s">
        <v>467</v>
      </c>
      <c r="Q539" t="s">
        <v>467</v>
      </c>
    </row>
    <row r="540" spans="1:17" x14ac:dyDescent="0.3">
      <c r="A540" s="210" t="str">
        <f t="shared" si="17"/>
        <v>TO_2028_106_21</v>
      </c>
      <c r="B540" s="210" t="str">
        <f t="shared" si="16"/>
        <v>TO</v>
      </c>
      <c r="C540">
        <v>5</v>
      </c>
      <c r="D540">
        <v>2028</v>
      </c>
      <c r="E540">
        <v>49045</v>
      </c>
      <c r="F540" t="s">
        <v>385</v>
      </c>
      <c r="G540">
        <v>21</v>
      </c>
      <c r="H540" t="s">
        <v>252</v>
      </c>
      <c r="I540">
        <v>106</v>
      </c>
      <c r="J540" t="s">
        <v>180</v>
      </c>
      <c r="K540">
        <v>2.0348999999999999E-2</v>
      </c>
      <c r="L540">
        <v>2.0348999999999999E-2</v>
      </c>
      <c r="M540" t="s">
        <v>467</v>
      </c>
      <c r="N540" t="s">
        <v>467</v>
      </c>
      <c r="O540" t="s">
        <v>467</v>
      </c>
      <c r="P540" t="s">
        <v>467</v>
      </c>
      <c r="Q540" t="s">
        <v>467</v>
      </c>
    </row>
    <row r="541" spans="1:17" x14ac:dyDescent="0.3">
      <c r="A541" s="210" t="str">
        <f t="shared" si="17"/>
        <v>TO_2028_107_21</v>
      </c>
      <c r="B541" s="210" t="str">
        <f t="shared" si="16"/>
        <v>TO</v>
      </c>
      <c r="C541">
        <v>5</v>
      </c>
      <c r="D541">
        <v>2028</v>
      </c>
      <c r="E541">
        <v>49045</v>
      </c>
      <c r="F541" t="s">
        <v>385</v>
      </c>
      <c r="G541">
        <v>21</v>
      </c>
      <c r="H541" t="s">
        <v>252</v>
      </c>
      <c r="I541">
        <v>107</v>
      </c>
      <c r="J541" t="s">
        <v>181</v>
      </c>
      <c r="K541">
        <v>9.1590000000000005E-3</v>
      </c>
      <c r="L541">
        <v>9.1590000000000005E-3</v>
      </c>
      <c r="M541" t="s">
        <v>467</v>
      </c>
      <c r="N541" t="s">
        <v>467</v>
      </c>
      <c r="O541" t="s">
        <v>467</v>
      </c>
      <c r="P541" t="s">
        <v>467</v>
      </c>
      <c r="Q541" t="s">
        <v>467</v>
      </c>
    </row>
    <row r="542" spans="1:17" x14ac:dyDescent="0.3">
      <c r="A542" s="210" t="str">
        <f t="shared" si="17"/>
        <v>TO_2028_110_21</v>
      </c>
      <c r="B542" s="210" t="str">
        <f t="shared" si="16"/>
        <v>TO</v>
      </c>
      <c r="C542">
        <v>5</v>
      </c>
      <c r="D542">
        <v>2028</v>
      </c>
      <c r="E542">
        <v>49045</v>
      </c>
      <c r="F542" t="s">
        <v>385</v>
      </c>
      <c r="G542">
        <v>21</v>
      </c>
      <c r="H542" t="s">
        <v>252</v>
      </c>
      <c r="I542">
        <v>110</v>
      </c>
      <c r="J542" t="s">
        <v>177</v>
      </c>
      <c r="K542">
        <v>7.4380000000000002E-3</v>
      </c>
      <c r="L542">
        <v>1.173E-3</v>
      </c>
      <c r="M542">
        <v>6.3686999999999994E-2</v>
      </c>
      <c r="N542" t="s">
        <v>467</v>
      </c>
      <c r="O542" t="s">
        <v>467</v>
      </c>
      <c r="P542" t="s">
        <v>467</v>
      </c>
      <c r="Q542" t="s">
        <v>467</v>
      </c>
    </row>
    <row r="543" spans="1:17" x14ac:dyDescent="0.3">
      <c r="A543" s="210" t="str">
        <f t="shared" si="17"/>
        <v>TO_2028_116_21</v>
      </c>
      <c r="B543" s="210" t="str">
        <f t="shared" si="16"/>
        <v>TO</v>
      </c>
      <c r="C543">
        <v>5</v>
      </c>
      <c r="D543">
        <v>2028</v>
      </c>
      <c r="E543">
        <v>49045</v>
      </c>
      <c r="F543" t="s">
        <v>385</v>
      </c>
      <c r="G543">
        <v>21</v>
      </c>
      <c r="H543" t="s">
        <v>252</v>
      </c>
      <c r="I543">
        <v>116</v>
      </c>
      <c r="J543" t="s">
        <v>182</v>
      </c>
      <c r="K543">
        <v>2.5439999999999998E-3</v>
      </c>
      <c r="L543">
        <v>2.5439999999999998E-3</v>
      </c>
      <c r="M543" t="s">
        <v>467</v>
      </c>
      <c r="N543" t="s">
        <v>467</v>
      </c>
      <c r="O543" t="s">
        <v>467</v>
      </c>
      <c r="P543" t="s">
        <v>467</v>
      </c>
      <c r="Q543" t="s">
        <v>467</v>
      </c>
    </row>
    <row r="544" spans="1:17" x14ac:dyDescent="0.3">
      <c r="A544" s="210" t="str">
        <f t="shared" si="17"/>
        <v>TO_2028_117_21</v>
      </c>
      <c r="B544" s="210" t="str">
        <f t="shared" si="16"/>
        <v>TO</v>
      </c>
      <c r="C544">
        <v>5</v>
      </c>
      <c r="D544">
        <v>2028</v>
      </c>
      <c r="E544">
        <v>49045</v>
      </c>
      <c r="F544" t="s">
        <v>385</v>
      </c>
      <c r="G544">
        <v>21</v>
      </c>
      <c r="H544" t="s">
        <v>252</v>
      </c>
      <c r="I544">
        <v>117</v>
      </c>
      <c r="J544" t="s">
        <v>183</v>
      </c>
      <c r="K544">
        <v>1.374E-3</v>
      </c>
      <c r="L544">
        <v>1.374E-3</v>
      </c>
      <c r="M544" t="s">
        <v>467</v>
      </c>
      <c r="N544" t="s">
        <v>467</v>
      </c>
      <c r="O544" t="s">
        <v>467</v>
      </c>
      <c r="P544" t="s">
        <v>467</v>
      </c>
      <c r="Q544" t="s">
        <v>467</v>
      </c>
    </row>
    <row r="545" spans="1:17" x14ac:dyDescent="0.3">
      <c r="A545" s="210" t="str">
        <f t="shared" si="17"/>
        <v>TO_2028_2_31</v>
      </c>
      <c r="B545" s="210" t="str">
        <f t="shared" si="16"/>
        <v>TO</v>
      </c>
      <c r="C545">
        <v>5</v>
      </c>
      <c r="D545">
        <v>2028</v>
      </c>
      <c r="E545">
        <v>49045</v>
      </c>
      <c r="F545" t="s">
        <v>385</v>
      </c>
      <c r="G545">
        <v>31</v>
      </c>
      <c r="H545" t="s">
        <v>253</v>
      </c>
      <c r="I545">
        <v>2</v>
      </c>
      <c r="J545" t="s">
        <v>174</v>
      </c>
      <c r="K545">
        <v>2.3855149999999998</v>
      </c>
      <c r="L545">
        <v>1.425125</v>
      </c>
      <c r="M545">
        <v>10.116477</v>
      </c>
      <c r="N545" t="s">
        <v>467</v>
      </c>
      <c r="O545" t="s">
        <v>467</v>
      </c>
      <c r="P545" t="s">
        <v>467</v>
      </c>
      <c r="Q545" t="s">
        <v>467</v>
      </c>
    </row>
    <row r="546" spans="1:17" x14ac:dyDescent="0.3">
      <c r="A546" s="210" t="str">
        <f t="shared" si="17"/>
        <v>TO_2028_3_31</v>
      </c>
      <c r="B546" s="210" t="str">
        <f t="shared" si="16"/>
        <v>TO</v>
      </c>
      <c r="C546">
        <v>5</v>
      </c>
      <c r="D546">
        <v>2028</v>
      </c>
      <c r="E546">
        <v>49045</v>
      </c>
      <c r="F546" t="s">
        <v>385</v>
      </c>
      <c r="G546">
        <v>31</v>
      </c>
      <c r="H546" t="s">
        <v>253</v>
      </c>
      <c r="I546">
        <v>3</v>
      </c>
      <c r="J546" t="s">
        <v>175</v>
      </c>
      <c r="K546">
        <v>0.25319000000000003</v>
      </c>
      <c r="L546">
        <v>0.18784000000000001</v>
      </c>
      <c r="M546">
        <v>0.68837899999999996</v>
      </c>
      <c r="N546" t="s">
        <v>467</v>
      </c>
      <c r="O546" t="s">
        <v>467</v>
      </c>
      <c r="P546" t="s">
        <v>467</v>
      </c>
      <c r="Q546" t="s">
        <v>467</v>
      </c>
    </row>
    <row r="547" spans="1:17" x14ac:dyDescent="0.3">
      <c r="A547" s="210" t="str">
        <f t="shared" si="17"/>
        <v>TO_2028_87_31</v>
      </c>
      <c r="B547" s="210" t="str">
        <f t="shared" si="16"/>
        <v>TO</v>
      </c>
      <c r="C547">
        <v>5</v>
      </c>
      <c r="D547">
        <v>2028</v>
      </c>
      <c r="E547">
        <v>49045</v>
      </c>
      <c r="F547" t="s">
        <v>385</v>
      </c>
      <c r="G547">
        <v>31</v>
      </c>
      <c r="H547" t="s">
        <v>253</v>
      </c>
      <c r="I547">
        <v>87</v>
      </c>
      <c r="J547" t="s">
        <v>176</v>
      </c>
      <c r="K547">
        <v>0.20816699999999999</v>
      </c>
      <c r="L547">
        <v>2.8978E-2</v>
      </c>
      <c r="M547">
        <v>1.4033370000000001</v>
      </c>
      <c r="N547">
        <v>3.5793999999999999E-2</v>
      </c>
      <c r="O547">
        <v>5.3594999999999997E-2</v>
      </c>
      <c r="P547" t="s">
        <v>467</v>
      </c>
      <c r="Q547">
        <v>0.36556100000000002</v>
      </c>
    </row>
    <row r="548" spans="1:17" x14ac:dyDescent="0.3">
      <c r="A548" s="210" t="str">
        <f t="shared" si="17"/>
        <v>TO_2028_90_31</v>
      </c>
      <c r="B548" s="210" t="str">
        <f t="shared" si="16"/>
        <v>TO</v>
      </c>
      <c r="C548">
        <v>5</v>
      </c>
      <c r="D548">
        <v>2028</v>
      </c>
      <c r="E548">
        <v>49045</v>
      </c>
      <c r="F548" t="s">
        <v>385</v>
      </c>
      <c r="G548">
        <v>31</v>
      </c>
      <c r="H548" t="s">
        <v>253</v>
      </c>
      <c r="I548">
        <v>90</v>
      </c>
      <c r="J548" t="s">
        <v>179</v>
      </c>
      <c r="K548">
        <v>365.408661</v>
      </c>
      <c r="L548">
        <v>343.01211499999999</v>
      </c>
      <c r="M548">
        <v>235.91890000000001</v>
      </c>
      <c r="N548" t="s">
        <v>467</v>
      </c>
      <c r="O548" t="s">
        <v>467</v>
      </c>
      <c r="P548" t="s">
        <v>467</v>
      </c>
      <c r="Q548" t="s">
        <v>467</v>
      </c>
    </row>
    <row r="549" spans="1:17" x14ac:dyDescent="0.3">
      <c r="A549" s="210" t="str">
        <f t="shared" si="17"/>
        <v>TO_2028_100_31</v>
      </c>
      <c r="B549" s="210" t="str">
        <f t="shared" si="16"/>
        <v>TO</v>
      </c>
      <c r="C549">
        <v>5</v>
      </c>
      <c r="D549">
        <v>2028</v>
      </c>
      <c r="E549">
        <v>49045</v>
      </c>
      <c r="F549" t="s">
        <v>385</v>
      </c>
      <c r="G549">
        <v>31</v>
      </c>
      <c r="H549" t="s">
        <v>253</v>
      </c>
      <c r="I549">
        <v>100</v>
      </c>
      <c r="J549" t="s">
        <v>178</v>
      </c>
      <c r="K549">
        <v>1.3982E-2</v>
      </c>
      <c r="L549">
        <v>6.3179999999999998E-3</v>
      </c>
      <c r="M549">
        <v>8.0731999999999998E-2</v>
      </c>
      <c r="N549" t="s">
        <v>467</v>
      </c>
      <c r="O549" t="s">
        <v>467</v>
      </c>
      <c r="P549" t="s">
        <v>467</v>
      </c>
      <c r="Q549" t="s">
        <v>467</v>
      </c>
    </row>
    <row r="550" spans="1:17" x14ac:dyDescent="0.3">
      <c r="A550" s="210" t="str">
        <f t="shared" si="17"/>
        <v>TO_2028_106_31</v>
      </c>
      <c r="B550" s="210" t="str">
        <f t="shared" si="16"/>
        <v>TO</v>
      </c>
      <c r="C550">
        <v>5</v>
      </c>
      <c r="D550">
        <v>2028</v>
      </c>
      <c r="E550">
        <v>49045</v>
      </c>
      <c r="F550" t="s">
        <v>385</v>
      </c>
      <c r="G550">
        <v>31</v>
      </c>
      <c r="H550" t="s">
        <v>253</v>
      </c>
      <c r="I550">
        <v>106</v>
      </c>
      <c r="J550" t="s">
        <v>180</v>
      </c>
      <c r="K550">
        <v>2.3533999999999999E-2</v>
      </c>
      <c r="L550">
        <v>2.3533999999999999E-2</v>
      </c>
      <c r="M550" t="s">
        <v>467</v>
      </c>
      <c r="N550" t="s">
        <v>467</v>
      </c>
      <c r="O550" t="s">
        <v>467</v>
      </c>
      <c r="P550" t="s">
        <v>467</v>
      </c>
      <c r="Q550" t="s">
        <v>467</v>
      </c>
    </row>
    <row r="551" spans="1:17" x14ac:dyDescent="0.3">
      <c r="A551" s="210" t="str">
        <f t="shared" si="17"/>
        <v>TO_2028_107_31</v>
      </c>
      <c r="B551" s="210" t="str">
        <f t="shared" si="16"/>
        <v>TO</v>
      </c>
      <c r="C551">
        <v>5</v>
      </c>
      <c r="D551">
        <v>2028</v>
      </c>
      <c r="E551">
        <v>49045</v>
      </c>
      <c r="F551" t="s">
        <v>385</v>
      </c>
      <c r="G551">
        <v>31</v>
      </c>
      <c r="H551" t="s">
        <v>253</v>
      </c>
      <c r="I551">
        <v>107</v>
      </c>
      <c r="J551" t="s">
        <v>181</v>
      </c>
      <c r="K551">
        <v>9.7300000000000008E-3</v>
      </c>
      <c r="L551">
        <v>9.7300000000000008E-3</v>
      </c>
      <c r="M551" t="s">
        <v>467</v>
      </c>
      <c r="N551" t="s">
        <v>467</v>
      </c>
      <c r="O551" t="s">
        <v>467</v>
      </c>
      <c r="P551" t="s">
        <v>467</v>
      </c>
      <c r="Q551" t="s">
        <v>467</v>
      </c>
    </row>
    <row r="552" spans="1:17" x14ac:dyDescent="0.3">
      <c r="A552" s="210" t="str">
        <f t="shared" si="17"/>
        <v>TO_2028_110_31</v>
      </c>
      <c r="B552" s="210" t="str">
        <f t="shared" si="16"/>
        <v>TO</v>
      </c>
      <c r="C552">
        <v>5</v>
      </c>
      <c r="D552">
        <v>2028</v>
      </c>
      <c r="E552">
        <v>49045</v>
      </c>
      <c r="F552" t="s">
        <v>385</v>
      </c>
      <c r="G552">
        <v>31</v>
      </c>
      <c r="H552" t="s">
        <v>253</v>
      </c>
      <c r="I552">
        <v>110</v>
      </c>
      <c r="J552" t="s">
        <v>177</v>
      </c>
      <c r="K552">
        <v>1.2553999999999999E-2</v>
      </c>
      <c r="L552">
        <v>5.7670000000000004E-3</v>
      </c>
      <c r="M552">
        <v>7.1493000000000001E-2</v>
      </c>
      <c r="N552" t="s">
        <v>467</v>
      </c>
      <c r="O552" t="s">
        <v>467</v>
      </c>
      <c r="P552" t="s">
        <v>467</v>
      </c>
      <c r="Q552" t="s">
        <v>467</v>
      </c>
    </row>
    <row r="553" spans="1:17" x14ac:dyDescent="0.3">
      <c r="A553" s="210" t="str">
        <f t="shared" si="17"/>
        <v>TO_2028_116_31</v>
      </c>
      <c r="B553" s="210" t="str">
        <f t="shared" si="16"/>
        <v>TO</v>
      </c>
      <c r="C553">
        <v>5</v>
      </c>
      <c r="D553">
        <v>2028</v>
      </c>
      <c r="E553">
        <v>49045</v>
      </c>
      <c r="F553" t="s">
        <v>385</v>
      </c>
      <c r="G553">
        <v>31</v>
      </c>
      <c r="H553" t="s">
        <v>253</v>
      </c>
      <c r="I553">
        <v>116</v>
      </c>
      <c r="J553" t="s">
        <v>182</v>
      </c>
      <c r="K553">
        <v>2.9420000000000002E-3</v>
      </c>
      <c r="L553">
        <v>2.9420000000000002E-3</v>
      </c>
      <c r="M553" t="s">
        <v>467</v>
      </c>
      <c r="N553" t="s">
        <v>467</v>
      </c>
      <c r="O553" t="s">
        <v>467</v>
      </c>
      <c r="P553" t="s">
        <v>467</v>
      </c>
      <c r="Q553" t="s">
        <v>467</v>
      </c>
    </row>
    <row r="554" spans="1:17" x14ac:dyDescent="0.3">
      <c r="A554" s="210" t="str">
        <f t="shared" si="17"/>
        <v>TO_2028_117_31</v>
      </c>
      <c r="B554" s="210" t="str">
        <f t="shared" si="16"/>
        <v>TO</v>
      </c>
      <c r="C554">
        <v>5</v>
      </c>
      <c r="D554">
        <v>2028</v>
      </c>
      <c r="E554">
        <v>49045</v>
      </c>
      <c r="F554" t="s">
        <v>385</v>
      </c>
      <c r="G554">
        <v>31</v>
      </c>
      <c r="H554" t="s">
        <v>253</v>
      </c>
      <c r="I554">
        <v>117</v>
      </c>
      <c r="J554" t="s">
        <v>183</v>
      </c>
      <c r="K554">
        <v>1.459E-3</v>
      </c>
      <c r="L554">
        <v>1.459E-3</v>
      </c>
      <c r="M554" t="s">
        <v>467</v>
      </c>
      <c r="N554" t="s">
        <v>467</v>
      </c>
      <c r="O554" t="s">
        <v>467</v>
      </c>
      <c r="P554" t="s">
        <v>467</v>
      </c>
      <c r="Q554" t="s">
        <v>467</v>
      </c>
    </row>
    <row r="555" spans="1:17" x14ac:dyDescent="0.3">
      <c r="A555" s="210" t="str">
        <f t="shared" si="17"/>
        <v>TO_2028_2_32</v>
      </c>
      <c r="B555" s="210" t="str">
        <f t="shared" si="16"/>
        <v>TO</v>
      </c>
      <c r="C555">
        <v>5</v>
      </c>
      <c r="D555">
        <v>2028</v>
      </c>
      <c r="E555">
        <v>49045</v>
      </c>
      <c r="F555" t="s">
        <v>385</v>
      </c>
      <c r="G555">
        <v>32</v>
      </c>
      <c r="H555" t="s">
        <v>254</v>
      </c>
      <c r="I555">
        <v>2</v>
      </c>
      <c r="J555" t="s">
        <v>174</v>
      </c>
      <c r="K555">
        <v>2.5212020000000002</v>
      </c>
      <c r="L555">
        <v>1.418042</v>
      </c>
      <c r="M555">
        <v>10.950108</v>
      </c>
      <c r="N555" t="s">
        <v>467</v>
      </c>
      <c r="O555" t="s">
        <v>467</v>
      </c>
      <c r="P555" t="s">
        <v>467</v>
      </c>
      <c r="Q555" t="s">
        <v>467</v>
      </c>
    </row>
    <row r="556" spans="1:17" x14ac:dyDescent="0.3">
      <c r="A556" s="210" t="str">
        <f t="shared" si="17"/>
        <v>TO_2028_3_32</v>
      </c>
      <c r="B556" s="210" t="str">
        <f t="shared" si="16"/>
        <v>TO</v>
      </c>
      <c r="C556">
        <v>5</v>
      </c>
      <c r="D556">
        <v>2028</v>
      </c>
      <c r="E556">
        <v>49045</v>
      </c>
      <c r="F556" t="s">
        <v>385</v>
      </c>
      <c r="G556">
        <v>32</v>
      </c>
      <c r="H556" t="s">
        <v>254</v>
      </c>
      <c r="I556">
        <v>3</v>
      </c>
      <c r="J556" t="s">
        <v>175</v>
      </c>
      <c r="K556">
        <v>0.29241299999999998</v>
      </c>
      <c r="L556">
        <v>0.21130299999999999</v>
      </c>
      <c r="M556">
        <v>0.80510800000000005</v>
      </c>
      <c r="N556" t="s">
        <v>467</v>
      </c>
      <c r="O556" t="s">
        <v>467</v>
      </c>
      <c r="P556" t="s">
        <v>467</v>
      </c>
      <c r="Q556" t="s">
        <v>467</v>
      </c>
    </row>
    <row r="557" spans="1:17" x14ac:dyDescent="0.3">
      <c r="A557" s="210" t="str">
        <f t="shared" si="17"/>
        <v>TO_2028_87_32</v>
      </c>
      <c r="B557" s="210" t="str">
        <f t="shared" si="16"/>
        <v>TO</v>
      </c>
      <c r="C557">
        <v>5</v>
      </c>
      <c r="D557">
        <v>2028</v>
      </c>
      <c r="E557">
        <v>49045</v>
      </c>
      <c r="F557" t="s">
        <v>385</v>
      </c>
      <c r="G557">
        <v>32</v>
      </c>
      <c r="H557" t="s">
        <v>254</v>
      </c>
      <c r="I557">
        <v>87</v>
      </c>
      <c r="J557" t="s">
        <v>176</v>
      </c>
      <c r="K557">
        <v>0.22072600000000001</v>
      </c>
      <c r="L557">
        <v>3.2313000000000001E-2</v>
      </c>
      <c r="M557">
        <v>1.4044000000000001</v>
      </c>
      <c r="N557">
        <v>3.6015999999999999E-2</v>
      </c>
      <c r="O557">
        <v>5.3926000000000002E-2</v>
      </c>
      <c r="P557" t="s">
        <v>467</v>
      </c>
      <c r="Q557">
        <v>0.39209899999999998</v>
      </c>
    </row>
    <row r="558" spans="1:17" x14ac:dyDescent="0.3">
      <c r="A558" s="210" t="str">
        <f t="shared" si="17"/>
        <v>TO_2028_90_32</v>
      </c>
      <c r="B558" s="210" t="str">
        <f t="shared" si="16"/>
        <v>TO</v>
      </c>
      <c r="C558">
        <v>5</v>
      </c>
      <c r="D558">
        <v>2028</v>
      </c>
      <c r="E558">
        <v>49045</v>
      </c>
      <c r="F558" t="s">
        <v>385</v>
      </c>
      <c r="G558">
        <v>32</v>
      </c>
      <c r="H558" t="s">
        <v>254</v>
      </c>
      <c r="I558">
        <v>90</v>
      </c>
      <c r="J558" t="s">
        <v>179</v>
      </c>
      <c r="K558">
        <v>392.43405200000001</v>
      </c>
      <c r="L558">
        <v>368.389679</v>
      </c>
      <c r="M558">
        <v>238.66735800000001</v>
      </c>
      <c r="N558" t="s">
        <v>467</v>
      </c>
      <c r="O558" t="s">
        <v>467</v>
      </c>
      <c r="P558" t="s">
        <v>467</v>
      </c>
      <c r="Q558" t="s">
        <v>467</v>
      </c>
    </row>
    <row r="559" spans="1:17" x14ac:dyDescent="0.3">
      <c r="A559" s="210" t="str">
        <f t="shared" si="17"/>
        <v>TO_2028_100_32</v>
      </c>
      <c r="B559" s="210" t="str">
        <f t="shared" si="16"/>
        <v>TO</v>
      </c>
      <c r="C559">
        <v>5</v>
      </c>
      <c r="D559">
        <v>2028</v>
      </c>
      <c r="E559">
        <v>49045</v>
      </c>
      <c r="F559" t="s">
        <v>385</v>
      </c>
      <c r="G559">
        <v>32</v>
      </c>
      <c r="H559" t="s">
        <v>254</v>
      </c>
      <c r="I559">
        <v>100</v>
      </c>
      <c r="J559" t="s">
        <v>178</v>
      </c>
      <c r="K559">
        <v>1.5001E-2</v>
      </c>
      <c r="L559">
        <v>6.8929999999999998E-3</v>
      </c>
      <c r="M559">
        <v>8.0479999999999996E-2</v>
      </c>
      <c r="N559" t="s">
        <v>467</v>
      </c>
      <c r="O559" t="s">
        <v>467</v>
      </c>
      <c r="P559" t="s">
        <v>467</v>
      </c>
      <c r="Q559" t="s">
        <v>467</v>
      </c>
    </row>
    <row r="560" spans="1:17" x14ac:dyDescent="0.3">
      <c r="A560" s="210" t="str">
        <f t="shared" si="17"/>
        <v>TO_2028_106_32</v>
      </c>
      <c r="B560" s="210" t="str">
        <f t="shared" si="16"/>
        <v>TO</v>
      </c>
      <c r="C560">
        <v>5</v>
      </c>
      <c r="D560">
        <v>2028</v>
      </c>
      <c r="E560">
        <v>49045</v>
      </c>
      <c r="F560" t="s">
        <v>385</v>
      </c>
      <c r="G560">
        <v>32</v>
      </c>
      <c r="H560" t="s">
        <v>254</v>
      </c>
      <c r="I560">
        <v>106</v>
      </c>
      <c r="J560" t="s">
        <v>180</v>
      </c>
      <c r="K560">
        <v>2.4124E-2</v>
      </c>
      <c r="L560">
        <v>2.4124E-2</v>
      </c>
      <c r="M560" t="s">
        <v>467</v>
      </c>
      <c r="N560" t="s">
        <v>467</v>
      </c>
      <c r="O560" t="s">
        <v>467</v>
      </c>
      <c r="P560" t="s">
        <v>467</v>
      </c>
      <c r="Q560" t="s">
        <v>467</v>
      </c>
    </row>
    <row r="561" spans="1:17" x14ac:dyDescent="0.3">
      <c r="A561" s="210" t="str">
        <f t="shared" si="17"/>
        <v>TO_2028_107_32</v>
      </c>
      <c r="B561" s="210" t="str">
        <f t="shared" si="16"/>
        <v>TO</v>
      </c>
      <c r="C561">
        <v>5</v>
      </c>
      <c r="D561">
        <v>2028</v>
      </c>
      <c r="E561">
        <v>49045</v>
      </c>
      <c r="F561" t="s">
        <v>385</v>
      </c>
      <c r="G561">
        <v>32</v>
      </c>
      <c r="H561" t="s">
        <v>254</v>
      </c>
      <c r="I561">
        <v>107</v>
      </c>
      <c r="J561" t="s">
        <v>181</v>
      </c>
      <c r="K561">
        <v>1.0085999999999999E-2</v>
      </c>
      <c r="L561">
        <v>1.0085999999999999E-2</v>
      </c>
      <c r="M561" t="s">
        <v>467</v>
      </c>
      <c r="N561" t="s">
        <v>467</v>
      </c>
      <c r="O561" t="s">
        <v>467</v>
      </c>
      <c r="P561" t="s">
        <v>467</v>
      </c>
      <c r="Q561" t="s">
        <v>467</v>
      </c>
    </row>
    <row r="562" spans="1:17" x14ac:dyDescent="0.3">
      <c r="A562" s="210" t="str">
        <f t="shared" si="17"/>
        <v>TO_2028_110_32</v>
      </c>
      <c r="B562" s="210" t="str">
        <f t="shared" si="16"/>
        <v>TO</v>
      </c>
      <c r="C562">
        <v>5</v>
      </c>
      <c r="D562">
        <v>2028</v>
      </c>
      <c r="E562">
        <v>49045</v>
      </c>
      <c r="F562" t="s">
        <v>385</v>
      </c>
      <c r="G562">
        <v>32</v>
      </c>
      <c r="H562" t="s">
        <v>254</v>
      </c>
      <c r="I562">
        <v>110</v>
      </c>
      <c r="J562" t="s">
        <v>177</v>
      </c>
      <c r="K562">
        <v>1.3455E-2</v>
      </c>
      <c r="L562">
        <v>6.2769999999999996E-3</v>
      </c>
      <c r="M562">
        <v>7.1249000000000007E-2</v>
      </c>
      <c r="N562" t="s">
        <v>467</v>
      </c>
      <c r="O562" t="s">
        <v>467</v>
      </c>
      <c r="P562" t="s">
        <v>467</v>
      </c>
      <c r="Q562" t="s">
        <v>467</v>
      </c>
    </row>
    <row r="563" spans="1:17" x14ac:dyDescent="0.3">
      <c r="A563" s="210" t="str">
        <f t="shared" si="17"/>
        <v>TO_2028_116_32</v>
      </c>
      <c r="B563" s="210" t="str">
        <f t="shared" si="16"/>
        <v>TO</v>
      </c>
      <c r="C563">
        <v>5</v>
      </c>
      <c r="D563">
        <v>2028</v>
      </c>
      <c r="E563">
        <v>49045</v>
      </c>
      <c r="F563" t="s">
        <v>385</v>
      </c>
      <c r="G563">
        <v>32</v>
      </c>
      <c r="H563" t="s">
        <v>254</v>
      </c>
      <c r="I563">
        <v>116</v>
      </c>
      <c r="J563" t="s">
        <v>182</v>
      </c>
      <c r="K563">
        <v>3.016E-3</v>
      </c>
      <c r="L563">
        <v>3.016E-3</v>
      </c>
      <c r="M563" t="s">
        <v>467</v>
      </c>
      <c r="N563" t="s">
        <v>467</v>
      </c>
      <c r="O563" t="s">
        <v>467</v>
      </c>
      <c r="P563" t="s">
        <v>467</v>
      </c>
      <c r="Q563" t="s">
        <v>467</v>
      </c>
    </row>
    <row r="564" spans="1:17" x14ac:dyDescent="0.3">
      <c r="A564" s="210" t="str">
        <f t="shared" si="17"/>
        <v>TO_2028_117_32</v>
      </c>
      <c r="B564" s="210" t="str">
        <f t="shared" si="16"/>
        <v>TO</v>
      </c>
      <c r="C564">
        <v>5</v>
      </c>
      <c r="D564">
        <v>2028</v>
      </c>
      <c r="E564">
        <v>49045</v>
      </c>
      <c r="F564" t="s">
        <v>385</v>
      </c>
      <c r="G564">
        <v>32</v>
      </c>
      <c r="H564" t="s">
        <v>254</v>
      </c>
      <c r="I564">
        <v>117</v>
      </c>
      <c r="J564" t="s">
        <v>183</v>
      </c>
      <c r="K564">
        <v>1.513E-3</v>
      </c>
      <c r="L564">
        <v>1.513E-3</v>
      </c>
      <c r="M564" t="s">
        <v>467</v>
      </c>
      <c r="N564" t="s">
        <v>467</v>
      </c>
      <c r="O564" t="s">
        <v>467</v>
      </c>
      <c r="P564" t="s">
        <v>467</v>
      </c>
      <c r="Q564" t="s">
        <v>467</v>
      </c>
    </row>
    <row r="565" spans="1:17" x14ac:dyDescent="0.3">
      <c r="A565" s="210" t="str">
        <f t="shared" si="17"/>
        <v>TO_2028_2_41</v>
      </c>
      <c r="B565" s="210" t="str">
        <f t="shared" si="16"/>
        <v>TO</v>
      </c>
      <c r="C565">
        <v>5</v>
      </c>
      <c r="D565">
        <v>2028</v>
      </c>
      <c r="E565">
        <v>49045</v>
      </c>
      <c r="F565" t="s">
        <v>385</v>
      </c>
      <c r="G565">
        <v>41</v>
      </c>
      <c r="H565" t="s">
        <v>468</v>
      </c>
      <c r="I565">
        <v>2</v>
      </c>
      <c r="J565" t="s">
        <v>174</v>
      </c>
      <c r="K565">
        <v>7.2956219999999998</v>
      </c>
      <c r="L565">
        <v>7.2220950000000004</v>
      </c>
      <c r="M565">
        <v>4.7569520000000001</v>
      </c>
      <c r="N565" t="s">
        <v>467</v>
      </c>
      <c r="O565" t="s">
        <v>467</v>
      </c>
      <c r="P565" t="s">
        <v>467</v>
      </c>
      <c r="Q565" t="s">
        <v>467</v>
      </c>
    </row>
    <row r="566" spans="1:17" x14ac:dyDescent="0.3">
      <c r="A566" s="210" t="str">
        <f t="shared" si="17"/>
        <v>TO_2028_3_41</v>
      </c>
      <c r="B566" s="210" t="str">
        <f t="shared" si="16"/>
        <v>TO</v>
      </c>
      <c r="C566">
        <v>5</v>
      </c>
      <c r="D566">
        <v>2028</v>
      </c>
      <c r="E566">
        <v>49045</v>
      </c>
      <c r="F566" t="s">
        <v>385</v>
      </c>
      <c r="G566">
        <v>41</v>
      </c>
      <c r="H566" t="s">
        <v>468</v>
      </c>
      <c r="I566">
        <v>3</v>
      </c>
      <c r="J566" t="s">
        <v>175</v>
      </c>
      <c r="K566">
        <v>3.2652670000000001</v>
      </c>
      <c r="L566">
        <v>3.2505359999999999</v>
      </c>
      <c r="M566">
        <v>0.95305799999999996</v>
      </c>
      <c r="N566" t="s">
        <v>467</v>
      </c>
      <c r="O566" t="s">
        <v>467</v>
      </c>
      <c r="P566" t="s">
        <v>467</v>
      </c>
      <c r="Q566" t="s">
        <v>467</v>
      </c>
    </row>
    <row r="567" spans="1:17" x14ac:dyDescent="0.3">
      <c r="A567" s="210" t="str">
        <f t="shared" si="17"/>
        <v>TO_2028_87_41</v>
      </c>
      <c r="B567" s="210" t="str">
        <f t="shared" si="16"/>
        <v>TO</v>
      </c>
      <c r="C567">
        <v>5</v>
      </c>
      <c r="D567">
        <v>2028</v>
      </c>
      <c r="E567">
        <v>49045</v>
      </c>
      <c r="F567" t="s">
        <v>385</v>
      </c>
      <c r="G567">
        <v>41</v>
      </c>
      <c r="H567" t="s">
        <v>468</v>
      </c>
      <c r="I567">
        <v>87</v>
      </c>
      <c r="J567" t="s">
        <v>176</v>
      </c>
      <c r="K567">
        <v>0.28254499999999999</v>
      </c>
      <c r="L567">
        <v>0.171288</v>
      </c>
      <c r="M567">
        <v>0.84675100000000003</v>
      </c>
      <c r="N567">
        <v>5.5380000000000004E-3</v>
      </c>
      <c r="O567">
        <v>8.3538000000000001E-2</v>
      </c>
      <c r="P567" t="s">
        <v>467</v>
      </c>
      <c r="Q567">
        <v>33.533999999999999</v>
      </c>
    </row>
    <row r="568" spans="1:17" x14ac:dyDescent="0.3">
      <c r="A568" s="210" t="str">
        <f t="shared" si="17"/>
        <v>TO_2028_90_41</v>
      </c>
      <c r="B568" s="210" t="str">
        <f t="shared" si="16"/>
        <v>TO</v>
      </c>
      <c r="C568">
        <v>5</v>
      </c>
      <c r="D568">
        <v>2028</v>
      </c>
      <c r="E568">
        <v>49045</v>
      </c>
      <c r="F568" t="s">
        <v>385</v>
      </c>
      <c r="G568">
        <v>41</v>
      </c>
      <c r="H568" t="s">
        <v>468</v>
      </c>
      <c r="I568">
        <v>90</v>
      </c>
      <c r="J568" t="s">
        <v>179</v>
      </c>
      <c r="K568">
        <v>1460.1324460000001</v>
      </c>
      <c r="L568">
        <v>1458.5931399999999</v>
      </c>
      <c r="M568">
        <v>99.585648000000006</v>
      </c>
      <c r="N568" t="s">
        <v>467</v>
      </c>
      <c r="O568" t="s">
        <v>467</v>
      </c>
      <c r="P568" t="s">
        <v>467</v>
      </c>
      <c r="Q568" t="s">
        <v>467</v>
      </c>
    </row>
    <row r="569" spans="1:17" x14ac:dyDescent="0.3">
      <c r="A569" s="210" t="str">
        <f t="shared" si="17"/>
        <v>TO_2028_100_41</v>
      </c>
      <c r="B569" s="210" t="str">
        <f t="shared" si="16"/>
        <v>TO</v>
      </c>
      <c r="C569">
        <v>5</v>
      </c>
      <c r="D569">
        <v>2028</v>
      </c>
      <c r="E569">
        <v>49045</v>
      </c>
      <c r="F569" t="s">
        <v>385</v>
      </c>
      <c r="G569">
        <v>41</v>
      </c>
      <c r="H569" t="s">
        <v>468</v>
      </c>
      <c r="I569">
        <v>100</v>
      </c>
      <c r="J569" t="s">
        <v>178</v>
      </c>
      <c r="K569">
        <v>5.2872000000000002E-2</v>
      </c>
      <c r="L569">
        <v>5.2137999999999997E-2</v>
      </c>
      <c r="M569">
        <v>4.7479E-2</v>
      </c>
      <c r="N569" t="s">
        <v>467</v>
      </c>
      <c r="O569" t="s">
        <v>467</v>
      </c>
      <c r="P569" t="s">
        <v>467</v>
      </c>
      <c r="Q569" t="s">
        <v>467</v>
      </c>
    </row>
    <row r="570" spans="1:17" x14ac:dyDescent="0.3">
      <c r="A570" s="210" t="str">
        <f t="shared" si="17"/>
        <v>TO_2028_106_41</v>
      </c>
      <c r="B570" s="210" t="str">
        <f t="shared" si="16"/>
        <v>TO</v>
      </c>
      <c r="C570">
        <v>5</v>
      </c>
      <c r="D570">
        <v>2028</v>
      </c>
      <c r="E570">
        <v>49045</v>
      </c>
      <c r="F570" t="s">
        <v>385</v>
      </c>
      <c r="G570">
        <v>41</v>
      </c>
      <c r="H570" t="s">
        <v>468</v>
      </c>
      <c r="I570">
        <v>106</v>
      </c>
      <c r="J570" t="s">
        <v>180</v>
      </c>
      <c r="K570">
        <v>8.7932999999999997E-2</v>
      </c>
      <c r="L570">
        <v>8.7932999999999997E-2</v>
      </c>
      <c r="M570" t="s">
        <v>467</v>
      </c>
      <c r="N570" t="s">
        <v>467</v>
      </c>
      <c r="O570" t="s">
        <v>467</v>
      </c>
      <c r="P570" t="s">
        <v>467</v>
      </c>
      <c r="Q570" t="s">
        <v>467</v>
      </c>
    </row>
    <row r="571" spans="1:17" x14ac:dyDescent="0.3">
      <c r="A571" s="210" t="str">
        <f t="shared" si="17"/>
        <v>TO_2028_107_41</v>
      </c>
      <c r="B571" s="210" t="str">
        <f t="shared" si="16"/>
        <v>TO</v>
      </c>
      <c r="C571">
        <v>5</v>
      </c>
      <c r="D571">
        <v>2028</v>
      </c>
      <c r="E571">
        <v>49045</v>
      </c>
      <c r="F571" t="s">
        <v>385</v>
      </c>
      <c r="G571">
        <v>41</v>
      </c>
      <c r="H571" t="s">
        <v>468</v>
      </c>
      <c r="I571">
        <v>107</v>
      </c>
      <c r="J571" t="s">
        <v>181</v>
      </c>
      <c r="K571">
        <v>2.6519999999999998E-2</v>
      </c>
      <c r="L571">
        <v>2.6519999999999998E-2</v>
      </c>
      <c r="M571" t="s">
        <v>467</v>
      </c>
      <c r="N571" t="s">
        <v>467</v>
      </c>
      <c r="O571" t="s">
        <v>467</v>
      </c>
      <c r="P571" t="s">
        <v>467</v>
      </c>
      <c r="Q571" t="s">
        <v>467</v>
      </c>
    </row>
    <row r="572" spans="1:17" x14ac:dyDescent="0.3">
      <c r="A572" s="210" t="str">
        <f t="shared" si="17"/>
        <v>TO_2028_110_41</v>
      </c>
      <c r="B572" s="210" t="str">
        <f t="shared" si="16"/>
        <v>TO</v>
      </c>
      <c r="C572">
        <v>5</v>
      </c>
      <c r="D572">
        <v>2028</v>
      </c>
      <c r="E572">
        <v>49045</v>
      </c>
      <c r="F572" t="s">
        <v>385</v>
      </c>
      <c r="G572">
        <v>41</v>
      </c>
      <c r="H572" t="s">
        <v>468</v>
      </c>
      <c r="I572">
        <v>110</v>
      </c>
      <c r="J572" t="s">
        <v>177</v>
      </c>
      <c r="K572">
        <v>4.8443E-2</v>
      </c>
      <c r="L572">
        <v>4.7792000000000001E-2</v>
      </c>
      <c r="M572">
        <v>4.2152000000000002E-2</v>
      </c>
      <c r="N572" t="s">
        <v>467</v>
      </c>
      <c r="O572" t="s">
        <v>467</v>
      </c>
      <c r="P572" t="s">
        <v>467</v>
      </c>
      <c r="Q572" t="s">
        <v>467</v>
      </c>
    </row>
    <row r="573" spans="1:17" x14ac:dyDescent="0.3">
      <c r="A573" s="210" t="str">
        <f t="shared" si="17"/>
        <v>TO_2028_116_41</v>
      </c>
      <c r="B573" s="210" t="str">
        <f t="shared" si="16"/>
        <v>TO</v>
      </c>
      <c r="C573">
        <v>5</v>
      </c>
      <c r="D573">
        <v>2028</v>
      </c>
      <c r="E573">
        <v>49045</v>
      </c>
      <c r="F573" t="s">
        <v>385</v>
      </c>
      <c r="G573">
        <v>41</v>
      </c>
      <c r="H573" t="s">
        <v>468</v>
      </c>
      <c r="I573">
        <v>116</v>
      </c>
      <c r="J573" t="s">
        <v>182</v>
      </c>
      <c r="K573">
        <v>1.099E-2</v>
      </c>
      <c r="L573">
        <v>1.099E-2</v>
      </c>
      <c r="M573" t="s">
        <v>467</v>
      </c>
      <c r="N573" t="s">
        <v>467</v>
      </c>
      <c r="O573" t="s">
        <v>467</v>
      </c>
      <c r="P573" t="s">
        <v>467</v>
      </c>
      <c r="Q573" t="s">
        <v>467</v>
      </c>
    </row>
    <row r="574" spans="1:17" x14ac:dyDescent="0.3">
      <c r="A574" s="210" t="str">
        <f t="shared" si="17"/>
        <v>TO_2028_117_41</v>
      </c>
      <c r="B574" s="210" t="str">
        <f t="shared" si="16"/>
        <v>TO</v>
      </c>
      <c r="C574">
        <v>5</v>
      </c>
      <c r="D574">
        <v>2028</v>
      </c>
      <c r="E574">
        <v>49045</v>
      </c>
      <c r="F574" t="s">
        <v>385</v>
      </c>
      <c r="G574">
        <v>41</v>
      </c>
      <c r="H574" t="s">
        <v>468</v>
      </c>
      <c r="I574">
        <v>117</v>
      </c>
      <c r="J574" t="s">
        <v>183</v>
      </c>
      <c r="K574">
        <v>3.9769999999999996E-3</v>
      </c>
      <c r="L574">
        <v>3.9769999999999996E-3</v>
      </c>
      <c r="M574" t="s">
        <v>467</v>
      </c>
      <c r="N574" t="s">
        <v>467</v>
      </c>
      <c r="O574" t="s">
        <v>467</v>
      </c>
      <c r="P574" t="s">
        <v>467</v>
      </c>
      <c r="Q574" t="s">
        <v>467</v>
      </c>
    </row>
    <row r="575" spans="1:17" x14ac:dyDescent="0.3">
      <c r="A575" s="210" t="str">
        <f t="shared" si="17"/>
        <v>TO_2028_2_42</v>
      </c>
      <c r="B575" s="210" t="str">
        <f t="shared" si="16"/>
        <v>TO</v>
      </c>
      <c r="C575">
        <v>5</v>
      </c>
      <c r="D575">
        <v>2028</v>
      </c>
      <c r="E575">
        <v>49045</v>
      </c>
      <c r="F575" t="s">
        <v>385</v>
      </c>
      <c r="G575">
        <v>42</v>
      </c>
      <c r="H575" t="s">
        <v>256</v>
      </c>
      <c r="I575">
        <v>2</v>
      </c>
      <c r="J575" t="s">
        <v>174</v>
      </c>
      <c r="K575">
        <v>7.4319439999999997</v>
      </c>
      <c r="L575">
        <v>7.3573649999999997</v>
      </c>
      <c r="M575">
        <v>4.3706149999999999</v>
      </c>
      <c r="N575" t="s">
        <v>467</v>
      </c>
      <c r="O575" t="s">
        <v>467</v>
      </c>
      <c r="P575" t="s">
        <v>467</v>
      </c>
      <c r="Q575" t="s">
        <v>467</v>
      </c>
    </row>
    <row r="576" spans="1:17" x14ac:dyDescent="0.3">
      <c r="A576" s="210" t="str">
        <f t="shared" si="17"/>
        <v>TO_2028_3_42</v>
      </c>
      <c r="B576" s="210" t="str">
        <f t="shared" si="16"/>
        <v>TO</v>
      </c>
      <c r="C576">
        <v>5</v>
      </c>
      <c r="D576">
        <v>2028</v>
      </c>
      <c r="E576">
        <v>49045</v>
      </c>
      <c r="F576" t="s">
        <v>385</v>
      </c>
      <c r="G576">
        <v>42</v>
      </c>
      <c r="H576" t="s">
        <v>256</v>
      </c>
      <c r="I576">
        <v>3</v>
      </c>
      <c r="J576" t="s">
        <v>175</v>
      </c>
      <c r="K576">
        <v>2.4126850000000002</v>
      </c>
      <c r="L576">
        <v>2.3960370000000002</v>
      </c>
      <c r="M576">
        <v>0.97562700000000002</v>
      </c>
      <c r="N576" t="s">
        <v>467</v>
      </c>
      <c r="O576" t="s">
        <v>467</v>
      </c>
      <c r="P576" t="s">
        <v>467</v>
      </c>
      <c r="Q576" t="s">
        <v>467</v>
      </c>
    </row>
    <row r="577" spans="1:17" x14ac:dyDescent="0.3">
      <c r="A577" s="210" t="str">
        <f t="shared" si="17"/>
        <v>TO_2028_87_42</v>
      </c>
      <c r="B577" s="210" t="str">
        <f t="shared" si="16"/>
        <v>TO</v>
      </c>
      <c r="C577">
        <v>5</v>
      </c>
      <c r="D577">
        <v>2028</v>
      </c>
      <c r="E577">
        <v>49045</v>
      </c>
      <c r="F577" t="s">
        <v>385</v>
      </c>
      <c r="G577">
        <v>42</v>
      </c>
      <c r="H577" t="s">
        <v>256</v>
      </c>
      <c r="I577">
        <v>87</v>
      </c>
      <c r="J577" t="s">
        <v>176</v>
      </c>
      <c r="K577">
        <v>0.243288</v>
      </c>
      <c r="L577">
        <v>0.13266</v>
      </c>
      <c r="M577">
        <v>0.83030999999999999</v>
      </c>
      <c r="N577">
        <v>4.8149999999999998E-3</v>
      </c>
      <c r="O577">
        <v>7.3521000000000003E-2</v>
      </c>
      <c r="P577" t="s">
        <v>467</v>
      </c>
      <c r="Q577">
        <v>33.584544999999999</v>
      </c>
    </row>
    <row r="578" spans="1:17" x14ac:dyDescent="0.3">
      <c r="A578" s="210" t="str">
        <f t="shared" si="17"/>
        <v>TO_2028_90_42</v>
      </c>
      <c r="B578" s="210" t="str">
        <f t="shared" si="16"/>
        <v>TO</v>
      </c>
      <c r="C578">
        <v>5</v>
      </c>
      <c r="D578">
        <v>2028</v>
      </c>
      <c r="E578">
        <v>49045</v>
      </c>
      <c r="F578" t="s">
        <v>385</v>
      </c>
      <c r="G578">
        <v>42</v>
      </c>
      <c r="H578" t="s">
        <v>256</v>
      </c>
      <c r="I578">
        <v>90</v>
      </c>
      <c r="J578" t="s">
        <v>179</v>
      </c>
      <c r="K578">
        <v>1457.170654</v>
      </c>
      <c r="L578">
        <v>1455.488159</v>
      </c>
      <c r="M578">
        <v>98.593681000000004</v>
      </c>
      <c r="N578" t="s">
        <v>467</v>
      </c>
      <c r="O578" t="s">
        <v>467</v>
      </c>
      <c r="P578" t="s">
        <v>467</v>
      </c>
      <c r="Q578" t="s">
        <v>467</v>
      </c>
    </row>
    <row r="579" spans="1:17" x14ac:dyDescent="0.3">
      <c r="A579" s="210" t="str">
        <f t="shared" si="17"/>
        <v>TO_2028_100_42</v>
      </c>
      <c r="B579" s="210" t="str">
        <f t="shared" si="16"/>
        <v>TO</v>
      </c>
      <c r="C579">
        <v>5</v>
      </c>
      <c r="D579">
        <v>2028</v>
      </c>
      <c r="E579">
        <v>49045</v>
      </c>
      <c r="F579" t="s">
        <v>385</v>
      </c>
      <c r="G579">
        <v>42</v>
      </c>
      <c r="H579" t="s">
        <v>256</v>
      </c>
      <c r="I579">
        <v>100</v>
      </c>
      <c r="J579" t="s">
        <v>178</v>
      </c>
      <c r="K579">
        <v>2.0374E-2</v>
      </c>
      <c r="L579">
        <v>1.9491000000000001E-2</v>
      </c>
      <c r="M579">
        <v>5.1742999999999997E-2</v>
      </c>
      <c r="N579" t="s">
        <v>467</v>
      </c>
      <c r="O579" t="s">
        <v>467</v>
      </c>
      <c r="P579" t="s">
        <v>467</v>
      </c>
      <c r="Q579" t="s">
        <v>467</v>
      </c>
    </row>
    <row r="580" spans="1:17" x14ac:dyDescent="0.3">
      <c r="A580" s="210" t="str">
        <f t="shared" si="17"/>
        <v>TO_2028_106_42</v>
      </c>
      <c r="B580" s="210" t="str">
        <f t="shared" si="16"/>
        <v>TO</v>
      </c>
      <c r="C580">
        <v>5</v>
      </c>
      <c r="D580">
        <v>2028</v>
      </c>
      <c r="E580">
        <v>49045</v>
      </c>
      <c r="F580" t="s">
        <v>385</v>
      </c>
      <c r="G580">
        <v>42</v>
      </c>
      <c r="H580" t="s">
        <v>256</v>
      </c>
      <c r="I580">
        <v>106</v>
      </c>
      <c r="J580" t="s">
        <v>180</v>
      </c>
      <c r="K580">
        <v>4.8912999999999998E-2</v>
      </c>
      <c r="L580">
        <v>4.8912999999999998E-2</v>
      </c>
      <c r="M580" t="s">
        <v>467</v>
      </c>
      <c r="N580" t="s">
        <v>467</v>
      </c>
      <c r="O580" t="s">
        <v>467</v>
      </c>
      <c r="P580" t="s">
        <v>467</v>
      </c>
      <c r="Q580" t="s">
        <v>467</v>
      </c>
    </row>
    <row r="581" spans="1:17" x14ac:dyDescent="0.3">
      <c r="A581" s="210" t="str">
        <f t="shared" si="17"/>
        <v>TO_2028_107_42</v>
      </c>
      <c r="B581" s="210" t="str">
        <f t="shared" ref="B581:B589" si="18">VLOOKUP(E581,County_ID,2,FALSE)</f>
        <v>TO</v>
      </c>
      <c r="C581">
        <v>5</v>
      </c>
      <c r="D581">
        <v>2028</v>
      </c>
      <c r="E581">
        <v>49045</v>
      </c>
      <c r="F581" t="s">
        <v>385</v>
      </c>
      <c r="G581">
        <v>42</v>
      </c>
      <c r="H581" t="s">
        <v>256</v>
      </c>
      <c r="I581">
        <v>107</v>
      </c>
      <c r="J581" t="s">
        <v>181</v>
      </c>
      <c r="K581">
        <v>1.6036999999999999E-2</v>
      </c>
      <c r="L581">
        <v>1.6036999999999999E-2</v>
      </c>
      <c r="M581" t="s">
        <v>467</v>
      </c>
      <c r="N581" t="s">
        <v>467</v>
      </c>
      <c r="O581" t="s">
        <v>467</v>
      </c>
      <c r="P581" t="s">
        <v>467</v>
      </c>
      <c r="Q581" t="s">
        <v>467</v>
      </c>
    </row>
    <row r="582" spans="1:17" x14ac:dyDescent="0.3">
      <c r="A582" s="210" t="str">
        <f t="shared" ref="A582:A589" si="19">B582&amp;"_"&amp;D582&amp;"_"&amp;I582&amp;"_"&amp;G582</f>
        <v>TO_2028_110_42</v>
      </c>
      <c r="B582" s="210" t="str">
        <f t="shared" si="18"/>
        <v>TO</v>
      </c>
      <c r="C582">
        <v>5</v>
      </c>
      <c r="D582">
        <v>2028</v>
      </c>
      <c r="E582">
        <v>49045</v>
      </c>
      <c r="F582" t="s">
        <v>385</v>
      </c>
      <c r="G582">
        <v>42</v>
      </c>
      <c r="H582" t="s">
        <v>256</v>
      </c>
      <c r="I582">
        <v>110</v>
      </c>
      <c r="J582" t="s">
        <v>177</v>
      </c>
      <c r="K582">
        <v>1.8582999999999999E-2</v>
      </c>
      <c r="L582">
        <v>1.7802999999999999E-2</v>
      </c>
      <c r="M582">
        <v>4.5698999999999997E-2</v>
      </c>
      <c r="N582" t="s">
        <v>467</v>
      </c>
      <c r="O582" t="s">
        <v>467</v>
      </c>
      <c r="P582" t="s">
        <v>467</v>
      </c>
      <c r="Q582" t="s">
        <v>467</v>
      </c>
    </row>
    <row r="583" spans="1:17" x14ac:dyDescent="0.3">
      <c r="A583" s="210" t="str">
        <f t="shared" si="19"/>
        <v>TO_2028_116_42</v>
      </c>
      <c r="B583" s="210" t="str">
        <f t="shared" si="18"/>
        <v>TO</v>
      </c>
      <c r="C583">
        <v>5</v>
      </c>
      <c r="D583">
        <v>2028</v>
      </c>
      <c r="E583">
        <v>49045</v>
      </c>
      <c r="F583" t="s">
        <v>385</v>
      </c>
      <c r="G583">
        <v>42</v>
      </c>
      <c r="H583" t="s">
        <v>256</v>
      </c>
      <c r="I583">
        <v>116</v>
      </c>
      <c r="J583" t="s">
        <v>182</v>
      </c>
      <c r="K583">
        <v>6.1149999999999998E-3</v>
      </c>
      <c r="L583">
        <v>6.1149999999999998E-3</v>
      </c>
      <c r="M583" t="s">
        <v>467</v>
      </c>
      <c r="N583" t="s">
        <v>467</v>
      </c>
      <c r="O583" t="s">
        <v>467</v>
      </c>
      <c r="P583" t="s">
        <v>467</v>
      </c>
      <c r="Q583" t="s">
        <v>467</v>
      </c>
    </row>
    <row r="584" spans="1:17" x14ac:dyDescent="0.3">
      <c r="A584" s="210" t="str">
        <f t="shared" si="19"/>
        <v>TO_2028_117_42</v>
      </c>
      <c r="B584" s="210" t="str">
        <f t="shared" si="18"/>
        <v>TO</v>
      </c>
      <c r="C584">
        <v>5</v>
      </c>
      <c r="D584">
        <v>2028</v>
      </c>
      <c r="E584">
        <v>49045</v>
      </c>
      <c r="F584" t="s">
        <v>385</v>
      </c>
      <c r="G584">
        <v>42</v>
      </c>
      <c r="H584" t="s">
        <v>256</v>
      </c>
      <c r="I584">
        <v>117</v>
      </c>
      <c r="J584" t="s">
        <v>183</v>
      </c>
      <c r="K584">
        <v>2.405E-3</v>
      </c>
      <c r="L584">
        <v>2.405E-3</v>
      </c>
      <c r="M584" t="s">
        <v>467</v>
      </c>
      <c r="N584" t="s">
        <v>467</v>
      </c>
      <c r="O584" t="s">
        <v>467</v>
      </c>
      <c r="P584" t="s">
        <v>467</v>
      </c>
      <c r="Q584" t="s">
        <v>467</v>
      </c>
    </row>
    <row r="585" spans="1:17" x14ac:dyDescent="0.3">
      <c r="A585" s="210" t="str">
        <f t="shared" si="19"/>
        <v>TO_2028_2_43</v>
      </c>
      <c r="B585" s="210" t="str">
        <f t="shared" si="18"/>
        <v>TO</v>
      </c>
      <c r="C585">
        <v>5</v>
      </c>
      <c r="D585">
        <v>2028</v>
      </c>
      <c r="E585">
        <v>49045</v>
      </c>
      <c r="F585" t="s">
        <v>385</v>
      </c>
      <c r="G585">
        <v>43</v>
      </c>
      <c r="H585" t="s">
        <v>257</v>
      </c>
      <c r="I585">
        <v>2</v>
      </c>
      <c r="J585" t="s">
        <v>174</v>
      </c>
      <c r="K585">
        <v>1.349234</v>
      </c>
      <c r="L585">
        <v>1.319032</v>
      </c>
      <c r="M585">
        <v>1.0837600000000001</v>
      </c>
      <c r="N585" t="s">
        <v>467</v>
      </c>
      <c r="O585" t="s">
        <v>467</v>
      </c>
      <c r="P585" t="s">
        <v>467</v>
      </c>
      <c r="Q585" t="s">
        <v>467</v>
      </c>
    </row>
    <row r="586" spans="1:17" x14ac:dyDescent="0.3">
      <c r="A586" s="210" t="str">
        <f t="shared" si="19"/>
        <v>TO_2028_3_43</v>
      </c>
      <c r="B586" s="210" t="str">
        <f t="shared" si="18"/>
        <v>TO</v>
      </c>
      <c r="C586">
        <v>5</v>
      </c>
      <c r="D586">
        <v>2028</v>
      </c>
      <c r="E586">
        <v>49045</v>
      </c>
      <c r="F586" t="s">
        <v>385</v>
      </c>
      <c r="G586">
        <v>43</v>
      </c>
      <c r="H586" t="s">
        <v>257</v>
      </c>
      <c r="I586">
        <v>3</v>
      </c>
      <c r="J586" t="s">
        <v>175</v>
      </c>
      <c r="K586">
        <v>1.7395640000000001</v>
      </c>
      <c r="L586">
        <v>1.7146159999999999</v>
      </c>
      <c r="M586">
        <v>0.89524199999999998</v>
      </c>
      <c r="N586" t="s">
        <v>467</v>
      </c>
      <c r="O586" t="s">
        <v>467</v>
      </c>
      <c r="P586" t="s">
        <v>467</v>
      </c>
      <c r="Q586" t="s">
        <v>467</v>
      </c>
    </row>
    <row r="587" spans="1:17" x14ac:dyDescent="0.3">
      <c r="A587" s="210" t="str">
        <f t="shared" si="19"/>
        <v>TO_2028_87_43</v>
      </c>
      <c r="B587" s="210" t="str">
        <f t="shared" si="18"/>
        <v>TO</v>
      </c>
      <c r="C587">
        <v>5</v>
      </c>
      <c r="D587">
        <v>2028</v>
      </c>
      <c r="E587">
        <v>49045</v>
      </c>
      <c r="F587" t="s">
        <v>385</v>
      </c>
      <c r="G587">
        <v>43</v>
      </c>
      <c r="H587" t="s">
        <v>257</v>
      </c>
      <c r="I587">
        <v>87</v>
      </c>
      <c r="J587" t="s">
        <v>176</v>
      </c>
      <c r="K587">
        <v>0.155255</v>
      </c>
      <c r="L587">
        <v>9.8947999999999994E-2</v>
      </c>
      <c r="M587">
        <v>0.69879500000000005</v>
      </c>
      <c r="N587">
        <v>5.2099999999999998E-4</v>
      </c>
      <c r="O587">
        <v>2.7160000000000001E-3</v>
      </c>
      <c r="P587" t="s">
        <v>467</v>
      </c>
      <c r="Q587">
        <v>4.5454280000000002</v>
      </c>
    </row>
    <row r="588" spans="1:17" x14ac:dyDescent="0.3">
      <c r="A588" s="210" t="str">
        <f t="shared" si="19"/>
        <v>TO_2028_90_43</v>
      </c>
      <c r="B588" s="210" t="str">
        <f t="shared" si="18"/>
        <v>TO</v>
      </c>
      <c r="C588">
        <v>5</v>
      </c>
      <c r="D588">
        <v>2028</v>
      </c>
      <c r="E588">
        <v>49045</v>
      </c>
      <c r="F588" t="s">
        <v>385</v>
      </c>
      <c r="G588">
        <v>43</v>
      </c>
      <c r="H588" t="s">
        <v>257</v>
      </c>
      <c r="I588">
        <v>90</v>
      </c>
      <c r="J588" t="s">
        <v>179</v>
      </c>
      <c r="K588">
        <v>1102.5043949999999</v>
      </c>
      <c r="L588">
        <v>1099.979736</v>
      </c>
      <c r="M588">
        <v>90.592110000000005</v>
      </c>
      <c r="N588" t="s">
        <v>467</v>
      </c>
      <c r="O588" t="s">
        <v>467</v>
      </c>
      <c r="P588" t="s">
        <v>467</v>
      </c>
      <c r="Q588" t="s">
        <v>467</v>
      </c>
    </row>
    <row r="589" spans="1:17" x14ac:dyDescent="0.3">
      <c r="A589" s="210" t="str">
        <f t="shared" si="19"/>
        <v>TO_2028_100_43</v>
      </c>
      <c r="B589" s="210" t="str">
        <f t="shared" si="18"/>
        <v>TO</v>
      </c>
      <c r="C589">
        <v>5</v>
      </c>
      <c r="D589">
        <v>2028</v>
      </c>
      <c r="E589">
        <v>49045</v>
      </c>
      <c r="F589" t="s">
        <v>385</v>
      </c>
      <c r="G589">
        <v>43</v>
      </c>
      <c r="H589" t="s">
        <v>257</v>
      </c>
      <c r="I589">
        <v>100</v>
      </c>
      <c r="J589" t="s">
        <v>178</v>
      </c>
      <c r="K589">
        <v>3.9503000000000003E-2</v>
      </c>
      <c r="L589">
        <v>3.9343999999999997E-2</v>
      </c>
      <c r="M589">
        <v>5.7109999999999999E-3</v>
      </c>
      <c r="N589" t="s">
        <v>467</v>
      </c>
      <c r="O589" t="s">
        <v>467</v>
      </c>
      <c r="P589" t="s">
        <v>467</v>
      </c>
      <c r="Q589" t="s">
        <v>467</v>
      </c>
    </row>
    <row r="590" spans="1:17" x14ac:dyDescent="0.3">
      <c r="A590" s="210" t="str">
        <f t="shared" ref="A590:A628" si="20">B590&amp;"_"&amp;D590&amp;"_"&amp;I590&amp;"_"&amp;G590</f>
        <v>TO_2028_106_43</v>
      </c>
      <c r="B590" s="210" t="str">
        <f t="shared" ref="B590:B628" si="21">VLOOKUP(E590,County_ID,2,FALSE)</f>
        <v>TO</v>
      </c>
      <c r="C590">
        <v>5</v>
      </c>
      <c r="D590">
        <v>2028</v>
      </c>
      <c r="E590">
        <v>49045</v>
      </c>
      <c r="F590" t="s">
        <v>385</v>
      </c>
      <c r="G590">
        <v>43</v>
      </c>
      <c r="H590" t="s">
        <v>257</v>
      </c>
      <c r="I590">
        <v>106</v>
      </c>
      <c r="J590" t="s">
        <v>180</v>
      </c>
      <c r="K590">
        <v>5.2144999999999997E-2</v>
      </c>
      <c r="L590">
        <v>5.2144999999999997E-2</v>
      </c>
      <c r="M590" t="s">
        <v>467</v>
      </c>
      <c r="N590" t="s">
        <v>467</v>
      </c>
      <c r="O590" t="s">
        <v>467</v>
      </c>
      <c r="P590" t="s">
        <v>467</v>
      </c>
      <c r="Q590" t="s">
        <v>467</v>
      </c>
    </row>
    <row r="591" spans="1:17" x14ac:dyDescent="0.3">
      <c r="A591" s="210" t="str">
        <f t="shared" si="20"/>
        <v>TO_2028_107_43</v>
      </c>
      <c r="B591" s="210" t="str">
        <f t="shared" si="21"/>
        <v>TO</v>
      </c>
      <c r="C591">
        <v>5</v>
      </c>
      <c r="D591">
        <v>2028</v>
      </c>
      <c r="E591">
        <v>49045</v>
      </c>
      <c r="F591" t="s">
        <v>385</v>
      </c>
      <c r="G591">
        <v>43</v>
      </c>
      <c r="H591" t="s">
        <v>257</v>
      </c>
      <c r="I591">
        <v>107</v>
      </c>
      <c r="J591" t="s">
        <v>181</v>
      </c>
      <c r="K591">
        <v>1.5472E-2</v>
      </c>
      <c r="L591">
        <v>1.5472E-2</v>
      </c>
      <c r="M591" t="s">
        <v>467</v>
      </c>
      <c r="N591" t="s">
        <v>467</v>
      </c>
      <c r="O591" t="s">
        <v>467</v>
      </c>
      <c r="P591" t="s">
        <v>467</v>
      </c>
      <c r="Q591" t="s">
        <v>467</v>
      </c>
    </row>
    <row r="592" spans="1:17" x14ac:dyDescent="0.3">
      <c r="A592" s="210" t="str">
        <f t="shared" si="20"/>
        <v>TO_2028_110_43</v>
      </c>
      <c r="B592" s="210" t="str">
        <f t="shared" si="21"/>
        <v>TO</v>
      </c>
      <c r="C592">
        <v>5</v>
      </c>
      <c r="D592">
        <v>2028</v>
      </c>
      <c r="E592">
        <v>49045</v>
      </c>
      <c r="F592" t="s">
        <v>385</v>
      </c>
      <c r="G592">
        <v>43</v>
      </c>
      <c r="H592" t="s">
        <v>257</v>
      </c>
      <c r="I592">
        <v>110</v>
      </c>
      <c r="J592" t="s">
        <v>177</v>
      </c>
      <c r="K592">
        <v>3.6330000000000001E-2</v>
      </c>
      <c r="L592">
        <v>3.6186999999999997E-2</v>
      </c>
      <c r="M592">
        <v>5.1250000000000002E-3</v>
      </c>
      <c r="N592" t="s">
        <v>467</v>
      </c>
      <c r="O592" t="s">
        <v>467</v>
      </c>
      <c r="P592" t="s">
        <v>467</v>
      </c>
      <c r="Q592" t="s">
        <v>467</v>
      </c>
    </row>
    <row r="593" spans="1:17" x14ac:dyDescent="0.3">
      <c r="A593" s="210" t="str">
        <f t="shared" si="20"/>
        <v>TO_2028_116_43</v>
      </c>
      <c r="B593" s="210" t="str">
        <f t="shared" si="21"/>
        <v>TO</v>
      </c>
      <c r="C593">
        <v>5</v>
      </c>
      <c r="D593">
        <v>2028</v>
      </c>
      <c r="E593">
        <v>49045</v>
      </c>
      <c r="F593" t="s">
        <v>385</v>
      </c>
      <c r="G593">
        <v>43</v>
      </c>
      <c r="H593" t="s">
        <v>257</v>
      </c>
      <c r="I593">
        <v>116</v>
      </c>
      <c r="J593" t="s">
        <v>182</v>
      </c>
      <c r="K593">
        <v>6.5180000000000004E-3</v>
      </c>
      <c r="L593">
        <v>6.5180000000000004E-3</v>
      </c>
      <c r="M593" t="s">
        <v>467</v>
      </c>
      <c r="N593" t="s">
        <v>467</v>
      </c>
      <c r="O593" t="s">
        <v>467</v>
      </c>
      <c r="P593" t="s">
        <v>467</v>
      </c>
      <c r="Q593" t="s">
        <v>467</v>
      </c>
    </row>
    <row r="594" spans="1:17" x14ac:dyDescent="0.3">
      <c r="A594" s="210" t="str">
        <f t="shared" si="20"/>
        <v>TO_2028_117_43</v>
      </c>
      <c r="B594" s="210" t="str">
        <f t="shared" si="21"/>
        <v>TO</v>
      </c>
      <c r="C594">
        <v>5</v>
      </c>
      <c r="D594">
        <v>2028</v>
      </c>
      <c r="E594">
        <v>49045</v>
      </c>
      <c r="F594" t="s">
        <v>385</v>
      </c>
      <c r="G594">
        <v>43</v>
      </c>
      <c r="H594" t="s">
        <v>257</v>
      </c>
      <c r="I594">
        <v>117</v>
      </c>
      <c r="J594" t="s">
        <v>183</v>
      </c>
      <c r="K594">
        <v>2.3210000000000001E-3</v>
      </c>
      <c r="L594">
        <v>2.3210000000000001E-3</v>
      </c>
      <c r="M594" t="s">
        <v>467</v>
      </c>
      <c r="N594" t="s">
        <v>467</v>
      </c>
      <c r="O594" t="s">
        <v>467</v>
      </c>
      <c r="P594" t="s">
        <v>467</v>
      </c>
      <c r="Q594" t="s">
        <v>467</v>
      </c>
    </row>
    <row r="595" spans="1:17" x14ac:dyDescent="0.3">
      <c r="A595" s="210" t="str">
        <f t="shared" si="20"/>
        <v>TO_2028_2_51</v>
      </c>
      <c r="B595" s="210" t="str">
        <f t="shared" si="21"/>
        <v>TO</v>
      </c>
      <c r="C595">
        <v>5</v>
      </c>
      <c r="D595">
        <v>2028</v>
      </c>
      <c r="E595">
        <v>49045</v>
      </c>
      <c r="F595" t="s">
        <v>385</v>
      </c>
      <c r="G595">
        <v>51</v>
      </c>
      <c r="H595" t="s">
        <v>258</v>
      </c>
      <c r="I595">
        <v>2</v>
      </c>
      <c r="J595" t="s">
        <v>174</v>
      </c>
      <c r="K595">
        <v>7.4619429999999998</v>
      </c>
      <c r="L595">
        <v>7.3827480000000003</v>
      </c>
      <c r="M595">
        <v>3.8380010000000002</v>
      </c>
      <c r="N595" t="s">
        <v>467</v>
      </c>
      <c r="O595" t="s">
        <v>467</v>
      </c>
      <c r="P595" t="s">
        <v>467</v>
      </c>
      <c r="Q595" t="s">
        <v>467</v>
      </c>
    </row>
    <row r="596" spans="1:17" x14ac:dyDescent="0.3">
      <c r="A596" s="210" t="str">
        <f t="shared" si="20"/>
        <v>TO_2028_3_51</v>
      </c>
      <c r="B596" s="210" t="str">
        <f t="shared" si="21"/>
        <v>TO</v>
      </c>
      <c r="C596">
        <v>5</v>
      </c>
      <c r="D596">
        <v>2028</v>
      </c>
      <c r="E596">
        <v>49045</v>
      </c>
      <c r="F596" t="s">
        <v>385</v>
      </c>
      <c r="G596">
        <v>51</v>
      </c>
      <c r="H596" t="s">
        <v>258</v>
      </c>
      <c r="I596">
        <v>3</v>
      </c>
      <c r="J596" t="s">
        <v>175</v>
      </c>
      <c r="K596">
        <v>3.1769599999999998</v>
      </c>
      <c r="L596">
        <v>3.138954</v>
      </c>
      <c r="M596">
        <v>1.8418639999999999</v>
      </c>
      <c r="N596" t="s">
        <v>467</v>
      </c>
      <c r="O596" t="s">
        <v>467</v>
      </c>
      <c r="P596" t="s">
        <v>467</v>
      </c>
      <c r="Q596" t="s">
        <v>467</v>
      </c>
    </row>
    <row r="597" spans="1:17" x14ac:dyDescent="0.3">
      <c r="A597" s="210" t="str">
        <f t="shared" si="20"/>
        <v>TO_2028_87_51</v>
      </c>
      <c r="B597" s="210" t="str">
        <f t="shared" si="21"/>
        <v>TO</v>
      </c>
      <c r="C597">
        <v>5</v>
      </c>
      <c r="D597">
        <v>2028</v>
      </c>
      <c r="E597">
        <v>49045</v>
      </c>
      <c r="F597" t="s">
        <v>385</v>
      </c>
      <c r="G597">
        <v>51</v>
      </c>
      <c r="H597" t="s">
        <v>258</v>
      </c>
      <c r="I597">
        <v>87</v>
      </c>
      <c r="J597" t="s">
        <v>176</v>
      </c>
      <c r="K597">
        <v>0.29083799999999999</v>
      </c>
      <c r="L597">
        <v>0.23725099999999999</v>
      </c>
      <c r="M597">
        <v>0.72724699999999998</v>
      </c>
      <c r="N597">
        <v>1.7229999999999999E-3</v>
      </c>
      <c r="O597">
        <v>5.2180000000000004E-3</v>
      </c>
      <c r="P597" t="s">
        <v>467</v>
      </c>
      <c r="Q597">
        <v>2.6793629999999999</v>
      </c>
    </row>
    <row r="598" spans="1:17" x14ac:dyDescent="0.3">
      <c r="A598" s="210" t="str">
        <f t="shared" si="20"/>
        <v>TO_2028_90_51</v>
      </c>
      <c r="B598" s="210" t="str">
        <f t="shared" si="21"/>
        <v>TO</v>
      </c>
      <c r="C598">
        <v>5</v>
      </c>
      <c r="D598">
        <v>2028</v>
      </c>
      <c r="E598">
        <v>49045</v>
      </c>
      <c r="F598" t="s">
        <v>385</v>
      </c>
      <c r="G598">
        <v>51</v>
      </c>
      <c r="H598" t="s">
        <v>258</v>
      </c>
      <c r="I598">
        <v>90</v>
      </c>
      <c r="J598" t="s">
        <v>179</v>
      </c>
      <c r="K598">
        <v>1523.5318600000001</v>
      </c>
      <c r="L598">
        <v>1519.5451660000001</v>
      </c>
      <c r="M598">
        <v>193.206436</v>
      </c>
      <c r="N598" t="s">
        <v>467</v>
      </c>
      <c r="O598" t="s">
        <v>467</v>
      </c>
      <c r="P598" t="s">
        <v>467</v>
      </c>
      <c r="Q598" t="s">
        <v>467</v>
      </c>
    </row>
    <row r="599" spans="1:17" x14ac:dyDescent="0.3">
      <c r="A599" s="210" t="str">
        <f t="shared" si="20"/>
        <v>TO_2028_100_51</v>
      </c>
      <c r="B599" s="210" t="str">
        <f t="shared" si="21"/>
        <v>TO</v>
      </c>
      <c r="C599">
        <v>5</v>
      </c>
      <c r="D599">
        <v>2028</v>
      </c>
      <c r="E599">
        <v>49045</v>
      </c>
      <c r="F599" t="s">
        <v>385</v>
      </c>
      <c r="G599">
        <v>51</v>
      </c>
      <c r="H599" t="s">
        <v>258</v>
      </c>
      <c r="I599">
        <v>100</v>
      </c>
      <c r="J599" t="s">
        <v>178</v>
      </c>
      <c r="K599">
        <v>4.4042999999999999E-2</v>
      </c>
      <c r="L599">
        <v>4.3924999999999999E-2</v>
      </c>
      <c r="M599">
        <v>5.751E-3</v>
      </c>
      <c r="N599" t="s">
        <v>467</v>
      </c>
      <c r="O599" t="s">
        <v>467</v>
      </c>
      <c r="P599" t="s">
        <v>467</v>
      </c>
      <c r="Q599" t="s">
        <v>467</v>
      </c>
    </row>
    <row r="600" spans="1:17" x14ac:dyDescent="0.3">
      <c r="A600" s="210" t="str">
        <f t="shared" si="20"/>
        <v>TO_2028_106_51</v>
      </c>
      <c r="B600" s="210" t="str">
        <f t="shared" si="21"/>
        <v>TO</v>
      </c>
      <c r="C600">
        <v>5</v>
      </c>
      <c r="D600">
        <v>2028</v>
      </c>
      <c r="E600">
        <v>49045</v>
      </c>
      <c r="F600" t="s">
        <v>385</v>
      </c>
      <c r="G600">
        <v>51</v>
      </c>
      <c r="H600" t="s">
        <v>258</v>
      </c>
      <c r="I600">
        <v>106</v>
      </c>
      <c r="J600" t="s">
        <v>180</v>
      </c>
      <c r="K600">
        <v>8.2077999999999998E-2</v>
      </c>
      <c r="L600">
        <v>8.2077999999999998E-2</v>
      </c>
      <c r="M600" t="s">
        <v>467</v>
      </c>
      <c r="N600" t="s">
        <v>467</v>
      </c>
      <c r="O600" t="s">
        <v>467</v>
      </c>
      <c r="P600" t="s">
        <v>467</v>
      </c>
      <c r="Q600" t="s">
        <v>467</v>
      </c>
    </row>
    <row r="601" spans="1:17" x14ac:dyDescent="0.3">
      <c r="A601" s="210" t="str">
        <f t="shared" si="20"/>
        <v>TO_2028_107_51</v>
      </c>
      <c r="B601" s="210" t="str">
        <f t="shared" si="21"/>
        <v>TO</v>
      </c>
      <c r="C601">
        <v>5</v>
      </c>
      <c r="D601">
        <v>2028</v>
      </c>
      <c r="E601">
        <v>49045</v>
      </c>
      <c r="F601" t="s">
        <v>385</v>
      </c>
      <c r="G601">
        <v>51</v>
      </c>
      <c r="H601" t="s">
        <v>258</v>
      </c>
      <c r="I601">
        <v>107</v>
      </c>
      <c r="J601" t="s">
        <v>181</v>
      </c>
      <c r="K601">
        <v>2.571E-2</v>
      </c>
      <c r="L601">
        <v>2.571E-2</v>
      </c>
      <c r="M601" t="s">
        <v>467</v>
      </c>
      <c r="N601" t="s">
        <v>467</v>
      </c>
      <c r="O601" t="s">
        <v>467</v>
      </c>
      <c r="P601" t="s">
        <v>467</v>
      </c>
      <c r="Q601" t="s">
        <v>467</v>
      </c>
    </row>
    <row r="602" spans="1:17" x14ac:dyDescent="0.3">
      <c r="A602" s="210" t="str">
        <f t="shared" si="20"/>
        <v>TO_2028_110_51</v>
      </c>
      <c r="B602" s="210" t="str">
        <f t="shared" si="21"/>
        <v>TO</v>
      </c>
      <c r="C602">
        <v>5</v>
      </c>
      <c r="D602">
        <v>2028</v>
      </c>
      <c r="E602">
        <v>49045</v>
      </c>
      <c r="F602" t="s">
        <v>385</v>
      </c>
      <c r="G602">
        <v>51</v>
      </c>
      <c r="H602" t="s">
        <v>258</v>
      </c>
      <c r="I602">
        <v>110</v>
      </c>
      <c r="J602" t="s">
        <v>177</v>
      </c>
      <c r="K602">
        <v>4.0459000000000002E-2</v>
      </c>
      <c r="L602">
        <v>4.0350999999999998E-2</v>
      </c>
      <c r="M602">
        <v>5.2550000000000001E-3</v>
      </c>
      <c r="N602" t="s">
        <v>467</v>
      </c>
      <c r="O602" t="s">
        <v>467</v>
      </c>
      <c r="P602" t="s">
        <v>467</v>
      </c>
      <c r="Q602" t="s">
        <v>467</v>
      </c>
    </row>
    <row r="603" spans="1:17" x14ac:dyDescent="0.3">
      <c r="A603" s="210" t="str">
        <f t="shared" si="20"/>
        <v>TO_2028_116_51</v>
      </c>
      <c r="B603" s="210" t="str">
        <f t="shared" si="21"/>
        <v>TO</v>
      </c>
      <c r="C603">
        <v>5</v>
      </c>
      <c r="D603">
        <v>2028</v>
      </c>
      <c r="E603">
        <v>49045</v>
      </c>
      <c r="F603" t="s">
        <v>385</v>
      </c>
      <c r="G603">
        <v>51</v>
      </c>
      <c r="H603" t="s">
        <v>258</v>
      </c>
      <c r="I603">
        <v>116</v>
      </c>
      <c r="J603" t="s">
        <v>182</v>
      </c>
      <c r="K603">
        <v>1.026E-2</v>
      </c>
      <c r="L603">
        <v>1.026E-2</v>
      </c>
      <c r="M603" t="s">
        <v>467</v>
      </c>
      <c r="N603" t="s">
        <v>467</v>
      </c>
      <c r="O603" t="s">
        <v>467</v>
      </c>
      <c r="P603" t="s">
        <v>467</v>
      </c>
      <c r="Q603" t="s">
        <v>467</v>
      </c>
    </row>
    <row r="604" spans="1:17" x14ac:dyDescent="0.3">
      <c r="A604" s="210" t="str">
        <f t="shared" si="20"/>
        <v>TO_2028_117_51</v>
      </c>
      <c r="B604" s="210" t="str">
        <f t="shared" si="21"/>
        <v>TO</v>
      </c>
      <c r="C604">
        <v>5</v>
      </c>
      <c r="D604">
        <v>2028</v>
      </c>
      <c r="E604">
        <v>49045</v>
      </c>
      <c r="F604" t="s">
        <v>385</v>
      </c>
      <c r="G604">
        <v>51</v>
      </c>
      <c r="H604" t="s">
        <v>258</v>
      </c>
      <c r="I604">
        <v>117</v>
      </c>
      <c r="J604" t="s">
        <v>183</v>
      </c>
      <c r="K604">
        <v>3.8560000000000001E-3</v>
      </c>
      <c r="L604">
        <v>3.8560000000000001E-3</v>
      </c>
      <c r="M604" t="s">
        <v>467</v>
      </c>
      <c r="N604" t="s">
        <v>467</v>
      </c>
      <c r="O604" t="s">
        <v>467</v>
      </c>
      <c r="P604" t="s">
        <v>467</v>
      </c>
      <c r="Q604" t="s">
        <v>467</v>
      </c>
    </row>
    <row r="605" spans="1:17" x14ac:dyDescent="0.3">
      <c r="A605" s="210" t="str">
        <f t="shared" si="20"/>
        <v>TO_2028_2_52</v>
      </c>
      <c r="B605" s="210" t="str">
        <f t="shared" si="21"/>
        <v>TO</v>
      </c>
      <c r="C605">
        <v>5</v>
      </c>
      <c r="D605">
        <v>2028</v>
      </c>
      <c r="E605">
        <v>49045</v>
      </c>
      <c r="F605" t="s">
        <v>385</v>
      </c>
      <c r="G605">
        <v>52</v>
      </c>
      <c r="H605" t="s">
        <v>259</v>
      </c>
      <c r="I605">
        <v>2</v>
      </c>
      <c r="J605" t="s">
        <v>174</v>
      </c>
      <c r="K605">
        <v>2.6601919999999999</v>
      </c>
      <c r="L605">
        <v>2.224955</v>
      </c>
      <c r="M605">
        <v>1.2439340000000001</v>
      </c>
      <c r="N605" t="s">
        <v>467</v>
      </c>
      <c r="O605" t="s">
        <v>467</v>
      </c>
      <c r="P605" t="s">
        <v>467</v>
      </c>
      <c r="Q605" t="s">
        <v>467</v>
      </c>
    </row>
    <row r="606" spans="1:17" x14ac:dyDescent="0.3">
      <c r="A606" s="210" t="str">
        <f t="shared" si="20"/>
        <v>TO_2028_3_52</v>
      </c>
      <c r="B606" s="210" t="str">
        <f t="shared" si="21"/>
        <v>TO</v>
      </c>
      <c r="C606">
        <v>5</v>
      </c>
      <c r="D606">
        <v>2028</v>
      </c>
      <c r="E606">
        <v>49045</v>
      </c>
      <c r="F606" t="s">
        <v>385</v>
      </c>
      <c r="G606">
        <v>52</v>
      </c>
      <c r="H606" t="s">
        <v>259</v>
      </c>
      <c r="I606">
        <v>3</v>
      </c>
      <c r="J606" t="s">
        <v>175</v>
      </c>
      <c r="K606">
        <v>1.135413</v>
      </c>
      <c r="L606">
        <v>1.0199100000000001</v>
      </c>
      <c r="M606">
        <v>0.33011600000000002</v>
      </c>
      <c r="N606" t="s">
        <v>467</v>
      </c>
      <c r="O606" t="s">
        <v>467</v>
      </c>
      <c r="P606" t="s">
        <v>467</v>
      </c>
      <c r="Q606" t="s">
        <v>467</v>
      </c>
    </row>
    <row r="607" spans="1:17" x14ac:dyDescent="0.3">
      <c r="A607" s="210" t="str">
        <f t="shared" si="20"/>
        <v>TO_2028_87_52</v>
      </c>
      <c r="B607" s="210" t="str">
        <f t="shared" si="21"/>
        <v>TO</v>
      </c>
      <c r="C607">
        <v>5</v>
      </c>
      <c r="D607">
        <v>2028</v>
      </c>
      <c r="E607">
        <v>49045</v>
      </c>
      <c r="F607" t="s">
        <v>385</v>
      </c>
      <c r="G607">
        <v>52</v>
      </c>
      <c r="H607" t="s">
        <v>259</v>
      </c>
      <c r="I607">
        <v>87</v>
      </c>
      <c r="J607" t="s">
        <v>176</v>
      </c>
      <c r="K607">
        <v>0.30535299999999999</v>
      </c>
      <c r="L607">
        <v>5.5958000000000001E-2</v>
      </c>
      <c r="M607">
        <v>0.53909700000000005</v>
      </c>
      <c r="N607">
        <v>1.7249E-2</v>
      </c>
      <c r="O607">
        <v>3.5777000000000003E-2</v>
      </c>
      <c r="P607" t="s">
        <v>467</v>
      </c>
      <c r="Q607">
        <v>2.166528</v>
      </c>
    </row>
    <row r="608" spans="1:17" x14ac:dyDescent="0.3">
      <c r="A608" s="210" t="str">
        <f t="shared" si="20"/>
        <v>TO_2028_90_52</v>
      </c>
      <c r="B608" s="210" t="str">
        <f t="shared" si="21"/>
        <v>TO</v>
      </c>
      <c r="C608">
        <v>5</v>
      </c>
      <c r="D608">
        <v>2028</v>
      </c>
      <c r="E608">
        <v>49045</v>
      </c>
      <c r="F608" t="s">
        <v>385</v>
      </c>
      <c r="G608">
        <v>52</v>
      </c>
      <c r="H608" t="s">
        <v>259</v>
      </c>
      <c r="I608">
        <v>90</v>
      </c>
      <c r="J608" t="s">
        <v>179</v>
      </c>
      <c r="K608">
        <v>887.40875200000005</v>
      </c>
      <c r="L608">
        <v>876.67279099999996</v>
      </c>
      <c r="M608">
        <v>30.683976999999999</v>
      </c>
      <c r="N608" t="s">
        <v>467</v>
      </c>
      <c r="O608" t="s">
        <v>467</v>
      </c>
      <c r="P608" t="s">
        <v>467</v>
      </c>
      <c r="Q608" t="s">
        <v>467</v>
      </c>
    </row>
    <row r="609" spans="1:17" x14ac:dyDescent="0.3">
      <c r="A609" s="210" t="str">
        <f t="shared" si="20"/>
        <v>TO_2028_100_52</v>
      </c>
      <c r="B609" s="210" t="str">
        <f t="shared" si="21"/>
        <v>TO</v>
      </c>
      <c r="C609">
        <v>5</v>
      </c>
      <c r="D609">
        <v>2028</v>
      </c>
      <c r="E609">
        <v>49045</v>
      </c>
      <c r="F609" t="s">
        <v>385</v>
      </c>
      <c r="G609">
        <v>52</v>
      </c>
      <c r="H609" t="s">
        <v>259</v>
      </c>
      <c r="I609">
        <v>100</v>
      </c>
      <c r="J609" t="s">
        <v>178</v>
      </c>
      <c r="K609">
        <v>2.1204000000000001E-2</v>
      </c>
      <c r="L609">
        <v>1.4739E-2</v>
      </c>
      <c r="M609">
        <v>1.8475999999999999E-2</v>
      </c>
      <c r="N609" t="s">
        <v>467</v>
      </c>
      <c r="O609" t="s">
        <v>467</v>
      </c>
      <c r="P609" t="s">
        <v>467</v>
      </c>
      <c r="Q609" t="s">
        <v>467</v>
      </c>
    </row>
    <row r="610" spans="1:17" x14ac:dyDescent="0.3">
      <c r="A610" s="210" t="str">
        <f t="shared" si="20"/>
        <v>TO_2028_106_52</v>
      </c>
      <c r="B610" s="210" t="str">
        <f t="shared" si="21"/>
        <v>TO</v>
      </c>
      <c r="C610">
        <v>5</v>
      </c>
      <c r="D610">
        <v>2028</v>
      </c>
      <c r="E610">
        <v>49045</v>
      </c>
      <c r="F610" t="s">
        <v>385</v>
      </c>
      <c r="G610">
        <v>52</v>
      </c>
      <c r="H610" t="s">
        <v>259</v>
      </c>
      <c r="I610">
        <v>106</v>
      </c>
      <c r="J610" t="s">
        <v>180</v>
      </c>
      <c r="K610">
        <v>5.3511999999999997E-2</v>
      </c>
      <c r="L610">
        <v>5.3511999999999997E-2</v>
      </c>
      <c r="M610" t="s">
        <v>467</v>
      </c>
      <c r="N610" t="s">
        <v>467</v>
      </c>
      <c r="O610" t="s">
        <v>467</v>
      </c>
      <c r="P610" t="s">
        <v>467</v>
      </c>
      <c r="Q610" t="s">
        <v>467</v>
      </c>
    </row>
    <row r="611" spans="1:17" x14ac:dyDescent="0.3">
      <c r="A611" s="210" t="str">
        <f t="shared" si="20"/>
        <v>TO_2028_107_52</v>
      </c>
      <c r="B611" s="210" t="str">
        <f t="shared" si="21"/>
        <v>TO</v>
      </c>
      <c r="C611">
        <v>5</v>
      </c>
      <c r="D611">
        <v>2028</v>
      </c>
      <c r="E611">
        <v>49045</v>
      </c>
      <c r="F611" t="s">
        <v>385</v>
      </c>
      <c r="G611">
        <v>52</v>
      </c>
      <c r="H611" t="s">
        <v>259</v>
      </c>
      <c r="I611">
        <v>107</v>
      </c>
      <c r="J611" t="s">
        <v>181</v>
      </c>
      <c r="K611">
        <v>1.5871E-2</v>
      </c>
      <c r="L611">
        <v>1.5871E-2</v>
      </c>
      <c r="M611" t="s">
        <v>467</v>
      </c>
      <c r="N611" t="s">
        <v>467</v>
      </c>
      <c r="O611" t="s">
        <v>467</v>
      </c>
      <c r="P611" t="s">
        <v>467</v>
      </c>
      <c r="Q611" t="s">
        <v>467</v>
      </c>
    </row>
    <row r="612" spans="1:17" x14ac:dyDescent="0.3">
      <c r="A612" s="210" t="str">
        <f t="shared" si="20"/>
        <v>TO_2028_110_52</v>
      </c>
      <c r="B612" s="210" t="str">
        <f t="shared" si="21"/>
        <v>TO</v>
      </c>
      <c r="C612">
        <v>5</v>
      </c>
      <c r="D612">
        <v>2028</v>
      </c>
      <c r="E612">
        <v>49045</v>
      </c>
      <c r="F612" t="s">
        <v>385</v>
      </c>
      <c r="G612">
        <v>52</v>
      </c>
      <c r="H612" t="s">
        <v>259</v>
      </c>
      <c r="I612">
        <v>110</v>
      </c>
      <c r="J612" t="s">
        <v>177</v>
      </c>
      <c r="K612">
        <v>1.9203999999999999E-2</v>
      </c>
      <c r="L612">
        <v>1.3481E-2</v>
      </c>
      <c r="M612">
        <v>1.6355999999999999E-2</v>
      </c>
      <c r="N612" t="s">
        <v>467</v>
      </c>
      <c r="O612" t="s">
        <v>467</v>
      </c>
      <c r="P612" t="s">
        <v>467</v>
      </c>
      <c r="Q612" t="s">
        <v>467</v>
      </c>
    </row>
    <row r="613" spans="1:17" x14ac:dyDescent="0.3">
      <c r="A613" s="210" t="str">
        <f t="shared" si="20"/>
        <v>TO_2028_116_52</v>
      </c>
      <c r="B613" s="210" t="str">
        <f t="shared" si="21"/>
        <v>TO</v>
      </c>
      <c r="C613">
        <v>5</v>
      </c>
      <c r="D613">
        <v>2028</v>
      </c>
      <c r="E613">
        <v>49045</v>
      </c>
      <c r="F613" t="s">
        <v>385</v>
      </c>
      <c r="G613">
        <v>52</v>
      </c>
      <c r="H613" t="s">
        <v>259</v>
      </c>
      <c r="I613">
        <v>116</v>
      </c>
      <c r="J613" t="s">
        <v>182</v>
      </c>
      <c r="K613">
        <v>6.6889999999999996E-3</v>
      </c>
      <c r="L613">
        <v>6.6889999999999996E-3</v>
      </c>
      <c r="M613" t="s">
        <v>467</v>
      </c>
      <c r="N613" t="s">
        <v>467</v>
      </c>
      <c r="O613" t="s">
        <v>467</v>
      </c>
      <c r="P613" t="s">
        <v>467</v>
      </c>
      <c r="Q613" t="s">
        <v>467</v>
      </c>
    </row>
    <row r="614" spans="1:17" x14ac:dyDescent="0.3">
      <c r="A614" s="210" t="str">
        <f t="shared" si="20"/>
        <v>TO_2028_117_52</v>
      </c>
      <c r="B614" s="210" t="str">
        <f t="shared" si="21"/>
        <v>TO</v>
      </c>
      <c r="C614">
        <v>5</v>
      </c>
      <c r="D614">
        <v>2028</v>
      </c>
      <c r="E614">
        <v>49045</v>
      </c>
      <c r="F614" t="s">
        <v>385</v>
      </c>
      <c r="G614">
        <v>52</v>
      </c>
      <c r="H614" t="s">
        <v>259</v>
      </c>
      <c r="I614">
        <v>117</v>
      </c>
      <c r="J614" t="s">
        <v>183</v>
      </c>
      <c r="K614">
        <v>2.3809999999999999E-3</v>
      </c>
      <c r="L614">
        <v>2.3809999999999999E-3</v>
      </c>
      <c r="M614" t="s">
        <v>467</v>
      </c>
      <c r="N614" t="s">
        <v>467</v>
      </c>
      <c r="O614" t="s">
        <v>467</v>
      </c>
      <c r="P614" t="s">
        <v>467</v>
      </c>
      <c r="Q614" t="s">
        <v>467</v>
      </c>
    </row>
    <row r="615" spans="1:17" x14ac:dyDescent="0.3">
      <c r="A615" s="210" t="str">
        <f t="shared" si="20"/>
        <v>TO_2028_2_53</v>
      </c>
      <c r="B615" s="210" t="str">
        <f t="shared" si="21"/>
        <v>TO</v>
      </c>
      <c r="C615">
        <v>5</v>
      </c>
      <c r="D615">
        <v>2028</v>
      </c>
      <c r="E615">
        <v>49045</v>
      </c>
      <c r="F615" t="s">
        <v>385</v>
      </c>
      <c r="G615">
        <v>53</v>
      </c>
      <c r="H615" t="s">
        <v>260</v>
      </c>
      <c r="I615">
        <v>2</v>
      </c>
      <c r="J615" t="s">
        <v>174</v>
      </c>
      <c r="K615">
        <v>2.16527</v>
      </c>
      <c r="L615">
        <v>2.1452830000000001</v>
      </c>
      <c r="M615">
        <v>1.2998989999999999</v>
      </c>
      <c r="N615" t="s">
        <v>467</v>
      </c>
      <c r="O615" t="s">
        <v>467</v>
      </c>
      <c r="P615" t="s">
        <v>467</v>
      </c>
      <c r="Q615" t="s">
        <v>467</v>
      </c>
    </row>
    <row r="616" spans="1:17" x14ac:dyDescent="0.3">
      <c r="A616" s="210" t="str">
        <f t="shared" si="20"/>
        <v>TO_2028_3_53</v>
      </c>
      <c r="B616" s="210" t="str">
        <f t="shared" si="21"/>
        <v>TO</v>
      </c>
      <c r="C616">
        <v>5</v>
      </c>
      <c r="D616">
        <v>2028</v>
      </c>
      <c r="E616">
        <v>49045</v>
      </c>
      <c r="F616" t="s">
        <v>385</v>
      </c>
      <c r="G616">
        <v>53</v>
      </c>
      <c r="H616" t="s">
        <v>260</v>
      </c>
      <c r="I616">
        <v>3</v>
      </c>
      <c r="J616" t="s">
        <v>175</v>
      </c>
      <c r="K616">
        <v>1.0566120000000001</v>
      </c>
      <c r="L616">
        <v>1.051498</v>
      </c>
      <c r="M616">
        <v>0.33260299999999998</v>
      </c>
      <c r="N616" t="s">
        <v>467</v>
      </c>
      <c r="O616" t="s">
        <v>467</v>
      </c>
      <c r="P616" t="s">
        <v>467</v>
      </c>
      <c r="Q616" t="s">
        <v>467</v>
      </c>
    </row>
    <row r="617" spans="1:17" x14ac:dyDescent="0.3">
      <c r="A617" s="210" t="str">
        <f t="shared" si="20"/>
        <v>TO_2028_87_53</v>
      </c>
      <c r="B617" s="210" t="str">
        <f t="shared" si="21"/>
        <v>TO</v>
      </c>
      <c r="C617">
        <v>5</v>
      </c>
      <c r="D617">
        <v>2028</v>
      </c>
      <c r="E617">
        <v>49045</v>
      </c>
      <c r="F617" t="s">
        <v>385</v>
      </c>
      <c r="G617">
        <v>53</v>
      </c>
      <c r="H617" t="s">
        <v>260</v>
      </c>
      <c r="I617">
        <v>87</v>
      </c>
      <c r="J617" t="s">
        <v>176</v>
      </c>
      <c r="K617">
        <v>0.13087399999999999</v>
      </c>
      <c r="L617">
        <v>6.3088000000000005E-2</v>
      </c>
      <c r="M617">
        <v>0.54399799999999998</v>
      </c>
      <c r="N617">
        <v>1.5504E-2</v>
      </c>
      <c r="O617">
        <v>4.8876999999999997E-2</v>
      </c>
      <c r="P617" t="s">
        <v>467</v>
      </c>
      <c r="Q617">
        <v>3.3228170000000001</v>
      </c>
    </row>
    <row r="618" spans="1:17" x14ac:dyDescent="0.3">
      <c r="A618" s="210" t="str">
        <f t="shared" si="20"/>
        <v>TO_2028_90_53</v>
      </c>
      <c r="B618" s="210" t="str">
        <f t="shared" si="21"/>
        <v>TO</v>
      </c>
      <c r="C618">
        <v>5</v>
      </c>
      <c r="D618">
        <v>2028</v>
      </c>
      <c r="E618">
        <v>49045</v>
      </c>
      <c r="F618" t="s">
        <v>385</v>
      </c>
      <c r="G618">
        <v>53</v>
      </c>
      <c r="H618" t="s">
        <v>260</v>
      </c>
      <c r="I618">
        <v>90</v>
      </c>
      <c r="J618" t="s">
        <v>179</v>
      </c>
      <c r="K618">
        <v>844.21801800000003</v>
      </c>
      <c r="L618">
        <v>843.74658199999999</v>
      </c>
      <c r="M618">
        <v>30.660954</v>
      </c>
      <c r="N618" t="s">
        <v>467</v>
      </c>
      <c r="O618" t="s">
        <v>467</v>
      </c>
      <c r="P618" t="s">
        <v>467</v>
      </c>
      <c r="Q618" t="s">
        <v>467</v>
      </c>
    </row>
    <row r="619" spans="1:17" x14ac:dyDescent="0.3">
      <c r="A619" s="210" t="str">
        <f t="shared" si="20"/>
        <v>TO_2028_100_53</v>
      </c>
      <c r="B619" s="210" t="str">
        <f t="shared" si="21"/>
        <v>TO</v>
      </c>
      <c r="C619">
        <v>5</v>
      </c>
      <c r="D619">
        <v>2028</v>
      </c>
      <c r="E619">
        <v>49045</v>
      </c>
      <c r="F619" t="s">
        <v>385</v>
      </c>
      <c r="G619">
        <v>53</v>
      </c>
      <c r="H619" t="s">
        <v>260</v>
      </c>
      <c r="I619">
        <v>100</v>
      </c>
      <c r="J619" t="s">
        <v>178</v>
      </c>
      <c r="K619">
        <v>1.7645000000000001E-2</v>
      </c>
      <c r="L619">
        <v>1.7364999999999998E-2</v>
      </c>
      <c r="M619">
        <v>1.8224000000000001E-2</v>
      </c>
      <c r="N619" t="s">
        <v>467</v>
      </c>
      <c r="O619" t="s">
        <v>467</v>
      </c>
      <c r="P619" t="s">
        <v>467</v>
      </c>
      <c r="Q619" t="s">
        <v>467</v>
      </c>
    </row>
    <row r="620" spans="1:17" x14ac:dyDescent="0.3">
      <c r="A620" s="210" t="str">
        <f t="shared" si="20"/>
        <v>TO_2028_106_53</v>
      </c>
      <c r="B620" s="210" t="str">
        <f t="shared" si="21"/>
        <v>TO</v>
      </c>
      <c r="C620">
        <v>5</v>
      </c>
      <c r="D620">
        <v>2028</v>
      </c>
      <c r="E620">
        <v>49045</v>
      </c>
      <c r="F620" t="s">
        <v>385</v>
      </c>
      <c r="G620">
        <v>53</v>
      </c>
      <c r="H620" t="s">
        <v>260</v>
      </c>
      <c r="I620">
        <v>106</v>
      </c>
      <c r="J620" t="s">
        <v>180</v>
      </c>
      <c r="K620">
        <v>5.5226999999999998E-2</v>
      </c>
      <c r="L620">
        <v>5.5226999999999998E-2</v>
      </c>
      <c r="M620" t="s">
        <v>467</v>
      </c>
      <c r="N620" t="s">
        <v>467</v>
      </c>
      <c r="O620" t="s">
        <v>467</v>
      </c>
      <c r="P620" t="s">
        <v>467</v>
      </c>
      <c r="Q620" t="s">
        <v>467</v>
      </c>
    </row>
    <row r="621" spans="1:17" x14ac:dyDescent="0.3">
      <c r="A621" s="210" t="str">
        <f t="shared" si="20"/>
        <v>TO_2028_107_53</v>
      </c>
      <c r="B621" s="210" t="str">
        <f t="shared" si="21"/>
        <v>TO</v>
      </c>
      <c r="C621">
        <v>5</v>
      </c>
      <c r="D621">
        <v>2028</v>
      </c>
      <c r="E621">
        <v>49045</v>
      </c>
      <c r="F621" t="s">
        <v>385</v>
      </c>
      <c r="G621">
        <v>53</v>
      </c>
      <c r="H621" t="s">
        <v>260</v>
      </c>
      <c r="I621">
        <v>107</v>
      </c>
      <c r="J621" t="s">
        <v>181</v>
      </c>
      <c r="K621">
        <v>1.5887999999999999E-2</v>
      </c>
      <c r="L621">
        <v>1.5887999999999999E-2</v>
      </c>
      <c r="M621" t="s">
        <v>467</v>
      </c>
      <c r="N621" t="s">
        <v>467</v>
      </c>
      <c r="O621" t="s">
        <v>467</v>
      </c>
      <c r="P621" t="s">
        <v>467</v>
      </c>
      <c r="Q621" t="s">
        <v>467</v>
      </c>
    </row>
    <row r="622" spans="1:17" x14ac:dyDescent="0.3">
      <c r="A622" s="210" t="str">
        <f t="shared" si="20"/>
        <v>TO_2028_110_53</v>
      </c>
      <c r="B622" s="210" t="str">
        <f t="shared" si="21"/>
        <v>TO</v>
      </c>
      <c r="C622">
        <v>5</v>
      </c>
      <c r="D622">
        <v>2028</v>
      </c>
      <c r="E622">
        <v>49045</v>
      </c>
      <c r="F622" t="s">
        <v>385</v>
      </c>
      <c r="G622">
        <v>53</v>
      </c>
      <c r="H622" t="s">
        <v>260</v>
      </c>
      <c r="I622">
        <v>110</v>
      </c>
      <c r="J622" t="s">
        <v>177</v>
      </c>
      <c r="K622">
        <v>1.6145E-2</v>
      </c>
      <c r="L622">
        <v>1.5896E-2</v>
      </c>
      <c r="M622">
        <v>1.6188999999999999E-2</v>
      </c>
      <c r="N622" t="s">
        <v>467</v>
      </c>
      <c r="O622" t="s">
        <v>467</v>
      </c>
      <c r="P622" t="s">
        <v>467</v>
      </c>
      <c r="Q622" t="s">
        <v>467</v>
      </c>
    </row>
    <row r="623" spans="1:17" x14ac:dyDescent="0.3">
      <c r="A623" s="210" t="str">
        <f t="shared" si="20"/>
        <v>TO_2028_116_53</v>
      </c>
      <c r="B623" s="210" t="str">
        <f t="shared" si="21"/>
        <v>TO</v>
      </c>
      <c r="C623">
        <v>5</v>
      </c>
      <c r="D623">
        <v>2028</v>
      </c>
      <c r="E623">
        <v>49045</v>
      </c>
      <c r="F623" t="s">
        <v>385</v>
      </c>
      <c r="G623">
        <v>53</v>
      </c>
      <c r="H623" t="s">
        <v>260</v>
      </c>
      <c r="I623">
        <v>116</v>
      </c>
      <c r="J623" t="s">
        <v>182</v>
      </c>
      <c r="K623">
        <v>6.9040000000000004E-3</v>
      </c>
      <c r="L623">
        <v>6.9040000000000004E-3</v>
      </c>
      <c r="M623" t="s">
        <v>467</v>
      </c>
      <c r="N623" t="s">
        <v>467</v>
      </c>
      <c r="O623" t="s">
        <v>467</v>
      </c>
      <c r="P623" t="s">
        <v>467</v>
      </c>
      <c r="Q623" t="s">
        <v>467</v>
      </c>
    </row>
    <row r="624" spans="1:17" x14ac:dyDescent="0.3">
      <c r="A624" s="210" t="str">
        <f t="shared" si="20"/>
        <v>TO_2028_117_53</v>
      </c>
      <c r="B624" s="210" t="str">
        <f t="shared" si="21"/>
        <v>TO</v>
      </c>
      <c r="C624">
        <v>5</v>
      </c>
      <c r="D624">
        <v>2028</v>
      </c>
      <c r="E624">
        <v>49045</v>
      </c>
      <c r="F624" t="s">
        <v>385</v>
      </c>
      <c r="G624">
        <v>53</v>
      </c>
      <c r="H624" t="s">
        <v>260</v>
      </c>
      <c r="I624">
        <v>117</v>
      </c>
      <c r="J624" t="s">
        <v>183</v>
      </c>
      <c r="K624">
        <v>2.3839999999999998E-3</v>
      </c>
      <c r="L624">
        <v>2.3839999999999998E-3</v>
      </c>
      <c r="M624" t="s">
        <v>467</v>
      </c>
      <c r="N624" t="s">
        <v>467</v>
      </c>
      <c r="O624" t="s">
        <v>467</v>
      </c>
      <c r="P624" t="s">
        <v>467</v>
      </c>
      <c r="Q624" t="s">
        <v>467</v>
      </c>
    </row>
    <row r="625" spans="1:17" x14ac:dyDescent="0.3">
      <c r="A625" s="210" t="str">
        <f t="shared" si="20"/>
        <v>TO_2028_2_54</v>
      </c>
      <c r="B625" s="210" t="str">
        <f t="shared" si="21"/>
        <v>TO</v>
      </c>
      <c r="C625">
        <v>5</v>
      </c>
      <c r="D625">
        <v>2028</v>
      </c>
      <c r="E625">
        <v>49045</v>
      </c>
      <c r="F625" t="s">
        <v>385</v>
      </c>
      <c r="G625">
        <v>54</v>
      </c>
      <c r="H625" t="s">
        <v>261</v>
      </c>
      <c r="I625">
        <v>2</v>
      </c>
      <c r="J625" t="s">
        <v>174</v>
      </c>
      <c r="K625">
        <v>10.508874</v>
      </c>
      <c r="L625">
        <v>9.3116749999999993</v>
      </c>
      <c r="M625">
        <v>55.255318000000003</v>
      </c>
      <c r="N625" t="s">
        <v>467</v>
      </c>
      <c r="O625" t="s">
        <v>467</v>
      </c>
      <c r="P625" t="s">
        <v>467</v>
      </c>
      <c r="Q625" t="s">
        <v>467</v>
      </c>
    </row>
    <row r="626" spans="1:17" x14ac:dyDescent="0.3">
      <c r="A626" s="210" t="str">
        <f t="shared" si="20"/>
        <v>TO_2028_3_54</v>
      </c>
      <c r="B626" s="210" t="str">
        <f t="shared" si="21"/>
        <v>TO</v>
      </c>
      <c r="C626">
        <v>5</v>
      </c>
      <c r="D626">
        <v>2028</v>
      </c>
      <c r="E626">
        <v>49045</v>
      </c>
      <c r="F626" t="s">
        <v>385</v>
      </c>
      <c r="G626">
        <v>54</v>
      </c>
      <c r="H626" t="s">
        <v>261</v>
      </c>
      <c r="I626">
        <v>3</v>
      </c>
      <c r="J626" t="s">
        <v>175</v>
      </c>
      <c r="K626">
        <v>1.7211129999999999</v>
      </c>
      <c r="L626">
        <v>1.666013</v>
      </c>
      <c r="M626">
        <v>2.5430839999999999</v>
      </c>
      <c r="N626" t="s">
        <v>467</v>
      </c>
      <c r="O626" t="s">
        <v>467</v>
      </c>
      <c r="P626" t="s">
        <v>467</v>
      </c>
      <c r="Q626" t="s">
        <v>467</v>
      </c>
    </row>
    <row r="627" spans="1:17" x14ac:dyDescent="0.3">
      <c r="A627" s="210" t="str">
        <f t="shared" si="20"/>
        <v>TO_2028_87_54</v>
      </c>
      <c r="B627" s="210" t="str">
        <f t="shared" si="21"/>
        <v>TO</v>
      </c>
      <c r="C627">
        <v>5</v>
      </c>
      <c r="D627">
        <v>2028</v>
      </c>
      <c r="E627">
        <v>49045</v>
      </c>
      <c r="F627" t="s">
        <v>385</v>
      </c>
      <c r="G627">
        <v>54</v>
      </c>
      <c r="H627" t="s">
        <v>261</v>
      </c>
      <c r="I627">
        <v>87</v>
      </c>
      <c r="J627" t="s">
        <v>176</v>
      </c>
      <c r="K627">
        <v>0.53493999999999997</v>
      </c>
      <c r="L627">
        <v>0.20138300000000001</v>
      </c>
      <c r="M627">
        <v>3.4853719999999999</v>
      </c>
      <c r="N627">
        <v>8.2196000000000005E-2</v>
      </c>
      <c r="O627">
        <v>6.5674999999999997E-2</v>
      </c>
      <c r="P627" t="s">
        <v>467</v>
      </c>
      <c r="Q627">
        <v>3.3719760000000001</v>
      </c>
    </row>
    <row r="628" spans="1:17" x14ac:dyDescent="0.3">
      <c r="A628" s="210" t="str">
        <f t="shared" si="20"/>
        <v>TO_2028_90_54</v>
      </c>
      <c r="B628" s="210" t="str">
        <f t="shared" si="21"/>
        <v>TO</v>
      </c>
      <c r="C628">
        <v>5</v>
      </c>
      <c r="D628">
        <v>2028</v>
      </c>
      <c r="E628">
        <v>49045</v>
      </c>
      <c r="F628" t="s">
        <v>385</v>
      </c>
      <c r="G628">
        <v>54</v>
      </c>
      <c r="H628" t="s">
        <v>261</v>
      </c>
      <c r="I628">
        <v>90</v>
      </c>
      <c r="J628" t="s">
        <v>179</v>
      </c>
      <c r="K628">
        <v>1090.5024410000001</v>
      </c>
      <c r="L628">
        <v>1083.065308</v>
      </c>
      <c r="M628">
        <v>343.25631700000002</v>
      </c>
      <c r="N628" t="s">
        <v>467</v>
      </c>
      <c r="O628" t="s">
        <v>467</v>
      </c>
      <c r="P628" t="s">
        <v>467</v>
      </c>
      <c r="Q628" t="s">
        <v>467</v>
      </c>
    </row>
    <row r="629" spans="1:17" x14ac:dyDescent="0.3">
      <c r="A629" s="210" t="str">
        <f t="shared" ref="A629:A654" si="22">B629&amp;"_"&amp;D629&amp;"_"&amp;I629&amp;"_"&amp;G629</f>
        <v>TO_2028_100_54</v>
      </c>
      <c r="B629" s="210" t="str">
        <f t="shared" ref="B629:B654" si="23">VLOOKUP(E629,County_ID,2,FALSE)</f>
        <v>TO</v>
      </c>
      <c r="C629">
        <v>5</v>
      </c>
      <c r="D629">
        <v>2028</v>
      </c>
      <c r="E629">
        <v>49045</v>
      </c>
      <c r="F629" t="s">
        <v>385</v>
      </c>
      <c r="G629">
        <v>54</v>
      </c>
      <c r="H629" t="s">
        <v>261</v>
      </c>
      <c r="I629">
        <v>100</v>
      </c>
      <c r="J629" t="s">
        <v>178</v>
      </c>
      <c r="K629">
        <v>5.6658E-2</v>
      </c>
      <c r="L629">
        <v>5.0469E-2</v>
      </c>
      <c r="M629">
        <v>0.28567900000000002</v>
      </c>
      <c r="N629" t="s">
        <v>467</v>
      </c>
      <c r="O629" t="s">
        <v>467</v>
      </c>
      <c r="P629" t="s">
        <v>467</v>
      </c>
      <c r="Q629" t="s">
        <v>467</v>
      </c>
    </row>
    <row r="630" spans="1:17" x14ac:dyDescent="0.3">
      <c r="A630" s="210" t="str">
        <f t="shared" si="22"/>
        <v>TO_2028_106_54</v>
      </c>
      <c r="B630" s="210" t="str">
        <f t="shared" si="23"/>
        <v>TO</v>
      </c>
      <c r="C630">
        <v>5</v>
      </c>
      <c r="D630">
        <v>2028</v>
      </c>
      <c r="E630">
        <v>49045</v>
      </c>
      <c r="F630" t="s">
        <v>385</v>
      </c>
      <c r="G630">
        <v>54</v>
      </c>
      <c r="H630" t="s">
        <v>261</v>
      </c>
      <c r="I630">
        <v>106</v>
      </c>
      <c r="J630" t="s">
        <v>180</v>
      </c>
      <c r="K630">
        <v>7.6040999999999997E-2</v>
      </c>
      <c r="L630">
        <v>7.6040999999999997E-2</v>
      </c>
      <c r="M630" t="s">
        <v>467</v>
      </c>
      <c r="N630" t="s">
        <v>467</v>
      </c>
      <c r="O630" t="s">
        <v>467</v>
      </c>
      <c r="P630" t="s">
        <v>467</v>
      </c>
      <c r="Q630" t="s">
        <v>467</v>
      </c>
    </row>
    <row r="631" spans="1:17" x14ac:dyDescent="0.3">
      <c r="A631" s="210" t="str">
        <f t="shared" si="22"/>
        <v>TO_2028_107_54</v>
      </c>
      <c r="B631" s="210" t="str">
        <f t="shared" si="23"/>
        <v>TO</v>
      </c>
      <c r="C631">
        <v>5</v>
      </c>
      <c r="D631">
        <v>2028</v>
      </c>
      <c r="E631">
        <v>49045</v>
      </c>
      <c r="F631" t="s">
        <v>385</v>
      </c>
      <c r="G631">
        <v>54</v>
      </c>
      <c r="H631" t="s">
        <v>261</v>
      </c>
      <c r="I631">
        <v>107</v>
      </c>
      <c r="J631" t="s">
        <v>181</v>
      </c>
      <c r="K631">
        <v>1.7278000000000002E-2</v>
      </c>
      <c r="L631">
        <v>1.7278000000000002E-2</v>
      </c>
      <c r="M631" t="s">
        <v>467</v>
      </c>
      <c r="N631" t="s">
        <v>467</v>
      </c>
      <c r="O631" t="s">
        <v>467</v>
      </c>
      <c r="P631" t="s">
        <v>467</v>
      </c>
      <c r="Q631" t="s">
        <v>467</v>
      </c>
    </row>
    <row r="632" spans="1:17" x14ac:dyDescent="0.3">
      <c r="A632" s="210" t="str">
        <f t="shared" si="22"/>
        <v>TO_2028_110_54</v>
      </c>
      <c r="B632" s="210" t="str">
        <f t="shared" si="23"/>
        <v>TO</v>
      </c>
      <c r="C632">
        <v>5</v>
      </c>
      <c r="D632">
        <v>2028</v>
      </c>
      <c r="E632">
        <v>49045</v>
      </c>
      <c r="F632" t="s">
        <v>385</v>
      </c>
      <c r="G632">
        <v>54</v>
      </c>
      <c r="H632" t="s">
        <v>261</v>
      </c>
      <c r="I632">
        <v>110</v>
      </c>
      <c r="J632" t="s">
        <v>177</v>
      </c>
      <c r="K632">
        <v>5.1499999999999997E-2</v>
      </c>
      <c r="L632">
        <v>4.6020999999999999E-2</v>
      </c>
      <c r="M632">
        <v>0.25286900000000001</v>
      </c>
      <c r="N632" t="s">
        <v>467</v>
      </c>
      <c r="O632" t="s">
        <v>467</v>
      </c>
      <c r="P632" t="s">
        <v>467</v>
      </c>
      <c r="Q632" t="s">
        <v>467</v>
      </c>
    </row>
    <row r="633" spans="1:17" x14ac:dyDescent="0.3">
      <c r="A633" s="210" t="str">
        <f t="shared" si="22"/>
        <v>TO_2028_116_54</v>
      </c>
      <c r="B633" s="210" t="str">
        <f t="shared" si="23"/>
        <v>TO</v>
      </c>
      <c r="C633">
        <v>5</v>
      </c>
      <c r="D633">
        <v>2028</v>
      </c>
      <c r="E633">
        <v>49045</v>
      </c>
      <c r="F633" t="s">
        <v>385</v>
      </c>
      <c r="G633">
        <v>54</v>
      </c>
      <c r="H633" t="s">
        <v>261</v>
      </c>
      <c r="I633">
        <v>116</v>
      </c>
      <c r="J633" t="s">
        <v>182</v>
      </c>
      <c r="K633">
        <v>9.5049999999999996E-3</v>
      </c>
      <c r="L633">
        <v>9.5049999999999996E-3</v>
      </c>
      <c r="M633" t="s">
        <v>467</v>
      </c>
      <c r="N633" t="s">
        <v>467</v>
      </c>
      <c r="O633" t="s">
        <v>467</v>
      </c>
      <c r="P633" t="s">
        <v>467</v>
      </c>
      <c r="Q633" t="s">
        <v>467</v>
      </c>
    </row>
    <row r="634" spans="1:17" x14ac:dyDescent="0.3">
      <c r="A634" s="210" t="str">
        <f t="shared" si="22"/>
        <v>TO_2028_117_54</v>
      </c>
      <c r="B634" s="210" t="str">
        <f t="shared" si="23"/>
        <v>TO</v>
      </c>
      <c r="C634">
        <v>5</v>
      </c>
      <c r="D634">
        <v>2028</v>
      </c>
      <c r="E634">
        <v>49045</v>
      </c>
      <c r="F634" t="s">
        <v>385</v>
      </c>
      <c r="G634">
        <v>54</v>
      </c>
      <c r="H634" t="s">
        <v>261</v>
      </c>
      <c r="I634">
        <v>117</v>
      </c>
      <c r="J634" t="s">
        <v>183</v>
      </c>
      <c r="K634">
        <v>2.5920000000000001E-3</v>
      </c>
      <c r="L634">
        <v>2.5920000000000001E-3</v>
      </c>
      <c r="M634" t="s">
        <v>467</v>
      </c>
      <c r="N634" t="s">
        <v>467</v>
      </c>
      <c r="O634" t="s">
        <v>467</v>
      </c>
      <c r="P634" t="s">
        <v>467</v>
      </c>
      <c r="Q634" t="s">
        <v>467</v>
      </c>
    </row>
    <row r="635" spans="1:17" x14ac:dyDescent="0.3">
      <c r="A635" s="210" t="str">
        <f t="shared" si="22"/>
        <v>TO_2028_2_61</v>
      </c>
      <c r="B635" s="210" t="str">
        <f t="shared" si="23"/>
        <v>TO</v>
      </c>
      <c r="C635">
        <v>5</v>
      </c>
      <c r="D635">
        <v>2028</v>
      </c>
      <c r="E635">
        <v>49045</v>
      </c>
      <c r="F635" t="s">
        <v>385</v>
      </c>
      <c r="G635">
        <v>61</v>
      </c>
      <c r="H635" t="s">
        <v>262</v>
      </c>
      <c r="I635">
        <v>2</v>
      </c>
      <c r="J635" t="s">
        <v>174</v>
      </c>
      <c r="K635">
        <v>2.6462599999999998</v>
      </c>
      <c r="L635">
        <v>2.6191010000000001</v>
      </c>
      <c r="M635">
        <v>0.774088</v>
      </c>
      <c r="N635" t="s">
        <v>467</v>
      </c>
      <c r="O635" t="s">
        <v>467</v>
      </c>
      <c r="P635" t="s">
        <v>467</v>
      </c>
      <c r="Q635" t="s">
        <v>467</v>
      </c>
    </row>
    <row r="636" spans="1:17" x14ac:dyDescent="0.3">
      <c r="A636" s="210" t="str">
        <f t="shared" si="22"/>
        <v>TO_2028_3_61</v>
      </c>
      <c r="B636" s="210" t="str">
        <f t="shared" si="23"/>
        <v>TO</v>
      </c>
      <c r="C636">
        <v>5</v>
      </c>
      <c r="D636">
        <v>2028</v>
      </c>
      <c r="E636">
        <v>49045</v>
      </c>
      <c r="F636" t="s">
        <v>385</v>
      </c>
      <c r="G636">
        <v>61</v>
      </c>
      <c r="H636" t="s">
        <v>262</v>
      </c>
      <c r="I636">
        <v>3</v>
      </c>
      <c r="J636" t="s">
        <v>175</v>
      </c>
      <c r="K636">
        <v>3.3969619999999998</v>
      </c>
      <c r="L636">
        <v>3.376525</v>
      </c>
      <c r="M636">
        <v>0.58248699999999998</v>
      </c>
      <c r="N636" t="s">
        <v>467</v>
      </c>
      <c r="O636" t="s">
        <v>467</v>
      </c>
      <c r="P636" t="s">
        <v>467</v>
      </c>
      <c r="Q636" t="s">
        <v>467</v>
      </c>
    </row>
    <row r="637" spans="1:17" x14ac:dyDescent="0.3">
      <c r="A637" s="210" t="str">
        <f t="shared" si="22"/>
        <v>TO_2028_87_61</v>
      </c>
      <c r="B637" s="210" t="str">
        <f t="shared" si="23"/>
        <v>TO</v>
      </c>
      <c r="C637">
        <v>5</v>
      </c>
      <c r="D637">
        <v>2028</v>
      </c>
      <c r="E637">
        <v>49045</v>
      </c>
      <c r="F637" t="s">
        <v>385</v>
      </c>
      <c r="G637">
        <v>61</v>
      </c>
      <c r="H637" t="s">
        <v>262</v>
      </c>
      <c r="I637">
        <v>87</v>
      </c>
      <c r="J637" t="s">
        <v>176</v>
      </c>
      <c r="K637">
        <v>0.17268</v>
      </c>
      <c r="L637">
        <v>0.109221</v>
      </c>
      <c r="M637">
        <v>0.60032399999999997</v>
      </c>
      <c r="N637">
        <v>9.9999999999999995E-7</v>
      </c>
      <c r="O637">
        <v>3.9999999999999998E-6</v>
      </c>
      <c r="P637" t="s">
        <v>467</v>
      </c>
      <c r="Q637">
        <v>6.2166119999999996</v>
      </c>
    </row>
    <row r="638" spans="1:17" x14ac:dyDescent="0.3">
      <c r="A638" s="210" t="str">
        <f t="shared" si="22"/>
        <v>TO_2028_90_61</v>
      </c>
      <c r="B638" s="210" t="str">
        <f t="shared" si="23"/>
        <v>TO</v>
      </c>
      <c r="C638">
        <v>5</v>
      </c>
      <c r="D638">
        <v>2028</v>
      </c>
      <c r="E638">
        <v>49045</v>
      </c>
      <c r="F638" t="s">
        <v>385</v>
      </c>
      <c r="G638">
        <v>61</v>
      </c>
      <c r="H638" t="s">
        <v>262</v>
      </c>
      <c r="I638">
        <v>90</v>
      </c>
      <c r="J638" t="s">
        <v>179</v>
      </c>
      <c r="K638">
        <v>1479.7991939999999</v>
      </c>
      <c r="L638">
        <v>1477.8535159999999</v>
      </c>
      <c r="M638">
        <v>55.452995000000001</v>
      </c>
      <c r="N638" t="s">
        <v>467</v>
      </c>
      <c r="O638" t="s">
        <v>467</v>
      </c>
      <c r="P638" t="s">
        <v>467</v>
      </c>
      <c r="Q638" t="s">
        <v>467</v>
      </c>
    </row>
    <row r="639" spans="1:17" x14ac:dyDescent="0.3">
      <c r="A639" s="210" t="str">
        <f t="shared" si="22"/>
        <v>TO_2028_100_61</v>
      </c>
      <c r="B639" s="210" t="str">
        <f t="shared" si="23"/>
        <v>TO</v>
      </c>
      <c r="C639">
        <v>5</v>
      </c>
      <c r="D639">
        <v>2028</v>
      </c>
      <c r="E639">
        <v>49045</v>
      </c>
      <c r="F639" t="s">
        <v>385</v>
      </c>
      <c r="G639">
        <v>61</v>
      </c>
      <c r="H639" t="s">
        <v>262</v>
      </c>
      <c r="I639">
        <v>100</v>
      </c>
      <c r="J639" t="s">
        <v>178</v>
      </c>
      <c r="K639">
        <v>4.4467E-2</v>
      </c>
      <c r="L639">
        <v>4.4420000000000001E-2</v>
      </c>
      <c r="M639">
        <v>1.3320000000000001E-3</v>
      </c>
      <c r="N639" t="s">
        <v>467</v>
      </c>
      <c r="O639" t="s">
        <v>467</v>
      </c>
      <c r="P639" t="s">
        <v>467</v>
      </c>
      <c r="Q639" t="s">
        <v>467</v>
      </c>
    </row>
    <row r="640" spans="1:17" x14ac:dyDescent="0.3">
      <c r="A640" s="210" t="str">
        <f t="shared" si="22"/>
        <v>TO_2028_106_61</v>
      </c>
      <c r="B640" s="210" t="str">
        <f t="shared" si="23"/>
        <v>TO</v>
      </c>
      <c r="C640">
        <v>5</v>
      </c>
      <c r="D640">
        <v>2028</v>
      </c>
      <c r="E640">
        <v>49045</v>
      </c>
      <c r="F640" t="s">
        <v>385</v>
      </c>
      <c r="G640">
        <v>61</v>
      </c>
      <c r="H640" t="s">
        <v>262</v>
      </c>
      <c r="I640">
        <v>106</v>
      </c>
      <c r="J640" t="s">
        <v>180</v>
      </c>
      <c r="K640">
        <v>9.0578000000000006E-2</v>
      </c>
      <c r="L640">
        <v>9.0578000000000006E-2</v>
      </c>
      <c r="M640" t="s">
        <v>467</v>
      </c>
      <c r="N640" t="s">
        <v>467</v>
      </c>
      <c r="O640" t="s">
        <v>467</v>
      </c>
      <c r="P640" t="s">
        <v>467</v>
      </c>
      <c r="Q640" t="s">
        <v>467</v>
      </c>
    </row>
    <row r="641" spans="1:17" x14ac:dyDescent="0.3">
      <c r="A641" s="210" t="str">
        <f t="shared" si="22"/>
        <v>TO_2028_107_61</v>
      </c>
      <c r="B641" s="210" t="str">
        <f t="shared" si="23"/>
        <v>TO</v>
      </c>
      <c r="C641">
        <v>5</v>
      </c>
      <c r="D641">
        <v>2028</v>
      </c>
      <c r="E641">
        <v>49045</v>
      </c>
      <c r="F641" t="s">
        <v>385</v>
      </c>
      <c r="G641">
        <v>61</v>
      </c>
      <c r="H641" t="s">
        <v>262</v>
      </c>
      <c r="I641">
        <v>107</v>
      </c>
      <c r="J641" t="s">
        <v>181</v>
      </c>
      <c r="K641">
        <v>2.7644999999999999E-2</v>
      </c>
      <c r="L641">
        <v>2.7644999999999999E-2</v>
      </c>
      <c r="M641" t="s">
        <v>467</v>
      </c>
      <c r="N641" t="s">
        <v>467</v>
      </c>
      <c r="O641" t="s">
        <v>467</v>
      </c>
      <c r="P641" t="s">
        <v>467</v>
      </c>
      <c r="Q641" t="s">
        <v>467</v>
      </c>
    </row>
    <row r="642" spans="1:17" x14ac:dyDescent="0.3">
      <c r="A642" s="210" t="str">
        <f t="shared" si="22"/>
        <v>TO_2028_110_61</v>
      </c>
      <c r="B642" s="210" t="str">
        <f t="shared" si="23"/>
        <v>TO</v>
      </c>
      <c r="C642">
        <v>5</v>
      </c>
      <c r="D642">
        <v>2028</v>
      </c>
      <c r="E642">
        <v>49045</v>
      </c>
      <c r="F642" t="s">
        <v>385</v>
      </c>
      <c r="G642">
        <v>61</v>
      </c>
      <c r="H642" t="s">
        <v>262</v>
      </c>
      <c r="I642">
        <v>110</v>
      </c>
      <c r="J642" t="s">
        <v>177</v>
      </c>
      <c r="K642">
        <v>4.0901E-2</v>
      </c>
      <c r="L642">
        <v>4.0857999999999998E-2</v>
      </c>
      <c r="M642">
        <v>1.2229999999999999E-3</v>
      </c>
      <c r="N642" t="s">
        <v>467</v>
      </c>
      <c r="O642" t="s">
        <v>467</v>
      </c>
      <c r="P642" t="s">
        <v>467</v>
      </c>
      <c r="Q642" t="s">
        <v>467</v>
      </c>
    </row>
    <row r="643" spans="1:17" x14ac:dyDescent="0.3">
      <c r="A643" s="210" t="str">
        <f t="shared" si="22"/>
        <v>TO_2028_116_61</v>
      </c>
      <c r="B643" s="210" t="str">
        <f t="shared" si="23"/>
        <v>TO</v>
      </c>
      <c r="C643">
        <v>5</v>
      </c>
      <c r="D643">
        <v>2028</v>
      </c>
      <c r="E643">
        <v>49045</v>
      </c>
      <c r="F643" t="s">
        <v>385</v>
      </c>
      <c r="G643">
        <v>61</v>
      </c>
      <c r="H643" t="s">
        <v>262</v>
      </c>
      <c r="I643">
        <v>116</v>
      </c>
      <c r="J643" t="s">
        <v>182</v>
      </c>
      <c r="K643">
        <v>1.1322E-2</v>
      </c>
      <c r="L643">
        <v>1.1322E-2</v>
      </c>
      <c r="M643" t="s">
        <v>467</v>
      </c>
      <c r="N643" t="s">
        <v>467</v>
      </c>
      <c r="O643" t="s">
        <v>467</v>
      </c>
      <c r="P643" t="s">
        <v>467</v>
      </c>
      <c r="Q643" t="s">
        <v>467</v>
      </c>
    </row>
    <row r="644" spans="1:17" x14ac:dyDescent="0.3">
      <c r="A644" s="210" t="str">
        <f t="shared" si="22"/>
        <v>TO_2028_117_61</v>
      </c>
      <c r="B644" s="210" t="str">
        <f t="shared" si="23"/>
        <v>TO</v>
      </c>
      <c r="C644">
        <v>5</v>
      </c>
      <c r="D644">
        <v>2028</v>
      </c>
      <c r="E644">
        <v>49045</v>
      </c>
      <c r="F644" t="s">
        <v>385</v>
      </c>
      <c r="G644">
        <v>61</v>
      </c>
      <c r="H644" t="s">
        <v>262</v>
      </c>
      <c r="I644">
        <v>117</v>
      </c>
      <c r="J644" t="s">
        <v>183</v>
      </c>
      <c r="K644">
        <v>4.1469999999999996E-3</v>
      </c>
      <c r="L644">
        <v>4.1469999999999996E-3</v>
      </c>
      <c r="M644" t="s">
        <v>467</v>
      </c>
      <c r="N644" t="s">
        <v>467</v>
      </c>
      <c r="O644" t="s">
        <v>467</v>
      </c>
      <c r="P644" t="s">
        <v>467</v>
      </c>
      <c r="Q644" t="s">
        <v>467</v>
      </c>
    </row>
    <row r="645" spans="1:17" x14ac:dyDescent="0.3">
      <c r="A645" s="210" t="str">
        <f t="shared" si="22"/>
        <v>TO_2028_2_62</v>
      </c>
      <c r="B645" s="210" t="str">
        <f t="shared" si="23"/>
        <v>TO</v>
      </c>
      <c r="C645">
        <v>5</v>
      </c>
      <c r="D645">
        <v>2028</v>
      </c>
      <c r="E645">
        <v>49045</v>
      </c>
      <c r="F645" t="s">
        <v>385</v>
      </c>
      <c r="G645">
        <v>62</v>
      </c>
      <c r="H645" t="s">
        <v>263</v>
      </c>
      <c r="I645">
        <v>2</v>
      </c>
      <c r="J645" t="s">
        <v>174</v>
      </c>
      <c r="K645">
        <v>1.909222</v>
      </c>
      <c r="L645">
        <v>1.894612</v>
      </c>
      <c r="M645">
        <v>6.5333230000000002</v>
      </c>
      <c r="N645" t="s">
        <v>467</v>
      </c>
      <c r="O645" t="s">
        <v>467</v>
      </c>
      <c r="P645">
        <v>3.5373269999999999</v>
      </c>
      <c r="Q645" t="s">
        <v>467</v>
      </c>
    </row>
    <row r="646" spans="1:17" x14ac:dyDescent="0.3">
      <c r="A646" s="210" t="str">
        <f t="shared" si="22"/>
        <v>TO_2028_3_62</v>
      </c>
      <c r="B646" s="210" t="str">
        <f t="shared" si="23"/>
        <v>TO</v>
      </c>
      <c r="C646">
        <v>5</v>
      </c>
      <c r="D646">
        <v>2028</v>
      </c>
      <c r="E646">
        <v>49045</v>
      </c>
      <c r="F646" t="s">
        <v>385</v>
      </c>
      <c r="G646">
        <v>62</v>
      </c>
      <c r="H646" t="s">
        <v>263</v>
      </c>
      <c r="I646">
        <v>3</v>
      </c>
      <c r="J646" t="s">
        <v>175</v>
      </c>
      <c r="K646">
        <v>3.7040690000000001</v>
      </c>
      <c r="L646">
        <v>3.5960429999999999</v>
      </c>
      <c r="M646">
        <v>5.0737480000000001</v>
      </c>
      <c r="N646" t="s">
        <v>467</v>
      </c>
      <c r="O646" t="s">
        <v>467</v>
      </c>
      <c r="P646">
        <v>65.066299000000001</v>
      </c>
      <c r="Q646" t="s">
        <v>467</v>
      </c>
    </row>
    <row r="647" spans="1:17" x14ac:dyDescent="0.3">
      <c r="A647" s="210" t="str">
        <f t="shared" si="22"/>
        <v>TO_2028_87_62</v>
      </c>
      <c r="B647" s="210" t="str">
        <f t="shared" si="23"/>
        <v>TO</v>
      </c>
      <c r="C647">
        <v>5</v>
      </c>
      <c r="D647">
        <v>2028</v>
      </c>
      <c r="E647">
        <v>49045</v>
      </c>
      <c r="F647" t="s">
        <v>385</v>
      </c>
      <c r="G647">
        <v>62</v>
      </c>
      <c r="H647" t="s">
        <v>263</v>
      </c>
      <c r="I647">
        <v>87</v>
      </c>
      <c r="J647" t="s">
        <v>176</v>
      </c>
      <c r="K647">
        <v>0.14346</v>
      </c>
      <c r="L647">
        <v>8.9367000000000002E-2</v>
      </c>
      <c r="M647">
        <v>1.245547</v>
      </c>
      <c r="N647" t="s">
        <v>467</v>
      </c>
      <c r="O647" t="s">
        <v>467</v>
      </c>
      <c r="P647">
        <v>3.9546579999999998</v>
      </c>
      <c r="Q647">
        <v>14.766311</v>
      </c>
    </row>
    <row r="648" spans="1:17" x14ac:dyDescent="0.3">
      <c r="A648" s="210" t="str">
        <f t="shared" si="22"/>
        <v>TO_2028_90_62</v>
      </c>
      <c r="B648" s="210" t="str">
        <f t="shared" si="23"/>
        <v>TO</v>
      </c>
      <c r="C648">
        <v>5</v>
      </c>
      <c r="D648">
        <v>2028</v>
      </c>
      <c r="E648">
        <v>49045</v>
      </c>
      <c r="F648" t="s">
        <v>385</v>
      </c>
      <c r="G648">
        <v>62</v>
      </c>
      <c r="H648" t="s">
        <v>263</v>
      </c>
      <c r="I648">
        <v>90</v>
      </c>
      <c r="J648" t="s">
        <v>179</v>
      </c>
      <c r="K648">
        <v>1497.7075199999999</v>
      </c>
      <c r="L648">
        <v>1483.8414310000001</v>
      </c>
      <c r="M648">
        <v>435.38604700000002</v>
      </c>
      <c r="N648" t="s">
        <v>467</v>
      </c>
      <c r="O648" t="s">
        <v>467</v>
      </c>
      <c r="P648">
        <v>8546.0849610000005</v>
      </c>
      <c r="Q648" t="s">
        <v>467</v>
      </c>
    </row>
    <row r="649" spans="1:17" x14ac:dyDescent="0.3">
      <c r="A649" s="210" t="str">
        <f t="shared" si="22"/>
        <v>TO_2028_100_62</v>
      </c>
      <c r="B649" s="210" t="str">
        <f t="shared" si="23"/>
        <v>TO</v>
      </c>
      <c r="C649">
        <v>5</v>
      </c>
      <c r="D649">
        <v>2028</v>
      </c>
      <c r="E649">
        <v>49045</v>
      </c>
      <c r="F649" t="s">
        <v>385</v>
      </c>
      <c r="G649">
        <v>62</v>
      </c>
      <c r="H649" t="s">
        <v>263</v>
      </c>
      <c r="I649">
        <v>100</v>
      </c>
      <c r="J649" t="s">
        <v>178</v>
      </c>
      <c r="K649">
        <v>5.0034000000000002E-2</v>
      </c>
      <c r="L649">
        <v>4.8765000000000003E-2</v>
      </c>
      <c r="M649">
        <v>1.2071E-2</v>
      </c>
      <c r="N649" t="s">
        <v>467</v>
      </c>
      <c r="O649" t="s">
        <v>467</v>
      </c>
      <c r="P649">
        <v>0.80711599999999994</v>
      </c>
      <c r="Q649" t="s">
        <v>467</v>
      </c>
    </row>
    <row r="650" spans="1:17" x14ac:dyDescent="0.3">
      <c r="A650" s="210" t="str">
        <f t="shared" si="22"/>
        <v>TO_2028_106_62</v>
      </c>
      <c r="B650" s="210" t="str">
        <f t="shared" si="23"/>
        <v>TO</v>
      </c>
      <c r="C650">
        <v>5</v>
      </c>
      <c r="D650">
        <v>2028</v>
      </c>
      <c r="E650">
        <v>49045</v>
      </c>
      <c r="F650" t="s">
        <v>385</v>
      </c>
      <c r="G650">
        <v>62</v>
      </c>
      <c r="H650" t="s">
        <v>263</v>
      </c>
      <c r="I650">
        <v>106</v>
      </c>
      <c r="J650" t="s">
        <v>180</v>
      </c>
      <c r="K650">
        <v>0.100504</v>
      </c>
      <c r="L650">
        <v>0.100504</v>
      </c>
      <c r="M650" t="s">
        <v>467</v>
      </c>
      <c r="N650" t="s">
        <v>467</v>
      </c>
      <c r="O650" t="s">
        <v>467</v>
      </c>
      <c r="P650" t="s">
        <v>467</v>
      </c>
      <c r="Q650" t="s">
        <v>467</v>
      </c>
    </row>
    <row r="651" spans="1:17" x14ac:dyDescent="0.3">
      <c r="A651" s="210" t="str">
        <f t="shared" si="22"/>
        <v>TO_2028_107_62</v>
      </c>
      <c r="B651" s="210" t="str">
        <f t="shared" si="23"/>
        <v>TO</v>
      </c>
      <c r="C651">
        <v>5</v>
      </c>
      <c r="D651">
        <v>2028</v>
      </c>
      <c r="E651">
        <v>49045</v>
      </c>
      <c r="F651" t="s">
        <v>385</v>
      </c>
      <c r="G651">
        <v>62</v>
      </c>
      <c r="H651" t="s">
        <v>263</v>
      </c>
      <c r="I651">
        <v>107</v>
      </c>
      <c r="J651" t="s">
        <v>181</v>
      </c>
      <c r="K651">
        <v>3.1441999999999998E-2</v>
      </c>
      <c r="L651">
        <v>3.1441999999999998E-2</v>
      </c>
      <c r="M651" t="s">
        <v>467</v>
      </c>
      <c r="N651" t="s">
        <v>467</v>
      </c>
      <c r="O651" t="s">
        <v>467</v>
      </c>
      <c r="P651" t="s">
        <v>467</v>
      </c>
      <c r="Q651" t="s">
        <v>467</v>
      </c>
    </row>
    <row r="652" spans="1:17" x14ac:dyDescent="0.3">
      <c r="A652" s="210" t="str">
        <f t="shared" si="22"/>
        <v>TO_2028_110_62</v>
      </c>
      <c r="B652" s="210" t="str">
        <f t="shared" si="23"/>
        <v>TO</v>
      </c>
      <c r="C652">
        <v>5</v>
      </c>
      <c r="D652">
        <v>2028</v>
      </c>
      <c r="E652">
        <v>49045</v>
      </c>
      <c r="F652" t="s">
        <v>385</v>
      </c>
      <c r="G652">
        <v>62</v>
      </c>
      <c r="H652" t="s">
        <v>263</v>
      </c>
      <c r="I652">
        <v>110</v>
      </c>
      <c r="J652" t="s">
        <v>177</v>
      </c>
      <c r="K652">
        <v>4.6031000000000002E-2</v>
      </c>
      <c r="L652">
        <v>4.4864000000000001E-2</v>
      </c>
      <c r="M652">
        <v>1.107E-2</v>
      </c>
      <c r="N652" t="s">
        <v>467</v>
      </c>
      <c r="O652" t="s">
        <v>467</v>
      </c>
      <c r="P652">
        <v>0.74255800000000005</v>
      </c>
      <c r="Q652" t="s">
        <v>467</v>
      </c>
    </row>
    <row r="653" spans="1:17" x14ac:dyDescent="0.3">
      <c r="A653" s="210" t="str">
        <f t="shared" si="22"/>
        <v>TO_2028_116_62</v>
      </c>
      <c r="B653" s="210" t="str">
        <f t="shared" si="23"/>
        <v>TO</v>
      </c>
      <c r="C653">
        <v>5</v>
      </c>
      <c r="D653">
        <v>2028</v>
      </c>
      <c r="E653">
        <v>49045</v>
      </c>
      <c r="F653" t="s">
        <v>385</v>
      </c>
      <c r="G653">
        <v>62</v>
      </c>
      <c r="H653" t="s">
        <v>263</v>
      </c>
      <c r="I653">
        <v>116</v>
      </c>
      <c r="J653" t="s">
        <v>182</v>
      </c>
      <c r="K653">
        <v>1.2563E-2</v>
      </c>
      <c r="L653">
        <v>1.2563E-2</v>
      </c>
      <c r="M653" t="s">
        <v>467</v>
      </c>
      <c r="N653" t="s">
        <v>467</v>
      </c>
      <c r="O653" t="s">
        <v>467</v>
      </c>
      <c r="P653" t="s">
        <v>467</v>
      </c>
      <c r="Q653" t="s">
        <v>467</v>
      </c>
    </row>
    <row r="654" spans="1:17" x14ac:dyDescent="0.3">
      <c r="A654" s="210" t="str">
        <f t="shared" si="22"/>
        <v>TO_2028_117_62</v>
      </c>
      <c r="B654" s="210" t="str">
        <f t="shared" si="23"/>
        <v>TO</v>
      </c>
      <c r="C654">
        <v>5</v>
      </c>
      <c r="D654">
        <v>2028</v>
      </c>
      <c r="E654">
        <v>49045</v>
      </c>
      <c r="F654" t="s">
        <v>385</v>
      </c>
      <c r="G654">
        <v>62</v>
      </c>
      <c r="H654" t="s">
        <v>263</v>
      </c>
      <c r="I654">
        <v>117</v>
      </c>
      <c r="J654" t="s">
        <v>183</v>
      </c>
      <c r="K654">
        <v>4.7159999999999997E-3</v>
      </c>
      <c r="L654">
        <v>4.7159999999999997E-3</v>
      </c>
      <c r="M654" t="s">
        <v>467</v>
      </c>
      <c r="N654" t="s">
        <v>467</v>
      </c>
      <c r="O654" t="s">
        <v>467</v>
      </c>
      <c r="P654" t="s">
        <v>467</v>
      </c>
      <c r="Q654" t="s">
        <v>467</v>
      </c>
    </row>
  </sheetData>
  <sheetProtection selectLockedCells="1"/>
  <sortState xmlns:xlrd2="http://schemas.microsoft.com/office/spreadsheetml/2017/richdata2" ref="C2:Q1951">
    <sortCondition ref="D2:D1951"/>
    <sortCondition ref="E2:E1951"/>
  </sortState>
  <mergeCells count="2">
    <mergeCell ref="A1:L1"/>
    <mergeCell ref="A2:L2"/>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CU850"/>
  <sheetViews>
    <sheetView workbookViewId="0">
      <pane ySplit="6" topLeftCell="A7" activePane="bottomLeft" state="frozen"/>
      <selection pane="bottomLeft" activeCell="S2" sqref="S2"/>
    </sheetView>
  </sheetViews>
  <sheetFormatPr defaultColWidth="9.109375" defaultRowHeight="14.4" x14ac:dyDescent="0.3"/>
  <cols>
    <col min="1" max="1" width="21.109375" style="208" customWidth="1"/>
    <col min="2" max="2" width="27.88671875" style="208" customWidth="1"/>
    <col min="3" max="3" width="15" style="208" bestFit="1" customWidth="1"/>
    <col min="4" max="4" width="11.5546875" style="208" customWidth="1"/>
    <col min="5" max="5" width="11.33203125" style="208" bestFit="1" customWidth="1"/>
    <col min="6" max="6" width="9.33203125" style="208" bestFit="1" customWidth="1"/>
    <col min="7" max="7" width="8.5546875" style="208" customWidth="1"/>
    <col min="8" max="8" width="10.88671875" style="208" bestFit="1" customWidth="1"/>
    <col min="9" max="9" width="7.6640625" style="208" bestFit="1" customWidth="1"/>
    <col min="10" max="10" width="10.44140625" style="208" customWidth="1"/>
    <col min="11" max="11" width="7.6640625" style="208" bestFit="1" customWidth="1"/>
    <col min="12" max="12" width="9.88671875" style="208" bestFit="1" customWidth="1"/>
    <col min="13" max="13" width="6.44140625" style="208" bestFit="1" customWidth="1"/>
    <col min="14" max="14" width="9.88671875" style="208" bestFit="1" customWidth="1"/>
    <col min="15" max="15" width="9.44140625" style="208" bestFit="1" customWidth="1"/>
    <col min="16" max="16" width="14.6640625" style="208" bestFit="1" customWidth="1"/>
    <col min="17" max="17" width="6.88671875" style="208" bestFit="1" customWidth="1"/>
    <col min="18" max="18" width="6.5546875" style="208" bestFit="1" customWidth="1"/>
    <col min="19" max="19" width="11.33203125" style="208" bestFit="1" customWidth="1"/>
    <col min="20" max="20" width="25.6640625" style="208" bestFit="1" customWidth="1"/>
    <col min="21" max="21" width="10.88671875" style="208" bestFit="1" customWidth="1"/>
    <col min="22" max="22" width="24.109375" style="208" bestFit="1" customWidth="1"/>
    <col min="23" max="23" width="10.33203125" style="208" bestFit="1" customWidth="1"/>
    <col min="24" max="24" width="25.44140625" style="208" bestFit="1" customWidth="1"/>
    <col min="25" max="25" width="10.109375" style="208" customWidth="1"/>
    <col min="26" max="26" width="9.5546875" style="208" bestFit="1" customWidth="1"/>
    <col min="27" max="27" width="10.109375" style="208" bestFit="1" customWidth="1"/>
    <col min="28" max="28" width="11.109375" style="208" bestFit="1" customWidth="1"/>
    <col min="29" max="30" width="12" style="208" bestFit="1" customWidth="1"/>
    <col min="31" max="31" width="10.44140625" style="208" bestFit="1" customWidth="1"/>
    <col min="32" max="32" width="12.5546875" style="208" bestFit="1" customWidth="1"/>
    <col min="33" max="33" width="23.109375" style="208" bestFit="1" customWidth="1"/>
    <col min="34" max="34" width="5.5546875" style="208" bestFit="1" customWidth="1"/>
    <col min="35" max="35" width="10.109375" style="208" bestFit="1" customWidth="1"/>
    <col min="36" max="36" width="8.6640625" style="208" bestFit="1" customWidth="1"/>
    <col min="37" max="37" width="7.5546875" style="208" bestFit="1" customWidth="1"/>
    <col min="38" max="38" width="5.88671875" style="208" bestFit="1" customWidth="1"/>
    <col min="39" max="39" width="5.5546875" style="208" bestFit="1" customWidth="1"/>
    <col min="40" max="40" width="13.5546875" style="208" bestFit="1" customWidth="1"/>
    <col min="41" max="42" width="12.44140625" style="208" bestFit="1" customWidth="1"/>
    <col min="43" max="43" width="10.33203125" style="208" bestFit="1" customWidth="1"/>
    <col min="44" max="45" width="6.5546875" style="208" customWidth="1"/>
    <col min="46" max="46" width="27.6640625" style="208" bestFit="1" customWidth="1"/>
    <col min="47" max="98" width="11.109375" style="208" customWidth="1"/>
    <col min="99" max="16384" width="9.109375" style="208"/>
  </cols>
  <sheetData>
    <row r="1" spans="1:98" ht="41.25" customHeight="1" x14ac:dyDescent="0.3">
      <c r="A1" s="676" t="s">
        <v>388</v>
      </c>
      <c r="B1" s="677"/>
      <c r="C1" s="677"/>
      <c r="D1" s="677"/>
      <c r="E1" s="677"/>
      <c r="F1" s="677"/>
      <c r="G1" s="677"/>
      <c r="H1" s="677"/>
      <c r="I1" s="677"/>
      <c r="J1" s="677"/>
      <c r="K1" s="677"/>
      <c r="L1" s="678"/>
    </row>
    <row r="2" spans="1:98" ht="41.25" customHeight="1" x14ac:dyDescent="0.3">
      <c r="A2" s="682"/>
      <c r="B2" s="683"/>
      <c r="C2" s="683"/>
      <c r="D2" s="683"/>
      <c r="E2" s="683"/>
      <c r="F2" s="683"/>
      <c r="G2" s="683"/>
      <c r="H2" s="683"/>
      <c r="I2" s="683"/>
      <c r="J2" s="683"/>
      <c r="K2" s="683"/>
      <c r="L2" s="684"/>
    </row>
    <row r="3" spans="1:98" ht="41.25" customHeight="1" thickBot="1" x14ac:dyDescent="0.35">
      <c r="A3" s="685"/>
      <c r="B3" s="686"/>
      <c r="C3" s="686"/>
      <c r="D3" s="686"/>
      <c r="E3" s="686"/>
      <c r="F3" s="686"/>
      <c r="G3" s="686"/>
      <c r="H3" s="686"/>
      <c r="I3" s="686"/>
      <c r="J3" s="686"/>
      <c r="K3" s="686"/>
      <c r="L3" s="687"/>
    </row>
    <row r="4" spans="1:98" s="217" customFormat="1" ht="30.75" customHeight="1" x14ac:dyDescent="0.3">
      <c r="A4" s="215" t="s">
        <v>281</v>
      </c>
      <c r="B4" s="216"/>
      <c r="C4" s="241" t="s">
        <v>387</v>
      </c>
      <c r="D4" s="241">
        <f>Funding_Year</f>
        <v>2028</v>
      </c>
      <c r="E4" s="216"/>
      <c r="F4" s="405"/>
      <c r="G4" s="405"/>
      <c r="H4" s="405"/>
      <c r="I4" s="405"/>
      <c r="J4" s="405"/>
      <c r="K4" s="405"/>
      <c r="L4" s="405"/>
      <c r="M4" s="405"/>
      <c r="N4" s="405"/>
      <c r="O4" s="405"/>
      <c r="P4" s="405"/>
      <c r="Q4" s="405"/>
      <c r="R4" s="405"/>
      <c r="S4" s="405"/>
      <c r="T4" s="405"/>
      <c r="U4" s="405"/>
      <c r="V4" s="405"/>
      <c r="W4" s="405"/>
      <c r="X4" s="405"/>
      <c r="Y4" s="405"/>
      <c r="Z4" s="405"/>
      <c r="AA4" s="405"/>
      <c r="AB4" s="405"/>
      <c r="AC4" s="405"/>
      <c r="AD4" s="405"/>
      <c r="AE4" s="405"/>
      <c r="AF4" s="405"/>
      <c r="AG4" s="405"/>
      <c r="AH4" s="405"/>
      <c r="AI4" s="405"/>
      <c r="AJ4" s="405"/>
      <c r="AK4" s="405"/>
      <c r="AL4" s="405"/>
      <c r="AM4" s="405"/>
      <c r="AN4" s="405"/>
      <c r="AO4" s="405"/>
      <c r="AP4" s="405"/>
      <c r="AU4" s="228" t="s">
        <v>481</v>
      </c>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c r="BW4" s="208"/>
      <c r="BX4" s="208"/>
      <c r="BY4" s="208"/>
      <c r="BZ4" s="208"/>
      <c r="CA4" s="208"/>
      <c r="CB4" s="208"/>
      <c r="CC4" s="208"/>
      <c r="CD4" s="208"/>
      <c r="CE4" s="208"/>
      <c r="CF4" s="208"/>
      <c r="CG4" s="208"/>
      <c r="CH4" s="208"/>
      <c r="CI4" s="208"/>
      <c r="CJ4" s="208"/>
      <c r="CK4" s="208"/>
      <c r="CL4" s="208"/>
      <c r="CM4" s="208"/>
      <c r="CN4" s="208"/>
      <c r="CO4" s="208"/>
      <c r="CP4" s="208"/>
      <c r="CQ4" s="208"/>
      <c r="CR4" s="208"/>
      <c r="CS4" s="208"/>
      <c r="CT4" s="208"/>
    </row>
    <row r="5" spans="1:98" ht="28.8" x14ac:dyDescent="0.3">
      <c r="A5" s="416" t="s">
        <v>423</v>
      </c>
      <c r="B5" s="415" t="s">
        <v>424</v>
      </c>
      <c r="C5" s="688" t="s">
        <v>425</v>
      </c>
      <c r="D5" s="688"/>
      <c r="E5" s="418" t="s">
        <v>426</v>
      </c>
      <c r="F5"/>
      <c r="G5"/>
      <c r="H5"/>
      <c r="I5"/>
      <c r="J5"/>
      <c r="K5"/>
      <c r="L5"/>
      <c r="M5"/>
      <c r="N5"/>
      <c r="O5"/>
      <c r="AU5" s="482" t="str">
        <f>"Salt Lake_"&amp;AU6</f>
        <v>Salt Lake_1999</v>
      </c>
      <c r="AV5" s="482" t="str">
        <f t="shared" ref="AV5:CT5" si="0">"Salt Lake_"&amp;AV6</f>
        <v>Salt Lake_2000</v>
      </c>
      <c r="AW5" s="482" t="str">
        <f t="shared" si="0"/>
        <v>Salt Lake_2001</v>
      </c>
      <c r="AX5" s="482" t="str">
        <f t="shared" si="0"/>
        <v>Salt Lake_2002</v>
      </c>
      <c r="AY5" s="482" t="str">
        <f t="shared" si="0"/>
        <v>Salt Lake_2003</v>
      </c>
      <c r="AZ5" s="482" t="str">
        <f t="shared" si="0"/>
        <v>Salt Lake_2004</v>
      </c>
      <c r="BA5" s="482" t="str">
        <f t="shared" si="0"/>
        <v>Salt Lake_2005</v>
      </c>
      <c r="BB5" s="482" t="str">
        <f t="shared" si="0"/>
        <v>Salt Lake_2006</v>
      </c>
      <c r="BC5" s="482" t="str">
        <f t="shared" si="0"/>
        <v>Salt Lake_2007</v>
      </c>
      <c r="BD5" s="482" t="str">
        <f t="shared" si="0"/>
        <v>Salt Lake_2008</v>
      </c>
      <c r="BE5" s="482" t="str">
        <f t="shared" si="0"/>
        <v>Salt Lake_2009</v>
      </c>
      <c r="BF5" s="482" t="str">
        <f t="shared" si="0"/>
        <v>Salt Lake_2010</v>
      </c>
      <c r="BG5" s="482" t="str">
        <f t="shared" si="0"/>
        <v>Salt Lake_2011</v>
      </c>
      <c r="BH5" s="482" t="str">
        <f t="shared" si="0"/>
        <v>Salt Lake_2012</v>
      </c>
      <c r="BI5" s="482" t="str">
        <f t="shared" si="0"/>
        <v>Salt Lake_2013</v>
      </c>
      <c r="BJ5" s="482" t="str">
        <f t="shared" si="0"/>
        <v>Salt Lake_2014</v>
      </c>
      <c r="BK5" s="482" t="str">
        <f t="shared" si="0"/>
        <v>Salt Lake_2015</v>
      </c>
      <c r="BL5" s="482" t="str">
        <f t="shared" si="0"/>
        <v>Salt Lake_2016</v>
      </c>
      <c r="BM5" s="482" t="str">
        <f t="shared" si="0"/>
        <v>Salt Lake_2017</v>
      </c>
      <c r="BN5" s="482" t="str">
        <f t="shared" si="0"/>
        <v>Salt Lake_2018</v>
      </c>
      <c r="BO5" s="482" t="str">
        <f t="shared" si="0"/>
        <v>Salt Lake_2019</v>
      </c>
      <c r="BP5" s="482" t="str">
        <f t="shared" si="0"/>
        <v>Salt Lake_2020</v>
      </c>
      <c r="BQ5" s="482" t="str">
        <f t="shared" si="0"/>
        <v>Salt Lake_2021</v>
      </c>
      <c r="BR5" s="482" t="str">
        <f t="shared" si="0"/>
        <v>Salt Lake_2022</v>
      </c>
      <c r="BS5" s="482" t="str">
        <f t="shared" si="0"/>
        <v>Salt Lake_2023</v>
      </c>
      <c r="BT5" s="482" t="str">
        <f t="shared" si="0"/>
        <v>Salt Lake_2024</v>
      </c>
      <c r="BU5" s="482" t="str">
        <f t="shared" si="0"/>
        <v>Salt Lake_2025</v>
      </c>
      <c r="BV5" s="482" t="str">
        <f t="shared" si="0"/>
        <v>Salt Lake_2026</v>
      </c>
      <c r="BW5" s="482" t="str">
        <f t="shared" si="0"/>
        <v>Salt Lake_2027</v>
      </c>
      <c r="BX5" s="482" t="str">
        <f t="shared" si="0"/>
        <v>Salt Lake_2028</v>
      </c>
      <c r="BY5" s="482" t="str">
        <f t="shared" si="0"/>
        <v>Salt Lake_2029</v>
      </c>
      <c r="BZ5" s="482" t="str">
        <f t="shared" si="0"/>
        <v>Salt Lake_2030</v>
      </c>
      <c r="CA5" s="482" t="str">
        <f t="shared" si="0"/>
        <v>Salt Lake_2031</v>
      </c>
      <c r="CB5" s="482" t="str">
        <f t="shared" si="0"/>
        <v>Salt Lake_2032</v>
      </c>
      <c r="CC5" s="482" t="str">
        <f t="shared" si="0"/>
        <v>Salt Lake_2033</v>
      </c>
      <c r="CD5" s="482" t="str">
        <f t="shared" si="0"/>
        <v>Salt Lake_2034</v>
      </c>
      <c r="CE5" s="482" t="str">
        <f t="shared" si="0"/>
        <v>Salt Lake_2035</v>
      </c>
      <c r="CF5" s="482" t="str">
        <f t="shared" si="0"/>
        <v>Salt Lake_2036</v>
      </c>
      <c r="CG5" s="482" t="str">
        <f t="shared" si="0"/>
        <v>Salt Lake_2037</v>
      </c>
      <c r="CH5" s="482" t="str">
        <f t="shared" si="0"/>
        <v>Salt Lake_2038</v>
      </c>
      <c r="CI5" s="482" t="str">
        <f t="shared" si="0"/>
        <v>Salt Lake_2039</v>
      </c>
      <c r="CJ5" s="482" t="str">
        <f t="shared" si="0"/>
        <v>Salt Lake_2040</v>
      </c>
      <c r="CK5" s="482" t="str">
        <f t="shared" si="0"/>
        <v>Salt Lake_2041</v>
      </c>
      <c r="CL5" s="482" t="str">
        <f t="shared" si="0"/>
        <v>Salt Lake_2042</v>
      </c>
      <c r="CM5" s="482" t="str">
        <f t="shared" si="0"/>
        <v>Salt Lake_2043</v>
      </c>
      <c r="CN5" s="482" t="str">
        <f t="shared" si="0"/>
        <v>Salt Lake_2044</v>
      </c>
      <c r="CO5" s="482" t="str">
        <f t="shared" si="0"/>
        <v>Salt Lake_2045</v>
      </c>
      <c r="CP5" s="482" t="str">
        <f t="shared" si="0"/>
        <v>Salt Lake_2046</v>
      </c>
      <c r="CQ5" s="482" t="str">
        <f t="shared" si="0"/>
        <v>Salt Lake_2047</v>
      </c>
      <c r="CR5" s="482" t="str">
        <f t="shared" si="0"/>
        <v>Salt Lake_2048</v>
      </c>
      <c r="CS5" s="482" t="str">
        <f t="shared" si="0"/>
        <v>Salt Lake_2049</v>
      </c>
      <c r="CT5" s="482" t="str">
        <f t="shared" si="0"/>
        <v>Salt Lake_2050</v>
      </c>
    </row>
    <row r="6" spans="1:98" s="406" customFormat="1" x14ac:dyDescent="0.3">
      <c r="A6" s="483" t="s">
        <v>482</v>
      </c>
      <c r="B6" s="484"/>
      <c r="C6" s="485"/>
      <c r="D6" s="485"/>
      <c r="E6" s="486"/>
      <c r="F6" s="487"/>
      <c r="G6" s="487"/>
      <c r="H6" s="487"/>
      <c r="I6" s="487"/>
      <c r="J6" s="487"/>
      <c r="K6" s="487"/>
      <c r="L6" s="487"/>
      <c r="M6" s="487"/>
      <c r="N6" s="487"/>
      <c r="O6" s="487"/>
      <c r="P6" s="488"/>
      <c r="Q6" s="488"/>
      <c r="R6" s="488"/>
      <c r="S6" s="488"/>
      <c r="T6" s="488"/>
      <c r="U6" s="488"/>
      <c r="V6" s="488"/>
      <c r="W6" s="488"/>
      <c r="X6" s="488"/>
      <c r="Y6" s="488"/>
      <c r="Z6" s="488"/>
      <c r="AA6" s="488"/>
      <c r="AB6" s="488"/>
      <c r="AC6" s="488"/>
      <c r="AD6" s="488"/>
      <c r="AE6" s="488"/>
      <c r="AF6" s="488"/>
      <c r="AG6" s="488"/>
      <c r="AH6" s="488"/>
      <c r="AI6" s="488"/>
      <c r="AJ6" s="488"/>
      <c r="AK6" s="488"/>
      <c r="AL6" s="488"/>
      <c r="AM6" s="488"/>
      <c r="AN6" s="488"/>
      <c r="AO6" s="488"/>
      <c r="AP6" s="488"/>
      <c r="AQ6" s="488"/>
      <c r="AS6" s="407"/>
      <c r="AT6" s="208"/>
      <c r="AU6" s="227">
        <v>1999</v>
      </c>
      <c r="AV6" s="227">
        <v>2000</v>
      </c>
      <c r="AW6" s="227">
        <v>2001</v>
      </c>
      <c r="AX6" s="227">
        <v>2002</v>
      </c>
      <c r="AY6" s="227">
        <v>2003</v>
      </c>
      <c r="AZ6" s="227">
        <v>2004</v>
      </c>
      <c r="BA6" s="227">
        <v>2005</v>
      </c>
      <c r="BB6" s="227">
        <v>2006</v>
      </c>
      <c r="BC6" s="227">
        <v>2007</v>
      </c>
      <c r="BD6" s="227">
        <v>2008</v>
      </c>
      <c r="BE6" s="227">
        <v>2009</v>
      </c>
      <c r="BF6" s="227">
        <v>2010</v>
      </c>
      <c r="BG6" s="227">
        <v>2011</v>
      </c>
      <c r="BH6" s="227">
        <v>2012</v>
      </c>
      <c r="BI6" s="227">
        <v>2013</v>
      </c>
      <c r="BJ6" s="227">
        <v>2014</v>
      </c>
      <c r="BK6" s="227">
        <v>2015</v>
      </c>
      <c r="BL6" s="227">
        <v>2016</v>
      </c>
      <c r="BM6" s="227">
        <v>2017</v>
      </c>
      <c r="BN6" s="227">
        <v>2018</v>
      </c>
      <c r="BO6" s="227">
        <v>2019</v>
      </c>
      <c r="BP6" s="227">
        <v>2020</v>
      </c>
      <c r="BQ6" s="227">
        <v>2021</v>
      </c>
      <c r="BR6" s="227">
        <v>2022</v>
      </c>
      <c r="BS6" s="227">
        <v>2023</v>
      </c>
      <c r="BT6" s="227">
        <v>2024</v>
      </c>
      <c r="BU6" s="227">
        <v>2025</v>
      </c>
      <c r="BV6" s="227">
        <v>2026</v>
      </c>
      <c r="BW6" s="227">
        <v>2027</v>
      </c>
      <c r="BX6" s="227">
        <v>2028</v>
      </c>
      <c r="BY6" s="227">
        <v>2029</v>
      </c>
      <c r="BZ6" s="227">
        <v>2030</v>
      </c>
      <c r="CA6" s="227">
        <v>2031</v>
      </c>
      <c r="CB6" s="227">
        <v>2032</v>
      </c>
      <c r="CC6" s="227">
        <v>2033</v>
      </c>
      <c r="CD6" s="227">
        <v>2034</v>
      </c>
      <c r="CE6" s="227">
        <v>2035</v>
      </c>
      <c r="CF6" s="227">
        <v>2036</v>
      </c>
      <c r="CG6" s="227">
        <v>2037</v>
      </c>
      <c r="CH6" s="227">
        <v>2038</v>
      </c>
      <c r="CI6" s="227">
        <v>2039</v>
      </c>
      <c r="CJ6" s="227">
        <v>2040</v>
      </c>
      <c r="CK6" s="227">
        <v>2041</v>
      </c>
      <c r="CL6" s="227">
        <v>2042</v>
      </c>
      <c r="CM6" s="227">
        <v>2043</v>
      </c>
      <c r="CN6" s="227">
        <v>2044</v>
      </c>
      <c r="CO6" s="227">
        <v>2045</v>
      </c>
      <c r="CP6" s="227">
        <v>2046</v>
      </c>
      <c r="CQ6" s="227">
        <v>2047</v>
      </c>
      <c r="CR6" s="227">
        <v>2048</v>
      </c>
      <c r="CS6" s="227">
        <v>2049</v>
      </c>
      <c r="CT6" s="227">
        <v>2050</v>
      </c>
    </row>
    <row r="7" spans="1:98" x14ac:dyDescent="0.3">
      <c r="A7" s="224" t="s">
        <v>469</v>
      </c>
      <c r="B7" s="224" t="s">
        <v>22</v>
      </c>
      <c r="C7" s="224"/>
      <c r="D7" s="224"/>
      <c r="E7" s="417">
        <f>SUMIF($S$18:$S$850,S7,$D$18:$D$850)</f>
        <v>6.2979468483738579</v>
      </c>
      <c r="F7" s="214"/>
      <c r="G7" s="214"/>
      <c r="H7" s="214"/>
      <c r="I7" s="214"/>
      <c r="J7" s="214"/>
      <c r="K7" s="214"/>
      <c r="L7" s="214"/>
      <c r="M7" s="214"/>
      <c r="N7" s="214"/>
      <c r="O7" s="214"/>
      <c r="P7" s="214"/>
      <c r="Q7" s="214"/>
      <c r="R7" s="214"/>
      <c r="S7" s="214">
        <v>2</v>
      </c>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S7" s="476">
        <v>62</v>
      </c>
      <c r="AT7" s="213" t="s">
        <v>274</v>
      </c>
      <c r="AU7" s="475">
        <v>1.9186401963583899E-2</v>
      </c>
      <c r="AV7" s="475">
        <v>1.9835083197449564E-2</v>
      </c>
      <c r="AW7" s="475">
        <v>2.1599292084231565E-2</v>
      </c>
      <c r="AX7" s="475">
        <v>2.1435286092991869E-2</v>
      </c>
      <c r="AY7" s="475">
        <v>2.2573995543173502E-2</v>
      </c>
      <c r="AZ7" s="475">
        <v>2.2989243099648671E-2</v>
      </c>
      <c r="BA7" s="475">
        <v>2.4391127821368142E-2</v>
      </c>
      <c r="BB7" s="475">
        <v>2.4441183929741719E-2</v>
      </c>
      <c r="BC7" s="475">
        <v>2.6671834028169521E-2</v>
      </c>
      <c r="BD7" s="475">
        <v>2.7162081571800757E-2</v>
      </c>
      <c r="BE7" s="475">
        <v>2.523494537270277E-2</v>
      </c>
      <c r="BF7" s="475">
        <v>2.8653434754381004E-2</v>
      </c>
      <c r="BG7" s="475">
        <v>2.7415895776565641E-2</v>
      </c>
      <c r="BH7" s="475">
        <v>2.761393846571978E-2</v>
      </c>
      <c r="BI7" s="475">
        <v>2.8916465884956256E-2</v>
      </c>
      <c r="BJ7" s="475">
        <v>2.9123535498374358E-2</v>
      </c>
      <c r="BK7" s="475">
        <v>2.8700977194089847E-2</v>
      </c>
      <c r="BL7" s="475">
        <v>2.8719059622335143E-2</v>
      </c>
      <c r="BM7" s="475">
        <v>2.9793100398653408E-2</v>
      </c>
      <c r="BN7" s="481">
        <v>2.994283211335377E-2</v>
      </c>
      <c r="BO7" s="475">
        <v>3.0234328742952649E-2</v>
      </c>
      <c r="BP7" s="475">
        <v>2.9975444896842465E-2</v>
      </c>
      <c r="BQ7" s="475">
        <v>2.9558615257645002E-2</v>
      </c>
      <c r="BR7" s="475">
        <v>2.9343788569804109E-2</v>
      </c>
      <c r="BS7" s="475">
        <v>2.9157910295883317E-2</v>
      </c>
      <c r="BT7" s="475">
        <v>2.893568609730816E-2</v>
      </c>
      <c r="BU7" s="475">
        <v>2.8737325694740488E-2</v>
      </c>
      <c r="BV7" s="475">
        <v>2.8524858392099482E-2</v>
      </c>
      <c r="BW7" s="475">
        <v>2.8255478385616758E-2</v>
      </c>
      <c r="BX7" s="475">
        <v>2.7999366466343999E-2</v>
      </c>
      <c r="BY7" s="475">
        <v>2.7693628373590327E-2</v>
      </c>
      <c r="BZ7" s="475">
        <v>2.7427085919241152E-2</v>
      </c>
      <c r="CA7" s="475">
        <v>2.7137441389359928E-2</v>
      </c>
      <c r="CB7" s="475">
        <v>2.6907006703365908E-2</v>
      </c>
      <c r="CC7" s="475">
        <v>2.6651289439879659E-2</v>
      </c>
      <c r="CD7" s="475">
        <v>2.644607238579532E-2</v>
      </c>
      <c r="CE7" s="475">
        <v>2.6297764685505719E-2</v>
      </c>
      <c r="CF7" s="475">
        <v>2.6075512546862127E-2</v>
      </c>
      <c r="CG7" s="475">
        <v>2.5869853610076873E-2</v>
      </c>
      <c r="CH7" s="475">
        <v>2.5642464490908155E-2</v>
      </c>
      <c r="CI7" s="475">
        <v>2.5443128251052115E-2</v>
      </c>
      <c r="CJ7" s="475">
        <v>2.511890595256162E-2</v>
      </c>
      <c r="CK7" s="475">
        <v>2.4916256431154526E-2</v>
      </c>
      <c r="CL7" s="475">
        <v>2.4664504289389183E-2</v>
      </c>
      <c r="CM7" s="475">
        <v>2.4407268341498312E-2</v>
      </c>
      <c r="CN7" s="475">
        <v>2.4217512316971508E-2</v>
      </c>
      <c r="CO7" s="475">
        <v>2.404302331819368E-2</v>
      </c>
      <c r="CP7" s="475">
        <v>2.3822843850425674E-2</v>
      </c>
      <c r="CQ7" s="475">
        <v>2.3618543710901434E-2</v>
      </c>
      <c r="CR7" s="475">
        <v>2.3414096853202383E-2</v>
      </c>
      <c r="CS7" s="475">
        <v>2.3160191542223804E-2</v>
      </c>
      <c r="CT7" s="475">
        <v>2.2934183355688916E-2</v>
      </c>
    </row>
    <row r="8" spans="1:98" x14ac:dyDescent="0.3">
      <c r="A8" s="224" t="s">
        <v>470</v>
      </c>
      <c r="B8" s="224" t="s">
        <v>204</v>
      </c>
      <c r="C8" s="224"/>
      <c r="D8" s="224"/>
      <c r="E8" s="417">
        <f>SUMIF($S$18:$S$850,S8,$D$18:$D$850)</f>
        <v>5.862667472741605</v>
      </c>
      <c r="F8" s="214"/>
      <c r="G8" s="214"/>
      <c r="H8" s="214"/>
      <c r="I8" s="214"/>
      <c r="J8" s="214"/>
      <c r="K8" s="214"/>
      <c r="L8" s="214"/>
      <c r="M8" s="214"/>
      <c r="N8" s="214"/>
      <c r="O8" s="214"/>
      <c r="P8" s="214"/>
      <c r="Q8" s="214"/>
      <c r="R8" s="214"/>
      <c r="S8" s="214">
        <v>3</v>
      </c>
      <c r="T8" s="214"/>
      <c r="U8" s="214"/>
      <c r="V8" s="214"/>
      <c r="W8" s="214"/>
      <c r="X8" s="214"/>
      <c r="Y8" s="214"/>
      <c r="Z8" s="214"/>
      <c r="AA8" s="214"/>
      <c r="AB8" s="214"/>
      <c r="AC8" s="214"/>
      <c r="AD8" s="214"/>
      <c r="AE8" s="214"/>
      <c r="AF8" s="214"/>
      <c r="AG8" s="214"/>
      <c r="AH8" s="214"/>
      <c r="AI8" s="214"/>
      <c r="AJ8" s="214"/>
      <c r="AK8" s="214"/>
      <c r="AL8" s="214"/>
      <c r="AM8" s="214"/>
      <c r="AN8" s="214"/>
      <c r="AO8" s="214"/>
      <c r="AP8" s="214"/>
      <c r="AQ8" s="214"/>
      <c r="AS8" s="476">
        <v>61</v>
      </c>
      <c r="AT8" s="208" t="s">
        <v>273</v>
      </c>
      <c r="AU8" s="475">
        <v>2.8431052960554971E-2</v>
      </c>
      <c r="AV8" s="475">
        <v>2.5574320450495319E-2</v>
      </c>
      <c r="AW8" s="475">
        <v>2.4958573910513579E-2</v>
      </c>
      <c r="AX8" s="475">
        <v>2.2269572051858092E-2</v>
      </c>
      <c r="AY8" s="475">
        <v>2.089364887475836E-2</v>
      </c>
      <c r="AZ8" s="475">
        <v>1.8547931676865737E-2</v>
      </c>
      <c r="BA8" s="475">
        <v>1.7065963193096684E-2</v>
      </c>
      <c r="BB8" s="475">
        <v>1.477176575857872E-2</v>
      </c>
      <c r="BC8" s="475">
        <v>1.462187821061672E-2</v>
      </c>
      <c r="BD8" s="475">
        <v>1.3414865743971887E-2</v>
      </c>
      <c r="BE8" s="475">
        <v>1.1087813925920459E-2</v>
      </c>
      <c r="BF8" s="475">
        <v>1.1173372749072492E-2</v>
      </c>
      <c r="BG8" s="475">
        <v>9.5163036832907732E-3</v>
      </c>
      <c r="BH8" s="475">
        <v>8.6757054174018116E-3</v>
      </c>
      <c r="BI8" s="475">
        <v>8.4325799181099587E-3</v>
      </c>
      <c r="BJ8" s="475">
        <v>7.6710162859974949E-3</v>
      </c>
      <c r="BK8" s="475">
        <v>7.3148328899432149E-3</v>
      </c>
      <c r="BL8" s="475">
        <v>7.2286436216761445E-3</v>
      </c>
      <c r="BM8" s="475">
        <v>7.3800567312853581E-3</v>
      </c>
      <c r="BN8" s="481">
        <v>7.6934868952451985E-3</v>
      </c>
      <c r="BO8" s="475">
        <v>8.0596926117267771E-3</v>
      </c>
      <c r="BP8" s="475">
        <v>8.3114658317916083E-3</v>
      </c>
      <c r="BQ8" s="475">
        <v>8.4852753478911521E-3</v>
      </c>
      <c r="BR8" s="475">
        <v>8.7245115655616087E-3</v>
      </c>
      <c r="BS8" s="475">
        <v>8.9745820961640403E-3</v>
      </c>
      <c r="BT8" s="475">
        <v>9.2226375943003473E-3</v>
      </c>
      <c r="BU8" s="475">
        <v>9.479507695873449E-3</v>
      </c>
      <c r="BV8" s="475">
        <v>9.5974864554531272E-3</v>
      </c>
      <c r="BW8" s="475">
        <v>9.6281020162857864E-3</v>
      </c>
      <c r="BX8" s="475">
        <v>9.6105497925128187E-3</v>
      </c>
      <c r="BY8" s="475">
        <v>9.5584706305026669E-3</v>
      </c>
      <c r="BZ8" s="475">
        <v>9.5195217525549519E-3</v>
      </c>
      <c r="CA8" s="475">
        <v>9.4411110385850608E-3</v>
      </c>
      <c r="CB8" s="475">
        <v>9.3438336797017282E-3</v>
      </c>
      <c r="CC8" s="475">
        <v>9.243810282027632E-3</v>
      </c>
      <c r="CD8" s="475">
        <v>9.1393997173981074E-3</v>
      </c>
      <c r="CE8" s="475">
        <v>9.0619635509897861E-3</v>
      </c>
      <c r="CF8" s="475">
        <v>8.9620704343790838E-3</v>
      </c>
      <c r="CG8" s="475">
        <v>8.8909907480974985E-3</v>
      </c>
      <c r="CH8" s="475">
        <v>8.7999536424199758E-3</v>
      </c>
      <c r="CI8" s="475">
        <v>8.7133478139842426E-3</v>
      </c>
      <c r="CJ8" s="475">
        <v>8.6088557413925414E-3</v>
      </c>
      <c r="CK8" s="475">
        <v>8.532137485300996E-3</v>
      </c>
      <c r="CL8" s="475">
        <v>8.4441137159919546E-3</v>
      </c>
      <c r="CM8" s="475">
        <v>8.3575148446927046E-3</v>
      </c>
      <c r="CN8" s="475">
        <v>8.2623919001529548E-3</v>
      </c>
      <c r="CO8" s="475">
        <v>8.1732292678679055E-3</v>
      </c>
      <c r="CP8" s="475">
        <v>8.0853477236251248E-3</v>
      </c>
      <c r="CQ8" s="475">
        <v>7.9993665138071435E-3</v>
      </c>
      <c r="CR8" s="475">
        <v>7.9443606156829084E-3</v>
      </c>
      <c r="CS8" s="475">
        <v>7.876617278719111E-3</v>
      </c>
      <c r="CT8" s="475">
        <v>7.8069823948286416E-3</v>
      </c>
    </row>
    <row r="9" spans="1:98" x14ac:dyDescent="0.3">
      <c r="A9" s="224" t="s">
        <v>471</v>
      </c>
      <c r="B9" s="224" t="s">
        <v>21</v>
      </c>
      <c r="C9" s="224"/>
      <c r="D9" s="224"/>
      <c r="E9" s="417">
        <f>SUMIF($S$18:$S$850,S9,$D$18:$D$850)</f>
        <v>0.94479368244509898</v>
      </c>
      <c r="F9" s="214"/>
      <c r="G9" s="214"/>
      <c r="H9" s="214"/>
      <c r="I9" s="214"/>
      <c r="J9" s="214"/>
      <c r="K9" s="214"/>
      <c r="L9" s="214"/>
      <c r="M9" s="214"/>
      <c r="N9" s="214"/>
      <c r="O9" s="214"/>
      <c r="P9" s="214"/>
      <c r="Q9" s="214"/>
      <c r="R9" s="214"/>
      <c r="S9" s="214">
        <v>87</v>
      </c>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S9" s="476">
        <v>54</v>
      </c>
      <c r="AT9" s="208" t="s">
        <v>261</v>
      </c>
      <c r="AU9" s="474">
        <v>3.6513477999402929E-3</v>
      </c>
      <c r="AV9" s="474">
        <v>3.1383111787486491E-3</v>
      </c>
      <c r="AW9" s="474">
        <v>2.9268601744571305E-3</v>
      </c>
      <c r="AX9" s="474">
        <v>2.7916603206415377E-3</v>
      </c>
      <c r="AY9" s="474">
        <v>2.7279009872292342E-3</v>
      </c>
      <c r="AZ9" s="474">
        <v>2.4221973586378968E-3</v>
      </c>
      <c r="BA9" s="474">
        <v>2.1230771841914639E-3</v>
      </c>
      <c r="BB9" s="474">
        <v>2.2884523483326529E-3</v>
      </c>
      <c r="BC9" s="474">
        <v>1.9703554204966557E-3</v>
      </c>
      <c r="BD9" s="474">
        <v>2.0171655562275241E-3</v>
      </c>
      <c r="BE9" s="474">
        <v>1.85969774534266E-3</v>
      </c>
      <c r="BF9" s="474">
        <v>1.5028653259786208E-3</v>
      </c>
      <c r="BG9" s="474">
        <v>1.2823352498810363E-3</v>
      </c>
      <c r="BH9" s="474">
        <v>1.2205793882640338E-3</v>
      </c>
      <c r="BI9" s="474">
        <v>1.1057861290222051E-3</v>
      </c>
      <c r="BJ9" s="474">
        <v>9.9566655550796567E-4</v>
      </c>
      <c r="BK9" s="474">
        <v>9.3768961126552584E-4</v>
      </c>
      <c r="BL9" s="474">
        <v>9.2512316669040955E-4</v>
      </c>
      <c r="BM9" s="474">
        <v>9.2025703938736626E-4</v>
      </c>
      <c r="BN9" s="480">
        <v>9.1442960332158553E-4</v>
      </c>
      <c r="BO9" s="474">
        <v>9.1630890995717126E-4</v>
      </c>
      <c r="BP9" s="474">
        <v>9.2407656041460016E-4</v>
      </c>
      <c r="BQ9" s="474">
        <v>9.4199199869537259E-4</v>
      </c>
      <c r="BR9" s="474">
        <v>9.6175211796832322E-4</v>
      </c>
      <c r="BS9" s="474">
        <v>9.8448522208771042E-4</v>
      </c>
      <c r="BT9" s="474">
        <v>1.0167334041188212E-3</v>
      </c>
      <c r="BU9" s="474">
        <v>1.0478984861996474E-3</v>
      </c>
      <c r="BV9" s="474">
        <v>1.0842915410926893E-3</v>
      </c>
      <c r="BW9" s="474">
        <v>1.1317974275305293E-3</v>
      </c>
      <c r="BX9" s="474">
        <v>1.1786066275882485E-3</v>
      </c>
      <c r="BY9" s="474">
        <v>1.238403313099147E-3</v>
      </c>
      <c r="BZ9" s="474">
        <v>1.2837666565879628E-3</v>
      </c>
      <c r="CA9" s="474">
        <v>1.3389880339048524E-3</v>
      </c>
      <c r="CB9" s="474">
        <v>1.3893133665968309E-3</v>
      </c>
      <c r="CC9" s="474">
        <v>1.44069549311488E-3</v>
      </c>
      <c r="CD9" s="474">
        <v>1.4912211752706455E-3</v>
      </c>
      <c r="CE9" s="474">
        <v>1.532782889061004E-3</v>
      </c>
      <c r="CF9" s="474">
        <v>1.5727848962073191E-3</v>
      </c>
      <c r="CG9" s="474">
        <v>1.6120472222434881E-3</v>
      </c>
      <c r="CH9" s="474">
        <v>1.6508893693920465E-3</v>
      </c>
      <c r="CI9" s="474">
        <v>1.6846171528399308E-3</v>
      </c>
      <c r="CJ9" s="474">
        <v>1.7310657077560518E-3</v>
      </c>
      <c r="CK9" s="474">
        <v>1.7561982160816058E-3</v>
      </c>
      <c r="CL9" s="474">
        <v>1.7870172284800217E-3</v>
      </c>
      <c r="CM9" s="474">
        <v>1.832094123011427E-3</v>
      </c>
      <c r="CN9" s="474">
        <v>1.863954704067724E-3</v>
      </c>
      <c r="CO9" s="474">
        <v>1.8922584475919305E-3</v>
      </c>
      <c r="CP9" s="474">
        <v>1.927987076531307E-3</v>
      </c>
      <c r="CQ9" s="474">
        <v>1.9707516725091501E-3</v>
      </c>
      <c r="CR9" s="474">
        <v>2.0190993830335497E-3</v>
      </c>
      <c r="CS9" s="474">
        <v>2.071065880227714E-3</v>
      </c>
      <c r="CT9" s="474">
        <v>2.1281267138967964E-3</v>
      </c>
    </row>
    <row r="10" spans="1:98" x14ac:dyDescent="0.3">
      <c r="A10" s="224" t="s">
        <v>472</v>
      </c>
      <c r="B10" s="224" t="s">
        <v>484</v>
      </c>
      <c r="C10" s="224"/>
      <c r="D10" s="224"/>
      <c r="E10" s="417">
        <f>SUMIF($S$18:$S$850,S10,$D$18:$D$850)</f>
        <v>0.12986157714226801</v>
      </c>
      <c r="F10" s="214"/>
      <c r="G10" s="214"/>
      <c r="H10" s="214"/>
      <c r="I10" s="214"/>
      <c r="J10" s="214"/>
      <c r="K10" s="214"/>
      <c r="L10" s="214"/>
      <c r="M10" s="214"/>
      <c r="N10" s="214"/>
      <c r="O10" s="214"/>
      <c r="P10" s="214"/>
      <c r="Q10" s="214"/>
      <c r="R10" s="214"/>
      <c r="S10" s="214">
        <v>100</v>
      </c>
      <c r="T10" s="214"/>
      <c r="U10" s="214"/>
      <c r="V10" s="214"/>
      <c r="W10" s="214"/>
      <c r="X10" s="214"/>
      <c r="Y10" s="214"/>
      <c r="Z10" s="214"/>
      <c r="AA10" s="214"/>
      <c r="AB10" s="214"/>
      <c r="AC10" s="214"/>
      <c r="AD10" s="214"/>
      <c r="AE10" s="214"/>
      <c r="AF10" s="214"/>
      <c r="AG10" s="214"/>
      <c r="AH10" s="214"/>
      <c r="AI10" s="214"/>
      <c r="AJ10" s="214"/>
      <c r="AK10" s="214"/>
      <c r="AL10" s="214"/>
      <c r="AM10" s="214"/>
      <c r="AN10" s="214"/>
      <c r="AO10" s="214"/>
      <c r="AP10" s="214"/>
      <c r="AQ10" s="214"/>
      <c r="AS10" s="476">
        <v>53</v>
      </c>
      <c r="AT10" s="208" t="s">
        <v>272</v>
      </c>
      <c r="AU10" s="474">
        <v>1.5363276295743658E-3</v>
      </c>
      <c r="AV10" s="474">
        <v>1.5374485095110059E-3</v>
      </c>
      <c r="AW10" s="474">
        <v>1.572593572421437E-3</v>
      </c>
      <c r="AX10" s="474">
        <v>1.6524109153502815E-3</v>
      </c>
      <c r="AY10" s="474">
        <v>1.7512108294727017E-3</v>
      </c>
      <c r="AZ10" s="474">
        <v>1.6886638431048843E-3</v>
      </c>
      <c r="BA10" s="474">
        <v>1.6475736297924802E-3</v>
      </c>
      <c r="BB10" s="474">
        <v>1.97068186088695E-3</v>
      </c>
      <c r="BC10" s="474">
        <v>1.8473855744735237E-3</v>
      </c>
      <c r="BD10" s="474">
        <v>2.0656260768201402E-3</v>
      </c>
      <c r="BE10" s="474">
        <v>1.9944174334040358E-3</v>
      </c>
      <c r="BF10" s="474">
        <v>1.7008232312617742E-3</v>
      </c>
      <c r="BG10" s="474">
        <v>1.6076656400074811E-3</v>
      </c>
      <c r="BH10" s="474">
        <v>1.6395454297744613E-3</v>
      </c>
      <c r="BI10" s="474">
        <v>1.6226506492922667E-3</v>
      </c>
      <c r="BJ10" s="474">
        <v>1.6669933729582414E-3</v>
      </c>
      <c r="BK10" s="474">
        <v>1.640423348981186E-3</v>
      </c>
      <c r="BL10" s="474">
        <v>1.6723247436497991E-3</v>
      </c>
      <c r="BM10" s="474">
        <v>1.6837715141195596E-3</v>
      </c>
      <c r="BN10" s="480">
        <v>1.7016707935337493E-3</v>
      </c>
      <c r="BO10" s="474">
        <v>1.7288790155882497E-3</v>
      </c>
      <c r="BP10" s="474">
        <v>1.7569915236813865E-3</v>
      </c>
      <c r="BQ10" s="474">
        <v>1.7948871754989797E-3</v>
      </c>
      <c r="BR10" s="474">
        <v>1.8321198849981194E-3</v>
      </c>
      <c r="BS10" s="474">
        <v>1.8776539544483634E-3</v>
      </c>
      <c r="BT10" s="474">
        <v>1.9279705980940268E-3</v>
      </c>
      <c r="BU10" s="474">
        <v>1.9779543840283747E-3</v>
      </c>
      <c r="BV10" s="474">
        <v>2.0220861842788593E-3</v>
      </c>
      <c r="BW10" s="474">
        <v>2.0619746625224859E-3</v>
      </c>
      <c r="BX10" s="474">
        <v>2.1106564296268461E-3</v>
      </c>
      <c r="BY10" s="474">
        <v>2.1626352912964809E-3</v>
      </c>
      <c r="BZ10" s="474">
        <v>2.2119525715996965E-3</v>
      </c>
      <c r="CA10" s="474">
        <v>2.2748394496792308E-3</v>
      </c>
      <c r="CB10" s="474">
        <v>2.3347637232337915E-3</v>
      </c>
      <c r="CC10" s="474">
        <v>2.4002656272383246E-3</v>
      </c>
      <c r="CD10" s="474">
        <v>2.4697490459032888E-3</v>
      </c>
      <c r="CE10" s="474">
        <v>2.540897333716409E-3</v>
      </c>
      <c r="CF10" s="474">
        <v>2.6106698082938814E-3</v>
      </c>
      <c r="CG10" s="474">
        <v>2.6786269253138151E-3</v>
      </c>
      <c r="CH10" s="474">
        <v>2.7503317092934187E-3</v>
      </c>
      <c r="CI10" s="474">
        <v>2.8165332779880362E-3</v>
      </c>
      <c r="CJ10" s="474">
        <v>2.893761267939758E-3</v>
      </c>
      <c r="CK10" s="474">
        <v>2.9591050636010125E-3</v>
      </c>
      <c r="CL10" s="474">
        <v>3.0264916312945449E-3</v>
      </c>
      <c r="CM10" s="474">
        <v>3.0919426251306181E-3</v>
      </c>
      <c r="CN10" s="474">
        <v>3.1572949724271455E-3</v>
      </c>
      <c r="CO10" s="474">
        <v>3.227246297255812E-3</v>
      </c>
      <c r="CP10" s="474">
        <v>3.2995691044143335E-3</v>
      </c>
      <c r="CQ10" s="474">
        <v>3.3736557177380501E-3</v>
      </c>
      <c r="CR10" s="474">
        <v>3.4523332563155254E-3</v>
      </c>
      <c r="CS10" s="474">
        <v>3.5340556025682101E-3</v>
      </c>
      <c r="CT10" s="474">
        <v>3.6190043914917812E-3</v>
      </c>
    </row>
    <row r="11" spans="1:98" x14ac:dyDescent="0.3">
      <c r="A11" s="224" t="s">
        <v>473</v>
      </c>
      <c r="B11" s="224" t="s">
        <v>483</v>
      </c>
      <c r="C11" s="224"/>
      <c r="D11" s="224"/>
      <c r="E11" s="417">
        <f>SUMIF($S$18:$S$850,S11,$D$18:$D$850)</f>
        <v>0.11897585320485035</v>
      </c>
      <c r="F11" s="214"/>
      <c r="G11" s="214"/>
      <c r="H11" s="214"/>
      <c r="I11" s="214"/>
      <c r="J11" s="214"/>
      <c r="K11" s="214"/>
      <c r="L11" s="214"/>
      <c r="M11" s="214"/>
      <c r="N11" s="214"/>
      <c r="O11" s="214"/>
      <c r="P11" s="214"/>
      <c r="Q11" s="214"/>
      <c r="R11" s="214"/>
      <c r="S11" s="214">
        <v>110</v>
      </c>
      <c r="T11" s="214"/>
      <c r="U11" s="214"/>
      <c r="V11" s="214"/>
      <c r="W11" s="214"/>
      <c r="X11" s="214"/>
      <c r="Y11" s="214"/>
      <c r="Z11" s="214"/>
      <c r="AA11" s="214"/>
      <c r="AB11" s="214"/>
      <c r="AC11" s="214"/>
      <c r="AD11" s="214"/>
      <c r="AE11" s="214"/>
      <c r="AF11" s="214"/>
      <c r="AG11" s="214"/>
      <c r="AH11" s="214"/>
      <c r="AI11" s="214"/>
      <c r="AJ11" s="214"/>
      <c r="AK11" s="214"/>
      <c r="AL11" s="214"/>
      <c r="AM11" s="214"/>
      <c r="AN11" s="214"/>
      <c r="AO11" s="214"/>
      <c r="AP11" s="214"/>
      <c r="AQ11" s="214"/>
      <c r="AS11" s="476">
        <v>52</v>
      </c>
      <c r="AT11" s="208" t="s">
        <v>271</v>
      </c>
      <c r="AU11" s="474">
        <v>2.2617547243926162E-2</v>
      </c>
      <c r="AV11" s="474">
        <v>2.2404218346405338E-2</v>
      </c>
      <c r="AW11" s="474">
        <v>2.2872827416207494E-2</v>
      </c>
      <c r="AX11" s="474">
        <v>2.3966376258020328E-2</v>
      </c>
      <c r="AY11" s="474">
        <v>2.5384092162257711E-2</v>
      </c>
      <c r="AZ11" s="474">
        <v>2.4465121035075178E-2</v>
      </c>
      <c r="BA11" s="474">
        <v>2.3826071523506569E-2</v>
      </c>
      <c r="BB11" s="474">
        <v>2.8449892921846485E-2</v>
      </c>
      <c r="BC11" s="474">
        <v>2.670328941119169E-2</v>
      </c>
      <c r="BD11" s="474">
        <v>2.9917772639981972E-2</v>
      </c>
      <c r="BE11" s="474">
        <v>2.913600605203084E-2</v>
      </c>
      <c r="BF11" s="474">
        <v>2.5092466141863987E-2</v>
      </c>
      <c r="BG11" s="474">
        <v>2.3835002649966242E-2</v>
      </c>
      <c r="BH11" s="474">
        <v>2.4513746970497682E-2</v>
      </c>
      <c r="BI11" s="474">
        <v>2.4432714465388188E-2</v>
      </c>
      <c r="BJ11" s="474">
        <v>2.5117540836640098E-2</v>
      </c>
      <c r="BK11" s="474">
        <v>2.4653377159807109E-2</v>
      </c>
      <c r="BL11" s="474">
        <v>2.5072457053312781E-2</v>
      </c>
      <c r="BM11" s="474">
        <v>2.5187657318080866E-2</v>
      </c>
      <c r="BN11" s="480">
        <v>2.5329184044133365E-2</v>
      </c>
      <c r="BO11" s="474">
        <v>2.5607976165087597E-2</v>
      </c>
      <c r="BP11" s="474">
        <v>2.5931927070849251E-2</v>
      </c>
      <c r="BQ11" s="474">
        <v>2.6409152676494969E-2</v>
      </c>
      <c r="BR11" s="474">
        <v>2.6857754067956728E-2</v>
      </c>
      <c r="BS11" s="474">
        <v>2.7422309467340665E-2</v>
      </c>
      <c r="BT11" s="474">
        <v>2.807389471313115E-2</v>
      </c>
      <c r="BU11" s="474">
        <v>2.8749544212258001E-2</v>
      </c>
      <c r="BV11" s="474">
        <v>2.9375052540095925E-2</v>
      </c>
      <c r="BW11" s="474">
        <v>2.9997324393203885E-2</v>
      </c>
      <c r="BX11" s="474">
        <v>3.0756269794510894E-2</v>
      </c>
      <c r="BY11" s="474">
        <v>3.1612488456392973E-2</v>
      </c>
      <c r="BZ11" s="474">
        <v>3.2442364239260696E-2</v>
      </c>
      <c r="CA11" s="474">
        <v>3.3479081569163724E-2</v>
      </c>
      <c r="CB11" s="474">
        <v>3.4417570193762757E-2</v>
      </c>
      <c r="CC11" s="474">
        <v>3.5422282514569331E-2</v>
      </c>
      <c r="CD11" s="474">
        <v>3.6462706531760779E-2</v>
      </c>
      <c r="CE11" s="474">
        <v>3.7539883354787376E-2</v>
      </c>
      <c r="CF11" s="474">
        <v>3.860089895353324E-2</v>
      </c>
      <c r="CG11" s="474">
        <v>3.9616656388047296E-2</v>
      </c>
      <c r="CH11" s="474">
        <v>4.0671846206413516E-2</v>
      </c>
      <c r="CI11" s="474">
        <v>4.1575722577971042E-2</v>
      </c>
      <c r="CJ11" s="474">
        <v>4.264320557482322E-2</v>
      </c>
      <c r="CK11" s="474">
        <v>4.352507246735552E-2</v>
      </c>
      <c r="CL11" s="474">
        <v>4.4477813632470102E-2</v>
      </c>
      <c r="CM11" s="474">
        <v>4.5411584235484193E-2</v>
      </c>
      <c r="CN11" s="474">
        <v>4.6363580184769493E-2</v>
      </c>
      <c r="CO11" s="474">
        <v>4.7377111689716346E-2</v>
      </c>
      <c r="CP11" s="474">
        <v>4.8444845791155045E-2</v>
      </c>
      <c r="CQ11" s="474">
        <v>4.9565507845361935E-2</v>
      </c>
      <c r="CR11" s="474">
        <v>5.0730840959002772E-2</v>
      </c>
      <c r="CS11" s="474">
        <v>5.1953700280073019E-2</v>
      </c>
      <c r="CT11" s="474">
        <v>5.323171579538237E-2</v>
      </c>
    </row>
    <row r="12" spans="1:98" x14ac:dyDescent="0.3">
      <c r="A12" s="467" t="s">
        <v>474</v>
      </c>
      <c r="B12" s="467" t="s">
        <v>22</v>
      </c>
      <c r="C12" s="467"/>
      <c r="D12" s="467"/>
      <c r="E12" s="468">
        <f>SUMIFS($E$18:$E$850,$R$18:$R$850,62,$S$18:$S$850,S12)</f>
        <v>27.939131600000003</v>
      </c>
      <c r="F12" s="469"/>
      <c r="G12" s="469"/>
      <c r="H12" s="469"/>
      <c r="I12" s="469"/>
      <c r="J12" s="469"/>
      <c r="K12" s="469"/>
      <c r="L12" s="469"/>
      <c r="M12" s="469"/>
      <c r="N12" s="469"/>
      <c r="O12" s="469"/>
      <c r="P12" s="469"/>
      <c r="Q12" s="469"/>
      <c r="R12" s="469"/>
      <c r="S12" s="469">
        <v>2</v>
      </c>
      <c r="T12" s="469"/>
      <c r="U12" s="469"/>
      <c r="V12" s="469"/>
      <c r="W12" s="469"/>
      <c r="X12" s="469"/>
      <c r="Y12" s="469"/>
      <c r="Z12" s="469"/>
      <c r="AA12" s="469"/>
      <c r="AB12" s="469"/>
      <c r="AC12" s="469"/>
      <c r="AD12" s="469"/>
      <c r="AE12" s="469"/>
      <c r="AF12" s="469"/>
      <c r="AG12" s="469"/>
      <c r="AH12" s="469"/>
      <c r="AI12" s="469"/>
      <c r="AJ12" s="469"/>
      <c r="AK12" s="469"/>
      <c r="AL12" s="469"/>
      <c r="AM12" s="469"/>
      <c r="AN12" s="469"/>
      <c r="AO12" s="469"/>
      <c r="AP12" s="469"/>
      <c r="AQ12" s="469"/>
      <c r="AS12" s="476">
        <v>51</v>
      </c>
      <c r="AT12" s="208" t="s">
        <v>258</v>
      </c>
      <c r="AU12" s="474">
        <v>1.9589099061805338E-3</v>
      </c>
      <c r="AV12" s="474">
        <v>1.6943183389113324E-3</v>
      </c>
      <c r="AW12" s="474">
        <v>1.5288685393331542E-3</v>
      </c>
      <c r="AX12" s="474">
        <v>1.4440191659765632E-3</v>
      </c>
      <c r="AY12" s="474">
        <v>1.3855574196514914E-3</v>
      </c>
      <c r="AZ12" s="474">
        <v>1.191934501078767E-3</v>
      </c>
      <c r="BA12" s="474">
        <v>1.0150874308809132E-3</v>
      </c>
      <c r="BB12" s="474">
        <v>1.06538168286586E-3</v>
      </c>
      <c r="BC12" s="474">
        <v>8.9087924199682516E-4</v>
      </c>
      <c r="BD12" s="474">
        <v>8.6216377794296774E-4</v>
      </c>
      <c r="BE12" s="474">
        <v>7.5729158693162168E-4</v>
      </c>
      <c r="BF12" s="474">
        <v>5.7980163150098542E-4</v>
      </c>
      <c r="BG12" s="474">
        <v>4.7451556313621507E-4</v>
      </c>
      <c r="BH12" s="474">
        <v>4.1713888878547203E-4</v>
      </c>
      <c r="BI12" s="474">
        <v>3.540311931565412E-4</v>
      </c>
      <c r="BJ12" s="474">
        <v>2.9631513531183559E-4</v>
      </c>
      <c r="BK12" s="474">
        <v>2.741821763704703E-4</v>
      </c>
      <c r="BL12" s="474">
        <v>2.603462069627628E-4</v>
      </c>
      <c r="BM12" s="474">
        <v>2.4929840418503338E-4</v>
      </c>
      <c r="BN12" s="480">
        <v>2.4888030623325028E-4</v>
      </c>
      <c r="BO12" s="474">
        <v>2.509339235625389E-4</v>
      </c>
      <c r="BP12" s="474">
        <v>2.5629553106839924E-4</v>
      </c>
      <c r="BQ12" s="474">
        <v>2.649102381175562E-4</v>
      </c>
      <c r="BR12" s="474">
        <v>2.7289322481144422E-4</v>
      </c>
      <c r="BS12" s="474">
        <v>2.824001200262881E-4</v>
      </c>
      <c r="BT12" s="474">
        <v>2.9366781551595046E-4</v>
      </c>
      <c r="BU12" s="474">
        <v>3.0643240154465694E-4</v>
      </c>
      <c r="BV12" s="474">
        <v>3.1937954788160934E-4</v>
      </c>
      <c r="BW12" s="474">
        <v>3.3067239774883615E-4</v>
      </c>
      <c r="BX12" s="474">
        <v>3.4652038617622512E-4</v>
      </c>
      <c r="BY12" s="474">
        <v>3.6422464388140529E-4</v>
      </c>
      <c r="BZ12" s="474">
        <v>3.8330425395972039E-4</v>
      </c>
      <c r="CA12" s="474">
        <v>4.0253931417307004E-4</v>
      </c>
      <c r="CB12" s="474">
        <v>4.2002752329469963E-4</v>
      </c>
      <c r="CC12" s="474">
        <v>4.378852242559697E-4</v>
      </c>
      <c r="CD12" s="474">
        <v>4.5315078981475292E-4</v>
      </c>
      <c r="CE12" s="474">
        <v>4.6827174414078418E-4</v>
      </c>
      <c r="CF12" s="474">
        <v>4.8317220123121916E-4</v>
      </c>
      <c r="CG12" s="474">
        <v>5.0062382484749722E-4</v>
      </c>
      <c r="CH12" s="474">
        <v>5.0980304643891074E-4</v>
      </c>
      <c r="CI12" s="474">
        <v>5.2093603621226664E-4</v>
      </c>
      <c r="CJ12" s="474">
        <v>5.3253471487780374E-4</v>
      </c>
      <c r="CK12" s="474">
        <v>5.3983351331478551E-4</v>
      </c>
      <c r="CL12" s="474">
        <v>5.4859509232245505E-4</v>
      </c>
      <c r="CM12" s="474">
        <v>5.5927524624971845E-4</v>
      </c>
      <c r="CN12" s="474">
        <v>5.6756898935872511E-4</v>
      </c>
      <c r="CO12" s="474">
        <v>5.7660165971832483E-4</v>
      </c>
      <c r="CP12" s="474">
        <v>5.8579391216368425E-4</v>
      </c>
      <c r="CQ12" s="474">
        <v>5.9567522298590539E-4</v>
      </c>
      <c r="CR12" s="474">
        <v>6.1088949385129535E-4</v>
      </c>
      <c r="CS12" s="474">
        <v>6.2700875233714243E-4</v>
      </c>
      <c r="CT12" s="474">
        <v>6.4393863032371438E-4</v>
      </c>
    </row>
    <row r="13" spans="1:98" x14ac:dyDescent="0.3">
      <c r="A13" s="467" t="s">
        <v>475</v>
      </c>
      <c r="B13" s="467" t="s">
        <v>204</v>
      </c>
      <c r="C13" s="467"/>
      <c r="D13" s="467"/>
      <c r="E13" s="468">
        <f>SUMIFS($E$18:$E$850,$R$18:$R$850,62,$S$18:$S$850,S13)</f>
        <v>88.507410499999992</v>
      </c>
      <c r="F13" s="469"/>
      <c r="G13" s="469"/>
      <c r="H13" s="469"/>
      <c r="I13" s="469"/>
      <c r="J13" s="469"/>
      <c r="K13" s="469"/>
      <c r="L13" s="469"/>
      <c r="M13" s="469"/>
      <c r="N13" s="469"/>
      <c r="O13" s="469"/>
      <c r="P13" s="469"/>
      <c r="Q13" s="469"/>
      <c r="R13" s="469"/>
      <c r="S13" s="469">
        <v>3</v>
      </c>
      <c r="T13" s="469"/>
      <c r="U13" s="469"/>
      <c r="V13" s="469"/>
      <c r="W13" s="469"/>
      <c r="X13" s="469"/>
      <c r="Y13" s="469"/>
      <c r="Z13" s="469"/>
      <c r="AA13" s="469"/>
      <c r="AB13" s="469"/>
      <c r="AC13" s="469"/>
      <c r="AD13" s="469"/>
      <c r="AE13" s="469"/>
      <c r="AF13" s="469"/>
      <c r="AG13" s="469"/>
      <c r="AH13" s="469"/>
      <c r="AI13" s="469"/>
      <c r="AJ13" s="469"/>
      <c r="AK13" s="469"/>
      <c r="AL13" s="469"/>
      <c r="AM13" s="469"/>
      <c r="AN13" s="469"/>
      <c r="AO13" s="469"/>
      <c r="AP13" s="469"/>
      <c r="AQ13" s="469"/>
      <c r="AS13" s="476">
        <v>43</v>
      </c>
      <c r="AT13" s="208" t="s">
        <v>257</v>
      </c>
      <c r="AU13" s="473">
        <v>1.5679001697409376E-3</v>
      </c>
      <c r="AV13" s="473">
        <v>1.5101475288752555E-3</v>
      </c>
      <c r="AW13" s="473">
        <v>1.1027323307573067E-3</v>
      </c>
      <c r="AX13" s="473">
        <v>1.1212970094314067E-3</v>
      </c>
      <c r="AY13" s="473">
        <v>1.144824296919607E-3</v>
      </c>
      <c r="AZ13" s="473">
        <v>1.088876078838306E-3</v>
      </c>
      <c r="BA13" s="473">
        <v>1.0051607758628867E-3</v>
      </c>
      <c r="BB13" s="473">
        <v>1.0447144504898286E-3</v>
      </c>
      <c r="BC13" s="473">
        <v>1.1024977710840144E-3</v>
      </c>
      <c r="BD13" s="473">
        <v>1.1354688043292778E-3</v>
      </c>
      <c r="BE13" s="473">
        <v>1.0050345872845653E-3</v>
      </c>
      <c r="BF13" s="473">
        <v>9.6906857319361791E-4</v>
      </c>
      <c r="BG13" s="473">
        <v>1.0348988035084545E-3</v>
      </c>
      <c r="BH13" s="473">
        <v>1.1187575460122204E-3</v>
      </c>
      <c r="BI13" s="473">
        <v>1.153434601527426E-3</v>
      </c>
      <c r="BJ13" s="473">
        <v>1.2958383944936954E-3</v>
      </c>
      <c r="BK13" s="473">
        <v>1.2447580512749471E-3</v>
      </c>
      <c r="BL13" s="473">
        <v>1.0979495654656929E-3</v>
      </c>
      <c r="BM13" s="473">
        <v>1.1170852347135529E-3</v>
      </c>
      <c r="BN13" s="479">
        <v>1.1284231709311901E-3</v>
      </c>
      <c r="BO13" s="473">
        <v>1.1438769095632809E-3</v>
      </c>
      <c r="BP13" s="473">
        <v>1.1502621397231443E-3</v>
      </c>
      <c r="BQ13" s="473">
        <v>1.1548684339379057E-3</v>
      </c>
      <c r="BR13" s="473">
        <v>1.1624412860682819E-3</v>
      </c>
      <c r="BS13" s="473">
        <v>1.1715298962693391E-3</v>
      </c>
      <c r="BT13" s="473">
        <v>1.180657293407876E-3</v>
      </c>
      <c r="BU13" s="473">
        <v>1.1916276711130343E-3</v>
      </c>
      <c r="BV13" s="473">
        <v>1.1988097056608951E-3</v>
      </c>
      <c r="BW13" s="473">
        <v>1.2030328931796476E-3</v>
      </c>
      <c r="BX13" s="473">
        <v>1.2088295564022828E-3</v>
      </c>
      <c r="BY13" s="473">
        <v>1.213968878296743E-3</v>
      </c>
      <c r="BZ13" s="473">
        <v>1.2194193935541923E-3</v>
      </c>
      <c r="CA13" s="473">
        <v>1.228449877329703E-3</v>
      </c>
      <c r="CB13" s="473">
        <v>1.2366687431539414E-3</v>
      </c>
      <c r="CC13" s="473">
        <v>1.243945684495717E-3</v>
      </c>
      <c r="CD13" s="473">
        <v>1.2548938983122698E-3</v>
      </c>
      <c r="CE13" s="473">
        <v>1.2669510391858474E-3</v>
      </c>
      <c r="CF13" s="473">
        <v>1.2751089143529686E-3</v>
      </c>
      <c r="CG13" s="473">
        <v>1.2845724441269152E-3</v>
      </c>
      <c r="CH13" s="473">
        <v>1.2942325256329217E-3</v>
      </c>
      <c r="CI13" s="473">
        <v>1.302143715357168E-3</v>
      </c>
      <c r="CJ13" s="473">
        <v>1.3081667751358157E-3</v>
      </c>
      <c r="CK13" s="473">
        <v>1.3150241683055506E-3</v>
      </c>
      <c r="CL13" s="473">
        <v>1.3208307863131822E-3</v>
      </c>
      <c r="CM13" s="473">
        <v>1.3257985738257528E-3</v>
      </c>
      <c r="CN13" s="473">
        <v>1.3335442387821827E-3</v>
      </c>
      <c r="CO13" s="473">
        <v>1.3422953974204222E-3</v>
      </c>
      <c r="CP13" s="473">
        <v>1.3499698984876748E-3</v>
      </c>
      <c r="CQ13" s="473">
        <v>1.3591745690133313E-3</v>
      </c>
      <c r="CR13" s="473">
        <v>1.3681786515239906E-3</v>
      </c>
      <c r="CS13" s="473">
        <v>1.3764441623731344E-3</v>
      </c>
      <c r="CT13" s="473">
        <v>1.3858308527904379E-3</v>
      </c>
    </row>
    <row r="14" spans="1:98" x14ac:dyDescent="0.3">
      <c r="A14" s="467" t="s">
        <v>476</v>
      </c>
      <c r="B14" s="467" t="s">
        <v>21</v>
      </c>
      <c r="C14" s="467"/>
      <c r="D14" s="467"/>
      <c r="E14" s="468">
        <f>SUMIFS($E$18:$E$850,$R$18:$R$850,62,$S$18:$S$850,S14)</f>
        <v>2.8873439999999997</v>
      </c>
      <c r="F14" s="469"/>
      <c r="G14" s="469"/>
      <c r="H14" s="469"/>
      <c r="I14" s="469"/>
      <c r="J14" s="469"/>
      <c r="K14" s="469"/>
      <c r="L14" s="469"/>
      <c r="M14" s="469"/>
      <c r="N14" s="469"/>
      <c r="O14" s="469"/>
      <c r="P14" s="469"/>
      <c r="Q14" s="469"/>
      <c r="R14" s="469"/>
      <c r="S14" s="469">
        <v>87</v>
      </c>
      <c r="T14" s="469"/>
      <c r="U14" s="469"/>
      <c r="V14" s="469"/>
      <c r="W14" s="469"/>
      <c r="X14" s="469"/>
      <c r="Y14" s="469"/>
      <c r="Z14" s="469"/>
      <c r="AA14" s="469"/>
      <c r="AB14" s="469"/>
      <c r="AC14" s="469"/>
      <c r="AD14" s="469"/>
      <c r="AE14" s="469"/>
      <c r="AF14" s="469"/>
      <c r="AG14" s="469"/>
      <c r="AH14" s="469"/>
      <c r="AI14" s="469"/>
      <c r="AJ14" s="469"/>
      <c r="AK14" s="469"/>
      <c r="AL14" s="469"/>
      <c r="AM14" s="469"/>
      <c r="AN14" s="469"/>
      <c r="AO14" s="469"/>
      <c r="AP14" s="469"/>
      <c r="AQ14" s="469"/>
      <c r="AS14" s="476">
        <v>42</v>
      </c>
      <c r="AT14" s="208" t="s">
        <v>256</v>
      </c>
      <c r="AU14" s="473">
        <v>6.515145567082309E-4</v>
      </c>
      <c r="AV14" s="473">
        <v>6.4020938870052628E-4</v>
      </c>
      <c r="AW14" s="473">
        <v>4.7799655478998214E-4</v>
      </c>
      <c r="AX14" s="473">
        <v>4.9143921993317441E-4</v>
      </c>
      <c r="AY14" s="473">
        <v>4.7511097353918329E-4</v>
      </c>
      <c r="AZ14" s="473">
        <v>4.4352682692134907E-4</v>
      </c>
      <c r="BA14" s="473">
        <v>4.0339109143710188E-4</v>
      </c>
      <c r="BB14" s="473">
        <v>4.1297053496639694E-4</v>
      </c>
      <c r="BC14" s="473">
        <v>5.6160617132527924E-4</v>
      </c>
      <c r="BD14" s="473">
        <v>5.9847325016751407E-4</v>
      </c>
      <c r="BE14" s="473">
        <v>6.0243845888632234E-4</v>
      </c>
      <c r="BF14" s="473">
        <v>5.9298884124620358E-4</v>
      </c>
      <c r="BG14" s="473">
        <v>6.1591580067996371E-4</v>
      </c>
      <c r="BH14" s="473">
        <v>7.3098370685358092E-4</v>
      </c>
      <c r="BI14" s="473">
        <v>7.6979509623807912E-4</v>
      </c>
      <c r="BJ14" s="473">
        <v>8.776880942266953E-4</v>
      </c>
      <c r="BK14" s="473">
        <v>9.0558874547412972E-4</v>
      </c>
      <c r="BL14" s="473">
        <v>8.6186600605733744E-4</v>
      </c>
      <c r="BM14" s="473">
        <v>8.8526518733394945E-4</v>
      </c>
      <c r="BN14" s="479">
        <v>8.7974182577449584E-4</v>
      </c>
      <c r="BO14" s="473">
        <v>8.7869397138191951E-4</v>
      </c>
      <c r="BP14" s="473">
        <v>8.7024633420963455E-4</v>
      </c>
      <c r="BQ14" s="473">
        <v>8.6244410903859572E-4</v>
      </c>
      <c r="BR14" s="473">
        <v>8.5897506954060526E-4</v>
      </c>
      <c r="BS14" s="473">
        <v>8.5749953046076913E-4</v>
      </c>
      <c r="BT14" s="473">
        <v>8.5754193698477804E-4</v>
      </c>
      <c r="BU14" s="473">
        <v>8.582569745533092E-4</v>
      </c>
      <c r="BV14" s="473">
        <v>8.576727842260609E-4</v>
      </c>
      <c r="BW14" s="473">
        <v>8.5546195309523974E-4</v>
      </c>
      <c r="BX14" s="473">
        <v>8.5474978688852919E-4</v>
      </c>
      <c r="BY14" s="473">
        <v>8.542964114189325E-4</v>
      </c>
      <c r="BZ14" s="473">
        <v>8.5238775907189597E-4</v>
      </c>
      <c r="CA14" s="473">
        <v>8.5332482098569569E-4</v>
      </c>
      <c r="CB14" s="473">
        <v>8.5535179490023371E-4</v>
      </c>
      <c r="CC14" s="473">
        <v>8.5825246142962649E-4</v>
      </c>
      <c r="CD14" s="473">
        <v>8.6303988202233051E-4</v>
      </c>
      <c r="CE14" s="473">
        <v>8.6953245183086071E-4</v>
      </c>
      <c r="CF14" s="473">
        <v>8.7321398988993387E-4</v>
      </c>
      <c r="CG14" s="473">
        <v>8.7798503091158879E-4</v>
      </c>
      <c r="CH14" s="473">
        <v>8.8266918677647101E-4</v>
      </c>
      <c r="CI14" s="473">
        <v>8.8688329784558748E-4</v>
      </c>
      <c r="CJ14" s="473">
        <v>8.9135040040890325E-4</v>
      </c>
      <c r="CK14" s="473">
        <v>8.9626776891326082E-4</v>
      </c>
      <c r="CL14" s="473">
        <v>9.0050925308548602E-4</v>
      </c>
      <c r="CM14" s="473">
        <v>9.0410906199523398E-4</v>
      </c>
      <c r="CN14" s="473">
        <v>9.0648025852858177E-4</v>
      </c>
      <c r="CO14" s="473">
        <v>9.0971056648075075E-4</v>
      </c>
      <c r="CP14" s="473">
        <v>9.1223175867279245E-4</v>
      </c>
      <c r="CQ14" s="473">
        <v>9.1510588140307058E-4</v>
      </c>
      <c r="CR14" s="473">
        <v>9.2129680886192064E-4</v>
      </c>
      <c r="CS14" s="473">
        <v>9.2667957788948119E-4</v>
      </c>
      <c r="CT14" s="473">
        <v>9.3301842431074938E-4</v>
      </c>
    </row>
    <row r="15" spans="1:98" x14ac:dyDescent="0.3">
      <c r="A15" s="467" t="s">
        <v>477</v>
      </c>
      <c r="B15" s="467" t="s">
        <v>484</v>
      </c>
      <c r="C15" s="467"/>
      <c r="D15" s="467"/>
      <c r="E15" s="468">
        <f>SUMIFS($E$18:$E$850,$R$18:$R$850,62,$S$18:$S$850,S15)</f>
        <v>1.181262</v>
      </c>
      <c r="F15" s="469"/>
      <c r="G15" s="469"/>
      <c r="H15" s="469"/>
      <c r="I15" s="469"/>
      <c r="J15" s="469"/>
      <c r="K15" s="469"/>
      <c r="L15" s="469"/>
      <c r="M15" s="469"/>
      <c r="N15" s="469"/>
      <c r="O15" s="469"/>
      <c r="P15" s="469"/>
      <c r="Q15" s="469"/>
      <c r="R15" s="469"/>
      <c r="S15" s="469">
        <v>100</v>
      </c>
      <c r="T15" s="469"/>
      <c r="U15" s="469"/>
      <c r="V15" s="469"/>
      <c r="W15" s="469"/>
      <c r="X15" s="469"/>
      <c r="Y15" s="469"/>
      <c r="Z15" s="469"/>
      <c r="AA15" s="469"/>
      <c r="AB15" s="469"/>
      <c r="AC15" s="469"/>
      <c r="AD15" s="469"/>
      <c r="AE15" s="469"/>
      <c r="AF15" s="469"/>
      <c r="AG15" s="469"/>
      <c r="AH15" s="469"/>
      <c r="AI15" s="469"/>
      <c r="AJ15" s="469"/>
      <c r="AK15" s="469"/>
      <c r="AL15" s="469"/>
      <c r="AM15" s="469"/>
      <c r="AN15" s="469"/>
      <c r="AO15" s="469"/>
      <c r="AP15" s="469"/>
      <c r="AQ15" s="469"/>
      <c r="AS15" s="476">
        <v>41</v>
      </c>
      <c r="AT15" s="208" t="s">
        <v>255</v>
      </c>
      <c r="AU15" s="473">
        <v>2.1399729627897489E-3</v>
      </c>
      <c r="AV15" s="473">
        <v>2.091307695399139E-3</v>
      </c>
      <c r="AW15" s="473">
        <v>1.5323849725773415E-3</v>
      </c>
      <c r="AX15" s="473">
        <v>1.5624239513981658E-3</v>
      </c>
      <c r="AY15" s="473">
        <v>1.4397214122347196E-3</v>
      </c>
      <c r="AZ15" s="473">
        <v>1.5322419739028023E-3</v>
      </c>
      <c r="BA15" s="473">
        <v>1.469238161446145E-3</v>
      </c>
      <c r="BB15" s="473">
        <v>1.6190820722642508E-3</v>
      </c>
      <c r="BC15" s="473">
        <v>1.5706181801520421E-3</v>
      </c>
      <c r="BD15" s="473">
        <v>1.6244077699470096E-3</v>
      </c>
      <c r="BE15" s="473">
        <v>1.7973504571375731E-3</v>
      </c>
      <c r="BF15" s="473">
        <v>1.5895483032548076E-3</v>
      </c>
      <c r="BG15" s="473">
        <v>1.751042578660215E-3</v>
      </c>
      <c r="BH15" s="473">
        <v>2.0021882259492357E-3</v>
      </c>
      <c r="BI15" s="473">
        <v>2.0235089654585181E-3</v>
      </c>
      <c r="BJ15" s="473">
        <v>2.0959353023575901E-3</v>
      </c>
      <c r="BK15" s="473">
        <v>2.1304654733001801E-3</v>
      </c>
      <c r="BL15" s="473">
        <v>2.163295645862279E-3</v>
      </c>
      <c r="BM15" s="473">
        <v>2.377859119148765E-3</v>
      </c>
      <c r="BN15" s="479">
        <v>2.4136144974785173E-3</v>
      </c>
      <c r="BO15" s="473">
        <v>2.4641774538149315E-3</v>
      </c>
      <c r="BP15" s="473">
        <v>2.4848099231952578E-3</v>
      </c>
      <c r="BQ15" s="473">
        <v>2.4992062675139211E-3</v>
      </c>
      <c r="BR15" s="473">
        <v>2.5241173192854247E-3</v>
      </c>
      <c r="BS15" s="473">
        <v>2.5554960664564332E-3</v>
      </c>
      <c r="BT15" s="473">
        <v>2.5877934486076499E-3</v>
      </c>
      <c r="BU15" s="473">
        <v>2.6207284206277953E-3</v>
      </c>
      <c r="BV15" s="473">
        <v>2.6453652833738454E-3</v>
      </c>
      <c r="BW15" s="473">
        <v>2.6641565506944475E-3</v>
      </c>
      <c r="BX15" s="473">
        <v>2.6854639464996026E-3</v>
      </c>
      <c r="BY15" s="473">
        <v>2.7065757902602679E-3</v>
      </c>
      <c r="BZ15" s="473">
        <v>2.7298775368493609E-3</v>
      </c>
      <c r="CA15" s="473">
        <v>2.7535459620983706E-3</v>
      </c>
      <c r="CB15" s="473">
        <v>2.773904982017105E-3</v>
      </c>
      <c r="CC15" s="473">
        <v>2.7951010487827369E-3</v>
      </c>
      <c r="CD15" s="473">
        <v>2.815393012750105E-3</v>
      </c>
      <c r="CE15" s="473">
        <v>2.8402356545616518E-3</v>
      </c>
      <c r="CF15" s="473">
        <v>2.862427788571412E-3</v>
      </c>
      <c r="CG15" s="473">
        <v>2.882384123596969E-3</v>
      </c>
      <c r="CH15" s="473">
        <v>2.8999291599941133E-3</v>
      </c>
      <c r="CI15" s="473">
        <v>2.9138778911112486E-3</v>
      </c>
      <c r="CJ15" s="473">
        <v>2.9257321236694942E-3</v>
      </c>
      <c r="CK15" s="473">
        <v>2.9374640831379847E-3</v>
      </c>
      <c r="CL15" s="473">
        <v>2.9490735748675407E-3</v>
      </c>
      <c r="CM15" s="473">
        <v>2.9609599386983452E-3</v>
      </c>
      <c r="CN15" s="473">
        <v>2.9762892677726452E-3</v>
      </c>
      <c r="CO15" s="473">
        <v>2.993971506694326E-3</v>
      </c>
      <c r="CP15" s="473">
        <v>3.0118097228234025E-3</v>
      </c>
      <c r="CQ15" s="473">
        <v>3.0315157426679209E-3</v>
      </c>
      <c r="CR15" s="473">
        <v>3.0524380374132498E-3</v>
      </c>
      <c r="CS15" s="473">
        <v>3.0715384403689583E-3</v>
      </c>
      <c r="CT15" s="473">
        <v>3.0931180201691656E-3</v>
      </c>
    </row>
    <row r="16" spans="1:98" s="470" customFormat="1" x14ac:dyDescent="0.3">
      <c r="A16" s="467" t="s">
        <v>478</v>
      </c>
      <c r="B16" s="467" t="s">
        <v>483</v>
      </c>
      <c r="C16" s="467"/>
      <c r="D16" s="467"/>
      <c r="E16" s="468">
        <f>SUMIFS($E$18:$E$850,$R$18:$R$850,62,$S$18:$S$850,S16)</f>
        <v>1.0867580000000001</v>
      </c>
      <c r="F16" s="469"/>
      <c r="G16" s="469"/>
      <c r="H16" s="469"/>
      <c r="I16" s="469"/>
      <c r="J16" s="469"/>
      <c r="K16" s="469"/>
      <c r="L16" s="469"/>
      <c r="M16" s="469"/>
      <c r="N16" s="469"/>
      <c r="O16" s="469"/>
      <c r="P16" s="469"/>
      <c r="Q16" s="469"/>
      <c r="R16" s="469"/>
      <c r="S16" s="469">
        <v>110</v>
      </c>
      <c r="T16" s="469"/>
      <c r="U16" s="469"/>
      <c r="V16" s="469"/>
      <c r="W16" s="469"/>
      <c r="X16" s="469"/>
      <c r="Y16" s="469"/>
      <c r="Z16" s="469"/>
      <c r="AA16" s="469"/>
      <c r="AB16" s="469"/>
      <c r="AC16" s="469"/>
      <c r="AD16" s="469"/>
      <c r="AE16" s="469"/>
      <c r="AF16" s="469"/>
      <c r="AG16" s="469"/>
      <c r="AH16" s="469"/>
      <c r="AI16" s="469"/>
      <c r="AJ16" s="469"/>
      <c r="AK16" s="469"/>
      <c r="AL16" s="469"/>
      <c r="AM16" s="469"/>
      <c r="AN16" s="469"/>
      <c r="AO16" s="469"/>
      <c r="AP16" s="469"/>
      <c r="AQ16" s="469"/>
      <c r="AS16" s="476">
        <v>32</v>
      </c>
      <c r="AT16" s="226" t="s">
        <v>254</v>
      </c>
      <c r="AU16" s="472">
        <v>2.3173876651238347E-2</v>
      </c>
      <c r="AV16" s="472">
        <v>2.4742740807248295E-2</v>
      </c>
      <c r="AW16" s="472">
        <v>2.5960411991014825E-2</v>
      </c>
      <c r="AX16" s="472">
        <v>2.7124735614017834E-2</v>
      </c>
      <c r="AY16" s="472">
        <v>2.8352451231163752E-2</v>
      </c>
      <c r="AZ16" s="472">
        <v>3.0536849915255005E-2</v>
      </c>
      <c r="BA16" s="472">
        <v>3.2343078356335528E-2</v>
      </c>
      <c r="BB16" s="472">
        <v>3.4358180361063695E-2</v>
      </c>
      <c r="BC16" s="472">
        <v>3.5484017585483973E-2</v>
      </c>
      <c r="BD16" s="472">
        <v>3.5607143579930625E-2</v>
      </c>
      <c r="BE16" s="472">
        <v>3.6605075862337591E-2</v>
      </c>
      <c r="BF16" s="472">
        <v>3.7959540046542305E-2</v>
      </c>
      <c r="BG16" s="472">
        <v>4.3547455965668003E-2</v>
      </c>
      <c r="BH16" s="472">
        <v>5.4570918751400146E-2</v>
      </c>
      <c r="BI16" s="472">
        <v>5.533170145061702E-2</v>
      </c>
      <c r="BJ16" s="472">
        <v>5.6258718795472278E-2</v>
      </c>
      <c r="BK16" s="472">
        <v>5.7824739979197029E-2</v>
      </c>
      <c r="BL16" s="472">
        <v>5.9243569999584432E-2</v>
      </c>
      <c r="BM16" s="472">
        <v>6.1387471592086205E-2</v>
      </c>
      <c r="BN16" s="478">
        <v>6.0546048946471205E-2</v>
      </c>
      <c r="BO16" s="472">
        <v>5.9735139870740653E-2</v>
      </c>
      <c r="BP16" s="472">
        <v>5.899994921415358E-2</v>
      </c>
      <c r="BQ16" s="472">
        <v>5.8316368624885269E-2</v>
      </c>
      <c r="BR16" s="472">
        <v>5.7625935771116001E-2</v>
      </c>
      <c r="BS16" s="472">
        <v>5.689923971878276E-2</v>
      </c>
      <c r="BT16" s="472">
        <v>5.6142289562310356E-2</v>
      </c>
      <c r="BU16" s="472">
        <v>5.5349969238391895E-2</v>
      </c>
      <c r="BV16" s="472">
        <v>5.4610683466605602E-2</v>
      </c>
      <c r="BW16" s="472">
        <v>5.3841947681422572E-2</v>
      </c>
      <c r="BX16" s="472">
        <v>5.3036286375328409E-2</v>
      </c>
      <c r="BY16" s="472">
        <v>5.2237147169329833E-2</v>
      </c>
      <c r="BZ16" s="472">
        <v>5.1391187787771235E-2</v>
      </c>
      <c r="CA16" s="472">
        <v>5.0584719878058286E-2</v>
      </c>
      <c r="CB16" s="472">
        <v>4.9723963163010844E-2</v>
      </c>
      <c r="CC16" s="472">
        <v>4.8894978354648642E-2</v>
      </c>
      <c r="CD16" s="472">
        <v>4.8053427236159886E-2</v>
      </c>
      <c r="CE16" s="472">
        <v>4.7227299566930635E-2</v>
      </c>
      <c r="CF16" s="472">
        <v>4.6437278192705385E-2</v>
      </c>
      <c r="CG16" s="472">
        <v>4.5636425276887146E-2</v>
      </c>
      <c r="CH16" s="472">
        <v>4.4892526730624091E-2</v>
      </c>
      <c r="CI16" s="472">
        <v>4.4096417591987076E-2</v>
      </c>
      <c r="CJ16" s="472">
        <v>4.3363190878720918E-2</v>
      </c>
      <c r="CK16" s="472">
        <v>4.2703994925304301E-2</v>
      </c>
      <c r="CL16" s="472">
        <v>4.2137299934556408E-2</v>
      </c>
      <c r="CM16" s="472">
        <v>4.1712735060102868E-2</v>
      </c>
      <c r="CN16" s="472">
        <v>4.1094080138167295E-2</v>
      </c>
      <c r="CO16" s="472">
        <v>4.0530071442313138E-2</v>
      </c>
      <c r="CP16" s="472">
        <v>4.0038315880102607E-2</v>
      </c>
      <c r="CQ16" s="472">
        <v>3.9625575582243243E-2</v>
      </c>
      <c r="CR16" s="472">
        <v>3.9188146511611573E-2</v>
      </c>
      <c r="CS16" s="472">
        <v>3.8823094148055327E-2</v>
      </c>
      <c r="CT16" s="472">
        <v>3.8498474500120831E-2</v>
      </c>
    </row>
    <row r="17" spans="1:98" s="470" customFormat="1" ht="38.4" x14ac:dyDescent="0.3">
      <c r="A17" s="403" t="s">
        <v>241</v>
      </c>
      <c r="B17" s="403" t="s">
        <v>335</v>
      </c>
      <c r="C17" s="404" t="s">
        <v>276</v>
      </c>
      <c r="D17" s="403" t="s">
        <v>336</v>
      </c>
      <c r="E17" s="406" t="s">
        <v>485</v>
      </c>
      <c r="F17" s="405" t="s">
        <v>242</v>
      </c>
      <c r="G17" s="405" t="s">
        <v>286</v>
      </c>
      <c r="H17" s="405" t="s">
        <v>243</v>
      </c>
      <c r="I17" s="405" t="s">
        <v>287</v>
      </c>
      <c r="J17" s="405" t="s">
        <v>288</v>
      </c>
      <c r="K17" s="405" t="s">
        <v>289</v>
      </c>
      <c r="L17" s="405" t="s">
        <v>290</v>
      </c>
      <c r="M17" s="405" t="s">
        <v>291</v>
      </c>
      <c r="N17" s="405" t="s">
        <v>292</v>
      </c>
      <c r="O17" s="405" t="s">
        <v>293</v>
      </c>
      <c r="P17" s="405" t="s">
        <v>245</v>
      </c>
      <c r="Q17" s="405" t="s">
        <v>294</v>
      </c>
      <c r="R17" s="405" t="s">
        <v>295</v>
      </c>
      <c r="S17" s="405" t="s">
        <v>248</v>
      </c>
      <c r="T17" s="405" t="s">
        <v>249</v>
      </c>
      <c r="U17" s="405" t="s">
        <v>233</v>
      </c>
      <c r="V17" s="405" t="s">
        <v>296</v>
      </c>
      <c r="W17" s="405" t="s">
        <v>246</v>
      </c>
      <c r="X17" s="405" t="s">
        <v>247</v>
      </c>
      <c r="Y17" s="405" t="s">
        <v>297</v>
      </c>
      <c r="Z17" s="405" t="s">
        <v>298</v>
      </c>
      <c r="AA17" s="405" t="s">
        <v>299</v>
      </c>
      <c r="AB17" s="405" t="s">
        <v>300</v>
      </c>
      <c r="AC17" s="405" t="s">
        <v>479</v>
      </c>
      <c r="AD17" s="405" t="s">
        <v>480</v>
      </c>
      <c r="AE17" s="405" t="s">
        <v>301</v>
      </c>
      <c r="AF17" s="405" t="s">
        <v>275</v>
      </c>
      <c r="AG17" s="405" t="s">
        <v>302</v>
      </c>
      <c r="AH17" s="405" t="s">
        <v>303</v>
      </c>
      <c r="AI17" s="405" t="s">
        <v>304</v>
      </c>
      <c r="AJ17" s="405" t="s">
        <v>305</v>
      </c>
      <c r="AK17" s="405" t="s">
        <v>306</v>
      </c>
      <c r="AL17" s="405" t="s">
        <v>307</v>
      </c>
      <c r="AM17" s="405" t="s">
        <v>308</v>
      </c>
      <c r="AN17" s="405" t="s">
        <v>309</v>
      </c>
      <c r="AO17" s="405" t="s">
        <v>310</v>
      </c>
      <c r="AP17" s="405" t="s">
        <v>311</v>
      </c>
      <c r="AQ17" s="405" t="s">
        <v>311</v>
      </c>
      <c r="AS17" s="476">
        <v>31</v>
      </c>
      <c r="AT17" s="226" t="s">
        <v>253</v>
      </c>
      <c r="AU17" s="472">
        <v>0.19942995421630111</v>
      </c>
      <c r="AV17" s="472">
        <v>0.21324520232968341</v>
      </c>
      <c r="AW17" s="472">
        <v>0.2236203241029972</v>
      </c>
      <c r="AX17" s="472">
        <v>0.23417621794088581</v>
      </c>
      <c r="AY17" s="472">
        <v>0.24407841471830063</v>
      </c>
      <c r="AZ17" s="472">
        <v>0.26176662616441726</v>
      </c>
      <c r="BA17" s="472">
        <v>0.27482985817169575</v>
      </c>
      <c r="BB17" s="472">
        <v>0.28719093075491003</v>
      </c>
      <c r="BC17" s="472">
        <v>0.29255270893285185</v>
      </c>
      <c r="BD17" s="472">
        <v>0.28809182526599114</v>
      </c>
      <c r="BE17" s="472">
        <v>0.29330710614415262</v>
      </c>
      <c r="BF17" s="472">
        <v>0.30074645964888463</v>
      </c>
      <c r="BG17" s="472">
        <v>0.33858152376543482</v>
      </c>
      <c r="BH17" s="472">
        <v>0.41242599478071534</v>
      </c>
      <c r="BI17" s="472">
        <v>0.39981396105933248</v>
      </c>
      <c r="BJ17" s="472">
        <v>0.40805471705279239</v>
      </c>
      <c r="BK17" s="472">
        <v>0.42206017732965778</v>
      </c>
      <c r="BL17" s="472">
        <v>0.43621767811957735</v>
      </c>
      <c r="BM17" s="472">
        <v>0.45664334496145853</v>
      </c>
      <c r="BN17" s="478">
        <v>0.45453568537445532</v>
      </c>
      <c r="BO17" s="472">
        <v>0.45314358659008852</v>
      </c>
      <c r="BP17" s="472">
        <v>0.45241095366768774</v>
      </c>
      <c r="BQ17" s="472">
        <v>0.45208403571763789</v>
      </c>
      <c r="BR17" s="472">
        <v>0.45155027865376007</v>
      </c>
      <c r="BS17" s="472">
        <v>0.45059439362549625</v>
      </c>
      <c r="BT17" s="472">
        <v>0.44917796675366045</v>
      </c>
      <c r="BU17" s="472">
        <v>0.44699864114874754</v>
      </c>
      <c r="BV17" s="472">
        <v>0.4447153982134146</v>
      </c>
      <c r="BW17" s="472">
        <v>0.44182267522181001</v>
      </c>
      <c r="BX17" s="472">
        <v>0.43813246543031581</v>
      </c>
      <c r="BY17" s="472">
        <v>0.43397180693591275</v>
      </c>
      <c r="BZ17" s="472">
        <v>0.4289082842690477</v>
      </c>
      <c r="CA17" s="472">
        <v>0.42362883266217022</v>
      </c>
      <c r="CB17" s="472">
        <v>0.41765436910243575</v>
      </c>
      <c r="CC17" s="472">
        <v>0.41143595642341352</v>
      </c>
      <c r="CD17" s="472">
        <v>0.40482339008650747</v>
      </c>
      <c r="CE17" s="472">
        <v>0.39788712682171634</v>
      </c>
      <c r="CF17" s="472">
        <v>0.39070575527112861</v>
      </c>
      <c r="CG17" s="472">
        <v>0.38341522813934081</v>
      </c>
      <c r="CH17" s="472">
        <v>0.3762969183169067</v>
      </c>
      <c r="CI17" s="472">
        <v>0.36894538146026601</v>
      </c>
      <c r="CJ17" s="472">
        <v>0.36222630974909859</v>
      </c>
      <c r="CK17" s="472">
        <v>0.35584022218776795</v>
      </c>
      <c r="CL17" s="472">
        <v>0.34985437485580034</v>
      </c>
      <c r="CM17" s="472">
        <v>0.34439162938349932</v>
      </c>
      <c r="CN17" s="472">
        <v>0.33959689832724649</v>
      </c>
      <c r="CO17" s="472">
        <v>0.33523834503050559</v>
      </c>
      <c r="CP17" s="472">
        <v>0.33145199824622479</v>
      </c>
      <c r="CQ17" s="472">
        <v>0.32829199726148389</v>
      </c>
      <c r="CR17" s="472">
        <v>0.32487582537156412</v>
      </c>
      <c r="CS17" s="472">
        <v>0.3220326032989857</v>
      </c>
      <c r="CT17" s="472">
        <v>0.31949939588813503</v>
      </c>
    </row>
    <row r="18" spans="1:98" s="470" customFormat="1" x14ac:dyDescent="0.3">
      <c r="A18" s="210" t="str">
        <f t="shared" ref="A18:A81" si="1">"SL_2028_art_"&amp;S18&amp;"_"&amp;R18</f>
        <v>SL_2028_art_118_62</v>
      </c>
      <c r="B18" s="229" t="str">
        <f t="shared" ref="B18:B81" si="2">VLOOKUP(R18,$AS$7:$AT$19,2,FALSE)</f>
        <v>Combination Long Haul Truck</v>
      </c>
      <c r="C18" s="240">
        <f>VLOOKUP(R18,$AS$7:$CT$20,Funding_Year-1996,FALSE)</f>
        <v>2.7999366466343999E-2</v>
      </c>
      <c r="D18" s="421">
        <f t="shared" ref="D18:D81" si="3">E18*C18</f>
        <v>8.4896879062601634E-3</v>
      </c>
      <c r="E18">
        <v>0.30320999999999998</v>
      </c>
      <c r="F18">
        <v>1</v>
      </c>
      <c r="G18">
        <v>1</v>
      </c>
      <c r="H18">
        <v>2028</v>
      </c>
      <c r="I18">
        <v>1</v>
      </c>
      <c r="J18">
        <v>5</v>
      </c>
      <c r="K18" t="s">
        <v>312</v>
      </c>
      <c r="L18">
        <v>9</v>
      </c>
      <c r="M18">
        <v>49</v>
      </c>
      <c r="N18" t="s">
        <v>313</v>
      </c>
      <c r="O18">
        <v>49035</v>
      </c>
      <c r="P18" t="s">
        <v>235</v>
      </c>
      <c r="Q18">
        <v>490350</v>
      </c>
      <c r="R18">
        <v>62</v>
      </c>
      <c r="S18">
        <v>118</v>
      </c>
      <c r="T18" t="s">
        <v>315</v>
      </c>
      <c r="U18">
        <v>15</v>
      </c>
      <c r="V18" t="s">
        <v>342</v>
      </c>
      <c r="W18">
        <v>62</v>
      </c>
      <c r="X18" t="s">
        <v>263</v>
      </c>
      <c r="Y18" t="s">
        <v>467</v>
      </c>
      <c r="Z18" t="s">
        <v>467</v>
      </c>
      <c r="AA18" t="s">
        <v>467</v>
      </c>
      <c r="AB18" t="s">
        <v>467</v>
      </c>
      <c r="AC18" t="s">
        <v>467</v>
      </c>
      <c r="AD18" t="s">
        <v>467</v>
      </c>
      <c r="AE18" t="s">
        <v>467</v>
      </c>
      <c r="AF18">
        <v>5</v>
      </c>
      <c r="AG18" t="s">
        <v>314</v>
      </c>
      <c r="AH18" t="s">
        <v>467</v>
      </c>
      <c r="AI18" t="s">
        <v>467</v>
      </c>
      <c r="AJ18" t="s">
        <v>467</v>
      </c>
      <c r="AK18" t="s">
        <v>467</v>
      </c>
      <c r="AL18" t="s">
        <v>467</v>
      </c>
      <c r="AM18" t="s">
        <v>467</v>
      </c>
      <c r="AN18">
        <v>0.30320999999999998</v>
      </c>
      <c r="AO18" t="s">
        <v>467</v>
      </c>
      <c r="AP18" t="s">
        <v>467</v>
      </c>
      <c r="AQ18" s="208"/>
      <c r="AS18" s="476">
        <v>21</v>
      </c>
      <c r="AT18" s="226" t="s">
        <v>252</v>
      </c>
      <c r="AU18" s="471">
        <v>0.69423578621303328</v>
      </c>
      <c r="AV18" s="471">
        <v>0.68249926855485343</v>
      </c>
      <c r="AW18" s="471">
        <v>0.67096866647719411</v>
      </c>
      <c r="AX18" s="471">
        <v>0.66111482955290934</v>
      </c>
      <c r="AY18" s="471">
        <v>0.64892751445142116</v>
      </c>
      <c r="AZ18" s="471">
        <v>0.63190368788226303</v>
      </c>
      <c r="BA18" s="471">
        <v>0.61869602597299367</v>
      </c>
      <c r="BB18" s="471">
        <v>0.60011001451717694</v>
      </c>
      <c r="BC18" s="471">
        <v>0.59320578709731431</v>
      </c>
      <c r="BD18" s="471">
        <v>0.59472557163384521</v>
      </c>
      <c r="BE18" s="471">
        <v>0.59381988822995391</v>
      </c>
      <c r="BF18" s="471">
        <v>0.58725037386616286</v>
      </c>
      <c r="BG18" s="471">
        <v>0.54812302831816062</v>
      </c>
      <c r="BH18" s="471">
        <v>0.46213323050337574</v>
      </c>
      <c r="BI18" s="471">
        <v>0.47341243241986408</v>
      </c>
      <c r="BJ18" s="471">
        <v>0.46407586525678851</v>
      </c>
      <c r="BK18" s="471">
        <v>0.45004099582060769</v>
      </c>
      <c r="BL18" s="471">
        <v>0.4341843380291896</v>
      </c>
      <c r="BM18" s="471">
        <v>0.41013201654827885</v>
      </c>
      <c r="BN18" s="477">
        <v>0.41242550171390696</v>
      </c>
      <c r="BO18" s="471">
        <v>0.41359905243436834</v>
      </c>
      <c r="BP18" s="471">
        <v>0.41469142333380887</v>
      </c>
      <c r="BQ18" s="471">
        <v>0.41539299741678809</v>
      </c>
      <c r="BR18" s="471">
        <v>0.41605182029772175</v>
      </c>
      <c r="BS18" s="471">
        <v>0.41699108318095135</v>
      </c>
      <c r="BT18" s="471">
        <v>0.41835419853941536</v>
      </c>
      <c r="BU18" s="471">
        <v>0.42045592281508992</v>
      </c>
      <c r="BV18" s="471">
        <v>0.42282495361272043</v>
      </c>
      <c r="BW18" s="471">
        <v>0.42598534883302536</v>
      </c>
      <c r="BX18" s="471">
        <v>0.42986063550489184</v>
      </c>
      <c r="BY18" s="471">
        <v>0.43416932316033557</v>
      </c>
      <c r="BZ18" s="471">
        <v>0.43941661470667287</v>
      </c>
      <c r="CA18" s="471">
        <v>0.44466615548301297</v>
      </c>
      <c r="CB18" s="471">
        <v>0.4507354966109221</v>
      </c>
      <c r="CC18" s="471">
        <v>0.45697118762576105</v>
      </c>
      <c r="CD18" s="471">
        <v>0.46352689519789902</v>
      </c>
      <c r="CE18" s="471">
        <v>0.47027071241856877</v>
      </c>
      <c r="CF18" s="471">
        <v>0.47734830172871262</v>
      </c>
      <c r="CG18" s="471">
        <v>0.48454559509804845</v>
      </c>
      <c r="CH18" s="471">
        <v>0.49152310766360546</v>
      </c>
      <c r="CI18" s="471">
        <v>0.49891913825500311</v>
      </c>
      <c r="CJ18" s="471">
        <v>0.50557828777209357</v>
      </c>
      <c r="CK18" s="471">
        <v>0.51190289617093365</v>
      </c>
      <c r="CL18" s="471">
        <v>0.51771682079830117</v>
      </c>
      <c r="CM18" s="471">
        <v>0.52287530603230503</v>
      </c>
      <c r="CN18" s="471">
        <v>0.52749343515868485</v>
      </c>
      <c r="CO18" s="471">
        <v>0.53153206353236815</v>
      </c>
      <c r="CP18" s="471">
        <v>0.53490792572042534</v>
      </c>
      <c r="CQ18" s="471">
        <v>0.53749447377050885</v>
      </c>
      <c r="CR18" s="471">
        <v>0.54026681889051364</v>
      </c>
      <c r="CS18" s="471">
        <v>0.54239406410200719</v>
      </c>
      <c r="CT18" s="471">
        <v>0.54407611561787117</v>
      </c>
    </row>
    <row r="19" spans="1:98" s="470" customFormat="1" x14ac:dyDescent="0.3">
      <c r="A19" s="210" t="str">
        <f t="shared" si="1"/>
        <v>SL_2028_art_118_62</v>
      </c>
      <c r="B19" s="229" t="str">
        <f t="shared" si="2"/>
        <v>Combination Long Haul Truck</v>
      </c>
      <c r="C19" s="240">
        <f t="shared" ref="C19:C82" si="4">VLOOKUP(R19,$AS$7:$AZ$19,Funding_Year-2021,FALSE)</f>
        <v>2.2573995543173502E-2</v>
      </c>
      <c r="D19" s="421">
        <f t="shared" si="3"/>
        <v>9.1884514239067121E-3</v>
      </c>
      <c r="E19">
        <v>0.40703699999999998</v>
      </c>
      <c r="F19">
        <v>1</v>
      </c>
      <c r="G19">
        <v>1</v>
      </c>
      <c r="H19">
        <v>2028</v>
      </c>
      <c r="I19">
        <v>1</v>
      </c>
      <c r="J19">
        <v>5</v>
      </c>
      <c r="K19" t="s">
        <v>312</v>
      </c>
      <c r="L19">
        <v>9</v>
      </c>
      <c r="M19">
        <v>49</v>
      </c>
      <c r="N19" t="s">
        <v>313</v>
      </c>
      <c r="O19">
        <v>49035</v>
      </c>
      <c r="P19" t="s">
        <v>235</v>
      </c>
      <c r="Q19">
        <v>490350</v>
      </c>
      <c r="R19">
        <v>62</v>
      </c>
      <c r="S19">
        <v>118</v>
      </c>
      <c r="T19" t="s">
        <v>315</v>
      </c>
      <c r="U19">
        <v>1</v>
      </c>
      <c r="V19" t="s">
        <v>343</v>
      </c>
      <c r="W19">
        <v>62</v>
      </c>
      <c r="X19" t="s">
        <v>263</v>
      </c>
      <c r="Y19" t="s">
        <v>467</v>
      </c>
      <c r="Z19" t="s">
        <v>467</v>
      </c>
      <c r="AA19" t="s">
        <v>467</v>
      </c>
      <c r="AB19" t="s">
        <v>467</v>
      </c>
      <c r="AC19" t="s">
        <v>467</v>
      </c>
      <c r="AD19" t="s">
        <v>467</v>
      </c>
      <c r="AE19" t="s">
        <v>467</v>
      </c>
      <c r="AF19">
        <v>5</v>
      </c>
      <c r="AG19" t="s">
        <v>314</v>
      </c>
      <c r="AH19" t="s">
        <v>467</v>
      </c>
      <c r="AI19" t="s">
        <v>467</v>
      </c>
      <c r="AJ19" t="s">
        <v>467</v>
      </c>
      <c r="AK19" t="s">
        <v>467</v>
      </c>
      <c r="AL19" t="s">
        <v>467</v>
      </c>
      <c r="AM19" t="s">
        <v>467</v>
      </c>
      <c r="AN19">
        <v>0.40703699999999998</v>
      </c>
      <c r="AO19" t="s">
        <v>467</v>
      </c>
      <c r="AP19" t="s">
        <v>467</v>
      </c>
      <c r="AQ19" s="208"/>
      <c r="AS19" s="476">
        <v>11</v>
      </c>
      <c r="AT19" s="226" t="s">
        <v>250</v>
      </c>
      <c r="AU19" s="471">
        <v>1.4194077264281021E-3</v>
      </c>
      <c r="AV19" s="471">
        <v>1.0874236737187708E-3</v>
      </c>
      <c r="AW19" s="471">
        <v>8.7846787350490151E-4</v>
      </c>
      <c r="AX19" s="471">
        <v>8.4973190658542441E-4</v>
      </c>
      <c r="AY19" s="471">
        <v>8.6555709987792731E-4</v>
      </c>
      <c r="AZ19" s="471">
        <v>1.4230996439912448E-3</v>
      </c>
      <c r="BA19" s="471">
        <v>1.1843466873927878E-3</v>
      </c>
      <c r="BB19" s="471">
        <v>2.2767488068765772E-3</v>
      </c>
      <c r="BC19" s="471">
        <v>2.8171423748436469E-3</v>
      </c>
      <c r="BD19" s="471">
        <v>2.777434329043797E-3</v>
      </c>
      <c r="BE19" s="471">
        <v>2.7929341439151445E-3</v>
      </c>
      <c r="BF19" s="471">
        <v>2.1892568866567685E-3</v>
      </c>
      <c r="BG19" s="471">
        <v>2.2144162050406033E-3</v>
      </c>
      <c r="BH19" s="471">
        <v>2.9372719252504405E-3</v>
      </c>
      <c r="BI19" s="471">
        <v>2.6309381670370485E-3</v>
      </c>
      <c r="BJ19" s="471">
        <v>2.4701694190789052E-3</v>
      </c>
      <c r="BK19" s="471">
        <v>2.2717922200310601E-3</v>
      </c>
      <c r="BL19" s="471">
        <v>2.3533482196363572E-3</v>
      </c>
      <c r="BM19" s="471">
        <v>2.2428159512684893E-3</v>
      </c>
      <c r="BN19" s="477">
        <v>2.2405007151612192E-3</v>
      </c>
      <c r="BO19" s="471">
        <v>2.2373534011672774E-3</v>
      </c>
      <c r="BP19" s="471">
        <v>2.2361539725739587E-3</v>
      </c>
      <c r="BQ19" s="471">
        <v>2.2352467358553083E-3</v>
      </c>
      <c r="BR19" s="471">
        <v>2.2336121714074345E-3</v>
      </c>
      <c r="BS19" s="471">
        <v>2.2314168256325722E-3</v>
      </c>
      <c r="BT19" s="471">
        <v>2.2289622431452519E-3</v>
      </c>
      <c r="BU19" s="471">
        <v>2.2261908568318631E-3</v>
      </c>
      <c r="BV19" s="471">
        <v>2.223962273096606E-3</v>
      </c>
      <c r="BW19" s="471">
        <v>2.2220275838642583E-3</v>
      </c>
      <c r="BX19" s="471">
        <v>2.2195999029144438E-3</v>
      </c>
      <c r="BY19" s="471">
        <v>2.2170309456829192E-3</v>
      </c>
      <c r="BZ19" s="471">
        <v>2.2142331538286685E-3</v>
      </c>
      <c r="CA19" s="471">
        <v>2.2109705214788718E-3</v>
      </c>
      <c r="CB19" s="471">
        <v>2.2077304136043302E-3</v>
      </c>
      <c r="CC19" s="471">
        <v>2.2043498203829712E-3</v>
      </c>
      <c r="CD19" s="471">
        <v>2.2006610404060865E-3</v>
      </c>
      <c r="CE19" s="471">
        <v>2.1965784890048629E-3</v>
      </c>
      <c r="CF19" s="471">
        <v>2.1928052741322424E-3</v>
      </c>
      <c r="CG19" s="471">
        <v>2.1890111684615488E-3</v>
      </c>
      <c r="CH19" s="471">
        <v>2.1853279515942777E-3</v>
      </c>
      <c r="CI19" s="471">
        <v>2.1818726783820294E-3</v>
      </c>
      <c r="CJ19" s="471">
        <v>2.1786333415218513E-3</v>
      </c>
      <c r="CK19" s="471">
        <v>2.1755275188286975E-3</v>
      </c>
      <c r="CL19" s="471">
        <v>2.1725552071275049E-3</v>
      </c>
      <c r="CM19" s="471">
        <v>2.1697825335064043E-3</v>
      </c>
      <c r="CN19" s="471">
        <v>2.1669695430704063E-3</v>
      </c>
      <c r="CO19" s="471">
        <v>2.164071843873456E-3</v>
      </c>
      <c r="CP19" s="471">
        <v>2.1613613149483847E-3</v>
      </c>
      <c r="CQ19" s="471">
        <v>2.1586565093759179E-3</v>
      </c>
      <c r="CR19" s="471">
        <v>2.155675167423043E-3</v>
      </c>
      <c r="CS19" s="471">
        <v>2.1529369341712441E-3</v>
      </c>
      <c r="CT19" s="471">
        <v>2.150095414990475E-3</v>
      </c>
    </row>
    <row r="20" spans="1:98" s="470" customFormat="1" x14ac:dyDescent="0.3">
      <c r="A20" s="210" t="str">
        <f t="shared" si="1"/>
        <v>SL_2028_art_118_61</v>
      </c>
      <c r="B20" s="229" t="str">
        <f t="shared" si="2"/>
        <v>Combination Short Haul Truck</v>
      </c>
      <c r="C20" s="240">
        <f t="shared" si="4"/>
        <v>2.089364887475836E-2</v>
      </c>
      <c r="D20" s="421">
        <f t="shared" si="3"/>
        <v>8.0690645144850543E-3</v>
      </c>
      <c r="E20">
        <v>0.38619700000000001</v>
      </c>
      <c r="F20">
        <v>1</v>
      </c>
      <c r="G20">
        <v>1</v>
      </c>
      <c r="H20">
        <v>2028</v>
      </c>
      <c r="I20">
        <v>1</v>
      </c>
      <c r="J20">
        <v>5</v>
      </c>
      <c r="K20" t="s">
        <v>312</v>
      </c>
      <c r="L20">
        <v>9</v>
      </c>
      <c r="M20">
        <v>49</v>
      </c>
      <c r="N20" t="s">
        <v>313</v>
      </c>
      <c r="O20">
        <v>49035</v>
      </c>
      <c r="P20" t="s">
        <v>235</v>
      </c>
      <c r="Q20">
        <v>490350</v>
      </c>
      <c r="R20">
        <v>61</v>
      </c>
      <c r="S20">
        <v>118</v>
      </c>
      <c r="T20" t="s">
        <v>315</v>
      </c>
      <c r="U20">
        <v>15</v>
      </c>
      <c r="V20" t="s">
        <v>342</v>
      </c>
      <c r="W20">
        <v>61</v>
      </c>
      <c r="X20" t="s">
        <v>262</v>
      </c>
      <c r="Y20" t="s">
        <v>467</v>
      </c>
      <c r="Z20" t="s">
        <v>467</v>
      </c>
      <c r="AA20" t="s">
        <v>467</v>
      </c>
      <c r="AB20" t="s">
        <v>467</v>
      </c>
      <c r="AC20" t="s">
        <v>467</v>
      </c>
      <c r="AD20" t="s">
        <v>467</v>
      </c>
      <c r="AE20" t="s">
        <v>467</v>
      </c>
      <c r="AF20">
        <v>5</v>
      </c>
      <c r="AG20" t="s">
        <v>314</v>
      </c>
      <c r="AH20" t="s">
        <v>467</v>
      </c>
      <c r="AI20" t="s">
        <v>467</v>
      </c>
      <c r="AJ20" t="s">
        <v>467</v>
      </c>
      <c r="AK20" t="s">
        <v>467</v>
      </c>
      <c r="AL20" t="s">
        <v>467</v>
      </c>
      <c r="AM20" t="s">
        <v>467</v>
      </c>
      <c r="AN20">
        <v>0.38619700000000001</v>
      </c>
      <c r="AO20" t="s">
        <v>467</v>
      </c>
      <c r="AP20" t="s">
        <v>467</v>
      </c>
      <c r="AQ20" s="208"/>
      <c r="AT20" s="208"/>
      <c r="AU20" s="208"/>
      <c r="AV20" s="208"/>
      <c r="AW20" s="208"/>
      <c r="AX20" s="208"/>
      <c r="AY20" s="208"/>
      <c r="AZ20" s="208"/>
      <c r="BA20" s="208"/>
    </row>
    <row r="21" spans="1:98" s="470" customFormat="1" x14ac:dyDescent="0.3">
      <c r="A21" s="210" t="str">
        <f t="shared" si="1"/>
        <v>SL_2028_art_118_61</v>
      </c>
      <c r="B21" s="229" t="str">
        <f t="shared" si="2"/>
        <v>Combination Short Haul Truck</v>
      </c>
      <c r="C21" s="240">
        <f t="shared" si="4"/>
        <v>2.089364887475836E-2</v>
      </c>
      <c r="D21" s="421">
        <f t="shared" si="3"/>
        <v>1.0452465722575365E-2</v>
      </c>
      <c r="E21">
        <v>0.50026999999999999</v>
      </c>
      <c r="F21">
        <v>1</v>
      </c>
      <c r="G21">
        <v>1</v>
      </c>
      <c r="H21">
        <v>2028</v>
      </c>
      <c r="I21">
        <v>1</v>
      </c>
      <c r="J21">
        <v>5</v>
      </c>
      <c r="K21" t="s">
        <v>312</v>
      </c>
      <c r="L21">
        <v>9</v>
      </c>
      <c r="M21">
        <v>49</v>
      </c>
      <c r="N21" t="s">
        <v>313</v>
      </c>
      <c r="O21">
        <v>49035</v>
      </c>
      <c r="P21" t="s">
        <v>235</v>
      </c>
      <c r="Q21">
        <v>490350</v>
      </c>
      <c r="R21">
        <v>61</v>
      </c>
      <c r="S21">
        <v>118</v>
      </c>
      <c r="T21" t="s">
        <v>315</v>
      </c>
      <c r="U21">
        <v>1</v>
      </c>
      <c r="V21" t="s">
        <v>343</v>
      </c>
      <c r="W21">
        <v>61</v>
      </c>
      <c r="X21" t="s">
        <v>262</v>
      </c>
      <c r="Y21" t="s">
        <v>467</v>
      </c>
      <c r="Z21" t="s">
        <v>467</v>
      </c>
      <c r="AA21" t="s">
        <v>467</v>
      </c>
      <c r="AB21" t="s">
        <v>467</v>
      </c>
      <c r="AC21" t="s">
        <v>467</v>
      </c>
      <c r="AD21" t="s">
        <v>467</v>
      </c>
      <c r="AE21" t="s">
        <v>467</v>
      </c>
      <c r="AF21">
        <v>5</v>
      </c>
      <c r="AG21" t="s">
        <v>314</v>
      </c>
      <c r="AH21" t="s">
        <v>467</v>
      </c>
      <c r="AI21" t="s">
        <v>467</v>
      </c>
      <c r="AJ21" t="s">
        <v>467</v>
      </c>
      <c r="AK21" t="s">
        <v>467</v>
      </c>
      <c r="AL21" t="s">
        <v>467</v>
      </c>
      <c r="AM21" t="s">
        <v>467</v>
      </c>
      <c r="AN21">
        <v>0.50026999999999999</v>
      </c>
      <c r="AO21" t="s">
        <v>467</v>
      </c>
      <c r="AP21" t="s">
        <v>467</v>
      </c>
      <c r="AQ21" s="208"/>
      <c r="AT21" s="208"/>
      <c r="AU21" s="208"/>
      <c r="AV21" s="208"/>
      <c r="AW21" s="208"/>
      <c r="AX21" s="208"/>
      <c r="AY21" s="208"/>
      <c r="AZ21" s="208"/>
      <c r="BA21" s="208"/>
      <c r="BH21" s="208"/>
      <c r="BI21" s="208"/>
      <c r="BJ21" s="208"/>
      <c r="BK21" s="208"/>
      <c r="BL21" s="208"/>
      <c r="BM21" s="208"/>
      <c r="BN21" s="208"/>
      <c r="BO21" s="208"/>
      <c r="BP21" s="208"/>
      <c r="BQ21" s="208"/>
      <c r="BR21" s="208"/>
      <c r="BS21" s="208"/>
      <c r="BT21" s="208"/>
      <c r="BU21" s="208"/>
      <c r="BV21" s="208"/>
      <c r="BW21" s="208"/>
      <c r="BX21" s="208"/>
      <c r="BY21" s="208"/>
      <c r="BZ21" s="208"/>
      <c r="CA21" s="208"/>
      <c r="CB21" s="208"/>
      <c r="CC21" s="208"/>
      <c r="CD21" s="208"/>
      <c r="CE21" s="208"/>
      <c r="CF21" s="208"/>
      <c r="CG21" s="208"/>
      <c r="CH21" s="208"/>
      <c r="CI21" s="208"/>
      <c r="CJ21" s="208"/>
      <c r="CK21" s="208"/>
      <c r="CL21" s="208"/>
      <c r="CM21" s="208"/>
      <c r="CN21" s="208"/>
      <c r="CO21" s="208"/>
      <c r="CP21" s="208"/>
      <c r="CQ21" s="208"/>
      <c r="CR21" s="208"/>
      <c r="CS21" s="208"/>
      <c r="CT21" s="208"/>
    </row>
    <row r="22" spans="1:98" s="470" customFormat="1" x14ac:dyDescent="0.3">
      <c r="A22" s="210" t="str">
        <f t="shared" si="1"/>
        <v>SL_2028_art_118_54</v>
      </c>
      <c r="B22" s="229" t="str">
        <f t="shared" si="2"/>
        <v>Motor Home</v>
      </c>
      <c r="C22" s="240">
        <f t="shared" si="4"/>
        <v>2.7279009872292342E-3</v>
      </c>
      <c r="D22" s="421">
        <f t="shared" si="3"/>
        <v>8.0490810479679408E-4</v>
      </c>
      <c r="E22">
        <v>0.29506500000000002</v>
      </c>
      <c r="F22">
        <v>1</v>
      </c>
      <c r="G22">
        <v>1</v>
      </c>
      <c r="H22">
        <v>2028</v>
      </c>
      <c r="I22">
        <v>1</v>
      </c>
      <c r="J22">
        <v>5</v>
      </c>
      <c r="K22" t="s">
        <v>312</v>
      </c>
      <c r="L22">
        <v>9</v>
      </c>
      <c r="M22">
        <v>49</v>
      </c>
      <c r="N22" t="s">
        <v>313</v>
      </c>
      <c r="O22">
        <v>49035</v>
      </c>
      <c r="P22" t="s">
        <v>235</v>
      </c>
      <c r="Q22">
        <v>490350</v>
      </c>
      <c r="R22">
        <v>54</v>
      </c>
      <c r="S22">
        <v>118</v>
      </c>
      <c r="T22" t="s">
        <v>315</v>
      </c>
      <c r="U22">
        <v>15</v>
      </c>
      <c r="V22" t="s">
        <v>342</v>
      </c>
      <c r="W22">
        <v>54</v>
      </c>
      <c r="X22" t="s">
        <v>261</v>
      </c>
      <c r="Y22" t="s">
        <v>467</v>
      </c>
      <c r="Z22" t="s">
        <v>467</v>
      </c>
      <c r="AA22" t="s">
        <v>467</v>
      </c>
      <c r="AB22" t="s">
        <v>467</v>
      </c>
      <c r="AC22" t="s">
        <v>467</v>
      </c>
      <c r="AD22" t="s">
        <v>467</v>
      </c>
      <c r="AE22" t="s">
        <v>467</v>
      </c>
      <c r="AF22">
        <v>5</v>
      </c>
      <c r="AG22" t="s">
        <v>314</v>
      </c>
      <c r="AH22" t="s">
        <v>467</v>
      </c>
      <c r="AI22" t="s">
        <v>467</v>
      </c>
      <c r="AJ22" t="s">
        <v>467</v>
      </c>
      <c r="AK22" t="s">
        <v>467</v>
      </c>
      <c r="AL22" t="s">
        <v>467</v>
      </c>
      <c r="AM22" t="s">
        <v>467</v>
      </c>
      <c r="AN22">
        <v>0.29506500000000002</v>
      </c>
      <c r="AO22" t="s">
        <v>467</v>
      </c>
      <c r="AP22" t="s">
        <v>467</v>
      </c>
      <c r="AQ22" s="208"/>
      <c r="AT22" s="208"/>
      <c r="AU22" s="208"/>
      <c r="AV22" s="208"/>
      <c r="AW22" s="208"/>
      <c r="AX22" s="208"/>
      <c r="AY22" s="208"/>
      <c r="AZ22" s="208"/>
      <c r="BA22" s="208"/>
      <c r="BH22" s="406"/>
      <c r="BI22" s="406"/>
      <c r="BJ22" s="406"/>
      <c r="BK22" s="406"/>
      <c r="BL22" s="406"/>
      <c r="BM22" s="406"/>
      <c r="BN22" s="406"/>
      <c r="BO22" s="406"/>
      <c r="BP22" s="406"/>
      <c r="BQ22" s="406"/>
      <c r="BR22" s="406"/>
      <c r="BS22" s="406"/>
      <c r="BT22" s="406"/>
      <c r="BU22" s="406"/>
      <c r="BV22" s="406"/>
      <c r="BW22" s="406"/>
      <c r="BX22" s="406"/>
      <c r="BY22" s="406"/>
      <c r="BZ22" s="406"/>
      <c r="CA22" s="406"/>
      <c r="CB22" s="406"/>
      <c r="CC22" s="406"/>
      <c r="CD22" s="406"/>
      <c r="CE22" s="406"/>
      <c r="CF22" s="406"/>
      <c r="CG22" s="406"/>
      <c r="CH22" s="406"/>
      <c r="CI22" s="406"/>
      <c r="CJ22" s="406"/>
      <c r="CK22" s="406"/>
      <c r="CL22" s="406"/>
      <c r="CM22" s="406"/>
      <c r="CN22" s="406"/>
      <c r="CO22" s="406"/>
      <c r="CP22" s="406"/>
      <c r="CQ22" s="406"/>
      <c r="CR22" s="406"/>
      <c r="CS22" s="406"/>
      <c r="CT22" s="406"/>
    </row>
    <row r="23" spans="1:98" s="470" customFormat="1" x14ac:dyDescent="0.3">
      <c r="A23" s="210" t="str">
        <f t="shared" si="1"/>
        <v>SL_2028_art_118_54</v>
      </c>
      <c r="B23" s="229" t="str">
        <f t="shared" si="2"/>
        <v>Motor Home</v>
      </c>
      <c r="C23" s="240">
        <f t="shared" si="4"/>
        <v>2.7279009872292342E-3</v>
      </c>
      <c r="D23" s="421">
        <f t="shared" si="3"/>
        <v>9.4409652476917837E-4</v>
      </c>
      <c r="E23">
        <v>0.34608899999999998</v>
      </c>
      <c r="F23">
        <v>1</v>
      </c>
      <c r="G23">
        <v>1</v>
      </c>
      <c r="H23">
        <v>2028</v>
      </c>
      <c r="I23">
        <v>1</v>
      </c>
      <c r="J23">
        <v>5</v>
      </c>
      <c r="K23" t="s">
        <v>312</v>
      </c>
      <c r="L23">
        <v>9</v>
      </c>
      <c r="M23">
        <v>49</v>
      </c>
      <c r="N23" t="s">
        <v>313</v>
      </c>
      <c r="O23">
        <v>49035</v>
      </c>
      <c r="P23" t="s">
        <v>235</v>
      </c>
      <c r="Q23">
        <v>490350</v>
      </c>
      <c r="R23">
        <v>54</v>
      </c>
      <c r="S23">
        <v>118</v>
      </c>
      <c r="T23" t="s">
        <v>315</v>
      </c>
      <c r="U23">
        <v>1</v>
      </c>
      <c r="V23" t="s">
        <v>343</v>
      </c>
      <c r="W23">
        <v>54</v>
      </c>
      <c r="X23" t="s">
        <v>261</v>
      </c>
      <c r="Y23" t="s">
        <v>467</v>
      </c>
      <c r="Z23" t="s">
        <v>467</v>
      </c>
      <c r="AA23" t="s">
        <v>467</v>
      </c>
      <c r="AB23" t="s">
        <v>467</v>
      </c>
      <c r="AC23" t="s">
        <v>467</v>
      </c>
      <c r="AD23" t="s">
        <v>467</v>
      </c>
      <c r="AE23" t="s">
        <v>467</v>
      </c>
      <c r="AF23">
        <v>5</v>
      </c>
      <c r="AG23" t="s">
        <v>314</v>
      </c>
      <c r="AH23" t="s">
        <v>467</v>
      </c>
      <c r="AI23" t="s">
        <v>467</v>
      </c>
      <c r="AJ23" t="s">
        <v>467</v>
      </c>
      <c r="AK23" t="s">
        <v>467</v>
      </c>
      <c r="AL23" t="s">
        <v>467</v>
      </c>
      <c r="AM23" t="s">
        <v>467</v>
      </c>
      <c r="AN23">
        <v>0.34608899999999998</v>
      </c>
      <c r="AO23" t="s">
        <v>467</v>
      </c>
      <c r="AP23" t="s">
        <v>467</v>
      </c>
      <c r="AQ23" s="208"/>
      <c r="AT23" s="208"/>
      <c r="AU23" s="208"/>
      <c r="AV23" s="208"/>
      <c r="AW23" s="208"/>
      <c r="AX23" s="208"/>
      <c r="AY23" s="208"/>
      <c r="AZ23" s="208"/>
      <c r="BA23" s="208"/>
      <c r="BH23" s="208"/>
      <c r="BI23" s="208"/>
      <c r="BJ23" s="208"/>
      <c r="BK23" s="208"/>
      <c r="BL23" s="208"/>
      <c r="BM23" s="208"/>
      <c r="BN23" s="208"/>
      <c r="BO23" s="208"/>
      <c r="BP23" s="208"/>
      <c r="BQ23" s="208"/>
      <c r="BR23" s="208"/>
      <c r="BS23" s="208"/>
      <c r="BT23" s="208"/>
      <c r="BU23" s="208"/>
      <c r="BV23" s="208"/>
      <c r="BW23" s="208"/>
      <c r="BX23" s="208"/>
      <c r="BY23" s="208"/>
      <c r="BZ23" s="208"/>
      <c r="CA23" s="208"/>
      <c r="CB23" s="208"/>
      <c r="CC23" s="208"/>
      <c r="CD23" s="208"/>
      <c r="CE23" s="208"/>
      <c r="CF23" s="208"/>
      <c r="CG23" s="208"/>
      <c r="CH23" s="208"/>
      <c r="CI23" s="208"/>
      <c r="CJ23" s="208"/>
      <c r="CK23" s="208"/>
      <c r="CL23" s="208"/>
      <c r="CM23" s="208"/>
      <c r="CN23" s="208"/>
      <c r="CO23" s="208"/>
      <c r="CP23" s="208"/>
      <c r="CQ23" s="208"/>
      <c r="CR23" s="208"/>
      <c r="CS23" s="208"/>
      <c r="CT23" s="208"/>
    </row>
    <row r="24" spans="1:98" s="470" customFormat="1" x14ac:dyDescent="0.3">
      <c r="A24" s="210" t="str">
        <f t="shared" si="1"/>
        <v>SL_2028_art_118_53</v>
      </c>
      <c r="B24" s="229" t="str">
        <f t="shared" si="2"/>
        <v>Single Long Haul Truck</v>
      </c>
      <c r="C24" s="240">
        <f t="shared" si="4"/>
        <v>1.7512108294727017E-3</v>
      </c>
      <c r="D24" s="421">
        <f t="shared" si="3"/>
        <v>6.625583588551903E-4</v>
      </c>
      <c r="E24">
        <v>0.37834299999999998</v>
      </c>
      <c r="F24">
        <v>1</v>
      </c>
      <c r="G24">
        <v>1</v>
      </c>
      <c r="H24">
        <v>2028</v>
      </c>
      <c r="I24">
        <v>1</v>
      </c>
      <c r="J24">
        <v>5</v>
      </c>
      <c r="K24" t="s">
        <v>312</v>
      </c>
      <c r="L24">
        <v>9</v>
      </c>
      <c r="M24">
        <v>49</v>
      </c>
      <c r="N24" t="s">
        <v>313</v>
      </c>
      <c r="O24">
        <v>49035</v>
      </c>
      <c r="P24" t="s">
        <v>235</v>
      </c>
      <c r="Q24">
        <v>490350</v>
      </c>
      <c r="R24">
        <v>53</v>
      </c>
      <c r="S24">
        <v>118</v>
      </c>
      <c r="T24" t="s">
        <v>315</v>
      </c>
      <c r="U24">
        <v>15</v>
      </c>
      <c r="V24" t="s">
        <v>342</v>
      </c>
      <c r="W24">
        <v>53</v>
      </c>
      <c r="X24" t="s">
        <v>260</v>
      </c>
      <c r="Y24" t="s">
        <v>467</v>
      </c>
      <c r="Z24" t="s">
        <v>467</v>
      </c>
      <c r="AA24" t="s">
        <v>467</v>
      </c>
      <c r="AB24" t="s">
        <v>467</v>
      </c>
      <c r="AC24" t="s">
        <v>467</v>
      </c>
      <c r="AD24" t="s">
        <v>467</v>
      </c>
      <c r="AE24" t="s">
        <v>467</v>
      </c>
      <c r="AF24">
        <v>5</v>
      </c>
      <c r="AG24" t="s">
        <v>314</v>
      </c>
      <c r="AH24" t="s">
        <v>467</v>
      </c>
      <c r="AI24" t="s">
        <v>467</v>
      </c>
      <c r="AJ24" t="s">
        <v>467</v>
      </c>
      <c r="AK24" t="s">
        <v>467</v>
      </c>
      <c r="AL24" t="s">
        <v>467</v>
      </c>
      <c r="AM24" t="s">
        <v>467</v>
      </c>
      <c r="AN24">
        <v>0.37834299999999998</v>
      </c>
      <c r="AO24" t="s">
        <v>467</v>
      </c>
      <c r="AP24" t="s">
        <v>467</v>
      </c>
      <c r="AQ24" s="208"/>
      <c r="AT24" s="208"/>
      <c r="AU24" s="208"/>
      <c r="AV24" s="208"/>
      <c r="AW24" s="208"/>
      <c r="AX24" s="208"/>
      <c r="AY24" s="208"/>
      <c r="AZ24" s="208"/>
      <c r="BA24" s="208"/>
      <c r="BH24" s="208"/>
      <c r="BI24" s="208"/>
      <c r="BJ24" s="208"/>
      <c r="BK24" s="208"/>
      <c r="BL24" s="208"/>
      <c r="BM24" s="208"/>
      <c r="BN24" s="208"/>
      <c r="BO24" s="208"/>
      <c r="BP24" s="208"/>
      <c r="BQ24" s="208"/>
      <c r="BR24" s="208"/>
      <c r="BS24" s="208"/>
      <c r="BT24" s="208"/>
      <c r="BU24" s="208"/>
      <c r="BV24" s="208"/>
      <c r="BW24" s="208"/>
      <c r="BX24" s="208"/>
      <c r="BY24" s="208"/>
      <c r="BZ24" s="208"/>
      <c r="CA24" s="208"/>
      <c r="CB24" s="208"/>
      <c r="CC24" s="208"/>
      <c r="CD24" s="208"/>
      <c r="CE24" s="208"/>
      <c r="CF24" s="208"/>
      <c r="CG24" s="208"/>
      <c r="CH24" s="208"/>
      <c r="CI24" s="208"/>
      <c r="CJ24" s="208"/>
      <c r="CK24" s="208"/>
      <c r="CL24" s="208"/>
      <c r="CM24" s="208"/>
      <c r="CN24" s="208"/>
      <c r="CO24" s="208"/>
      <c r="CP24" s="208"/>
      <c r="CQ24" s="208"/>
      <c r="CR24" s="208"/>
      <c r="CS24" s="208"/>
      <c r="CT24" s="208"/>
    </row>
    <row r="25" spans="1:98" x14ac:dyDescent="0.3">
      <c r="A25" s="210" t="str">
        <f t="shared" si="1"/>
        <v>SL_2028_art_118_53</v>
      </c>
      <c r="B25" s="229" t="str">
        <f t="shared" si="2"/>
        <v>Single Long Haul Truck</v>
      </c>
      <c r="C25" s="240">
        <f t="shared" si="4"/>
        <v>1.7512108294727017E-3</v>
      </c>
      <c r="D25" s="421">
        <f t="shared" si="3"/>
        <v>7.6507248960169284E-4</v>
      </c>
      <c r="E25">
        <v>0.43688199999999999</v>
      </c>
      <c r="F25">
        <v>1</v>
      </c>
      <c r="G25">
        <v>1</v>
      </c>
      <c r="H25">
        <v>2028</v>
      </c>
      <c r="I25">
        <v>1</v>
      </c>
      <c r="J25">
        <v>5</v>
      </c>
      <c r="K25" t="s">
        <v>312</v>
      </c>
      <c r="L25">
        <v>9</v>
      </c>
      <c r="M25">
        <v>49</v>
      </c>
      <c r="N25" t="s">
        <v>313</v>
      </c>
      <c r="O25">
        <v>49035</v>
      </c>
      <c r="P25" t="s">
        <v>235</v>
      </c>
      <c r="Q25">
        <v>490350</v>
      </c>
      <c r="R25">
        <v>53</v>
      </c>
      <c r="S25">
        <v>118</v>
      </c>
      <c r="T25" t="s">
        <v>315</v>
      </c>
      <c r="U25">
        <v>1</v>
      </c>
      <c r="V25" t="s">
        <v>343</v>
      </c>
      <c r="W25">
        <v>53</v>
      </c>
      <c r="X25" t="s">
        <v>260</v>
      </c>
      <c r="Y25" t="s">
        <v>467</v>
      </c>
      <c r="Z25" t="s">
        <v>467</v>
      </c>
      <c r="AA25" t="s">
        <v>467</v>
      </c>
      <c r="AB25" t="s">
        <v>467</v>
      </c>
      <c r="AC25" t="s">
        <v>467</v>
      </c>
      <c r="AD25" t="s">
        <v>467</v>
      </c>
      <c r="AE25" t="s">
        <v>467</v>
      </c>
      <c r="AF25">
        <v>5</v>
      </c>
      <c r="AG25" t="s">
        <v>314</v>
      </c>
      <c r="AH25" t="s">
        <v>467</v>
      </c>
      <c r="AI25" t="s">
        <v>467</v>
      </c>
      <c r="AJ25" t="s">
        <v>467</v>
      </c>
      <c r="AK25" t="s">
        <v>467</v>
      </c>
      <c r="AL25" t="s">
        <v>467</v>
      </c>
      <c r="AM25" t="s">
        <v>467</v>
      </c>
      <c r="AN25">
        <v>0.43688199999999999</v>
      </c>
      <c r="AO25" t="s">
        <v>467</v>
      </c>
      <c r="AP25" t="s">
        <v>467</v>
      </c>
      <c r="AS25" s="470"/>
      <c r="BB25" s="470"/>
      <c r="BC25" s="470"/>
      <c r="BD25" s="470"/>
      <c r="BE25" s="470"/>
      <c r="BF25" s="470"/>
      <c r="BG25" s="470"/>
    </row>
    <row r="26" spans="1:98" x14ac:dyDescent="0.3">
      <c r="A26" s="210" t="str">
        <f t="shared" si="1"/>
        <v>SL_2028_art_118_52</v>
      </c>
      <c r="B26" s="229" t="str">
        <f t="shared" si="2"/>
        <v>Single Short Haul Truck</v>
      </c>
      <c r="C26" s="240">
        <f t="shared" si="4"/>
        <v>2.5384092162257711E-2</v>
      </c>
      <c r="D26" s="421">
        <f t="shared" si="3"/>
        <v>9.6547125334539088E-3</v>
      </c>
      <c r="E26">
        <v>0.38034499999999999</v>
      </c>
      <c r="F26">
        <v>1</v>
      </c>
      <c r="G26">
        <v>1</v>
      </c>
      <c r="H26">
        <v>2028</v>
      </c>
      <c r="I26">
        <v>1</v>
      </c>
      <c r="J26">
        <v>5</v>
      </c>
      <c r="K26" t="s">
        <v>312</v>
      </c>
      <c r="L26">
        <v>9</v>
      </c>
      <c r="M26">
        <v>49</v>
      </c>
      <c r="N26" t="s">
        <v>313</v>
      </c>
      <c r="O26">
        <v>49035</v>
      </c>
      <c r="P26" t="s">
        <v>235</v>
      </c>
      <c r="Q26">
        <v>490350</v>
      </c>
      <c r="R26">
        <v>52</v>
      </c>
      <c r="S26">
        <v>118</v>
      </c>
      <c r="T26" t="s">
        <v>315</v>
      </c>
      <c r="U26">
        <v>15</v>
      </c>
      <c r="V26" t="s">
        <v>342</v>
      </c>
      <c r="W26">
        <v>52</v>
      </c>
      <c r="X26" t="s">
        <v>259</v>
      </c>
      <c r="Y26" t="s">
        <v>467</v>
      </c>
      <c r="Z26" t="s">
        <v>467</v>
      </c>
      <c r="AA26" t="s">
        <v>467</v>
      </c>
      <c r="AB26" t="s">
        <v>467</v>
      </c>
      <c r="AC26" t="s">
        <v>467</v>
      </c>
      <c r="AD26" t="s">
        <v>467</v>
      </c>
      <c r="AE26" t="s">
        <v>467</v>
      </c>
      <c r="AF26">
        <v>5</v>
      </c>
      <c r="AG26" t="s">
        <v>314</v>
      </c>
      <c r="AH26" t="s">
        <v>467</v>
      </c>
      <c r="AI26" t="s">
        <v>467</v>
      </c>
      <c r="AJ26" t="s">
        <v>467</v>
      </c>
      <c r="AK26" t="s">
        <v>467</v>
      </c>
      <c r="AL26" t="s">
        <v>467</v>
      </c>
      <c r="AM26" t="s">
        <v>467</v>
      </c>
      <c r="AN26">
        <v>0.38034499999999999</v>
      </c>
      <c r="AO26" t="s">
        <v>467</v>
      </c>
      <c r="AP26" t="s">
        <v>467</v>
      </c>
      <c r="AT26" s="476">
        <v>11</v>
      </c>
      <c r="AU26" s="476">
        <v>21</v>
      </c>
      <c r="AV26" s="476">
        <v>31</v>
      </c>
      <c r="AW26" s="476">
        <v>32</v>
      </c>
      <c r="AX26" s="476">
        <v>41</v>
      </c>
      <c r="AY26" s="476">
        <v>42</v>
      </c>
      <c r="AZ26" s="476">
        <v>43</v>
      </c>
      <c r="BA26" s="476">
        <v>51</v>
      </c>
      <c r="BB26" s="476">
        <v>52</v>
      </c>
      <c r="BC26" s="476">
        <v>53</v>
      </c>
      <c r="BD26" s="476">
        <v>54</v>
      </c>
      <c r="BE26" s="476">
        <v>61</v>
      </c>
      <c r="BF26" s="476">
        <v>62</v>
      </c>
    </row>
    <row r="27" spans="1:98" x14ac:dyDescent="0.3">
      <c r="A27" s="210" t="str">
        <f t="shared" si="1"/>
        <v>SL_2028_art_118_52</v>
      </c>
      <c r="B27" s="229" t="str">
        <f t="shared" si="2"/>
        <v>Single Short Haul Truck</v>
      </c>
      <c r="C27" s="240">
        <f t="shared" si="4"/>
        <v>2.5384092162257711E-2</v>
      </c>
      <c r="D27" s="421">
        <f t="shared" si="3"/>
        <v>1.1144022604705732E-2</v>
      </c>
      <c r="E27">
        <v>0.43901600000000002</v>
      </c>
      <c r="F27">
        <v>1</v>
      </c>
      <c r="G27">
        <v>1</v>
      </c>
      <c r="H27">
        <v>2028</v>
      </c>
      <c r="I27">
        <v>1</v>
      </c>
      <c r="J27">
        <v>5</v>
      </c>
      <c r="K27" t="s">
        <v>312</v>
      </c>
      <c r="L27">
        <v>9</v>
      </c>
      <c r="M27">
        <v>49</v>
      </c>
      <c r="N27" t="s">
        <v>313</v>
      </c>
      <c r="O27">
        <v>49035</v>
      </c>
      <c r="P27" t="s">
        <v>235</v>
      </c>
      <c r="Q27">
        <v>490350</v>
      </c>
      <c r="R27">
        <v>52</v>
      </c>
      <c r="S27">
        <v>118</v>
      </c>
      <c r="T27" t="s">
        <v>315</v>
      </c>
      <c r="U27">
        <v>1</v>
      </c>
      <c r="V27" t="s">
        <v>343</v>
      </c>
      <c r="W27">
        <v>52</v>
      </c>
      <c r="X27" t="s">
        <v>259</v>
      </c>
      <c r="Y27" t="s">
        <v>467</v>
      </c>
      <c r="Z27" t="s">
        <v>467</v>
      </c>
      <c r="AA27" t="s">
        <v>467</v>
      </c>
      <c r="AB27" t="s">
        <v>467</v>
      </c>
      <c r="AC27" t="s">
        <v>467</v>
      </c>
      <c r="AD27" t="s">
        <v>467</v>
      </c>
      <c r="AE27" t="s">
        <v>467</v>
      </c>
      <c r="AF27">
        <v>5</v>
      </c>
      <c r="AG27" t="s">
        <v>314</v>
      </c>
      <c r="AH27" t="s">
        <v>467</v>
      </c>
      <c r="AI27" t="s">
        <v>467</v>
      </c>
      <c r="AJ27" t="s">
        <v>467</v>
      </c>
      <c r="AK27" t="s">
        <v>467</v>
      </c>
      <c r="AL27" t="s">
        <v>467</v>
      </c>
      <c r="AM27" t="s">
        <v>467</v>
      </c>
      <c r="AN27">
        <v>0.43901600000000002</v>
      </c>
      <c r="AO27" t="s">
        <v>467</v>
      </c>
      <c r="AP27" t="s">
        <v>467</v>
      </c>
      <c r="AT27" s="471">
        <v>1.4990673432670335E-3</v>
      </c>
      <c r="AU27" s="471">
        <v>0.84862013532554181</v>
      </c>
      <c r="AV27" s="472">
        <v>6.9575546872781197E-2</v>
      </c>
      <c r="AW27" s="472">
        <v>8.5972750414559911E-3</v>
      </c>
      <c r="AX27" s="473">
        <v>1.839688736261739E-3</v>
      </c>
      <c r="AY27" s="473">
        <v>4.2232657471272342E-4</v>
      </c>
      <c r="AZ27" s="473">
        <v>1.5387641248520883E-3</v>
      </c>
      <c r="BA27" s="474">
        <v>1.9029610565514368E-3</v>
      </c>
      <c r="BB27" s="474">
        <v>1.8966604759945563E-2</v>
      </c>
      <c r="BC27" s="474">
        <v>2.0376165852108727E-3</v>
      </c>
      <c r="BD27" s="474">
        <v>4.5828971555946984E-3</v>
      </c>
      <c r="BE27" s="475">
        <v>2.5585906749655118E-2</v>
      </c>
      <c r="BF27" s="475">
        <v>1.4831209674169727E-2</v>
      </c>
      <c r="BG27" s="406"/>
    </row>
    <row r="28" spans="1:98" x14ac:dyDescent="0.3">
      <c r="A28" s="210" t="str">
        <f t="shared" si="1"/>
        <v>SL_2028_art_118_51</v>
      </c>
      <c r="B28" s="229" t="str">
        <f t="shared" si="2"/>
        <v>Refuse Truck</v>
      </c>
      <c r="C28" s="240">
        <f t="shared" si="4"/>
        <v>1.3855574196514914E-3</v>
      </c>
      <c r="D28" s="421">
        <f t="shared" si="3"/>
        <v>6.903110320613464E-4</v>
      </c>
      <c r="E28">
        <v>0.49821900000000002</v>
      </c>
      <c r="F28">
        <v>1</v>
      </c>
      <c r="G28">
        <v>1</v>
      </c>
      <c r="H28">
        <v>2028</v>
      </c>
      <c r="I28">
        <v>1</v>
      </c>
      <c r="J28">
        <v>5</v>
      </c>
      <c r="K28" t="s">
        <v>312</v>
      </c>
      <c r="L28">
        <v>9</v>
      </c>
      <c r="M28">
        <v>49</v>
      </c>
      <c r="N28" t="s">
        <v>313</v>
      </c>
      <c r="O28">
        <v>49035</v>
      </c>
      <c r="P28" t="s">
        <v>235</v>
      </c>
      <c r="Q28">
        <v>490350</v>
      </c>
      <c r="R28">
        <v>51</v>
      </c>
      <c r="S28">
        <v>118</v>
      </c>
      <c r="T28" t="s">
        <v>315</v>
      </c>
      <c r="U28">
        <v>15</v>
      </c>
      <c r="V28" t="s">
        <v>342</v>
      </c>
      <c r="W28">
        <v>51</v>
      </c>
      <c r="X28" t="s">
        <v>258</v>
      </c>
      <c r="Y28" t="s">
        <v>467</v>
      </c>
      <c r="Z28" t="s">
        <v>467</v>
      </c>
      <c r="AA28" t="s">
        <v>467</v>
      </c>
      <c r="AB28" t="s">
        <v>467</v>
      </c>
      <c r="AC28" t="s">
        <v>467</v>
      </c>
      <c r="AD28" t="s">
        <v>467</v>
      </c>
      <c r="AE28" t="s">
        <v>467</v>
      </c>
      <c r="AF28">
        <v>5</v>
      </c>
      <c r="AG28" t="s">
        <v>314</v>
      </c>
      <c r="AH28" t="s">
        <v>467</v>
      </c>
      <c r="AI28" t="s">
        <v>467</v>
      </c>
      <c r="AJ28" t="s">
        <v>467</v>
      </c>
      <c r="AK28" t="s">
        <v>467</v>
      </c>
      <c r="AL28" t="s">
        <v>467</v>
      </c>
      <c r="AM28" t="s">
        <v>467</v>
      </c>
      <c r="AN28">
        <v>0.49821900000000002</v>
      </c>
      <c r="AO28" t="s">
        <v>467</v>
      </c>
      <c r="AP28" t="s">
        <v>467</v>
      </c>
      <c r="AS28" s="227">
        <v>1990</v>
      </c>
      <c r="AT28" s="471">
        <v>1.4194077264281021E-3</v>
      </c>
      <c r="AU28" s="471">
        <v>0.69423578621303328</v>
      </c>
      <c r="AV28" s="472">
        <v>0.19942995421630111</v>
      </c>
      <c r="AW28" s="472">
        <v>2.3173876651238347E-2</v>
      </c>
      <c r="AX28" s="473">
        <v>2.1399729627897489E-3</v>
      </c>
      <c r="AY28" s="473">
        <v>6.515145567082309E-4</v>
      </c>
      <c r="AZ28" s="473">
        <v>1.5679001697409376E-3</v>
      </c>
      <c r="BA28" s="474">
        <v>1.9589099061805338E-3</v>
      </c>
      <c r="BB28" s="474">
        <v>2.2617547243926162E-2</v>
      </c>
      <c r="BC28" s="474">
        <v>1.5363276295743658E-3</v>
      </c>
      <c r="BD28" s="474">
        <v>3.6513477999402929E-3</v>
      </c>
      <c r="BE28" s="475">
        <v>2.8431052960554971E-2</v>
      </c>
      <c r="BF28" s="475">
        <v>1.9186401963583899E-2</v>
      </c>
    </row>
    <row r="29" spans="1:98" x14ac:dyDescent="0.3">
      <c r="A29" s="210" t="str">
        <f t="shared" si="1"/>
        <v>SL_2028_art_118_51</v>
      </c>
      <c r="B29" s="229" t="str">
        <f t="shared" si="2"/>
        <v>Refuse Truck</v>
      </c>
      <c r="C29" s="240">
        <f t="shared" si="4"/>
        <v>1.3855574196514914E-3</v>
      </c>
      <c r="D29" s="421">
        <f t="shared" si="3"/>
        <v>7.832888627070598E-4</v>
      </c>
      <c r="E29">
        <v>0.56532400000000005</v>
      </c>
      <c r="F29">
        <v>1</v>
      </c>
      <c r="G29">
        <v>1</v>
      </c>
      <c r="H29">
        <v>2028</v>
      </c>
      <c r="I29">
        <v>1</v>
      </c>
      <c r="J29">
        <v>5</v>
      </c>
      <c r="K29" t="s">
        <v>312</v>
      </c>
      <c r="L29">
        <v>9</v>
      </c>
      <c r="M29">
        <v>49</v>
      </c>
      <c r="N29" t="s">
        <v>313</v>
      </c>
      <c r="O29">
        <v>49035</v>
      </c>
      <c r="P29" t="s">
        <v>235</v>
      </c>
      <c r="Q29">
        <v>490350</v>
      </c>
      <c r="R29">
        <v>51</v>
      </c>
      <c r="S29">
        <v>118</v>
      </c>
      <c r="T29" t="s">
        <v>315</v>
      </c>
      <c r="U29">
        <v>1</v>
      </c>
      <c r="V29" t="s">
        <v>343</v>
      </c>
      <c r="W29">
        <v>51</v>
      </c>
      <c r="X29" t="s">
        <v>258</v>
      </c>
      <c r="Y29" t="s">
        <v>467</v>
      </c>
      <c r="Z29" t="s">
        <v>467</v>
      </c>
      <c r="AA29" t="s">
        <v>467</v>
      </c>
      <c r="AB29" t="s">
        <v>467</v>
      </c>
      <c r="AC29" t="s">
        <v>467</v>
      </c>
      <c r="AD29" t="s">
        <v>467</v>
      </c>
      <c r="AE29" t="s">
        <v>467</v>
      </c>
      <c r="AF29">
        <v>5</v>
      </c>
      <c r="AG29" t="s">
        <v>314</v>
      </c>
      <c r="AH29" t="s">
        <v>467</v>
      </c>
      <c r="AI29" t="s">
        <v>467</v>
      </c>
      <c r="AJ29" t="s">
        <v>467</v>
      </c>
      <c r="AK29" t="s">
        <v>467</v>
      </c>
      <c r="AL29" t="s">
        <v>467</v>
      </c>
      <c r="AM29" t="s">
        <v>467</v>
      </c>
      <c r="AN29">
        <v>0.56532400000000005</v>
      </c>
      <c r="AO29" t="s">
        <v>467</v>
      </c>
      <c r="AP29" t="s">
        <v>467</v>
      </c>
      <c r="AS29" s="227">
        <v>1999</v>
      </c>
      <c r="AT29" s="471">
        <v>1.0874236737187708E-3</v>
      </c>
      <c r="AU29" s="471">
        <v>0.68249926855485343</v>
      </c>
      <c r="AV29" s="472">
        <v>0.21324520232968341</v>
      </c>
      <c r="AW29" s="472">
        <v>2.4742740807248295E-2</v>
      </c>
      <c r="AX29" s="473">
        <v>2.091307695399139E-3</v>
      </c>
      <c r="AY29" s="473">
        <v>6.4020938870052628E-4</v>
      </c>
      <c r="AZ29" s="473">
        <v>1.5101475288752555E-3</v>
      </c>
      <c r="BA29" s="474">
        <v>1.6943183389113324E-3</v>
      </c>
      <c r="BB29" s="474">
        <v>2.2404218346405338E-2</v>
      </c>
      <c r="BC29" s="474">
        <v>1.5374485095110059E-3</v>
      </c>
      <c r="BD29" s="474">
        <v>3.1383111787486491E-3</v>
      </c>
      <c r="BE29" s="475">
        <v>2.5574320450495319E-2</v>
      </c>
      <c r="BF29" s="475">
        <v>1.9835083197449564E-2</v>
      </c>
    </row>
    <row r="30" spans="1:98" x14ac:dyDescent="0.3">
      <c r="A30" s="210" t="str">
        <f t="shared" si="1"/>
        <v>SL_2028_art_118_43</v>
      </c>
      <c r="B30" s="229" t="str">
        <f t="shared" si="2"/>
        <v>School Bus</v>
      </c>
      <c r="C30" s="240">
        <f t="shared" si="4"/>
        <v>1.144824296919607E-3</v>
      </c>
      <c r="D30" s="421">
        <f t="shared" si="3"/>
        <v>3.3089085618726786E-4</v>
      </c>
      <c r="E30">
        <v>0.28903200000000001</v>
      </c>
      <c r="F30">
        <v>1</v>
      </c>
      <c r="G30">
        <v>1</v>
      </c>
      <c r="H30">
        <v>2028</v>
      </c>
      <c r="I30">
        <v>1</v>
      </c>
      <c r="J30">
        <v>5</v>
      </c>
      <c r="K30" t="s">
        <v>312</v>
      </c>
      <c r="L30">
        <v>9</v>
      </c>
      <c r="M30">
        <v>49</v>
      </c>
      <c r="N30" t="s">
        <v>313</v>
      </c>
      <c r="O30">
        <v>49035</v>
      </c>
      <c r="P30" t="s">
        <v>235</v>
      </c>
      <c r="Q30">
        <v>490350</v>
      </c>
      <c r="R30">
        <v>43</v>
      </c>
      <c r="S30">
        <v>118</v>
      </c>
      <c r="T30" t="s">
        <v>315</v>
      </c>
      <c r="U30">
        <v>15</v>
      </c>
      <c r="V30" t="s">
        <v>342</v>
      </c>
      <c r="W30">
        <v>43</v>
      </c>
      <c r="X30" t="s">
        <v>257</v>
      </c>
      <c r="Y30" t="s">
        <v>467</v>
      </c>
      <c r="Z30" t="s">
        <v>467</v>
      </c>
      <c r="AA30" t="s">
        <v>467</v>
      </c>
      <c r="AB30" t="s">
        <v>467</v>
      </c>
      <c r="AC30" t="s">
        <v>467</v>
      </c>
      <c r="AD30" t="s">
        <v>467</v>
      </c>
      <c r="AE30" t="s">
        <v>467</v>
      </c>
      <c r="AF30">
        <v>5</v>
      </c>
      <c r="AG30" t="s">
        <v>314</v>
      </c>
      <c r="AH30" t="s">
        <v>467</v>
      </c>
      <c r="AI30" t="s">
        <v>467</v>
      </c>
      <c r="AJ30" t="s">
        <v>467</v>
      </c>
      <c r="AK30" t="s">
        <v>467</v>
      </c>
      <c r="AL30" t="s">
        <v>467</v>
      </c>
      <c r="AM30" t="s">
        <v>467</v>
      </c>
      <c r="AN30">
        <v>0.28903200000000001</v>
      </c>
      <c r="AO30" t="s">
        <v>467</v>
      </c>
      <c r="AP30" t="s">
        <v>467</v>
      </c>
      <c r="AS30" s="227">
        <v>2000</v>
      </c>
      <c r="AT30" s="471">
        <v>8.7846787350490151E-4</v>
      </c>
      <c r="AU30" s="471">
        <v>0.67096866647719411</v>
      </c>
      <c r="AV30" s="472">
        <v>0.2236203241029972</v>
      </c>
      <c r="AW30" s="472">
        <v>2.5960411991014825E-2</v>
      </c>
      <c r="AX30" s="473">
        <v>1.5323849725773415E-3</v>
      </c>
      <c r="AY30" s="473">
        <v>4.7799655478998214E-4</v>
      </c>
      <c r="AZ30" s="473">
        <v>1.1027323307573067E-3</v>
      </c>
      <c r="BA30" s="474">
        <v>1.5288685393331542E-3</v>
      </c>
      <c r="BB30" s="474">
        <v>2.2872827416207494E-2</v>
      </c>
      <c r="BC30" s="474">
        <v>1.572593572421437E-3</v>
      </c>
      <c r="BD30" s="474">
        <v>2.9268601744571305E-3</v>
      </c>
      <c r="BE30" s="475">
        <v>2.4958573910513579E-2</v>
      </c>
      <c r="BF30" s="475">
        <v>2.1599292084231565E-2</v>
      </c>
    </row>
    <row r="31" spans="1:98" x14ac:dyDescent="0.3">
      <c r="A31" s="210" t="str">
        <f t="shared" si="1"/>
        <v>SL_2028_art_118_43</v>
      </c>
      <c r="B31" s="229" t="str">
        <f t="shared" si="2"/>
        <v>School Bus</v>
      </c>
      <c r="C31" s="240">
        <f t="shared" si="4"/>
        <v>1.144824296919607E-3</v>
      </c>
      <c r="D31" s="421">
        <f t="shared" si="3"/>
        <v>4.1891868602601031E-4</v>
      </c>
      <c r="E31">
        <v>0.36592400000000003</v>
      </c>
      <c r="F31">
        <v>1</v>
      </c>
      <c r="G31">
        <v>1</v>
      </c>
      <c r="H31">
        <v>2028</v>
      </c>
      <c r="I31">
        <v>1</v>
      </c>
      <c r="J31">
        <v>5</v>
      </c>
      <c r="K31" t="s">
        <v>312</v>
      </c>
      <c r="L31">
        <v>9</v>
      </c>
      <c r="M31">
        <v>49</v>
      </c>
      <c r="N31" t="s">
        <v>313</v>
      </c>
      <c r="O31">
        <v>49035</v>
      </c>
      <c r="P31" t="s">
        <v>235</v>
      </c>
      <c r="Q31">
        <v>490350</v>
      </c>
      <c r="R31">
        <v>43</v>
      </c>
      <c r="S31">
        <v>118</v>
      </c>
      <c r="T31" t="s">
        <v>315</v>
      </c>
      <c r="U31">
        <v>1</v>
      </c>
      <c r="V31" t="s">
        <v>343</v>
      </c>
      <c r="W31">
        <v>43</v>
      </c>
      <c r="X31" t="s">
        <v>257</v>
      </c>
      <c r="Y31" t="s">
        <v>467</v>
      </c>
      <c r="Z31" t="s">
        <v>467</v>
      </c>
      <c r="AA31" t="s">
        <v>467</v>
      </c>
      <c r="AB31" t="s">
        <v>467</v>
      </c>
      <c r="AC31" t="s">
        <v>467</v>
      </c>
      <c r="AD31" t="s">
        <v>467</v>
      </c>
      <c r="AE31" t="s">
        <v>467</v>
      </c>
      <c r="AF31">
        <v>5</v>
      </c>
      <c r="AG31" t="s">
        <v>314</v>
      </c>
      <c r="AH31" t="s">
        <v>467</v>
      </c>
      <c r="AI31" t="s">
        <v>467</v>
      </c>
      <c r="AJ31" t="s">
        <v>467</v>
      </c>
      <c r="AK31" t="s">
        <v>467</v>
      </c>
      <c r="AL31" t="s">
        <v>467</v>
      </c>
      <c r="AM31" t="s">
        <v>467</v>
      </c>
      <c r="AN31">
        <v>0.36592400000000003</v>
      </c>
      <c r="AO31" t="s">
        <v>467</v>
      </c>
      <c r="AP31" t="s">
        <v>467</v>
      </c>
      <c r="AS31" s="227">
        <v>2001</v>
      </c>
      <c r="AT31" s="471">
        <v>8.4973190658542441E-4</v>
      </c>
      <c r="AU31" s="471">
        <v>0.66111482955290934</v>
      </c>
      <c r="AV31" s="472">
        <v>0.23417621794088581</v>
      </c>
      <c r="AW31" s="472">
        <v>2.7124735614017834E-2</v>
      </c>
      <c r="AX31" s="473">
        <v>1.5624239513981658E-3</v>
      </c>
      <c r="AY31" s="473">
        <v>4.9143921993317441E-4</v>
      </c>
      <c r="AZ31" s="473">
        <v>1.1212970094314067E-3</v>
      </c>
      <c r="BA31" s="474">
        <v>1.4440191659765632E-3</v>
      </c>
      <c r="BB31" s="474">
        <v>2.3966376258020328E-2</v>
      </c>
      <c r="BC31" s="474">
        <v>1.6524109153502815E-3</v>
      </c>
      <c r="BD31" s="474">
        <v>2.7916603206415377E-3</v>
      </c>
      <c r="BE31" s="475">
        <v>2.2269572051858092E-2</v>
      </c>
      <c r="BF31" s="475">
        <v>2.1435286092991869E-2</v>
      </c>
    </row>
    <row r="32" spans="1:98" x14ac:dyDescent="0.3">
      <c r="A32" s="210" t="str">
        <f t="shared" si="1"/>
        <v>SL_2028_art_118_42</v>
      </c>
      <c r="B32" s="229" t="str">
        <f t="shared" si="2"/>
        <v>Transit Bus</v>
      </c>
      <c r="C32" s="240">
        <f t="shared" si="4"/>
        <v>4.7511097353918329E-4</v>
      </c>
      <c r="D32" s="421">
        <f t="shared" si="3"/>
        <v>4.0416265186057704E-5</v>
      </c>
      <c r="E32">
        <v>8.5067000000000004E-2</v>
      </c>
      <c r="F32">
        <v>1</v>
      </c>
      <c r="G32">
        <v>1</v>
      </c>
      <c r="H32">
        <v>2028</v>
      </c>
      <c r="I32">
        <v>1</v>
      </c>
      <c r="J32">
        <v>5</v>
      </c>
      <c r="K32" t="s">
        <v>312</v>
      </c>
      <c r="L32">
        <v>9</v>
      </c>
      <c r="M32">
        <v>49</v>
      </c>
      <c r="N32" t="s">
        <v>313</v>
      </c>
      <c r="O32">
        <v>49035</v>
      </c>
      <c r="P32" t="s">
        <v>235</v>
      </c>
      <c r="Q32">
        <v>490350</v>
      </c>
      <c r="R32">
        <v>42</v>
      </c>
      <c r="S32">
        <v>118</v>
      </c>
      <c r="T32" t="s">
        <v>315</v>
      </c>
      <c r="U32">
        <v>15</v>
      </c>
      <c r="V32" t="s">
        <v>342</v>
      </c>
      <c r="W32">
        <v>42</v>
      </c>
      <c r="X32" t="s">
        <v>256</v>
      </c>
      <c r="Y32" t="s">
        <v>467</v>
      </c>
      <c r="Z32" t="s">
        <v>467</v>
      </c>
      <c r="AA32" t="s">
        <v>467</v>
      </c>
      <c r="AB32" t="s">
        <v>467</v>
      </c>
      <c r="AC32" t="s">
        <v>467</v>
      </c>
      <c r="AD32" t="s">
        <v>467</v>
      </c>
      <c r="AE32" t="s">
        <v>467</v>
      </c>
      <c r="AF32">
        <v>5</v>
      </c>
      <c r="AG32" t="s">
        <v>314</v>
      </c>
      <c r="AH32" t="s">
        <v>467</v>
      </c>
      <c r="AI32" t="s">
        <v>467</v>
      </c>
      <c r="AJ32" t="s">
        <v>467</v>
      </c>
      <c r="AK32" t="s">
        <v>467</v>
      </c>
      <c r="AL32" t="s">
        <v>467</v>
      </c>
      <c r="AM32" t="s">
        <v>467</v>
      </c>
      <c r="AN32">
        <v>8.5067000000000004E-2</v>
      </c>
      <c r="AO32" t="s">
        <v>467</v>
      </c>
      <c r="AP32" t="s">
        <v>467</v>
      </c>
      <c r="AS32" s="227">
        <v>2002</v>
      </c>
      <c r="AT32" s="471">
        <v>8.6555709987792731E-4</v>
      </c>
      <c r="AU32" s="471">
        <v>0.64892751445142116</v>
      </c>
      <c r="AV32" s="472">
        <v>0.24407841471830063</v>
      </c>
      <c r="AW32" s="472">
        <v>2.8352451231163752E-2</v>
      </c>
      <c r="AX32" s="473">
        <v>1.4397214122347196E-3</v>
      </c>
      <c r="AY32" s="473">
        <v>4.7511097353918329E-4</v>
      </c>
      <c r="AZ32" s="473">
        <v>1.144824296919607E-3</v>
      </c>
      <c r="BA32" s="474">
        <v>1.3855574196514914E-3</v>
      </c>
      <c r="BB32" s="474">
        <v>2.5384092162257711E-2</v>
      </c>
      <c r="BC32" s="474">
        <v>1.7512108294727017E-3</v>
      </c>
      <c r="BD32" s="474">
        <v>2.7279009872292342E-3</v>
      </c>
      <c r="BE32" s="475">
        <v>2.089364887475836E-2</v>
      </c>
      <c r="BF32" s="475">
        <v>2.2573995543173502E-2</v>
      </c>
      <c r="BH32" s="470"/>
      <c r="BI32" s="470"/>
      <c r="BJ32" s="470"/>
      <c r="BK32" s="470"/>
      <c r="BL32" s="470"/>
      <c r="BM32" s="470"/>
      <c r="BN32" s="470"/>
      <c r="BO32" s="470"/>
      <c r="BP32" s="470"/>
      <c r="BQ32" s="470"/>
      <c r="BR32" s="470"/>
      <c r="BS32" s="470"/>
      <c r="BT32" s="470"/>
      <c r="BU32" s="470"/>
      <c r="BV32" s="470"/>
      <c r="BW32" s="470"/>
      <c r="BX32" s="470"/>
      <c r="BY32" s="470"/>
      <c r="BZ32" s="470"/>
      <c r="CA32" s="470"/>
      <c r="CB32" s="470"/>
      <c r="CC32" s="470"/>
      <c r="CD32" s="470"/>
      <c r="CE32" s="470"/>
      <c r="CF32" s="470"/>
      <c r="CG32" s="470"/>
      <c r="CH32" s="470"/>
      <c r="CI32" s="470"/>
      <c r="CJ32" s="470"/>
      <c r="CK32" s="470"/>
      <c r="CL32" s="470"/>
      <c r="CM32" s="470"/>
      <c r="CN32" s="470"/>
      <c r="CO32" s="470"/>
      <c r="CP32" s="470"/>
      <c r="CQ32" s="470"/>
      <c r="CR32" s="470"/>
      <c r="CS32" s="470"/>
      <c r="CT32" s="470"/>
    </row>
    <row r="33" spans="1:98" x14ac:dyDescent="0.3">
      <c r="A33" s="210" t="str">
        <f t="shared" si="1"/>
        <v>SL_2028_art_118_42</v>
      </c>
      <c r="B33" s="229" t="str">
        <f t="shared" si="2"/>
        <v>Transit Bus</v>
      </c>
      <c r="C33" s="240">
        <f t="shared" si="4"/>
        <v>4.7511097353918329E-4</v>
      </c>
      <c r="D33" s="421">
        <f t="shared" si="3"/>
        <v>5.8191116928105631E-5</v>
      </c>
      <c r="E33">
        <v>0.122479</v>
      </c>
      <c r="F33">
        <v>1</v>
      </c>
      <c r="G33">
        <v>1</v>
      </c>
      <c r="H33">
        <v>2028</v>
      </c>
      <c r="I33">
        <v>1</v>
      </c>
      <c r="J33">
        <v>5</v>
      </c>
      <c r="K33" t="s">
        <v>312</v>
      </c>
      <c r="L33">
        <v>9</v>
      </c>
      <c r="M33">
        <v>49</v>
      </c>
      <c r="N33" t="s">
        <v>313</v>
      </c>
      <c r="O33">
        <v>49035</v>
      </c>
      <c r="P33" t="s">
        <v>235</v>
      </c>
      <c r="Q33">
        <v>490350</v>
      </c>
      <c r="R33">
        <v>42</v>
      </c>
      <c r="S33">
        <v>118</v>
      </c>
      <c r="T33" t="s">
        <v>315</v>
      </c>
      <c r="U33">
        <v>1</v>
      </c>
      <c r="V33" t="s">
        <v>343</v>
      </c>
      <c r="W33">
        <v>42</v>
      </c>
      <c r="X33" t="s">
        <v>256</v>
      </c>
      <c r="Y33" t="s">
        <v>467</v>
      </c>
      <c r="Z33" t="s">
        <v>467</v>
      </c>
      <c r="AA33" t="s">
        <v>467</v>
      </c>
      <c r="AB33" t="s">
        <v>467</v>
      </c>
      <c r="AC33" t="s">
        <v>467</v>
      </c>
      <c r="AD33" t="s">
        <v>467</v>
      </c>
      <c r="AE33" t="s">
        <v>467</v>
      </c>
      <c r="AF33">
        <v>5</v>
      </c>
      <c r="AG33" t="s">
        <v>314</v>
      </c>
      <c r="AH33" t="s">
        <v>467</v>
      </c>
      <c r="AI33" t="s">
        <v>467</v>
      </c>
      <c r="AJ33" t="s">
        <v>467</v>
      </c>
      <c r="AK33" t="s">
        <v>467</v>
      </c>
      <c r="AL33" t="s">
        <v>467</v>
      </c>
      <c r="AM33" t="s">
        <v>467</v>
      </c>
      <c r="AN33">
        <v>0.122479</v>
      </c>
      <c r="AO33" t="s">
        <v>467</v>
      </c>
      <c r="AP33" t="s">
        <v>467</v>
      </c>
      <c r="AS33" s="227">
        <v>2003</v>
      </c>
      <c r="AT33" s="471">
        <v>1.4230996439912448E-3</v>
      </c>
      <c r="AU33" s="471">
        <v>0.63190368788226303</v>
      </c>
      <c r="AV33" s="472">
        <v>0.26176662616441726</v>
      </c>
      <c r="AW33" s="472">
        <v>3.0536849915255005E-2</v>
      </c>
      <c r="AX33" s="473">
        <v>1.5322419739028023E-3</v>
      </c>
      <c r="AY33" s="473">
        <v>4.4352682692134907E-4</v>
      </c>
      <c r="AZ33" s="473">
        <v>1.088876078838306E-3</v>
      </c>
      <c r="BA33" s="474">
        <v>1.191934501078767E-3</v>
      </c>
      <c r="BB33" s="474">
        <v>2.4465121035075178E-2</v>
      </c>
      <c r="BC33" s="474">
        <v>1.6886638431048843E-3</v>
      </c>
      <c r="BD33" s="474">
        <v>2.4221973586378968E-3</v>
      </c>
      <c r="BE33" s="475">
        <v>1.8547931676865737E-2</v>
      </c>
      <c r="BF33" s="475">
        <v>2.2989243099648671E-2</v>
      </c>
      <c r="BH33" s="470"/>
      <c r="BI33" s="470"/>
      <c r="BJ33" s="470"/>
      <c r="BK33" s="470"/>
      <c r="BL33" s="470"/>
      <c r="BM33" s="470"/>
      <c r="BN33" s="470"/>
      <c r="BO33" s="470"/>
      <c r="BP33" s="470"/>
      <c r="BQ33" s="470"/>
      <c r="BR33" s="470"/>
      <c r="BS33" s="470"/>
      <c r="BT33" s="470"/>
      <c r="BU33" s="470"/>
      <c r="BV33" s="470"/>
      <c r="BW33" s="470"/>
      <c r="BX33" s="470"/>
      <c r="BY33" s="470"/>
      <c r="BZ33" s="470"/>
      <c r="CA33" s="470"/>
      <c r="CB33" s="470"/>
      <c r="CC33" s="470"/>
      <c r="CD33" s="470"/>
      <c r="CE33" s="470"/>
      <c r="CF33" s="470"/>
      <c r="CG33" s="470"/>
      <c r="CH33" s="470"/>
      <c r="CI33" s="470"/>
      <c r="CJ33" s="470"/>
      <c r="CK33" s="470"/>
      <c r="CL33" s="470"/>
      <c r="CM33" s="470"/>
      <c r="CN33" s="470"/>
      <c r="CO33" s="470"/>
      <c r="CP33" s="470"/>
      <c r="CQ33" s="470"/>
      <c r="CR33" s="470"/>
      <c r="CS33" s="470"/>
      <c r="CT33" s="470"/>
    </row>
    <row r="34" spans="1:98" x14ac:dyDescent="0.3">
      <c r="A34" s="210" t="str">
        <f t="shared" si="1"/>
        <v>SL_2028_art_118_41</v>
      </c>
      <c r="B34" s="229" t="str">
        <f t="shared" si="2"/>
        <v>Intercity Bus</v>
      </c>
      <c r="C34" s="240">
        <f t="shared" si="4"/>
        <v>1.4397214122347196E-3</v>
      </c>
      <c r="D34" s="421">
        <f t="shared" si="3"/>
        <v>3.9512866214499434E-4</v>
      </c>
      <c r="E34">
        <v>0.27444800000000003</v>
      </c>
      <c r="F34">
        <v>1</v>
      </c>
      <c r="G34">
        <v>1</v>
      </c>
      <c r="H34">
        <v>2028</v>
      </c>
      <c r="I34">
        <v>1</v>
      </c>
      <c r="J34">
        <v>5</v>
      </c>
      <c r="K34" t="s">
        <v>312</v>
      </c>
      <c r="L34">
        <v>9</v>
      </c>
      <c r="M34">
        <v>49</v>
      </c>
      <c r="N34" t="s">
        <v>313</v>
      </c>
      <c r="O34">
        <v>49035</v>
      </c>
      <c r="P34" t="s">
        <v>235</v>
      </c>
      <c r="Q34">
        <v>490350</v>
      </c>
      <c r="R34">
        <v>41</v>
      </c>
      <c r="S34">
        <v>118</v>
      </c>
      <c r="T34" t="s">
        <v>315</v>
      </c>
      <c r="U34">
        <v>15</v>
      </c>
      <c r="V34" t="s">
        <v>342</v>
      </c>
      <c r="W34">
        <v>41</v>
      </c>
      <c r="X34" t="s">
        <v>468</v>
      </c>
      <c r="Y34" t="s">
        <v>467</v>
      </c>
      <c r="Z34" t="s">
        <v>467</v>
      </c>
      <c r="AA34" t="s">
        <v>467</v>
      </c>
      <c r="AB34" t="s">
        <v>467</v>
      </c>
      <c r="AC34" t="s">
        <v>467</v>
      </c>
      <c r="AD34" t="s">
        <v>467</v>
      </c>
      <c r="AE34" t="s">
        <v>467</v>
      </c>
      <c r="AF34">
        <v>5</v>
      </c>
      <c r="AG34" t="s">
        <v>314</v>
      </c>
      <c r="AH34" t="s">
        <v>467</v>
      </c>
      <c r="AI34" t="s">
        <v>467</v>
      </c>
      <c r="AJ34" t="s">
        <v>467</v>
      </c>
      <c r="AK34" t="s">
        <v>467</v>
      </c>
      <c r="AL34" t="s">
        <v>467</v>
      </c>
      <c r="AM34" t="s">
        <v>467</v>
      </c>
      <c r="AN34">
        <v>0.27444800000000003</v>
      </c>
      <c r="AO34" t="s">
        <v>467</v>
      </c>
      <c r="AP34" t="s">
        <v>467</v>
      </c>
      <c r="AS34" s="227">
        <v>2004</v>
      </c>
      <c r="AT34" s="471">
        <v>1.1843466873927878E-3</v>
      </c>
      <c r="AU34" s="471">
        <v>0.61869602597299367</v>
      </c>
      <c r="AV34" s="472">
        <v>0.27482985817169575</v>
      </c>
      <c r="AW34" s="472">
        <v>3.2343078356335528E-2</v>
      </c>
      <c r="AX34" s="473">
        <v>1.469238161446145E-3</v>
      </c>
      <c r="AY34" s="473">
        <v>4.0339109143710188E-4</v>
      </c>
      <c r="AZ34" s="473">
        <v>1.0051607758628867E-3</v>
      </c>
      <c r="BA34" s="474">
        <v>1.0150874308809132E-3</v>
      </c>
      <c r="BB34" s="474">
        <v>2.3826071523506569E-2</v>
      </c>
      <c r="BC34" s="474">
        <v>1.6475736297924802E-3</v>
      </c>
      <c r="BD34" s="474">
        <v>2.1230771841914639E-3</v>
      </c>
      <c r="BE34" s="475">
        <v>1.7065963193096684E-2</v>
      </c>
      <c r="BF34" s="475">
        <v>2.4391127821368142E-2</v>
      </c>
      <c r="BH34" s="470"/>
      <c r="BI34" s="470"/>
      <c r="BJ34" s="470"/>
      <c r="BK34" s="470"/>
      <c r="BL34" s="470"/>
      <c r="BM34" s="470"/>
      <c r="BN34" s="470"/>
      <c r="BO34" s="470"/>
      <c r="BP34" s="470"/>
      <c r="BQ34" s="470"/>
      <c r="BR34" s="470"/>
      <c r="BS34" s="470"/>
      <c r="BT34" s="470"/>
      <c r="BU34" s="470"/>
      <c r="BV34" s="470"/>
      <c r="BW34" s="470"/>
      <c r="BX34" s="470"/>
      <c r="BY34" s="470"/>
      <c r="BZ34" s="470"/>
      <c r="CA34" s="470"/>
      <c r="CB34" s="470"/>
      <c r="CC34" s="470"/>
      <c r="CD34" s="470"/>
      <c r="CE34" s="470"/>
      <c r="CF34" s="470"/>
      <c r="CG34" s="470"/>
      <c r="CH34" s="470"/>
      <c r="CI34" s="470"/>
      <c r="CJ34" s="470"/>
      <c r="CK34" s="470"/>
      <c r="CL34" s="470"/>
      <c r="CM34" s="470"/>
      <c r="CN34" s="470"/>
      <c r="CO34" s="470"/>
      <c r="CP34" s="470"/>
      <c r="CQ34" s="470"/>
      <c r="CR34" s="470"/>
      <c r="CS34" s="470"/>
      <c r="CT34" s="470"/>
    </row>
    <row r="35" spans="1:98" x14ac:dyDescent="0.3">
      <c r="A35" s="210" t="str">
        <f t="shared" si="1"/>
        <v>SL_2028_art_118_41</v>
      </c>
      <c r="B35" s="229" t="str">
        <f t="shared" si="2"/>
        <v>Intercity Bus</v>
      </c>
      <c r="C35" s="240">
        <f t="shared" si="4"/>
        <v>1.4397214122347196E-3</v>
      </c>
      <c r="D35" s="421">
        <f t="shared" si="3"/>
        <v>4.7319755572342199E-4</v>
      </c>
      <c r="E35">
        <v>0.32867299999999999</v>
      </c>
      <c r="F35">
        <v>1</v>
      </c>
      <c r="G35">
        <v>1</v>
      </c>
      <c r="H35">
        <v>2028</v>
      </c>
      <c r="I35">
        <v>1</v>
      </c>
      <c r="J35">
        <v>5</v>
      </c>
      <c r="K35" t="s">
        <v>312</v>
      </c>
      <c r="L35">
        <v>9</v>
      </c>
      <c r="M35">
        <v>49</v>
      </c>
      <c r="N35" t="s">
        <v>313</v>
      </c>
      <c r="O35">
        <v>49035</v>
      </c>
      <c r="P35" t="s">
        <v>235</v>
      </c>
      <c r="Q35">
        <v>490350</v>
      </c>
      <c r="R35">
        <v>41</v>
      </c>
      <c r="S35">
        <v>118</v>
      </c>
      <c r="T35" t="s">
        <v>315</v>
      </c>
      <c r="U35">
        <v>1</v>
      </c>
      <c r="V35" t="s">
        <v>343</v>
      </c>
      <c r="W35">
        <v>41</v>
      </c>
      <c r="X35" t="s">
        <v>468</v>
      </c>
      <c r="Y35" t="s">
        <v>467</v>
      </c>
      <c r="Z35" t="s">
        <v>467</v>
      </c>
      <c r="AA35" t="s">
        <v>467</v>
      </c>
      <c r="AB35" t="s">
        <v>467</v>
      </c>
      <c r="AC35" t="s">
        <v>467</v>
      </c>
      <c r="AD35" t="s">
        <v>467</v>
      </c>
      <c r="AE35" t="s">
        <v>467</v>
      </c>
      <c r="AF35">
        <v>5</v>
      </c>
      <c r="AG35" t="s">
        <v>314</v>
      </c>
      <c r="AH35" t="s">
        <v>467</v>
      </c>
      <c r="AI35" t="s">
        <v>467</v>
      </c>
      <c r="AJ35" t="s">
        <v>467</v>
      </c>
      <c r="AK35" t="s">
        <v>467</v>
      </c>
      <c r="AL35" t="s">
        <v>467</v>
      </c>
      <c r="AM35" t="s">
        <v>467</v>
      </c>
      <c r="AN35">
        <v>0.32867299999999999</v>
      </c>
      <c r="AO35" t="s">
        <v>467</v>
      </c>
      <c r="AP35" t="s">
        <v>467</v>
      </c>
      <c r="AS35" s="227">
        <v>2005</v>
      </c>
      <c r="AT35" s="471">
        <v>2.2767488068765772E-3</v>
      </c>
      <c r="AU35" s="471">
        <v>0.60011001451717694</v>
      </c>
      <c r="AV35" s="472">
        <v>0.28719093075491003</v>
      </c>
      <c r="AW35" s="472">
        <v>3.4358180361063695E-2</v>
      </c>
      <c r="AX35" s="473">
        <v>1.6190820722642508E-3</v>
      </c>
      <c r="AY35" s="473">
        <v>4.1297053496639694E-4</v>
      </c>
      <c r="AZ35" s="473">
        <v>1.0447144504898286E-3</v>
      </c>
      <c r="BA35" s="474">
        <v>1.06538168286586E-3</v>
      </c>
      <c r="BB35" s="474">
        <v>2.8449892921846485E-2</v>
      </c>
      <c r="BC35" s="474">
        <v>1.97068186088695E-3</v>
      </c>
      <c r="BD35" s="474">
        <v>2.2884523483326529E-3</v>
      </c>
      <c r="BE35" s="475">
        <v>1.477176575857872E-2</v>
      </c>
      <c r="BF35" s="475">
        <v>2.4441183929741719E-2</v>
      </c>
      <c r="BH35" s="470"/>
      <c r="BI35" s="470"/>
      <c r="BJ35" s="470"/>
      <c r="BK35" s="470"/>
      <c r="BL35" s="470"/>
      <c r="BM35" s="470"/>
      <c r="BN35" s="470"/>
      <c r="BO35" s="470"/>
      <c r="BP35" s="470"/>
      <c r="BQ35" s="470"/>
      <c r="BR35" s="470"/>
      <c r="BS35" s="470"/>
      <c r="BT35" s="470"/>
      <c r="BU35" s="470"/>
      <c r="BV35" s="470"/>
      <c r="BW35" s="470"/>
      <c r="BX35" s="470"/>
      <c r="BY35" s="470"/>
      <c r="BZ35" s="470"/>
      <c r="CA35" s="470"/>
      <c r="CB35" s="470"/>
      <c r="CC35" s="470"/>
      <c r="CD35" s="470"/>
      <c r="CE35" s="470"/>
      <c r="CF35" s="470"/>
      <c r="CG35" s="470"/>
      <c r="CH35" s="470"/>
      <c r="CI35" s="470"/>
      <c r="CJ35" s="470"/>
      <c r="CK35" s="470"/>
      <c r="CL35" s="470"/>
      <c r="CM35" s="470"/>
      <c r="CN35" s="470"/>
      <c r="CO35" s="470"/>
      <c r="CP35" s="470"/>
      <c r="CQ35" s="470"/>
      <c r="CR35" s="470"/>
      <c r="CS35" s="470"/>
      <c r="CT35" s="470"/>
    </row>
    <row r="36" spans="1:98" x14ac:dyDescent="0.3">
      <c r="A36" s="210" t="str">
        <f t="shared" si="1"/>
        <v>SL_2028_art_118_32</v>
      </c>
      <c r="B36" s="229" t="str">
        <f t="shared" si="2"/>
        <v>Light Commercial Truck</v>
      </c>
      <c r="C36" s="240">
        <f t="shared" si="4"/>
        <v>2.8352451231163752E-2</v>
      </c>
      <c r="D36" s="421">
        <f t="shared" si="3"/>
        <v>7.4264426083324147E-5</v>
      </c>
      <c r="E36">
        <v>2.61933E-3</v>
      </c>
      <c r="F36">
        <v>1</v>
      </c>
      <c r="G36">
        <v>1</v>
      </c>
      <c r="H36">
        <v>2028</v>
      </c>
      <c r="I36">
        <v>1</v>
      </c>
      <c r="J36">
        <v>5</v>
      </c>
      <c r="K36" t="s">
        <v>312</v>
      </c>
      <c r="L36">
        <v>9</v>
      </c>
      <c r="M36">
        <v>49</v>
      </c>
      <c r="N36" t="s">
        <v>313</v>
      </c>
      <c r="O36">
        <v>49035</v>
      </c>
      <c r="P36" t="s">
        <v>235</v>
      </c>
      <c r="Q36">
        <v>490350</v>
      </c>
      <c r="R36">
        <v>32</v>
      </c>
      <c r="S36">
        <v>118</v>
      </c>
      <c r="T36" t="s">
        <v>315</v>
      </c>
      <c r="U36">
        <v>15</v>
      </c>
      <c r="V36" t="s">
        <v>342</v>
      </c>
      <c r="W36">
        <v>32</v>
      </c>
      <c r="X36" t="s">
        <v>254</v>
      </c>
      <c r="Y36" t="s">
        <v>467</v>
      </c>
      <c r="Z36" t="s">
        <v>467</v>
      </c>
      <c r="AA36" t="s">
        <v>467</v>
      </c>
      <c r="AB36" t="s">
        <v>467</v>
      </c>
      <c r="AC36" t="s">
        <v>467</v>
      </c>
      <c r="AD36" t="s">
        <v>467</v>
      </c>
      <c r="AE36" t="s">
        <v>467</v>
      </c>
      <c r="AF36">
        <v>5</v>
      </c>
      <c r="AG36" t="s">
        <v>314</v>
      </c>
      <c r="AH36" t="s">
        <v>467</v>
      </c>
      <c r="AI36" t="s">
        <v>467</v>
      </c>
      <c r="AJ36" t="s">
        <v>467</v>
      </c>
      <c r="AK36" t="s">
        <v>467</v>
      </c>
      <c r="AL36" t="s">
        <v>467</v>
      </c>
      <c r="AM36" t="s">
        <v>467</v>
      </c>
      <c r="AN36">
        <v>2.61933E-3</v>
      </c>
      <c r="AO36" t="s">
        <v>467</v>
      </c>
      <c r="AP36" t="s">
        <v>467</v>
      </c>
      <c r="AS36" s="227">
        <v>2006</v>
      </c>
      <c r="AT36" s="471">
        <v>2.8171423748436469E-3</v>
      </c>
      <c r="AU36" s="471">
        <v>0.59320578709731431</v>
      </c>
      <c r="AV36" s="472">
        <v>0.29255270893285185</v>
      </c>
      <c r="AW36" s="472">
        <v>3.5484017585483973E-2</v>
      </c>
      <c r="AX36" s="473">
        <v>1.5706181801520421E-3</v>
      </c>
      <c r="AY36" s="473">
        <v>5.6160617132527924E-4</v>
      </c>
      <c r="AZ36" s="473">
        <v>1.1024977710840144E-3</v>
      </c>
      <c r="BA36" s="474">
        <v>8.9087924199682516E-4</v>
      </c>
      <c r="BB36" s="474">
        <v>2.670328941119169E-2</v>
      </c>
      <c r="BC36" s="474">
        <v>1.8473855744735237E-3</v>
      </c>
      <c r="BD36" s="474">
        <v>1.9703554204966557E-3</v>
      </c>
      <c r="BE36" s="475">
        <v>1.462187821061672E-2</v>
      </c>
      <c r="BF36" s="475">
        <v>2.6671834028169521E-2</v>
      </c>
      <c r="BH36" s="470"/>
      <c r="BI36" s="470"/>
      <c r="BJ36" s="470"/>
      <c r="BK36" s="470"/>
      <c r="BL36" s="470"/>
      <c r="BM36" s="470"/>
      <c r="BN36" s="470"/>
      <c r="BO36" s="470"/>
      <c r="BP36" s="470"/>
      <c r="BQ36" s="470"/>
      <c r="BR36" s="470"/>
      <c r="BS36" s="470"/>
      <c r="BT36" s="470"/>
      <c r="BU36" s="470"/>
      <c r="BV36" s="470"/>
      <c r="BW36" s="470"/>
      <c r="BX36" s="470"/>
      <c r="BY36" s="470"/>
      <c r="BZ36" s="470"/>
      <c r="CA36" s="470"/>
      <c r="CB36" s="470"/>
      <c r="CC36" s="470"/>
      <c r="CD36" s="470"/>
      <c r="CE36" s="470"/>
      <c r="CF36" s="470"/>
      <c r="CG36" s="470"/>
      <c r="CH36" s="470"/>
      <c r="CI36" s="470"/>
      <c r="CJ36" s="470"/>
      <c r="CK36" s="470"/>
      <c r="CL36" s="470"/>
      <c r="CM36" s="470"/>
      <c r="CN36" s="470"/>
      <c r="CO36" s="470"/>
      <c r="CP36" s="470"/>
      <c r="CQ36" s="470"/>
      <c r="CR36" s="470"/>
      <c r="CS36" s="470"/>
      <c r="CT36" s="470"/>
    </row>
    <row r="37" spans="1:98" x14ac:dyDescent="0.3">
      <c r="A37" s="210" t="str">
        <f t="shared" si="1"/>
        <v>SL_2028_art_118_32</v>
      </c>
      <c r="B37" s="229" t="str">
        <f t="shared" si="2"/>
        <v>Light Commercial Truck</v>
      </c>
      <c r="C37" s="240">
        <f t="shared" si="4"/>
        <v>2.8352451231163752E-2</v>
      </c>
      <c r="D37" s="421">
        <f t="shared" si="3"/>
        <v>9.5559385154026628E-4</v>
      </c>
      <c r="E37">
        <v>3.3704100000000001E-2</v>
      </c>
      <c r="F37">
        <v>1</v>
      </c>
      <c r="G37">
        <v>1</v>
      </c>
      <c r="H37">
        <v>2028</v>
      </c>
      <c r="I37">
        <v>1</v>
      </c>
      <c r="J37">
        <v>5</v>
      </c>
      <c r="K37" t="s">
        <v>312</v>
      </c>
      <c r="L37">
        <v>9</v>
      </c>
      <c r="M37">
        <v>49</v>
      </c>
      <c r="N37" t="s">
        <v>313</v>
      </c>
      <c r="O37">
        <v>49035</v>
      </c>
      <c r="P37" t="s">
        <v>235</v>
      </c>
      <c r="Q37">
        <v>490350</v>
      </c>
      <c r="R37">
        <v>32</v>
      </c>
      <c r="S37">
        <v>118</v>
      </c>
      <c r="T37" t="s">
        <v>315</v>
      </c>
      <c r="U37">
        <v>1</v>
      </c>
      <c r="V37" t="s">
        <v>343</v>
      </c>
      <c r="W37">
        <v>32</v>
      </c>
      <c r="X37" t="s">
        <v>254</v>
      </c>
      <c r="Y37" t="s">
        <v>467</v>
      </c>
      <c r="Z37" t="s">
        <v>467</v>
      </c>
      <c r="AA37" t="s">
        <v>467</v>
      </c>
      <c r="AB37" t="s">
        <v>467</v>
      </c>
      <c r="AC37" t="s">
        <v>467</v>
      </c>
      <c r="AD37" t="s">
        <v>467</v>
      </c>
      <c r="AE37" t="s">
        <v>467</v>
      </c>
      <c r="AF37">
        <v>5</v>
      </c>
      <c r="AG37" t="s">
        <v>314</v>
      </c>
      <c r="AH37" t="s">
        <v>467</v>
      </c>
      <c r="AI37" t="s">
        <v>467</v>
      </c>
      <c r="AJ37" t="s">
        <v>467</v>
      </c>
      <c r="AK37" t="s">
        <v>467</v>
      </c>
      <c r="AL37" t="s">
        <v>467</v>
      </c>
      <c r="AM37" t="s">
        <v>467</v>
      </c>
      <c r="AN37">
        <v>3.3704100000000001E-2</v>
      </c>
      <c r="AO37" t="s">
        <v>467</v>
      </c>
      <c r="AP37" t="s">
        <v>467</v>
      </c>
      <c r="AS37" s="227">
        <v>2007</v>
      </c>
      <c r="AT37" s="471">
        <v>2.777434329043797E-3</v>
      </c>
      <c r="AU37" s="471">
        <v>0.59472557163384521</v>
      </c>
      <c r="AV37" s="472">
        <v>0.28809182526599114</v>
      </c>
      <c r="AW37" s="472">
        <v>3.5607143579930625E-2</v>
      </c>
      <c r="AX37" s="473">
        <v>1.6244077699470096E-3</v>
      </c>
      <c r="AY37" s="473">
        <v>5.9847325016751407E-4</v>
      </c>
      <c r="AZ37" s="473">
        <v>1.1354688043292778E-3</v>
      </c>
      <c r="BA37" s="474">
        <v>8.6216377794296774E-4</v>
      </c>
      <c r="BB37" s="474">
        <v>2.9917772639981972E-2</v>
      </c>
      <c r="BC37" s="474">
        <v>2.0656260768201402E-3</v>
      </c>
      <c r="BD37" s="474">
        <v>2.0171655562275241E-3</v>
      </c>
      <c r="BE37" s="475">
        <v>1.3414865743971887E-2</v>
      </c>
      <c r="BF37" s="475">
        <v>2.7162081571800757E-2</v>
      </c>
      <c r="BG37" s="470"/>
      <c r="BH37" s="470"/>
      <c r="BI37" s="470"/>
      <c r="BJ37" s="470"/>
      <c r="BK37" s="470"/>
      <c r="BL37" s="470"/>
      <c r="BM37" s="470"/>
      <c r="BN37" s="470"/>
      <c r="BO37" s="470"/>
      <c r="BP37" s="470"/>
      <c r="BQ37" s="470"/>
      <c r="BR37" s="470"/>
      <c r="BS37" s="470"/>
      <c r="BT37" s="470"/>
      <c r="BU37" s="470"/>
      <c r="BV37" s="470"/>
      <c r="BW37" s="470"/>
      <c r="BX37" s="470"/>
      <c r="BY37" s="470"/>
      <c r="BZ37" s="470"/>
      <c r="CA37" s="470"/>
      <c r="CB37" s="470"/>
      <c r="CC37" s="470"/>
      <c r="CD37" s="470"/>
      <c r="CE37" s="470"/>
      <c r="CF37" s="470"/>
      <c r="CG37" s="470"/>
      <c r="CH37" s="470"/>
      <c r="CI37" s="470"/>
      <c r="CJ37" s="470"/>
      <c r="CK37" s="470"/>
      <c r="CL37" s="470"/>
      <c r="CM37" s="470"/>
      <c r="CN37" s="470"/>
      <c r="CO37" s="470"/>
      <c r="CP37" s="470"/>
      <c r="CQ37" s="470"/>
      <c r="CR37" s="470"/>
      <c r="CS37" s="470"/>
      <c r="CT37" s="470"/>
    </row>
    <row r="38" spans="1:98" x14ac:dyDescent="0.3">
      <c r="A38" s="210" t="str">
        <f t="shared" si="1"/>
        <v>SL_2028_art_118_31</v>
      </c>
      <c r="B38" s="229" t="str">
        <f t="shared" si="2"/>
        <v>Passenger Truck</v>
      </c>
      <c r="C38" s="240">
        <f t="shared" si="4"/>
        <v>0.24407841471830063</v>
      </c>
      <c r="D38" s="421">
        <f t="shared" si="3"/>
        <v>6.3637100599014213E-4</v>
      </c>
      <c r="E38">
        <v>2.6072399999999998E-3</v>
      </c>
      <c r="F38">
        <v>1</v>
      </c>
      <c r="G38">
        <v>1</v>
      </c>
      <c r="H38">
        <v>2028</v>
      </c>
      <c r="I38">
        <v>1</v>
      </c>
      <c r="J38">
        <v>5</v>
      </c>
      <c r="K38" t="s">
        <v>312</v>
      </c>
      <c r="L38">
        <v>9</v>
      </c>
      <c r="M38">
        <v>49</v>
      </c>
      <c r="N38" t="s">
        <v>313</v>
      </c>
      <c r="O38">
        <v>49035</v>
      </c>
      <c r="P38" t="s">
        <v>235</v>
      </c>
      <c r="Q38">
        <v>490350</v>
      </c>
      <c r="R38">
        <v>31</v>
      </c>
      <c r="S38">
        <v>118</v>
      </c>
      <c r="T38" t="s">
        <v>315</v>
      </c>
      <c r="U38">
        <v>15</v>
      </c>
      <c r="V38" t="s">
        <v>342</v>
      </c>
      <c r="W38">
        <v>31</v>
      </c>
      <c r="X38" t="s">
        <v>253</v>
      </c>
      <c r="Y38" t="s">
        <v>467</v>
      </c>
      <c r="Z38" t="s">
        <v>467</v>
      </c>
      <c r="AA38" t="s">
        <v>467</v>
      </c>
      <c r="AB38" t="s">
        <v>467</v>
      </c>
      <c r="AC38" t="s">
        <v>467</v>
      </c>
      <c r="AD38" t="s">
        <v>467</v>
      </c>
      <c r="AE38" t="s">
        <v>467</v>
      </c>
      <c r="AF38">
        <v>5</v>
      </c>
      <c r="AG38" t="s">
        <v>314</v>
      </c>
      <c r="AH38" t="s">
        <v>467</v>
      </c>
      <c r="AI38" t="s">
        <v>467</v>
      </c>
      <c r="AJ38" t="s">
        <v>467</v>
      </c>
      <c r="AK38" t="s">
        <v>467</v>
      </c>
      <c r="AL38" t="s">
        <v>467</v>
      </c>
      <c r="AM38" t="s">
        <v>467</v>
      </c>
      <c r="AN38">
        <v>2.6072399999999998E-3</v>
      </c>
      <c r="AO38" t="s">
        <v>467</v>
      </c>
      <c r="AP38" t="s">
        <v>467</v>
      </c>
      <c r="AS38" s="227">
        <v>2008</v>
      </c>
      <c r="AT38" s="471">
        <v>2.7929341439151445E-3</v>
      </c>
      <c r="AU38" s="471">
        <v>0.59381988822995391</v>
      </c>
      <c r="AV38" s="472">
        <v>0.29330710614415262</v>
      </c>
      <c r="AW38" s="472">
        <v>3.6605075862337591E-2</v>
      </c>
      <c r="AX38" s="473">
        <v>1.7973504571375731E-3</v>
      </c>
      <c r="AY38" s="473">
        <v>6.0243845888632234E-4</v>
      </c>
      <c r="AZ38" s="473">
        <v>1.0050345872845653E-3</v>
      </c>
      <c r="BA38" s="474">
        <v>7.5729158693162168E-4</v>
      </c>
      <c r="BB38" s="474">
        <v>2.913600605203084E-2</v>
      </c>
      <c r="BC38" s="474">
        <v>1.9944174334040358E-3</v>
      </c>
      <c r="BD38" s="474">
        <v>1.85969774534266E-3</v>
      </c>
      <c r="BE38" s="475">
        <v>1.1087813925920459E-2</v>
      </c>
      <c r="BF38" s="475">
        <v>2.523494537270277E-2</v>
      </c>
      <c r="BG38" s="470"/>
      <c r="BH38" s="470"/>
      <c r="BI38" s="470"/>
      <c r="BJ38" s="470"/>
      <c r="BK38" s="470"/>
      <c r="BL38" s="470"/>
      <c r="BM38" s="470"/>
      <c r="BN38" s="470"/>
      <c r="BO38" s="470"/>
      <c r="BP38" s="470"/>
      <c r="BQ38" s="470"/>
      <c r="BR38" s="470"/>
      <c r="BS38" s="470"/>
      <c r="BT38" s="470"/>
      <c r="BU38" s="470"/>
      <c r="BV38" s="470"/>
      <c r="BW38" s="470"/>
      <c r="BX38" s="470"/>
      <c r="BY38" s="470"/>
      <c r="BZ38" s="470"/>
      <c r="CA38" s="470"/>
      <c r="CB38" s="470"/>
      <c r="CC38" s="470"/>
      <c r="CD38" s="470"/>
      <c r="CE38" s="470"/>
      <c r="CF38" s="470"/>
      <c r="CG38" s="470"/>
      <c r="CH38" s="470"/>
      <c r="CI38" s="470"/>
      <c r="CJ38" s="470"/>
      <c r="CK38" s="470"/>
      <c r="CL38" s="470"/>
      <c r="CM38" s="470"/>
      <c r="CN38" s="470"/>
      <c r="CO38" s="470"/>
      <c r="CP38" s="470"/>
      <c r="CQ38" s="470"/>
      <c r="CR38" s="470"/>
      <c r="CS38" s="470"/>
      <c r="CT38" s="470"/>
    </row>
    <row r="39" spans="1:98" x14ac:dyDescent="0.3">
      <c r="A39" s="210" t="str">
        <f t="shared" si="1"/>
        <v>SL_2028_art_118_31</v>
      </c>
      <c r="B39" s="229" t="str">
        <f t="shared" si="2"/>
        <v>Passenger Truck</v>
      </c>
      <c r="C39" s="240">
        <f t="shared" si="4"/>
        <v>0.24407841471830063</v>
      </c>
      <c r="D39" s="421">
        <f t="shared" si="3"/>
        <v>7.7164414499531868E-3</v>
      </c>
      <c r="E39">
        <v>3.16146E-2</v>
      </c>
      <c r="F39">
        <v>1</v>
      </c>
      <c r="G39">
        <v>1</v>
      </c>
      <c r="H39">
        <v>2028</v>
      </c>
      <c r="I39">
        <v>1</v>
      </c>
      <c r="J39">
        <v>5</v>
      </c>
      <c r="K39" t="s">
        <v>312</v>
      </c>
      <c r="L39">
        <v>9</v>
      </c>
      <c r="M39">
        <v>49</v>
      </c>
      <c r="N39" t="s">
        <v>313</v>
      </c>
      <c r="O39">
        <v>49035</v>
      </c>
      <c r="P39" t="s">
        <v>235</v>
      </c>
      <c r="Q39">
        <v>490350</v>
      </c>
      <c r="R39">
        <v>31</v>
      </c>
      <c r="S39">
        <v>118</v>
      </c>
      <c r="T39" t="s">
        <v>315</v>
      </c>
      <c r="U39">
        <v>1</v>
      </c>
      <c r="V39" t="s">
        <v>343</v>
      </c>
      <c r="W39">
        <v>31</v>
      </c>
      <c r="X39" t="s">
        <v>253</v>
      </c>
      <c r="Y39" t="s">
        <v>467</v>
      </c>
      <c r="Z39" t="s">
        <v>467</v>
      </c>
      <c r="AA39" t="s">
        <v>467</v>
      </c>
      <c r="AB39" t="s">
        <v>467</v>
      </c>
      <c r="AC39" t="s">
        <v>467</v>
      </c>
      <c r="AD39" t="s">
        <v>467</v>
      </c>
      <c r="AE39" t="s">
        <v>467</v>
      </c>
      <c r="AF39">
        <v>5</v>
      </c>
      <c r="AG39" t="s">
        <v>314</v>
      </c>
      <c r="AH39" t="s">
        <v>467</v>
      </c>
      <c r="AI39" t="s">
        <v>467</v>
      </c>
      <c r="AJ39" t="s">
        <v>467</v>
      </c>
      <c r="AK39" t="s">
        <v>467</v>
      </c>
      <c r="AL39" t="s">
        <v>467</v>
      </c>
      <c r="AM39" t="s">
        <v>467</v>
      </c>
      <c r="AN39">
        <v>3.16146E-2</v>
      </c>
      <c r="AO39" t="s">
        <v>467</v>
      </c>
      <c r="AP39" t="s">
        <v>467</v>
      </c>
      <c r="AS39" s="227">
        <v>2009</v>
      </c>
      <c r="AT39" s="471">
        <v>2.1892568866567685E-3</v>
      </c>
      <c r="AU39" s="471">
        <v>0.58725037386616286</v>
      </c>
      <c r="AV39" s="472">
        <v>0.30074645964888463</v>
      </c>
      <c r="AW39" s="472">
        <v>3.7959540046542305E-2</v>
      </c>
      <c r="AX39" s="473">
        <v>1.5895483032548076E-3</v>
      </c>
      <c r="AY39" s="473">
        <v>5.9298884124620358E-4</v>
      </c>
      <c r="AZ39" s="473">
        <v>9.6906857319361791E-4</v>
      </c>
      <c r="BA39" s="474">
        <v>5.7980163150098542E-4</v>
      </c>
      <c r="BB39" s="474">
        <v>2.5092466141863987E-2</v>
      </c>
      <c r="BC39" s="474">
        <v>1.7008232312617742E-3</v>
      </c>
      <c r="BD39" s="474">
        <v>1.5028653259786208E-3</v>
      </c>
      <c r="BE39" s="475">
        <v>1.1173372749072492E-2</v>
      </c>
      <c r="BF39" s="475">
        <v>2.8653434754381004E-2</v>
      </c>
      <c r="BG39" s="470"/>
      <c r="BH39" s="470"/>
      <c r="BI39" s="470"/>
      <c r="BJ39" s="470"/>
      <c r="BK39" s="470"/>
      <c r="BL39" s="470"/>
      <c r="BM39" s="470"/>
      <c r="BN39" s="470"/>
      <c r="BO39" s="470"/>
      <c r="BP39" s="470"/>
      <c r="BQ39" s="470"/>
      <c r="BR39" s="470"/>
      <c r="BS39" s="470"/>
      <c r="BT39" s="470"/>
      <c r="BU39" s="470"/>
      <c r="BV39" s="470"/>
      <c r="BW39" s="470"/>
      <c r="BX39" s="470"/>
      <c r="BY39" s="470"/>
      <c r="BZ39" s="470"/>
      <c r="CA39" s="470"/>
      <c r="CB39" s="470"/>
      <c r="CC39" s="470"/>
      <c r="CD39" s="470"/>
      <c r="CE39" s="470"/>
      <c r="CF39" s="470"/>
      <c r="CG39" s="470"/>
      <c r="CH39" s="470"/>
      <c r="CI39" s="470"/>
      <c r="CJ39" s="470"/>
      <c r="CK39" s="470"/>
      <c r="CL39" s="470"/>
      <c r="CM39" s="470"/>
      <c r="CN39" s="470"/>
      <c r="CO39" s="470"/>
      <c r="CP39" s="470"/>
      <c r="CQ39" s="470"/>
      <c r="CR39" s="470"/>
      <c r="CS39" s="470"/>
      <c r="CT39" s="470"/>
    </row>
    <row r="40" spans="1:98" x14ac:dyDescent="0.3">
      <c r="A40" s="210" t="str">
        <f t="shared" si="1"/>
        <v>SL_2028_art_118_21</v>
      </c>
      <c r="B40" s="229" t="str">
        <f t="shared" si="2"/>
        <v>Passenger Car</v>
      </c>
      <c r="C40" s="240">
        <f t="shared" si="4"/>
        <v>0.64892751445142116</v>
      </c>
      <c r="D40" s="421">
        <f t="shared" si="3"/>
        <v>4.1203133388081422E-5</v>
      </c>
      <c r="E40">
        <v>6.3494199999999999E-5</v>
      </c>
      <c r="F40">
        <v>1</v>
      </c>
      <c r="G40">
        <v>1</v>
      </c>
      <c r="H40">
        <v>2028</v>
      </c>
      <c r="I40">
        <v>1</v>
      </c>
      <c r="J40">
        <v>5</v>
      </c>
      <c r="K40" t="s">
        <v>312</v>
      </c>
      <c r="L40">
        <v>9</v>
      </c>
      <c r="M40">
        <v>49</v>
      </c>
      <c r="N40" t="s">
        <v>313</v>
      </c>
      <c r="O40">
        <v>49035</v>
      </c>
      <c r="P40" t="s">
        <v>235</v>
      </c>
      <c r="Q40">
        <v>490350</v>
      </c>
      <c r="R40">
        <v>21</v>
      </c>
      <c r="S40">
        <v>118</v>
      </c>
      <c r="T40" t="s">
        <v>315</v>
      </c>
      <c r="U40">
        <v>15</v>
      </c>
      <c r="V40" t="s">
        <v>342</v>
      </c>
      <c r="W40">
        <v>21</v>
      </c>
      <c r="X40" t="s">
        <v>252</v>
      </c>
      <c r="Y40" t="s">
        <v>467</v>
      </c>
      <c r="Z40" t="s">
        <v>467</v>
      </c>
      <c r="AA40" t="s">
        <v>467</v>
      </c>
      <c r="AB40" t="s">
        <v>467</v>
      </c>
      <c r="AC40" t="s">
        <v>467</v>
      </c>
      <c r="AD40" t="s">
        <v>467</v>
      </c>
      <c r="AE40" t="s">
        <v>467</v>
      </c>
      <c r="AF40">
        <v>5</v>
      </c>
      <c r="AG40" t="s">
        <v>314</v>
      </c>
      <c r="AH40" t="s">
        <v>467</v>
      </c>
      <c r="AI40" t="s">
        <v>467</v>
      </c>
      <c r="AJ40" t="s">
        <v>467</v>
      </c>
      <c r="AK40" t="s">
        <v>467</v>
      </c>
      <c r="AL40" t="s">
        <v>467</v>
      </c>
      <c r="AM40" t="s">
        <v>467</v>
      </c>
      <c r="AN40">
        <v>6.3494199999999999E-5</v>
      </c>
      <c r="AO40" t="s">
        <v>467</v>
      </c>
      <c r="AP40" t="s">
        <v>467</v>
      </c>
      <c r="AS40" s="227">
        <v>2010</v>
      </c>
      <c r="AT40" s="471">
        <v>2.2144162050406033E-3</v>
      </c>
      <c r="AU40" s="471">
        <v>0.54812302831816062</v>
      </c>
      <c r="AV40" s="472">
        <v>0.33858152376543482</v>
      </c>
      <c r="AW40" s="472">
        <v>4.3547455965668003E-2</v>
      </c>
      <c r="AX40" s="473">
        <v>1.751042578660215E-3</v>
      </c>
      <c r="AY40" s="473">
        <v>6.1591580067996371E-4</v>
      </c>
      <c r="AZ40" s="473">
        <v>1.0348988035084545E-3</v>
      </c>
      <c r="BA40" s="474">
        <v>4.7451556313621507E-4</v>
      </c>
      <c r="BB40" s="474">
        <v>2.3835002649966242E-2</v>
      </c>
      <c r="BC40" s="474">
        <v>1.6076656400074811E-3</v>
      </c>
      <c r="BD40" s="474">
        <v>1.2823352498810363E-3</v>
      </c>
      <c r="BE40" s="475">
        <v>9.5163036832907732E-3</v>
      </c>
      <c r="BF40" s="475">
        <v>2.7415895776565641E-2</v>
      </c>
      <c r="BG40" s="470"/>
      <c r="BH40" s="470"/>
      <c r="BI40" s="470"/>
      <c r="BJ40" s="470"/>
      <c r="BK40" s="470"/>
      <c r="BL40" s="470"/>
      <c r="BM40" s="470"/>
      <c r="BN40" s="470"/>
      <c r="BO40" s="470"/>
      <c r="BP40" s="470"/>
      <c r="BQ40" s="470"/>
      <c r="BR40" s="470"/>
      <c r="BS40" s="470"/>
      <c r="BT40" s="470"/>
      <c r="BU40" s="470"/>
      <c r="BV40" s="470"/>
      <c r="BW40" s="470"/>
      <c r="BX40" s="470"/>
      <c r="BY40" s="470"/>
      <c r="BZ40" s="470"/>
      <c r="CA40" s="470"/>
      <c r="CB40" s="470"/>
      <c r="CC40" s="470"/>
      <c r="CD40" s="470"/>
      <c r="CE40" s="470"/>
      <c r="CF40" s="470"/>
      <c r="CG40" s="470"/>
      <c r="CH40" s="470"/>
      <c r="CI40" s="470"/>
      <c r="CJ40" s="470"/>
      <c r="CK40" s="470"/>
      <c r="CL40" s="470"/>
      <c r="CM40" s="470"/>
      <c r="CN40" s="470"/>
      <c r="CO40" s="470"/>
      <c r="CP40" s="470"/>
      <c r="CQ40" s="470"/>
      <c r="CR40" s="470"/>
      <c r="CS40" s="470"/>
      <c r="CT40" s="470"/>
    </row>
    <row r="41" spans="1:98" x14ac:dyDescent="0.3">
      <c r="A41" s="210" t="str">
        <f t="shared" si="1"/>
        <v>SL_2028_art_118_21</v>
      </c>
      <c r="B41" s="229" t="str">
        <f t="shared" si="2"/>
        <v>Passenger Car</v>
      </c>
      <c r="C41" s="240">
        <f t="shared" si="4"/>
        <v>0.64892751445142116</v>
      </c>
      <c r="D41" s="421">
        <f t="shared" si="3"/>
        <v>5.0542692854320618E-3</v>
      </c>
      <c r="E41">
        <v>7.7886500000000003E-3</v>
      </c>
      <c r="F41">
        <v>1</v>
      </c>
      <c r="G41">
        <v>1</v>
      </c>
      <c r="H41">
        <v>2028</v>
      </c>
      <c r="I41">
        <v>1</v>
      </c>
      <c r="J41">
        <v>5</v>
      </c>
      <c r="K41" t="s">
        <v>312</v>
      </c>
      <c r="L41">
        <v>9</v>
      </c>
      <c r="M41">
        <v>49</v>
      </c>
      <c r="N41" t="s">
        <v>313</v>
      </c>
      <c r="O41">
        <v>49035</v>
      </c>
      <c r="P41" t="s">
        <v>235</v>
      </c>
      <c r="Q41">
        <v>490350</v>
      </c>
      <c r="R41">
        <v>21</v>
      </c>
      <c r="S41">
        <v>118</v>
      </c>
      <c r="T41" t="s">
        <v>315</v>
      </c>
      <c r="U41">
        <v>1</v>
      </c>
      <c r="V41" t="s">
        <v>343</v>
      </c>
      <c r="W41">
        <v>21</v>
      </c>
      <c r="X41" t="s">
        <v>252</v>
      </c>
      <c r="Y41" t="s">
        <v>467</v>
      </c>
      <c r="Z41" t="s">
        <v>467</v>
      </c>
      <c r="AA41" t="s">
        <v>467</v>
      </c>
      <c r="AB41" t="s">
        <v>467</v>
      </c>
      <c r="AC41" t="s">
        <v>467</v>
      </c>
      <c r="AD41" t="s">
        <v>467</v>
      </c>
      <c r="AE41" t="s">
        <v>467</v>
      </c>
      <c r="AF41">
        <v>5</v>
      </c>
      <c r="AG41" t="s">
        <v>314</v>
      </c>
      <c r="AH41" t="s">
        <v>467</v>
      </c>
      <c r="AI41" t="s">
        <v>467</v>
      </c>
      <c r="AJ41" t="s">
        <v>467</v>
      </c>
      <c r="AK41" t="s">
        <v>467</v>
      </c>
      <c r="AL41" t="s">
        <v>467</v>
      </c>
      <c r="AM41" t="s">
        <v>467</v>
      </c>
      <c r="AN41">
        <v>7.7886500000000003E-3</v>
      </c>
      <c r="AO41" t="s">
        <v>467</v>
      </c>
      <c r="AP41" t="s">
        <v>467</v>
      </c>
      <c r="AS41" s="227">
        <v>2011</v>
      </c>
      <c r="AT41" s="471">
        <v>2.9372719252504405E-3</v>
      </c>
      <c r="AU41" s="471">
        <v>0.46213323050337574</v>
      </c>
      <c r="AV41" s="472">
        <v>0.41242599478071534</v>
      </c>
      <c r="AW41" s="472">
        <v>5.4570918751400146E-2</v>
      </c>
      <c r="AX41" s="473">
        <v>2.0021882259492357E-3</v>
      </c>
      <c r="AY41" s="473">
        <v>7.3098370685358092E-4</v>
      </c>
      <c r="AZ41" s="473">
        <v>1.1187575460122204E-3</v>
      </c>
      <c r="BA41" s="474">
        <v>4.1713888878547203E-4</v>
      </c>
      <c r="BB41" s="474">
        <v>2.4513746970497682E-2</v>
      </c>
      <c r="BC41" s="474">
        <v>1.6395454297744613E-3</v>
      </c>
      <c r="BD41" s="474">
        <v>1.2205793882640338E-3</v>
      </c>
      <c r="BE41" s="475">
        <v>8.6757054174018116E-3</v>
      </c>
      <c r="BF41" s="475">
        <v>2.761393846571978E-2</v>
      </c>
      <c r="BG41" s="470"/>
    </row>
    <row r="42" spans="1:98" x14ac:dyDescent="0.3">
      <c r="A42" s="210" t="str">
        <f t="shared" si="1"/>
        <v>SL_2028_art_118_11</v>
      </c>
      <c r="B42" s="229" t="str">
        <f t="shared" si="2"/>
        <v>Motorcycle</v>
      </c>
      <c r="C42" s="240">
        <f t="shared" si="4"/>
        <v>8.6555709987792731E-4</v>
      </c>
      <c r="D42" s="421">
        <f t="shared" si="3"/>
        <v>0</v>
      </c>
      <c r="E42">
        <v>0</v>
      </c>
      <c r="F42">
        <v>1</v>
      </c>
      <c r="G42">
        <v>1</v>
      </c>
      <c r="H42">
        <v>2028</v>
      </c>
      <c r="I42">
        <v>1</v>
      </c>
      <c r="J42">
        <v>5</v>
      </c>
      <c r="K42" t="s">
        <v>312</v>
      </c>
      <c r="L42">
        <v>9</v>
      </c>
      <c r="M42">
        <v>49</v>
      </c>
      <c r="N42" t="s">
        <v>313</v>
      </c>
      <c r="O42">
        <v>49035</v>
      </c>
      <c r="P42" t="s">
        <v>235</v>
      </c>
      <c r="Q42">
        <v>490350</v>
      </c>
      <c r="R42">
        <v>11</v>
      </c>
      <c r="S42">
        <v>118</v>
      </c>
      <c r="T42" t="s">
        <v>315</v>
      </c>
      <c r="U42">
        <v>15</v>
      </c>
      <c r="V42" t="s">
        <v>342</v>
      </c>
      <c r="W42">
        <v>11</v>
      </c>
      <c r="X42" t="s">
        <v>250</v>
      </c>
      <c r="Y42" t="s">
        <v>467</v>
      </c>
      <c r="Z42" t="s">
        <v>467</v>
      </c>
      <c r="AA42" t="s">
        <v>467</v>
      </c>
      <c r="AB42" t="s">
        <v>467</v>
      </c>
      <c r="AC42" t="s">
        <v>467</v>
      </c>
      <c r="AD42" t="s">
        <v>467</v>
      </c>
      <c r="AE42" t="s">
        <v>467</v>
      </c>
      <c r="AF42">
        <v>5</v>
      </c>
      <c r="AG42" t="s">
        <v>314</v>
      </c>
      <c r="AH42" t="s">
        <v>467</v>
      </c>
      <c r="AI42" t="s">
        <v>467</v>
      </c>
      <c r="AJ42" t="s">
        <v>467</v>
      </c>
      <c r="AK42" t="s">
        <v>467</v>
      </c>
      <c r="AL42" t="s">
        <v>467</v>
      </c>
      <c r="AM42" t="s">
        <v>467</v>
      </c>
      <c r="AN42">
        <v>0</v>
      </c>
      <c r="AO42" t="s">
        <v>467</v>
      </c>
      <c r="AP42" t="s">
        <v>467</v>
      </c>
      <c r="AS42" s="227">
        <v>2012</v>
      </c>
      <c r="AT42" s="471">
        <v>2.6309381670370485E-3</v>
      </c>
      <c r="AU42" s="471">
        <v>0.47341243241986408</v>
      </c>
      <c r="AV42" s="472">
        <v>0.39981396105933248</v>
      </c>
      <c r="AW42" s="472">
        <v>5.533170145061702E-2</v>
      </c>
      <c r="AX42" s="473">
        <v>2.0235089654585181E-3</v>
      </c>
      <c r="AY42" s="473">
        <v>7.6979509623807912E-4</v>
      </c>
      <c r="AZ42" s="473">
        <v>1.153434601527426E-3</v>
      </c>
      <c r="BA42" s="474">
        <v>3.540311931565412E-4</v>
      </c>
      <c r="BB42" s="474">
        <v>2.4432714465388188E-2</v>
      </c>
      <c r="BC42" s="474">
        <v>1.6226506492922667E-3</v>
      </c>
      <c r="BD42" s="474">
        <v>1.1057861290222051E-3</v>
      </c>
      <c r="BE42" s="475">
        <v>8.4325799181099587E-3</v>
      </c>
      <c r="BF42" s="475">
        <v>2.8916465884956256E-2</v>
      </c>
      <c r="BG42" s="470"/>
    </row>
    <row r="43" spans="1:98" x14ac:dyDescent="0.3">
      <c r="A43" s="210" t="str">
        <f t="shared" si="1"/>
        <v>SL_2028_art_118_11</v>
      </c>
      <c r="B43" s="229" t="str">
        <f t="shared" si="2"/>
        <v>Motorcycle</v>
      </c>
      <c r="C43" s="240">
        <f t="shared" si="4"/>
        <v>8.6555709987792731E-4</v>
      </c>
      <c r="D43" s="421">
        <f t="shared" si="3"/>
        <v>7.8064681393700243E-5</v>
      </c>
      <c r="E43">
        <v>9.0190099999999995E-2</v>
      </c>
      <c r="F43">
        <v>1</v>
      </c>
      <c r="G43">
        <v>1</v>
      </c>
      <c r="H43">
        <v>2028</v>
      </c>
      <c r="I43">
        <v>1</v>
      </c>
      <c r="J43">
        <v>5</v>
      </c>
      <c r="K43" t="s">
        <v>312</v>
      </c>
      <c r="L43">
        <v>9</v>
      </c>
      <c r="M43">
        <v>49</v>
      </c>
      <c r="N43" t="s">
        <v>313</v>
      </c>
      <c r="O43">
        <v>49035</v>
      </c>
      <c r="P43" t="s">
        <v>235</v>
      </c>
      <c r="Q43">
        <v>490350</v>
      </c>
      <c r="R43">
        <v>11</v>
      </c>
      <c r="S43">
        <v>118</v>
      </c>
      <c r="T43" t="s">
        <v>315</v>
      </c>
      <c r="U43">
        <v>1</v>
      </c>
      <c r="V43" t="s">
        <v>343</v>
      </c>
      <c r="W43">
        <v>11</v>
      </c>
      <c r="X43" t="s">
        <v>250</v>
      </c>
      <c r="Y43" t="s">
        <v>467</v>
      </c>
      <c r="Z43" t="s">
        <v>467</v>
      </c>
      <c r="AA43" t="s">
        <v>467</v>
      </c>
      <c r="AB43" t="s">
        <v>467</v>
      </c>
      <c r="AC43" t="s">
        <v>467</v>
      </c>
      <c r="AD43" t="s">
        <v>467</v>
      </c>
      <c r="AE43" t="s">
        <v>467</v>
      </c>
      <c r="AF43">
        <v>5</v>
      </c>
      <c r="AG43" t="s">
        <v>314</v>
      </c>
      <c r="AH43" t="s">
        <v>467</v>
      </c>
      <c r="AI43" t="s">
        <v>467</v>
      </c>
      <c r="AJ43" t="s">
        <v>467</v>
      </c>
      <c r="AK43" t="s">
        <v>467</v>
      </c>
      <c r="AL43" t="s">
        <v>467</v>
      </c>
      <c r="AM43" t="s">
        <v>467</v>
      </c>
      <c r="AN43">
        <v>9.0190099999999995E-2</v>
      </c>
      <c r="AO43" t="s">
        <v>467</v>
      </c>
      <c r="AP43" t="s">
        <v>467</v>
      </c>
      <c r="AS43" s="227">
        <v>2013</v>
      </c>
      <c r="AT43" s="471">
        <v>2.4701694190789052E-3</v>
      </c>
      <c r="AU43" s="471">
        <v>0.46407586525678851</v>
      </c>
      <c r="AV43" s="472">
        <v>0.40805471705279239</v>
      </c>
      <c r="AW43" s="472">
        <v>5.6258718795472278E-2</v>
      </c>
      <c r="AX43" s="473">
        <v>2.0959353023575901E-3</v>
      </c>
      <c r="AY43" s="473">
        <v>8.776880942266953E-4</v>
      </c>
      <c r="AZ43" s="473">
        <v>1.2958383944936954E-3</v>
      </c>
      <c r="BA43" s="474">
        <v>2.9631513531183559E-4</v>
      </c>
      <c r="BB43" s="474">
        <v>2.5117540836640098E-2</v>
      </c>
      <c r="BC43" s="474">
        <v>1.6669933729582414E-3</v>
      </c>
      <c r="BD43" s="474">
        <v>9.9566655550796567E-4</v>
      </c>
      <c r="BE43" s="475">
        <v>7.6710162859974949E-3</v>
      </c>
      <c r="BF43" s="475">
        <v>2.9123535498374358E-2</v>
      </c>
      <c r="BG43" s="470"/>
    </row>
    <row r="44" spans="1:98" x14ac:dyDescent="0.3">
      <c r="A44" s="210" t="str">
        <f t="shared" si="1"/>
        <v>SL_2028_art_115_62</v>
      </c>
      <c r="B44" s="229" t="str">
        <f t="shared" si="2"/>
        <v>Combination Long Haul Truck</v>
      </c>
      <c r="C44" s="240">
        <f t="shared" si="4"/>
        <v>2.2573995543173502E-2</v>
      </c>
      <c r="D44" s="421">
        <f t="shared" si="3"/>
        <v>4.1407931504754017E-4</v>
      </c>
      <c r="E44">
        <v>1.83432E-2</v>
      </c>
      <c r="F44">
        <v>1</v>
      </c>
      <c r="G44">
        <v>1</v>
      </c>
      <c r="H44">
        <v>2028</v>
      </c>
      <c r="I44">
        <v>1</v>
      </c>
      <c r="J44">
        <v>5</v>
      </c>
      <c r="K44" t="s">
        <v>312</v>
      </c>
      <c r="L44">
        <v>9</v>
      </c>
      <c r="M44">
        <v>49</v>
      </c>
      <c r="N44" t="s">
        <v>313</v>
      </c>
      <c r="O44">
        <v>49035</v>
      </c>
      <c r="P44" t="s">
        <v>235</v>
      </c>
      <c r="Q44">
        <v>490350</v>
      </c>
      <c r="R44">
        <v>62</v>
      </c>
      <c r="S44">
        <v>115</v>
      </c>
      <c r="T44" t="s">
        <v>316</v>
      </c>
      <c r="U44">
        <v>15</v>
      </c>
      <c r="V44" t="s">
        <v>342</v>
      </c>
      <c r="W44">
        <v>62</v>
      </c>
      <c r="X44" t="s">
        <v>263</v>
      </c>
      <c r="Y44" t="s">
        <v>467</v>
      </c>
      <c r="Z44" t="s">
        <v>467</v>
      </c>
      <c r="AA44" t="s">
        <v>467</v>
      </c>
      <c r="AB44" t="s">
        <v>467</v>
      </c>
      <c r="AC44" t="s">
        <v>467</v>
      </c>
      <c r="AD44" t="s">
        <v>467</v>
      </c>
      <c r="AE44" t="s">
        <v>467</v>
      </c>
      <c r="AF44">
        <v>5</v>
      </c>
      <c r="AG44" t="s">
        <v>314</v>
      </c>
      <c r="AH44" t="s">
        <v>467</v>
      </c>
      <c r="AI44" t="s">
        <v>467</v>
      </c>
      <c r="AJ44" t="s">
        <v>467</v>
      </c>
      <c r="AK44" t="s">
        <v>467</v>
      </c>
      <c r="AL44" t="s">
        <v>467</v>
      </c>
      <c r="AM44" t="s">
        <v>467</v>
      </c>
      <c r="AN44">
        <v>1.83432E-2</v>
      </c>
      <c r="AO44" t="s">
        <v>467</v>
      </c>
      <c r="AP44" t="s">
        <v>467</v>
      </c>
      <c r="AS44" s="227">
        <v>2014</v>
      </c>
      <c r="AT44" s="471">
        <v>2.2717922200310601E-3</v>
      </c>
      <c r="AU44" s="471">
        <v>0.45004099582060769</v>
      </c>
      <c r="AV44" s="472">
        <v>0.42206017732965778</v>
      </c>
      <c r="AW44" s="472">
        <v>5.7824739979197029E-2</v>
      </c>
      <c r="AX44" s="473">
        <v>2.1304654733001801E-3</v>
      </c>
      <c r="AY44" s="473">
        <v>9.0558874547412972E-4</v>
      </c>
      <c r="AZ44" s="473">
        <v>1.2447580512749471E-3</v>
      </c>
      <c r="BA44" s="474">
        <v>2.741821763704703E-4</v>
      </c>
      <c r="BB44" s="474">
        <v>2.4653377159807109E-2</v>
      </c>
      <c r="BC44" s="474">
        <v>1.640423348981186E-3</v>
      </c>
      <c r="BD44" s="474">
        <v>9.3768961126552584E-4</v>
      </c>
      <c r="BE44" s="475">
        <v>7.3148328899432149E-3</v>
      </c>
      <c r="BF44" s="475">
        <v>2.8700977194089847E-2</v>
      </c>
      <c r="BG44" s="470"/>
    </row>
    <row r="45" spans="1:98" x14ac:dyDescent="0.3">
      <c r="A45" s="210" t="str">
        <f t="shared" si="1"/>
        <v>SL_2028_art_115_62</v>
      </c>
      <c r="B45" s="229" t="str">
        <f t="shared" si="2"/>
        <v>Combination Long Haul Truck</v>
      </c>
      <c r="C45" s="240">
        <f t="shared" si="4"/>
        <v>2.2573995543173502E-2</v>
      </c>
      <c r="D45" s="421">
        <f t="shared" si="3"/>
        <v>1.7434461107881474E-3</v>
      </c>
      <c r="E45">
        <v>7.7232499999999996E-2</v>
      </c>
      <c r="F45">
        <v>1</v>
      </c>
      <c r="G45">
        <v>1</v>
      </c>
      <c r="H45">
        <v>2028</v>
      </c>
      <c r="I45">
        <v>1</v>
      </c>
      <c r="J45">
        <v>5</v>
      </c>
      <c r="K45" t="s">
        <v>312</v>
      </c>
      <c r="L45">
        <v>9</v>
      </c>
      <c r="M45">
        <v>49</v>
      </c>
      <c r="N45" t="s">
        <v>313</v>
      </c>
      <c r="O45">
        <v>49035</v>
      </c>
      <c r="P45" t="s">
        <v>235</v>
      </c>
      <c r="Q45">
        <v>490350</v>
      </c>
      <c r="R45">
        <v>62</v>
      </c>
      <c r="S45">
        <v>115</v>
      </c>
      <c r="T45" t="s">
        <v>316</v>
      </c>
      <c r="U45">
        <v>1</v>
      </c>
      <c r="V45" t="s">
        <v>343</v>
      </c>
      <c r="W45">
        <v>62</v>
      </c>
      <c r="X45" t="s">
        <v>263</v>
      </c>
      <c r="Y45" t="s">
        <v>467</v>
      </c>
      <c r="Z45" t="s">
        <v>467</v>
      </c>
      <c r="AA45" t="s">
        <v>467</v>
      </c>
      <c r="AB45" t="s">
        <v>467</v>
      </c>
      <c r="AC45" t="s">
        <v>467</v>
      </c>
      <c r="AD45" t="s">
        <v>467</v>
      </c>
      <c r="AE45" t="s">
        <v>467</v>
      </c>
      <c r="AF45">
        <v>5</v>
      </c>
      <c r="AG45" t="s">
        <v>314</v>
      </c>
      <c r="AH45" t="s">
        <v>467</v>
      </c>
      <c r="AI45" t="s">
        <v>467</v>
      </c>
      <c r="AJ45" t="s">
        <v>467</v>
      </c>
      <c r="AK45" t="s">
        <v>467</v>
      </c>
      <c r="AL45" t="s">
        <v>467</v>
      </c>
      <c r="AM45" t="s">
        <v>467</v>
      </c>
      <c r="AN45">
        <v>7.7232499999999996E-2</v>
      </c>
      <c r="AO45" t="s">
        <v>467</v>
      </c>
      <c r="AP45" t="s">
        <v>467</v>
      </c>
      <c r="AS45" s="227">
        <v>2015</v>
      </c>
      <c r="AT45" s="471">
        <v>2.3533482196363572E-3</v>
      </c>
      <c r="AU45" s="471">
        <v>0.4341843380291896</v>
      </c>
      <c r="AV45" s="472">
        <v>0.43621767811957735</v>
      </c>
      <c r="AW45" s="472">
        <v>5.9243569999584432E-2</v>
      </c>
      <c r="AX45" s="473">
        <v>2.163295645862279E-3</v>
      </c>
      <c r="AY45" s="473">
        <v>8.6186600605733744E-4</v>
      </c>
      <c r="AZ45" s="473">
        <v>1.0979495654656929E-3</v>
      </c>
      <c r="BA45" s="474">
        <v>2.603462069627628E-4</v>
      </c>
      <c r="BB45" s="474">
        <v>2.5072457053312781E-2</v>
      </c>
      <c r="BC45" s="474">
        <v>1.6723247436497991E-3</v>
      </c>
      <c r="BD45" s="474">
        <v>9.2512316669040955E-4</v>
      </c>
      <c r="BE45" s="475">
        <v>7.2286436216761445E-3</v>
      </c>
      <c r="BF45" s="475">
        <v>2.8719059622335143E-2</v>
      </c>
      <c r="BG45" s="470"/>
    </row>
    <row r="46" spans="1:98" x14ac:dyDescent="0.3">
      <c r="A46" s="210" t="str">
        <f t="shared" si="1"/>
        <v>SL_2028_art_115_61</v>
      </c>
      <c r="B46" s="229" t="str">
        <f t="shared" si="2"/>
        <v>Combination Short Haul Truck</v>
      </c>
      <c r="C46" s="240">
        <f t="shared" si="4"/>
        <v>2.089364887475836E-2</v>
      </c>
      <c r="D46" s="421">
        <f t="shared" si="3"/>
        <v>4.1589434894672762E-4</v>
      </c>
      <c r="E46">
        <v>1.9905300000000001E-2</v>
      </c>
      <c r="F46">
        <v>1</v>
      </c>
      <c r="G46">
        <v>1</v>
      </c>
      <c r="H46">
        <v>2028</v>
      </c>
      <c r="I46">
        <v>1</v>
      </c>
      <c r="J46">
        <v>5</v>
      </c>
      <c r="K46" t="s">
        <v>312</v>
      </c>
      <c r="L46">
        <v>9</v>
      </c>
      <c r="M46">
        <v>49</v>
      </c>
      <c r="N46" t="s">
        <v>313</v>
      </c>
      <c r="O46">
        <v>49035</v>
      </c>
      <c r="P46" t="s">
        <v>235</v>
      </c>
      <c r="Q46">
        <v>490350</v>
      </c>
      <c r="R46">
        <v>61</v>
      </c>
      <c r="S46">
        <v>115</v>
      </c>
      <c r="T46" t="s">
        <v>316</v>
      </c>
      <c r="U46">
        <v>15</v>
      </c>
      <c r="V46" t="s">
        <v>342</v>
      </c>
      <c r="W46">
        <v>61</v>
      </c>
      <c r="X46" t="s">
        <v>262</v>
      </c>
      <c r="Y46" t="s">
        <v>467</v>
      </c>
      <c r="Z46" t="s">
        <v>467</v>
      </c>
      <c r="AA46" t="s">
        <v>467</v>
      </c>
      <c r="AB46" t="s">
        <v>467</v>
      </c>
      <c r="AC46" t="s">
        <v>467</v>
      </c>
      <c r="AD46" t="s">
        <v>467</v>
      </c>
      <c r="AE46" t="s">
        <v>467</v>
      </c>
      <c r="AF46">
        <v>5</v>
      </c>
      <c r="AG46" t="s">
        <v>314</v>
      </c>
      <c r="AH46" t="s">
        <v>467</v>
      </c>
      <c r="AI46" t="s">
        <v>467</v>
      </c>
      <c r="AJ46" t="s">
        <v>467</v>
      </c>
      <c r="AK46" t="s">
        <v>467</v>
      </c>
      <c r="AL46" t="s">
        <v>467</v>
      </c>
      <c r="AM46" t="s">
        <v>467</v>
      </c>
      <c r="AN46">
        <v>1.9905300000000001E-2</v>
      </c>
      <c r="AO46" t="s">
        <v>467</v>
      </c>
      <c r="AP46" t="s">
        <v>467</v>
      </c>
      <c r="AS46" s="227">
        <v>2016</v>
      </c>
      <c r="AT46" s="471">
        <v>2.2428159512684893E-3</v>
      </c>
      <c r="AU46" s="471">
        <v>0.41013201654827885</v>
      </c>
      <c r="AV46" s="472">
        <v>0.45664334496145853</v>
      </c>
      <c r="AW46" s="472">
        <v>6.1387471592086205E-2</v>
      </c>
      <c r="AX46" s="473">
        <v>2.377859119148765E-3</v>
      </c>
      <c r="AY46" s="473">
        <v>8.8526518733394945E-4</v>
      </c>
      <c r="AZ46" s="473">
        <v>1.1170852347135529E-3</v>
      </c>
      <c r="BA46" s="474">
        <v>2.4929840418503338E-4</v>
      </c>
      <c r="BB46" s="474">
        <v>2.5187657318080866E-2</v>
      </c>
      <c r="BC46" s="474">
        <v>1.6837715141195596E-3</v>
      </c>
      <c r="BD46" s="474">
        <v>9.2025703938736626E-4</v>
      </c>
      <c r="BE46" s="475">
        <v>7.3800567312853581E-3</v>
      </c>
      <c r="BF46" s="475">
        <v>2.9793100398653408E-2</v>
      </c>
    </row>
    <row r="47" spans="1:98" x14ac:dyDescent="0.3">
      <c r="A47" s="210" t="str">
        <f t="shared" si="1"/>
        <v>SL_2028_art_115_61</v>
      </c>
      <c r="B47" s="229" t="str">
        <f t="shared" si="2"/>
        <v>Combination Short Haul Truck</v>
      </c>
      <c r="C47" s="240">
        <f t="shared" si="4"/>
        <v>2.089364887475836E-2</v>
      </c>
      <c r="D47" s="421">
        <f t="shared" si="3"/>
        <v>1.7024562976130607E-3</v>
      </c>
      <c r="E47">
        <v>8.1481999999999999E-2</v>
      </c>
      <c r="F47">
        <v>1</v>
      </c>
      <c r="G47">
        <v>1</v>
      </c>
      <c r="H47">
        <v>2028</v>
      </c>
      <c r="I47">
        <v>1</v>
      </c>
      <c r="J47">
        <v>5</v>
      </c>
      <c r="K47" t="s">
        <v>312</v>
      </c>
      <c r="L47">
        <v>9</v>
      </c>
      <c r="M47">
        <v>49</v>
      </c>
      <c r="N47" t="s">
        <v>313</v>
      </c>
      <c r="O47">
        <v>49035</v>
      </c>
      <c r="P47" t="s">
        <v>235</v>
      </c>
      <c r="Q47">
        <v>490350</v>
      </c>
      <c r="R47">
        <v>61</v>
      </c>
      <c r="S47">
        <v>115</v>
      </c>
      <c r="T47" t="s">
        <v>316</v>
      </c>
      <c r="U47">
        <v>1</v>
      </c>
      <c r="V47" t="s">
        <v>343</v>
      </c>
      <c r="W47">
        <v>61</v>
      </c>
      <c r="X47" t="s">
        <v>262</v>
      </c>
      <c r="Y47" t="s">
        <v>467</v>
      </c>
      <c r="Z47" t="s">
        <v>467</v>
      </c>
      <c r="AA47" t="s">
        <v>467</v>
      </c>
      <c r="AB47" t="s">
        <v>467</v>
      </c>
      <c r="AC47" t="s">
        <v>467</v>
      </c>
      <c r="AD47" t="s">
        <v>467</v>
      </c>
      <c r="AE47" t="s">
        <v>467</v>
      </c>
      <c r="AF47">
        <v>5</v>
      </c>
      <c r="AG47" t="s">
        <v>314</v>
      </c>
      <c r="AH47" t="s">
        <v>467</v>
      </c>
      <c r="AI47" t="s">
        <v>467</v>
      </c>
      <c r="AJ47" t="s">
        <v>467</v>
      </c>
      <c r="AK47" t="s">
        <v>467</v>
      </c>
      <c r="AL47" t="s">
        <v>467</v>
      </c>
      <c r="AM47" t="s">
        <v>467</v>
      </c>
      <c r="AN47">
        <v>8.1481999999999999E-2</v>
      </c>
      <c r="AO47" t="s">
        <v>467</v>
      </c>
      <c r="AP47" t="s">
        <v>467</v>
      </c>
      <c r="AS47" s="227">
        <v>2017</v>
      </c>
      <c r="AT47" s="477">
        <v>2.2405007151612192E-3</v>
      </c>
      <c r="AU47" s="477">
        <v>0.41242550171390696</v>
      </c>
      <c r="AV47" s="478">
        <v>0.45453568537445532</v>
      </c>
      <c r="AW47" s="478">
        <v>6.0546048946471205E-2</v>
      </c>
      <c r="AX47" s="479">
        <v>2.4136144974785173E-3</v>
      </c>
      <c r="AY47" s="479">
        <v>8.7974182577449584E-4</v>
      </c>
      <c r="AZ47" s="479">
        <v>1.1284231709311901E-3</v>
      </c>
      <c r="BA47" s="480">
        <v>2.4888030623325028E-4</v>
      </c>
      <c r="BB47" s="480">
        <v>2.5329184044133365E-2</v>
      </c>
      <c r="BC47" s="480">
        <v>1.7016707935337493E-3</v>
      </c>
      <c r="BD47" s="480">
        <v>9.1442960332158553E-4</v>
      </c>
      <c r="BE47" s="481">
        <v>7.6934868952451985E-3</v>
      </c>
      <c r="BF47" s="481">
        <v>2.994283211335377E-2</v>
      </c>
    </row>
    <row r="48" spans="1:98" x14ac:dyDescent="0.3">
      <c r="A48" s="210" t="str">
        <f t="shared" si="1"/>
        <v>SL_2028_art_115_54</v>
      </c>
      <c r="B48" s="229" t="str">
        <f t="shared" si="2"/>
        <v>Motor Home</v>
      </c>
      <c r="C48" s="240">
        <f t="shared" si="4"/>
        <v>2.7279009872292342E-3</v>
      </c>
      <c r="D48" s="421">
        <f t="shared" si="3"/>
        <v>1.6787884581546918E-5</v>
      </c>
      <c r="E48">
        <v>6.1541399999999998E-3</v>
      </c>
      <c r="F48">
        <v>1</v>
      </c>
      <c r="G48">
        <v>1</v>
      </c>
      <c r="H48">
        <v>2028</v>
      </c>
      <c r="I48">
        <v>1</v>
      </c>
      <c r="J48">
        <v>5</v>
      </c>
      <c r="K48" t="s">
        <v>312</v>
      </c>
      <c r="L48">
        <v>9</v>
      </c>
      <c r="M48">
        <v>49</v>
      </c>
      <c r="N48" t="s">
        <v>313</v>
      </c>
      <c r="O48">
        <v>49035</v>
      </c>
      <c r="P48" t="s">
        <v>235</v>
      </c>
      <c r="Q48">
        <v>490350</v>
      </c>
      <c r="R48">
        <v>54</v>
      </c>
      <c r="S48">
        <v>115</v>
      </c>
      <c r="T48" t="s">
        <v>316</v>
      </c>
      <c r="U48">
        <v>15</v>
      </c>
      <c r="V48" t="s">
        <v>342</v>
      </c>
      <c r="W48">
        <v>54</v>
      </c>
      <c r="X48" t="s">
        <v>261</v>
      </c>
      <c r="Y48" t="s">
        <v>467</v>
      </c>
      <c r="Z48" t="s">
        <v>467</v>
      </c>
      <c r="AA48" t="s">
        <v>467</v>
      </c>
      <c r="AB48" t="s">
        <v>467</v>
      </c>
      <c r="AC48" t="s">
        <v>467</v>
      </c>
      <c r="AD48" t="s">
        <v>467</v>
      </c>
      <c r="AE48" t="s">
        <v>467</v>
      </c>
      <c r="AF48">
        <v>5</v>
      </c>
      <c r="AG48" t="s">
        <v>314</v>
      </c>
      <c r="AH48" t="s">
        <v>467</v>
      </c>
      <c r="AI48" t="s">
        <v>467</v>
      </c>
      <c r="AJ48" t="s">
        <v>467</v>
      </c>
      <c r="AK48" t="s">
        <v>467</v>
      </c>
      <c r="AL48" t="s">
        <v>467</v>
      </c>
      <c r="AM48" t="s">
        <v>467</v>
      </c>
      <c r="AN48">
        <v>6.1541399999999998E-3</v>
      </c>
      <c r="AO48" t="s">
        <v>467</v>
      </c>
      <c r="AP48" t="s">
        <v>467</v>
      </c>
      <c r="AS48" s="227">
        <v>2018</v>
      </c>
      <c r="AT48" s="471">
        <v>2.2373534011672774E-3</v>
      </c>
      <c r="AU48" s="471">
        <v>0.41359905243436834</v>
      </c>
      <c r="AV48" s="472">
        <v>0.45314358659008852</v>
      </c>
      <c r="AW48" s="472">
        <v>5.9735139870740653E-2</v>
      </c>
      <c r="AX48" s="473">
        <v>2.4641774538149315E-3</v>
      </c>
      <c r="AY48" s="473">
        <v>8.7869397138191951E-4</v>
      </c>
      <c r="AZ48" s="473">
        <v>1.1438769095632809E-3</v>
      </c>
      <c r="BA48" s="474">
        <v>2.509339235625389E-4</v>
      </c>
      <c r="BB48" s="474">
        <v>2.5607976165087597E-2</v>
      </c>
      <c r="BC48" s="474">
        <v>1.7288790155882497E-3</v>
      </c>
      <c r="BD48" s="474">
        <v>9.1630890995717126E-4</v>
      </c>
      <c r="BE48" s="475">
        <v>8.0596926117267771E-3</v>
      </c>
      <c r="BF48" s="475">
        <v>3.0234328742952649E-2</v>
      </c>
    </row>
    <row r="49" spans="1:58" x14ac:dyDescent="0.3">
      <c r="A49" s="210" t="str">
        <f t="shared" si="1"/>
        <v>SL_2028_art_115_54</v>
      </c>
      <c r="B49" s="229" t="str">
        <f t="shared" si="2"/>
        <v>Motor Home</v>
      </c>
      <c r="C49" s="240">
        <f t="shared" si="4"/>
        <v>2.7279009872292342E-3</v>
      </c>
      <c r="D49" s="421">
        <f t="shared" si="3"/>
        <v>4.3966671371568459E-5</v>
      </c>
      <c r="E49">
        <v>1.61174E-2</v>
      </c>
      <c r="F49">
        <v>1</v>
      </c>
      <c r="G49">
        <v>1</v>
      </c>
      <c r="H49">
        <v>2028</v>
      </c>
      <c r="I49">
        <v>1</v>
      </c>
      <c r="J49">
        <v>5</v>
      </c>
      <c r="K49" t="s">
        <v>312</v>
      </c>
      <c r="L49">
        <v>9</v>
      </c>
      <c r="M49">
        <v>49</v>
      </c>
      <c r="N49" t="s">
        <v>313</v>
      </c>
      <c r="O49">
        <v>49035</v>
      </c>
      <c r="P49" t="s">
        <v>235</v>
      </c>
      <c r="Q49">
        <v>490350</v>
      </c>
      <c r="R49">
        <v>54</v>
      </c>
      <c r="S49">
        <v>115</v>
      </c>
      <c r="T49" t="s">
        <v>316</v>
      </c>
      <c r="U49">
        <v>1</v>
      </c>
      <c r="V49" t="s">
        <v>343</v>
      </c>
      <c r="W49">
        <v>54</v>
      </c>
      <c r="X49" t="s">
        <v>261</v>
      </c>
      <c r="Y49" t="s">
        <v>467</v>
      </c>
      <c r="Z49" t="s">
        <v>467</v>
      </c>
      <c r="AA49" t="s">
        <v>467</v>
      </c>
      <c r="AB49" t="s">
        <v>467</v>
      </c>
      <c r="AC49" t="s">
        <v>467</v>
      </c>
      <c r="AD49" t="s">
        <v>467</v>
      </c>
      <c r="AE49" t="s">
        <v>467</v>
      </c>
      <c r="AF49">
        <v>5</v>
      </c>
      <c r="AG49" t="s">
        <v>314</v>
      </c>
      <c r="AH49" t="s">
        <v>467</v>
      </c>
      <c r="AI49" t="s">
        <v>467</v>
      </c>
      <c r="AJ49" t="s">
        <v>467</v>
      </c>
      <c r="AK49" t="s">
        <v>467</v>
      </c>
      <c r="AL49" t="s">
        <v>467</v>
      </c>
      <c r="AM49" t="s">
        <v>467</v>
      </c>
      <c r="AN49">
        <v>1.61174E-2</v>
      </c>
      <c r="AO49" t="s">
        <v>467</v>
      </c>
      <c r="AP49" t="s">
        <v>467</v>
      </c>
      <c r="AS49" s="227">
        <v>2019</v>
      </c>
      <c r="AT49" s="471">
        <v>2.2361539725739587E-3</v>
      </c>
      <c r="AU49" s="471">
        <v>0.41469142333380887</v>
      </c>
      <c r="AV49" s="472">
        <v>0.45241095366768774</v>
      </c>
      <c r="AW49" s="472">
        <v>5.899994921415358E-2</v>
      </c>
      <c r="AX49" s="473">
        <v>2.4848099231952578E-3</v>
      </c>
      <c r="AY49" s="473">
        <v>8.7024633420963455E-4</v>
      </c>
      <c r="AZ49" s="473">
        <v>1.1502621397231443E-3</v>
      </c>
      <c r="BA49" s="474">
        <v>2.5629553106839924E-4</v>
      </c>
      <c r="BB49" s="474">
        <v>2.5931927070849251E-2</v>
      </c>
      <c r="BC49" s="474">
        <v>1.7569915236813865E-3</v>
      </c>
      <c r="BD49" s="474">
        <v>9.2407656041460016E-4</v>
      </c>
      <c r="BE49" s="475">
        <v>8.3114658317916083E-3</v>
      </c>
      <c r="BF49" s="475">
        <v>2.9975444896842465E-2</v>
      </c>
    </row>
    <row r="50" spans="1:58" x14ac:dyDescent="0.3">
      <c r="A50" s="210" t="str">
        <f t="shared" si="1"/>
        <v>SL_2028_art_115_53</v>
      </c>
      <c r="B50" s="229" t="str">
        <f t="shared" si="2"/>
        <v>Single Long Haul Truck</v>
      </c>
      <c r="C50" s="240">
        <f t="shared" si="4"/>
        <v>1.7512108294727017E-3</v>
      </c>
      <c r="D50" s="421">
        <f t="shared" si="3"/>
        <v>1.2738342597801022E-5</v>
      </c>
      <c r="E50">
        <v>7.27402E-3</v>
      </c>
      <c r="F50">
        <v>1</v>
      </c>
      <c r="G50">
        <v>1</v>
      </c>
      <c r="H50">
        <v>2028</v>
      </c>
      <c r="I50">
        <v>1</v>
      </c>
      <c r="J50">
        <v>5</v>
      </c>
      <c r="K50" t="s">
        <v>312</v>
      </c>
      <c r="L50">
        <v>9</v>
      </c>
      <c r="M50">
        <v>49</v>
      </c>
      <c r="N50" t="s">
        <v>313</v>
      </c>
      <c r="O50">
        <v>49035</v>
      </c>
      <c r="P50" t="s">
        <v>235</v>
      </c>
      <c r="Q50">
        <v>490350</v>
      </c>
      <c r="R50">
        <v>53</v>
      </c>
      <c r="S50">
        <v>115</v>
      </c>
      <c r="T50" t="s">
        <v>316</v>
      </c>
      <c r="U50">
        <v>15</v>
      </c>
      <c r="V50" t="s">
        <v>342</v>
      </c>
      <c r="W50">
        <v>53</v>
      </c>
      <c r="X50" t="s">
        <v>260</v>
      </c>
      <c r="Y50" t="s">
        <v>467</v>
      </c>
      <c r="Z50" t="s">
        <v>467</v>
      </c>
      <c r="AA50" t="s">
        <v>467</v>
      </c>
      <c r="AB50" t="s">
        <v>467</v>
      </c>
      <c r="AC50" t="s">
        <v>467</v>
      </c>
      <c r="AD50" t="s">
        <v>467</v>
      </c>
      <c r="AE50" t="s">
        <v>467</v>
      </c>
      <c r="AF50">
        <v>5</v>
      </c>
      <c r="AG50" t="s">
        <v>314</v>
      </c>
      <c r="AH50" t="s">
        <v>467</v>
      </c>
      <c r="AI50" t="s">
        <v>467</v>
      </c>
      <c r="AJ50" t="s">
        <v>467</v>
      </c>
      <c r="AK50" t="s">
        <v>467</v>
      </c>
      <c r="AL50" t="s">
        <v>467</v>
      </c>
      <c r="AM50" t="s">
        <v>467</v>
      </c>
      <c r="AN50">
        <v>7.27402E-3</v>
      </c>
      <c r="AO50" t="s">
        <v>467</v>
      </c>
      <c r="AP50" t="s">
        <v>467</v>
      </c>
      <c r="AS50" s="227">
        <v>2020</v>
      </c>
      <c r="AT50" s="471">
        <v>2.2352467358553083E-3</v>
      </c>
      <c r="AU50" s="471">
        <v>0.41539299741678809</v>
      </c>
      <c r="AV50" s="472">
        <v>0.45208403571763789</v>
      </c>
      <c r="AW50" s="472">
        <v>5.8316368624885269E-2</v>
      </c>
      <c r="AX50" s="473">
        <v>2.4992062675139211E-3</v>
      </c>
      <c r="AY50" s="473">
        <v>8.6244410903859572E-4</v>
      </c>
      <c r="AZ50" s="473">
        <v>1.1548684339379057E-3</v>
      </c>
      <c r="BA50" s="474">
        <v>2.649102381175562E-4</v>
      </c>
      <c r="BB50" s="474">
        <v>2.6409152676494969E-2</v>
      </c>
      <c r="BC50" s="474">
        <v>1.7948871754989797E-3</v>
      </c>
      <c r="BD50" s="474">
        <v>9.4199199869537259E-4</v>
      </c>
      <c r="BE50" s="475">
        <v>8.4852753478911521E-3</v>
      </c>
      <c r="BF50" s="475">
        <v>2.9558615257645002E-2</v>
      </c>
    </row>
    <row r="51" spans="1:58" x14ac:dyDescent="0.3">
      <c r="A51" s="210" t="str">
        <f t="shared" si="1"/>
        <v>SL_2028_art_115_53</v>
      </c>
      <c r="B51" s="229" t="str">
        <f t="shared" si="2"/>
        <v>Single Long Haul Truck</v>
      </c>
      <c r="C51" s="240">
        <f t="shared" si="4"/>
        <v>1.7512108294727017E-3</v>
      </c>
      <c r="D51" s="421">
        <f t="shared" si="3"/>
        <v>4.2850027544201638E-5</v>
      </c>
      <c r="E51">
        <v>2.4468799999999999E-2</v>
      </c>
      <c r="F51">
        <v>1</v>
      </c>
      <c r="G51">
        <v>1</v>
      </c>
      <c r="H51">
        <v>2028</v>
      </c>
      <c r="I51">
        <v>1</v>
      </c>
      <c r="J51">
        <v>5</v>
      </c>
      <c r="K51" t="s">
        <v>312</v>
      </c>
      <c r="L51">
        <v>9</v>
      </c>
      <c r="M51">
        <v>49</v>
      </c>
      <c r="N51" t="s">
        <v>313</v>
      </c>
      <c r="O51">
        <v>49035</v>
      </c>
      <c r="P51" t="s">
        <v>235</v>
      </c>
      <c r="Q51">
        <v>490350</v>
      </c>
      <c r="R51">
        <v>53</v>
      </c>
      <c r="S51">
        <v>115</v>
      </c>
      <c r="T51" t="s">
        <v>316</v>
      </c>
      <c r="U51">
        <v>1</v>
      </c>
      <c r="V51" t="s">
        <v>343</v>
      </c>
      <c r="W51">
        <v>53</v>
      </c>
      <c r="X51" t="s">
        <v>260</v>
      </c>
      <c r="Y51" t="s">
        <v>467</v>
      </c>
      <c r="Z51" t="s">
        <v>467</v>
      </c>
      <c r="AA51" t="s">
        <v>467</v>
      </c>
      <c r="AB51" t="s">
        <v>467</v>
      </c>
      <c r="AC51" t="s">
        <v>467</v>
      </c>
      <c r="AD51" t="s">
        <v>467</v>
      </c>
      <c r="AE51" t="s">
        <v>467</v>
      </c>
      <c r="AF51">
        <v>5</v>
      </c>
      <c r="AG51" t="s">
        <v>314</v>
      </c>
      <c r="AH51" t="s">
        <v>467</v>
      </c>
      <c r="AI51" t="s">
        <v>467</v>
      </c>
      <c r="AJ51" t="s">
        <v>467</v>
      </c>
      <c r="AK51" t="s">
        <v>467</v>
      </c>
      <c r="AL51" t="s">
        <v>467</v>
      </c>
      <c r="AM51" t="s">
        <v>467</v>
      </c>
      <c r="AN51">
        <v>2.4468799999999999E-2</v>
      </c>
      <c r="AO51" t="s">
        <v>467</v>
      </c>
      <c r="AP51" t="s">
        <v>467</v>
      </c>
      <c r="AS51" s="227">
        <v>2021</v>
      </c>
      <c r="AT51" s="471">
        <v>2.2336121714074345E-3</v>
      </c>
      <c r="AU51" s="471">
        <v>0.41605182029772175</v>
      </c>
      <c r="AV51" s="472">
        <v>0.45155027865376007</v>
      </c>
      <c r="AW51" s="472">
        <v>5.7625935771116001E-2</v>
      </c>
      <c r="AX51" s="473">
        <v>2.5241173192854247E-3</v>
      </c>
      <c r="AY51" s="473">
        <v>8.5897506954060526E-4</v>
      </c>
      <c r="AZ51" s="473">
        <v>1.1624412860682819E-3</v>
      </c>
      <c r="BA51" s="474">
        <v>2.7289322481144422E-4</v>
      </c>
      <c r="BB51" s="474">
        <v>2.6857754067956728E-2</v>
      </c>
      <c r="BC51" s="474">
        <v>1.8321198849981194E-3</v>
      </c>
      <c r="BD51" s="474">
        <v>9.6175211796832322E-4</v>
      </c>
      <c r="BE51" s="475">
        <v>8.7245115655616087E-3</v>
      </c>
      <c r="BF51" s="475">
        <v>2.9343788569804109E-2</v>
      </c>
    </row>
    <row r="52" spans="1:58" x14ac:dyDescent="0.3">
      <c r="A52" s="210" t="str">
        <f t="shared" si="1"/>
        <v>SL_2028_art_115_52</v>
      </c>
      <c r="B52" s="229" t="str">
        <f t="shared" si="2"/>
        <v>Single Short Haul Truck</v>
      </c>
      <c r="C52" s="240">
        <f t="shared" si="4"/>
        <v>2.5384092162257711E-2</v>
      </c>
      <c r="D52" s="421">
        <f t="shared" si="3"/>
        <v>1.854432314504521E-4</v>
      </c>
      <c r="E52">
        <v>7.3054900000000004E-3</v>
      </c>
      <c r="F52">
        <v>1</v>
      </c>
      <c r="G52">
        <v>1</v>
      </c>
      <c r="H52">
        <v>2028</v>
      </c>
      <c r="I52">
        <v>1</v>
      </c>
      <c r="J52">
        <v>5</v>
      </c>
      <c r="K52" t="s">
        <v>312</v>
      </c>
      <c r="L52">
        <v>9</v>
      </c>
      <c r="M52">
        <v>49</v>
      </c>
      <c r="N52" t="s">
        <v>313</v>
      </c>
      <c r="O52">
        <v>49035</v>
      </c>
      <c r="P52" t="s">
        <v>235</v>
      </c>
      <c r="Q52">
        <v>490350</v>
      </c>
      <c r="R52">
        <v>52</v>
      </c>
      <c r="S52">
        <v>115</v>
      </c>
      <c r="T52" t="s">
        <v>316</v>
      </c>
      <c r="U52">
        <v>15</v>
      </c>
      <c r="V52" t="s">
        <v>342</v>
      </c>
      <c r="W52">
        <v>52</v>
      </c>
      <c r="X52" t="s">
        <v>259</v>
      </c>
      <c r="Y52" t="s">
        <v>467</v>
      </c>
      <c r="Z52" t="s">
        <v>467</v>
      </c>
      <c r="AA52" t="s">
        <v>467</v>
      </c>
      <c r="AB52" t="s">
        <v>467</v>
      </c>
      <c r="AC52" t="s">
        <v>467</v>
      </c>
      <c r="AD52" t="s">
        <v>467</v>
      </c>
      <c r="AE52" t="s">
        <v>467</v>
      </c>
      <c r="AF52">
        <v>5</v>
      </c>
      <c r="AG52" t="s">
        <v>314</v>
      </c>
      <c r="AH52" t="s">
        <v>467</v>
      </c>
      <c r="AI52" t="s">
        <v>467</v>
      </c>
      <c r="AJ52" t="s">
        <v>467</v>
      </c>
      <c r="AK52" t="s">
        <v>467</v>
      </c>
      <c r="AL52" t="s">
        <v>467</v>
      </c>
      <c r="AM52" t="s">
        <v>467</v>
      </c>
      <c r="AN52">
        <v>7.3054900000000004E-3</v>
      </c>
      <c r="AO52" t="s">
        <v>467</v>
      </c>
      <c r="AP52" t="s">
        <v>467</v>
      </c>
      <c r="AS52" s="227">
        <v>2022</v>
      </c>
      <c r="AT52" s="471">
        <v>2.2314168256325722E-3</v>
      </c>
      <c r="AU52" s="471">
        <v>0.41699108318095135</v>
      </c>
      <c r="AV52" s="472">
        <v>0.45059439362549625</v>
      </c>
      <c r="AW52" s="472">
        <v>5.689923971878276E-2</v>
      </c>
      <c r="AX52" s="473">
        <v>2.5554960664564332E-3</v>
      </c>
      <c r="AY52" s="473">
        <v>8.5749953046076913E-4</v>
      </c>
      <c r="AZ52" s="473">
        <v>1.1715298962693391E-3</v>
      </c>
      <c r="BA52" s="474">
        <v>2.824001200262881E-4</v>
      </c>
      <c r="BB52" s="474">
        <v>2.7422309467340665E-2</v>
      </c>
      <c r="BC52" s="474">
        <v>1.8776539544483634E-3</v>
      </c>
      <c r="BD52" s="474">
        <v>9.8448522208771042E-4</v>
      </c>
      <c r="BE52" s="475">
        <v>8.9745820961640403E-3</v>
      </c>
      <c r="BF52" s="475">
        <v>2.9157910295883317E-2</v>
      </c>
    </row>
    <row r="53" spans="1:58" x14ac:dyDescent="0.3">
      <c r="A53" s="210" t="str">
        <f t="shared" si="1"/>
        <v>SL_2028_art_115_52</v>
      </c>
      <c r="B53" s="229" t="str">
        <f t="shared" si="2"/>
        <v>Single Short Haul Truck</v>
      </c>
      <c r="C53" s="240">
        <f t="shared" si="4"/>
        <v>2.5384092162257711E-2</v>
      </c>
      <c r="D53" s="421">
        <f t="shared" si="3"/>
        <v>6.2196864138728712E-4</v>
      </c>
      <c r="E53">
        <v>2.4502300000000001E-2</v>
      </c>
      <c r="F53">
        <v>1</v>
      </c>
      <c r="G53">
        <v>1</v>
      </c>
      <c r="H53">
        <v>2028</v>
      </c>
      <c r="I53">
        <v>1</v>
      </c>
      <c r="J53">
        <v>5</v>
      </c>
      <c r="K53" t="s">
        <v>312</v>
      </c>
      <c r="L53">
        <v>9</v>
      </c>
      <c r="M53">
        <v>49</v>
      </c>
      <c r="N53" t="s">
        <v>313</v>
      </c>
      <c r="O53">
        <v>49035</v>
      </c>
      <c r="P53" t="s">
        <v>235</v>
      </c>
      <c r="Q53">
        <v>490350</v>
      </c>
      <c r="R53">
        <v>52</v>
      </c>
      <c r="S53">
        <v>115</v>
      </c>
      <c r="T53" t="s">
        <v>316</v>
      </c>
      <c r="U53">
        <v>1</v>
      </c>
      <c r="V53" t="s">
        <v>343</v>
      </c>
      <c r="W53">
        <v>52</v>
      </c>
      <c r="X53" t="s">
        <v>259</v>
      </c>
      <c r="Y53" t="s">
        <v>467</v>
      </c>
      <c r="Z53" t="s">
        <v>467</v>
      </c>
      <c r="AA53" t="s">
        <v>467</v>
      </c>
      <c r="AB53" t="s">
        <v>467</v>
      </c>
      <c r="AC53" t="s">
        <v>467</v>
      </c>
      <c r="AD53" t="s">
        <v>467</v>
      </c>
      <c r="AE53" t="s">
        <v>467</v>
      </c>
      <c r="AF53">
        <v>5</v>
      </c>
      <c r="AG53" t="s">
        <v>314</v>
      </c>
      <c r="AH53" t="s">
        <v>467</v>
      </c>
      <c r="AI53" t="s">
        <v>467</v>
      </c>
      <c r="AJ53" t="s">
        <v>467</v>
      </c>
      <c r="AK53" t="s">
        <v>467</v>
      </c>
      <c r="AL53" t="s">
        <v>467</v>
      </c>
      <c r="AM53" t="s">
        <v>467</v>
      </c>
      <c r="AN53">
        <v>2.4502300000000001E-2</v>
      </c>
      <c r="AO53" t="s">
        <v>467</v>
      </c>
      <c r="AP53" t="s">
        <v>467</v>
      </c>
      <c r="AS53" s="227">
        <v>2023</v>
      </c>
      <c r="AT53" s="471">
        <v>2.2289622431452519E-3</v>
      </c>
      <c r="AU53" s="471">
        <v>0.41835419853941536</v>
      </c>
      <c r="AV53" s="472">
        <v>0.44917796675366045</v>
      </c>
      <c r="AW53" s="472">
        <v>5.6142289562310356E-2</v>
      </c>
      <c r="AX53" s="473">
        <v>2.5877934486076499E-3</v>
      </c>
      <c r="AY53" s="473">
        <v>8.5754193698477804E-4</v>
      </c>
      <c r="AZ53" s="473">
        <v>1.180657293407876E-3</v>
      </c>
      <c r="BA53" s="474">
        <v>2.9366781551595046E-4</v>
      </c>
      <c r="BB53" s="474">
        <v>2.807389471313115E-2</v>
      </c>
      <c r="BC53" s="474">
        <v>1.9279705980940268E-3</v>
      </c>
      <c r="BD53" s="474">
        <v>1.0167334041188212E-3</v>
      </c>
      <c r="BE53" s="475">
        <v>9.2226375943003473E-3</v>
      </c>
      <c r="BF53" s="475">
        <v>2.893568609730816E-2</v>
      </c>
    </row>
    <row r="54" spans="1:58" x14ac:dyDescent="0.3">
      <c r="A54" s="210" t="str">
        <f t="shared" si="1"/>
        <v>SL_2028_art_115_51</v>
      </c>
      <c r="B54" s="229" t="str">
        <f t="shared" si="2"/>
        <v>Refuse Truck</v>
      </c>
      <c r="C54" s="240">
        <f t="shared" si="4"/>
        <v>1.3855574196514914E-3</v>
      </c>
      <c r="D54" s="421">
        <f t="shared" si="3"/>
        <v>1.4377929343723528E-5</v>
      </c>
      <c r="E54">
        <v>1.0377000000000001E-2</v>
      </c>
      <c r="F54">
        <v>1</v>
      </c>
      <c r="G54">
        <v>1</v>
      </c>
      <c r="H54">
        <v>2028</v>
      </c>
      <c r="I54">
        <v>1</v>
      </c>
      <c r="J54">
        <v>5</v>
      </c>
      <c r="K54" t="s">
        <v>312</v>
      </c>
      <c r="L54">
        <v>9</v>
      </c>
      <c r="M54">
        <v>49</v>
      </c>
      <c r="N54" t="s">
        <v>313</v>
      </c>
      <c r="O54">
        <v>49035</v>
      </c>
      <c r="P54" t="s">
        <v>235</v>
      </c>
      <c r="Q54">
        <v>490350</v>
      </c>
      <c r="R54">
        <v>51</v>
      </c>
      <c r="S54">
        <v>115</v>
      </c>
      <c r="T54" t="s">
        <v>316</v>
      </c>
      <c r="U54">
        <v>15</v>
      </c>
      <c r="V54" t="s">
        <v>342</v>
      </c>
      <c r="W54">
        <v>51</v>
      </c>
      <c r="X54" t="s">
        <v>258</v>
      </c>
      <c r="Y54" t="s">
        <v>467</v>
      </c>
      <c r="Z54" t="s">
        <v>467</v>
      </c>
      <c r="AA54" t="s">
        <v>467</v>
      </c>
      <c r="AB54" t="s">
        <v>467</v>
      </c>
      <c r="AC54" t="s">
        <v>467</v>
      </c>
      <c r="AD54" t="s">
        <v>467</v>
      </c>
      <c r="AE54" t="s">
        <v>467</v>
      </c>
      <c r="AF54">
        <v>5</v>
      </c>
      <c r="AG54" t="s">
        <v>314</v>
      </c>
      <c r="AH54" t="s">
        <v>467</v>
      </c>
      <c r="AI54" t="s">
        <v>467</v>
      </c>
      <c r="AJ54" t="s">
        <v>467</v>
      </c>
      <c r="AK54" t="s">
        <v>467</v>
      </c>
      <c r="AL54" t="s">
        <v>467</v>
      </c>
      <c r="AM54" t="s">
        <v>467</v>
      </c>
      <c r="AN54">
        <v>1.0377000000000001E-2</v>
      </c>
      <c r="AO54" t="s">
        <v>467</v>
      </c>
      <c r="AP54" t="s">
        <v>467</v>
      </c>
      <c r="AS54" s="227">
        <v>2024</v>
      </c>
      <c r="AT54" s="471">
        <v>2.2261908568318631E-3</v>
      </c>
      <c r="AU54" s="471">
        <v>0.42045592281508992</v>
      </c>
      <c r="AV54" s="472">
        <v>0.44699864114874754</v>
      </c>
      <c r="AW54" s="472">
        <v>5.5349969238391895E-2</v>
      </c>
      <c r="AX54" s="473">
        <v>2.6207284206277953E-3</v>
      </c>
      <c r="AY54" s="473">
        <v>8.582569745533092E-4</v>
      </c>
      <c r="AZ54" s="473">
        <v>1.1916276711130343E-3</v>
      </c>
      <c r="BA54" s="474">
        <v>3.0643240154465694E-4</v>
      </c>
      <c r="BB54" s="474">
        <v>2.8749544212258001E-2</v>
      </c>
      <c r="BC54" s="474">
        <v>1.9779543840283747E-3</v>
      </c>
      <c r="BD54" s="474">
        <v>1.0478984861996474E-3</v>
      </c>
      <c r="BE54" s="475">
        <v>9.479507695873449E-3</v>
      </c>
      <c r="BF54" s="475">
        <v>2.8737325694740488E-2</v>
      </c>
    </row>
    <row r="55" spans="1:58" x14ac:dyDescent="0.3">
      <c r="A55" s="210" t="str">
        <f t="shared" si="1"/>
        <v>SL_2028_art_115_51</v>
      </c>
      <c r="B55" s="229" t="str">
        <f t="shared" si="2"/>
        <v>Refuse Truck</v>
      </c>
      <c r="C55" s="240">
        <f t="shared" si="4"/>
        <v>1.3855574196514914E-3</v>
      </c>
      <c r="D55" s="421">
        <f t="shared" si="3"/>
        <v>4.1982251259698227E-5</v>
      </c>
      <c r="E55">
        <v>3.0299900000000001E-2</v>
      </c>
      <c r="F55">
        <v>1</v>
      </c>
      <c r="G55">
        <v>1</v>
      </c>
      <c r="H55">
        <v>2028</v>
      </c>
      <c r="I55">
        <v>1</v>
      </c>
      <c r="J55">
        <v>5</v>
      </c>
      <c r="K55" t="s">
        <v>312</v>
      </c>
      <c r="L55">
        <v>9</v>
      </c>
      <c r="M55">
        <v>49</v>
      </c>
      <c r="N55" t="s">
        <v>313</v>
      </c>
      <c r="O55">
        <v>49035</v>
      </c>
      <c r="P55" t="s">
        <v>235</v>
      </c>
      <c r="Q55">
        <v>490350</v>
      </c>
      <c r="R55">
        <v>51</v>
      </c>
      <c r="S55">
        <v>115</v>
      </c>
      <c r="T55" t="s">
        <v>316</v>
      </c>
      <c r="U55">
        <v>1</v>
      </c>
      <c r="V55" t="s">
        <v>343</v>
      </c>
      <c r="W55">
        <v>51</v>
      </c>
      <c r="X55" t="s">
        <v>258</v>
      </c>
      <c r="Y55" t="s">
        <v>467</v>
      </c>
      <c r="Z55" t="s">
        <v>467</v>
      </c>
      <c r="AA55" t="s">
        <v>467</v>
      </c>
      <c r="AB55" t="s">
        <v>467</v>
      </c>
      <c r="AC55" t="s">
        <v>467</v>
      </c>
      <c r="AD55" t="s">
        <v>467</v>
      </c>
      <c r="AE55" t="s">
        <v>467</v>
      </c>
      <c r="AF55">
        <v>5</v>
      </c>
      <c r="AG55" t="s">
        <v>314</v>
      </c>
      <c r="AH55" t="s">
        <v>467</v>
      </c>
      <c r="AI55" t="s">
        <v>467</v>
      </c>
      <c r="AJ55" t="s">
        <v>467</v>
      </c>
      <c r="AK55" t="s">
        <v>467</v>
      </c>
      <c r="AL55" t="s">
        <v>467</v>
      </c>
      <c r="AM55" t="s">
        <v>467</v>
      </c>
      <c r="AN55">
        <v>3.0299900000000001E-2</v>
      </c>
      <c r="AO55" t="s">
        <v>467</v>
      </c>
      <c r="AP55" t="s">
        <v>467</v>
      </c>
      <c r="AS55" s="227">
        <v>2025</v>
      </c>
      <c r="AT55" s="471">
        <v>2.223962273096606E-3</v>
      </c>
      <c r="AU55" s="471">
        <v>0.42282495361272043</v>
      </c>
      <c r="AV55" s="472">
        <v>0.4447153982134146</v>
      </c>
      <c r="AW55" s="472">
        <v>5.4610683466605602E-2</v>
      </c>
      <c r="AX55" s="473">
        <v>2.6453652833738454E-3</v>
      </c>
      <c r="AY55" s="473">
        <v>8.576727842260609E-4</v>
      </c>
      <c r="AZ55" s="473">
        <v>1.1988097056608951E-3</v>
      </c>
      <c r="BA55" s="474">
        <v>3.1937954788160934E-4</v>
      </c>
      <c r="BB55" s="474">
        <v>2.9375052540095925E-2</v>
      </c>
      <c r="BC55" s="474">
        <v>2.0220861842788593E-3</v>
      </c>
      <c r="BD55" s="474">
        <v>1.0842915410926893E-3</v>
      </c>
      <c r="BE55" s="475">
        <v>9.5974864554531272E-3</v>
      </c>
      <c r="BF55" s="475">
        <v>2.8524858392099482E-2</v>
      </c>
    </row>
    <row r="56" spans="1:58" x14ac:dyDescent="0.3">
      <c r="A56" s="210" t="str">
        <f t="shared" si="1"/>
        <v>SL_2028_art_115_43</v>
      </c>
      <c r="B56" s="229" t="str">
        <f t="shared" si="2"/>
        <v>School Bus</v>
      </c>
      <c r="C56" s="240">
        <f t="shared" si="4"/>
        <v>1.144824296919607E-3</v>
      </c>
      <c r="D56" s="421">
        <f t="shared" si="3"/>
        <v>1.3882139424447153E-5</v>
      </c>
      <c r="E56">
        <v>1.2126E-2</v>
      </c>
      <c r="F56">
        <v>1</v>
      </c>
      <c r="G56">
        <v>1</v>
      </c>
      <c r="H56">
        <v>2028</v>
      </c>
      <c r="I56">
        <v>1</v>
      </c>
      <c r="J56">
        <v>5</v>
      </c>
      <c r="K56" t="s">
        <v>312</v>
      </c>
      <c r="L56">
        <v>9</v>
      </c>
      <c r="M56">
        <v>49</v>
      </c>
      <c r="N56" t="s">
        <v>313</v>
      </c>
      <c r="O56">
        <v>49035</v>
      </c>
      <c r="P56" t="s">
        <v>235</v>
      </c>
      <c r="Q56">
        <v>490350</v>
      </c>
      <c r="R56">
        <v>43</v>
      </c>
      <c r="S56">
        <v>115</v>
      </c>
      <c r="T56" t="s">
        <v>316</v>
      </c>
      <c r="U56">
        <v>15</v>
      </c>
      <c r="V56" t="s">
        <v>342</v>
      </c>
      <c r="W56">
        <v>43</v>
      </c>
      <c r="X56" t="s">
        <v>257</v>
      </c>
      <c r="Y56" t="s">
        <v>467</v>
      </c>
      <c r="Z56" t="s">
        <v>467</v>
      </c>
      <c r="AA56" t="s">
        <v>467</v>
      </c>
      <c r="AB56" t="s">
        <v>467</v>
      </c>
      <c r="AC56" t="s">
        <v>467</v>
      </c>
      <c r="AD56" t="s">
        <v>467</v>
      </c>
      <c r="AE56" t="s">
        <v>467</v>
      </c>
      <c r="AF56">
        <v>5</v>
      </c>
      <c r="AG56" t="s">
        <v>314</v>
      </c>
      <c r="AH56" t="s">
        <v>467</v>
      </c>
      <c r="AI56" t="s">
        <v>467</v>
      </c>
      <c r="AJ56" t="s">
        <v>467</v>
      </c>
      <c r="AK56" t="s">
        <v>467</v>
      </c>
      <c r="AL56" t="s">
        <v>467</v>
      </c>
      <c r="AM56" t="s">
        <v>467</v>
      </c>
      <c r="AN56">
        <v>1.2126E-2</v>
      </c>
      <c r="AO56" t="s">
        <v>467</v>
      </c>
      <c r="AP56" t="s">
        <v>467</v>
      </c>
      <c r="AS56" s="227">
        <v>2026</v>
      </c>
      <c r="AT56" s="471">
        <v>2.2220275838642583E-3</v>
      </c>
      <c r="AU56" s="471">
        <v>0.42598534883302536</v>
      </c>
      <c r="AV56" s="472">
        <v>0.44182267522181001</v>
      </c>
      <c r="AW56" s="472">
        <v>5.3841947681422572E-2</v>
      </c>
      <c r="AX56" s="473">
        <v>2.6641565506944475E-3</v>
      </c>
      <c r="AY56" s="473">
        <v>8.5546195309523974E-4</v>
      </c>
      <c r="AZ56" s="473">
        <v>1.2030328931796476E-3</v>
      </c>
      <c r="BA56" s="474">
        <v>3.3067239774883615E-4</v>
      </c>
      <c r="BB56" s="474">
        <v>2.9997324393203885E-2</v>
      </c>
      <c r="BC56" s="474">
        <v>2.0619746625224859E-3</v>
      </c>
      <c r="BD56" s="474">
        <v>1.1317974275305293E-3</v>
      </c>
      <c r="BE56" s="475">
        <v>9.6281020162857864E-3</v>
      </c>
      <c r="BF56" s="475">
        <v>2.8255478385616758E-2</v>
      </c>
    </row>
    <row r="57" spans="1:58" x14ac:dyDescent="0.3">
      <c r="A57" s="210" t="str">
        <f t="shared" si="1"/>
        <v>SL_2028_art_115_43</v>
      </c>
      <c r="B57" s="229" t="str">
        <f t="shared" si="2"/>
        <v>School Bus</v>
      </c>
      <c r="C57" s="240">
        <f t="shared" si="4"/>
        <v>1.144824296919607E-3</v>
      </c>
      <c r="D57" s="421">
        <f t="shared" si="3"/>
        <v>5.9425654086932648E-5</v>
      </c>
      <c r="E57">
        <v>5.1908099999999999E-2</v>
      </c>
      <c r="F57">
        <v>1</v>
      </c>
      <c r="G57">
        <v>1</v>
      </c>
      <c r="H57">
        <v>2028</v>
      </c>
      <c r="I57">
        <v>1</v>
      </c>
      <c r="J57">
        <v>5</v>
      </c>
      <c r="K57" t="s">
        <v>312</v>
      </c>
      <c r="L57">
        <v>9</v>
      </c>
      <c r="M57">
        <v>49</v>
      </c>
      <c r="N57" t="s">
        <v>313</v>
      </c>
      <c r="O57">
        <v>49035</v>
      </c>
      <c r="P57" t="s">
        <v>235</v>
      </c>
      <c r="Q57">
        <v>490350</v>
      </c>
      <c r="R57">
        <v>43</v>
      </c>
      <c r="S57">
        <v>115</v>
      </c>
      <c r="T57" t="s">
        <v>316</v>
      </c>
      <c r="U57">
        <v>1</v>
      </c>
      <c r="V57" t="s">
        <v>343</v>
      </c>
      <c r="W57">
        <v>43</v>
      </c>
      <c r="X57" t="s">
        <v>257</v>
      </c>
      <c r="Y57" t="s">
        <v>467</v>
      </c>
      <c r="Z57" t="s">
        <v>467</v>
      </c>
      <c r="AA57" t="s">
        <v>467</v>
      </c>
      <c r="AB57" t="s">
        <v>467</v>
      </c>
      <c r="AC57" t="s">
        <v>467</v>
      </c>
      <c r="AD57" t="s">
        <v>467</v>
      </c>
      <c r="AE57" t="s">
        <v>467</v>
      </c>
      <c r="AF57">
        <v>5</v>
      </c>
      <c r="AG57" t="s">
        <v>314</v>
      </c>
      <c r="AH57" t="s">
        <v>467</v>
      </c>
      <c r="AI57" t="s">
        <v>467</v>
      </c>
      <c r="AJ57" t="s">
        <v>467</v>
      </c>
      <c r="AK57" t="s">
        <v>467</v>
      </c>
      <c r="AL57" t="s">
        <v>467</v>
      </c>
      <c r="AM57" t="s">
        <v>467</v>
      </c>
      <c r="AN57">
        <v>5.1908099999999999E-2</v>
      </c>
      <c r="AO57" t="s">
        <v>467</v>
      </c>
      <c r="AP57" t="s">
        <v>467</v>
      </c>
      <c r="AS57" s="227">
        <v>2027</v>
      </c>
      <c r="AT57" s="471">
        <v>2.2195999029144438E-3</v>
      </c>
      <c r="AU57" s="471">
        <v>0.42986063550489184</v>
      </c>
      <c r="AV57" s="472">
        <v>0.43813246543031581</v>
      </c>
      <c r="AW57" s="472">
        <v>5.3036286375328409E-2</v>
      </c>
      <c r="AX57" s="473">
        <v>2.6854639464996026E-3</v>
      </c>
      <c r="AY57" s="473">
        <v>8.5474978688852919E-4</v>
      </c>
      <c r="AZ57" s="473">
        <v>1.2088295564022828E-3</v>
      </c>
      <c r="BA57" s="474">
        <v>3.4652038617622512E-4</v>
      </c>
      <c r="BB57" s="474">
        <v>3.0756269794510894E-2</v>
      </c>
      <c r="BC57" s="474">
        <v>2.1106564296268461E-3</v>
      </c>
      <c r="BD57" s="474">
        <v>1.1786066275882485E-3</v>
      </c>
      <c r="BE57" s="475">
        <v>9.6105497925128187E-3</v>
      </c>
      <c r="BF57" s="475">
        <v>2.7999366466343999E-2</v>
      </c>
    </row>
    <row r="58" spans="1:58" x14ac:dyDescent="0.3">
      <c r="A58" s="210" t="str">
        <f t="shared" si="1"/>
        <v>SL_2028_art_115_42</v>
      </c>
      <c r="B58" s="229" t="str">
        <f t="shared" si="2"/>
        <v>Transit Bus</v>
      </c>
      <c r="C58" s="240">
        <f t="shared" si="4"/>
        <v>4.7511097353918329E-4</v>
      </c>
      <c r="D58" s="421">
        <f t="shared" si="3"/>
        <v>1.5393215453890708E-6</v>
      </c>
      <c r="E58">
        <v>3.2399199999999999E-3</v>
      </c>
      <c r="F58">
        <v>1</v>
      </c>
      <c r="G58">
        <v>1</v>
      </c>
      <c r="H58">
        <v>2028</v>
      </c>
      <c r="I58">
        <v>1</v>
      </c>
      <c r="J58">
        <v>5</v>
      </c>
      <c r="K58" t="s">
        <v>312</v>
      </c>
      <c r="L58">
        <v>9</v>
      </c>
      <c r="M58">
        <v>49</v>
      </c>
      <c r="N58" t="s">
        <v>313</v>
      </c>
      <c r="O58">
        <v>49035</v>
      </c>
      <c r="P58" t="s">
        <v>235</v>
      </c>
      <c r="Q58">
        <v>490350</v>
      </c>
      <c r="R58">
        <v>42</v>
      </c>
      <c r="S58">
        <v>115</v>
      </c>
      <c r="T58" t="s">
        <v>316</v>
      </c>
      <c r="U58">
        <v>15</v>
      </c>
      <c r="V58" t="s">
        <v>342</v>
      </c>
      <c r="W58">
        <v>42</v>
      </c>
      <c r="X58" t="s">
        <v>256</v>
      </c>
      <c r="Y58" t="s">
        <v>467</v>
      </c>
      <c r="Z58" t="s">
        <v>467</v>
      </c>
      <c r="AA58" t="s">
        <v>467</v>
      </c>
      <c r="AB58" t="s">
        <v>467</v>
      </c>
      <c r="AC58" t="s">
        <v>467</v>
      </c>
      <c r="AD58" t="s">
        <v>467</v>
      </c>
      <c r="AE58" t="s">
        <v>467</v>
      </c>
      <c r="AF58">
        <v>5</v>
      </c>
      <c r="AG58" t="s">
        <v>314</v>
      </c>
      <c r="AH58" t="s">
        <v>467</v>
      </c>
      <c r="AI58" t="s">
        <v>467</v>
      </c>
      <c r="AJ58" t="s">
        <v>467</v>
      </c>
      <c r="AK58" t="s">
        <v>467</v>
      </c>
      <c r="AL58" t="s">
        <v>467</v>
      </c>
      <c r="AM58" t="s">
        <v>467</v>
      </c>
      <c r="AN58">
        <v>3.2399199999999999E-3</v>
      </c>
      <c r="AO58" t="s">
        <v>467</v>
      </c>
      <c r="AP58" t="s">
        <v>467</v>
      </c>
      <c r="AS58" s="227">
        <v>2028</v>
      </c>
      <c r="AT58" s="471">
        <v>2.2170309456829192E-3</v>
      </c>
      <c r="AU58" s="471">
        <v>0.43416932316033557</v>
      </c>
      <c r="AV58" s="472">
        <v>0.43397180693591275</v>
      </c>
      <c r="AW58" s="472">
        <v>5.2237147169329833E-2</v>
      </c>
      <c r="AX58" s="473">
        <v>2.7065757902602679E-3</v>
      </c>
      <c r="AY58" s="473">
        <v>8.542964114189325E-4</v>
      </c>
      <c r="AZ58" s="473">
        <v>1.213968878296743E-3</v>
      </c>
      <c r="BA58" s="474">
        <v>3.6422464388140529E-4</v>
      </c>
      <c r="BB58" s="474">
        <v>3.1612488456392973E-2</v>
      </c>
      <c r="BC58" s="474">
        <v>2.1626352912964809E-3</v>
      </c>
      <c r="BD58" s="474">
        <v>1.238403313099147E-3</v>
      </c>
      <c r="BE58" s="475">
        <v>9.5584706305026669E-3</v>
      </c>
      <c r="BF58" s="475">
        <v>2.7693628373590327E-2</v>
      </c>
    </row>
    <row r="59" spans="1:58" x14ac:dyDescent="0.3">
      <c r="A59" s="210" t="str">
        <f t="shared" si="1"/>
        <v>SL_2028_art_115_42</v>
      </c>
      <c r="B59" s="229" t="str">
        <f t="shared" si="2"/>
        <v>Transit Bus</v>
      </c>
      <c r="C59" s="240">
        <f t="shared" si="4"/>
        <v>4.7511097353918329E-4</v>
      </c>
      <c r="D59" s="421">
        <f t="shared" si="3"/>
        <v>8.5994135988645095E-6</v>
      </c>
      <c r="E59">
        <v>1.8099799999999999E-2</v>
      </c>
      <c r="F59">
        <v>1</v>
      </c>
      <c r="G59">
        <v>1</v>
      </c>
      <c r="H59">
        <v>2028</v>
      </c>
      <c r="I59">
        <v>1</v>
      </c>
      <c r="J59">
        <v>5</v>
      </c>
      <c r="K59" t="s">
        <v>312</v>
      </c>
      <c r="L59">
        <v>9</v>
      </c>
      <c r="M59">
        <v>49</v>
      </c>
      <c r="N59" t="s">
        <v>313</v>
      </c>
      <c r="O59">
        <v>49035</v>
      </c>
      <c r="P59" t="s">
        <v>235</v>
      </c>
      <c r="Q59">
        <v>490350</v>
      </c>
      <c r="R59">
        <v>42</v>
      </c>
      <c r="S59">
        <v>115</v>
      </c>
      <c r="T59" t="s">
        <v>316</v>
      </c>
      <c r="U59">
        <v>1</v>
      </c>
      <c r="V59" t="s">
        <v>343</v>
      </c>
      <c r="W59">
        <v>42</v>
      </c>
      <c r="X59" t="s">
        <v>256</v>
      </c>
      <c r="Y59" t="s">
        <v>467</v>
      </c>
      <c r="Z59" t="s">
        <v>467</v>
      </c>
      <c r="AA59" t="s">
        <v>467</v>
      </c>
      <c r="AB59" t="s">
        <v>467</v>
      </c>
      <c r="AC59" t="s">
        <v>467</v>
      </c>
      <c r="AD59" t="s">
        <v>467</v>
      </c>
      <c r="AE59" t="s">
        <v>467</v>
      </c>
      <c r="AF59">
        <v>5</v>
      </c>
      <c r="AG59" t="s">
        <v>314</v>
      </c>
      <c r="AH59" t="s">
        <v>467</v>
      </c>
      <c r="AI59" t="s">
        <v>467</v>
      </c>
      <c r="AJ59" t="s">
        <v>467</v>
      </c>
      <c r="AK59" t="s">
        <v>467</v>
      </c>
      <c r="AL59" t="s">
        <v>467</v>
      </c>
      <c r="AM59" t="s">
        <v>467</v>
      </c>
      <c r="AN59">
        <v>1.8099799999999999E-2</v>
      </c>
      <c r="AO59" t="s">
        <v>467</v>
      </c>
      <c r="AP59" t="s">
        <v>467</v>
      </c>
      <c r="AS59" s="227">
        <v>2029</v>
      </c>
      <c r="AT59" s="471">
        <v>2.2142331538286685E-3</v>
      </c>
      <c r="AU59" s="471">
        <v>0.43941661470667287</v>
      </c>
      <c r="AV59" s="472">
        <v>0.4289082842690477</v>
      </c>
      <c r="AW59" s="472">
        <v>5.1391187787771235E-2</v>
      </c>
      <c r="AX59" s="473">
        <v>2.7298775368493609E-3</v>
      </c>
      <c r="AY59" s="473">
        <v>8.5238775907189597E-4</v>
      </c>
      <c r="AZ59" s="473">
        <v>1.2194193935541923E-3</v>
      </c>
      <c r="BA59" s="474">
        <v>3.8330425395972039E-4</v>
      </c>
      <c r="BB59" s="474">
        <v>3.2442364239260696E-2</v>
      </c>
      <c r="BC59" s="474">
        <v>2.2119525715996965E-3</v>
      </c>
      <c r="BD59" s="474">
        <v>1.2837666565879628E-3</v>
      </c>
      <c r="BE59" s="475">
        <v>9.5195217525549519E-3</v>
      </c>
      <c r="BF59" s="475">
        <v>2.7427085919241152E-2</v>
      </c>
    </row>
    <row r="60" spans="1:58" x14ac:dyDescent="0.3">
      <c r="A60" s="210" t="str">
        <f t="shared" si="1"/>
        <v>SL_2028_art_115_41</v>
      </c>
      <c r="B60" s="229" t="str">
        <f t="shared" si="2"/>
        <v>Intercity Bus</v>
      </c>
      <c r="C60" s="240">
        <f t="shared" si="4"/>
        <v>1.4397214122347196E-3</v>
      </c>
      <c r="D60" s="421">
        <f t="shared" si="3"/>
        <v>8.8982989688155399E-6</v>
      </c>
      <c r="E60">
        <v>6.1805699999999998E-3</v>
      </c>
      <c r="F60">
        <v>1</v>
      </c>
      <c r="G60">
        <v>1</v>
      </c>
      <c r="H60">
        <v>2028</v>
      </c>
      <c r="I60">
        <v>1</v>
      </c>
      <c r="J60">
        <v>5</v>
      </c>
      <c r="K60" t="s">
        <v>312</v>
      </c>
      <c r="L60">
        <v>9</v>
      </c>
      <c r="M60">
        <v>49</v>
      </c>
      <c r="N60" t="s">
        <v>313</v>
      </c>
      <c r="O60">
        <v>49035</v>
      </c>
      <c r="P60" t="s">
        <v>235</v>
      </c>
      <c r="Q60">
        <v>490350</v>
      </c>
      <c r="R60">
        <v>41</v>
      </c>
      <c r="S60">
        <v>115</v>
      </c>
      <c r="T60" t="s">
        <v>316</v>
      </c>
      <c r="U60">
        <v>15</v>
      </c>
      <c r="V60" t="s">
        <v>342</v>
      </c>
      <c r="W60">
        <v>41</v>
      </c>
      <c r="X60" t="s">
        <v>468</v>
      </c>
      <c r="Y60" t="s">
        <v>467</v>
      </c>
      <c r="Z60" t="s">
        <v>467</v>
      </c>
      <c r="AA60" t="s">
        <v>467</v>
      </c>
      <c r="AB60" t="s">
        <v>467</v>
      </c>
      <c r="AC60" t="s">
        <v>467</v>
      </c>
      <c r="AD60" t="s">
        <v>467</v>
      </c>
      <c r="AE60" t="s">
        <v>467</v>
      </c>
      <c r="AF60">
        <v>5</v>
      </c>
      <c r="AG60" t="s">
        <v>314</v>
      </c>
      <c r="AH60" t="s">
        <v>467</v>
      </c>
      <c r="AI60" t="s">
        <v>467</v>
      </c>
      <c r="AJ60" t="s">
        <v>467</v>
      </c>
      <c r="AK60" t="s">
        <v>467</v>
      </c>
      <c r="AL60" t="s">
        <v>467</v>
      </c>
      <c r="AM60" t="s">
        <v>467</v>
      </c>
      <c r="AN60">
        <v>6.1805699999999998E-3</v>
      </c>
      <c r="AO60" t="s">
        <v>467</v>
      </c>
      <c r="AP60" t="s">
        <v>467</v>
      </c>
      <c r="AS60" s="227">
        <v>2030</v>
      </c>
      <c r="AT60" s="471">
        <v>2.2109705214788718E-3</v>
      </c>
      <c r="AU60" s="471">
        <v>0.44466615548301297</v>
      </c>
      <c r="AV60" s="472">
        <v>0.42362883266217022</v>
      </c>
      <c r="AW60" s="472">
        <v>5.0584719878058286E-2</v>
      </c>
      <c r="AX60" s="473">
        <v>2.7535459620983706E-3</v>
      </c>
      <c r="AY60" s="473">
        <v>8.5332482098569569E-4</v>
      </c>
      <c r="AZ60" s="473">
        <v>1.228449877329703E-3</v>
      </c>
      <c r="BA60" s="474">
        <v>4.0253931417307004E-4</v>
      </c>
      <c r="BB60" s="474">
        <v>3.3479081569163724E-2</v>
      </c>
      <c r="BC60" s="474">
        <v>2.2748394496792308E-3</v>
      </c>
      <c r="BD60" s="474">
        <v>1.3389880339048524E-3</v>
      </c>
      <c r="BE60" s="475">
        <v>9.4411110385850608E-3</v>
      </c>
      <c r="BF60" s="475">
        <v>2.7137441389359928E-2</v>
      </c>
    </row>
    <row r="61" spans="1:58" x14ac:dyDescent="0.3">
      <c r="A61" s="210" t="str">
        <f t="shared" si="1"/>
        <v>SL_2028_art_115_41</v>
      </c>
      <c r="B61" s="229" t="str">
        <f t="shared" si="2"/>
        <v>Intercity Bus</v>
      </c>
      <c r="C61" s="240">
        <f t="shared" si="4"/>
        <v>1.4397214122347196E-3</v>
      </c>
      <c r="D61" s="421">
        <f t="shared" si="3"/>
        <v>2.8578470032859182E-5</v>
      </c>
      <c r="E61">
        <v>1.985E-2</v>
      </c>
      <c r="F61">
        <v>1</v>
      </c>
      <c r="G61">
        <v>1</v>
      </c>
      <c r="H61">
        <v>2028</v>
      </c>
      <c r="I61">
        <v>1</v>
      </c>
      <c r="J61">
        <v>5</v>
      </c>
      <c r="K61" t="s">
        <v>312</v>
      </c>
      <c r="L61">
        <v>9</v>
      </c>
      <c r="M61">
        <v>49</v>
      </c>
      <c r="N61" t="s">
        <v>313</v>
      </c>
      <c r="O61">
        <v>49035</v>
      </c>
      <c r="P61" t="s">
        <v>235</v>
      </c>
      <c r="Q61">
        <v>490350</v>
      </c>
      <c r="R61">
        <v>41</v>
      </c>
      <c r="S61">
        <v>115</v>
      </c>
      <c r="T61" t="s">
        <v>316</v>
      </c>
      <c r="U61">
        <v>1</v>
      </c>
      <c r="V61" t="s">
        <v>343</v>
      </c>
      <c r="W61">
        <v>41</v>
      </c>
      <c r="X61" t="s">
        <v>468</v>
      </c>
      <c r="Y61" t="s">
        <v>467</v>
      </c>
      <c r="Z61" t="s">
        <v>467</v>
      </c>
      <c r="AA61" t="s">
        <v>467</v>
      </c>
      <c r="AB61" t="s">
        <v>467</v>
      </c>
      <c r="AC61" t="s">
        <v>467</v>
      </c>
      <c r="AD61" t="s">
        <v>467</v>
      </c>
      <c r="AE61" t="s">
        <v>467</v>
      </c>
      <c r="AF61">
        <v>5</v>
      </c>
      <c r="AG61" t="s">
        <v>314</v>
      </c>
      <c r="AH61" t="s">
        <v>467</v>
      </c>
      <c r="AI61" t="s">
        <v>467</v>
      </c>
      <c r="AJ61" t="s">
        <v>467</v>
      </c>
      <c r="AK61" t="s">
        <v>467</v>
      </c>
      <c r="AL61" t="s">
        <v>467</v>
      </c>
      <c r="AM61" t="s">
        <v>467</v>
      </c>
      <c r="AN61">
        <v>1.985E-2</v>
      </c>
      <c r="AO61" t="s">
        <v>467</v>
      </c>
      <c r="AP61" t="s">
        <v>467</v>
      </c>
      <c r="AS61" s="227">
        <v>2031</v>
      </c>
      <c r="AT61" s="471">
        <v>2.2077304136043302E-3</v>
      </c>
      <c r="AU61" s="471">
        <v>0.4507354966109221</v>
      </c>
      <c r="AV61" s="472">
        <v>0.41765436910243575</v>
      </c>
      <c r="AW61" s="472">
        <v>4.9723963163010844E-2</v>
      </c>
      <c r="AX61" s="473">
        <v>2.773904982017105E-3</v>
      </c>
      <c r="AY61" s="473">
        <v>8.5535179490023371E-4</v>
      </c>
      <c r="AZ61" s="473">
        <v>1.2366687431539414E-3</v>
      </c>
      <c r="BA61" s="474">
        <v>4.2002752329469963E-4</v>
      </c>
      <c r="BB61" s="474">
        <v>3.4417570193762757E-2</v>
      </c>
      <c r="BC61" s="474">
        <v>2.3347637232337915E-3</v>
      </c>
      <c r="BD61" s="474">
        <v>1.3893133665968309E-3</v>
      </c>
      <c r="BE61" s="475">
        <v>9.3438336797017282E-3</v>
      </c>
      <c r="BF61" s="475">
        <v>2.6907006703365908E-2</v>
      </c>
    </row>
    <row r="62" spans="1:58" x14ac:dyDescent="0.3">
      <c r="A62" s="210" t="str">
        <f t="shared" si="1"/>
        <v>SL_2028_art_115_32</v>
      </c>
      <c r="B62" s="229" t="str">
        <f t="shared" si="2"/>
        <v>Light Commercial Truck</v>
      </c>
      <c r="C62" s="240">
        <f t="shared" si="4"/>
        <v>2.8352451231163752E-2</v>
      </c>
      <c r="D62" s="421">
        <f t="shared" si="3"/>
        <v>1.5283558950866208E-6</v>
      </c>
      <c r="E62">
        <v>5.3905600000000001E-5</v>
      </c>
      <c r="F62">
        <v>1</v>
      </c>
      <c r="G62">
        <v>1</v>
      </c>
      <c r="H62">
        <v>2028</v>
      </c>
      <c r="I62">
        <v>1</v>
      </c>
      <c r="J62">
        <v>5</v>
      </c>
      <c r="K62" t="s">
        <v>312</v>
      </c>
      <c r="L62">
        <v>9</v>
      </c>
      <c r="M62">
        <v>49</v>
      </c>
      <c r="N62" t="s">
        <v>313</v>
      </c>
      <c r="O62">
        <v>49035</v>
      </c>
      <c r="P62" t="s">
        <v>235</v>
      </c>
      <c r="Q62">
        <v>490350</v>
      </c>
      <c r="R62">
        <v>32</v>
      </c>
      <c r="S62">
        <v>115</v>
      </c>
      <c r="T62" t="s">
        <v>316</v>
      </c>
      <c r="U62">
        <v>15</v>
      </c>
      <c r="V62" t="s">
        <v>342</v>
      </c>
      <c r="W62">
        <v>32</v>
      </c>
      <c r="X62" t="s">
        <v>254</v>
      </c>
      <c r="Y62" t="s">
        <v>467</v>
      </c>
      <c r="Z62" t="s">
        <v>467</v>
      </c>
      <c r="AA62" t="s">
        <v>467</v>
      </c>
      <c r="AB62" t="s">
        <v>467</v>
      </c>
      <c r="AC62" t="s">
        <v>467</v>
      </c>
      <c r="AD62" t="s">
        <v>467</v>
      </c>
      <c r="AE62" t="s">
        <v>467</v>
      </c>
      <c r="AF62">
        <v>5</v>
      </c>
      <c r="AG62" t="s">
        <v>314</v>
      </c>
      <c r="AH62" t="s">
        <v>467</v>
      </c>
      <c r="AI62" t="s">
        <v>467</v>
      </c>
      <c r="AJ62" t="s">
        <v>467</v>
      </c>
      <c r="AK62" t="s">
        <v>467</v>
      </c>
      <c r="AL62" t="s">
        <v>467</v>
      </c>
      <c r="AM62" t="s">
        <v>467</v>
      </c>
      <c r="AN62">
        <v>5.3905600000000001E-5</v>
      </c>
      <c r="AO62" t="s">
        <v>467</v>
      </c>
      <c r="AP62" t="s">
        <v>467</v>
      </c>
      <c r="AS62" s="227">
        <v>2032</v>
      </c>
      <c r="AT62" s="471">
        <v>2.2043498203829712E-3</v>
      </c>
      <c r="AU62" s="471">
        <v>0.45697118762576105</v>
      </c>
      <c r="AV62" s="472">
        <v>0.41143595642341352</v>
      </c>
      <c r="AW62" s="472">
        <v>4.8894978354648642E-2</v>
      </c>
      <c r="AX62" s="473">
        <v>2.7951010487827369E-3</v>
      </c>
      <c r="AY62" s="473">
        <v>8.5825246142962649E-4</v>
      </c>
      <c r="AZ62" s="473">
        <v>1.243945684495717E-3</v>
      </c>
      <c r="BA62" s="474">
        <v>4.378852242559697E-4</v>
      </c>
      <c r="BB62" s="474">
        <v>3.5422282514569331E-2</v>
      </c>
      <c r="BC62" s="474">
        <v>2.4002656272383246E-3</v>
      </c>
      <c r="BD62" s="474">
        <v>1.44069549311488E-3</v>
      </c>
      <c r="BE62" s="475">
        <v>9.243810282027632E-3</v>
      </c>
      <c r="BF62" s="475">
        <v>2.6651289439879659E-2</v>
      </c>
    </row>
    <row r="63" spans="1:58" x14ac:dyDescent="0.3">
      <c r="A63" s="210" t="str">
        <f t="shared" si="1"/>
        <v>SL_2028_art_115_32</v>
      </c>
      <c r="B63" s="229" t="str">
        <f t="shared" si="2"/>
        <v>Light Commercial Truck</v>
      </c>
      <c r="C63" s="240">
        <f t="shared" si="4"/>
        <v>2.8352451231163752E-2</v>
      </c>
      <c r="D63" s="421">
        <f t="shared" si="3"/>
        <v>6.0109748330677952E-5</v>
      </c>
      <c r="E63">
        <v>2.1200899999999998E-3</v>
      </c>
      <c r="F63">
        <v>1</v>
      </c>
      <c r="G63">
        <v>1</v>
      </c>
      <c r="H63">
        <v>2028</v>
      </c>
      <c r="I63">
        <v>1</v>
      </c>
      <c r="J63">
        <v>5</v>
      </c>
      <c r="K63" t="s">
        <v>312</v>
      </c>
      <c r="L63">
        <v>9</v>
      </c>
      <c r="M63">
        <v>49</v>
      </c>
      <c r="N63" t="s">
        <v>313</v>
      </c>
      <c r="O63">
        <v>49035</v>
      </c>
      <c r="P63" t="s">
        <v>235</v>
      </c>
      <c r="Q63">
        <v>490350</v>
      </c>
      <c r="R63">
        <v>32</v>
      </c>
      <c r="S63">
        <v>115</v>
      </c>
      <c r="T63" t="s">
        <v>316</v>
      </c>
      <c r="U63">
        <v>1</v>
      </c>
      <c r="V63" t="s">
        <v>343</v>
      </c>
      <c r="W63">
        <v>32</v>
      </c>
      <c r="X63" t="s">
        <v>254</v>
      </c>
      <c r="Y63" t="s">
        <v>467</v>
      </c>
      <c r="Z63" t="s">
        <v>467</v>
      </c>
      <c r="AA63" t="s">
        <v>467</v>
      </c>
      <c r="AB63" t="s">
        <v>467</v>
      </c>
      <c r="AC63" t="s">
        <v>467</v>
      </c>
      <c r="AD63" t="s">
        <v>467</v>
      </c>
      <c r="AE63" t="s">
        <v>467</v>
      </c>
      <c r="AF63">
        <v>5</v>
      </c>
      <c r="AG63" t="s">
        <v>314</v>
      </c>
      <c r="AH63" t="s">
        <v>467</v>
      </c>
      <c r="AI63" t="s">
        <v>467</v>
      </c>
      <c r="AJ63" t="s">
        <v>467</v>
      </c>
      <c r="AK63" t="s">
        <v>467</v>
      </c>
      <c r="AL63" t="s">
        <v>467</v>
      </c>
      <c r="AM63" t="s">
        <v>467</v>
      </c>
      <c r="AN63">
        <v>2.1200899999999998E-3</v>
      </c>
      <c r="AO63" t="s">
        <v>467</v>
      </c>
      <c r="AP63" t="s">
        <v>467</v>
      </c>
      <c r="AS63" s="227">
        <v>2033</v>
      </c>
      <c r="AT63" s="471">
        <v>2.2006610404060865E-3</v>
      </c>
      <c r="AU63" s="471">
        <v>0.46352689519789902</v>
      </c>
      <c r="AV63" s="472">
        <v>0.40482339008650747</v>
      </c>
      <c r="AW63" s="472">
        <v>4.8053427236159886E-2</v>
      </c>
      <c r="AX63" s="473">
        <v>2.815393012750105E-3</v>
      </c>
      <c r="AY63" s="473">
        <v>8.6303988202233051E-4</v>
      </c>
      <c r="AZ63" s="473">
        <v>1.2548938983122698E-3</v>
      </c>
      <c r="BA63" s="474">
        <v>4.5315078981475292E-4</v>
      </c>
      <c r="BB63" s="474">
        <v>3.6462706531760779E-2</v>
      </c>
      <c r="BC63" s="474">
        <v>2.4697490459032888E-3</v>
      </c>
      <c r="BD63" s="474">
        <v>1.4912211752706455E-3</v>
      </c>
      <c r="BE63" s="475">
        <v>9.1393997173981074E-3</v>
      </c>
      <c r="BF63" s="475">
        <v>2.644607238579532E-2</v>
      </c>
    </row>
    <row r="64" spans="1:58" x14ac:dyDescent="0.3">
      <c r="A64" s="210" t="str">
        <f t="shared" si="1"/>
        <v>SL_2028_art_115_31</v>
      </c>
      <c r="B64" s="229" t="str">
        <f t="shared" si="2"/>
        <v>Passenger Truck</v>
      </c>
      <c r="C64" s="240">
        <f t="shared" si="4"/>
        <v>0.24407841471830063</v>
      </c>
      <c r="D64" s="421">
        <f t="shared" si="3"/>
        <v>1.2692199604558991E-5</v>
      </c>
      <c r="E64">
        <v>5.2000499999999998E-5</v>
      </c>
      <c r="F64">
        <v>1</v>
      </c>
      <c r="G64">
        <v>1</v>
      </c>
      <c r="H64">
        <v>2028</v>
      </c>
      <c r="I64">
        <v>1</v>
      </c>
      <c r="J64">
        <v>5</v>
      </c>
      <c r="K64" t="s">
        <v>312</v>
      </c>
      <c r="L64">
        <v>9</v>
      </c>
      <c r="M64">
        <v>49</v>
      </c>
      <c r="N64" t="s">
        <v>313</v>
      </c>
      <c r="O64">
        <v>49035</v>
      </c>
      <c r="P64" t="s">
        <v>235</v>
      </c>
      <c r="Q64">
        <v>490350</v>
      </c>
      <c r="R64">
        <v>31</v>
      </c>
      <c r="S64">
        <v>115</v>
      </c>
      <c r="T64" t="s">
        <v>316</v>
      </c>
      <c r="U64">
        <v>15</v>
      </c>
      <c r="V64" t="s">
        <v>342</v>
      </c>
      <c r="W64">
        <v>31</v>
      </c>
      <c r="X64" t="s">
        <v>253</v>
      </c>
      <c r="Y64" t="s">
        <v>467</v>
      </c>
      <c r="Z64" t="s">
        <v>467</v>
      </c>
      <c r="AA64" t="s">
        <v>467</v>
      </c>
      <c r="AB64" t="s">
        <v>467</v>
      </c>
      <c r="AC64" t="s">
        <v>467</v>
      </c>
      <c r="AD64" t="s">
        <v>467</v>
      </c>
      <c r="AE64" t="s">
        <v>467</v>
      </c>
      <c r="AF64">
        <v>5</v>
      </c>
      <c r="AG64" t="s">
        <v>314</v>
      </c>
      <c r="AH64" t="s">
        <v>467</v>
      </c>
      <c r="AI64" t="s">
        <v>467</v>
      </c>
      <c r="AJ64" t="s">
        <v>467</v>
      </c>
      <c r="AK64" t="s">
        <v>467</v>
      </c>
      <c r="AL64" t="s">
        <v>467</v>
      </c>
      <c r="AM64" t="s">
        <v>467</v>
      </c>
      <c r="AN64">
        <v>5.2000499999999998E-5</v>
      </c>
      <c r="AO64" t="s">
        <v>467</v>
      </c>
      <c r="AP64" t="s">
        <v>467</v>
      </c>
      <c r="AS64" s="227">
        <v>2034</v>
      </c>
      <c r="AT64" s="471">
        <v>2.1965784890048629E-3</v>
      </c>
      <c r="AU64" s="471">
        <v>0.47027071241856877</v>
      </c>
      <c r="AV64" s="472">
        <v>0.39788712682171634</v>
      </c>
      <c r="AW64" s="472">
        <v>4.7227299566930635E-2</v>
      </c>
      <c r="AX64" s="473">
        <v>2.8402356545616518E-3</v>
      </c>
      <c r="AY64" s="473">
        <v>8.6953245183086071E-4</v>
      </c>
      <c r="AZ64" s="473">
        <v>1.2669510391858474E-3</v>
      </c>
      <c r="BA64" s="474">
        <v>4.6827174414078418E-4</v>
      </c>
      <c r="BB64" s="474">
        <v>3.7539883354787376E-2</v>
      </c>
      <c r="BC64" s="474">
        <v>2.540897333716409E-3</v>
      </c>
      <c r="BD64" s="474">
        <v>1.532782889061004E-3</v>
      </c>
      <c r="BE64" s="475">
        <v>9.0619635509897861E-3</v>
      </c>
      <c r="BF64" s="475">
        <v>2.6297764685505719E-2</v>
      </c>
    </row>
    <row r="65" spans="1:99" x14ac:dyDescent="0.3">
      <c r="A65" s="210" t="str">
        <f t="shared" si="1"/>
        <v>SL_2028_art_115_31</v>
      </c>
      <c r="B65" s="229" t="str">
        <f t="shared" si="2"/>
        <v>Passenger Truck</v>
      </c>
      <c r="C65" s="240">
        <f t="shared" si="4"/>
        <v>0.24407841471830063</v>
      </c>
      <c r="D65" s="421">
        <f t="shared" si="3"/>
        <v>4.5712225900516933E-4</v>
      </c>
      <c r="E65">
        <v>1.8728499999999999E-3</v>
      </c>
      <c r="F65">
        <v>1</v>
      </c>
      <c r="G65">
        <v>1</v>
      </c>
      <c r="H65">
        <v>2028</v>
      </c>
      <c r="I65">
        <v>1</v>
      </c>
      <c r="J65">
        <v>5</v>
      </c>
      <c r="K65" t="s">
        <v>312</v>
      </c>
      <c r="L65">
        <v>9</v>
      </c>
      <c r="M65">
        <v>49</v>
      </c>
      <c r="N65" t="s">
        <v>313</v>
      </c>
      <c r="O65">
        <v>49035</v>
      </c>
      <c r="P65" t="s">
        <v>235</v>
      </c>
      <c r="Q65">
        <v>490350</v>
      </c>
      <c r="R65">
        <v>31</v>
      </c>
      <c r="S65">
        <v>115</v>
      </c>
      <c r="T65" t="s">
        <v>316</v>
      </c>
      <c r="U65">
        <v>1</v>
      </c>
      <c r="V65" t="s">
        <v>343</v>
      </c>
      <c r="W65">
        <v>31</v>
      </c>
      <c r="X65" t="s">
        <v>253</v>
      </c>
      <c r="Y65" t="s">
        <v>467</v>
      </c>
      <c r="Z65" t="s">
        <v>467</v>
      </c>
      <c r="AA65" t="s">
        <v>467</v>
      </c>
      <c r="AB65" t="s">
        <v>467</v>
      </c>
      <c r="AC65" t="s">
        <v>467</v>
      </c>
      <c r="AD65" t="s">
        <v>467</v>
      </c>
      <c r="AE65" t="s">
        <v>467</v>
      </c>
      <c r="AF65">
        <v>5</v>
      </c>
      <c r="AG65" t="s">
        <v>314</v>
      </c>
      <c r="AH65" t="s">
        <v>467</v>
      </c>
      <c r="AI65" t="s">
        <v>467</v>
      </c>
      <c r="AJ65" t="s">
        <v>467</v>
      </c>
      <c r="AK65" t="s">
        <v>467</v>
      </c>
      <c r="AL65" t="s">
        <v>467</v>
      </c>
      <c r="AM65" t="s">
        <v>467</v>
      </c>
      <c r="AN65">
        <v>1.8728499999999999E-3</v>
      </c>
      <c r="AO65" t="s">
        <v>467</v>
      </c>
      <c r="AP65" t="s">
        <v>467</v>
      </c>
      <c r="AS65" s="227">
        <v>2035</v>
      </c>
      <c r="AT65" s="471">
        <v>2.1928052741322424E-3</v>
      </c>
      <c r="AU65" s="471">
        <v>0.47734830172871262</v>
      </c>
      <c r="AV65" s="472">
        <v>0.39070575527112861</v>
      </c>
      <c r="AW65" s="472">
        <v>4.6437278192705385E-2</v>
      </c>
      <c r="AX65" s="473">
        <v>2.862427788571412E-3</v>
      </c>
      <c r="AY65" s="473">
        <v>8.7321398988993387E-4</v>
      </c>
      <c r="AZ65" s="473">
        <v>1.2751089143529686E-3</v>
      </c>
      <c r="BA65" s="474">
        <v>4.8317220123121916E-4</v>
      </c>
      <c r="BB65" s="474">
        <v>3.860089895353324E-2</v>
      </c>
      <c r="BC65" s="474">
        <v>2.6106698082938814E-3</v>
      </c>
      <c r="BD65" s="474">
        <v>1.5727848962073191E-3</v>
      </c>
      <c r="BE65" s="475">
        <v>8.9620704343790838E-3</v>
      </c>
      <c r="BF65" s="475">
        <v>2.6075512546862127E-2</v>
      </c>
    </row>
    <row r="66" spans="1:99" x14ac:dyDescent="0.3">
      <c r="A66" s="210" t="str">
        <f t="shared" si="1"/>
        <v>SL_2028_art_115_21</v>
      </c>
      <c r="B66" s="229" t="str">
        <f t="shared" si="2"/>
        <v>Passenger Car</v>
      </c>
      <c r="C66" s="240">
        <f t="shared" si="4"/>
        <v>0.64892751445142116</v>
      </c>
      <c r="D66" s="421">
        <f t="shared" si="3"/>
        <v>2.5488445127120029E-6</v>
      </c>
      <c r="E66">
        <v>3.9277800000000002E-6</v>
      </c>
      <c r="F66">
        <v>1</v>
      </c>
      <c r="G66">
        <v>1</v>
      </c>
      <c r="H66">
        <v>2028</v>
      </c>
      <c r="I66">
        <v>1</v>
      </c>
      <c r="J66">
        <v>5</v>
      </c>
      <c r="K66" t="s">
        <v>312</v>
      </c>
      <c r="L66">
        <v>9</v>
      </c>
      <c r="M66">
        <v>49</v>
      </c>
      <c r="N66" t="s">
        <v>313</v>
      </c>
      <c r="O66">
        <v>49035</v>
      </c>
      <c r="P66" t="s">
        <v>235</v>
      </c>
      <c r="Q66">
        <v>490350</v>
      </c>
      <c r="R66">
        <v>21</v>
      </c>
      <c r="S66">
        <v>115</v>
      </c>
      <c r="T66" t="s">
        <v>316</v>
      </c>
      <c r="U66">
        <v>15</v>
      </c>
      <c r="V66" t="s">
        <v>342</v>
      </c>
      <c r="W66">
        <v>21</v>
      </c>
      <c r="X66" t="s">
        <v>252</v>
      </c>
      <c r="Y66" t="s">
        <v>467</v>
      </c>
      <c r="Z66" t="s">
        <v>467</v>
      </c>
      <c r="AA66" t="s">
        <v>467</v>
      </c>
      <c r="AB66" t="s">
        <v>467</v>
      </c>
      <c r="AC66" t="s">
        <v>467</v>
      </c>
      <c r="AD66" t="s">
        <v>467</v>
      </c>
      <c r="AE66" t="s">
        <v>467</v>
      </c>
      <c r="AF66">
        <v>5</v>
      </c>
      <c r="AG66" t="s">
        <v>314</v>
      </c>
      <c r="AH66" t="s">
        <v>467</v>
      </c>
      <c r="AI66" t="s">
        <v>467</v>
      </c>
      <c r="AJ66" t="s">
        <v>467</v>
      </c>
      <c r="AK66" t="s">
        <v>467</v>
      </c>
      <c r="AL66" t="s">
        <v>467</v>
      </c>
      <c r="AM66" t="s">
        <v>467</v>
      </c>
      <c r="AN66">
        <v>3.9277800000000002E-6</v>
      </c>
      <c r="AO66" t="s">
        <v>467</v>
      </c>
      <c r="AP66" t="s">
        <v>467</v>
      </c>
      <c r="AS66" s="227">
        <v>2036</v>
      </c>
      <c r="AT66" s="471">
        <v>2.1890111684615488E-3</v>
      </c>
      <c r="AU66" s="471">
        <v>0.48454559509804845</v>
      </c>
      <c r="AV66" s="472">
        <v>0.38341522813934081</v>
      </c>
      <c r="AW66" s="472">
        <v>4.5636425276887146E-2</v>
      </c>
      <c r="AX66" s="473">
        <v>2.882384123596969E-3</v>
      </c>
      <c r="AY66" s="473">
        <v>8.7798503091158879E-4</v>
      </c>
      <c r="AZ66" s="473">
        <v>1.2845724441269152E-3</v>
      </c>
      <c r="BA66" s="474">
        <v>5.0062382484749722E-4</v>
      </c>
      <c r="BB66" s="474">
        <v>3.9616656388047296E-2</v>
      </c>
      <c r="BC66" s="474">
        <v>2.6786269253138151E-3</v>
      </c>
      <c r="BD66" s="474">
        <v>1.6120472222434881E-3</v>
      </c>
      <c r="BE66" s="475">
        <v>8.8909907480974985E-3</v>
      </c>
      <c r="BF66" s="475">
        <v>2.5869853610076873E-2</v>
      </c>
    </row>
    <row r="67" spans="1:99" x14ac:dyDescent="0.3">
      <c r="A67" s="210" t="str">
        <f t="shared" si="1"/>
        <v>SL_2028_art_115_21</v>
      </c>
      <c r="B67" s="229" t="str">
        <f t="shared" si="2"/>
        <v>Passenger Car</v>
      </c>
      <c r="C67" s="240">
        <f t="shared" si="4"/>
        <v>0.64892751445142116</v>
      </c>
      <c r="D67" s="421">
        <f t="shared" si="3"/>
        <v>3.1709388744408578E-4</v>
      </c>
      <c r="E67">
        <v>4.8864299999999998E-4</v>
      </c>
      <c r="F67">
        <v>1</v>
      </c>
      <c r="G67">
        <v>1</v>
      </c>
      <c r="H67">
        <v>2028</v>
      </c>
      <c r="I67">
        <v>1</v>
      </c>
      <c r="J67">
        <v>5</v>
      </c>
      <c r="K67" t="s">
        <v>312</v>
      </c>
      <c r="L67">
        <v>9</v>
      </c>
      <c r="M67">
        <v>49</v>
      </c>
      <c r="N67" t="s">
        <v>313</v>
      </c>
      <c r="O67">
        <v>49035</v>
      </c>
      <c r="P67" t="s">
        <v>235</v>
      </c>
      <c r="Q67">
        <v>490350</v>
      </c>
      <c r="R67">
        <v>21</v>
      </c>
      <c r="S67">
        <v>115</v>
      </c>
      <c r="T67" t="s">
        <v>316</v>
      </c>
      <c r="U67">
        <v>1</v>
      </c>
      <c r="V67" t="s">
        <v>343</v>
      </c>
      <c r="W67">
        <v>21</v>
      </c>
      <c r="X67" t="s">
        <v>252</v>
      </c>
      <c r="Y67" t="s">
        <v>467</v>
      </c>
      <c r="Z67" t="s">
        <v>467</v>
      </c>
      <c r="AA67" t="s">
        <v>467</v>
      </c>
      <c r="AB67" t="s">
        <v>467</v>
      </c>
      <c r="AC67" t="s">
        <v>467</v>
      </c>
      <c r="AD67" t="s">
        <v>467</v>
      </c>
      <c r="AE67" t="s">
        <v>467</v>
      </c>
      <c r="AF67">
        <v>5</v>
      </c>
      <c r="AG67" t="s">
        <v>314</v>
      </c>
      <c r="AH67" t="s">
        <v>467</v>
      </c>
      <c r="AI67" t="s">
        <v>467</v>
      </c>
      <c r="AJ67" t="s">
        <v>467</v>
      </c>
      <c r="AK67" t="s">
        <v>467</v>
      </c>
      <c r="AL67" t="s">
        <v>467</v>
      </c>
      <c r="AM67" t="s">
        <v>467</v>
      </c>
      <c r="AN67">
        <v>4.8864299999999998E-4</v>
      </c>
      <c r="AO67" t="s">
        <v>467</v>
      </c>
      <c r="AP67" t="s">
        <v>467</v>
      </c>
      <c r="AS67" s="227">
        <v>2037</v>
      </c>
      <c r="AT67" s="471">
        <v>2.1853279515942777E-3</v>
      </c>
      <c r="AU67" s="471">
        <v>0.49152310766360546</v>
      </c>
      <c r="AV67" s="472">
        <v>0.3762969183169067</v>
      </c>
      <c r="AW67" s="472">
        <v>4.4892526730624091E-2</v>
      </c>
      <c r="AX67" s="473">
        <v>2.8999291599941133E-3</v>
      </c>
      <c r="AY67" s="473">
        <v>8.8266918677647101E-4</v>
      </c>
      <c r="AZ67" s="473">
        <v>1.2942325256329217E-3</v>
      </c>
      <c r="BA67" s="474">
        <v>5.0980304643891074E-4</v>
      </c>
      <c r="BB67" s="474">
        <v>4.0671846206413516E-2</v>
      </c>
      <c r="BC67" s="474">
        <v>2.7503317092934187E-3</v>
      </c>
      <c r="BD67" s="474">
        <v>1.6508893693920465E-3</v>
      </c>
      <c r="BE67" s="475">
        <v>8.7999536424199758E-3</v>
      </c>
      <c r="BF67" s="475">
        <v>2.5642464490908155E-2</v>
      </c>
    </row>
    <row r="68" spans="1:99" x14ac:dyDescent="0.3">
      <c r="A68" s="210" t="str">
        <f t="shared" si="1"/>
        <v>SL_2028_art_115_11</v>
      </c>
      <c r="B68" s="229" t="str">
        <f t="shared" si="2"/>
        <v>Motorcycle</v>
      </c>
      <c r="C68" s="240">
        <f t="shared" si="4"/>
        <v>8.6555709987792731E-4</v>
      </c>
      <c r="D68" s="421">
        <f t="shared" si="3"/>
        <v>0</v>
      </c>
      <c r="E68">
        <v>0</v>
      </c>
      <c r="F68">
        <v>1</v>
      </c>
      <c r="G68">
        <v>1</v>
      </c>
      <c r="H68">
        <v>2028</v>
      </c>
      <c r="I68">
        <v>1</v>
      </c>
      <c r="J68">
        <v>5</v>
      </c>
      <c r="K68" t="s">
        <v>312</v>
      </c>
      <c r="L68">
        <v>9</v>
      </c>
      <c r="M68">
        <v>49</v>
      </c>
      <c r="N68" t="s">
        <v>313</v>
      </c>
      <c r="O68">
        <v>49035</v>
      </c>
      <c r="P68" t="s">
        <v>235</v>
      </c>
      <c r="Q68">
        <v>490350</v>
      </c>
      <c r="R68">
        <v>11</v>
      </c>
      <c r="S68">
        <v>115</v>
      </c>
      <c r="T68" t="s">
        <v>316</v>
      </c>
      <c r="U68">
        <v>15</v>
      </c>
      <c r="V68" t="s">
        <v>342</v>
      </c>
      <c r="W68">
        <v>11</v>
      </c>
      <c r="X68" t="s">
        <v>250</v>
      </c>
      <c r="Y68" t="s">
        <v>467</v>
      </c>
      <c r="Z68" t="s">
        <v>467</v>
      </c>
      <c r="AA68" t="s">
        <v>467</v>
      </c>
      <c r="AB68" t="s">
        <v>467</v>
      </c>
      <c r="AC68" t="s">
        <v>467</v>
      </c>
      <c r="AD68" t="s">
        <v>467</v>
      </c>
      <c r="AE68" t="s">
        <v>467</v>
      </c>
      <c r="AF68">
        <v>5</v>
      </c>
      <c r="AG68" t="s">
        <v>314</v>
      </c>
      <c r="AH68" t="s">
        <v>467</v>
      </c>
      <c r="AI68" t="s">
        <v>467</v>
      </c>
      <c r="AJ68" t="s">
        <v>467</v>
      </c>
      <c r="AK68" t="s">
        <v>467</v>
      </c>
      <c r="AL68" t="s">
        <v>467</v>
      </c>
      <c r="AM68" t="s">
        <v>467</v>
      </c>
      <c r="AN68">
        <v>0</v>
      </c>
      <c r="AO68" t="s">
        <v>467</v>
      </c>
      <c r="AP68" t="s">
        <v>467</v>
      </c>
      <c r="AS68" s="227">
        <v>2038</v>
      </c>
      <c r="AT68" s="471">
        <v>2.1818726783820294E-3</v>
      </c>
      <c r="AU68" s="471">
        <v>0.49891913825500311</v>
      </c>
      <c r="AV68" s="472">
        <v>0.36894538146026601</v>
      </c>
      <c r="AW68" s="472">
        <v>4.4096417591987076E-2</v>
      </c>
      <c r="AX68" s="473">
        <v>2.9138778911112486E-3</v>
      </c>
      <c r="AY68" s="473">
        <v>8.8688329784558748E-4</v>
      </c>
      <c r="AZ68" s="473">
        <v>1.302143715357168E-3</v>
      </c>
      <c r="BA68" s="474">
        <v>5.2093603621226664E-4</v>
      </c>
      <c r="BB68" s="474">
        <v>4.1575722577971042E-2</v>
      </c>
      <c r="BC68" s="474">
        <v>2.8165332779880362E-3</v>
      </c>
      <c r="BD68" s="474">
        <v>1.6846171528399308E-3</v>
      </c>
      <c r="BE68" s="475">
        <v>8.7133478139842426E-3</v>
      </c>
      <c r="BF68" s="475">
        <v>2.5443128251052115E-2</v>
      </c>
    </row>
    <row r="69" spans="1:99" x14ac:dyDescent="0.3">
      <c r="A69" s="210" t="str">
        <f t="shared" si="1"/>
        <v>SL_2028_art_115_11</v>
      </c>
      <c r="B69" s="229" t="str">
        <f t="shared" si="2"/>
        <v>Motorcycle</v>
      </c>
      <c r="C69" s="240">
        <f t="shared" si="4"/>
        <v>8.6555709987792731E-4</v>
      </c>
      <c r="D69" s="421">
        <f t="shared" si="3"/>
        <v>2.3780661984886124E-6</v>
      </c>
      <c r="E69">
        <v>2.7474399999999999E-3</v>
      </c>
      <c r="F69">
        <v>1</v>
      </c>
      <c r="G69">
        <v>1</v>
      </c>
      <c r="H69">
        <v>2028</v>
      </c>
      <c r="I69">
        <v>1</v>
      </c>
      <c r="J69">
        <v>5</v>
      </c>
      <c r="K69" t="s">
        <v>312</v>
      </c>
      <c r="L69">
        <v>9</v>
      </c>
      <c r="M69">
        <v>49</v>
      </c>
      <c r="N69" t="s">
        <v>313</v>
      </c>
      <c r="O69">
        <v>49035</v>
      </c>
      <c r="P69" t="s">
        <v>235</v>
      </c>
      <c r="Q69">
        <v>490350</v>
      </c>
      <c r="R69">
        <v>11</v>
      </c>
      <c r="S69">
        <v>115</v>
      </c>
      <c r="T69" t="s">
        <v>316</v>
      </c>
      <c r="U69">
        <v>1</v>
      </c>
      <c r="V69" t="s">
        <v>343</v>
      </c>
      <c r="W69">
        <v>11</v>
      </c>
      <c r="X69" t="s">
        <v>250</v>
      </c>
      <c r="Y69" t="s">
        <v>467</v>
      </c>
      <c r="Z69" t="s">
        <v>467</v>
      </c>
      <c r="AA69" t="s">
        <v>467</v>
      </c>
      <c r="AB69" t="s">
        <v>467</v>
      </c>
      <c r="AC69" t="s">
        <v>467</v>
      </c>
      <c r="AD69" t="s">
        <v>467</v>
      </c>
      <c r="AE69" t="s">
        <v>467</v>
      </c>
      <c r="AF69">
        <v>5</v>
      </c>
      <c r="AG69" t="s">
        <v>314</v>
      </c>
      <c r="AH69" t="s">
        <v>467</v>
      </c>
      <c r="AI69" t="s">
        <v>467</v>
      </c>
      <c r="AJ69" t="s">
        <v>467</v>
      </c>
      <c r="AK69" t="s">
        <v>467</v>
      </c>
      <c r="AL69" t="s">
        <v>467</v>
      </c>
      <c r="AM69" t="s">
        <v>467</v>
      </c>
      <c r="AN69">
        <v>2.7474399999999999E-3</v>
      </c>
      <c r="AO69" t="s">
        <v>467</v>
      </c>
      <c r="AP69" t="s">
        <v>467</v>
      </c>
      <c r="AS69" s="227">
        <v>2039</v>
      </c>
      <c r="AT69" s="471">
        <v>2.1786333415218513E-3</v>
      </c>
      <c r="AU69" s="471">
        <v>0.50557828777209357</v>
      </c>
      <c r="AV69" s="472">
        <v>0.36222630974909859</v>
      </c>
      <c r="AW69" s="472">
        <v>4.3363190878720918E-2</v>
      </c>
      <c r="AX69" s="473">
        <v>2.9257321236694942E-3</v>
      </c>
      <c r="AY69" s="473">
        <v>8.9135040040890325E-4</v>
      </c>
      <c r="AZ69" s="473">
        <v>1.3081667751358157E-3</v>
      </c>
      <c r="BA69" s="474">
        <v>5.3253471487780374E-4</v>
      </c>
      <c r="BB69" s="474">
        <v>4.264320557482322E-2</v>
      </c>
      <c r="BC69" s="474">
        <v>2.893761267939758E-3</v>
      </c>
      <c r="BD69" s="474">
        <v>1.7310657077560518E-3</v>
      </c>
      <c r="BE69" s="475">
        <v>8.6088557413925414E-3</v>
      </c>
      <c r="BF69" s="475">
        <v>2.511890595256162E-2</v>
      </c>
    </row>
    <row r="70" spans="1:99" x14ac:dyDescent="0.3">
      <c r="A70" s="210" t="str">
        <f t="shared" si="1"/>
        <v>SL_2028_art_112_62</v>
      </c>
      <c r="B70" s="229" t="str">
        <f t="shared" si="2"/>
        <v>Combination Long Haul Truck</v>
      </c>
      <c r="C70" s="240">
        <f t="shared" si="4"/>
        <v>2.2573995543173502E-2</v>
      </c>
      <c r="D70" s="421">
        <f t="shared" si="3"/>
        <v>4.3175475355784504E-4</v>
      </c>
      <c r="E70">
        <v>1.9126199999999999E-2</v>
      </c>
      <c r="F70">
        <v>1</v>
      </c>
      <c r="G70">
        <v>1</v>
      </c>
      <c r="H70">
        <v>2028</v>
      </c>
      <c r="I70">
        <v>1</v>
      </c>
      <c r="J70">
        <v>5</v>
      </c>
      <c r="K70" t="s">
        <v>312</v>
      </c>
      <c r="L70">
        <v>9</v>
      </c>
      <c r="M70">
        <v>49</v>
      </c>
      <c r="N70" t="s">
        <v>313</v>
      </c>
      <c r="O70">
        <v>49035</v>
      </c>
      <c r="P70" t="s">
        <v>235</v>
      </c>
      <c r="Q70">
        <v>490350</v>
      </c>
      <c r="R70">
        <v>62</v>
      </c>
      <c r="S70">
        <v>112</v>
      </c>
      <c r="T70" t="s">
        <v>317</v>
      </c>
      <c r="U70">
        <v>15</v>
      </c>
      <c r="V70" t="s">
        <v>342</v>
      </c>
      <c r="W70">
        <v>62</v>
      </c>
      <c r="X70" t="s">
        <v>263</v>
      </c>
      <c r="Y70" t="s">
        <v>467</v>
      </c>
      <c r="Z70" t="s">
        <v>467</v>
      </c>
      <c r="AA70" t="s">
        <v>467</v>
      </c>
      <c r="AB70" t="s">
        <v>467</v>
      </c>
      <c r="AC70" t="s">
        <v>467</v>
      </c>
      <c r="AD70" t="s">
        <v>467</v>
      </c>
      <c r="AE70" t="s">
        <v>467</v>
      </c>
      <c r="AF70">
        <v>5</v>
      </c>
      <c r="AG70" t="s">
        <v>314</v>
      </c>
      <c r="AH70" t="s">
        <v>467</v>
      </c>
      <c r="AI70" t="s">
        <v>467</v>
      </c>
      <c r="AJ70" t="s">
        <v>467</v>
      </c>
      <c r="AK70" t="s">
        <v>467</v>
      </c>
      <c r="AL70" t="s">
        <v>467</v>
      </c>
      <c r="AM70" t="s">
        <v>467</v>
      </c>
      <c r="AN70">
        <v>1.9126199999999999E-2</v>
      </c>
      <c r="AO70" t="s">
        <v>467</v>
      </c>
      <c r="AP70" t="s">
        <v>467</v>
      </c>
      <c r="AS70" s="227">
        <v>2040</v>
      </c>
      <c r="AT70" s="471">
        <v>2.1755275188286975E-3</v>
      </c>
      <c r="AU70" s="471">
        <v>0.51190289617093365</v>
      </c>
      <c r="AV70" s="472">
        <v>0.35584022218776795</v>
      </c>
      <c r="AW70" s="472">
        <v>4.2703994925304301E-2</v>
      </c>
      <c r="AX70" s="473">
        <v>2.9374640831379847E-3</v>
      </c>
      <c r="AY70" s="473">
        <v>8.9626776891326082E-4</v>
      </c>
      <c r="AZ70" s="473">
        <v>1.3150241683055506E-3</v>
      </c>
      <c r="BA70" s="474">
        <v>5.3983351331478551E-4</v>
      </c>
      <c r="BB70" s="474">
        <v>4.352507246735552E-2</v>
      </c>
      <c r="BC70" s="474">
        <v>2.9591050636010125E-3</v>
      </c>
      <c r="BD70" s="474">
        <v>1.7561982160816058E-3</v>
      </c>
      <c r="BE70" s="475">
        <v>8.532137485300996E-3</v>
      </c>
      <c r="BF70" s="475">
        <v>2.4916256431154526E-2</v>
      </c>
    </row>
    <row r="71" spans="1:99" x14ac:dyDescent="0.3">
      <c r="A71" s="210" t="str">
        <f t="shared" si="1"/>
        <v>SL_2028_art_112_62</v>
      </c>
      <c r="B71" s="229" t="str">
        <f t="shared" si="2"/>
        <v>Combination Long Haul Truck</v>
      </c>
      <c r="C71" s="240">
        <f t="shared" si="4"/>
        <v>2.2573995543173502E-2</v>
      </c>
      <c r="D71" s="421">
        <f t="shared" si="3"/>
        <v>8.0676073971970626E-3</v>
      </c>
      <c r="E71">
        <v>0.35738500000000001</v>
      </c>
      <c r="F71">
        <v>1</v>
      </c>
      <c r="G71">
        <v>1</v>
      </c>
      <c r="H71">
        <v>2028</v>
      </c>
      <c r="I71">
        <v>1</v>
      </c>
      <c r="J71">
        <v>5</v>
      </c>
      <c r="K71" t="s">
        <v>312</v>
      </c>
      <c r="L71">
        <v>9</v>
      </c>
      <c r="M71">
        <v>49</v>
      </c>
      <c r="N71" t="s">
        <v>313</v>
      </c>
      <c r="O71">
        <v>49035</v>
      </c>
      <c r="P71" t="s">
        <v>235</v>
      </c>
      <c r="Q71">
        <v>490350</v>
      </c>
      <c r="R71">
        <v>62</v>
      </c>
      <c r="S71">
        <v>112</v>
      </c>
      <c r="T71" t="s">
        <v>317</v>
      </c>
      <c r="U71">
        <v>1</v>
      </c>
      <c r="V71" t="s">
        <v>343</v>
      </c>
      <c r="W71">
        <v>62</v>
      </c>
      <c r="X71" t="s">
        <v>263</v>
      </c>
      <c r="Y71" t="s">
        <v>467</v>
      </c>
      <c r="Z71" t="s">
        <v>467</v>
      </c>
      <c r="AA71" t="s">
        <v>467</v>
      </c>
      <c r="AB71" t="s">
        <v>467</v>
      </c>
      <c r="AC71" t="s">
        <v>467</v>
      </c>
      <c r="AD71" t="s">
        <v>467</v>
      </c>
      <c r="AE71" t="s">
        <v>467</v>
      </c>
      <c r="AF71">
        <v>5</v>
      </c>
      <c r="AG71" t="s">
        <v>314</v>
      </c>
      <c r="AH71" t="s">
        <v>467</v>
      </c>
      <c r="AI71" t="s">
        <v>467</v>
      </c>
      <c r="AJ71" t="s">
        <v>467</v>
      </c>
      <c r="AK71" t="s">
        <v>467</v>
      </c>
      <c r="AL71" t="s">
        <v>467</v>
      </c>
      <c r="AM71" t="s">
        <v>467</v>
      </c>
      <c r="AN71">
        <v>0.35738500000000001</v>
      </c>
      <c r="AO71" t="s">
        <v>467</v>
      </c>
      <c r="AP71" t="s">
        <v>467</v>
      </c>
      <c r="AS71" s="227">
        <v>2041</v>
      </c>
      <c r="AT71" s="471">
        <v>2.1725552071275049E-3</v>
      </c>
      <c r="AU71" s="471">
        <v>0.51771682079830117</v>
      </c>
      <c r="AV71" s="472">
        <v>0.34985437485580034</v>
      </c>
      <c r="AW71" s="472">
        <v>4.2137299934556408E-2</v>
      </c>
      <c r="AX71" s="473">
        <v>2.9490735748675407E-3</v>
      </c>
      <c r="AY71" s="473">
        <v>9.0050925308548602E-4</v>
      </c>
      <c r="AZ71" s="473">
        <v>1.3208307863131822E-3</v>
      </c>
      <c r="BA71" s="474">
        <v>5.4859509232245505E-4</v>
      </c>
      <c r="BB71" s="474">
        <v>4.4477813632470102E-2</v>
      </c>
      <c r="BC71" s="474">
        <v>3.0264916312945449E-3</v>
      </c>
      <c r="BD71" s="474">
        <v>1.7870172284800217E-3</v>
      </c>
      <c r="BE71" s="475">
        <v>8.4441137159919546E-3</v>
      </c>
      <c r="BF71" s="475">
        <v>2.4664504289389183E-2</v>
      </c>
    </row>
    <row r="72" spans="1:99" x14ac:dyDescent="0.3">
      <c r="A72" s="210" t="str">
        <f t="shared" si="1"/>
        <v>SL_2028_art_112_61</v>
      </c>
      <c r="B72" s="229" t="str">
        <f t="shared" si="2"/>
        <v>Combination Short Haul Truck</v>
      </c>
      <c r="C72" s="240">
        <f t="shared" si="4"/>
        <v>2.089364887475836E-2</v>
      </c>
      <c r="D72" s="421">
        <f t="shared" si="3"/>
        <v>3.8565497093028981E-4</v>
      </c>
      <c r="E72">
        <v>1.8457999999999999E-2</v>
      </c>
      <c r="F72">
        <v>1</v>
      </c>
      <c r="G72">
        <v>1</v>
      </c>
      <c r="H72">
        <v>2028</v>
      </c>
      <c r="I72">
        <v>1</v>
      </c>
      <c r="J72">
        <v>5</v>
      </c>
      <c r="K72" t="s">
        <v>312</v>
      </c>
      <c r="L72">
        <v>9</v>
      </c>
      <c r="M72">
        <v>49</v>
      </c>
      <c r="N72" t="s">
        <v>313</v>
      </c>
      <c r="O72">
        <v>49035</v>
      </c>
      <c r="P72" t="s">
        <v>235</v>
      </c>
      <c r="Q72">
        <v>490350</v>
      </c>
      <c r="R72">
        <v>61</v>
      </c>
      <c r="S72">
        <v>112</v>
      </c>
      <c r="T72" t="s">
        <v>317</v>
      </c>
      <c r="U72">
        <v>15</v>
      </c>
      <c r="V72" t="s">
        <v>342</v>
      </c>
      <c r="W72">
        <v>61</v>
      </c>
      <c r="X72" t="s">
        <v>262</v>
      </c>
      <c r="Y72" t="s">
        <v>467</v>
      </c>
      <c r="Z72" t="s">
        <v>467</v>
      </c>
      <c r="AA72" t="s">
        <v>467</v>
      </c>
      <c r="AB72" t="s">
        <v>467</v>
      </c>
      <c r="AC72" t="s">
        <v>467</v>
      </c>
      <c r="AD72" t="s">
        <v>467</v>
      </c>
      <c r="AE72" t="s">
        <v>467</v>
      </c>
      <c r="AF72">
        <v>5</v>
      </c>
      <c r="AG72" t="s">
        <v>314</v>
      </c>
      <c r="AH72" t="s">
        <v>467</v>
      </c>
      <c r="AI72" t="s">
        <v>467</v>
      </c>
      <c r="AJ72" t="s">
        <v>467</v>
      </c>
      <c r="AK72" t="s">
        <v>467</v>
      </c>
      <c r="AL72" t="s">
        <v>467</v>
      </c>
      <c r="AM72" t="s">
        <v>467</v>
      </c>
      <c r="AN72">
        <v>1.8457999999999999E-2</v>
      </c>
      <c r="AO72" t="s">
        <v>467</v>
      </c>
      <c r="AP72" t="s">
        <v>467</v>
      </c>
      <c r="AS72" s="227">
        <v>2042</v>
      </c>
      <c r="AT72" s="471">
        <v>2.1697825335064043E-3</v>
      </c>
      <c r="AU72" s="471">
        <v>0.52287530603230503</v>
      </c>
      <c r="AV72" s="472">
        <v>0.34439162938349932</v>
      </c>
      <c r="AW72" s="472">
        <v>4.1712735060102868E-2</v>
      </c>
      <c r="AX72" s="473">
        <v>2.9609599386983452E-3</v>
      </c>
      <c r="AY72" s="473">
        <v>9.0410906199523398E-4</v>
      </c>
      <c r="AZ72" s="473">
        <v>1.3257985738257528E-3</v>
      </c>
      <c r="BA72" s="474">
        <v>5.5927524624971845E-4</v>
      </c>
      <c r="BB72" s="474">
        <v>4.5411584235484193E-2</v>
      </c>
      <c r="BC72" s="474">
        <v>3.0919426251306181E-3</v>
      </c>
      <c r="BD72" s="474">
        <v>1.832094123011427E-3</v>
      </c>
      <c r="BE72" s="475">
        <v>8.3575148446927046E-3</v>
      </c>
      <c r="BF72" s="475">
        <v>2.4407268341498312E-2</v>
      </c>
    </row>
    <row r="73" spans="1:99" x14ac:dyDescent="0.3">
      <c r="A73" s="210" t="str">
        <f t="shared" si="1"/>
        <v>SL_2028_art_112_61</v>
      </c>
      <c r="B73" s="229" t="str">
        <f t="shared" si="2"/>
        <v>Combination Short Haul Truck</v>
      </c>
      <c r="C73" s="240">
        <f t="shared" si="4"/>
        <v>2.089364887475836E-2</v>
      </c>
      <c r="D73" s="421">
        <f t="shared" si="3"/>
        <v>9.0310081086789288E-3</v>
      </c>
      <c r="E73">
        <v>0.43223699999999998</v>
      </c>
      <c r="F73">
        <v>1</v>
      </c>
      <c r="G73">
        <v>1</v>
      </c>
      <c r="H73">
        <v>2028</v>
      </c>
      <c r="I73">
        <v>1</v>
      </c>
      <c r="J73">
        <v>5</v>
      </c>
      <c r="K73" t="s">
        <v>312</v>
      </c>
      <c r="L73">
        <v>9</v>
      </c>
      <c r="M73">
        <v>49</v>
      </c>
      <c r="N73" t="s">
        <v>313</v>
      </c>
      <c r="O73">
        <v>49035</v>
      </c>
      <c r="P73" t="s">
        <v>235</v>
      </c>
      <c r="Q73">
        <v>490350</v>
      </c>
      <c r="R73">
        <v>61</v>
      </c>
      <c r="S73">
        <v>112</v>
      </c>
      <c r="T73" t="s">
        <v>317</v>
      </c>
      <c r="U73">
        <v>1</v>
      </c>
      <c r="V73" t="s">
        <v>343</v>
      </c>
      <c r="W73">
        <v>61</v>
      </c>
      <c r="X73" t="s">
        <v>262</v>
      </c>
      <c r="Y73" t="s">
        <v>467</v>
      </c>
      <c r="Z73" t="s">
        <v>467</v>
      </c>
      <c r="AA73" t="s">
        <v>467</v>
      </c>
      <c r="AB73" t="s">
        <v>467</v>
      </c>
      <c r="AC73" t="s">
        <v>467</v>
      </c>
      <c r="AD73" t="s">
        <v>467</v>
      </c>
      <c r="AE73" t="s">
        <v>467</v>
      </c>
      <c r="AF73">
        <v>5</v>
      </c>
      <c r="AG73" t="s">
        <v>314</v>
      </c>
      <c r="AH73" t="s">
        <v>467</v>
      </c>
      <c r="AI73" t="s">
        <v>467</v>
      </c>
      <c r="AJ73" t="s">
        <v>467</v>
      </c>
      <c r="AK73" t="s">
        <v>467</v>
      </c>
      <c r="AL73" t="s">
        <v>467</v>
      </c>
      <c r="AM73" t="s">
        <v>467</v>
      </c>
      <c r="AN73">
        <v>0.43223699999999998</v>
      </c>
      <c r="AO73" t="s">
        <v>467</v>
      </c>
      <c r="AP73" t="s">
        <v>467</v>
      </c>
      <c r="AS73" s="227">
        <v>2043</v>
      </c>
      <c r="AT73" s="471">
        <v>2.1669695430704063E-3</v>
      </c>
      <c r="AU73" s="471">
        <v>0.52749343515868485</v>
      </c>
      <c r="AV73" s="472">
        <v>0.33959689832724649</v>
      </c>
      <c r="AW73" s="472">
        <v>4.1094080138167295E-2</v>
      </c>
      <c r="AX73" s="473">
        <v>2.9762892677726452E-3</v>
      </c>
      <c r="AY73" s="473">
        <v>9.0648025852858177E-4</v>
      </c>
      <c r="AZ73" s="473">
        <v>1.3335442387821827E-3</v>
      </c>
      <c r="BA73" s="474">
        <v>5.6756898935872511E-4</v>
      </c>
      <c r="BB73" s="474">
        <v>4.6363580184769493E-2</v>
      </c>
      <c r="BC73" s="474">
        <v>3.1572949724271455E-3</v>
      </c>
      <c r="BD73" s="474">
        <v>1.863954704067724E-3</v>
      </c>
      <c r="BE73" s="475">
        <v>8.2623919001529548E-3</v>
      </c>
      <c r="BF73" s="475">
        <v>2.4217512316971508E-2</v>
      </c>
    </row>
    <row r="74" spans="1:99" x14ac:dyDescent="0.3">
      <c r="A74" s="210" t="str">
        <f t="shared" si="1"/>
        <v>SL_2028_art_112_54</v>
      </c>
      <c r="B74" s="229" t="str">
        <f t="shared" si="2"/>
        <v>Motor Home</v>
      </c>
      <c r="C74" s="240">
        <f t="shared" si="4"/>
        <v>2.7279009872292342E-3</v>
      </c>
      <c r="D74" s="421">
        <f t="shared" si="3"/>
        <v>3.9219850863690863E-6</v>
      </c>
      <c r="E74">
        <v>1.4377299999999999E-3</v>
      </c>
      <c r="F74">
        <v>1</v>
      </c>
      <c r="G74">
        <v>1</v>
      </c>
      <c r="H74">
        <v>2028</v>
      </c>
      <c r="I74">
        <v>1</v>
      </c>
      <c r="J74">
        <v>5</v>
      </c>
      <c r="K74" t="s">
        <v>312</v>
      </c>
      <c r="L74">
        <v>9</v>
      </c>
      <c r="M74">
        <v>49</v>
      </c>
      <c r="N74" t="s">
        <v>313</v>
      </c>
      <c r="O74">
        <v>49035</v>
      </c>
      <c r="P74" t="s">
        <v>235</v>
      </c>
      <c r="Q74">
        <v>490350</v>
      </c>
      <c r="R74">
        <v>54</v>
      </c>
      <c r="S74">
        <v>112</v>
      </c>
      <c r="T74" t="s">
        <v>317</v>
      </c>
      <c r="U74">
        <v>15</v>
      </c>
      <c r="V74" t="s">
        <v>342</v>
      </c>
      <c r="W74">
        <v>54</v>
      </c>
      <c r="X74" t="s">
        <v>261</v>
      </c>
      <c r="Y74" t="s">
        <v>467</v>
      </c>
      <c r="Z74" t="s">
        <v>467</v>
      </c>
      <c r="AA74" t="s">
        <v>467</v>
      </c>
      <c r="AB74" t="s">
        <v>467</v>
      </c>
      <c r="AC74" t="s">
        <v>467</v>
      </c>
      <c r="AD74" t="s">
        <v>467</v>
      </c>
      <c r="AE74" t="s">
        <v>467</v>
      </c>
      <c r="AF74">
        <v>5</v>
      </c>
      <c r="AG74" t="s">
        <v>314</v>
      </c>
      <c r="AH74" t="s">
        <v>467</v>
      </c>
      <c r="AI74" t="s">
        <v>467</v>
      </c>
      <c r="AJ74" t="s">
        <v>467</v>
      </c>
      <c r="AK74" t="s">
        <v>467</v>
      </c>
      <c r="AL74" t="s">
        <v>467</v>
      </c>
      <c r="AM74" t="s">
        <v>467</v>
      </c>
      <c r="AN74">
        <v>1.4377299999999999E-3</v>
      </c>
      <c r="AO74" t="s">
        <v>467</v>
      </c>
      <c r="AP74" t="s">
        <v>467</v>
      </c>
      <c r="AS74" s="227">
        <v>2044</v>
      </c>
      <c r="AT74" s="471">
        <v>2.164071843873456E-3</v>
      </c>
      <c r="AU74" s="471">
        <v>0.53153206353236815</v>
      </c>
      <c r="AV74" s="472">
        <v>0.33523834503050559</v>
      </c>
      <c r="AW74" s="472">
        <v>4.0530071442313138E-2</v>
      </c>
      <c r="AX74" s="473">
        <v>2.993971506694326E-3</v>
      </c>
      <c r="AY74" s="473">
        <v>9.0971056648075075E-4</v>
      </c>
      <c r="AZ74" s="473">
        <v>1.3422953974204222E-3</v>
      </c>
      <c r="BA74" s="474">
        <v>5.7660165971832483E-4</v>
      </c>
      <c r="BB74" s="474">
        <v>4.7377111689716346E-2</v>
      </c>
      <c r="BC74" s="474">
        <v>3.227246297255812E-3</v>
      </c>
      <c r="BD74" s="474">
        <v>1.8922584475919305E-3</v>
      </c>
      <c r="BE74" s="475">
        <v>8.1732292678679055E-3</v>
      </c>
      <c r="BF74" s="475">
        <v>2.404302331819368E-2</v>
      </c>
    </row>
    <row r="75" spans="1:99" x14ac:dyDescent="0.3">
      <c r="A75" s="210" t="str">
        <f t="shared" si="1"/>
        <v>SL_2028_art_112_54</v>
      </c>
      <c r="B75" s="229" t="str">
        <f t="shared" si="2"/>
        <v>Motor Home</v>
      </c>
      <c r="C75" s="240">
        <f t="shared" si="4"/>
        <v>2.7279009872292342E-3</v>
      </c>
      <c r="D75" s="421">
        <f t="shared" si="3"/>
        <v>7.7842836991375984E-4</v>
      </c>
      <c r="E75">
        <v>0.285358</v>
      </c>
      <c r="F75">
        <v>1</v>
      </c>
      <c r="G75">
        <v>1</v>
      </c>
      <c r="H75">
        <v>2028</v>
      </c>
      <c r="I75">
        <v>1</v>
      </c>
      <c r="J75">
        <v>5</v>
      </c>
      <c r="K75" t="s">
        <v>312</v>
      </c>
      <c r="L75">
        <v>9</v>
      </c>
      <c r="M75">
        <v>49</v>
      </c>
      <c r="N75" t="s">
        <v>313</v>
      </c>
      <c r="O75">
        <v>49035</v>
      </c>
      <c r="P75" t="s">
        <v>235</v>
      </c>
      <c r="Q75">
        <v>490350</v>
      </c>
      <c r="R75">
        <v>54</v>
      </c>
      <c r="S75">
        <v>112</v>
      </c>
      <c r="T75" t="s">
        <v>317</v>
      </c>
      <c r="U75">
        <v>1</v>
      </c>
      <c r="V75" t="s">
        <v>343</v>
      </c>
      <c r="W75">
        <v>54</v>
      </c>
      <c r="X75" t="s">
        <v>261</v>
      </c>
      <c r="Y75" t="s">
        <v>467</v>
      </c>
      <c r="Z75" t="s">
        <v>467</v>
      </c>
      <c r="AA75" t="s">
        <v>467</v>
      </c>
      <c r="AB75" t="s">
        <v>467</v>
      </c>
      <c r="AC75" t="s">
        <v>467</v>
      </c>
      <c r="AD75" t="s">
        <v>467</v>
      </c>
      <c r="AE75" t="s">
        <v>467</v>
      </c>
      <c r="AF75">
        <v>5</v>
      </c>
      <c r="AG75" t="s">
        <v>314</v>
      </c>
      <c r="AH75" t="s">
        <v>467</v>
      </c>
      <c r="AI75" t="s">
        <v>467</v>
      </c>
      <c r="AJ75" t="s">
        <v>467</v>
      </c>
      <c r="AK75" t="s">
        <v>467</v>
      </c>
      <c r="AL75" t="s">
        <v>467</v>
      </c>
      <c r="AM75" t="s">
        <v>467</v>
      </c>
      <c r="AN75">
        <v>0.285358</v>
      </c>
      <c r="AO75" t="s">
        <v>467</v>
      </c>
      <c r="AP75" t="s">
        <v>467</v>
      </c>
      <c r="AS75" s="227">
        <v>2045</v>
      </c>
      <c r="AT75" s="471">
        <v>2.1613613149483847E-3</v>
      </c>
      <c r="AU75" s="471">
        <v>0.53490792572042534</v>
      </c>
      <c r="AV75" s="472">
        <v>0.33145199824622479</v>
      </c>
      <c r="AW75" s="472">
        <v>4.0038315880102607E-2</v>
      </c>
      <c r="AX75" s="473">
        <v>3.0118097228234025E-3</v>
      </c>
      <c r="AY75" s="473">
        <v>9.1223175867279245E-4</v>
      </c>
      <c r="AZ75" s="473">
        <v>1.3499698984876748E-3</v>
      </c>
      <c r="BA75" s="474">
        <v>5.8579391216368425E-4</v>
      </c>
      <c r="BB75" s="474">
        <v>4.8444845791155045E-2</v>
      </c>
      <c r="BC75" s="474">
        <v>3.2995691044143335E-3</v>
      </c>
      <c r="BD75" s="474">
        <v>1.927987076531307E-3</v>
      </c>
      <c r="BE75" s="475">
        <v>8.0853477236251248E-3</v>
      </c>
      <c r="BF75" s="475">
        <v>2.3822843850425674E-2</v>
      </c>
    </row>
    <row r="76" spans="1:99" x14ac:dyDescent="0.3">
      <c r="A76" s="210" t="str">
        <f t="shared" si="1"/>
        <v>SL_2028_art_112_53</v>
      </c>
      <c r="B76" s="229" t="str">
        <f t="shared" si="2"/>
        <v>Single Long Haul Truck</v>
      </c>
      <c r="C76" s="240">
        <f t="shared" si="4"/>
        <v>1.7512108294727017E-3</v>
      </c>
      <c r="D76" s="421">
        <f t="shared" si="3"/>
        <v>2.9881085504375655E-6</v>
      </c>
      <c r="E76">
        <v>1.7063099999999999E-3</v>
      </c>
      <c r="F76">
        <v>1</v>
      </c>
      <c r="G76">
        <v>1</v>
      </c>
      <c r="H76">
        <v>2028</v>
      </c>
      <c r="I76">
        <v>1</v>
      </c>
      <c r="J76">
        <v>5</v>
      </c>
      <c r="K76" t="s">
        <v>312</v>
      </c>
      <c r="L76">
        <v>9</v>
      </c>
      <c r="M76">
        <v>49</v>
      </c>
      <c r="N76" t="s">
        <v>313</v>
      </c>
      <c r="O76">
        <v>49035</v>
      </c>
      <c r="P76" t="s">
        <v>235</v>
      </c>
      <c r="Q76">
        <v>490350</v>
      </c>
      <c r="R76">
        <v>53</v>
      </c>
      <c r="S76">
        <v>112</v>
      </c>
      <c r="T76" t="s">
        <v>317</v>
      </c>
      <c r="U76">
        <v>15</v>
      </c>
      <c r="V76" t="s">
        <v>342</v>
      </c>
      <c r="W76">
        <v>53</v>
      </c>
      <c r="X76" t="s">
        <v>260</v>
      </c>
      <c r="Y76" t="s">
        <v>467</v>
      </c>
      <c r="Z76" t="s">
        <v>467</v>
      </c>
      <c r="AA76" t="s">
        <v>467</v>
      </c>
      <c r="AB76" t="s">
        <v>467</v>
      </c>
      <c r="AC76" t="s">
        <v>467</v>
      </c>
      <c r="AD76" t="s">
        <v>467</v>
      </c>
      <c r="AE76" t="s">
        <v>467</v>
      </c>
      <c r="AF76">
        <v>5</v>
      </c>
      <c r="AG76" t="s">
        <v>314</v>
      </c>
      <c r="AH76" t="s">
        <v>467</v>
      </c>
      <c r="AI76" t="s">
        <v>467</v>
      </c>
      <c r="AJ76" t="s">
        <v>467</v>
      </c>
      <c r="AK76" t="s">
        <v>467</v>
      </c>
      <c r="AL76" t="s">
        <v>467</v>
      </c>
      <c r="AM76" t="s">
        <v>467</v>
      </c>
      <c r="AN76">
        <v>1.7063099999999999E-3</v>
      </c>
      <c r="AO76" t="s">
        <v>467</v>
      </c>
      <c r="AP76" t="s">
        <v>467</v>
      </c>
      <c r="AS76" s="227">
        <v>2046</v>
      </c>
      <c r="AT76" s="471">
        <v>2.1586565093759179E-3</v>
      </c>
      <c r="AU76" s="471">
        <v>0.53749447377050885</v>
      </c>
      <c r="AV76" s="472">
        <v>0.32829199726148389</v>
      </c>
      <c r="AW76" s="472">
        <v>3.9625575582243243E-2</v>
      </c>
      <c r="AX76" s="473">
        <v>3.0315157426679209E-3</v>
      </c>
      <c r="AY76" s="473">
        <v>9.1510588140307058E-4</v>
      </c>
      <c r="AZ76" s="473">
        <v>1.3591745690133313E-3</v>
      </c>
      <c r="BA76" s="474">
        <v>5.9567522298590539E-4</v>
      </c>
      <c r="BB76" s="474">
        <v>4.9565507845361935E-2</v>
      </c>
      <c r="BC76" s="474">
        <v>3.3736557177380501E-3</v>
      </c>
      <c r="BD76" s="474">
        <v>1.9707516725091501E-3</v>
      </c>
      <c r="BE76" s="475">
        <v>7.9993665138071435E-3</v>
      </c>
      <c r="BF76" s="475">
        <v>2.3618543710901434E-2</v>
      </c>
      <c r="BH76" s="227">
        <v>2011</v>
      </c>
      <c r="BI76" s="227">
        <v>2012</v>
      </c>
      <c r="BJ76" s="227">
        <v>2013</v>
      </c>
      <c r="BK76" s="227">
        <v>2014</v>
      </c>
      <c r="BL76" s="227">
        <v>2015</v>
      </c>
      <c r="BM76" s="227">
        <v>2016</v>
      </c>
      <c r="BN76" s="227">
        <v>2017</v>
      </c>
      <c r="BO76" s="227">
        <v>2018</v>
      </c>
      <c r="BP76" s="227">
        <v>2019</v>
      </c>
      <c r="BQ76" s="227">
        <v>2020</v>
      </c>
      <c r="BR76" s="227">
        <v>2021</v>
      </c>
      <c r="BS76" s="227">
        <v>2022</v>
      </c>
      <c r="BT76" s="227">
        <v>2023</v>
      </c>
      <c r="BU76" s="227">
        <v>2024</v>
      </c>
      <c r="BV76" s="227">
        <v>2025</v>
      </c>
      <c r="BW76" s="227">
        <v>2026</v>
      </c>
      <c r="BX76" s="227">
        <v>2027</v>
      </c>
      <c r="BY76" s="227">
        <v>2028</v>
      </c>
      <c r="BZ76" s="227">
        <v>2029</v>
      </c>
      <c r="CA76" s="227">
        <v>2030</v>
      </c>
      <c r="CB76" s="227">
        <v>2031</v>
      </c>
      <c r="CC76" s="227">
        <v>2032</v>
      </c>
      <c r="CD76" s="227">
        <v>2033</v>
      </c>
      <c r="CE76" s="227">
        <v>2034</v>
      </c>
      <c r="CF76" s="227">
        <v>2035</v>
      </c>
      <c r="CG76" s="227">
        <v>2036</v>
      </c>
      <c r="CH76" s="227">
        <v>2037</v>
      </c>
      <c r="CI76" s="227">
        <v>2038</v>
      </c>
      <c r="CJ76" s="227">
        <v>2039</v>
      </c>
      <c r="CK76" s="227">
        <v>2040</v>
      </c>
      <c r="CL76" s="227">
        <v>2041</v>
      </c>
      <c r="CM76" s="227">
        <v>2042</v>
      </c>
      <c r="CN76" s="227">
        <v>2043</v>
      </c>
      <c r="CO76" s="227">
        <v>2044</v>
      </c>
      <c r="CP76" s="227">
        <v>2045</v>
      </c>
      <c r="CQ76" s="227">
        <v>2046</v>
      </c>
      <c r="CR76" s="227">
        <v>2047</v>
      </c>
      <c r="CS76" s="227">
        <v>2048</v>
      </c>
      <c r="CT76" s="227">
        <v>2049</v>
      </c>
    </row>
    <row r="77" spans="1:99" x14ac:dyDescent="0.3">
      <c r="A77" s="210" t="str">
        <f t="shared" si="1"/>
        <v>SL_2028_art_112_53</v>
      </c>
      <c r="B77" s="229" t="str">
        <f t="shared" si="2"/>
        <v>Single Long Haul Truck</v>
      </c>
      <c r="C77" s="240">
        <f t="shared" si="4"/>
        <v>1.7512108294727017E-3</v>
      </c>
      <c r="D77" s="421">
        <f t="shared" si="3"/>
        <v>6.3945288317112758E-4</v>
      </c>
      <c r="E77">
        <v>0.365149</v>
      </c>
      <c r="F77">
        <v>1</v>
      </c>
      <c r="G77">
        <v>1</v>
      </c>
      <c r="H77">
        <v>2028</v>
      </c>
      <c r="I77">
        <v>1</v>
      </c>
      <c r="J77">
        <v>5</v>
      </c>
      <c r="K77" t="s">
        <v>312</v>
      </c>
      <c r="L77">
        <v>9</v>
      </c>
      <c r="M77">
        <v>49</v>
      </c>
      <c r="N77" t="s">
        <v>313</v>
      </c>
      <c r="O77">
        <v>49035</v>
      </c>
      <c r="P77" t="s">
        <v>235</v>
      </c>
      <c r="Q77">
        <v>490350</v>
      </c>
      <c r="R77">
        <v>53</v>
      </c>
      <c r="S77">
        <v>112</v>
      </c>
      <c r="T77" t="s">
        <v>317</v>
      </c>
      <c r="U77">
        <v>1</v>
      </c>
      <c r="V77" t="s">
        <v>343</v>
      </c>
      <c r="W77">
        <v>53</v>
      </c>
      <c r="X77" t="s">
        <v>260</v>
      </c>
      <c r="Y77" t="s">
        <v>467</v>
      </c>
      <c r="Z77" t="s">
        <v>467</v>
      </c>
      <c r="AA77" t="s">
        <v>467</v>
      </c>
      <c r="AB77" t="s">
        <v>467</v>
      </c>
      <c r="AC77" t="s">
        <v>467</v>
      </c>
      <c r="AD77" t="s">
        <v>467</v>
      </c>
      <c r="AE77" t="s">
        <v>467</v>
      </c>
      <c r="AF77">
        <v>5</v>
      </c>
      <c r="AG77" t="s">
        <v>314</v>
      </c>
      <c r="AH77" t="s">
        <v>467</v>
      </c>
      <c r="AI77" t="s">
        <v>467</v>
      </c>
      <c r="AJ77" t="s">
        <v>467</v>
      </c>
      <c r="AK77" t="s">
        <v>467</v>
      </c>
      <c r="AL77" t="s">
        <v>467</v>
      </c>
      <c r="AM77" t="s">
        <v>467</v>
      </c>
      <c r="AN77">
        <v>0.365149</v>
      </c>
      <c r="AO77" t="s">
        <v>467</v>
      </c>
      <c r="AP77" t="s">
        <v>467</v>
      </c>
      <c r="AS77" s="227">
        <v>2047</v>
      </c>
      <c r="AT77" s="471">
        <v>2.155675167423043E-3</v>
      </c>
      <c r="AU77" s="471">
        <v>0.54026681889051364</v>
      </c>
      <c r="AV77" s="472">
        <v>0.32487582537156412</v>
      </c>
      <c r="AW77" s="472">
        <v>3.9188146511611573E-2</v>
      </c>
      <c r="AX77" s="473">
        <v>3.0524380374132498E-3</v>
      </c>
      <c r="AY77" s="473">
        <v>9.2129680886192064E-4</v>
      </c>
      <c r="AZ77" s="473">
        <v>1.3681786515239906E-3</v>
      </c>
      <c r="BA77" s="474">
        <v>6.1088949385129535E-4</v>
      </c>
      <c r="BB77" s="474">
        <v>5.0730840959002772E-2</v>
      </c>
      <c r="BC77" s="474">
        <v>3.4523332563155254E-3</v>
      </c>
      <c r="BD77" s="474">
        <v>2.0190993830335497E-3</v>
      </c>
      <c r="BE77" s="475">
        <v>7.9443606156829084E-3</v>
      </c>
      <c r="BF77" s="475">
        <v>2.3414096853202383E-2</v>
      </c>
      <c r="BH77" s="475">
        <v>2.7415895776565641E-2</v>
      </c>
      <c r="BI77" s="475">
        <v>2.761393846571978E-2</v>
      </c>
      <c r="BJ77" s="475">
        <v>2.8916465884956256E-2</v>
      </c>
      <c r="BK77" s="475">
        <v>2.9123535498374358E-2</v>
      </c>
      <c r="BL77" s="475">
        <v>2.8700977194089847E-2</v>
      </c>
      <c r="BM77" s="475">
        <v>2.8719059622335143E-2</v>
      </c>
      <c r="BN77" s="475">
        <v>2.9793100398653408E-2</v>
      </c>
      <c r="BO77" s="481">
        <v>2.994283211335377E-2</v>
      </c>
      <c r="BP77" s="475">
        <v>3.0234328742952649E-2</v>
      </c>
      <c r="BQ77" s="475">
        <v>2.9975444896842465E-2</v>
      </c>
      <c r="BR77" s="475">
        <v>2.9558615257645002E-2</v>
      </c>
      <c r="BS77" s="475">
        <v>2.9343788569804109E-2</v>
      </c>
      <c r="BT77" s="475">
        <v>2.9157910295883317E-2</v>
      </c>
      <c r="BU77" s="475">
        <v>2.893568609730816E-2</v>
      </c>
      <c r="BV77" s="475">
        <v>2.8737325694740488E-2</v>
      </c>
      <c r="BW77" s="475">
        <v>2.8524858392099482E-2</v>
      </c>
      <c r="BX77" s="475">
        <v>2.8255478385616758E-2</v>
      </c>
      <c r="BY77" s="475">
        <v>2.7999366466343999E-2</v>
      </c>
      <c r="BZ77" s="475">
        <v>2.7693628373590327E-2</v>
      </c>
      <c r="CA77" s="475">
        <v>2.7427085919241152E-2</v>
      </c>
      <c r="CB77" s="475">
        <v>2.7137441389359928E-2</v>
      </c>
      <c r="CC77" s="475">
        <v>2.6907006703365908E-2</v>
      </c>
      <c r="CD77" s="475">
        <v>2.6651289439879659E-2</v>
      </c>
      <c r="CE77" s="475">
        <v>2.644607238579532E-2</v>
      </c>
      <c r="CF77" s="475">
        <v>2.6297764685505719E-2</v>
      </c>
      <c r="CG77" s="475">
        <v>2.6075512546862127E-2</v>
      </c>
      <c r="CH77" s="475">
        <v>2.5869853610076873E-2</v>
      </c>
      <c r="CI77" s="475">
        <v>2.5642464490908155E-2</v>
      </c>
      <c r="CJ77" s="475">
        <v>2.5443128251052115E-2</v>
      </c>
      <c r="CK77" s="475">
        <v>2.511890595256162E-2</v>
      </c>
      <c r="CL77" s="475">
        <v>2.4916256431154526E-2</v>
      </c>
      <c r="CM77" s="475">
        <v>2.4664504289389183E-2</v>
      </c>
      <c r="CN77" s="475">
        <v>2.4407268341498312E-2</v>
      </c>
      <c r="CO77" s="475">
        <v>2.4217512316971508E-2</v>
      </c>
      <c r="CP77" s="475">
        <v>2.404302331819368E-2</v>
      </c>
      <c r="CQ77" s="475">
        <v>2.3822843850425674E-2</v>
      </c>
      <c r="CR77" s="475">
        <v>2.3618543710901434E-2</v>
      </c>
      <c r="CS77" s="475">
        <v>2.3414096853202383E-2</v>
      </c>
      <c r="CT77" s="475">
        <v>2.3160191542223804E-2</v>
      </c>
      <c r="CU77" s="227">
        <v>2050</v>
      </c>
    </row>
    <row r="78" spans="1:99" x14ac:dyDescent="0.3">
      <c r="A78" s="210" t="str">
        <f t="shared" si="1"/>
        <v>SL_2028_art_112_52</v>
      </c>
      <c r="B78" s="229" t="str">
        <f t="shared" si="2"/>
        <v>Single Short Haul Truck</v>
      </c>
      <c r="C78" s="240">
        <f t="shared" si="4"/>
        <v>2.5384092162257711E-2</v>
      </c>
      <c r="D78" s="421">
        <f t="shared" si="3"/>
        <v>4.3506557079658357E-5</v>
      </c>
      <c r="E78">
        <v>1.71393E-3</v>
      </c>
      <c r="F78">
        <v>1</v>
      </c>
      <c r="G78">
        <v>1</v>
      </c>
      <c r="H78">
        <v>2028</v>
      </c>
      <c r="I78">
        <v>1</v>
      </c>
      <c r="J78">
        <v>5</v>
      </c>
      <c r="K78" t="s">
        <v>312</v>
      </c>
      <c r="L78">
        <v>9</v>
      </c>
      <c r="M78">
        <v>49</v>
      </c>
      <c r="N78" t="s">
        <v>313</v>
      </c>
      <c r="O78">
        <v>49035</v>
      </c>
      <c r="P78" t="s">
        <v>235</v>
      </c>
      <c r="Q78">
        <v>490350</v>
      </c>
      <c r="R78">
        <v>52</v>
      </c>
      <c r="S78">
        <v>112</v>
      </c>
      <c r="T78" t="s">
        <v>317</v>
      </c>
      <c r="U78">
        <v>15</v>
      </c>
      <c r="V78" t="s">
        <v>342</v>
      </c>
      <c r="W78">
        <v>52</v>
      </c>
      <c r="X78" t="s">
        <v>259</v>
      </c>
      <c r="Y78" t="s">
        <v>467</v>
      </c>
      <c r="Z78" t="s">
        <v>467</v>
      </c>
      <c r="AA78" t="s">
        <v>467</v>
      </c>
      <c r="AB78" t="s">
        <v>467</v>
      </c>
      <c r="AC78" t="s">
        <v>467</v>
      </c>
      <c r="AD78" t="s">
        <v>467</v>
      </c>
      <c r="AE78" t="s">
        <v>467</v>
      </c>
      <c r="AF78">
        <v>5</v>
      </c>
      <c r="AG78" t="s">
        <v>314</v>
      </c>
      <c r="AH78" t="s">
        <v>467</v>
      </c>
      <c r="AI78" t="s">
        <v>467</v>
      </c>
      <c r="AJ78" t="s">
        <v>467</v>
      </c>
      <c r="AK78" t="s">
        <v>467</v>
      </c>
      <c r="AL78" t="s">
        <v>467</v>
      </c>
      <c r="AM78" t="s">
        <v>467</v>
      </c>
      <c r="AN78">
        <v>1.71393E-3</v>
      </c>
      <c r="AO78" t="s">
        <v>467</v>
      </c>
      <c r="AP78" t="s">
        <v>467</v>
      </c>
      <c r="AS78" s="227">
        <v>2048</v>
      </c>
      <c r="AT78" s="471">
        <v>2.1529369341712441E-3</v>
      </c>
      <c r="AU78" s="471">
        <v>0.54239406410200719</v>
      </c>
      <c r="AV78" s="472">
        <v>0.3220326032989857</v>
      </c>
      <c r="AW78" s="472">
        <v>3.8823094148055327E-2</v>
      </c>
      <c r="AX78" s="473">
        <v>3.0715384403689583E-3</v>
      </c>
      <c r="AY78" s="473">
        <v>9.2667957788948119E-4</v>
      </c>
      <c r="AZ78" s="473">
        <v>1.3764441623731344E-3</v>
      </c>
      <c r="BA78" s="474">
        <v>6.2700875233714243E-4</v>
      </c>
      <c r="BB78" s="474">
        <v>5.1953700280073019E-2</v>
      </c>
      <c r="BC78" s="474">
        <v>3.5340556025682101E-3</v>
      </c>
      <c r="BD78" s="474">
        <v>2.071065880227714E-3</v>
      </c>
      <c r="BE78" s="475">
        <v>7.876617278719111E-3</v>
      </c>
      <c r="BF78" s="475">
        <v>2.3160191542223804E-2</v>
      </c>
      <c r="BH78" s="475">
        <v>9.5163036832907732E-3</v>
      </c>
      <c r="BI78" s="475">
        <v>8.6757054174018116E-3</v>
      </c>
      <c r="BJ78" s="475">
        <v>8.4325799181099587E-3</v>
      </c>
      <c r="BK78" s="475">
        <v>7.6710162859974949E-3</v>
      </c>
      <c r="BL78" s="475">
        <v>7.3148328899432149E-3</v>
      </c>
      <c r="BM78" s="475">
        <v>7.2286436216761445E-3</v>
      </c>
      <c r="BN78" s="475">
        <v>7.3800567312853581E-3</v>
      </c>
      <c r="BO78" s="481">
        <v>7.6934868952451985E-3</v>
      </c>
      <c r="BP78" s="475">
        <v>8.0596926117267771E-3</v>
      </c>
      <c r="BQ78" s="475">
        <v>8.3114658317916083E-3</v>
      </c>
      <c r="BR78" s="475">
        <v>8.4852753478911521E-3</v>
      </c>
      <c r="BS78" s="475">
        <v>8.7245115655616087E-3</v>
      </c>
      <c r="BT78" s="475">
        <v>8.9745820961640403E-3</v>
      </c>
      <c r="BU78" s="475">
        <v>9.2226375943003473E-3</v>
      </c>
      <c r="BV78" s="475">
        <v>9.479507695873449E-3</v>
      </c>
      <c r="BW78" s="475">
        <v>9.5974864554531272E-3</v>
      </c>
      <c r="BX78" s="475">
        <v>9.6281020162857864E-3</v>
      </c>
      <c r="BY78" s="475">
        <v>9.6105497925128187E-3</v>
      </c>
      <c r="BZ78" s="475">
        <v>9.5584706305026669E-3</v>
      </c>
      <c r="CA78" s="475">
        <v>9.5195217525549519E-3</v>
      </c>
      <c r="CB78" s="475">
        <v>9.4411110385850608E-3</v>
      </c>
      <c r="CC78" s="475">
        <v>9.3438336797017282E-3</v>
      </c>
      <c r="CD78" s="475">
        <v>9.243810282027632E-3</v>
      </c>
      <c r="CE78" s="475">
        <v>9.1393997173981074E-3</v>
      </c>
      <c r="CF78" s="475">
        <v>9.0619635509897861E-3</v>
      </c>
      <c r="CG78" s="475">
        <v>8.9620704343790838E-3</v>
      </c>
      <c r="CH78" s="475">
        <v>8.8909907480974985E-3</v>
      </c>
      <c r="CI78" s="475">
        <v>8.7999536424199758E-3</v>
      </c>
      <c r="CJ78" s="475">
        <v>8.7133478139842426E-3</v>
      </c>
      <c r="CK78" s="475">
        <v>8.6088557413925414E-3</v>
      </c>
      <c r="CL78" s="475">
        <v>8.532137485300996E-3</v>
      </c>
      <c r="CM78" s="475">
        <v>8.4441137159919546E-3</v>
      </c>
      <c r="CN78" s="475">
        <v>8.3575148446927046E-3</v>
      </c>
      <c r="CO78" s="475">
        <v>8.2623919001529548E-3</v>
      </c>
      <c r="CP78" s="475">
        <v>8.1732292678679055E-3</v>
      </c>
      <c r="CQ78" s="475">
        <v>8.0853477236251248E-3</v>
      </c>
      <c r="CR78" s="475">
        <v>7.9993665138071435E-3</v>
      </c>
      <c r="CS78" s="475">
        <v>7.9443606156829084E-3</v>
      </c>
      <c r="CT78" s="475">
        <v>7.876617278719111E-3</v>
      </c>
      <c r="CU78" s="475">
        <v>2.2934183355688916E-2</v>
      </c>
    </row>
    <row r="79" spans="1:99" x14ac:dyDescent="0.3">
      <c r="A79" s="210" t="str">
        <f t="shared" si="1"/>
        <v>SL_2028_art_112_52</v>
      </c>
      <c r="B79" s="229" t="str">
        <f t="shared" si="2"/>
        <v>Single Short Haul Truck</v>
      </c>
      <c r="C79" s="240">
        <f t="shared" si="4"/>
        <v>2.5384092162257711E-2</v>
      </c>
      <c r="D79" s="421">
        <f t="shared" si="3"/>
        <v>9.3175864054469652E-3</v>
      </c>
      <c r="E79">
        <v>0.367064</v>
      </c>
      <c r="F79">
        <v>1</v>
      </c>
      <c r="G79">
        <v>1</v>
      </c>
      <c r="H79">
        <v>2028</v>
      </c>
      <c r="I79">
        <v>1</v>
      </c>
      <c r="J79">
        <v>5</v>
      </c>
      <c r="K79" t="s">
        <v>312</v>
      </c>
      <c r="L79">
        <v>9</v>
      </c>
      <c r="M79">
        <v>49</v>
      </c>
      <c r="N79" t="s">
        <v>313</v>
      </c>
      <c r="O79">
        <v>49035</v>
      </c>
      <c r="P79" t="s">
        <v>235</v>
      </c>
      <c r="Q79">
        <v>490350</v>
      </c>
      <c r="R79">
        <v>52</v>
      </c>
      <c r="S79">
        <v>112</v>
      </c>
      <c r="T79" t="s">
        <v>317</v>
      </c>
      <c r="U79">
        <v>1</v>
      </c>
      <c r="V79" t="s">
        <v>343</v>
      </c>
      <c r="W79">
        <v>52</v>
      </c>
      <c r="X79" t="s">
        <v>259</v>
      </c>
      <c r="Y79" t="s">
        <v>467</v>
      </c>
      <c r="Z79" t="s">
        <v>467</v>
      </c>
      <c r="AA79" t="s">
        <v>467</v>
      </c>
      <c r="AB79" t="s">
        <v>467</v>
      </c>
      <c r="AC79" t="s">
        <v>467</v>
      </c>
      <c r="AD79" t="s">
        <v>467</v>
      </c>
      <c r="AE79" t="s">
        <v>467</v>
      </c>
      <c r="AF79">
        <v>5</v>
      </c>
      <c r="AG79" t="s">
        <v>314</v>
      </c>
      <c r="AH79" t="s">
        <v>467</v>
      </c>
      <c r="AI79" t="s">
        <v>467</v>
      </c>
      <c r="AJ79" t="s">
        <v>467</v>
      </c>
      <c r="AK79" t="s">
        <v>467</v>
      </c>
      <c r="AL79" t="s">
        <v>467</v>
      </c>
      <c r="AM79" t="s">
        <v>467</v>
      </c>
      <c r="AN79">
        <v>0.367064</v>
      </c>
      <c r="AO79" t="s">
        <v>467</v>
      </c>
      <c r="AP79" t="s">
        <v>467</v>
      </c>
      <c r="AS79" s="227">
        <v>2049</v>
      </c>
      <c r="AT79" s="471">
        <v>2.150095414990475E-3</v>
      </c>
      <c r="AU79" s="471">
        <v>0.54407611561787117</v>
      </c>
      <c r="AV79" s="472">
        <v>0.31949939588813503</v>
      </c>
      <c r="AW79" s="472">
        <v>3.8498474500120831E-2</v>
      </c>
      <c r="AX79" s="473">
        <v>3.0931180201691656E-3</v>
      </c>
      <c r="AY79" s="473">
        <v>9.3301842431074938E-4</v>
      </c>
      <c r="AZ79" s="473">
        <v>1.3858308527904379E-3</v>
      </c>
      <c r="BA79" s="474">
        <v>6.4393863032371438E-4</v>
      </c>
      <c r="BB79" s="474">
        <v>5.323171579538237E-2</v>
      </c>
      <c r="BC79" s="474">
        <v>3.6190043914917812E-3</v>
      </c>
      <c r="BD79" s="474">
        <v>2.1281267138967964E-3</v>
      </c>
      <c r="BE79" s="475">
        <v>7.8069823948286416E-3</v>
      </c>
      <c r="BF79" s="475">
        <v>2.2934183355688916E-2</v>
      </c>
      <c r="BH79" s="474">
        <v>1.2823352498810363E-3</v>
      </c>
      <c r="BI79" s="474">
        <v>1.2205793882640338E-3</v>
      </c>
      <c r="BJ79" s="474">
        <v>1.1057861290222051E-3</v>
      </c>
      <c r="BK79" s="474">
        <v>9.9566655550796567E-4</v>
      </c>
      <c r="BL79" s="474">
        <v>9.3768961126552584E-4</v>
      </c>
      <c r="BM79" s="474">
        <v>9.2512316669040955E-4</v>
      </c>
      <c r="BN79" s="474">
        <v>9.2025703938736626E-4</v>
      </c>
      <c r="BO79" s="480">
        <v>9.1442960332158553E-4</v>
      </c>
      <c r="BP79" s="474">
        <v>9.1630890995717126E-4</v>
      </c>
      <c r="BQ79" s="474">
        <v>9.2407656041460016E-4</v>
      </c>
      <c r="BR79" s="474">
        <v>9.4199199869537259E-4</v>
      </c>
      <c r="BS79" s="474">
        <v>9.6175211796832322E-4</v>
      </c>
      <c r="BT79" s="474">
        <v>9.8448522208771042E-4</v>
      </c>
      <c r="BU79" s="474">
        <v>1.0167334041188212E-3</v>
      </c>
      <c r="BV79" s="474">
        <v>1.0478984861996474E-3</v>
      </c>
      <c r="BW79" s="474">
        <v>1.0842915410926893E-3</v>
      </c>
      <c r="BX79" s="474">
        <v>1.1317974275305293E-3</v>
      </c>
      <c r="BY79" s="474">
        <v>1.1786066275882485E-3</v>
      </c>
      <c r="BZ79" s="474">
        <v>1.238403313099147E-3</v>
      </c>
      <c r="CA79" s="474">
        <v>1.2837666565879628E-3</v>
      </c>
      <c r="CB79" s="474">
        <v>1.3389880339048524E-3</v>
      </c>
      <c r="CC79" s="474">
        <v>1.3893133665968309E-3</v>
      </c>
      <c r="CD79" s="474">
        <v>1.44069549311488E-3</v>
      </c>
      <c r="CE79" s="474">
        <v>1.4912211752706455E-3</v>
      </c>
      <c r="CF79" s="474">
        <v>1.532782889061004E-3</v>
      </c>
      <c r="CG79" s="474">
        <v>1.5727848962073191E-3</v>
      </c>
      <c r="CH79" s="474">
        <v>1.6120472222434881E-3</v>
      </c>
      <c r="CI79" s="474">
        <v>1.6508893693920465E-3</v>
      </c>
      <c r="CJ79" s="474">
        <v>1.6846171528399308E-3</v>
      </c>
      <c r="CK79" s="474">
        <v>1.7310657077560518E-3</v>
      </c>
      <c r="CL79" s="474">
        <v>1.7561982160816058E-3</v>
      </c>
      <c r="CM79" s="474">
        <v>1.7870172284800217E-3</v>
      </c>
      <c r="CN79" s="474">
        <v>1.832094123011427E-3</v>
      </c>
      <c r="CO79" s="474">
        <v>1.863954704067724E-3</v>
      </c>
      <c r="CP79" s="474">
        <v>1.8922584475919305E-3</v>
      </c>
      <c r="CQ79" s="474">
        <v>1.927987076531307E-3</v>
      </c>
      <c r="CR79" s="474">
        <v>1.9707516725091501E-3</v>
      </c>
      <c r="CS79" s="474">
        <v>2.0190993830335497E-3</v>
      </c>
      <c r="CT79" s="474">
        <v>2.071065880227714E-3</v>
      </c>
      <c r="CU79" s="475">
        <v>7.8069823948286416E-3</v>
      </c>
    </row>
    <row r="80" spans="1:99" x14ac:dyDescent="0.3">
      <c r="A80" s="210" t="str">
        <f t="shared" si="1"/>
        <v>SL_2028_art_112_51</v>
      </c>
      <c r="B80" s="229" t="str">
        <f t="shared" si="2"/>
        <v>Refuse Truck</v>
      </c>
      <c r="C80" s="240">
        <f t="shared" si="4"/>
        <v>1.3855574196514914E-3</v>
      </c>
      <c r="D80" s="421">
        <f t="shared" si="3"/>
        <v>3.3085309956632065E-6</v>
      </c>
      <c r="E80">
        <v>2.3878699999999998E-3</v>
      </c>
      <c r="F80">
        <v>1</v>
      </c>
      <c r="G80">
        <v>1</v>
      </c>
      <c r="H80">
        <v>2028</v>
      </c>
      <c r="I80">
        <v>1</v>
      </c>
      <c r="J80">
        <v>5</v>
      </c>
      <c r="K80" t="s">
        <v>312</v>
      </c>
      <c r="L80">
        <v>9</v>
      </c>
      <c r="M80">
        <v>49</v>
      </c>
      <c r="N80" t="s">
        <v>313</v>
      </c>
      <c r="O80">
        <v>49035</v>
      </c>
      <c r="P80" t="s">
        <v>235</v>
      </c>
      <c r="Q80">
        <v>490350</v>
      </c>
      <c r="R80">
        <v>51</v>
      </c>
      <c r="S80">
        <v>112</v>
      </c>
      <c r="T80" t="s">
        <v>317</v>
      </c>
      <c r="U80">
        <v>15</v>
      </c>
      <c r="V80" t="s">
        <v>342</v>
      </c>
      <c r="W80">
        <v>51</v>
      </c>
      <c r="X80" t="s">
        <v>258</v>
      </c>
      <c r="Y80" t="s">
        <v>467</v>
      </c>
      <c r="Z80" t="s">
        <v>467</v>
      </c>
      <c r="AA80" t="s">
        <v>467</v>
      </c>
      <c r="AB80" t="s">
        <v>467</v>
      </c>
      <c r="AC80" t="s">
        <v>467</v>
      </c>
      <c r="AD80" t="s">
        <v>467</v>
      </c>
      <c r="AE80" t="s">
        <v>467</v>
      </c>
      <c r="AF80">
        <v>5</v>
      </c>
      <c r="AG80" t="s">
        <v>314</v>
      </c>
      <c r="AH80" t="s">
        <v>467</v>
      </c>
      <c r="AI80" t="s">
        <v>467</v>
      </c>
      <c r="AJ80" t="s">
        <v>467</v>
      </c>
      <c r="AK80" t="s">
        <v>467</v>
      </c>
      <c r="AL80" t="s">
        <v>467</v>
      </c>
      <c r="AM80" t="s">
        <v>467</v>
      </c>
      <c r="AN80">
        <v>2.3878699999999998E-3</v>
      </c>
      <c r="AO80" t="s">
        <v>467</v>
      </c>
      <c r="AP80" t="s">
        <v>467</v>
      </c>
      <c r="AS80" s="227">
        <v>2050</v>
      </c>
      <c r="BH80" s="474">
        <v>1.6076656400074811E-3</v>
      </c>
      <c r="BI80" s="474">
        <v>1.6395454297744613E-3</v>
      </c>
      <c r="BJ80" s="474">
        <v>1.6226506492922667E-3</v>
      </c>
      <c r="BK80" s="474">
        <v>1.6669933729582414E-3</v>
      </c>
      <c r="BL80" s="474">
        <v>1.640423348981186E-3</v>
      </c>
      <c r="BM80" s="474">
        <v>1.6723247436497991E-3</v>
      </c>
      <c r="BN80" s="474">
        <v>1.6837715141195596E-3</v>
      </c>
      <c r="BO80" s="480">
        <v>1.7016707935337493E-3</v>
      </c>
      <c r="BP80" s="474">
        <v>1.7288790155882497E-3</v>
      </c>
      <c r="BQ80" s="474">
        <v>1.7569915236813865E-3</v>
      </c>
      <c r="BR80" s="474">
        <v>1.7948871754989797E-3</v>
      </c>
      <c r="BS80" s="474">
        <v>1.8321198849981194E-3</v>
      </c>
      <c r="BT80" s="474">
        <v>1.8776539544483634E-3</v>
      </c>
      <c r="BU80" s="474">
        <v>1.9279705980940268E-3</v>
      </c>
      <c r="BV80" s="474">
        <v>1.9779543840283747E-3</v>
      </c>
      <c r="BW80" s="474">
        <v>2.0220861842788593E-3</v>
      </c>
      <c r="BX80" s="474">
        <v>2.0619746625224859E-3</v>
      </c>
      <c r="BY80" s="474">
        <v>2.1106564296268461E-3</v>
      </c>
      <c r="BZ80" s="474">
        <v>2.1626352912964809E-3</v>
      </c>
      <c r="CA80" s="474">
        <v>2.2119525715996965E-3</v>
      </c>
      <c r="CB80" s="474">
        <v>2.2748394496792308E-3</v>
      </c>
      <c r="CC80" s="474">
        <v>2.3347637232337915E-3</v>
      </c>
      <c r="CD80" s="474">
        <v>2.4002656272383246E-3</v>
      </c>
      <c r="CE80" s="474">
        <v>2.4697490459032888E-3</v>
      </c>
      <c r="CF80" s="474">
        <v>2.540897333716409E-3</v>
      </c>
      <c r="CG80" s="474">
        <v>2.6106698082938814E-3</v>
      </c>
      <c r="CH80" s="474">
        <v>2.6786269253138151E-3</v>
      </c>
      <c r="CI80" s="474">
        <v>2.7503317092934187E-3</v>
      </c>
      <c r="CJ80" s="474">
        <v>2.8165332779880362E-3</v>
      </c>
      <c r="CK80" s="474">
        <v>2.893761267939758E-3</v>
      </c>
      <c r="CL80" s="474">
        <v>2.9591050636010125E-3</v>
      </c>
      <c r="CM80" s="474">
        <v>3.0264916312945449E-3</v>
      </c>
      <c r="CN80" s="474">
        <v>3.0919426251306181E-3</v>
      </c>
      <c r="CO80" s="474">
        <v>3.1572949724271455E-3</v>
      </c>
      <c r="CP80" s="474">
        <v>3.227246297255812E-3</v>
      </c>
      <c r="CQ80" s="474">
        <v>3.2995691044143335E-3</v>
      </c>
      <c r="CR80" s="474">
        <v>3.3736557177380501E-3</v>
      </c>
      <c r="CS80" s="474">
        <v>3.4523332563155254E-3</v>
      </c>
      <c r="CT80" s="474">
        <v>3.5340556025682101E-3</v>
      </c>
      <c r="CU80" s="474">
        <v>2.1281267138967964E-3</v>
      </c>
    </row>
    <row r="81" spans="1:99" x14ac:dyDescent="0.3">
      <c r="A81" s="210" t="str">
        <f t="shared" si="1"/>
        <v>SL_2028_art_112_51</v>
      </c>
      <c r="B81" s="229" t="str">
        <f t="shared" si="2"/>
        <v>Refuse Truck</v>
      </c>
      <c r="C81" s="240">
        <f t="shared" si="4"/>
        <v>1.3855574196514914E-3</v>
      </c>
      <c r="D81" s="421">
        <f t="shared" si="3"/>
        <v>6.6227012100243947E-4</v>
      </c>
      <c r="E81">
        <v>0.47798099999999999</v>
      </c>
      <c r="F81">
        <v>1</v>
      </c>
      <c r="G81">
        <v>1</v>
      </c>
      <c r="H81">
        <v>2028</v>
      </c>
      <c r="I81">
        <v>1</v>
      </c>
      <c r="J81">
        <v>5</v>
      </c>
      <c r="K81" t="s">
        <v>312</v>
      </c>
      <c r="L81">
        <v>9</v>
      </c>
      <c r="M81">
        <v>49</v>
      </c>
      <c r="N81" t="s">
        <v>313</v>
      </c>
      <c r="O81">
        <v>49035</v>
      </c>
      <c r="P81" t="s">
        <v>235</v>
      </c>
      <c r="Q81">
        <v>490350</v>
      </c>
      <c r="R81">
        <v>51</v>
      </c>
      <c r="S81">
        <v>112</v>
      </c>
      <c r="T81" t="s">
        <v>317</v>
      </c>
      <c r="U81">
        <v>1</v>
      </c>
      <c r="V81" t="s">
        <v>343</v>
      </c>
      <c r="W81">
        <v>51</v>
      </c>
      <c r="X81" t="s">
        <v>258</v>
      </c>
      <c r="Y81" t="s">
        <v>467</v>
      </c>
      <c r="Z81" t="s">
        <v>467</v>
      </c>
      <c r="AA81" t="s">
        <v>467</v>
      </c>
      <c r="AB81" t="s">
        <v>467</v>
      </c>
      <c r="AC81" t="s">
        <v>467</v>
      </c>
      <c r="AD81" t="s">
        <v>467</v>
      </c>
      <c r="AE81" t="s">
        <v>467</v>
      </c>
      <c r="AF81">
        <v>5</v>
      </c>
      <c r="AG81" t="s">
        <v>314</v>
      </c>
      <c r="AH81" t="s">
        <v>467</v>
      </c>
      <c r="AI81" t="s">
        <v>467</v>
      </c>
      <c r="AJ81" t="s">
        <v>467</v>
      </c>
      <c r="AK81" t="s">
        <v>467</v>
      </c>
      <c r="AL81" t="s">
        <v>467</v>
      </c>
      <c r="AM81" t="s">
        <v>467</v>
      </c>
      <c r="AN81">
        <v>0.47798099999999999</v>
      </c>
      <c r="AO81" t="s">
        <v>467</v>
      </c>
      <c r="AP81" t="s">
        <v>467</v>
      </c>
      <c r="AU81" s="227">
        <v>1990</v>
      </c>
      <c r="AV81" s="227">
        <v>1999</v>
      </c>
      <c r="AW81" s="227">
        <v>2000</v>
      </c>
      <c r="AX81" s="227">
        <v>2001</v>
      </c>
      <c r="AY81" s="227">
        <v>2002</v>
      </c>
      <c r="AZ81" s="227">
        <v>2003</v>
      </c>
      <c r="BA81" s="227">
        <v>2004</v>
      </c>
      <c r="BB81" s="227">
        <v>2005</v>
      </c>
      <c r="BC81" s="227">
        <v>2006</v>
      </c>
      <c r="BD81" s="227">
        <v>2007</v>
      </c>
      <c r="BE81" s="227">
        <v>2008</v>
      </c>
      <c r="BF81" s="227">
        <v>2009</v>
      </c>
      <c r="BG81" s="227">
        <v>2010</v>
      </c>
      <c r="BH81" s="474">
        <v>2.3835002649966242E-2</v>
      </c>
      <c r="BI81" s="474">
        <v>2.4513746970497682E-2</v>
      </c>
      <c r="BJ81" s="474">
        <v>2.4432714465388188E-2</v>
      </c>
      <c r="BK81" s="474">
        <v>2.5117540836640098E-2</v>
      </c>
      <c r="BL81" s="474">
        <v>2.4653377159807109E-2</v>
      </c>
      <c r="BM81" s="474">
        <v>2.5072457053312781E-2</v>
      </c>
      <c r="BN81" s="474">
        <v>2.5187657318080866E-2</v>
      </c>
      <c r="BO81" s="480">
        <v>2.5329184044133365E-2</v>
      </c>
      <c r="BP81" s="474">
        <v>2.5607976165087597E-2</v>
      </c>
      <c r="BQ81" s="474">
        <v>2.5931927070849251E-2</v>
      </c>
      <c r="BR81" s="474">
        <v>2.6409152676494969E-2</v>
      </c>
      <c r="BS81" s="474">
        <v>2.6857754067956728E-2</v>
      </c>
      <c r="BT81" s="474">
        <v>2.7422309467340665E-2</v>
      </c>
      <c r="BU81" s="474">
        <v>2.807389471313115E-2</v>
      </c>
      <c r="BV81" s="474">
        <v>2.8749544212258001E-2</v>
      </c>
      <c r="BW81" s="474">
        <v>2.9375052540095925E-2</v>
      </c>
      <c r="BX81" s="474">
        <v>2.9997324393203885E-2</v>
      </c>
      <c r="BY81" s="474">
        <v>3.0756269794510894E-2</v>
      </c>
      <c r="BZ81" s="474">
        <v>3.1612488456392973E-2</v>
      </c>
      <c r="CA81" s="474">
        <v>3.2442364239260696E-2</v>
      </c>
      <c r="CB81" s="474">
        <v>3.3479081569163724E-2</v>
      </c>
      <c r="CC81" s="474">
        <v>3.4417570193762757E-2</v>
      </c>
      <c r="CD81" s="474">
        <v>3.5422282514569331E-2</v>
      </c>
      <c r="CE81" s="474">
        <v>3.6462706531760779E-2</v>
      </c>
      <c r="CF81" s="474">
        <v>3.7539883354787376E-2</v>
      </c>
      <c r="CG81" s="474">
        <v>3.860089895353324E-2</v>
      </c>
      <c r="CH81" s="474">
        <v>3.9616656388047296E-2</v>
      </c>
      <c r="CI81" s="474">
        <v>4.0671846206413516E-2</v>
      </c>
      <c r="CJ81" s="474">
        <v>4.1575722577971042E-2</v>
      </c>
      <c r="CK81" s="474">
        <v>4.264320557482322E-2</v>
      </c>
      <c r="CL81" s="474">
        <v>4.352507246735552E-2</v>
      </c>
      <c r="CM81" s="474">
        <v>4.4477813632470102E-2</v>
      </c>
      <c r="CN81" s="474">
        <v>4.5411584235484193E-2</v>
      </c>
      <c r="CO81" s="474">
        <v>4.6363580184769493E-2</v>
      </c>
      <c r="CP81" s="474">
        <v>4.7377111689716346E-2</v>
      </c>
      <c r="CQ81" s="474">
        <v>4.8444845791155045E-2</v>
      </c>
      <c r="CR81" s="474">
        <v>4.9565507845361935E-2</v>
      </c>
      <c r="CS81" s="474">
        <v>5.0730840959002772E-2</v>
      </c>
      <c r="CT81" s="474">
        <v>5.1953700280073019E-2</v>
      </c>
      <c r="CU81" s="474">
        <v>3.6190043914917812E-3</v>
      </c>
    </row>
    <row r="82" spans="1:99" x14ac:dyDescent="0.3">
      <c r="A82" s="210" t="str">
        <f t="shared" ref="A82:A145" si="5">"SL_2028_art_"&amp;S82&amp;"_"&amp;R82</f>
        <v>SL_2028_art_112_43</v>
      </c>
      <c r="B82" s="229" t="str">
        <f t="shared" ref="B82:B145" si="6">VLOOKUP(R82,$AS$7:$AT$19,2,FALSE)</f>
        <v>School Bus</v>
      </c>
      <c r="C82" s="240">
        <f t="shared" si="4"/>
        <v>1.144824296919607E-3</v>
      </c>
      <c r="D82" s="421">
        <f t="shared" ref="D82:D145" si="7">E82*C82</f>
        <v>2.9162910692440993E-6</v>
      </c>
      <c r="E82">
        <v>2.5473700000000002E-3</v>
      </c>
      <c r="F82">
        <v>1</v>
      </c>
      <c r="G82">
        <v>1</v>
      </c>
      <c r="H82">
        <v>2028</v>
      </c>
      <c r="I82">
        <v>1</v>
      </c>
      <c r="J82">
        <v>5</v>
      </c>
      <c r="K82" t="s">
        <v>312</v>
      </c>
      <c r="L82">
        <v>9</v>
      </c>
      <c r="M82">
        <v>49</v>
      </c>
      <c r="N82" t="s">
        <v>313</v>
      </c>
      <c r="O82">
        <v>49035</v>
      </c>
      <c r="P82" t="s">
        <v>235</v>
      </c>
      <c r="Q82">
        <v>490350</v>
      </c>
      <c r="R82">
        <v>43</v>
      </c>
      <c r="S82">
        <v>112</v>
      </c>
      <c r="T82" t="s">
        <v>317</v>
      </c>
      <c r="U82">
        <v>15</v>
      </c>
      <c r="V82" t="s">
        <v>342</v>
      </c>
      <c r="W82">
        <v>43</v>
      </c>
      <c r="X82" t="s">
        <v>257</v>
      </c>
      <c r="Y82" t="s">
        <v>467</v>
      </c>
      <c r="Z82" t="s">
        <v>467</v>
      </c>
      <c r="AA82" t="s">
        <v>467</v>
      </c>
      <c r="AB82" t="s">
        <v>467</v>
      </c>
      <c r="AC82" t="s">
        <v>467</v>
      </c>
      <c r="AD82" t="s">
        <v>467</v>
      </c>
      <c r="AE82" t="s">
        <v>467</v>
      </c>
      <c r="AF82">
        <v>5</v>
      </c>
      <c r="AG82" t="s">
        <v>314</v>
      </c>
      <c r="AH82" t="s">
        <v>467</v>
      </c>
      <c r="AI82" t="s">
        <v>467</v>
      </c>
      <c r="AJ82" t="s">
        <v>467</v>
      </c>
      <c r="AK82" t="s">
        <v>467</v>
      </c>
      <c r="AL82" t="s">
        <v>467</v>
      </c>
      <c r="AM82" t="s">
        <v>467</v>
      </c>
      <c r="AN82">
        <v>2.5473700000000002E-3</v>
      </c>
      <c r="AO82" t="s">
        <v>467</v>
      </c>
      <c r="AP82" t="s">
        <v>467</v>
      </c>
      <c r="AT82" s="213" t="s">
        <v>274</v>
      </c>
      <c r="AU82" s="475">
        <v>1.4831209674169727E-2</v>
      </c>
      <c r="AV82" s="475">
        <v>1.9186401963583899E-2</v>
      </c>
      <c r="AW82" s="475">
        <v>1.9835083197449564E-2</v>
      </c>
      <c r="AX82" s="475">
        <v>2.1599292084231565E-2</v>
      </c>
      <c r="AY82" s="475">
        <v>2.1435286092991869E-2</v>
      </c>
      <c r="AZ82" s="475">
        <v>2.2573995543173502E-2</v>
      </c>
      <c r="BA82" s="475">
        <v>2.2989243099648671E-2</v>
      </c>
      <c r="BB82" s="475">
        <v>2.4391127821368142E-2</v>
      </c>
      <c r="BC82" s="475">
        <v>2.4441183929741719E-2</v>
      </c>
      <c r="BD82" s="475">
        <v>2.6671834028169521E-2</v>
      </c>
      <c r="BE82" s="475">
        <v>2.7162081571800757E-2</v>
      </c>
      <c r="BF82" s="475">
        <v>2.523494537270277E-2</v>
      </c>
      <c r="BG82" s="475">
        <v>2.8653434754381004E-2</v>
      </c>
      <c r="BH82" s="474">
        <v>4.7451556313621507E-4</v>
      </c>
      <c r="BI82" s="474">
        <v>4.1713888878547203E-4</v>
      </c>
      <c r="BJ82" s="474">
        <v>3.540311931565412E-4</v>
      </c>
      <c r="BK82" s="474">
        <v>2.9631513531183559E-4</v>
      </c>
      <c r="BL82" s="474">
        <v>2.741821763704703E-4</v>
      </c>
      <c r="BM82" s="474">
        <v>2.603462069627628E-4</v>
      </c>
      <c r="BN82" s="474">
        <v>2.4929840418503338E-4</v>
      </c>
      <c r="BO82" s="480">
        <v>2.4888030623325028E-4</v>
      </c>
      <c r="BP82" s="474">
        <v>2.509339235625389E-4</v>
      </c>
      <c r="BQ82" s="474">
        <v>2.5629553106839924E-4</v>
      </c>
      <c r="BR82" s="474">
        <v>2.649102381175562E-4</v>
      </c>
      <c r="BS82" s="474">
        <v>2.7289322481144422E-4</v>
      </c>
      <c r="BT82" s="474">
        <v>2.824001200262881E-4</v>
      </c>
      <c r="BU82" s="474">
        <v>2.9366781551595046E-4</v>
      </c>
      <c r="BV82" s="474">
        <v>3.0643240154465694E-4</v>
      </c>
      <c r="BW82" s="474">
        <v>3.1937954788160934E-4</v>
      </c>
      <c r="BX82" s="474">
        <v>3.3067239774883615E-4</v>
      </c>
      <c r="BY82" s="474">
        <v>3.4652038617622512E-4</v>
      </c>
      <c r="BZ82" s="474">
        <v>3.6422464388140529E-4</v>
      </c>
      <c r="CA82" s="474">
        <v>3.8330425395972039E-4</v>
      </c>
      <c r="CB82" s="474">
        <v>4.0253931417307004E-4</v>
      </c>
      <c r="CC82" s="474">
        <v>4.2002752329469963E-4</v>
      </c>
      <c r="CD82" s="474">
        <v>4.378852242559697E-4</v>
      </c>
      <c r="CE82" s="474">
        <v>4.5315078981475292E-4</v>
      </c>
      <c r="CF82" s="474">
        <v>4.6827174414078418E-4</v>
      </c>
      <c r="CG82" s="474">
        <v>4.8317220123121916E-4</v>
      </c>
      <c r="CH82" s="474">
        <v>5.0062382484749722E-4</v>
      </c>
      <c r="CI82" s="474">
        <v>5.0980304643891074E-4</v>
      </c>
      <c r="CJ82" s="474">
        <v>5.2093603621226664E-4</v>
      </c>
      <c r="CK82" s="474">
        <v>5.3253471487780374E-4</v>
      </c>
      <c r="CL82" s="474">
        <v>5.3983351331478551E-4</v>
      </c>
      <c r="CM82" s="474">
        <v>5.4859509232245505E-4</v>
      </c>
      <c r="CN82" s="474">
        <v>5.5927524624971845E-4</v>
      </c>
      <c r="CO82" s="474">
        <v>5.6756898935872511E-4</v>
      </c>
      <c r="CP82" s="474">
        <v>5.7660165971832483E-4</v>
      </c>
      <c r="CQ82" s="474">
        <v>5.8579391216368425E-4</v>
      </c>
      <c r="CR82" s="474">
        <v>5.9567522298590539E-4</v>
      </c>
      <c r="CS82" s="474">
        <v>6.1088949385129535E-4</v>
      </c>
      <c r="CT82" s="474">
        <v>6.2700875233714243E-4</v>
      </c>
      <c r="CU82" s="474">
        <v>5.323171579538237E-2</v>
      </c>
    </row>
    <row r="83" spans="1:99" x14ac:dyDescent="0.3">
      <c r="A83" s="210" t="str">
        <f t="shared" si="5"/>
        <v>SL_2028_art_112_43</v>
      </c>
      <c r="B83" s="229" t="str">
        <f t="shared" si="6"/>
        <v>School Bus</v>
      </c>
      <c r="C83" s="240">
        <f t="shared" ref="C83:C146" si="8">VLOOKUP(R83,$AS$7:$AZ$19,Funding_Year-2021,FALSE)</f>
        <v>1.144824296919607E-3</v>
      </c>
      <c r="D83" s="421">
        <f t="shared" si="7"/>
        <v>3.1482210235570424E-4</v>
      </c>
      <c r="E83">
        <v>0.27499600000000002</v>
      </c>
      <c r="F83">
        <v>1</v>
      </c>
      <c r="G83">
        <v>1</v>
      </c>
      <c r="H83">
        <v>2028</v>
      </c>
      <c r="I83">
        <v>1</v>
      </c>
      <c r="J83">
        <v>5</v>
      </c>
      <c r="K83" t="s">
        <v>312</v>
      </c>
      <c r="L83">
        <v>9</v>
      </c>
      <c r="M83">
        <v>49</v>
      </c>
      <c r="N83" t="s">
        <v>313</v>
      </c>
      <c r="O83">
        <v>49035</v>
      </c>
      <c r="P83" t="s">
        <v>235</v>
      </c>
      <c r="Q83">
        <v>490350</v>
      </c>
      <c r="R83">
        <v>43</v>
      </c>
      <c r="S83">
        <v>112</v>
      </c>
      <c r="T83" t="s">
        <v>317</v>
      </c>
      <c r="U83">
        <v>1</v>
      </c>
      <c r="V83" t="s">
        <v>343</v>
      </c>
      <c r="W83">
        <v>43</v>
      </c>
      <c r="X83" t="s">
        <v>257</v>
      </c>
      <c r="Y83" t="s">
        <v>467</v>
      </c>
      <c r="Z83" t="s">
        <v>467</v>
      </c>
      <c r="AA83" t="s">
        <v>467</v>
      </c>
      <c r="AB83" t="s">
        <v>467</v>
      </c>
      <c r="AC83" t="s">
        <v>467</v>
      </c>
      <c r="AD83" t="s">
        <v>467</v>
      </c>
      <c r="AE83" t="s">
        <v>467</v>
      </c>
      <c r="AF83">
        <v>5</v>
      </c>
      <c r="AG83" t="s">
        <v>314</v>
      </c>
      <c r="AH83" t="s">
        <v>467</v>
      </c>
      <c r="AI83" t="s">
        <v>467</v>
      </c>
      <c r="AJ83" t="s">
        <v>467</v>
      </c>
      <c r="AK83" t="s">
        <v>467</v>
      </c>
      <c r="AL83" t="s">
        <v>467</v>
      </c>
      <c r="AM83" t="s">
        <v>467</v>
      </c>
      <c r="AN83">
        <v>0.27499600000000002</v>
      </c>
      <c r="AO83" t="s">
        <v>467</v>
      </c>
      <c r="AP83" t="s">
        <v>467</v>
      </c>
      <c r="AS83" s="476">
        <v>62</v>
      </c>
      <c r="AT83" s="208" t="s">
        <v>273</v>
      </c>
      <c r="AU83" s="475">
        <v>2.5585906749655118E-2</v>
      </c>
      <c r="AV83" s="475">
        <v>2.8431052960554971E-2</v>
      </c>
      <c r="AW83" s="475">
        <v>2.5574320450495319E-2</v>
      </c>
      <c r="AX83" s="475">
        <v>2.4958573910513579E-2</v>
      </c>
      <c r="AY83" s="475">
        <v>2.2269572051858092E-2</v>
      </c>
      <c r="AZ83" s="475">
        <v>2.089364887475836E-2</v>
      </c>
      <c r="BA83" s="475">
        <v>1.8547931676865737E-2</v>
      </c>
      <c r="BB83" s="475">
        <v>1.7065963193096684E-2</v>
      </c>
      <c r="BC83" s="475">
        <v>1.477176575857872E-2</v>
      </c>
      <c r="BD83" s="475">
        <v>1.462187821061672E-2</v>
      </c>
      <c r="BE83" s="475">
        <v>1.3414865743971887E-2</v>
      </c>
      <c r="BF83" s="475">
        <v>1.1087813925920459E-2</v>
      </c>
      <c r="BG83" s="475">
        <v>1.1173372749072492E-2</v>
      </c>
      <c r="BH83" s="473">
        <v>1.0348988035084545E-3</v>
      </c>
      <c r="BI83" s="473">
        <v>1.1187575460122204E-3</v>
      </c>
      <c r="BJ83" s="473">
        <v>1.153434601527426E-3</v>
      </c>
      <c r="BK83" s="473">
        <v>1.2958383944936954E-3</v>
      </c>
      <c r="BL83" s="473">
        <v>1.2447580512749471E-3</v>
      </c>
      <c r="BM83" s="473">
        <v>1.0979495654656929E-3</v>
      </c>
      <c r="BN83" s="473">
        <v>1.1170852347135529E-3</v>
      </c>
      <c r="BO83" s="479">
        <v>1.1284231709311901E-3</v>
      </c>
      <c r="BP83" s="473">
        <v>1.1438769095632809E-3</v>
      </c>
      <c r="BQ83" s="473">
        <v>1.1502621397231443E-3</v>
      </c>
      <c r="BR83" s="473">
        <v>1.1548684339379057E-3</v>
      </c>
      <c r="BS83" s="473">
        <v>1.1624412860682819E-3</v>
      </c>
      <c r="BT83" s="473">
        <v>1.1715298962693391E-3</v>
      </c>
      <c r="BU83" s="473">
        <v>1.180657293407876E-3</v>
      </c>
      <c r="BV83" s="473">
        <v>1.1916276711130343E-3</v>
      </c>
      <c r="BW83" s="473">
        <v>1.1988097056608951E-3</v>
      </c>
      <c r="BX83" s="473">
        <v>1.2030328931796476E-3</v>
      </c>
      <c r="BY83" s="473">
        <v>1.2088295564022828E-3</v>
      </c>
      <c r="BZ83" s="473">
        <v>1.213968878296743E-3</v>
      </c>
      <c r="CA83" s="473">
        <v>1.2194193935541923E-3</v>
      </c>
      <c r="CB83" s="473">
        <v>1.228449877329703E-3</v>
      </c>
      <c r="CC83" s="473">
        <v>1.2366687431539414E-3</v>
      </c>
      <c r="CD83" s="473">
        <v>1.243945684495717E-3</v>
      </c>
      <c r="CE83" s="473">
        <v>1.2548938983122698E-3</v>
      </c>
      <c r="CF83" s="473">
        <v>1.2669510391858474E-3</v>
      </c>
      <c r="CG83" s="473">
        <v>1.2751089143529686E-3</v>
      </c>
      <c r="CH83" s="473">
        <v>1.2845724441269152E-3</v>
      </c>
      <c r="CI83" s="473">
        <v>1.2942325256329217E-3</v>
      </c>
      <c r="CJ83" s="473">
        <v>1.302143715357168E-3</v>
      </c>
      <c r="CK83" s="473">
        <v>1.3081667751358157E-3</v>
      </c>
      <c r="CL83" s="473">
        <v>1.3150241683055506E-3</v>
      </c>
      <c r="CM83" s="473">
        <v>1.3208307863131822E-3</v>
      </c>
      <c r="CN83" s="473">
        <v>1.3257985738257528E-3</v>
      </c>
      <c r="CO83" s="473">
        <v>1.3335442387821827E-3</v>
      </c>
      <c r="CP83" s="473">
        <v>1.3422953974204222E-3</v>
      </c>
      <c r="CQ83" s="473">
        <v>1.3499698984876748E-3</v>
      </c>
      <c r="CR83" s="473">
        <v>1.3591745690133313E-3</v>
      </c>
      <c r="CS83" s="473">
        <v>1.3681786515239906E-3</v>
      </c>
      <c r="CT83" s="473">
        <v>1.3764441623731344E-3</v>
      </c>
      <c r="CU83" s="474">
        <v>6.4393863032371438E-4</v>
      </c>
    </row>
    <row r="84" spans="1:99" x14ac:dyDescent="0.3">
      <c r="A84" s="210" t="str">
        <f t="shared" si="5"/>
        <v>SL_2028_art_112_42</v>
      </c>
      <c r="B84" s="229" t="str">
        <f t="shared" si="6"/>
        <v>Transit Bus</v>
      </c>
      <c r="C84" s="240">
        <f t="shared" si="8"/>
        <v>4.7511097353918329E-4</v>
      </c>
      <c r="D84" s="421">
        <f t="shared" si="7"/>
        <v>3.3217716292673475E-7</v>
      </c>
      <c r="E84">
        <v>6.9915699999999995E-4</v>
      </c>
      <c r="F84">
        <v>1</v>
      </c>
      <c r="G84">
        <v>1</v>
      </c>
      <c r="H84">
        <v>2028</v>
      </c>
      <c r="I84">
        <v>1</v>
      </c>
      <c r="J84">
        <v>5</v>
      </c>
      <c r="K84" t="s">
        <v>312</v>
      </c>
      <c r="L84">
        <v>9</v>
      </c>
      <c r="M84">
        <v>49</v>
      </c>
      <c r="N84" t="s">
        <v>313</v>
      </c>
      <c r="O84">
        <v>49035</v>
      </c>
      <c r="P84" t="s">
        <v>235</v>
      </c>
      <c r="Q84">
        <v>490350</v>
      </c>
      <c r="R84">
        <v>42</v>
      </c>
      <c r="S84">
        <v>112</v>
      </c>
      <c r="T84" t="s">
        <v>317</v>
      </c>
      <c r="U84">
        <v>15</v>
      </c>
      <c r="V84" t="s">
        <v>342</v>
      </c>
      <c r="W84">
        <v>42</v>
      </c>
      <c r="X84" t="s">
        <v>256</v>
      </c>
      <c r="Y84" t="s">
        <v>467</v>
      </c>
      <c r="Z84" t="s">
        <v>467</v>
      </c>
      <c r="AA84" t="s">
        <v>467</v>
      </c>
      <c r="AB84" t="s">
        <v>467</v>
      </c>
      <c r="AC84" t="s">
        <v>467</v>
      </c>
      <c r="AD84" t="s">
        <v>467</v>
      </c>
      <c r="AE84" t="s">
        <v>467</v>
      </c>
      <c r="AF84">
        <v>5</v>
      </c>
      <c r="AG84" t="s">
        <v>314</v>
      </c>
      <c r="AH84" t="s">
        <v>467</v>
      </c>
      <c r="AI84" t="s">
        <v>467</v>
      </c>
      <c r="AJ84" t="s">
        <v>467</v>
      </c>
      <c r="AK84" t="s">
        <v>467</v>
      </c>
      <c r="AL84" t="s">
        <v>467</v>
      </c>
      <c r="AM84" t="s">
        <v>467</v>
      </c>
      <c r="AN84">
        <v>6.9915699999999995E-4</v>
      </c>
      <c r="AO84" t="s">
        <v>467</v>
      </c>
      <c r="AP84" t="s">
        <v>467</v>
      </c>
      <c r="AS84" s="476">
        <v>61</v>
      </c>
      <c r="AT84" s="208" t="s">
        <v>261</v>
      </c>
      <c r="AU84" s="474">
        <v>4.5828971555946984E-3</v>
      </c>
      <c r="AV84" s="474">
        <v>3.6513477999402929E-3</v>
      </c>
      <c r="AW84" s="474">
        <v>3.1383111787486491E-3</v>
      </c>
      <c r="AX84" s="474">
        <v>2.9268601744571305E-3</v>
      </c>
      <c r="AY84" s="474">
        <v>2.7916603206415377E-3</v>
      </c>
      <c r="AZ84" s="474">
        <v>2.7279009872292342E-3</v>
      </c>
      <c r="BA84" s="474">
        <v>2.4221973586378968E-3</v>
      </c>
      <c r="BB84" s="474">
        <v>2.1230771841914639E-3</v>
      </c>
      <c r="BC84" s="474">
        <v>2.2884523483326529E-3</v>
      </c>
      <c r="BD84" s="474">
        <v>1.9703554204966557E-3</v>
      </c>
      <c r="BE84" s="474">
        <v>2.0171655562275241E-3</v>
      </c>
      <c r="BF84" s="474">
        <v>1.85969774534266E-3</v>
      </c>
      <c r="BG84" s="474">
        <v>1.5028653259786208E-3</v>
      </c>
      <c r="BH84" s="473">
        <v>6.1591580067996371E-4</v>
      </c>
      <c r="BI84" s="473">
        <v>7.3098370685358092E-4</v>
      </c>
      <c r="BJ84" s="473">
        <v>7.6979509623807912E-4</v>
      </c>
      <c r="BK84" s="473">
        <v>8.776880942266953E-4</v>
      </c>
      <c r="BL84" s="473">
        <v>9.0558874547412972E-4</v>
      </c>
      <c r="BM84" s="473">
        <v>8.6186600605733744E-4</v>
      </c>
      <c r="BN84" s="473">
        <v>8.8526518733394945E-4</v>
      </c>
      <c r="BO84" s="479">
        <v>8.7974182577449584E-4</v>
      </c>
      <c r="BP84" s="473">
        <v>8.7869397138191951E-4</v>
      </c>
      <c r="BQ84" s="473">
        <v>8.7024633420963455E-4</v>
      </c>
      <c r="BR84" s="473">
        <v>8.6244410903859572E-4</v>
      </c>
      <c r="BS84" s="473">
        <v>8.5897506954060526E-4</v>
      </c>
      <c r="BT84" s="473">
        <v>8.5749953046076913E-4</v>
      </c>
      <c r="BU84" s="473">
        <v>8.5754193698477804E-4</v>
      </c>
      <c r="BV84" s="473">
        <v>8.582569745533092E-4</v>
      </c>
      <c r="BW84" s="473">
        <v>8.576727842260609E-4</v>
      </c>
      <c r="BX84" s="473">
        <v>8.5546195309523974E-4</v>
      </c>
      <c r="BY84" s="473">
        <v>8.5474978688852919E-4</v>
      </c>
      <c r="BZ84" s="473">
        <v>8.542964114189325E-4</v>
      </c>
      <c r="CA84" s="473">
        <v>8.5238775907189597E-4</v>
      </c>
      <c r="CB84" s="473">
        <v>8.5332482098569569E-4</v>
      </c>
      <c r="CC84" s="473">
        <v>8.5535179490023371E-4</v>
      </c>
      <c r="CD84" s="473">
        <v>8.5825246142962649E-4</v>
      </c>
      <c r="CE84" s="473">
        <v>8.6303988202233051E-4</v>
      </c>
      <c r="CF84" s="473">
        <v>8.6953245183086071E-4</v>
      </c>
      <c r="CG84" s="473">
        <v>8.7321398988993387E-4</v>
      </c>
      <c r="CH84" s="473">
        <v>8.7798503091158879E-4</v>
      </c>
      <c r="CI84" s="473">
        <v>8.8266918677647101E-4</v>
      </c>
      <c r="CJ84" s="473">
        <v>8.8688329784558748E-4</v>
      </c>
      <c r="CK84" s="473">
        <v>8.9135040040890325E-4</v>
      </c>
      <c r="CL84" s="473">
        <v>8.9626776891326082E-4</v>
      </c>
      <c r="CM84" s="473">
        <v>9.0050925308548602E-4</v>
      </c>
      <c r="CN84" s="473">
        <v>9.0410906199523398E-4</v>
      </c>
      <c r="CO84" s="473">
        <v>9.0648025852858177E-4</v>
      </c>
      <c r="CP84" s="473">
        <v>9.0971056648075075E-4</v>
      </c>
      <c r="CQ84" s="473">
        <v>9.1223175867279245E-4</v>
      </c>
      <c r="CR84" s="473">
        <v>9.1510588140307058E-4</v>
      </c>
      <c r="CS84" s="473">
        <v>9.2129680886192064E-4</v>
      </c>
      <c r="CT84" s="473">
        <v>9.2667957788948119E-4</v>
      </c>
      <c r="CU84" s="473">
        <v>1.3858308527904379E-3</v>
      </c>
    </row>
    <row r="85" spans="1:99" x14ac:dyDescent="0.3">
      <c r="A85" s="210" t="str">
        <f t="shared" si="5"/>
        <v>SL_2028_art_112_42</v>
      </c>
      <c r="B85" s="229" t="str">
        <f t="shared" si="6"/>
        <v>Transit Bus</v>
      </c>
      <c r="C85" s="240">
        <f t="shared" si="8"/>
        <v>4.7511097353918329E-4</v>
      </c>
      <c r="D85" s="421">
        <f t="shared" si="7"/>
        <v>3.9619931683308683E-5</v>
      </c>
      <c r="E85">
        <v>8.3390900000000004E-2</v>
      </c>
      <c r="F85">
        <v>1</v>
      </c>
      <c r="G85">
        <v>1</v>
      </c>
      <c r="H85">
        <v>2028</v>
      </c>
      <c r="I85">
        <v>1</v>
      </c>
      <c r="J85">
        <v>5</v>
      </c>
      <c r="K85" t="s">
        <v>312</v>
      </c>
      <c r="L85">
        <v>9</v>
      </c>
      <c r="M85">
        <v>49</v>
      </c>
      <c r="N85" t="s">
        <v>313</v>
      </c>
      <c r="O85">
        <v>49035</v>
      </c>
      <c r="P85" t="s">
        <v>235</v>
      </c>
      <c r="Q85">
        <v>490350</v>
      </c>
      <c r="R85">
        <v>42</v>
      </c>
      <c r="S85">
        <v>112</v>
      </c>
      <c r="T85" t="s">
        <v>317</v>
      </c>
      <c r="U85">
        <v>1</v>
      </c>
      <c r="V85" t="s">
        <v>343</v>
      </c>
      <c r="W85">
        <v>42</v>
      </c>
      <c r="X85" t="s">
        <v>256</v>
      </c>
      <c r="Y85" t="s">
        <v>467</v>
      </c>
      <c r="Z85" t="s">
        <v>467</v>
      </c>
      <c r="AA85" t="s">
        <v>467</v>
      </c>
      <c r="AB85" t="s">
        <v>467</v>
      </c>
      <c r="AC85" t="s">
        <v>467</v>
      </c>
      <c r="AD85" t="s">
        <v>467</v>
      </c>
      <c r="AE85" t="s">
        <v>467</v>
      </c>
      <c r="AF85">
        <v>5</v>
      </c>
      <c r="AG85" t="s">
        <v>314</v>
      </c>
      <c r="AH85" t="s">
        <v>467</v>
      </c>
      <c r="AI85" t="s">
        <v>467</v>
      </c>
      <c r="AJ85" t="s">
        <v>467</v>
      </c>
      <c r="AK85" t="s">
        <v>467</v>
      </c>
      <c r="AL85" t="s">
        <v>467</v>
      </c>
      <c r="AM85" t="s">
        <v>467</v>
      </c>
      <c r="AN85">
        <v>8.3390900000000004E-2</v>
      </c>
      <c r="AO85" t="s">
        <v>467</v>
      </c>
      <c r="AP85" t="s">
        <v>467</v>
      </c>
      <c r="AS85" s="476">
        <v>54</v>
      </c>
      <c r="AT85" s="208" t="s">
        <v>272</v>
      </c>
      <c r="AU85" s="474">
        <v>2.0376165852108727E-3</v>
      </c>
      <c r="AV85" s="474">
        <v>1.5363276295743658E-3</v>
      </c>
      <c r="AW85" s="474">
        <v>1.5374485095110059E-3</v>
      </c>
      <c r="AX85" s="474">
        <v>1.572593572421437E-3</v>
      </c>
      <c r="AY85" s="474">
        <v>1.6524109153502815E-3</v>
      </c>
      <c r="AZ85" s="474">
        <v>1.7512108294727017E-3</v>
      </c>
      <c r="BA85" s="474">
        <v>1.6886638431048843E-3</v>
      </c>
      <c r="BB85" s="474">
        <v>1.6475736297924802E-3</v>
      </c>
      <c r="BC85" s="474">
        <v>1.97068186088695E-3</v>
      </c>
      <c r="BD85" s="474">
        <v>1.8473855744735237E-3</v>
      </c>
      <c r="BE85" s="474">
        <v>2.0656260768201402E-3</v>
      </c>
      <c r="BF85" s="474">
        <v>1.9944174334040358E-3</v>
      </c>
      <c r="BG85" s="474">
        <v>1.7008232312617742E-3</v>
      </c>
      <c r="BH85" s="473">
        <v>1.751042578660215E-3</v>
      </c>
      <c r="BI85" s="473">
        <v>2.0021882259492357E-3</v>
      </c>
      <c r="BJ85" s="473">
        <v>2.0235089654585181E-3</v>
      </c>
      <c r="BK85" s="473">
        <v>2.0959353023575901E-3</v>
      </c>
      <c r="BL85" s="473">
        <v>2.1304654733001801E-3</v>
      </c>
      <c r="BM85" s="473">
        <v>2.163295645862279E-3</v>
      </c>
      <c r="BN85" s="473">
        <v>2.377859119148765E-3</v>
      </c>
      <c r="BO85" s="479">
        <v>2.4136144974785173E-3</v>
      </c>
      <c r="BP85" s="473">
        <v>2.4641774538149315E-3</v>
      </c>
      <c r="BQ85" s="473">
        <v>2.4848099231952578E-3</v>
      </c>
      <c r="BR85" s="473">
        <v>2.4992062675139211E-3</v>
      </c>
      <c r="BS85" s="473">
        <v>2.5241173192854247E-3</v>
      </c>
      <c r="BT85" s="473">
        <v>2.5554960664564332E-3</v>
      </c>
      <c r="BU85" s="473">
        <v>2.5877934486076499E-3</v>
      </c>
      <c r="BV85" s="473">
        <v>2.6207284206277953E-3</v>
      </c>
      <c r="BW85" s="473">
        <v>2.6453652833738454E-3</v>
      </c>
      <c r="BX85" s="473">
        <v>2.6641565506944475E-3</v>
      </c>
      <c r="BY85" s="473">
        <v>2.6854639464996026E-3</v>
      </c>
      <c r="BZ85" s="473">
        <v>2.7065757902602679E-3</v>
      </c>
      <c r="CA85" s="473">
        <v>2.7298775368493609E-3</v>
      </c>
      <c r="CB85" s="473">
        <v>2.7535459620983706E-3</v>
      </c>
      <c r="CC85" s="473">
        <v>2.773904982017105E-3</v>
      </c>
      <c r="CD85" s="473">
        <v>2.7951010487827369E-3</v>
      </c>
      <c r="CE85" s="473">
        <v>2.815393012750105E-3</v>
      </c>
      <c r="CF85" s="473">
        <v>2.8402356545616518E-3</v>
      </c>
      <c r="CG85" s="473">
        <v>2.862427788571412E-3</v>
      </c>
      <c r="CH85" s="473">
        <v>2.882384123596969E-3</v>
      </c>
      <c r="CI85" s="473">
        <v>2.8999291599941133E-3</v>
      </c>
      <c r="CJ85" s="473">
        <v>2.9138778911112486E-3</v>
      </c>
      <c r="CK85" s="473">
        <v>2.9257321236694942E-3</v>
      </c>
      <c r="CL85" s="473">
        <v>2.9374640831379847E-3</v>
      </c>
      <c r="CM85" s="473">
        <v>2.9490735748675407E-3</v>
      </c>
      <c r="CN85" s="473">
        <v>2.9609599386983452E-3</v>
      </c>
      <c r="CO85" s="473">
        <v>2.9762892677726452E-3</v>
      </c>
      <c r="CP85" s="473">
        <v>2.993971506694326E-3</v>
      </c>
      <c r="CQ85" s="473">
        <v>3.0118097228234025E-3</v>
      </c>
      <c r="CR85" s="473">
        <v>3.0315157426679209E-3</v>
      </c>
      <c r="CS85" s="473">
        <v>3.0524380374132498E-3</v>
      </c>
      <c r="CT85" s="473">
        <v>3.0715384403689583E-3</v>
      </c>
      <c r="CU85" s="473">
        <v>9.3301842431074938E-4</v>
      </c>
    </row>
    <row r="86" spans="1:99" x14ac:dyDescent="0.3">
      <c r="A86" s="210" t="str">
        <f t="shared" si="5"/>
        <v>SL_2028_art_112_41</v>
      </c>
      <c r="B86" s="229" t="str">
        <f t="shared" si="6"/>
        <v>Intercity Bus</v>
      </c>
      <c r="C86" s="240">
        <f t="shared" si="8"/>
        <v>1.4397214122347196E-3</v>
      </c>
      <c r="D86" s="421">
        <f t="shared" si="7"/>
        <v>2.0417265235465451E-6</v>
      </c>
      <c r="E86">
        <v>1.41814E-3</v>
      </c>
      <c r="F86">
        <v>1</v>
      </c>
      <c r="G86">
        <v>1</v>
      </c>
      <c r="H86">
        <v>2028</v>
      </c>
      <c r="I86">
        <v>1</v>
      </c>
      <c r="J86">
        <v>5</v>
      </c>
      <c r="K86" t="s">
        <v>312</v>
      </c>
      <c r="L86">
        <v>9</v>
      </c>
      <c r="M86">
        <v>49</v>
      </c>
      <c r="N86" t="s">
        <v>313</v>
      </c>
      <c r="O86">
        <v>49035</v>
      </c>
      <c r="P86" t="s">
        <v>235</v>
      </c>
      <c r="Q86">
        <v>490350</v>
      </c>
      <c r="R86">
        <v>41</v>
      </c>
      <c r="S86">
        <v>112</v>
      </c>
      <c r="T86" t="s">
        <v>317</v>
      </c>
      <c r="U86">
        <v>15</v>
      </c>
      <c r="V86" t="s">
        <v>342</v>
      </c>
      <c r="W86">
        <v>41</v>
      </c>
      <c r="X86" t="s">
        <v>468</v>
      </c>
      <c r="Y86" t="s">
        <v>467</v>
      </c>
      <c r="Z86" t="s">
        <v>467</v>
      </c>
      <c r="AA86" t="s">
        <v>467</v>
      </c>
      <c r="AB86" t="s">
        <v>467</v>
      </c>
      <c r="AC86" t="s">
        <v>467</v>
      </c>
      <c r="AD86" t="s">
        <v>467</v>
      </c>
      <c r="AE86" t="s">
        <v>467</v>
      </c>
      <c r="AF86">
        <v>5</v>
      </c>
      <c r="AG86" t="s">
        <v>314</v>
      </c>
      <c r="AH86" t="s">
        <v>467</v>
      </c>
      <c r="AI86" t="s">
        <v>467</v>
      </c>
      <c r="AJ86" t="s">
        <v>467</v>
      </c>
      <c r="AK86" t="s">
        <v>467</v>
      </c>
      <c r="AL86" t="s">
        <v>467</v>
      </c>
      <c r="AM86" t="s">
        <v>467</v>
      </c>
      <c r="AN86">
        <v>1.41814E-3</v>
      </c>
      <c r="AO86" t="s">
        <v>467</v>
      </c>
      <c r="AP86" t="s">
        <v>467</v>
      </c>
      <c r="AS86" s="476">
        <v>53</v>
      </c>
      <c r="AT86" s="208" t="s">
        <v>271</v>
      </c>
      <c r="AU86" s="474">
        <v>1.8966604759945563E-2</v>
      </c>
      <c r="AV86" s="474">
        <v>2.2617547243926162E-2</v>
      </c>
      <c r="AW86" s="474">
        <v>2.2404218346405338E-2</v>
      </c>
      <c r="AX86" s="474">
        <v>2.2872827416207494E-2</v>
      </c>
      <c r="AY86" s="474">
        <v>2.3966376258020328E-2</v>
      </c>
      <c r="AZ86" s="474">
        <v>2.5384092162257711E-2</v>
      </c>
      <c r="BA86" s="474">
        <v>2.4465121035075178E-2</v>
      </c>
      <c r="BB86" s="474">
        <v>2.3826071523506569E-2</v>
      </c>
      <c r="BC86" s="474">
        <v>2.8449892921846485E-2</v>
      </c>
      <c r="BD86" s="474">
        <v>2.670328941119169E-2</v>
      </c>
      <c r="BE86" s="474">
        <v>2.9917772639981972E-2</v>
      </c>
      <c r="BF86" s="474">
        <v>2.913600605203084E-2</v>
      </c>
      <c r="BG86" s="474">
        <v>2.5092466141863987E-2</v>
      </c>
      <c r="BH86" s="472">
        <v>4.3547455965668003E-2</v>
      </c>
      <c r="BI86" s="472">
        <v>5.4570918751400146E-2</v>
      </c>
      <c r="BJ86" s="472">
        <v>5.533170145061702E-2</v>
      </c>
      <c r="BK86" s="472">
        <v>5.6258718795472278E-2</v>
      </c>
      <c r="BL86" s="472">
        <v>5.7824739979197029E-2</v>
      </c>
      <c r="BM86" s="472">
        <v>5.9243569999584432E-2</v>
      </c>
      <c r="BN86" s="472">
        <v>6.1387471592086205E-2</v>
      </c>
      <c r="BO86" s="478">
        <v>6.0546048946471205E-2</v>
      </c>
      <c r="BP86" s="472">
        <v>5.9735139870740653E-2</v>
      </c>
      <c r="BQ86" s="472">
        <v>5.899994921415358E-2</v>
      </c>
      <c r="BR86" s="472">
        <v>5.8316368624885269E-2</v>
      </c>
      <c r="BS86" s="472">
        <v>5.7625935771116001E-2</v>
      </c>
      <c r="BT86" s="472">
        <v>5.689923971878276E-2</v>
      </c>
      <c r="BU86" s="472">
        <v>5.6142289562310356E-2</v>
      </c>
      <c r="BV86" s="472">
        <v>5.5349969238391895E-2</v>
      </c>
      <c r="BW86" s="472">
        <v>5.4610683466605602E-2</v>
      </c>
      <c r="BX86" s="472">
        <v>5.3841947681422572E-2</v>
      </c>
      <c r="BY86" s="472">
        <v>5.3036286375328409E-2</v>
      </c>
      <c r="BZ86" s="472">
        <v>5.2237147169329833E-2</v>
      </c>
      <c r="CA86" s="472">
        <v>5.1391187787771235E-2</v>
      </c>
      <c r="CB86" s="472">
        <v>5.0584719878058286E-2</v>
      </c>
      <c r="CC86" s="472">
        <v>4.9723963163010844E-2</v>
      </c>
      <c r="CD86" s="472">
        <v>4.8894978354648642E-2</v>
      </c>
      <c r="CE86" s="472">
        <v>4.8053427236159886E-2</v>
      </c>
      <c r="CF86" s="472">
        <v>4.7227299566930635E-2</v>
      </c>
      <c r="CG86" s="472">
        <v>4.6437278192705385E-2</v>
      </c>
      <c r="CH86" s="472">
        <v>4.5636425276887146E-2</v>
      </c>
      <c r="CI86" s="472">
        <v>4.4892526730624091E-2</v>
      </c>
      <c r="CJ86" s="472">
        <v>4.4096417591987076E-2</v>
      </c>
      <c r="CK86" s="472">
        <v>4.3363190878720918E-2</v>
      </c>
      <c r="CL86" s="472">
        <v>4.2703994925304301E-2</v>
      </c>
      <c r="CM86" s="472">
        <v>4.2137299934556408E-2</v>
      </c>
      <c r="CN86" s="472">
        <v>4.1712735060102868E-2</v>
      </c>
      <c r="CO86" s="472">
        <v>4.1094080138167295E-2</v>
      </c>
      <c r="CP86" s="472">
        <v>4.0530071442313138E-2</v>
      </c>
      <c r="CQ86" s="472">
        <v>4.0038315880102607E-2</v>
      </c>
      <c r="CR86" s="472">
        <v>3.9625575582243243E-2</v>
      </c>
      <c r="CS86" s="472">
        <v>3.9188146511611573E-2</v>
      </c>
      <c r="CT86" s="472">
        <v>3.8823094148055327E-2</v>
      </c>
      <c r="CU86" s="473">
        <v>3.0931180201691656E-3</v>
      </c>
    </row>
    <row r="87" spans="1:99" x14ac:dyDescent="0.3">
      <c r="A87" s="210" t="str">
        <f t="shared" si="5"/>
        <v>SL_2028_art_112_41</v>
      </c>
      <c r="B87" s="229" t="str">
        <f t="shared" si="6"/>
        <v>Intercity Bus</v>
      </c>
      <c r="C87" s="240">
        <f t="shared" si="8"/>
        <v>1.4397214122347196E-3</v>
      </c>
      <c r="D87" s="421">
        <f t="shared" si="7"/>
        <v>3.8143115262899321E-4</v>
      </c>
      <c r="E87">
        <v>0.264934</v>
      </c>
      <c r="F87">
        <v>1</v>
      </c>
      <c r="G87">
        <v>1</v>
      </c>
      <c r="H87">
        <v>2028</v>
      </c>
      <c r="I87">
        <v>1</v>
      </c>
      <c r="J87">
        <v>5</v>
      </c>
      <c r="K87" t="s">
        <v>312</v>
      </c>
      <c r="L87">
        <v>9</v>
      </c>
      <c r="M87">
        <v>49</v>
      </c>
      <c r="N87" t="s">
        <v>313</v>
      </c>
      <c r="O87">
        <v>49035</v>
      </c>
      <c r="P87" t="s">
        <v>235</v>
      </c>
      <c r="Q87">
        <v>490350</v>
      </c>
      <c r="R87">
        <v>41</v>
      </c>
      <c r="S87">
        <v>112</v>
      </c>
      <c r="T87" t="s">
        <v>317</v>
      </c>
      <c r="U87">
        <v>1</v>
      </c>
      <c r="V87" t="s">
        <v>343</v>
      </c>
      <c r="W87">
        <v>41</v>
      </c>
      <c r="X87" t="s">
        <v>468</v>
      </c>
      <c r="Y87" t="s">
        <v>467</v>
      </c>
      <c r="Z87" t="s">
        <v>467</v>
      </c>
      <c r="AA87" t="s">
        <v>467</v>
      </c>
      <c r="AB87" t="s">
        <v>467</v>
      </c>
      <c r="AC87" t="s">
        <v>467</v>
      </c>
      <c r="AD87" t="s">
        <v>467</v>
      </c>
      <c r="AE87" t="s">
        <v>467</v>
      </c>
      <c r="AF87">
        <v>5</v>
      </c>
      <c r="AG87" t="s">
        <v>314</v>
      </c>
      <c r="AH87" t="s">
        <v>467</v>
      </c>
      <c r="AI87" t="s">
        <v>467</v>
      </c>
      <c r="AJ87" t="s">
        <v>467</v>
      </c>
      <c r="AK87" t="s">
        <v>467</v>
      </c>
      <c r="AL87" t="s">
        <v>467</v>
      </c>
      <c r="AM87" t="s">
        <v>467</v>
      </c>
      <c r="AN87">
        <v>0.264934</v>
      </c>
      <c r="AO87" t="s">
        <v>467</v>
      </c>
      <c r="AP87" t="s">
        <v>467</v>
      </c>
      <c r="AS87" s="476">
        <v>52</v>
      </c>
      <c r="AT87" s="208" t="s">
        <v>258</v>
      </c>
      <c r="AU87" s="474">
        <v>1.9029610565514368E-3</v>
      </c>
      <c r="AV87" s="474">
        <v>1.9589099061805338E-3</v>
      </c>
      <c r="AW87" s="474">
        <v>1.6943183389113324E-3</v>
      </c>
      <c r="AX87" s="474">
        <v>1.5288685393331542E-3</v>
      </c>
      <c r="AY87" s="474">
        <v>1.4440191659765632E-3</v>
      </c>
      <c r="AZ87" s="474">
        <v>1.3855574196514914E-3</v>
      </c>
      <c r="BA87" s="474">
        <v>1.191934501078767E-3</v>
      </c>
      <c r="BB87" s="474">
        <v>1.0150874308809132E-3</v>
      </c>
      <c r="BC87" s="474">
        <v>1.06538168286586E-3</v>
      </c>
      <c r="BD87" s="474">
        <v>8.9087924199682516E-4</v>
      </c>
      <c r="BE87" s="474">
        <v>8.6216377794296774E-4</v>
      </c>
      <c r="BF87" s="474">
        <v>7.5729158693162168E-4</v>
      </c>
      <c r="BG87" s="474">
        <v>5.7980163150098542E-4</v>
      </c>
      <c r="BH87" s="472">
        <v>0.33858152376543482</v>
      </c>
      <c r="BI87" s="472">
        <v>0.41242599478071534</v>
      </c>
      <c r="BJ87" s="472">
        <v>0.39981396105933248</v>
      </c>
      <c r="BK87" s="472">
        <v>0.40805471705279239</v>
      </c>
      <c r="BL87" s="472">
        <v>0.42206017732965778</v>
      </c>
      <c r="BM87" s="472">
        <v>0.43621767811957735</v>
      </c>
      <c r="BN87" s="472">
        <v>0.45664334496145853</v>
      </c>
      <c r="BO87" s="478">
        <v>0.45453568537445532</v>
      </c>
      <c r="BP87" s="472">
        <v>0.45314358659008852</v>
      </c>
      <c r="BQ87" s="472">
        <v>0.45241095366768774</v>
      </c>
      <c r="BR87" s="472">
        <v>0.45208403571763789</v>
      </c>
      <c r="BS87" s="472">
        <v>0.45155027865376007</v>
      </c>
      <c r="BT87" s="472">
        <v>0.45059439362549625</v>
      </c>
      <c r="BU87" s="472">
        <v>0.44917796675366045</v>
      </c>
      <c r="BV87" s="472">
        <v>0.44699864114874754</v>
      </c>
      <c r="BW87" s="472">
        <v>0.4447153982134146</v>
      </c>
      <c r="BX87" s="472">
        <v>0.44182267522181001</v>
      </c>
      <c r="BY87" s="472">
        <v>0.43813246543031581</v>
      </c>
      <c r="BZ87" s="472">
        <v>0.43397180693591275</v>
      </c>
      <c r="CA87" s="472">
        <v>0.4289082842690477</v>
      </c>
      <c r="CB87" s="472">
        <v>0.42362883266217022</v>
      </c>
      <c r="CC87" s="472">
        <v>0.41765436910243575</v>
      </c>
      <c r="CD87" s="472">
        <v>0.41143595642341352</v>
      </c>
      <c r="CE87" s="472">
        <v>0.40482339008650747</v>
      </c>
      <c r="CF87" s="472">
        <v>0.39788712682171634</v>
      </c>
      <c r="CG87" s="472">
        <v>0.39070575527112861</v>
      </c>
      <c r="CH87" s="472">
        <v>0.38341522813934081</v>
      </c>
      <c r="CI87" s="472">
        <v>0.3762969183169067</v>
      </c>
      <c r="CJ87" s="472">
        <v>0.36894538146026601</v>
      </c>
      <c r="CK87" s="472">
        <v>0.36222630974909859</v>
      </c>
      <c r="CL87" s="472">
        <v>0.35584022218776795</v>
      </c>
      <c r="CM87" s="472">
        <v>0.34985437485580034</v>
      </c>
      <c r="CN87" s="472">
        <v>0.34439162938349932</v>
      </c>
      <c r="CO87" s="472">
        <v>0.33959689832724649</v>
      </c>
      <c r="CP87" s="472">
        <v>0.33523834503050559</v>
      </c>
      <c r="CQ87" s="472">
        <v>0.33145199824622479</v>
      </c>
      <c r="CR87" s="472">
        <v>0.32829199726148389</v>
      </c>
      <c r="CS87" s="472">
        <v>0.32487582537156412</v>
      </c>
      <c r="CT87" s="472">
        <v>0.3220326032989857</v>
      </c>
      <c r="CU87" s="472">
        <v>3.8498474500120831E-2</v>
      </c>
    </row>
    <row r="88" spans="1:99" x14ac:dyDescent="0.3">
      <c r="A88" s="210" t="str">
        <f t="shared" si="5"/>
        <v>SL_2028_art_112_32</v>
      </c>
      <c r="B88" s="229" t="str">
        <f t="shared" si="6"/>
        <v>Light Commercial Truck</v>
      </c>
      <c r="C88" s="240">
        <f t="shared" si="8"/>
        <v>2.8352451231163752E-2</v>
      </c>
      <c r="D88" s="421">
        <f t="shared" si="7"/>
        <v>6.5713043267492859E-5</v>
      </c>
      <c r="E88">
        <v>2.3177200000000001E-3</v>
      </c>
      <c r="F88">
        <v>1</v>
      </c>
      <c r="G88">
        <v>1</v>
      </c>
      <c r="H88">
        <v>2028</v>
      </c>
      <c r="I88">
        <v>1</v>
      </c>
      <c r="J88">
        <v>5</v>
      </c>
      <c r="K88" t="s">
        <v>312</v>
      </c>
      <c r="L88">
        <v>9</v>
      </c>
      <c r="M88">
        <v>49</v>
      </c>
      <c r="N88" t="s">
        <v>313</v>
      </c>
      <c r="O88">
        <v>49035</v>
      </c>
      <c r="P88" t="s">
        <v>235</v>
      </c>
      <c r="Q88">
        <v>490350</v>
      </c>
      <c r="R88">
        <v>32</v>
      </c>
      <c r="S88">
        <v>112</v>
      </c>
      <c r="T88" t="s">
        <v>317</v>
      </c>
      <c r="U88">
        <v>15</v>
      </c>
      <c r="V88" t="s">
        <v>342</v>
      </c>
      <c r="W88">
        <v>32</v>
      </c>
      <c r="X88" t="s">
        <v>254</v>
      </c>
      <c r="Y88" t="s">
        <v>467</v>
      </c>
      <c r="Z88" t="s">
        <v>467</v>
      </c>
      <c r="AA88" t="s">
        <v>467</v>
      </c>
      <c r="AB88" t="s">
        <v>467</v>
      </c>
      <c r="AC88" t="s">
        <v>467</v>
      </c>
      <c r="AD88" t="s">
        <v>467</v>
      </c>
      <c r="AE88" t="s">
        <v>467</v>
      </c>
      <c r="AF88">
        <v>5</v>
      </c>
      <c r="AG88" t="s">
        <v>314</v>
      </c>
      <c r="AH88" t="s">
        <v>467</v>
      </c>
      <c r="AI88" t="s">
        <v>467</v>
      </c>
      <c r="AJ88" t="s">
        <v>467</v>
      </c>
      <c r="AK88" t="s">
        <v>467</v>
      </c>
      <c r="AL88" t="s">
        <v>467</v>
      </c>
      <c r="AM88" t="s">
        <v>467</v>
      </c>
      <c r="AN88">
        <v>2.3177200000000001E-3</v>
      </c>
      <c r="AO88" t="s">
        <v>467</v>
      </c>
      <c r="AP88" t="s">
        <v>467</v>
      </c>
      <c r="AS88" s="476">
        <v>51</v>
      </c>
      <c r="AT88" s="208" t="s">
        <v>257</v>
      </c>
      <c r="AU88" s="473">
        <v>1.5387641248520883E-3</v>
      </c>
      <c r="AV88" s="473">
        <v>1.5679001697409376E-3</v>
      </c>
      <c r="AW88" s="473">
        <v>1.5101475288752555E-3</v>
      </c>
      <c r="AX88" s="473">
        <v>1.1027323307573067E-3</v>
      </c>
      <c r="AY88" s="473">
        <v>1.1212970094314067E-3</v>
      </c>
      <c r="AZ88" s="473">
        <v>1.144824296919607E-3</v>
      </c>
      <c r="BA88" s="473">
        <v>1.088876078838306E-3</v>
      </c>
      <c r="BB88" s="473">
        <v>1.0051607758628867E-3</v>
      </c>
      <c r="BC88" s="473">
        <v>1.0447144504898286E-3</v>
      </c>
      <c r="BD88" s="473">
        <v>1.1024977710840144E-3</v>
      </c>
      <c r="BE88" s="473">
        <v>1.1354688043292778E-3</v>
      </c>
      <c r="BF88" s="473">
        <v>1.0050345872845653E-3</v>
      </c>
      <c r="BG88" s="473">
        <v>9.6906857319361791E-4</v>
      </c>
      <c r="BH88" s="471">
        <v>0.54812302831816062</v>
      </c>
      <c r="BI88" s="471">
        <v>0.46213323050337574</v>
      </c>
      <c r="BJ88" s="471">
        <v>0.47341243241986408</v>
      </c>
      <c r="BK88" s="471">
        <v>0.46407586525678851</v>
      </c>
      <c r="BL88" s="471">
        <v>0.45004099582060769</v>
      </c>
      <c r="BM88" s="471">
        <v>0.4341843380291896</v>
      </c>
      <c r="BN88" s="471">
        <v>0.41013201654827885</v>
      </c>
      <c r="BO88" s="477">
        <v>0.41242550171390696</v>
      </c>
      <c r="BP88" s="471">
        <v>0.41359905243436834</v>
      </c>
      <c r="BQ88" s="471">
        <v>0.41469142333380887</v>
      </c>
      <c r="BR88" s="471">
        <v>0.41539299741678809</v>
      </c>
      <c r="BS88" s="471">
        <v>0.41605182029772175</v>
      </c>
      <c r="BT88" s="471">
        <v>0.41699108318095135</v>
      </c>
      <c r="BU88" s="471">
        <v>0.41835419853941536</v>
      </c>
      <c r="BV88" s="471">
        <v>0.42045592281508992</v>
      </c>
      <c r="BW88" s="471">
        <v>0.42282495361272043</v>
      </c>
      <c r="BX88" s="471">
        <v>0.42598534883302536</v>
      </c>
      <c r="BY88" s="471">
        <v>0.42986063550489184</v>
      </c>
      <c r="BZ88" s="471">
        <v>0.43416932316033557</v>
      </c>
      <c r="CA88" s="471">
        <v>0.43941661470667287</v>
      </c>
      <c r="CB88" s="471">
        <v>0.44466615548301297</v>
      </c>
      <c r="CC88" s="471">
        <v>0.4507354966109221</v>
      </c>
      <c r="CD88" s="471">
        <v>0.45697118762576105</v>
      </c>
      <c r="CE88" s="471">
        <v>0.46352689519789902</v>
      </c>
      <c r="CF88" s="471">
        <v>0.47027071241856877</v>
      </c>
      <c r="CG88" s="471">
        <v>0.47734830172871262</v>
      </c>
      <c r="CH88" s="471">
        <v>0.48454559509804845</v>
      </c>
      <c r="CI88" s="471">
        <v>0.49152310766360546</v>
      </c>
      <c r="CJ88" s="471">
        <v>0.49891913825500311</v>
      </c>
      <c r="CK88" s="471">
        <v>0.50557828777209357</v>
      </c>
      <c r="CL88" s="471">
        <v>0.51190289617093365</v>
      </c>
      <c r="CM88" s="471">
        <v>0.51771682079830117</v>
      </c>
      <c r="CN88" s="471">
        <v>0.52287530603230503</v>
      </c>
      <c r="CO88" s="471">
        <v>0.52749343515868485</v>
      </c>
      <c r="CP88" s="471">
        <v>0.53153206353236815</v>
      </c>
      <c r="CQ88" s="471">
        <v>0.53490792572042534</v>
      </c>
      <c r="CR88" s="471">
        <v>0.53749447377050885</v>
      </c>
      <c r="CS88" s="471">
        <v>0.54026681889051364</v>
      </c>
      <c r="CT88" s="471">
        <v>0.54239406410200719</v>
      </c>
      <c r="CU88" s="472">
        <v>0.31949939588813503</v>
      </c>
    </row>
    <row r="89" spans="1:99" x14ac:dyDescent="0.3">
      <c r="A89" s="210" t="str">
        <f t="shared" si="5"/>
        <v>SL_2028_art_112_32</v>
      </c>
      <c r="B89" s="229" t="str">
        <f t="shared" si="6"/>
        <v>Light Commercial Truck</v>
      </c>
      <c r="C89" s="240">
        <f t="shared" si="8"/>
        <v>2.8352451231163752E-2</v>
      </c>
      <c r="D89" s="421">
        <f t="shared" si="7"/>
        <v>7.4621950493349129E-4</v>
      </c>
      <c r="E89">
        <v>2.63194E-2</v>
      </c>
      <c r="F89">
        <v>1</v>
      </c>
      <c r="G89">
        <v>1</v>
      </c>
      <c r="H89">
        <v>2028</v>
      </c>
      <c r="I89">
        <v>1</v>
      </c>
      <c r="J89">
        <v>5</v>
      </c>
      <c r="K89" t="s">
        <v>312</v>
      </c>
      <c r="L89">
        <v>9</v>
      </c>
      <c r="M89">
        <v>49</v>
      </c>
      <c r="N89" t="s">
        <v>313</v>
      </c>
      <c r="O89">
        <v>49035</v>
      </c>
      <c r="P89" t="s">
        <v>235</v>
      </c>
      <c r="Q89">
        <v>490350</v>
      </c>
      <c r="R89">
        <v>32</v>
      </c>
      <c r="S89">
        <v>112</v>
      </c>
      <c r="T89" t="s">
        <v>317</v>
      </c>
      <c r="U89">
        <v>1</v>
      </c>
      <c r="V89" t="s">
        <v>343</v>
      </c>
      <c r="W89">
        <v>32</v>
      </c>
      <c r="X89" t="s">
        <v>254</v>
      </c>
      <c r="Y89" t="s">
        <v>467</v>
      </c>
      <c r="Z89" t="s">
        <v>467</v>
      </c>
      <c r="AA89" t="s">
        <v>467</v>
      </c>
      <c r="AB89" t="s">
        <v>467</v>
      </c>
      <c r="AC89" t="s">
        <v>467</v>
      </c>
      <c r="AD89" t="s">
        <v>467</v>
      </c>
      <c r="AE89" t="s">
        <v>467</v>
      </c>
      <c r="AF89">
        <v>5</v>
      </c>
      <c r="AG89" t="s">
        <v>314</v>
      </c>
      <c r="AH89" t="s">
        <v>467</v>
      </c>
      <c r="AI89" t="s">
        <v>467</v>
      </c>
      <c r="AJ89" t="s">
        <v>467</v>
      </c>
      <c r="AK89" t="s">
        <v>467</v>
      </c>
      <c r="AL89" t="s">
        <v>467</v>
      </c>
      <c r="AM89" t="s">
        <v>467</v>
      </c>
      <c r="AN89">
        <v>2.63194E-2</v>
      </c>
      <c r="AO89" t="s">
        <v>467</v>
      </c>
      <c r="AP89" t="s">
        <v>467</v>
      </c>
      <c r="AS89" s="476">
        <v>43</v>
      </c>
      <c r="AT89" s="208" t="s">
        <v>256</v>
      </c>
      <c r="AU89" s="473">
        <v>4.2232657471272342E-4</v>
      </c>
      <c r="AV89" s="473">
        <v>6.515145567082309E-4</v>
      </c>
      <c r="AW89" s="473">
        <v>6.4020938870052628E-4</v>
      </c>
      <c r="AX89" s="473">
        <v>4.7799655478998214E-4</v>
      </c>
      <c r="AY89" s="473">
        <v>4.9143921993317441E-4</v>
      </c>
      <c r="AZ89" s="473">
        <v>4.7511097353918329E-4</v>
      </c>
      <c r="BA89" s="473">
        <v>4.4352682692134907E-4</v>
      </c>
      <c r="BB89" s="473">
        <v>4.0339109143710188E-4</v>
      </c>
      <c r="BC89" s="473">
        <v>4.1297053496639694E-4</v>
      </c>
      <c r="BD89" s="473">
        <v>5.6160617132527924E-4</v>
      </c>
      <c r="BE89" s="473">
        <v>5.9847325016751407E-4</v>
      </c>
      <c r="BF89" s="473">
        <v>6.0243845888632234E-4</v>
      </c>
      <c r="BG89" s="473">
        <v>5.9298884124620358E-4</v>
      </c>
      <c r="BH89" s="471">
        <v>2.2144162050406033E-3</v>
      </c>
      <c r="BI89" s="471">
        <v>2.9372719252504405E-3</v>
      </c>
      <c r="BJ89" s="471">
        <v>2.6309381670370485E-3</v>
      </c>
      <c r="BK89" s="471">
        <v>2.4701694190789052E-3</v>
      </c>
      <c r="BL89" s="471">
        <v>2.2717922200310601E-3</v>
      </c>
      <c r="BM89" s="471">
        <v>2.3533482196363572E-3</v>
      </c>
      <c r="BN89" s="471">
        <v>2.2428159512684893E-3</v>
      </c>
      <c r="BO89" s="477">
        <v>2.2405007151612192E-3</v>
      </c>
      <c r="BP89" s="471">
        <v>2.2373534011672774E-3</v>
      </c>
      <c r="BQ89" s="471">
        <v>2.2361539725739587E-3</v>
      </c>
      <c r="BR89" s="471">
        <v>2.2352467358553083E-3</v>
      </c>
      <c r="BS89" s="471">
        <v>2.2336121714074345E-3</v>
      </c>
      <c r="BT89" s="471">
        <v>2.2314168256325722E-3</v>
      </c>
      <c r="BU89" s="471">
        <v>2.2289622431452519E-3</v>
      </c>
      <c r="BV89" s="471">
        <v>2.2261908568318631E-3</v>
      </c>
      <c r="BW89" s="471">
        <v>2.223962273096606E-3</v>
      </c>
      <c r="BX89" s="471">
        <v>2.2220275838642583E-3</v>
      </c>
      <c r="BY89" s="471">
        <v>2.2195999029144438E-3</v>
      </c>
      <c r="BZ89" s="471">
        <v>2.2170309456829192E-3</v>
      </c>
      <c r="CA89" s="471">
        <v>2.2142331538286685E-3</v>
      </c>
      <c r="CB89" s="471">
        <v>2.2109705214788718E-3</v>
      </c>
      <c r="CC89" s="471">
        <v>2.2077304136043302E-3</v>
      </c>
      <c r="CD89" s="471">
        <v>2.2043498203829712E-3</v>
      </c>
      <c r="CE89" s="471">
        <v>2.2006610404060865E-3</v>
      </c>
      <c r="CF89" s="471">
        <v>2.1965784890048629E-3</v>
      </c>
      <c r="CG89" s="471">
        <v>2.1928052741322424E-3</v>
      </c>
      <c r="CH89" s="471">
        <v>2.1890111684615488E-3</v>
      </c>
      <c r="CI89" s="471">
        <v>2.1853279515942777E-3</v>
      </c>
      <c r="CJ89" s="471">
        <v>2.1818726783820294E-3</v>
      </c>
      <c r="CK89" s="471">
        <v>2.1786333415218513E-3</v>
      </c>
      <c r="CL89" s="471">
        <v>2.1755275188286975E-3</v>
      </c>
      <c r="CM89" s="471">
        <v>2.1725552071275049E-3</v>
      </c>
      <c r="CN89" s="471">
        <v>2.1697825335064043E-3</v>
      </c>
      <c r="CO89" s="471">
        <v>2.1669695430704063E-3</v>
      </c>
      <c r="CP89" s="471">
        <v>2.164071843873456E-3</v>
      </c>
      <c r="CQ89" s="471">
        <v>2.1613613149483847E-3</v>
      </c>
      <c r="CR89" s="471">
        <v>2.1586565093759179E-3</v>
      </c>
      <c r="CS89" s="471">
        <v>2.155675167423043E-3</v>
      </c>
      <c r="CT89" s="471">
        <v>2.1529369341712441E-3</v>
      </c>
      <c r="CU89" s="471">
        <v>0.54407611561787117</v>
      </c>
    </row>
    <row r="90" spans="1:99" x14ac:dyDescent="0.3">
      <c r="A90" s="210" t="str">
        <f t="shared" si="5"/>
        <v>SL_2028_art_112_31</v>
      </c>
      <c r="B90" s="229" t="str">
        <f t="shared" si="6"/>
        <v>Passenger Truck</v>
      </c>
      <c r="C90" s="240">
        <f t="shared" si="8"/>
        <v>0.24407841471830063</v>
      </c>
      <c r="D90" s="421">
        <f t="shared" si="7"/>
        <v>5.669941573906124E-4</v>
      </c>
      <c r="E90">
        <v>2.323E-3</v>
      </c>
      <c r="F90">
        <v>1</v>
      </c>
      <c r="G90">
        <v>1</v>
      </c>
      <c r="H90">
        <v>2028</v>
      </c>
      <c r="I90">
        <v>1</v>
      </c>
      <c r="J90">
        <v>5</v>
      </c>
      <c r="K90" t="s">
        <v>312</v>
      </c>
      <c r="L90">
        <v>9</v>
      </c>
      <c r="M90">
        <v>49</v>
      </c>
      <c r="N90" t="s">
        <v>313</v>
      </c>
      <c r="O90">
        <v>49035</v>
      </c>
      <c r="P90" t="s">
        <v>235</v>
      </c>
      <c r="Q90">
        <v>490350</v>
      </c>
      <c r="R90">
        <v>31</v>
      </c>
      <c r="S90">
        <v>112</v>
      </c>
      <c r="T90" t="s">
        <v>317</v>
      </c>
      <c r="U90">
        <v>15</v>
      </c>
      <c r="V90" t="s">
        <v>342</v>
      </c>
      <c r="W90">
        <v>31</v>
      </c>
      <c r="X90" t="s">
        <v>253</v>
      </c>
      <c r="Y90" t="s">
        <v>467</v>
      </c>
      <c r="Z90" t="s">
        <v>467</v>
      </c>
      <c r="AA90" t="s">
        <v>467</v>
      </c>
      <c r="AB90" t="s">
        <v>467</v>
      </c>
      <c r="AC90" t="s">
        <v>467</v>
      </c>
      <c r="AD90" t="s">
        <v>467</v>
      </c>
      <c r="AE90" t="s">
        <v>467</v>
      </c>
      <c r="AF90">
        <v>5</v>
      </c>
      <c r="AG90" t="s">
        <v>314</v>
      </c>
      <c r="AH90" t="s">
        <v>467</v>
      </c>
      <c r="AI90" t="s">
        <v>467</v>
      </c>
      <c r="AJ90" t="s">
        <v>467</v>
      </c>
      <c r="AK90" t="s">
        <v>467</v>
      </c>
      <c r="AL90" t="s">
        <v>467</v>
      </c>
      <c r="AM90" t="s">
        <v>467</v>
      </c>
      <c r="AN90">
        <v>2.323E-3</v>
      </c>
      <c r="AO90" t="s">
        <v>467</v>
      </c>
      <c r="AP90" t="s">
        <v>467</v>
      </c>
      <c r="AS90" s="476">
        <v>42</v>
      </c>
      <c r="AT90" s="208" t="s">
        <v>255</v>
      </c>
      <c r="AU90" s="473">
        <v>1.839688736261739E-3</v>
      </c>
      <c r="AV90" s="473">
        <v>2.1399729627897489E-3</v>
      </c>
      <c r="AW90" s="473">
        <v>2.091307695399139E-3</v>
      </c>
      <c r="AX90" s="473">
        <v>1.5323849725773415E-3</v>
      </c>
      <c r="AY90" s="473">
        <v>1.5624239513981658E-3</v>
      </c>
      <c r="AZ90" s="473">
        <v>1.4397214122347196E-3</v>
      </c>
      <c r="BA90" s="473">
        <v>1.5322419739028023E-3</v>
      </c>
      <c r="BB90" s="473">
        <v>1.469238161446145E-3</v>
      </c>
      <c r="BC90" s="473">
        <v>1.6190820722642508E-3</v>
      </c>
      <c r="BD90" s="473">
        <v>1.5706181801520421E-3</v>
      </c>
      <c r="BE90" s="473">
        <v>1.6244077699470096E-3</v>
      </c>
      <c r="BF90" s="473">
        <v>1.7973504571375731E-3</v>
      </c>
      <c r="BG90" s="473">
        <v>1.5895483032548076E-3</v>
      </c>
      <c r="CU90" s="471">
        <v>2.150095414990475E-3</v>
      </c>
    </row>
    <row r="91" spans="1:99" x14ac:dyDescent="0.3">
      <c r="A91" s="210" t="str">
        <f t="shared" si="5"/>
        <v>SL_2028_art_112_31</v>
      </c>
      <c r="B91" s="229" t="str">
        <f t="shared" si="6"/>
        <v>Passenger Truck</v>
      </c>
      <c r="C91" s="240">
        <f t="shared" si="8"/>
        <v>0.24407841471830063</v>
      </c>
      <c r="D91" s="421">
        <f t="shared" si="7"/>
        <v>6.4579487358241575E-3</v>
      </c>
      <c r="E91">
        <v>2.6458499999999999E-2</v>
      </c>
      <c r="F91">
        <v>1</v>
      </c>
      <c r="G91">
        <v>1</v>
      </c>
      <c r="H91">
        <v>2028</v>
      </c>
      <c r="I91">
        <v>1</v>
      </c>
      <c r="J91">
        <v>5</v>
      </c>
      <c r="K91" t="s">
        <v>312</v>
      </c>
      <c r="L91">
        <v>9</v>
      </c>
      <c r="M91">
        <v>49</v>
      </c>
      <c r="N91" t="s">
        <v>313</v>
      </c>
      <c r="O91">
        <v>49035</v>
      </c>
      <c r="P91" t="s">
        <v>235</v>
      </c>
      <c r="Q91">
        <v>490350</v>
      </c>
      <c r="R91">
        <v>31</v>
      </c>
      <c r="S91">
        <v>112</v>
      </c>
      <c r="T91" t="s">
        <v>317</v>
      </c>
      <c r="U91">
        <v>1</v>
      </c>
      <c r="V91" t="s">
        <v>343</v>
      </c>
      <c r="W91">
        <v>31</v>
      </c>
      <c r="X91" t="s">
        <v>253</v>
      </c>
      <c r="Y91" t="s">
        <v>467</v>
      </c>
      <c r="Z91" t="s">
        <v>467</v>
      </c>
      <c r="AA91" t="s">
        <v>467</v>
      </c>
      <c r="AB91" t="s">
        <v>467</v>
      </c>
      <c r="AC91" t="s">
        <v>467</v>
      </c>
      <c r="AD91" t="s">
        <v>467</v>
      </c>
      <c r="AE91" t="s">
        <v>467</v>
      </c>
      <c r="AF91">
        <v>5</v>
      </c>
      <c r="AG91" t="s">
        <v>314</v>
      </c>
      <c r="AH91" t="s">
        <v>467</v>
      </c>
      <c r="AI91" t="s">
        <v>467</v>
      </c>
      <c r="AJ91" t="s">
        <v>467</v>
      </c>
      <c r="AK91" t="s">
        <v>467</v>
      </c>
      <c r="AL91" t="s">
        <v>467</v>
      </c>
      <c r="AM91" t="s">
        <v>467</v>
      </c>
      <c r="AN91">
        <v>2.6458499999999999E-2</v>
      </c>
      <c r="AO91" t="s">
        <v>467</v>
      </c>
      <c r="AP91" t="s">
        <v>467</v>
      </c>
      <c r="AS91" s="476">
        <v>41</v>
      </c>
      <c r="AT91" s="226" t="s">
        <v>254</v>
      </c>
      <c r="AU91" s="472">
        <v>8.5972750414559911E-3</v>
      </c>
      <c r="AV91" s="472">
        <v>2.3173876651238347E-2</v>
      </c>
      <c r="AW91" s="472">
        <v>2.4742740807248295E-2</v>
      </c>
      <c r="AX91" s="472">
        <v>2.5960411991014825E-2</v>
      </c>
      <c r="AY91" s="472">
        <v>2.7124735614017834E-2</v>
      </c>
      <c r="AZ91" s="472">
        <v>2.8352451231163752E-2</v>
      </c>
      <c r="BA91" s="472">
        <v>3.0536849915255005E-2</v>
      </c>
      <c r="BB91" s="472">
        <v>3.2343078356335528E-2</v>
      </c>
      <c r="BC91" s="472">
        <v>3.4358180361063695E-2</v>
      </c>
      <c r="BD91" s="472">
        <v>3.5484017585483973E-2</v>
      </c>
      <c r="BE91" s="472">
        <v>3.5607143579930625E-2</v>
      </c>
      <c r="BF91" s="472">
        <v>3.6605075862337591E-2</v>
      </c>
      <c r="BG91" s="472">
        <v>3.7959540046542305E-2</v>
      </c>
    </row>
    <row r="92" spans="1:99" x14ac:dyDescent="0.3">
      <c r="A92" s="210" t="str">
        <f t="shared" si="5"/>
        <v>SL_2028_art_112_21</v>
      </c>
      <c r="B92" s="229" t="str">
        <f t="shared" si="6"/>
        <v>Passenger Car</v>
      </c>
      <c r="C92" s="240">
        <f t="shared" si="8"/>
        <v>0.64892751445142116</v>
      </c>
      <c r="D92" s="421">
        <f t="shared" si="7"/>
        <v>3.7750903903951311E-5</v>
      </c>
      <c r="E92">
        <v>5.8174300000000003E-5</v>
      </c>
      <c r="F92">
        <v>1</v>
      </c>
      <c r="G92">
        <v>1</v>
      </c>
      <c r="H92">
        <v>2028</v>
      </c>
      <c r="I92">
        <v>1</v>
      </c>
      <c r="J92">
        <v>5</v>
      </c>
      <c r="K92" t="s">
        <v>312</v>
      </c>
      <c r="L92">
        <v>9</v>
      </c>
      <c r="M92">
        <v>49</v>
      </c>
      <c r="N92" t="s">
        <v>313</v>
      </c>
      <c r="O92">
        <v>49035</v>
      </c>
      <c r="P92" t="s">
        <v>235</v>
      </c>
      <c r="Q92">
        <v>490350</v>
      </c>
      <c r="R92">
        <v>21</v>
      </c>
      <c r="S92">
        <v>112</v>
      </c>
      <c r="T92" t="s">
        <v>317</v>
      </c>
      <c r="U92">
        <v>15</v>
      </c>
      <c r="V92" t="s">
        <v>342</v>
      </c>
      <c r="W92">
        <v>21</v>
      </c>
      <c r="X92" t="s">
        <v>252</v>
      </c>
      <c r="Y92" t="s">
        <v>467</v>
      </c>
      <c r="Z92" t="s">
        <v>467</v>
      </c>
      <c r="AA92" t="s">
        <v>467</v>
      </c>
      <c r="AB92" t="s">
        <v>467</v>
      </c>
      <c r="AC92" t="s">
        <v>467</v>
      </c>
      <c r="AD92" t="s">
        <v>467</v>
      </c>
      <c r="AE92" t="s">
        <v>467</v>
      </c>
      <c r="AF92">
        <v>5</v>
      </c>
      <c r="AG92" t="s">
        <v>314</v>
      </c>
      <c r="AH92" t="s">
        <v>467</v>
      </c>
      <c r="AI92" t="s">
        <v>467</v>
      </c>
      <c r="AJ92" t="s">
        <v>467</v>
      </c>
      <c r="AK92" t="s">
        <v>467</v>
      </c>
      <c r="AL92" t="s">
        <v>467</v>
      </c>
      <c r="AM92" t="s">
        <v>467</v>
      </c>
      <c r="AN92">
        <v>5.8174300000000003E-5</v>
      </c>
      <c r="AO92" t="s">
        <v>467</v>
      </c>
      <c r="AP92" t="s">
        <v>467</v>
      </c>
      <c r="AS92" s="476">
        <v>32</v>
      </c>
      <c r="AT92" s="226" t="s">
        <v>253</v>
      </c>
      <c r="AU92" s="472">
        <v>6.9575546872781197E-2</v>
      </c>
      <c r="AV92" s="472">
        <v>0.19942995421630111</v>
      </c>
      <c r="AW92" s="472">
        <v>0.21324520232968341</v>
      </c>
      <c r="AX92" s="472">
        <v>0.2236203241029972</v>
      </c>
      <c r="AY92" s="472">
        <v>0.23417621794088581</v>
      </c>
      <c r="AZ92" s="472">
        <v>0.24407841471830063</v>
      </c>
      <c r="BA92" s="472">
        <v>0.26176662616441726</v>
      </c>
      <c r="BB92" s="472">
        <v>0.27482985817169575</v>
      </c>
      <c r="BC92" s="472">
        <v>0.28719093075491003</v>
      </c>
      <c r="BD92" s="472">
        <v>0.29255270893285185</v>
      </c>
      <c r="BE92" s="472">
        <v>0.28809182526599114</v>
      </c>
      <c r="BF92" s="472">
        <v>0.29330710614415262</v>
      </c>
      <c r="BG92" s="472">
        <v>0.30074645964888463</v>
      </c>
    </row>
    <row r="93" spans="1:99" x14ac:dyDescent="0.3">
      <c r="A93" s="210" t="str">
        <f t="shared" si="5"/>
        <v>SL_2028_art_112_21</v>
      </c>
      <c r="B93" s="229" t="str">
        <f t="shared" si="6"/>
        <v>Passenger Car</v>
      </c>
      <c r="C93" s="240">
        <f t="shared" si="8"/>
        <v>0.64892751445142116</v>
      </c>
      <c r="D93" s="421">
        <f t="shared" si="7"/>
        <v>4.7026544010017038E-3</v>
      </c>
      <c r="E93">
        <v>7.2468100000000002E-3</v>
      </c>
      <c r="F93">
        <v>1</v>
      </c>
      <c r="G93">
        <v>1</v>
      </c>
      <c r="H93">
        <v>2028</v>
      </c>
      <c r="I93">
        <v>1</v>
      </c>
      <c r="J93">
        <v>5</v>
      </c>
      <c r="K93" t="s">
        <v>312</v>
      </c>
      <c r="L93">
        <v>9</v>
      </c>
      <c r="M93">
        <v>49</v>
      </c>
      <c r="N93" t="s">
        <v>313</v>
      </c>
      <c r="O93">
        <v>49035</v>
      </c>
      <c r="P93" t="s">
        <v>235</v>
      </c>
      <c r="Q93">
        <v>490350</v>
      </c>
      <c r="R93">
        <v>21</v>
      </c>
      <c r="S93">
        <v>112</v>
      </c>
      <c r="T93" t="s">
        <v>317</v>
      </c>
      <c r="U93">
        <v>1</v>
      </c>
      <c r="V93" t="s">
        <v>343</v>
      </c>
      <c r="W93">
        <v>21</v>
      </c>
      <c r="X93" t="s">
        <v>252</v>
      </c>
      <c r="Y93" t="s">
        <v>467</v>
      </c>
      <c r="Z93" t="s">
        <v>467</v>
      </c>
      <c r="AA93" t="s">
        <v>467</v>
      </c>
      <c r="AB93" t="s">
        <v>467</v>
      </c>
      <c r="AC93" t="s">
        <v>467</v>
      </c>
      <c r="AD93" t="s">
        <v>467</v>
      </c>
      <c r="AE93" t="s">
        <v>467</v>
      </c>
      <c r="AF93">
        <v>5</v>
      </c>
      <c r="AG93" t="s">
        <v>314</v>
      </c>
      <c r="AH93" t="s">
        <v>467</v>
      </c>
      <c r="AI93" t="s">
        <v>467</v>
      </c>
      <c r="AJ93" t="s">
        <v>467</v>
      </c>
      <c r="AK93" t="s">
        <v>467</v>
      </c>
      <c r="AL93" t="s">
        <v>467</v>
      </c>
      <c r="AM93" t="s">
        <v>467</v>
      </c>
      <c r="AN93">
        <v>7.2468100000000002E-3</v>
      </c>
      <c r="AO93" t="s">
        <v>467</v>
      </c>
      <c r="AP93" t="s">
        <v>467</v>
      </c>
      <c r="AS93" s="476">
        <v>31</v>
      </c>
      <c r="AT93" s="226" t="s">
        <v>252</v>
      </c>
      <c r="AU93" s="471">
        <v>0.84862013532554181</v>
      </c>
      <c r="AV93" s="471">
        <v>0.69423578621303328</v>
      </c>
      <c r="AW93" s="471">
        <v>0.68249926855485343</v>
      </c>
      <c r="AX93" s="471">
        <v>0.67096866647719411</v>
      </c>
      <c r="AY93" s="471">
        <v>0.66111482955290934</v>
      </c>
      <c r="AZ93" s="471">
        <v>0.64892751445142116</v>
      </c>
      <c r="BA93" s="471">
        <v>0.63190368788226303</v>
      </c>
      <c r="BB93" s="471">
        <v>0.61869602597299367</v>
      </c>
      <c r="BC93" s="471">
        <v>0.60011001451717694</v>
      </c>
      <c r="BD93" s="471">
        <v>0.59320578709731431</v>
      </c>
      <c r="BE93" s="471">
        <v>0.59472557163384521</v>
      </c>
      <c r="BF93" s="471">
        <v>0.59381988822995391</v>
      </c>
      <c r="BG93" s="471">
        <v>0.58725037386616286</v>
      </c>
    </row>
    <row r="94" spans="1:99" x14ac:dyDescent="0.3">
      <c r="A94" s="210" t="str">
        <f t="shared" si="5"/>
        <v>SL_2028_art_112_11</v>
      </c>
      <c r="B94" s="229" t="str">
        <f t="shared" si="6"/>
        <v>Motorcycle</v>
      </c>
      <c r="C94" s="240">
        <f t="shared" si="8"/>
        <v>8.6555709987792731E-4</v>
      </c>
      <c r="D94" s="421">
        <f t="shared" si="7"/>
        <v>0</v>
      </c>
      <c r="E94">
        <v>0</v>
      </c>
      <c r="F94">
        <v>1</v>
      </c>
      <c r="G94">
        <v>1</v>
      </c>
      <c r="H94">
        <v>2028</v>
      </c>
      <c r="I94">
        <v>1</v>
      </c>
      <c r="J94">
        <v>5</v>
      </c>
      <c r="K94" t="s">
        <v>312</v>
      </c>
      <c r="L94">
        <v>9</v>
      </c>
      <c r="M94">
        <v>49</v>
      </c>
      <c r="N94" t="s">
        <v>313</v>
      </c>
      <c r="O94">
        <v>49035</v>
      </c>
      <c r="P94" t="s">
        <v>235</v>
      </c>
      <c r="Q94">
        <v>490350</v>
      </c>
      <c r="R94">
        <v>11</v>
      </c>
      <c r="S94">
        <v>112</v>
      </c>
      <c r="T94" t="s">
        <v>317</v>
      </c>
      <c r="U94">
        <v>15</v>
      </c>
      <c r="V94" t="s">
        <v>342</v>
      </c>
      <c r="W94">
        <v>11</v>
      </c>
      <c r="X94" t="s">
        <v>250</v>
      </c>
      <c r="Y94" t="s">
        <v>467</v>
      </c>
      <c r="Z94" t="s">
        <v>467</v>
      </c>
      <c r="AA94" t="s">
        <v>467</v>
      </c>
      <c r="AB94" t="s">
        <v>467</v>
      </c>
      <c r="AC94" t="s">
        <v>467</v>
      </c>
      <c r="AD94" t="s">
        <v>467</v>
      </c>
      <c r="AE94" t="s">
        <v>467</v>
      </c>
      <c r="AF94">
        <v>5</v>
      </c>
      <c r="AG94" t="s">
        <v>314</v>
      </c>
      <c r="AH94" t="s">
        <v>467</v>
      </c>
      <c r="AI94" t="s">
        <v>467</v>
      </c>
      <c r="AJ94" t="s">
        <v>467</v>
      </c>
      <c r="AK94" t="s">
        <v>467</v>
      </c>
      <c r="AL94" t="s">
        <v>467</v>
      </c>
      <c r="AM94" t="s">
        <v>467</v>
      </c>
      <c r="AN94">
        <v>0</v>
      </c>
      <c r="AO94" t="s">
        <v>467</v>
      </c>
      <c r="AP94" t="s">
        <v>467</v>
      </c>
      <c r="AS94" s="476">
        <v>21</v>
      </c>
      <c r="AT94" s="226" t="s">
        <v>250</v>
      </c>
      <c r="AU94" s="471">
        <v>1.4990673432670335E-3</v>
      </c>
      <c r="AV94" s="471">
        <v>1.4194077264281021E-3</v>
      </c>
      <c r="AW94" s="471">
        <v>1.0874236737187708E-3</v>
      </c>
      <c r="AX94" s="471">
        <v>8.7846787350490151E-4</v>
      </c>
      <c r="AY94" s="471">
        <v>8.4973190658542441E-4</v>
      </c>
      <c r="AZ94" s="471">
        <v>8.6555709987792731E-4</v>
      </c>
      <c r="BA94" s="471">
        <v>1.4230996439912448E-3</v>
      </c>
      <c r="BB94" s="471">
        <v>1.1843466873927878E-3</v>
      </c>
      <c r="BC94" s="471">
        <v>2.2767488068765772E-3</v>
      </c>
      <c r="BD94" s="471">
        <v>2.8171423748436469E-3</v>
      </c>
      <c r="BE94" s="471">
        <v>2.777434329043797E-3</v>
      </c>
      <c r="BF94" s="471">
        <v>2.7929341439151445E-3</v>
      </c>
      <c r="BG94" s="471">
        <v>2.1892568866567685E-3</v>
      </c>
    </row>
    <row r="95" spans="1:99" x14ac:dyDescent="0.3">
      <c r="A95" s="210" t="str">
        <f t="shared" si="5"/>
        <v>SL_2028_art_112_11</v>
      </c>
      <c r="B95" s="229" t="str">
        <f t="shared" si="6"/>
        <v>Motorcycle</v>
      </c>
      <c r="C95" s="240">
        <f t="shared" si="8"/>
        <v>8.6555709987792731E-4</v>
      </c>
      <c r="D95" s="421">
        <f t="shared" si="7"/>
        <v>1.3392938117831144E-5</v>
      </c>
      <c r="E95">
        <v>1.5473199999999999E-2</v>
      </c>
      <c r="F95">
        <v>1</v>
      </c>
      <c r="G95">
        <v>1</v>
      </c>
      <c r="H95">
        <v>2028</v>
      </c>
      <c r="I95">
        <v>1</v>
      </c>
      <c r="J95">
        <v>5</v>
      </c>
      <c r="K95" t="s">
        <v>312</v>
      </c>
      <c r="L95">
        <v>9</v>
      </c>
      <c r="M95">
        <v>49</v>
      </c>
      <c r="N95" t="s">
        <v>313</v>
      </c>
      <c r="O95">
        <v>49035</v>
      </c>
      <c r="P95" t="s">
        <v>235</v>
      </c>
      <c r="Q95">
        <v>490350</v>
      </c>
      <c r="R95">
        <v>11</v>
      </c>
      <c r="S95">
        <v>112</v>
      </c>
      <c r="T95" t="s">
        <v>317</v>
      </c>
      <c r="U95">
        <v>1</v>
      </c>
      <c r="V95" t="s">
        <v>343</v>
      </c>
      <c r="W95">
        <v>11</v>
      </c>
      <c r="X95" t="s">
        <v>250</v>
      </c>
      <c r="Y95" t="s">
        <v>467</v>
      </c>
      <c r="Z95" t="s">
        <v>467</v>
      </c>
      <c r="AA95" t="s">
        <v>467</v>
      </c>
      <c r="AB95" t="s">
        <v>467</v>
      </c>
      <c r="AC95" t="s">
        <v>467</v>
      </c>
      <c r="AD95" t="s">
        <v>467</v>
      </c>
      <c r="AE95" t="s">
        <v>467</v>
      </c>
      <c r="AF95">
        <v>5</v>
      </c>
      <c r="AG95" t="s">
        <v>314</v>
      </c>
      <c r="AH95" t="s">
        <v>467</v>
      </c>
      <c r="AI95" t="s">
        <v>467</v>
      </c>
      <c r="AJ95" t="s">
        <v>467</v>
      </c>
      <c r="AK95" t="s">
        <v>467</v>
      </c>
      <c r="AL95" t="s">
        <v>467</v>
      </c>
      <c r="AM95" t="s">
        <v>467</v>
      </c>
      <c r="AN95">
        <v>1.5473199999999999E-2</v>
      </c>
      <c r="AO95" t="s">
        <v>467</v>
      </c>
      <c r="AP95" t="s">
        <v>467</v>
      </c>
      <c r="AS95" s="476">
        <v>11</v>
      </c>
    </row>
    <row r="96" spans="1:99" x14ac:dyDescent="0.3">
      <c r="A96" s="210" t="str">
        <f t="shared" si="5"/>
        <v>SL_2028_art_110_62</v>
      </c>
      <c r="B96" s="229" t="str">
        <f t="shared" si="6"/>
        <v>Combination Long Haul Truck</v>
      </c>
      <c r="C96" s="240">
        <f t="shared" si="8"/>
        <v>2.2573995543173502E-2</v>
      </c>
      <c r="D96" s="421">
        <f t="shared" si="7"/>
        <v>7.276411427404374E-3</v>
      </c>
      <c r="E96">
        <v>0.32233600000000001</v>
      </c>
      <c r="F96">
        <v>1</v>
      </c>
      <c r="G96">
        <v>1</v>
      </c>
      <c r="H96">
        <v>2028</v>
      </c>
      <c r="I96">
        <v>1</v>
      </c>
      <c r="J96">
        <v>5</v>
      </c>
      <c r="K96" t="s">
        <v>312</v>
      </c>
      <c r="L96">
        <v>9</v>
      </c>
      <c r="M96">
        <v>49</v>
      </c>
      <c r="N96" t="s">
        <v>313</v>
      </c>
      <c r="O96">
        <v>49035</v>
      </c>
      <c r="P96" t="s">
        <v>235</v>
      </c>
      <c r="Q96">
        <v>490350</v>
      </c>
      <c r="R96">
        <v>62</v>
      </c>
      <c r="S96">
        <v>110</v>
      </c>
      <c r="T96" t="s">
        <v>177</v>
      </c>
      <c r="U96">
        <v>15</v>
      </c>
      <c r="V96" t="s">
        <v>342</v>
      </c>
      <c r="W96">
        <v>62</v>
      </c>
      <c r="X96" t="s">
        <v>263</v>
      </c>
      <c r="Y96" t="s">
        <v>467</v>
      </c>
      <c r="Z96" t="s">
        <v>467</v>
      </c>
      <c r="AA96" t="s">
        <v>467</v>
      </c>
      <c r="AB96" t="s">
        <v>467</v>
      </c>
      <c r="AC96" t="s">
        <v>467</v>
      </c>
      <c r="AD96" t="s">
        <v>467</v>
      </c>
      <c r="AE96" t="s">
        <v>467</v>
      </c>
      <c r="AF96">
        <v>5</v>
      </c>
      <c r="AG96" t="s">
        <v>314</v>
      </c>
      <c r="AH96" t="s">
        <v>467</v>
      </c>
      <c r="AI96" t="s">
        <v>467</v>
      </c>
      <c r="AJ96" t="s">
        <v>467</v>
      </c>
      <c r="AK96" t="s">
        <v>467</v>
      </c>
      <c r="AL96" t="s">
        <v>467</v>
      </c>
      <c r="AM96" t="s">
        <v>467</v>
      </c>
      <c r="AN96">
        <v>0.32233600000000001</v>
      </c>
      <c r="AO96" t="s">
        <v>467</v>
      </c>
      <c r="AP96" t="s">
        <v>467</v>
      </c>
    </row>
    <row r="97" spans="1:42" x14ac:dyDescent="0.3">
      <c r="A97" s="210" t="str">
        <f t="shared" si="5"/>
        <v>SL_2028_art_110_62</v>
      </c>
      <c r="B97" s="229" t="str">
        <f t="shared" si="6"/>
        <v>Combination Long Haul Truck</v>
      </c>
      <c r="C97" s="240">
        <f t="shared" si="8"/>
        <v>2.2573995543173502E-2</v>
      </c>
      <c r="D97" s="421">
        <f t="shared" si="7"/>
        <v>1.7256058821103776E-2</v>
      </c>
      <c r="E97">
        <v>0.76442200000000005</v>
      </c>
      <c r="F97">
        <v>1</v>
      </c>
      <c r="G97">
        <v>1</v>
      </c>
      <c r="H97">
        <v>2028</v>
      </c>
      <c r="I97">
        <v>1</v>
      </c>
      <c r="J97">
        <v>5</v>
      </c>
      <c r="K97" t="s">
        <v>312</v>
      </c>
      <c r="L97">
        <v>9</v>
      </c>
      <c r="M97">
        <v>49</v>
      </c>
      <c r="N97" t="s">
        <v>313</v>
      </c>
      <c r="O97">
        <v>49035</v>
      </c>
      <c r="P97" t="s">
        <v>235</v>
      </c>
      <c r="Q97">
        <v>490350</v>
      </c>
      <c r="R97">
        <v>62</v>
      </c>
      <c r="S97">
        <v>110</v>
      </c>
      <c r="T97" t="s">
        <v>177</v>
      </c>
      <c r="U97">
        <v>1</v>
      </c>
      <c r="V97" t="s">
        <v>343</v>
      </c>
      <c r="W97">
        <v>62</v>
      </c>
      <c r="X97" t="s">
        <v>263</v>
      </c>
      <c r="Y97" t="s">
        <v>467</v>
      </c>
      <c r="Z97" t="s">
        <v>467</v>
      </c>
      <c r="AA97" t="s">
        <v>467</v>
      </c>
      <c r="AB97" t="s">
        <v>467</v>
      </c>
      <c r="AC97" t="s">
        <v>467</v>
      </c>
      <c r="AD97" t="s">
        <v>467</v>
      </c>
      <c r="AE97" t="s">
        <v>467</v>
      </c>
      <c r="AF97">
        <v>5</v>
      </c>
      <c r="AG97" t="s">
        <v>314</v>
      </c>
      <c r="AH97" t="s">
        <v>467</v>
      </c>
      <c r="AI97" t="s">
        <v>467</v>
      </c>
      <c r="AJ97" t="s">
        <v>467</v>
      </c>
      <c r="AK97" t="s">
        <v>467</v>
      </c>
      <c r="AL97" t="s">
        <v>467</v>
      </c>
      <c r="AM97" t="s">
        <v>467</v>
      </c>
      <c r="AN97">
        <v>0.76442200000000005</v>
      </c>
      <c r="AO97" t="s">
        <v>467</v>
      </c>
      <c r="AP97" t="s">
        <v>467</v>
      </c>
    </row>
    <row r="98" spans="1:42" x14ac:dyDescent="0.3">
      <c r="A98" s="210" t="str">
        <f t="shared" si="5"/>
        <v>SL_2028_art_110_61</v>
      </c>
      <c r="B98" s="229" t="str">
        <f t="shared" si="6"/>
        <v>Combination Short Haul Truck</v>
      </c>
      <c r="C98" s="240">
        <f t="shared" si="8"/>
        <v>2.089364887475836E-2</v>
      </c>
      <c r="D98" s="421">
        <f t="shared" si="7"/>
        <v>8.4547194854153445E-3</v>
      </c>
      <c r="E98">
        <v>0.40465499999999999</v>
      </c>
      <c r="F98">
        <v>1</v>
      </c>
      <c r="G98">
        <v>1</v>
      </c>
      <c r="H98">
        <v>2028</v>
      </c>
      <c r="I98">
        <v>1</v>
      </c>
      <c r="J98">
        <v>5</v>
      </c>
      <c r="K98" t="s">
        <v>312</v>
      </c>
      <c r="L98">
        <v>9</v>
      </c>
      <c r="M98">
        <v>49</v>
      </c>
      <c r="N98" t="s">
        <v>313</v>
      </c>
      <c r="O98">
        <v>49035</v>
      </c>
      <c r="P98" t="s">
        <v>235</v>
      </c>
      <c r="Q98">
        <v>490350</v>
      </c>
      <c r="R98">
        <v>61</v>
      </c>
      <c r="S98">
        <v>110</v>
      </c>
      <c r="T98" t="s">
        <v>177</v>
      </c>
      <c r="U98">
        <v>15</v>
      </c>
      <c r="V98" t="s">
        <v>342</v>
      </c>
      <c r="W98">
        <v>61</v>
      </c>
      <c r="X98" t="s">
        <v>262</v>
      </c>
      <c r="Y98" t="s">
        <v>467</v>
      </c>
      <c r="Z98" t="s">
        <v>467</v>
      </c>
      <c r="AA98" t="s">
        <v>467</v>
      </c>
      <c r="AB98" t="s">
        <v>467</v>
      </c>
      <c r="AC98" t="s">
        <v>467</v>
      </c>
      <c r="AD98" t="s">
        <v>467</v>
      </c>
      <c r="AE98" t="s">
        <v>467</v>
      </c>
      <c r="AF98">
        <v>5</v>
      </c>
      <c r="AG98" t="s">
        <v>314</v>
      </c>
      <c r="AH98" t="s">
        <v>467</v>
      </c>
      <c r="AI98" t="s">
        <v>467</v>
      </c>
      <c r="AJ98" t="s">
        <v>467</v>
      </c>
      <c r="AK98" t="s">
        <v>467</v>
      </c>
      <c r="AL98" t="s">
        <v>467</v>
      </c>
      <c r="AM98" t="s">
        <v>467</v>
      </c>
      <c r="AN98">
        <v>0.40465499999999999</v>
      </c>
      <c r="AO98" t="s">
        <v>467</v>
      </c>
      <c r="AP98" t="s">
        <v>467</v>
      </c>
    </row>
    <row r="99" spans="1:42" x14ac:dyDescent="0.3">
      <c r="A99" s="210" t="str">
        <f t="shared" si="5"/>
        <v>SL_2028_art_110_61</v>
      </c>
      <c r="B99" s="229" t="str">
        <f t="shared" si="6"/>
        <v>Combination Short Haul Truck</v>
      </c>
      <c r="C99" s="240">
        <f t="shared" si="8"/>
        <v>2.089364887475836E-2</v>
      </c>
      <c r="D99" s="421">
        <f t="shared" si="7"/>
        <v>1.9483473831254292E-2</v>
      </c>
      <c r="E99">
        <v>0.93250699999999997</v>
      </c>
      <c r="F99">
        <v>1</v>
      </c>
      <c r="G99">
        <v>1</v>
      </c>
      <c r="H99">
        <v>2028</v>
      </c>
      <c r="I99">
        <v>1</v>
      </c>
      <c r="J99">
        <v>5</v>
      </c>
      <c r="K99" t="s">
        <v>312</v>
      </c>
      <c r="L99">
        <v>9</v>
      </c>
      <c r="M99">
        <v>49</v>
      </c>
      <c r="N99" t="s">
        <v>313</v>
      </c>
      <c r="O99">
        <v>49035</v>
      </c>
      <c r="P99" t="s">
        <v>235</v>
      </c>
      <c r="Q99">
        <v>490350</v>
      </c>
      <c r="R99">
        <v>61</v>
      </c>
      <c r="S99">
        <v>110</v>
      </c>
      <c r="T99" t="s">
        <v>177</v>
      </c>
      <c r="U99">
        <v>1</v>
      </c>
      <c r="V99" t="s">
        <v>343</v>
      </c>
      <c r="W99">
        <v>61</v>
      </c>
      <c r="X99" t="s">
        <v>262</v>
      </c>
      <c r="Y99" t="s">
        <v>467</v>
      </c>
      <c r="Z99" t="s">
        <v>467</v>
      </c>
      <c r="AA99" t="s">
        <v>467</v>
      </c>
      <c r="AB99" t="s">
        <v>467</v>
      </c>
      <c r="AC99" t="s">
        <v>467</v>
      </c>
      <c r="AD99" t="s">
        <v>467</v>
      </c>
      <c r="AE99" t="s">
        <v>467</v>
      </c>
      <c r="AF99">
        <v>5</v>
      </c>
      <c r="AG99" t="s">
        <v>314</v>
      </c>
      <c r="AH99" t="s">
        <v>467</v>
      </c>
      <c r="AI99" t="s">
        <v>467</v>
      </c>
      <c r="AJ99" t="s">
        <v>467</v>
      </c>
      <c r="AK99" t="s">
        <v>467</v>
      </c>
      <c r="AL99" t="s">
        <v>467</v>
      </c>
      <c r="AM99" t="s">
        <v>467</v>
      </c>
      <c r="AN99">
        <v>0.93250699999999997</v>
      </c>
      <c r="AO99" t="s">
        <v>467</v>
      </c>
      <c r="AP99" t="s">
        <v>467</v>
      </c>
    </row>
    <row r="100" spans="1:42" x14ac:dyDescent="0.3">
      <c r="A100" s="210" t="str">
        <f t="shared" si="5"/>
        <v>SL_2028_art_110_54</v>
      </c>
      <c r="B100" s="229" t="str">
        <f t="shared" si="6"/>
        <v>Motor Home</v>
      </c>
      <c r="C100" s="240">
        <f t="shared" si="8"/>
        <v>2.7279009872292342E-3</v>
      </c>
      <c r="D100" s="421">
        <f t="shared" si="7"/>
        <v>8.0883082641642972E-4</v>
      </c>
      <c r="E100">
        <v>0.29650300000000002</v>
      </c>
      <c r="F100">
        <v>1</v>
      </c>
      <c r="G100">
        <v>1</v>
      </c>
      <c r="H100">
        <v>2028</v>
      </c>
      <c r="I100">
        <v>1</v>
      </c>
      <c r="J100">
        <v>5</v>
      </c>
      <c r="K100" t="s">
        <v>312</v>
      </c>
      <c r="L100">
        <v>9</v>
      </c>
      <c r="M100">
        <v>49</v>
      </c>
      <c r="N100" t="s">
        <v>313</v>
      </c>
      <c r="O100">
        <v>49035</v>
      </c>
      <c r="P100" t="s">
        <v>235</v>
      </c>
      <c r="Q100">
        <v>490350</v>
      </c>
      <c r="R100">
        <v>54</v>
      </c>
      <c r="S100">
        <v>110</v>
      </c>
      <c r="T100" t="s">
        <v>177</v>
      </c>
      <c r="U100">
        <v>15</v>
      </c>
      <c r="V100" t="s">
        <v>342</v>
      </c>
      <c r="W100">
        <v>54</v>
      </c>
      <c r="X100" t="s">
        <v>261</v>
      </c>
      <c r="Y100" t="s">
        <v>467</v>
      </c>
      <c r="Z100" t="s">
        <v>467</v>
      </c>
      <c r="AA100" t="s">
        <v>467</v>
      </c>
      <c r="AB100" t="s">
        <v>467</v>
      </c>
      <c r="AC100" t="s">
        <v>467</v>
      </c>
      <c r="AD100" t="s">
        <v>467</v>
      </c>
      <c r="AE100" t="s">
        <v>467</v>
      </c>
      <c r="AF100">
        <v>5</v>
      </c>
      <c r="AG100" t="s">
        <v>314</v>
      </c>
      <c r="AH100" t="s">
        <v>467</v>
      </c>
      <c r="AI100" t="s">
        <v>467</v>
      </c>
      <c r="AJ100" t="s">
        <v>467</v>
      </c>
      <c r="AK100" t="s">
        <v>467</v>
      </c>
      <c r="AL100" t="s">
        <v>467</v>
      </c>
      <c r="AM100" t="s">
        <v>467</v>
      </c>
      <c r="AN100">
        <v>0.29650300000000002</v>
      </c>
      <c r="AO100" t="s">
        <v>467</v>
      </c>
      <c r="AP100" t="s">
        <v>467</v>
      </c>
    </row>
    <row r="101" spans="1:42" x14ac:dyDescent="0.3">
      <c r="A101" s="210" t="str">
        <f t="shared" si="5"/>
        <v>SL_2028_art_110_54</v>
      </c>
      <c r="B101" s="229" t="str">
        <f t="shared" si="6"/>
        <v>Motor Home</v>
      </c>
      <c r="C101" s="240">
        <f t="shared" si="8"/>
        <v>2.7279009872292342E-3</v>
      </c>
      <c r="D101" s="421">
        <f t="shared" si="7"/>
        <v>1.7225248946829382E-3</v>
      </c>
      <c r="E101">
        <v>0.63144699999999998</v>
      </c>
      <c r="F101">
        <v>1</v>
      </c>
      <c r="G101">
        <v>1</v>
      </c>
      <c r="H101">
        <v>2028</v>
      </c>
      <c r="I101">
        <v>1</v>
      </c>
      <c r="J101">
        <v>5</v>
      </c>
      <c r="K101" t="s">
        <v>312</v>
      </c>
      <c r="L101">
        <v>9</v>
      </c>
      <c r="M101">
        <v>49</v>
      </c>
      <c r="N101" t="s">
        <v>313</v>
      </c>
      <c r="O101">
        <v>49035</v>
      </c>
      <c r="P101" t="s">
        <v>235</v>
      </c>
      <c r="Q101">
        <v>490350</v>
      </c>
      <c r="R101">
        <v>54</v>
      </c>
      <c r="S101">
        <v>110</v>
      </c>
      <c r="T101" t="s">
        <v>177</v>
      </c>
      <c r="U101">
        <v>1</v>
      </c>
      <c r="V101" t="s">
        <v>343</v>
      </c>
      <c r="W101">
        <v>54</v>
      </c>
      <c r="X101" t="s">
        <v>261</v>
      </c>
      <c r="Y101" t="s">
        <v>467</v>
      </c>
      <c r="Z101" t="s">
        <v>467</v>
      </c>
      <c r="AA101" t="s">
        <v>467</v>
      </c>
      <c r="AB101" t="s">
        <v>467</v>
      </c>
      <c r="AC101" t="s">
        <v>467</v>
      </c>
      <c r="AD101" t="s">
        <v>467</v>
      </c>
      <c r="AE101" t="s">
        <v>467</v>
      </c>
      <c r="AF101">
        <v>5</v>
      </c>
      <c r="AG101" t="s">
        <v>314</v>
      </c>
      <c r="AH101" t="s">
        <v>467</v>
      </c>
      <c r="AI101" t="s">
        <v>467</v>
      </c>
      <c r="AJ101" t="s">
        <v>467</v>
      </c>
      <c r="AK101" t="s">
        <v>467</v>
      </c>
      <c r="AL101" t="s">
        <v>467</v>
      </c>
      <c r="AM101" t="s">
        <v>467</v>
      </c>
      <c r="AN101">
        <v>0.63144699999999998</v>
      </c>
      <c r="AO101" t="s">
        <v>467</v>
      </c>
      <c r="AP101" t="s">
        <v>467</v>
      </c>
    </row>
    <row r="102" spans="1:42" x14ac:dyDescent="0.3">
      <c r="A102" s="210" t="str">
        <f t="shared" si="5"/>
        <v>SL_2028_art_110_53</v>
      </c>
      <c r="B102" s="229" t="str">
        <f t="shared" si="6"/>
        <v>Single Long Haul Truck</v>
      </c>
      <c r="C102" s="240">
        <f t="shared" si="8"/>
        <v>1.7512108294727017E-3</v>
      </c>
      <c r="D102" s="421">
        <f t="shared" si="7"/>
        <v>6.6554592453027083E-4</v>
      </c>
      <c r="E102">
        <v>0.38004900000000003</v>
      </c>
      <c r="F102">
        <v>1</v>
      </c>
      <c r="G102">
        <v>1</v>
      </c>
      <c r="H102">
        <v>2028</v>
      </c>
      <c r="I102">
        <v>1</v>
      </c>
      <c r="J102">
        <v>5</v>
      </c>
      <c r="K102" t="s">
        <v>312</v>
      </c>
      <c r="L102">
        <v>9</v>
      </c>
      <c r="M102">
        <v>49</v>
      </c>
      <c r="N102" t="s">
        <v>313</v>
      </c>
      <c r="O102">
        <v>49035</v>
      </c>
      <c r="P102" t="s">
        <v>235</v>
      </c>
      <c r="Q102">
        <v>490350</v>
      </c>
      <c r="R102">
        <v>53</v>
      </c>
      <c r="S102">
        <v>110</v>
      </c>
      <c r="T102" t="s">
        <v>177</v>
      </c>
      <c r="U102">
        <v>15</v>
      </c>
      <c r="V102" t="s">
        <v>342</v>
      </c>
      <c r="W102">
        <v>53</v>
      </c>
      <c r="X102" t="s">
        <v>260</v>
      </c>
      <c r="Y102" t="s">
        <v>467</v>
      </c>
      <c r="Z102" t="s">
        <v>467</v>
      </c>
      <c r="AA102" t="s">
        <v>467</v>
      </c>
      <c r="AB102" t="s">
        <v>467</v>
      </c>
      <c r="AC102" t="s">
        <v>467</v>
      </c>
      <c r="AD102" t="s">
        <v>467</v>
      </c>
      <c r="AE102" t="s">
        <v>467</v>
      </c>
      <c r="AF102">
        <v>5</v>
      </c>
      <c r="AG102" t="s">
        <v>314</v>
      </c>
      <c r="AH102" t="s">
        <v>467</v>
      </c>
      <c r="AI102" t="s">
        <v>467</v>
      </c>
      <c r="AJ102" t="s">
        <v>467</v>
      </c>
      <c r="AK102" t="s">
        <v>467</v>
      </c>
      <c r="AL102" t="s">
        <v>467</v>
      </c>
      <c r="AM102" t="s">
        <v>467</v>
      </c>
      <c r="AN102">
        <v>0.38004900000000003</v>
      </c>
      <c r="AO102" t="s">
        <v>467</v>
      </c>
      <c r="AP102" t="s">
        <v>467</v>
      </c>
    </row>
    <row r="103" spans="1:42" x14ac:dyDescent="0.3">
      <c r="A103" s="210" t="str">
        <f t="shared" si="5"/>
        <v>SL_2028_art_110_53</v>
      </c>
      <c r="B103" s="229" t="str">
        <f t="shared" si="6"/>
        <v>Single Long Haul Truck</v>
      </c>
      <c r="C103" s="240">
        <f t="shared" si="8"/>
        <v>1.7512108294727017E-3</v>
      </c>
      <c r="D103" s="421">
        <f t="shared" si="7"/>
        <v>1.4045253727728204E-3</v>
      </c>
      <c r="E103">
        <v>0.80203100000000005</v>
      </c>
      <c r="F103">
        <v>1</v>
      </c>
      <c r="G103">
        <v>1</v>
      </c>
      <c r="H103">
        <v>2028</v>
      </c>
      <c r="I103">
        <v>1</v>
      </c>
      <c r="J103">
        <v>5</v>
      </c>
      <c r="K103" t="s">
        <v>312</v>
      </c>
      <c r="L103">
        <v>9</v>
      </c>
      <c r="M103">
        <v>49</v>
      </c>
      <c r="N103" t="s">
        <v>313</v>
      </c>
      <c r="O103">
        <v>49035</v>
      </c>
      <c r="P103" t="s">
        <v>235</v>
      </c>
      <c r="Q103">
        <v>490350</v>
      </c>
      <c r="R103">
        <v>53</v>
      </c>
      <c r="S103">
        <v>110</v>
      </c>
      <c r="T103" t="s">
        <v>177</v>
      </c>
      <c r="U103">
        <v>1</v>
      </c>
      <c r="V103" t="s">
        <v>343</v>
      </c>
      <c r="W103">
        <v>53</v>
      </c>
      <c r="X103" t="s">
        <v>260</v>
      </c>
      <c r="Y103" t="s">
        <v>467</v>
      </c>
      <c r="Z103" t="s">
        <v>467</v>
      </c>
      <c r="AA103" t="s">
        <v>467</v>
      </c>
      <c r="AB103" t="s">
        <v>467</v>
      </c>
      <c r="AC103" t="s">
        <v>467</v>
      </c>
      <c r="AD103" t="s">
        <v>467</v>
      </c>
      <c r="AE103" t="s">
        <v>467</v>
      </c>
      <c r="AF103">
        <v>5</v>
      </c>
      <c r="AG103" t="s">
        <v>314</v>
      </c>
      <c r="AH103" t="s">
        <v>467</v>
      </c>
      <c r="AI103" t="s">
        <v>467</v>
      </c>
      <c r="AJ103" t="s">
        <v>467</v>
      </c>
      <c r="AK103" t="s">
        <v>467</v>
      </c>
      <c r="AL103" t="s">
        <v>467</v>
      </c>
      <c r="AM103" t="s">
        <v>467</v>
      </c>
      <c r="AN103">
        <v>0.80203100000000005</v>
      </c>
      <c r="AO103" t="s">
        <v>467</v>
      </c>
      <c r="AP103" t="s">
        <v>467</v>
      </c>
    </row>
    <row r="104" spans="1:42" x14ac:dyDescent="0.3">
      <c r="A104" s="210" t="str">
        <f t="shared" si="5"/>
        <v>SL_2028_art_110_52</v>
      </c>
      <c r="B104" s="229" t="str">
        <f t="shared" si="6"/>
        <v>Single Short Haul Truck</v>
      </c>
      <c r="C104" s="240">
        <f t="shared" si="8"/>
        <v>2.5384092162257711E-2</v>
      </c>
      <c r="D104" s="421">
        <f t="shared" si="7"/>
        <v>9.6981954833278566E-3</v>
      </c>
      <c r="E104">
        <v>0.38205800000000001</v>
      </c>
      <c r="F104">
        <v>1</v>
      </c>
      <c r="G104">
        <v>1</v>
      </c>
      <c r="H104">
        <v>2028</v>
      </c>
      <c r="I104">
        <v>1</v>
      </c>
      <c r="J104">
        <v>5</v>
      </c>
      <c r="K104" t="s">
        <v>312</v>
      </c>
      <c r="L104">
        <v>9</v>
      </c>
      <c r="M104">
        <v>49</v>
      </c>
      <c r="N104" t="s">
        <v>313</v>
      </c>
      <c r="O104">
        <v>49035</v>
      </c>
      <c r="P104" t="s">
        <v>235</v>
      </c>
      <c r="Q104">
        <v>490350</v>
      </c>
      <c r="R104">
        <v>52</v>
      </c>
      <c r="S104">
        <v>110</v>
      </c>
      <c r="T104" t="s">
        <v>177</v>
      </c>
      <c r="U104">
        <v>15</v>
      </c>
      <c r="V104" t="s">
        <v>342</v>
      </c>
      <c r="W104">
        <v>52</v>
      </c>
      <c r="X104" t="s">
        <v>259</v>
      </c>
      <c r="Y104" t="s">
        <v>467</v>
      </c>
      <c r="Z104" t="s">
        <v>467</v>
      </c>
      <c r="AA104" t="s">
        <v>467</v>
      </c>
      <c r="AB104" t="s">
        <v>467</v>
      </c>
      <c r="AC104" t="s">
        <v>467</v>
      </c>
      <c r="AD104" t="s">
        <v>467</v>
      </c>
      <c r="AE104" t="s">
        <v>467</v>
      </c>
      <c r="AF104">
        <v>5</v>
      </c>
      <c r="AG104" t="s">
        <v>314</v>
      </c>
      <c r="AH104" t="s">
        <v>467</v>
      </c>
      <c r="AI104" t="s">
        <v>467</v>
      </c>
      <c r="AJ104" t="s">
        <v>467</v>
      </c>
      <c r="AK104" t="s">
        <v>467</v>
      </c>
      <c r="AL104" t="s">
        <v>467</v>
      </c>
      <c r="AM104" t="s">
        <v>467</v>
      </c>
      <c r="AN104">
        <v>0.38205800000000001</v>
      </c>
      <c r="AO104" t="s">
        <v>467</v>
      </c>
      <c r="AP104" t="s">
        <v>467</v>
      </c>
    </row>
    <row r="105" spans="1:42" x14ac:dyDescent="0.3">
      <c r="A105" s="210" t="str">
        <f t="shared" si="5"/>
        <v>SL_2028_art_110_52</v>
      </c>
      <c r="B105" s="229" t="str">
        <f t="shared" si="6"/>
        <v>Single Short Haul Truck</v>
      </c>
      <c r="C105" s="240">
        <f t="shared" si="8"/>
        <v>2.5384092162257711E-2</v>
      </c>
      <c r="D105" s="421">
        <f t="shared" si="7"/>
        <v>2.0461583626060532E-2</v>
      </c>
      <c r="E105">
        <v>0.80607899999999999</v>
      </c>
      <c r="F105">
        <v>1</v>
      </c>
      <c r="G105">
        <v>1</v>
      </c>
      <c r="H105">
        <v>2028</v>
      </c>
      <c r="I105">
        <v>1</v>
      </c>
      <c r="J105">
        <v>5</v>
      </c>
      <c r="K105" t="s">
        <v>312</v>
      </c>
      <c r="L105">
        <v>9</v>
      </c>
      <c r="M105">
        <v>49</v>
      </c>
      <c r="N105" t="s">
        <v>313</v>
      </c>
      <c r="O105">
        <v>49035</v>
      </c>
      <c r="P105" t="s">
        <v>235</v>
      </c>
      <c r="Q105">
        <v>490350</v>
      </c>
      <c r="R105">
        <v>52</v>
      </c>
      <c r="S105">
        <v>110</v>
      </c>
      <c r="T105" t="s">
        <v>177</v>
      </c>
      <c r="U105">
        <v>1</v>
      </c>
      <c r="V105" t="s">
        <v>343</v>
      </c>
      <c r="W105">
        <v>52</v>
      </c>
      <c r="X105" t="s">
        <v>259</v>
      </c>
      <c r="Y105" t="s">
        <v>467</v>
      </c>
      <c r="Z105" t="s">
        <v>467</v>
      </c>
      <c r="AA105" t="s">
        <v>467</v>
      </c>
      <c r="AB105" t="s">
        <v>467</v>
      </c>
      <c r="AC105" t="s">
        <v>467</v>
      </c>
      <c r="AD105" t="s">
        <v>467</v>
      </c>
      <c r="AE105" t="s">
        <v>467</v>
      </c>
      <c r="AF105">
        <v>5</v>
      </c>
      <c r="AG105" t="s">
        <v>314</v>
      </c>
      <c r="AH105" t="s">
        <v>467</v>
      </c>
      <c r="AI105" t="s">
        <v>467</v>
      </c>
      <c r="AJ105" t="s">
        <v>467</v>
      </c>
      <c r="AK105" t="s">
        <v>467</v>
      </c>
      <c r="AL105" t="s">
        <v>467</v>
      </c>
      <c r="AM105" t="s">
        <v>467</v>
      </c>
      <c r="AN105">
        <v>0.80607899999999999</v>
      </c>
      <c r="AO105" t="s">
        <v>467</v>
      </c>
      <c r="AP105" t="s">
        <v>467</v>
      </c>
    </row>
    <row r="106" spans="1:42" x14ac:dyDescent="0.3">
      <c r="A106" s="210" t="str">
        <f t="shared" si="5"/>
        <v>SL_2028_art_110_51</v>
      </c>
      <c r="B106" s="229" t="str">
        <f t="shared" si="6"/>
        <v>Refuse Truck</v>
      </c>
      <c r="C106" s="240">
        <f t="shared" si="8"/>
        <v>1.3855574196514914E-3</v>
      </c>
      <c r="D106" s="421">
        <f t="shared" si="7"/>
        <v>6.9361974317947426E-4</v>
      </c>
      <c r="E106">
        <v>0.50060700000000002</v>
      </c>
      <c r="F106">
        <v>1</v>
      </c>
      <c r="G106">
        <v>1</v>
      </c>
      <c r="H106">
        <v>2028</v>
      </c>
      <c r="I106">
        <v>1</v>
      </c>
      <c r="J106">
        <v>5</v>
      </c>
      <c r="K106" t="s">
        <v>312</v>
      </c>
      <c r="L106">
        <v>9</v>
      </c>
      <c r="M106">
        <v>49</v>
      </c>
      <c r="N106" t="s">
        <v>313</v>
      </c>
      <c r="O106">
        <v>49035</v>
      </c>
      <c r="P106" t="s">
        <v>235</v>
      </c>
      <c r="Q106">
        <v>490350</v>
      </c>
      <c r="R106">
        <v>51</v>
      </c>
      <c r="S106">
        <v>110</v>
      </c>
      <c r="T106" t="s">
        <v>177</v>
      </c>
      <c r="U106">
        <v>15</v>
      </c>
      <c r="V106" t="s">
        <v>342</v>
      </c>
      <c r="W106">
        <v>51</v>
      </c>
      <c r="X106" t="s">
        <v>258</v>
      </c>
      <c r="Y106" t="s">
        <v>467</v>
      </c>
      <c r="Z106" t="s">
        <v>467</v>
      </c>
      <c r="AA106" t="s">
        <v>467</v>
      </c>
      <c r="AB106" t="s">
        <v>467</v>
      </c>
      <c r="AC106" t="s">
        <v>467</v>
      </c>
      <c r="AD106" t="s">
        <v>467</v>
      </c>
      <c r="AE106" t="s">
        <v>467</v>
      </c>
      <c r="AF106">
        <v>5</v>
      </c>
      <c r="AG106" t="s">
        <v>314</v>
      </c>
      <c r="AH106" t="s">
        <v>467</v>
      </c>
      <c r="AI106" t="s">
        <v>467</v>
      </c>
      <c r="AJ106" t="s">
        <v>467</v>
      </c>
      <c r="AK106" t="s">
        <v>467</v>
      </c>
      <c r="AL106" t="s">
        <v>467</v>
      </c>
      <c r="AM106" t="s">
        <v>467</v>
      </c>
      <c r="AN106">
        <v>0.50060700000000002</v>
      </c>
      <c r="AO106" t="s">
        <v>467</v>
      </c>
      <c r="AP106" t="s">
        <v>467</v>
      </c>
    </row>
    <row r="107" spans="1:42" x14ac:dyDescent="0.3">
      <c r="A107" s="210" t="str">
        <f t="shared" si="5"/>
        <v>SL_2028_art_110_51</v>
      </c>
      <c r="B107" s="229" t="str">
        <f t="shared" si="6"/>
        <v>Refuse Truck</v>
      </c>
      <c r="C107" s="240">
        <f t="shared" si="8"/>
        <v>1.3855574196514914E-3</v>
      </c>
      <c r="D107" s="421">
        <f t="shared" si="7"/>
        <v>1.4455520559224009E-3</v>
      </c>
      <c r="E107">
        <v>1.0432999999999999</v>
      </c>
      <c r="F107">
        <v>1</v>
      </c>
      <c r="G107">
        <v>1</v>
      </c>
      <c r="H107">
        <v>2028</v>
      </c>
      <c r="I107">
        <v>1</v>
      </c>
      <c r="J107">
        <v>5</v>
      </c>
      <c r="K107" t="s">
        <v>312</v>
      </c>
      <c r="L107">
        <v>9</v>
      </c>
      <c r="M107">
        <v>49</v>
      </c>
      <c r="N107" t="s">
        <v>313</v>
      </c>
      <c r="O107">
        <v>49035</v>
      </c>
      <c r="P107" t="s">
        <v>235</v>
      </c>
      <c r="Q107">
        <v>490350</v>
      </c>
      <c r="R107">
        <v>51</v>
      </c>
      <c r="S107">
        <v>110</v>
      </c>
      <c r="T107" t="s">
        <v>177</v>
      </c>
      <c r="U107">
        <v>1</v>
      </c>
      <c r="V107" t="s">
        <v>343</v>
      </c>
      <c r="W107">
        <v>51</v>
      </c>
      <c r="X107" t="s">
        <v>258</v>
      </c>
      <c r="Y107" t="s">
        <v>467</v>
      </c>
      <c r="Z107" t="s">
        <v>467</v>
      </c>
      <c r="AA107" t="s">
        <v>467</v>
      </c>
      <c r="AB107" t="s">
        <v>467</v>
      </c>
      <c r="AC107" t="s">
        <v>467</v>
      </c>
      <c r="AD107" t="s">
        <v>467</v>
      </c>
      <c r="AE107" t="s">
        <v>467</v>
      </c>
      <c r="AF107">
        <v>5</v>
      </c>
      <c r="AG107" t="s">
        <v>314</v>
      </c>
      <c r="AH107" t="s">
        <v>467</v>
      </c>
      <c r="AI107" t="s">
        <v>467</v>
      </c>
      <c r="AJ107" t="s">
        <v>467</v>
      </c>
      <c r="AK107" t="s">
        <v>467</v>
      </c>
      <c r="AL107" t="s">
        <v>467</v>
      </c>
      <c r="AM107" t="s">
        <v>467</v>
      </c>
      <c r="AN107">
        <v>1.0432999999999999</v>
      </c>
      <c r="AO107" t="s">
        <v>467</v>
      </c>
      <c r="AP107" t="s">
        <v>467</v>
      </c>
    </row>
    <row r="108" spans="1:42" x14ac:dyDescent="0.3">
      <c r="A108" s="210" t="str">
        <f t="shared" si="5"/>
        <v>SL_2028_art_110_43</v>
      </c>
      <c r="B108" s="229" t="str">
        <f t="shared" si="6"/>
        <v>School Bus</v>
      </c>
      <c r="C108" s="240">
        <f t="shared" si="8"/>
        <v>1.144824296919607E-3</v>
      </c>
      <c r="D108" s="421">
        <f t="shared" si="7"/>
        <v>3.3380672367152204E-4</v>
      </c>
      <c r="E108">
        <v>0.29157899999999998</v>
      </c>
      <c r="F108">
        <v>1</v>
      </c>
      <c r="G108">
        <v>1</v>
      </c>
      <c r="H108">
        <v>2028</v>
      </c>
      <c r="I108">
        <v>1</v>
      </c>
      <c r="J108">
        <v>5</v>
      </c>
      <c r="K108" t="s">
        <v>312</v>
      </c>
      <c r="L108">
        <v>9</v>
      </c>
      <c r="M108">
        <v>49</v>
      </c>
      <c r="N108" t="s">
        <v>313</v>
      </c>
      <c r="O108">
        <v>49035</v>
      </c>
      <c r="P108" t="s">
        <v>235</v>
      </c>
      <c r="Q108">
        <v>490350</v>
      </c>
      <c r="R108">
        <v>43</v>
      </c>
      <c r="S108">
        <v>110</v>
      </c>
      <c r="T108" t="s">
        <v>177</v>
      </c>
      <c r="U108">
        <v>15</v>
      </c>
      <c r="V108" t="s">
        <v>342</v>
      </c>
      <c r="W108">
        <v>43</v>
      </c>
      <c r="X108" t="s">
        <v>257</v>
      </c>
      <c r="Y108" t="s">
        <v>467</v>
      </c>
      <c r="Z108" t="s">
        <v>467</v>
      </c>
      <c r="AA108" t="s">
        <v>467</v>
      </c>
      <c r="AB108" t="s">
        <v>467</v>
      </c>
      <c r="AC108" t="s">
        <v>467</v>
      </c>
      <c r="AD108" t="s">
        <v>467</v>
      </c>
      <c r="AE108" t="s">
        <v>467</v>
      </c>
      <c r="AF108">
        <v>5</v>
      </c>
      <c r="AG108" t="s">
        <v>314</v>
      </c>
      <c r="AH108" t="s">
        <v>467</v>
      </c>
      <c r="AI108" t="s">
        <v>467</v>
      </c>
      <c r="AJ108" t="s">
        <v>467</v>
      </c>
      <c r="AK108" t="s">
        <v>467</v>
      </c>
      <c r="AL108" t="s">
        <v>467</v>
      </c>
      <c r="AM108" t="s">
        <v>467</v>
      </c>
      <c r="AN108">
        <v>0.29157899999999998</v>
      </c>
      <c r="AO108" t="s">
        <v>467</v>
      </c>
      <c r="AP108" t="s">
        <v>467</v>
      </c>
    </row>
    <row r="109" spans="1:42" x14ac:dyDescent="0.3">
      <c r="A109" s="210" t="str">
        <f t="shared" si="5"/>
        <v>SL_2028_art_110_43</v>
      </c>
      <c r="B109" s="229" t="str">
        <f t="shared" si="6"/>
        <v>School Bus</v>
      </c>
      <c r="C109" s="240">
        <f t="shared" si="8"/>
        <v>1.144824296919607E-3</v>
      </c>
      <c r="D109" s="421">
        <f t="shared" si="7"/>
        <v>7.3373964355741761E-4</v>
      </c>
      <c r="E109">
        <v>0.64091900000000002</v>
      </c>
      <c r="F109">
        <v>1</v>
      </c>
      <c r="G109">
        <v>1</v>
      </c>
      <c r="H109">
        <v>2028</v>
      </c>
      <c r="I109">
        <v>1</v>
      </c>
      <c r="J109">
        <v>5</v>
      </c>
      <c r="K109" t="s">
        <v>312</v>
      </c>
      <c r="L109">
        <v>9</v>
      </c>
      <c r="M109">
        <v>49</v>
      </c>
      <c r="N109" t="s">
        <v>313</v>
      </c>
      <c r="O109">
        <v>49035</v>
      </c>
      <c r="P109" t="s">
        <v>235</v>
      </c>
      <c r="Q109">
        <v>490350</v>
      </c>
      <c r="R109">
        <v>43</v>
      </c>
      <c r="S109">
        <v>110</v>
      </c>
      <c r="T109" t="s">
        <v>177</v>
      </c>
      <c r="U109">
        <v>1</v>
      </c>
      <c r="V109" t="s">
        <v>343</v>
      </c>
      <c r="W109">
        <v>43</v>
      </c>
      <c r="X109" t="s">
        <v>257</v>
      </c>
      <c r="Y109" t="s">
        <v>467</v>
      </c>
      <c r="Z109" t="s">
        <v>467</v>
      </c>
      <c r="AA109" t="s">
        <v>467</v>
      </c>
      <c r="AB109" t="s">
        <v>467</v>
      </c>
      <c r="AC109" t="s">
        <v>467</v>
      </c>
      <c r="AD109" t="s">
        <v>467</v>
      </c>
      <c r="AE109" t="s">
        <v>467</v>
      </c>
      <c r="AF109">
        <v>5</v>
      </c>
      <c r="AG109" t="s">
        <v>314</v>
      </c>
      <c r="AH109" t="s">
        <v>467</v>
      </c>
      <c r="AI109" t="s">
        <v>467</v>
      </c>
      <c r="AJ109" t="s">
        <v>467</v>
      </c>
      <c r="AK109" t="s">
        <v>467</v>
      </c>
      <c r="AL109" t="s">
        <v>467</v>
      </c>
      <c r="AM109" t="s">
        <v>467</v>
      </c>
      <c r="AN109">
        <v>0.64091900000000002</v>
      </c>
      <c r="AO109" t="s">
        <v>467</v>
      </c>
      <c r="AP109" t="s">
        <v>467</v>
      </c>
    </row>
    <row r="110" spans="1:42" x14ac:dyDescent="0.3">
      <c r="A110" s="210" t="str">
        <f t="shared" si="5"/>
        <v>SL_2028_art_110_42</v>
      </c>
      <c r="B110" s="229" t="str">
        <f t="shared" si="6"/>
        <v>Transit Bus</v>
      </c>
      <c r="C110" s="240">
        <f t="shared" si="8"/>
        <v>4.7511097353918329E-4</v>
      </c>
      <c r="D110" s="421">
        <f t="shared" si="7"/>
        <v>4.0748462778756305E-5</v>
      </c>
      <c r="E110">
        <v>8.5766200000000001E-2</v>
      </c>
      <c r="F110">
        <v>1</v>
      </c>
      <c r="G110">
        <v>1</v>
      </c>
      <c r="H110">
        <v>2028</v>
      </c>
      <c r="I110">
        <v>1</v>
      </c>
      <c r="J110">
        <v>5</v>
      </c>
      <c r="K110" t="s">
        <v>312</v>
      </c>
      <c r="L110">
        <v>9</v>
      </c>
      <c r="M110">
        <v>49</v>
      </c>
      <c r="N110" t="s">
        <v>313</v>
      </c>
      <c r="O110">
        <v>49035</v>
      </c>
      <c r="P110" t="s">
        <v>235</v>
      </c>
      <c r="Q110">
        <v>490350</v>
      </c>
      <c r="R110">
        <v>42</v>
      </c>
      <c r="S110">
        <v>110</v>
      </c>
      <c r="T110" t="s">
        <v>177</v>
      </c>
      <c r="U110">
        <v>15</v>
      </c>
      <c r="V110" t="s">
        <v>342</v>
      </c>
      <c r="W110">
        <v>42</v>
      </c>
      <c r="X110" t="s">
        <v>256</v>
      </c>
      <c r="Y110" t="s">
        <v>467</v>
      </c>
      <c r="Z110" t="s">
        <v>467</v>
      </c>
      <c r="AA110" t="s">
        <v>467</v>
      </c>
      <c r="AB110" t="s">
        <v>467</v>
      </c>
      <c r="AC110" t="s">
        <v>467</v>
      </c>
      <c r="AD110" t="s">
        <v>467</v>
      </c>
      <c r="AE110" t="s">
        <v>467</v>
      </c>
      <c r="AF110">
        <v>5</v>
      </c>
      <c r="AG110" t="s">
        <v>314</v>
      </c>
      <c r="AH110" t="s">
        <v>467</v>
      </c>
      <c r="AI110" t="s">
        <v>467</v>
      </c>
      <c r="AJ110" t="s">
        <v>467</v>
      </c>
      <c r="AK110" t="s">
        <v>467</v>
      </c>
      <c r="AL110" t="s">
        <v>467</v>
      </c>
      <c r="AM110" t="s">
        <v>467</v>
      </c>
      <c r="AN110">
        <v>8.5766200000000001E-2</v>
      </c>
      <c r="AO110" t="s">
        <v>467</v>
      </c>
      <c r="AP110" t="s">
        <v>467</v>
      </c>
    </row>
    <row r="111" spans="1:42" x14ac:dyDescent="0.3">
      <c r="A111" s="210" t="str">
        <f t="shared" si="5"/>
        <v>SL_2028_art_110_42</v>
      </c>
      <c r="B111" s="229" t="str">
        <f t="shared" si="6"/>
        <v>Transit Bus</v>
      </c>
      <c r="C111" s="240">
        <f t="shared" si="8"/>
        <v>4.7511097353918329E-4</v>
      </c>
      <c r="D111" s="421">
        <f t="shared" si="7"/>
        <v>9.7811096122511659E-5</v>
      </c>
      <c r="E111">
        <v>0.20587</v>
      </c>
      <c r="F111">
        <v>1</v>
      </c>
      <c r="G111">
        <v>1</v>
      </c>
      <c r="H111">
        <v>2028</v>
      </c>
      <c r="I111">
        <v>1</v>
      </c>
      <c r="J111">
        <v>5</v>
      </c>
      <c r="K111" t="s">
        <v>312</v>
      </c>
      <c r="L111">
        <v>9</v>
      </c>
      <c r="M111">
        <v>49</v>
      </c>
      <c r="N111" t="s">
        <v>313</v>
      </c>
      <c r="O111">
        <v>49035</v>
      </c>
      <c r="P111" t="s">
        <v>235</v>
      </c>
      <c r="Q111">
        <v>490350</v>
      </c>
      <c r="R111">
        <v>42</v>
      </c>
      <c r="S111">
        <v>110</v>
      </c>
      <c r="T111" t="s">
        <v>177</v>
      </c>
      <c r="U111">
        <v>1</v>
      </c>
      <c r="V111" t="s">
        <v>343</v>
      </c>
      <c r="W111">
        <v>42</v>
      </c>
      <c r="X111" t="s">
        <v>256</v>
      </c>
      <c r="Y111" t="s">
        <v>467</v>
      </c>
      <c r="Z111" t="s">
        <v>467</v>
      </c>
      <c r="AA111" t="s">
        <v>467</v>
      </c>
      <c r="AB111" t="s">
        <v>467</v>
      </c>
      <c r="AC111" t="s">
        <v>467</v>
      </c>
      <c r="AD111" t="s">
        <v>467</v>
      </c>
      <c r="AE111" t="s">
        <v>467</v>
      </c>
      <c r="AF111">
        <v>5</v>
      </c>
      <c r="AG111" t="s">
        <v>314</v>
      </c>
      <c r="AH111" t="s">
        <v>467</v>
      </c>
      <c r="AI111" t="s">
        <v>467</v>
      </c>
      <c r="AJ111" t="s">
        <v>467</v>
      </c>
      <c r="AK111" t="s">
        <v>467</v>
      </c>
      <c r="AL111" t="s">
        <v>467</v>
      </c>
      <c r="AM111" t="s">
        <v>467</v>
      </c>
      <c r="AN111">
        <v>0.20587</v>
      </c>
      <c r="AO111" t="s">
        <v>467</v>
      </c>
      <c r="AP111" t="s">
        <v>467</v>
      </c>
    </row>
    <row r="112" spans="1:42" x14ac:dyDescent="0.3">
      <c r="A112" s="210" t="str">
        <f t="shared" si="5"/>
        <v>SL_2028_art_110_41</v>
      </c>
      <c r="B112" s="229" t="str">
        <f t="shared" si="6"/>
        <v>Intercity Bus</v>
      </c>
      <c r="C112" s="240">
        <f t="shared" si="8"/>
        <v>1.4397214122347196E-3</v>
      </c>
      <c r="D112" s="421">
        <f t="shared" si="7"/>
        <v>3.9717018710754313E-4</v>
      </c>
      <c r="E112">
        <v>0.275866</v>
      </c>
      <c r="F112">
        <v>1</v>
      </c>
      <c r="G112">
        <v>1</v>
      </c>
      <c r="H112">
        <v>2028</v>
      </c>
      <c r="I112">
        <v>1</v>
      </c>
      <c r="J112">
        <v>5</v>
      </c>
      <c r="K112" t="s">
        <v>312</v>
      </c>
      <c r="L112">
        <v>9</v>
      </c>
      <c r="M112">
        <v>49</v>
      </c>
      <c r="N112" t="s">
        <v>313</v>
      </c>
      <c r="O112">
        <v>49035</v>
      </c>
      <c r="P112" t="s">
        <v>235</v>
      </c>
      <c r="Q112">
        <v>490350</v>
      </c>
      <c r="R112">
        <v>41</v>
      </c>
      <c r="S112">
        <v>110</v>
      </c>
      <c r="T112" t="s">
        <v>177</v>
      </c>
      <c r="U112">
        <v>15</v>
      </c>
      <c r="V112" t="s">
        <v>342</v>
      </c>
      <c r="W112">
        <v>41</v>
      </c>
      <c r="X112" t="s">
        <v>468</v>
      </c>
      <c r="Y112" t="s">
        <v>467</v>
      </c>
      <c r="Z112" t="s">
        <v>467</v>
      </c>
      <c r="AA112" t="s">
        <v>467</v>
      </c>
      <c r="AB112" t="s">
        <v>467</v>
      </c>
      <c r="AC112" t="s">
        <v>467</v>
      </c>
      <c r="AD112" t="s">
        <v>467</v>
      </c>
      <c r="AE112" t="s">
        <v>467</v>
      </c>
      <c r="AF112">
        <v>5</v>
      </c>
      <c r="AG112" t="s">
        <v>314</v>
      </c>
      <c r="AH112" t="s">
        <v>467</v>
      </c>
      <c r="AI112" t="s">
        <v>467</v>
      </c>
      <c r="AJ112" t="s">
        <v>467</v>
      </c>
      <c r="AK112" t="s">
        <v>467</v>
      </c>
      <c r="AL112" t="s">
        <v>467</v>
      </c>
      <c r="AM112" t="s">
        <v>467</v>
      </c>
      <c r="AN112">
        <v>0.275866</v>
      </c>
      <c r="AO112" t="s">
        <v>467</v>
      </c>
      <c r="AP112" t="s">
        <v>467</v>
      </c>
    </row>
    <row r="113" spans="1:42" x14ac:dyDescent="0.3">
      <c r="A113" s="210" t="str">
        <f t="shared" si="5"/>
        <v>SL_2028_art_110_41</v>
      </c>
      <c r="B113" s="229" t="str">
        <f t="shared" si="6"/>
        <v>Intercity Bus</v>
      </c>
      <c r="C113" s="240">
        <f t="shared" si="8"/>
        <v>1.4397214122347196E-3</v>
      </c>
      <c r="D113" s="421">
        <f t="shared" si="7"/>
        <v>8.5462870835241521E-4</v>
      </c>
      <c r="E113">
        <v>0.593607</v>
      </c>
      <c r="F113">
        <v>1</v>
      </c>
      <c r="G113">
        <v>1</v>
      </c>
      <c r="H113">
        <v>2028</v>
      </c>
      <c r="I113">
        <v>1</v>
      </c>
      <c r="J113">
        <v>5</v>
      </c>
      <c r="K113" t="s">
        <v>312</v>
      </c>
      <c r="L113">
        <v>9</v>
      </c>
      <c r="M113">
        <v>49</v>
      </c>
      <c r="N113" t="s">
        <v>313</v>
      </c>
      <c r="O113">
        <v>49035</v>
      </c>
      <c r="P113" t="s">
        <v>235</v>
      </c>
      <c r="Q113">
        <v>490350</v>
      </c>
      <c r="R113">
        <v>41</v>
      </c>
      <c r="S113">
        <v>110</v>
      </c>
      <c r="T113" t="s">
        <v>177</v>
      </c>
      <c r="U113">
        <v>1</v>
      </c>
      <c r="V113" t="s">
        <v>343</v>
      </c>
      <c r="W113">
        <v>41</v>
      </c>
      <c r="X113" t="s">
        <v>468</v>
      </c>
      <c r="Y113" t="s">
        <v>467</v>
      </c>
      <c r="Z113" t="s">
        <v>467</v>
      </c>
      <c r="AA113" t="s">
        <v>467</v>
      </c>
      <c r="AB113" t="s">
        <v>467</v>
      </c>
      <c r="AC113" t="s">
        <v>467</v>
      </c>
      <c r="AD113" t="s">
        <v>467</v>
      </c>
      <c r="AE113" t="s">
        <v>467</v>
      </c>
      <c r="AF113">
        <v>5</v>
      </c>
      <c r="AG113" t="s">
        <v>314</v>
      </c>
      <c r="AH113" t="s">
        <v>467</v>
      </c>
      <c r="AI113" t="s">
        <v>467</v>
      </c>
      <c r="AJ113" t="s">
        <v>467</v>
      </c>
      <c r="AK113" t="s">
        <v>467</v>
      </c>
      <c r="AL113" t="s">
        <v>467</v>
      </c>
      <c r="AM113" t="s">
        <v>467</v>
      </c>
      <c r="AN113">
        <v>0.593607</v>
      </c>
      <c r="AO113" t="s">
        <v>467</v>
      </c>
      <c r="AP113" t="s">
        <v>467</v>
      </c>
    </row>
    <row r="114" spans="1:42" x14ac:dyDescent="0.3">
      <c r="A114" s="210" t="str">
        <f t="shared" si="5"/>
        <v>SL_2028_art_110_32</v>
      </c>
      <c r="B114" s="229" t="str">
        <f t="shared" si="6"/>
        <v>Light Commercial Truck</v>
      </c>
      <c r="C114" s="240">
        <f t="shared" si="8"/>
        <v>2.8352451231163752E-2</v>
      </c>
      <c r="D114" s="421">
        <f t="shared" si="7"/>
        <v>1.3997746935081701E-4</v>
      </c>
      <c r="E114">
        <v>4.9370500000000001E-3</v>
      </c>
      <c r="F114">
        <v>1</v>
      </c>
      <c r="G114">
        <v>1</v>
      </c>
      <c r="H114">
        <v>2028</v>
      </c>
      <c r="I114">
        <v>1</v>
      </c>
      <c r="J114">
        <v>5</v>
      </c>
      <c r="K114" t="s">
        <v>312</v>
      </c>
      <c r="L114">
        <v>9</v>
      </c>
      <c r="M114">
        <v>49</v>
      </c>
      <c r="N114" t="s">
        <v>313</v>
      </c>
      <c r="O114">
        <v>49035</v>
      </c>
      <c r="P114" t="s">
        <v>235</v>
      </c>
      <c r="Q114">
        <v>490350</v>
      </c>
      <c r="R114">
        <v>32</v>
      </c>
      <c r="S114">
        <v>110</v>
      </c>
      <c r="T114" t="s">
        <v>177</v>
      </c>
      <c r="U114">
        <v>15</v>
      </c>
      <c r="V114" t="s">
        <v>342</v>
      </c>
      <c r="W114">
        <v>32</v>
      </c>
      <c r="X114" t="s">
        <v>254</v>
      </c>
      <c r="Y114" t="s">
        <v>467</v>
      </c>
      <c r="Z114" t="s">
        <v>467</v>
      </c>
      <c r="AA114" t="s">
        <v>467</v>
      </c>
      <c r="AB114" t="s">
        <v>467</v>
      </c>
      <c r="AC114" t="s">
        <v>467</v>
      </c>
      <c r="AD114" t="s">
        <v>467</v>
      </c>
      <c r="AE114" t="s">
        <v>467</v>
      </c>
      <c r="AF114">
        <v>5</v>
      </c>
      <c r="AG114" t="s">
        <v>314</v>
      </c>
      <c r="AH114" t="s">
        <v>467</v>
      </c>
      <c r="AI114" t="s">
        <v>467</v>
      </c>
      <c r="AJ114" t="s">
        <v>467</v>
      </c>
      <c r="AK114" t="s">
        <v>467</v>
      </c>
      <c r="AL114" t="s">
        <v>467</v>
      </c>
      <c r="AM114" t="s">
        <v>467</v>
      </c>
      <c r="AN114">
        <v>4.9370500000000001E-3</v>
      </c>
      <c r="AO114" t="s">
        <v>467</v>
      </c>
      <c r="AP114" t="s">
        <v>467</v>
      </c>
    </row>
    <row r="115" spans="1:42" x14ac:dyDescent="0.3">
      <c r="A115" s="210" t="str">
        <f t="shared" si="5"/>
        <v>SL_2028_art_110_32</v>
      </c>
      <c r="B115" s="229" t="str">
        <f t="shared" si="6"/>
        <v>Light Commercial Truck</v>
      </c>
      <c r="C115" s="240">
        <f t="shared" si="8"/>
        <v>2.8352451231163752E-2</v>
      </c>
      <c r="D115" s="421">
        <f t="shared" si="7"/>
        <v>1.7018133564737576E-3</v>
      </c>
      <c r="E115">
        <v>6.00235E-2</v>
      </c>
      <c r="F115">
        <v>1</v>
      </c>
      <c r="G115">
        <v>1</v>
      </c>
      <c r="H115">
        <v>2028</v>
      </c>
      <c r="I115">
        <v>1</v>
      </c>
      <c r="J115">
        <v>5</v>
      </c>
      <c r="K115" t="s">
        <v>312</v>
      </c>
      <c r="L115">
        <v>9</v>
      </c>
      <c r="M115">
        <v>49</v>
      </c>
      <c r="N115" t="s">
        <v>313</v>
      </c>
      <c r="O115">
        <v>49035</v>
      </c>
      <c r="P115" t="s">
        <v>235</v>
      </c>
      <c r="Q115">
        <v>490350</v>
      </c>
      <c r="R115">
        <v>32</v>
      </c>
      <c r="S115">
        <v>110</v>
      </c>
      <c r="T115" t="s">
        <v>177</v>
      </c>
      <c r="U115">
        <v>1</v>
      </c>
      <c r="V115" t="s">
        <v>343</v>
      </c>
      <c r="W115">
        <v>32</v>
      </c>
      <c r="X115" t="s">
        <v>254</v>
      </c>
      <c r="Y115" t="s">
        <v>467</v>
      </c>
      <c r="Z115" t="s">
        <v>467</v>
      </c>
      <c r="AA115" t="s">
        <v>467</v>
      </c>
      <c r="AB115" t="s">
        <v>467</v>
      </c>
      <c r="AC115" t="s">
        <v>467</v>
      </c>
      <c r="AD115" t="s">
        <v>467</v>
      </c>
      <c r="AE115" t="s">
        <v>467</v>
      </c>
      <c r="AF115">
        <v>5</v>
      </c>
      <c r="AG115" t="s">
        <v>314</v>
      </c>
      <c r="AH115" t="s">
        <v>467</v>
      </c>
      <c r="AI115" t="s">
        <v>467</v>
      </c>
      <c r="AJ115" t="s">
        <v>467</v>
      </c>
      <c r="AK115" t="s">
        <v>467</v>
      </c>
      <c r="AL115" t="s">
        <v>467</v>
      </c>
      <c r="AM115" t="s">
        <v>467</v>
      </c>
      <c r="AN115">
        <v>6.00235E-2</v>
      </c>
      <c r="AO115" t="s">
        <v>467</v>
      </c>
      <c r="AP115" t="s">
        <v>467</v>
      </c>
    </row>
    <row r="116" spans="1:42" x14ac:dyDescent="0.3">
      <c r="A116" s="210" t="str">
        <f t="shared" si="5"/>
        <v>SL_2028_art_110_31</v>
      </c>
      <c r="B116" s="229" t="str">
        <f t="shared" si="6"/>
        <v>Passenger Truck</v>
      </c>
      <c r="C116" s="240">
        <f t="shared" si="8"/>
        <v>0.24407841471830063</v>
      </c>
      <c r="D116" s="421">
        <f t="shared" si="7"/>
        <v>1.2033651633807545E-3</v>
      </c>
      <c r="E116">
        <v>4.9302399999999998E-3</v>
      </c>
      <c r="F116">
        <v>1</v>
      </c>
      <c r="G116">
        <v>1</v>
      </c>
      <c r="H116">
        <v>2028</v>
      </c>
      <c r="I116">
        <v>1</v>
      </c>
      <c r="J116">
        <v>5</v>
      </c>
      <c r="K116" t="s">
        <v>312</v>
      </c>
      <c r="L116">
        <v>9</v>
      </c>
      <c r="M116">
        <v>49</v>
      </c>
      <c r="N116" t="s">
        <v>313</v>
      </c>
      <c r="O116">
        <v>49035</v>
      </c>
      <c r="P116" t="s">
        <v>235</v>
      </c>
      <c r="Q116">
        <v>490350</v>
      </c>
      <c r="R116">
        <v>31</v>
      </c>
      <c r="S116">
        <v>110</v>
      </c>
      <c r="T116" t="s">
        <v>177</v>
      </c>
      <c r="U116">
        <v>15</v>
      </c>
      <c r="V116" t="s">
        <v>342</v>
      </c>
      <c r="W116">
        <v>31</v>
      </c>
      <c r="X116" t="s">
        <v>253</v>
      </c>
      <c r="Y116" t="s">
        <v>467</v>
      </c>
      <c r="Z116" t="s">
        <v>467</v>
      </c>
      <c r="AA116" t="s">
        <v>467</v>
      </c>
      <c r="AB116" t="s">
        <v>467</v>
      </c>
      <c r="AC116" t="s">
        <v>467</v>
      </c>
      <c r="AD116" t="s">
        <v>467</v>
      </c>
      <c r="AE116" t="s">
        <v>467</v>
      </c>
      <c r="AF116">
        <v>5</v>
      </c>
      <c r="AG116" t="s">
        <v>314</v>
      </c>
      <c r="AH116" t="s">
        <v>467</v>
      </c>
      <c r="AI116" t="s">
        <v>467</v>
      </c>
      <c r="AJ116" t="s">
        <v>467</v>
      </c>
      <c r="AK116" t="s">
        <v>467</v>
      </c>
      <c r="AL116" t="s">
        <v>467</v>
      </c>
      <c r="AM116" t="s">
        <v>467</v>
      </c>
      <c r="AN116">
        <v>4.9302399999999998E-3</v>
      </c>
      <c r="AO116" t="s">
        <v>467</v>
      </c>
      <c r="AP116" t="s">
        <v>467</v>
      </c>
    </row>
    <row r="117" spans="1:42" x14ac:dyDescent="0.3">
      <c r="A117" s="210" t="str">
        <f t="shared" si="5"/>
        <v>SL_2028_art_110_31</v>
      </c>
      <c r="B117" s="229" t="str">
        <f t="shared" si="6"/>
        <v>Passenger Truck</v>
      </c>
      <c r="C117" s="240">
        <f t="shared" si="8"/>
        <v>0.24407841471830063</v>
      </c>
      <c r="D117" s="421">
        <f t="shared" si="7"/>
        <v>1.4174390185777345E-2</v>
      </c>
      <c r="E117">
        <v>5.8073100000000002E-2</v>
      </c>
      <c r="F117">
        <v>1</v>
      </c>
      <c r="G117">
        <v>1</v>
      </c>
      <c r="H117">
        <v>2028</v>
      </c>
      <c r="I117">
        <v>1</v>
      </c>
      <c r="J117">
        <v>5</v>
      </c>
      <c r="K117" t="s">
        <v>312</v>
      </c>
      <c r="L117">
        <v>9</v>
      </c>
      <c r="M117">
        <v>49</v>
      </c>
      <c r="N117" t="s">
        <v>313</v>
      </c>
      <c r="O117">
        <v>49035</v>
      </c>
      <c r="P117" t="s">
        <v>235</v>
      </c>
      <c r="Q117">
        <v>490350</v>
      </c>
      <c r="R117">
        <v>31</v>
      </c>
      <c r="S117">
        <v>110</v>
      </c>
      <c r="T117" t="s">
        <v>177</v>
      </c>
      <c r="U117">
        <v>1</v>
      </c>
      <c r="V117" t="s">
        <v>343</v>
      </c>
      <c r="W117">
        <v>31</v>
      </c>
      <c r="X117" t="s">
        <v>253</v>
      </c>
      <c r="Y117" t="s">
        <v>467</v>
      </c>
      <c r="Z117" t="s">
        <v>467</v>
      </c>
      <c r="AA117" t="s">
        <v>467</v>
      </c>
      <c r="AB117" t="s">
        <v>467</v>
      </c>
      <c r="AC117" t="s">
        <v>467</v>
      </c>
      <c r="AD117" t="s">
        <v>467</v>
      </c>
      <c r="AE117" t="s">
        <v>467</v>
      </c>
      <c r="AF117">
        <v>5</v>
      </c>
      <c r="AG117" t="s">
        <v>314</v>
      </c>
      <c r="AH117" t="s">
        <v>467</v>
      </c>
      <c r="AI117" t="s">
        <v>467</v>
      </c>
      <c r="AJ117" t="s">
        <v>467</v>
      </c>
      <c r="AK117" t="s">
        <v>467</v>
      </c>
      <c r="AL117" t="s">
        <v>467</v>
      </c>
      <c r="AM117" t="s">
        <v>467</v>
      </c>
      <c r="AN117">
        <v>5.8073100000000002E-2</v>
      </c>
      <c r="AO117" t="s">
        <v>467</v>
      </c>
      <c r="AP117" t="s">
        <v>467</v>
      </c>
    </row>
    <row r="118" spans="1:42" x14ac:dyDescent="0.3">
      <c r="A118" s="210" t="str">
        <f t="shared" si="5"/>
        <v>SL_2028_art_110_21</v>
      </c>
      <c r="B118" s="229" t="str">
        <f t="shared" si="6"/>
        <v>Passenger Car</v>
      </c>
      <c r="C118" s="240">
        <f t="shared" si="8"/>
        <v>0.64892751445142116</v>
      </c>
      <c r="D118" s="421">
        <f t="shared" si="7"/>
        <v>7.8953712828275506E-5</v>
      </c>
      <c r="E118">
        <v>1.21668E-4</v>
      </c>
      <c r="F118">
        <v>1</v>
      </c>
      <c r="G118">
        <v>1</v>
      </c>
      <c r="H118">
        <v>2028</v>
      </c>
      <c r="I118">
        <v>1</v>
      </c>
      <c r="J118">
        <v>5</v>
      </c>
      <c r="K118" t="s">
        <v>312</v>
      </c>
      <c r="L118">
        <v>9</v>
      </c>
      <c r="M118">
        <v>49</v>
      </c>
      <c r="N118" t="s">
        <v>313</v>
      </c>
      <c r="O118">
        <v>49035</v>
      </c>
      <c r="P118" t="s">
        <v>235</v>
      </c>
      <c r="Q118">
        <v>490350</v>
      </c>
      <c r="R118">
        <v>21</v>
      </c>
      <c r="S118">
        <v>110</v>
      </c>
      <c r="T118" t="s">
        <v>177</v>
      </c>
      <c r="U118">
        <v>15</v>
      </c>
      <c r="V118" t="s">
        <v>342</v>
      </c>
      <c r="W118">
        <v>21</v>
      </c>
      <c r="X118" t="s">
        <v>252</v>
      </c>
      <c r="Y118" t="s">
        <v>467</v>
      </c>
      <c r="Z118" t="s">
        <v>467</v>
      </c>
      <c r="AA118" t="s">
        <v>467</v>
      </c>
      <c r="AB118" t="s">
        <v>467</v>
      </c>
      <c r="AC118" t="s">
        <v>467</v>
      </c>
      <c r="AD118" t="s">
        <v>467</v>
      </c>
      <c r="AE118" t="s">
        <v>467</v>
      </c>
      <c r="AF118">
        <v>5</v>
      </c>
      <c r="AG118" t="s">
        <v>314</v>
      </c>
      <c r="AH118" t="s">
        <v>467</v>
      </c>
      <c r="AI118" t="s">
        <v>467</v>
      </c>
      <c r="AJ118" t="s">
        <v>467</v>
      </c>
      <c r="AK118" t="s">
        <v>467</v>
      </c>
      <c r="AL118" t="s">
        <v>467</v>
      </c>
      <c r="AM118" t="s">
        <v>467</v>
      </c>
      <c r="AN118">
        <v>1.21668E-4</v>
      </c>
      <c r="AO118" t="s">
        <v>467</v>
      </c>
      <c r="AP118" t="s">
        <v>467</v>
      </c>
    </row>
    <row r="119" spans="1:42" x14ac:dyDescent="0.3">
      <c r="A119" s="210" t="str">
        <f t="shared" si="5"/>
        <v>SL_2028_art_110_21</v>
      </c>
      <c r="B119" s="229" t="str">
        <f t="shared" si="6"/>
        <v>Passenger Car</v>
      </c>
      <c r="C119" s="240">
        <f t="shared" si="8"/>
        <v>0.64892751445142116</v>
      </c>
      <c r="D119" s="421">
        <f t="shared" si="7"/>
        <v>9.756949643534343E-3</v>
      </c>
      <c r="E119">
        <v>1.50355E-2</v>
      </c>
      <c r="F119">
        <v>1</v>
      </c>
      <c r="G119">
        <v>1</v>
      </c>
      <c r="H119">
        <v>2028</v>
      </c>
      <c r="I119">
        <v>1</v>
      </c>
      <c r="J119">
        <v>5</v>
      </c>
      <c r="K119" t="s">
        <v>312</v>
      </c>
      <c r="L119">
        <v>9</v>
      </c>
      <c r="M119">
        <v>49</v>
      </c>
      <c r="N119" t="s">
        <v>313</v>
      </c>
      <c r="O119">
        <v>49035</v>
      </c>
      <c r="P119" t="s">
        <v>235</v>
      </c>
      <c r="Q119">
        <v>490350</v>
      </c>
      <c r="R119">
        <v>21</v>
      </c>
      <c r="S119">
        <v>110</v>
      </c>
      <c r="T119" t="s">
        <v>177</v>
      </c>
      <c r="U119">
        <v>1</v>
      </c>
      <c r="V119" t="s">
        <v>343</v>
      </c>
      <c r="W119">
        <v>21</v>
      </c>
      <c r="X119" t="s">
        <v>252</v>
      </c>
      <c r="Y119" t="s">
        <v>467</v>
      </c>
      <c r="Z119" t="s">
        <v>467</v>
      </c>
      <c r="AA119" t="s">
        <v>467</v>
      </c>
      <c r="AB119" t="s">
        <v>467</v>
      </c>
      <c r="AC119" t="s">
        <v>467</v>
      </c>
      <c r="AD119" t="s">
        <v>467</v>
      </c>
      <c r="AE119" t="s">
        <v>467</v>
      </c>
      <c r="AF119">
        <v>5</v>
      </c>
      <c r="AG119" t="s">
        <v>314</v>
      </c>
      <c r="AH119" t="s">
        <v>467</v>
      </c>
      <c r="AI119" t="s">
        <v>467</v>
      </c>
      <c r="AJ119" t="s">
        <v>467</v>
      </c>
      <c r="AK119" t="s">
        <v>467</v>
      </c>
      <c r="AL119" t="s">
        <v>467</v>
      </c>
      <c r="AM119" t="s">
        <v>467</v>
      </c>
      <c r="AN119">
        <v>1.50355E-2</v>
      </c>
      <c r="AO119" t="s">
        <v>467</v>
      </c>
      <c r="AP119" t="s">
        <v>467</v>
      </c>
    </row>
    <row r="120" spans="1:42" x14ac:dyDescent="0.3">
      <c r="A120" s="210" t="str">
        <f t="shared" si="5"/>
        <v>SL_2028_art_110_11</v>
      </c>
      <c r="B120" s="229" t="str">
        <f t="shared" si="6"/>
        <v>Motorcycle</v>
      </c>
      <c r="C120" s="240">
        <f t="shared" si="8"/>
        <v>8.6555709987792731E-4</v>
      </c>
      <c r="D120" s="421">
        <f t="shared" si="7"/>
        <v>0</v>
      </c>
      <c r="E120">
        <v>0</v>
      </c>
      <c r="F120">
        <v>1</v>
      </c>
      <c r="G120">
        <v>1</v>
      </c>
      <c r="H120">
        <v>2028</v>
      </c>
      <c r="I120">
        <v>1</v>
      </c>
      <c r="J120">
        <v>5</v>
      </c>
      <c r="K120" t="s">
        <v>312</v>
      </c>
      <c r="L120">
        <v>9</v>
      </c>
      <c r="M120">
        <v>49</v>
      </c>
      <c r="N120" t="s">
        <v>313</v>
      </c>
      <c r="O120">
        <v>49035</v>
      </c>
      <c r="P120" t="s">
        <v>235</v>
      </c>
      <c r="Q120">
        <v>490350</v>
      </c>
      <c r="R120">
        <v>11</v>
      </c>
      <c r="S120">
        <v>110</v>
      </c>
      <c r="T120" t="s">
        <v>177</v>
      </c>
      <c r="U120">
        <v>15</v>
      </c>
      <c r="V120" t="s">
        <v>342</v>
      </c>
      <c r="W120">
        <v>11</v>
      </c>
      <c r="X120" t="s">
        <v>250</v>
      </c>
      <c r="Y120" t="s">
        <v>467</v>
      </c>
      <c r="Z120" t="s">
        <v>467</v>
      </c>
      <c r="AA120" t="s">
        <v>467</v>
      </c>
      <c r="AB120" t="s">
        <v>467</v>
      </c>
      <c r="AC120" t="s">
        <v>467</v>
      </c>
      <c r="AD120" t="s">
        <v>467</v>
      </c>
      <c r="AE120" t="s">
        <v>467</v>
      </c>
      <c r="AF120">
        <v>5</v>
      </c>
      <c r="AG120" t="s">
        <v>314</v>
      </c>
      <c r="AH120" t="s">
        <v>467</v>
      </c>
      <c r="AI120" t="s">
        <v>467</v>
      </c>
      <c r="AJ120" t="s">
        <v>467</v>
      </c>
      <c r="AK120" t="s">
        <v>467</v>
      </c>
      <c r="AL120" t="s">
        <v>467</v>
      </c>
      <c r="AM120" t="s">
        <v>467</v>
      </c>
      <c r="AN120">
        <v>0</v>
      </c>
      <c r="AO120" t="s">
        <v>467</v>
      </c>
      <c r="AP120" t="s">
        <v>467</v>
      </c>
    </row>
    <row r="121" spans="1:42" x14ac:dyDescent="0.3">
      <c r="A121" s="210" t="str">
        <f t="shared" si="5"/>
        <v>SL_2028_art_110_11</v>
      </c>
      <c r="B121" s="229" t="str">
        <f t="shared" si="6"/>
        <v>Motorcycle</v>
      </c>
      <c r="C121" s="240">
        <f t="shared" si="8"/>
        <v>8.6555709987792731E-4</v>
      </c>
      <c r="D121" s="421">
        <f t="shared" si="7"/>
        <v>9.1457359844401444E-5</v>
      </c>
      <c r="E121">
        <v>0.10566300000000001</v>
      </c>
      <c r="F121">
        <v>1</v>
      </c>
      <c r="G121">
        <v>1</v>
      </c>
      <c r="H121">
        <v>2028</v>
      </c>
      <c r="I121">
        <v>1</v>
      </c>
      <c r="J121">
        <v>5</v>
      </c>
      <c r="K121" t="s">
        <v>312</v>
      </c>
      <c r="L121">
        <v>9</v>
      </c>
      <c r="M121">
        <v>49</v>
      </c>
      <c r="N121" t="s">
        <v>313</v>
      </c>
      <c r="O121">
        <v>49035</v>
      </c>
      <c r="P121" t="s">
        <v>235</v>
      </c>
      <c r="Q121">
        <v>490350</v>
      </c>
      <c r="R121">
        <v>11</v>
      </c>
      <c r="S121">
        <v>110</v>
      </c>
      <c r="T121" t="s">
        <v>177</v>
      </c>
      <c r="U121">
        <v>1</v>
      </c>
      <c r="V121" t="s">
        <v>343</v>
      </c>
      <c r="W121">
        <v>11</v>
      </c>
      <c r="X121" t="s">
        <v>250</v>
      </c>
      <c r="Y121" t="s">
        <v>467</v>
      </c>
      <c r="Z121" t="s">
        <v>467</v>
      </c>
      <c r="AA121" t="s">
        <v>467</v>
      </c>
      <c r="AB121" t="s">
        <v>467</v>
      </c>
      <c r="AC121" t="s">
        <v>467</v>
      </c>
      <c r="AD121" t="s">
        <v>467</v>
      </c>
      <c r="AE121" t="s">
        <v>467</v>
      </c>
      <c r="AF121">
        <v>5</v>
      </c>
      <c r="AG121" t="s">
        <v>314</v>
      </c>
      <c r="AH121" t="s">
        <v>467</v>
      </c>
      <c r="AI121" t="s">
        <v>467</v>
      </c>
      <c r="AJ121" t="s">
        <v>467</v>
      </c>
      <c r="AK121" t="s">
        <v>467</v>
      </c>
      <c r="AL121" t="s">
        <v>467</v>
      </c>
      <c r="AM121" t="s">
        <v>467</v>
      </c>
      <c r="AN121">
        <v>0.10566300000000001</v>
      </c>
      <c r="AO121" t="s">
        <v>467</v>
      </c>
      <c r="AP121" t="s">
        <v>467</v>
      </c>
    </row>
    <row r="122" spans="1:42" x14ac:dyDescent="0.3">
      <c r="A122" s="210" t="str">
        <f t="shared" si="5"/>
        <v>SL_2028_art_100_62</v>
      </c>
      <c r="B122" s="229" t="str">
        <f t="shared" si="6"/>
        <v>Combination Long Haul Truck</v>
      </c>
      <c r="C122" s="240">
        <f t="shared" si="8"/>
        <v>2.2573995543173502E-2</v>
      </c>
      <c r="D122" s="421">
        <f t="shared" si="7"/>
        <v>7.9091605224795268E-3</v>
      </c>
      <c r="E122">
        <v>0.35036600000000001</v>
      </c>
      <c r="F122">
        <v>1</v>
      </c>
      <c r="G122">
        <v>1</v>
      </c>
      <c r="H122">
        <v>2028</v>
      </c>
      <c r="I122">
        <v>1</v>
      </c>
      <c r="J122">
        <v>5</v>
      </c>
      <c r="K122" t="s">
        <v>312</v>
      </c>
      <c r="L122">
        <v>9</v>
      </c>
      <c r="M122">
        <v>49</v>
      </c>
      <c r="N122" t="s">
        <v>313</v>
      </c>
      <c r="O122">
        <v>49035</v>
      </c>
      <c r="P122" t="s">
        <v>235</v>
      </c>
      <c r="Q122">
        <v>490350</v>
      </c>
      <c r="R122">
        <v>62</v>
      </c>
      <c r="S122">
        <v>100</v>
      </c>
      <c r="T122" t="s">
        <v>178</v>
      </c>
      <c r="U122">
        <v>15</v>
      </c>
      <c r="V122" t="s">
        <v>342</v>
      </c>
      <c r="W122">
        <v>62</v>
      </c>
      <c r="X122" t="s">
        <v>263</v>
      </c>
      <c r="Y122" t="s">
        <v>467</v>
      </c>
      <c r="Z122" t="s">
        <v>467</v>
      </c>
      <c r="AA122" t="s">
        <v>467</v>
      </c>
      <c r="AB122" t="s">
        <v>467</v>
      </c>
      <c r="AC122" t="s">
        <v>467</v>
      </c>
      <c r="AD122" t="s">
        <v>467</v>
      </c>
      <c r="AE122" t="s">
        <v>467</v>
      </c>
      <c r="AF122">
        <v>5</v>
      </c>
      <c r="AG122" t="s">
        <v>314</v>
      </c>
      <c r="AH122" t="s">
        <v>467</v>
      </c>
      <c r="AI122" t="s">
        <v>467</v>
      </c>
      <c r="AJ122" t="s">
        <v>467</v>
      </c>
      <c r="AK122" t="s">
        <v>467</v>
      </c>
      <c r="AL122" t="s">
        <v>467</v>
      </c>
      <c r="AM122" t="s">
        <v>467</v>
      </c>
      <c r="AN122">
        <v>0.35036600000000001</v>
      </c>
      <c r="AO122" t="s">
        <v>467</v>
      </c>
      <c r="AP122" t="s">
        <v>467</v>
      </c>
    </row>
    <row r="123" spans="1:42" x14ac:dyDescent="0.3">
      <c r="A123" s="210" t="str">
        <f t="shared" si="5"/>
        <v>SL_2028_art_100_62</v>
      </c>
      <c r="B123" s="229" t="str">
        <f t="shared" si="6"/>
        <v>Combination Long Haul Truck</v>
      </c>
      <c r="C123" s="240">
        <f t="shared" si="8"/>
        <v>2.2573995543173502E-2</v>
      </c>
      <c r="D123" s="421">
        <f t="shared" si="7"/>
        <v>1.875664260084069E-2</v>
      </c>
      <c r="E123">
        <v>0.83089599999999997</v>
      </c>
      <c r="F123">
        <v>1</v>
      </c>
      <c r="G123">
        <v>1</v>
      </c>
      <c r="H123">
        <v>2028</v>
      </c>
      <c r="I123">
        <v>1</v>
      </c>
      <c r="J123">
        <v>5</v>
      </c>
      <c r="K123" t="s">
        <v>312</v>
      </c>
      <c r="L123">
        <v>9</v>
      </c>
      <c r="M123">
        <v>49</v>
      </c>
      <c r="N123" t="s">
        <v>313</v>
      </c>
      <c r="O123">
        <v>49035</v>
      </c>
      <c r="P123" t="s">
        <v>235</v>
      </c>
      <c r="Q123">
        <v>490350</v>
      </c>
      <c r="R123">
        <v>62</v>
      </c>
      <c r="S123">
        <v>100</v>
      </c>
      <c r="T123" t="s">
        <v>178</v>
      </c>
      <c r="U123">
        <v>1</v>
      </c>
      <c r="V123" t="s">
        <v>343</v>
      </c>
      <c r="W123">
        <v>62</v>
      </c>
      <c r="X123" t="s">
        <v>263</v>
      </c>
      <c r="Y123" t="s">
        <v>467</v>
      </c>
      <c r="Z123" t="s">
        <v>467</v>
      </c>
      <c r="AA123" t="s">
        <v>467</v>
      </c>
      <c r="AB123" t="s">
        <v>467</v>
      </c>
      <c r="AC123" t="s">
        <v>467</v>
      </c>
      <c r="AD123" t="s">
        <v>467</v>
      </c>
      <c r="AE123" t="s">
        <v>467</v>
      </c>
      <c r="AF123">
        <v>5</v>
      </c>
      <c r="AG123" t="s">
        <v>314</v>
      </c>
      <c r="AH123" t="s">
        <v>467</v>
      </c>
      <c r="AI123" t="s">
        <v>467</v>
      </c>
      <c r="AJ123" t="s">
        <v>467</v>
      </c>
      <c r="AK123" t="s">
        <v>467</v>
      </c>
      <c r="AL123" t="s">
        <v>467</v>
      </c>
      <c r="AM123" t="s">
        <v>467</v>
      </c>
      <c r="AN123">
        <v>0.83089599999999997</v>
      </c>
      <c r="AO123" t="s">
        <v>467</v>
      </c>
      <c r="AP123" t="s">
        <v>467</v>
      </c>
    </row>
    <row r="124" spans="1:42" x14ac:dyDescent="0.3">
      <c r="A124" s="210" t="str">
        <f t="shared" si="5"/>
        <v>SL_2028_art_100_61</v>
      </c>
      <c r="B124" s="229" t="str">
        <f t="shared" si="6"/>
        <v>Combination Short Haul Truck</v>
      </c>
      <c r="C124" s="240">
        <f t="shared" si="8"/>
        <v>2.089364887475836E-2</v>
      </c>
      <c r="D124" s="421">
        <f t="shared" si="7"/>
        <v>9.1899460956692165E-3</v>
      </c>
      <c r="E124">
        <v>0.43984400000000001</v>
      </c>
      <c r="F124">
        <v>1</v>
      </c>
      <c r="G124">
        <v>1</v>
      </c>
      <c r="H124">
        <v>2028</v>
      </c>
      <c r="I124">
        <v>1</v>
      </c>
      <c r="J124">
        <v>5</v>
      </c>
      <c r="K124" t="s">
        <v>312</v>
      </c>
      <c r="L124">
        <v>9</v>
      </c>
      <c r="M124">
        <v>49</v>
      </c>
      <c r="N124" t="s">
        <v>313</v>
      </c>
      <c r="O124">
        <v>49035</v>
      </c>
      <c r="P124" t="s">
        <v>235</v>
      </c>
      <c r="Q124">
        <v>490350</v>
      </c>
      <c r="R124">
        <v>61</v>
      </c>
      <c r="S124">
        <v>100</v>
      </c>
      <c r="T124" t="s">
        <v>178</v>
      </c>
      <c r="U124">
        <v>15</v>
      </c>
      <c r="V124" t="s">
        <v>342</v>
      </c>
      <c r="W124">
        <v>61</v>
      </c>
      <c r="X124" t="s">
        <v>262</v>
      </c>
      <c r="Y124" t="s">
        <v>467</v>
      </c>
      <c r="Z124" t="s">
        <v>467</v>
      </c>
      <c r="AA124" t="s">
        <v>467</v>
      </c>
      <c r="AB124" t="s">
        <v>467</v>
      </c>
      <c r="AC124" t="s">
        <v>467</v>
      </c>
      <c r="AD124" t="s">
        <v>467</v>
      </c>
      <c r="AE124" t="s">
        <v>467</v>
      </c>
      <c r="AF124">
        <v>5</v>
      </c>
      <c r="AG124" t="s">
        <v>314</v>
      </c>
      <c r="AH124" t="s">
        <v>467</v>
      </c>
      <c r="AI124" t="s">
        <v>467</v>
      </c>
      <c r="AJ124" t="s">
        <v>467</v>
      </c>
      <c r="AK124" t="s">
        <v>467</v>
      </c>
      <c r="AL124" t="s">
        <v>467</v>
      </c>
      <c r="AM124" t="s">
        <v>467</v>
      </c>
      <c r="AN124">
        <v>0.43984400000000001</v>
      </c>
      <c r="AO124" t="s">
        <v>467</v>
      </c>
      <c r="AP124" t="s">
        <v>467</v>
      </c>
    </row>
    <row r="125" spans="1:42" x14ac:dyDescent="0.3">
      <c r="A125" s="210" t="str">
        <f t="shared" si="5"/>
        <v>SL_2028_art_100_61</v>
      </c>
      <c r="B125" s="229" t="str">
        <f t="shared" si="6"/>
        <v>Combination Short Haul Truck</v>
      </c>
      <c r="C125" s="240">
        <f t="shared" si="8"/>
        <v>2.089364887475836E-2</v>
      </c>
      <c r="D125" s="421">
        <f t="shared" si="7"/>
        <v>2.1178847181898809E-2</v>
      </c>
      <c r="E125">
        <v>1.0136499999999999</v>
      </c>
      <c r="F125">
        <v>1</v>
      </c>
      <c r="G125">
        <v>1</v>
      </c>
      <c r="H125">
        <v>2028</v>
      </c>
      <c r="I125">
        <v>1</v>
      </c>
      <c r="J125">
        <v>5</v>
      </c>
      <c r="K125" t="s">
        <v>312</v>
      </c>
      <c r="L125">
        <v>9</v>
      </c>
      <c r="M125">
        <v>49</v>
      </c>
      <c r="N125" t="s">
        <v>313</v>
      </c>
      <c r="O125">
        <v>49035</v>
      </c>
      <c r="P125" t="s">
        <v>235</v>
      </c>
      <c r="Q125">
        <v>490350</v>
      </c>
      <c r="R125">
        <v>61</v>
      </c>
      <c r="S125">
        <v>100</v>
      </c>
      <c r="T125" t="s">
        <v>178</v>
      </c>
      <c r="U125">
        <v>1</v>
      </c>
      <c r="V125" t="s">
        <v>343</v>
      </c>
      <c r="W125">
        <v>61</v>
      </c>
      <c r="X125" t="s">
        <v>262</v>
      </c>
      <c r="Y125" t="s">
        <v>467</v>
      </c>
      <c r="Z125" t="s">
        <v>467</v>
      </c>
      <c r="AA125" t="s">
        <v>467</v>
      </c>
      <c r="AB125" t="s">
        <v>467</v>
      </c>
      <c r="AC125" t="s">
        <v>467</v>
      </c>
      <c r="AD125" t="s">
        <v>467</v>
      </c>
      <c r="AE125" t="s">
        <v>467</v>
      </c>
      <c r="AF125">
        <v>5</v>
      </c>
      <c r="AG125" t="s">
        <v>314</v>
      </c>
      <c r="AH125" t="s">
        <v>467</v>
      </c>
      <c r="AI125" t="s">
        <v>467</v>
      </c>
      <c r="AJ125" t="s">
        <v>467</v>
      </c>
      <c r="AK125" t="s">
        <v>467</v>
      </c>
      <c r="AL125" t="s">
        <v>467</v>
      </c>
      <c r="AM125" t="s">
        <v>467</v>
      </c>
      <c r="AN125">
        <v>1.0136499999999999</v>
      </c>
      <c r="AO125" t="s">
        <v>467</v>
      </c>
      <c r="AP125" t="s">
        <v>467</v>
      </c>
    </row>
    <row r="126" spans="1:42" x14ac:dyDescent="0.3">
      <c r="A126" s="210" t="str">
        <f t="shared" si="5"/>
        <v>SL_2028_art_100_54</v>
      </c>
      <c r="B126" s="229" t="str">
        <f t="shared" si="6"/>
        <v>Motor Home</v>
      </c>
      <c r="C126" s="240">
        <f t="shared" si="8"/>
        <v>2.7279009872292342E-3</v>
      </c>
      <c r="D126" s="421">
        <f t="shared" si="7"/>
        <v>8.7918884867904602E-4</v>
      </c>
      <c r="E126">
        <v>0.322295</v>
      </c>
      <c r="F126">
        <v>1</v>
      </c>
      <c r="G126">
        <v>1</v>
      </c>
      <c r="H126">
        <v>2028</v>
      </c>
      <c r="I126">
        <v>1</v>
      </c>
      <c r="J126">
        <v>5</v>
      </c>
      <c r="K126" t="s">
        <v>312</v>
      </c>
      <c r="L126">
        <v>9</v>
      </c>
      <c r="M126">
        <v>49</v>
      </c>
      <c r="N126" t="s">
        <v>313</v>
      </c>
      <c r="O126">
        <v>49035</v>
      </c>
      <c r="P126" t="s">
        <v>235</v>
      </c>
      <c r="Q126">
        <v>490350</v>
      </c>
      <c r="R126">
        <v>54</v>
      </c>
      <c r="S126">
        <v>100</v>
      </c>
      <c r="T126" t="s">
        <v>178</v>
      </c>
      <c r="U126">
        <v>15</v>
      </c>
      <c r="V126" t="s">
        <v>342</v>
      </c>
      <c r="W126">
        <v>54</v>
      </c>
      <c r="X126" t="s">
        <v>261</v>
      </c>
      <c r="Y126" t="s">
        <v>467</v>
      </c>
      <c r="Z126" t="s">
        <v>467</v>
      </c>
      <c r="AA126" t="s">
        <v>467</v>
      </c>
      <c r="AB126" t="s">
        <v>467</v>
      </c>
      <c r="AC126" t="s">
        <v>467</v>
      </c>
      <c r="AD126" t="s">
        <v>467</v>
      </c>
      <c r="AE126" t="s">
        <v>467</v>
      </c>
      <c r="AF126">
        <v>5</v>
      </c>
      <c r="AG126" t="s">
        <v>314</v>
      </c>
      <c r="AH126" t="s">
        <v>467</v>
      </c>
      <c r="AI126" t="s">
        <v>467</v>
      </c>
      <c r="AJ126" t="s">
        <v>467</v>
      </c>
      <c r="AK126" t="s">
        <v>467</v>
      </c>
      <c r="AL126" t="s">
        <v>467</v>
      </c>
      <c r="AM126" t="s">
        <v>467</v>
      </c>
      <c r="AN126">
        <v>0.322295</v>
      </c>
      <c r="AO126" t="s">
        <v>467</v>
      </c>
      <c r="AP126" t="s">
        <v>467</v>
      </c>
    </row>
    <row r="127" spans="1:42" x14ac:dyDescent="0.3">
      <c r="A127" s="210" t="str">
        <f t="shared" si="5"/>
        <v>SL_2028_art_100_54</v>
      </c>
      <c r="B127" s="229" t="str">
        <f t="shared" si="6"/>
        <v>Motor Home</v>
      </c>
      <c r="C127" s="240">
        <f t="shared" si="8"/>
        <v>2.7279009872292342E-3</v>
      </c>
      <c r="D127" s="421">
        <f t="shared" si="7"/>
        <v>1.87488907642364E-3</v>
      </c>
      <c r="E127">
        <v>0.68730100000000005</v>
      </c>
      <c r="F127">
        <v>1</v>
      </c>
      <c r="G127">
        <v>1</v>
      </c>
      <c r="H127">
        <v>2028</v>
      </c>
      <c r="I127">
        <v>1</v>
      </c>
      <c r="J127">
        <v>5</v>
      </c>
      <c r="K127" t="s">
        <v>312</v>
      </c>
      <c r="L127">
        <v>9</v>
      </c>
      <c r="M127">
        <v>49</v>
      </c>
      <c r="N127" t="s">
        <v>313</v>
      </c>
      <c r="O127">
        <v>49035</v>
      </c>
      <c r="P127" t="s">
        <v>235</v>
      </c>
      <c r="Q127">
        <v>490350</v>
      </c>
      <c r="R127">
        <v>54</v>
      </c>
      <c r="S127">
        <v>100</v>
      </c>
      <c r="T127" t="s">
        <v>178</v>
      </c>
      <c r="U127">
        <v>1</v>
      </c>
      <c r="V127" t="s">
        <v>343</v>
      </c>
      <c r="W127">
        <v>54</v>
      </c>
      <c r="X127" t="s">
        <v>261</v>
      </c>
      <c r="Y127" t="s">
        <v>467</v>
      </c>
      <c r="Z127" t="s">
        <v>467</v>
      </c>
      <c r="AA127" t="s">
        <v>467</v>
      </c>
      <c r="AB127" t="s">
        <v>467</v>
      </c>
      <c r="AC127" t="s">
        <v>467</v>
      </c>
      <c r="AD127" t="s">
        <v>467</v>
      </c>
      <c r="AE127" t="s">
        <v>467</v>
      </c>
      <c r="AF127">
        <v>5</v>
      </c>
      <c r="AG127" t="s">
        <v>314</v>
      </c>
      <c r="AH127" t="s">
        <v>467</v>
      </c>
      <c r="AI127" t="s">
        <v>467</v>
      </c>
      <c r="AJ127" t="s">
        <v>467</v>
      </c>
      <c r="AK127" t="s">
        <v>467</v>
      </c>
      <c r="AL127" t="s">
        <v>467</v>
      </c>
      <c r="AM127" t="s">
        <v>467</v>
      </c>
      <c r="AN127">
        <v>0.68730100000000005</v>
      </c>
      <c r="AO127" t="s">
        <v>467</v>
      </c>
      <c r="AP127" t="s">
        <v>467</v>
      </c>
    </row>
    <row r="128" spans="1:42" x14ac:dyDescent="0.3">
      <c r="A128" s="210" t="str">
        <f t="shared" si="5"/>
        <v>SL_2028_art_100_53</v>
      </c>
      <c r="B128" s="229" t="str">
        <f t="shared" si="6"/>
        <v>Single Long Haul Truck</v>
      </c>
      <c r="C128" s="240">
        <f t="shared" si="8"/>
        <v>1.7512108294727017E-3</v>
      </c>
      <c r="D128" s="421">
        <f t="shared" si="7"/>
        <v>7.2342869607683205E-4</v>
      </c>
      <c r="E128">
        <v>0.41310200000000002</v>
      </c>
      <c r="F128">
        <v>1</v>
      </c>
      <c r="G128">
        <v>1</v>
      </c>
      <c r="H128">
        <v>2028</v>
      </c>
      <c r="I128">
        <v>1</v>
      </c>
      <c r="J128">
        <v>5</v>
      </c>
      <c r="K128" t="s">
        <v>312</v>
      </c>
      <c r="L128">
        <v>9</v>
      </c>
      <c r="M128">
        <v>49</v>
      </c>
      <c r="N128" t="s">
        <v>313</v>
      </c>
      <c r="O128">
        <v>49035</v>
      </c>
      <c r="P128" t="s">
        <v>235</v>
      </c>
      <c r="Q128">
        <v>490350</v>
      </c>
      <c r="R128">
        <v>53</v>
      </c>
      <c r="S128">
        <v>100</v>
      </c>
      <c r="T128" t="s">
        <v>178</v>
      </c>
      <c r="U128">
        <v>15</v>
      </c>
      <c r="V128" t="s">
        <v>342</v>
      </c>
      <c r="W128">
        <v>53</v>
      </c>
      <c r="X128" t="s">
        <v>260</v>
      </c>
      <c r="Y128" t="s">
        <v>467</v>
      </c>
      <c r="Z128" t="s">
        <v>467</v>
      </c>
      <c r="AA128" t="s">
        <v>467</v>
      </c>
      <c r="AB128" t="s">
        <v>467</v>
      </c>
      <c r="AC128" t="s">
        <v>467</v>
      </c>
      <c r="AD128" t="s">
        <v>467</v>
      </c>
      <c r="AE128" t="s">
        <v>467</v>
      </c>
      <c r="AF128">
        <v>5</v>
      </c>
      <c r="AG128" t="s">
        <v>314</v>
      </c>
      <c r="AH128" t="s">
        <v>467</v>
      </c>
      <c r="AI128" t="s">
        <v>467</v>
      </c>
      <c r="AJ128" t="s">
        <v>467</v>
      </c>
      <c r="AK128" t="s">
        <v>467</v>
      </c>
      <c r="AL128" t="s">
        <v>467</v>
      </c>
      <c r="AM128" t="s">
        <v>467</v>
      </c>
      <c r="AN128">
        <v>0.41310200000000002</v>
      </c>
      <c r="AO128" t="s">
        <v>467</v>
      </c>
      <c r="AP128" t="s">
        <v>467</v>
      </c>
    </row>
    <row r="129" spans="1:42" x14ac:dyDescent="0.3">
      <c r="A129" s="210" t="str">
        <f t="shared" si="5"/>
        <v>SL_2028_art_100_53</v>
      </c>
      <c r="B129" s="229" t="str">
        <f t="shared" si="6"/>
        <v>Single Long Haul Truck</v>
      </c>
      <c r="C129" s="240">
        <f t="shared" si="8"/>
        <v>1.7512108294727017E-3</v>
      </c>
      <c r="D129" s="421">
        <f t="shared" si="7"/>
        <v>1.5275164117483473E-3</v>
      </c>
      <c r="E129">
        <v>0.87226300000000001</v>
      </c>
      <c r="F129">
        <v>1</v>
      </c>
      <c r="G129">
        <v>1</v>
      </c>
      <c r="H129">
        <v>2028</v>
      </c>
      <c r="I129">
        <v>1</v>
      </c>
      <c r="J129">
        <v>5</v>
      </c>
      <c r="K129" t="s">
        <v>312</v>
      </c>
      <c r="L129">
        <v>9</v>
      </c>
      <c r="M129">
        <v>49</v>
      </c>
      <c r="N129" t="s">
        <v>313</v>
      </c>
      <c r="O129">
        <v>49035</v>
      </c>
      <c r="P129" t="s">
        <v>235</v>
      </c>
      <c r="Q129">
        <v>490350</v>
      </c>
      <c r="R129">
        <v>53</v>
      </c>
      <c r="S129">
        <v>100</v>
      </c>
      <c r="T129" t="s">
        <v>178</v>
      </c>
      <c r="U129">
        <v>1</v>
      </c>
      <c r="V129" t="s">
        <v>343</v>
      </c>
      <c r="W129">
        <v>53</v>
      </c>
      <c r="X129" t="s">
        <v>260</v>
      </c>
      <c r="Y129" t="s">
        <v>467</v>
      </c>
      <c r="Z129" t="s">
        <v>467</v>
      </c>
      <c r="AA129" t="s">
        <v>467</v>
      </c>
      <c r="AB129" t="s">
        <v>467</v>
      </c>
      <c r="AC129" t="s">
        <v>467</v>
      </c>
      <c r="AD129" t="s">
        <v>467</v>
      </c>
      <c r="AE129" t="s">
        <v>467</v>
      </c>
      <c r="AF129">
        <v>5</v>
      </c>
      <c r="AG129" t="s">
        <v>314</v>
      </c>
      <c r="AH129" t="s">
        <v>467</v>
      </c>
      <c r="AI129" t="s">
        <v>467</v>
      </c>
      <c r="AJ129" t="s">
        <v>467</v>
      </c>
      <c r="AK129" t="s">
        <v>467</v>
      </c>
      <c r="AL129" t="s">
        <v>467</v>
      </c>
      <c r="AM129" t="s">
        <v>467</v>
      </c>
      <c r="AN129">
        <v>0.87226300000000001</v>
      </c>
      <c r="AO129" t="s">
        <v>467</v>
      </c>
      <c r="AP129" t="s">
        <v>467</v>
      </c>
    </row>
    <row r="130" spans="1:42" x14ac:dyDescent="0.3">
      <c r="A130" s="210" t="str">
        <f t="shared" si="5"/>
        <v>SL_2028_art_100_52</v>
      </c>
      <c r="B130" s="229" t="str">
        <f t="shared" si="6"/>
        <v>Single Short Haul Truck</v>
      </c>
      <c r="C130" s="240">
        <f t="shared" si="8"/>
        <v>2.5384092162257711E-2</v>
      </c>
      <c r="D130" s="421">
        <f t="shared" si="7"/>
        <v>1.0541658097695356E-2</v>
      </c>
      <c r="E130">
        <v>0.41528599999999999</v>
      </c>
      <c r="F130">
        <v>1</v>
      </c>
      <c r="G130">
        <v>1</v>
      </c>
      <c r="H130">
        <v>2028</v>
      </c>
      <c r="I130">
        <v>1</v>
      </c>
      <c r="J130">
        <v>5</v>
      </c>
      <c r="K130" t="s">
        <v>312</v>
      </c>
      <c r="L130">
        <v>9</v>
      </c>
      <c r="M130">
        <v>49</v>
      </c>
      <c r="N130" t="s">
        <v>313</v>
      </c>
      <c r="O130">
        <v>49035</v>
      </c>
      <c r="P130" t="s">
        <v>235</v>
      </c>
      <c r="Q130">
        <v>490350</v>
      </c>
      <c r="R130">
        <v>52</v>
      </c>
      <c r="S130">
        <v>100</v>
      </c>
      <c r="T130" t="s">
        <v>178</v>
      </c>
      <c r="U130">
        <v>15</v>
      </c>
      <c r="V130" t="s">
        <v>342</v>
      </c>
      <c r="W130">
        <v>52</v>
      </c>
      <c r="X130" t="s">
        <v>259</v>
      </c>
      <c r="Y130" t="s">
        <v>467</v>
      </c>
      <c r="Z130" t="s">
        <v>467</v>
      </c>
      <c r="AA130" t="s">
        <v>467</v>
      </c>
      <c r="AB130" t="s">
        <v>467</v>
      </c>
      <c r="AC130" t="s">
        <v>467</v>
      </c>
      <c r="AD130" t="s">
        <v>467</v>
      </c>
      <c r="AE130" t="s">
        <v>467</v>
      </c>
      <c r="AF130">
        <v>5</v>
      </c>
      <c r="AG130" t="s">
        <v>314</v>
      </c>
      <c r="AH130" t="s">
        <v>467</v>
      </c>
      <c r="AI130" t="s">
        <v>467</v>
      </c>
      <c r="AJ130" t="s">
        <v>467</v>
      </c>
      <c r="AK130" t="s">
        <v>467</v>
      </c>
      <c r="AL130" t="s">
        <v>467</v>
      </c>
      <c r="AM130" t="s">
        <v>467</v>
      </c>
      <c r="AN130">
        <v>0.41528599999999999</v>
      </c>
      <c r="AO130" t="s">
        <v>467</v>
      </c>
      <c r="AP130" t="s">
        <v>467</v>
      </c>
    </row>
    <row r="131" spans="1:42" x14ac:dyDescent="0.3">
      <c r="A131" s="210" t="str">
        <f t="shared" si="5"/>
        <v>SL_2028_art_100_52</v>
      </c>
      <c r="B131" s="229" t="str">
        <f t="shared" si="6"/>
        <v>Single Short Haul Truck</v>
      </c>
      <c r="C131" s="240">
        <f t="shared" si="8"/>
        <v>2.5384092162257711E-2</v>
      </c>
      <c r="D131" s="421">
        <f t="shared" si="7"/>
        <v>2.2253294387241333E-2</v>
      </c>
      <c r="E131">
        <v>0.87666299999999997</v>
      </c>
      <c r="F131">
        <v>1</v>
      </c>
      <c r="G131">
        <v>1</v>
      </c>
      <c r="H131">
        <v>2028</v>
      </c>
      <c r="I131">
        <v>1</v>
      </c>
      <c r="J131">
        <v>5</v>
      </c>
      <c r="K131" t="s">
        <v>312</v>
      </c>
      <c r="L131">
        <v>9</v>
      </c>
      <c r="M131">
        <v>49</v>
      </c>
      <c r="N131" t="s">
        <v>313</v>
      </c>
      <c r="O131">
        <v>49035</v>
      </c>
      <c r="P131" t="s">
        <v>235</v>
      </c>
      <c r="Q131">
        <v>490350</v>
      </c>
      <c r="R131">
        <v>52</v>
      </c>
      <c r="S131">
        <v>100</v>
      </c>
      <c r="T131" t="s">
        <v>178</v>
      </c>
      <c r="U131">
        <v>1</v>
      </c>
      <c r="V131" t="s">
        <v>343</v>
      </c>
      <c r="W131">
        <v>52</v>
      </c>
      <c r="X131" t="s">
        <v>259</v>
      </c>
      <c r="Y131" t="s">
        <v>467</v>
      </c>
      <c r="Z131" t="s">
        <v>467</v>
      </c>
      <c r="AA131" t="s">
        <v>467</v>
      </c>
      <c r="AB131" t="s">
        <v>467</v>
      </c>
      <c r="AC131" t="s">
        <v>467</v>
      </c>
      <c r="AD131" t="s">
        <v>467</v>
      </c>
      <c r="AE131" t="s">
        <v>467</v>
      </c>
      <c r="AF131">
        <v>5</v>
      </c>
      <c r="AG131" t="s">
        <v>314</v>
      </c>
      <c r="AH131" t="s">
        <v>467</v>
      </c>
      <c r="AI131" t="s">
        <v>467</v>
      </c>
      <c r="AJ131" t="s">
        <v>467</v>
      </c>
      <c r="AK131" t="s">
        <v>467</v>
      </c>
      <c r="AL131" t="s">
        <v>467</v>
      </c>
      <c r="AM131" t="s">
        <v>467</v>
      </c>
      <c r="AN131">
        <v>0.87666299999999997</v>
      </c>
      <c r="AO131" t="s">
        <v>467</v>
      </c>
      <c r="AP131" t="s">
        <v>467</v>
      </c>
    </row>
    <row r="132" spans="1:42" x14ac:dyDescent="0.3">
      <c r="A132" s="210" t="str">
        <f t="shared" si="5"/>
        <v>SL_2028_art_100_51</v>
      </c>
      <c r="B132" s="229" t="str">
        <f t="shared" si="6"/>
        <v>Refuse Truck</v>
      </c>
      <c r="C132" s="240">
        <f t="shared" si="8"/>
        <v>1.3855574196514914E-3</v>
      </c>
      <c r="D132" s="421">
        <f t="shared" si="7"/>
        <v>7.5393998544400192E-4</v>
      </c>
      <c r="E132">
        <v>0.54414200000000001</v>
      </c>
      <c r="F132">
        <v>1</v>
      </c>
      <c r="G132">
        <v>1</v>
      </c>
      <c r="H132">
        <v>2028</v>
      </c>
      <c r="I132">
        <v>1</v>
      </c>
      <c r="J132">
        <v>5</v>
      </c>
      <c r="K132" t="s">
        <v>312</v>
      </c>
      <c r="L132">
        <v>9</v>
      </c>
      <c r="M132">
        <v>49</v>
      </c>
      <c r="N132" t="s">
        <v>313</v>
      </c>
      <c r="O132">
        <v>49035</v>
      </c>
      <c r="P132" t="s">
        <v>235</v>
      </c>
      <c r="Q132">
        <v>490350</v>
      </c>
      <c r="R132">
        <v>51</v>
      </c>
      <c r="S132">
        <v>100</v>
      </c>
      <c r="T132" t="s">
        <v>178</v>
      </c>
      <c r="U132">
        <v>15</v>
      </c>
      <c r="V132" t="s">
        <v>342</v>
      </c>
      <c r="W132">
        <v>51</v>
      </c>
      <c r="X132" t="s">
        <v>258</v>
      </c>
      <c r="Y132" t="s">
        <v>467</v>
      </c>
      <c r="Z132" t="s">
        <v>467</v>
      </c>
      <c r="AA132" t="s">
        <v>467</v>
      </c>
      <c r="AB132" t="s">
        <v>467</v>
      </c>
      <c r="AC132" t="s">
        <v>467</v>
      </c>
      <c r="AD132" t="s">
        <v>467</v>
      </c>
      <c r="AE132" t="s">
        <v>467</v>
      </c>
      <c r="AF132">
        <v>5</v>
      </c>
      <c r="AG132" t="s">
        <v>314</v>
      </c>
      <c r="AH132" t="s">
        <v>467</v>
      </c>
      <c r="AI132" t="s">
        <v>467</v>
      </c>
      <c r="AJ132" t="s">
        <v>467</v>
      </c>
      <c r="AK132" t="s">
        <v>467</v>
      </c>
      <c r="AL132" t="s">
        <v>467</v>
      </c>
      <c r="AM132" t="s">
        <v>467</v>
      </c>
      <c r="AN132">
        <v>0.54414200000000001</v>
      </c>
      <c r="AO132" t="s">
        <v>467</v>
      </c>
      <c r="AP132" t="s">
        <v>467</v>
      </c>
    </row>
    <row r="133" spans="1:42" x14ac:dyDescent="0.3">
      <c r="A133" s="210" t="str">
        <f t="shared" si="5"/>
        <v>SL_2028_art_100_51</v>
      </c>
      <c r="B133" s="229" t="str">
        <f t="shared" si="6"/>
        <v>Refuse Truck</v>
      </c>
      <c r="C133" s="240">
        <f t="shared" si="8"/>
        <v>1.3855574196514914E-3</v>
      </c>
      <c r="D133" s="421">
        <f t="shared" si="7"/>
        <v>1.5716793478332764E-3</v>
      </c>
      <c r="E133">
        <v>1.1343300000000001</v>
      </c>
      <c r="F133">
        <v>1</v>
      </c>
      <c r="G133">
        <v>1</v>
      </c>
      <c r="H133">
        <v>2028</v>
      </c>
      <c r="I133">
        <v>1</v>
      </c>
      <c r="J133">
        <v>5</v>
      </c>
      <c r="K133" t="s">
        <v>312</v>
      </c>
      <c r="L133">
        <v>9</v>
      </c>
      <c r="M133">
        <v>49</v>
      </c>
      <c r="N133" t="s">
        <v>313</v>
      </c>
      <c r="O133">
        <v>49035</v>
      </c>
      <c r="P133" t="s">
        <v>235</v>
      </c>
      <c r="Q133">
        <v>490350</v>
      </c>
      <c r="R133">
        <v>51</v>
      </c>
      <c r="S133">
        <v>100</v>
      </c>
      <c r="T133" t="s">
        <v>178</v>
      </c>
      <c r="U133">
        <v>1</v>
      </c>
      <c r="V133" t="s">
        <v>343</v>
      </c>
      <c r="W133">
        <v>51</v>
      </c>
      <c r="X133" t="s">
        <v>258</v>
      </c>
      <c r="Y133" t="s">
        <v>467</v>
      </c>
      <c r="Z133" t="s">
        <v>467</v>
      </c>
      <c r="AA133" t="s">
        <v>467</v>
      </c>
      <c r="AB133" t="s">
        <v>467</v>
      </c>
      <c r="AC133" t="s">
        <v>467</v>
      </c>
      <c r="AD133" t="s">
        <v>467</v>
      </c>
      <c r="AE133" t="s">
        <v>467</v>
      </c>
      <c r="AF133">
        <v>5</v>
      </c>
      <c r="AG133" t="s">
        <v>314</v>
      </c>
      <c r="AH133" t="s">
        <v>467</v>
      </c>
      <c r="AI133" t="s">
        <v>467</v>
      </c>
      <c r="AJ133" t="s">
        <v>467</v>
      </c>
      <c r="AK133" t="s">
        <v>467</v>
      </c>
      <c r="AL133" t="s">
        <v>467</v>
      </c>
      <c r="AM133" t="s">
        <v>467</v>
      </c>
      <c r="AN133">
        <v>1.1343300000000001</v>
      </c>
      <c r="AO133" t="s">
        <v>467</v>
      </c>
      <c r="AP133" t="s">
        <v>467</v>
      </c>
    </row>
    <row r="134" spans="1:42" x14ac:dyDescent="0.3">
      <c r="A134" s="210" t="str">
        <f t="shared" si="5"/>
        <v>SL_2028_art_100_43</v>
      </c>
      <c r="B134" s="229" t="str">
        <f t="shared" si="6"/>
        <v>School Bus</v>
      </c>
      <c r="C134" s="240">
        <f t="shared" si="8"/>
        <v>1.144824296919607E-3</v>
      </c>
      <c r="D134" s="421">
        <f t="shared" si="7"/>
        <v>3.6283603336851255E-4</v>
      </c>
      <c r="E134">
        <v>0.316936</v>
      </c>
      <c r="F134">
        <v>1</v>
      </c>
      <c r="G134">
        <v>1</v>
      </c>
      <c r="H134">
        <v>2028</v>
      </c>
      <c r="I134">
        <v>1</v>
      </c>
      <c r="J134">
        <v>5</v>
      </c>
      <c r="K134" t="s">
        <v>312</v>
      </c>
      <c r="L134">
        <v>9</v>
      </c>
      <c r="M134">
        <v>49</v>
      </c>
      <c r="N134" t="s">
        <v>313</v>
      </c>
      <c r="O134">
        <v>49035</v>
      </c>
      <c r="P134" t="s">
        <v>235</v>
      </c>
      <c r="Q134">
        <v>490350</v>
      </c>
      <c r="R134">
        <v>43</v>
      </c>
      <c r="S134">
        <v>100</v>
      </c>
      <c r="T134" t="s">
        <v>178</v>
      </c>
      <c r="U134">
        <v>15</v>
      </c>
      <c r="V134" t="s">
        <v>342</v>
      </c>
      <c r="W134">
        <v>43</v>
      </c>
      <c r="X134" t="s">
        <v>257</v>
      </c>
      <c r="Y134" t="s">
        <v>467</v>
      </c>
      <c r="Z134" t="s">
        <v>467</v>
      </c>
      <c r="AA134" t="s">
        <v>467</v>
      </c>
      <c r="AB134" t="s">
        <v>467</v>
      </c>
      <c r="AC134" t="s">
        <v>467</v>
      </c>
      <c r="AD134" t="s">
        <v>467</v>
      </c>
      <c r="AE134" t="s">
        <v>467</v>
      </c>
      <c r="AF134">
        <v>5</v>
      </c>
      <c r="AG134" t="s">
        <v>314</v>
      </c>
      <c r="AH134" t="s">
        <v>467</v>
      </c>
      <c r="AI134" t="s">
        <v>467</v>
      </c>
      <c r="AJ134" t="s">
        <v>467</v>
      </c>
      <c r="AK134" t="s">
        <v>467</v>
      </c>
      <c r="AL134" t="s">
        <v>467</v>
      </c>
      <c r="AM134" t="s">
        <v>467</v>
      </c>
      <c r="AN134">
        <v>0.316936</v>
      </c>
      <c r="AO134" t="s">
        <v>467</v>
      </c>
      <c r="AP134" t="s">
        <v>467</v>
      </c>
    </row>
    <row r="135" spans="1:42" x14ac:dyDescent="0.3">
      <c r="A135" s="210" t="str">
        <f t="shared" si="5"/>
        <v>SL_2028_art_100_43</v>
      </c>
      <c r="B135" s="229" t="str">
        <f t="shared" si="6"/>
        <v>School Bus</v>
      </c>
      <c r="C135" s="240">
        <f t="shared" si="8"/>
        <v>1.144824296919607E-3</v>
      </c>
      <c r="D135" s="421">
        <f t="shared" si="7"/>
        <v>7.9761053590685939E-4</v>
      </c>
      <c r="E135">
        <v>0.69671000000000005</v>
      </c>
      <c r="F135">
        <v>1</v>
      </c>
      <c r="G135">
        <v>1</v>
      </c>
      <c r="H135">
        <v>2028</v>
      </c>
      <c r="I135">
        <v>1</v>
      </c>
      <c r="J135">
        <v>5</v>
      </c>
      <c r="K135" t="s">
        <v>312</v>
      </c>
      <c r="L135">
        <v>9</v>
      </c>
      <c r="M135">
        <v>49</v>
      </c>
      <c r="N135" t="s">
        <v>313</v>
      </c>
      <c r="O135">
        <v>49035</v>
      </c>
      <c r="P135" t="s">
        <v>235</v>
      </c>
      <c r="Q135">
        <v>490350</v>
      </c>
      <c r="R135">
        <v>43</v>
      </c>
      <c r="S135">
        <v>100</v>
      </c>
      <c r="T135" t="s">
        <v>178</v>
      </c>
      <c r="U135">
        <v>1</v>
      </c>
      <c r="V135" t="s">
        <v>343</v>
      </c>
      <c r="W135">
        <v>43</v>
      </c>
      <c r="X135" t="s">
        <v>257</v>
      </c>
      <c r="Y135" t="s">
        <v>467</v>
      </c>
      <c r="Z135" t="s">
        <v>467</v>
      </c>
      <c r="AA135" t="s">
        <v>467</v>
      </c>
      <c r="AB135" t="s">
        <v>467</v>
      </c>
      <c r="AC135" t="s">
        <v>467</v>
      </c>
      <c r="AD135" t="s">
        <v>467</v>
      </c>
      <c r="AE135" t="s">
        <v>467</v>
      </c>
      <c r="AF135">
        <v>5</v>
      </c>
      <c r="AG135" t="s">
        <v>314</v>
      </c>
      <c r="AH135" t="s">
        <v>467</v>
      </c>
      <c r="AI135" t="s">
        <v>467</v>
      </c>
      <c r="AJ135" t="s">
        <v>467</v>
      </c>
      <c r="AK135" t="s">
        <v>467</v>
      </c>
      <c r="AL135" t="s">
        <v>467</v>
      </c>
      <c r="AM135" t="s">
        <v>467</v>
      </c>
      <c r="AN135">
        <v>0.69671000000000005</v>
      </c>
      <c r="AO135" t="s">
        <v>467</v>
      </c>
      <c r="AP135" t="s">
        <v>467</v>
      </c>
    </row>
    <row r="136" spans="1:42" x14ac:dyDescent="0.3">
      <c r="A136" s="210" t="str">
        <f t="shared" si="5"/>
        <v>SL_2028_art_100_42</v>
      </c>
      <c r="B136" s="229" t="str">
        <f t="shared" si="6"/>
        <v>Transit Bus</v>
      </c>
      <c r="C136" s="240">
        <f t="shared" si="8"/>
        <v>4.7511097353918329E-4</v>
      </c>
      <c r="D136" s="421">
        <f t="shared" si="7"/>
        <v>4.4293978418792455E-5</v>
      </c>
      <c r="E136">
        <v>9.3228699999999998E-2</v>
      </c>
      <c r="F136">
        <v>1</v>
      </c>
      <c r="G136">
        <v>1</v>
      </c>
      <c r="H136">
        <v>2028</v>
      </c>
      <c r="I136">
        <v>1</v>
      </c>
      <c r="J136">
        <v>5</v>
      </c>
      <c r="K136" t="s">
        <v>312</v>
      </c>
      <c r="L136">
        <v>9</v>
      </c>
      <c r="M136">
        <v>49</v>
      </c>
      <c r="N136" t="s">
        <v>313</v>
      </c>
      <c r="O136">
        <v>49035</v>
      </c>
      <c r="P136" t="s">
        <v>235</v>
      </c>
      <c r="Q136">
        <v>490350</v>
      </c>
      <c r="R136">
        <v>42</v>
      </c>
      <c r="S136">
        <v>100</v>
      </c>
      <c r="T136" t="s">
        <v>178</v>
      </c>
      <c r="U136">
        <v>15</v>
      </c>
      <c r="V136" t="s">
        <v>342</v>
      </c>
      <c r="W136">
        <v>42</v>
      </c>
      <c r="X136" t="s">
        <v>256</v>
      </c>
      <c r="Y136" t="s">
        <v>467</v>
      </c>
      <c r="Z136" t="s">
        <v>467</v>
      </c>
      <c r="AA136" t="s">
        <v>467</v>
      </c>
      <c r="AB136" t="s">
        <v>467</v>
      </c>
      <c r="AC136" t="s">
        <v>467</v>
      </c>
      <c r="AD136" t="s">
        <v>467</v>
      </c>
      <c r="AE136" t="s">
        <v>467</v>
      </c>
      <c r="AF136">
        <v>5</v>
      </c>
      <c r="AG136" t="s">
        <v>314</v>
      </c>
      <c r="AH136" t="s">
        <v>467</v>
      </c>
      <c r="AI136" t="s">
        <v>467</v>
      </c>
      <c r="AJ136" t="s">
        <v>467</v>
      </c>
      <c r="AK136" t="s">
        <v>467</v>
      </c>
      <c r="AL136" t="s">
        <v>467</v>
      </c>
      <c r="AM136" t="s">
        <v>467</v>
      </c>
      <c r="AN136">
        <v>9.3228699999999998E-2</v>
      </c>
      <c r="AO136" t="s">
        <v>467</v>
      </c>
      <c r="AP136" t="s">
        <v>467</v>
      </c>
    </row>
    <row r="137" spans="1:42" x14ac:dyDescent="0.3">
      <c r="A137" s="210" t="str">
        <f t="shared" si="5"/>
        <v>SL_2028_art_100_42</v>
      </c>
      <c r="B137" s="229" t="str">
        <f t="shared" si="6"/>
        <v>Transit Bus</v>
      </c>
      <c r="C137" s="240">
        <f t="shared" si="8"/>
        <v>4.7511097353918329E-4</v>
      </c>
      <c r="D137" s="421">
        <f t="shared" si="7"/>
        <v>1.0657594336236251E-4</v>
      </c>
      <c r="E137">
        <v>0.22431799999999999</v>
      </c>
      <c r="F137">
        <v>1</v>
      </c>
      <c r="G137">
        <v>1</v>
      </c>
      <c r="H137">
        <v>2028</v>
      </c>
      <c r="I137">
        <v>1</v>
      </c>
      <c r="J137">
        <v>5</v>
      </c>
      <c r="K137" t="s">
        <v>312</v>
      </c>
      <c r="L137">
        <v>9</v>
      </c>
      <c r="M137">
        <v>49</v>
      </c>
      <c r="N137" t="s">
        <v>313</v>
      </c>
      <c r="O137">
        <v>49035</v>
      </c>
      <c r="P137" t="s">
        <v>235</v>
      </c>
      <c r="Q137">
        <v>490350</v>
      </c>
      <c r="R137">
        <v>42</v>
      </c>
      <c r="S137">
        <v>100</v>
      </c>
      <c r="T137" t="s">
        <v>178</v>
      </c>
      <c r="U137">
        <v>1</v>
      </c>
      <c r="V137" t="s">
        <v>343</v>
      </c>
      <c r="W137">
        <v>42</v>
      </c>
      <c r="X137" t="s">
        <v>256</v>
      </c>
      <c r="Y137" t="s">
        <v>467</v>
      </c>
      <c r="Z137" t="s">
        <v>467</v>
      </c>
      <c r="AA137" t="s">
        <v>467</v>
      </c>
      <c r="AB137" t="s">
        <v>467</v>
      </c>
      <c r="AC137" t="s">
        <v>467</v>
      </c>
      <c r="AD137" t="s">
        <v>467</v>
      </c>
      <c r="AE137" t="s">
        <v>467</v>
      </c>
      <c r="AF137">
        <v>5</v>
      </c>
      <c r="AG137" t="s">
        <v>314</v>
      </c>
      <c r="AH137" t="s">
        <v>467</v>
      </c>
      <c r="AI137" t="s">
        <v>467</v>
      </c>
      <c r="AJ137" t="s">
        <v>467</v>
      </c>
      <c r="AK137" t="s">
        <v>467</v>
      </c>
      <c r="AL137" t="s">
        <v>467</v>
      </c>
      <c r="AM137" t="s">
        <v>467</v>
      </c>
      <c r="AN137">
        <v>0.22431799999999999</v>
      </c>
      <c r="AO137" t="s">
        <v>467</v>
      </c>
      <c r="AP137" t="s">
        <v>467</v>
      </c>
    </row>
    <row r="138" spans="1:42" x14ac:dyDescent="0.3">
      <c r="A138" s="210" t="str">
        <f t="shared" si="5"/>
        <v>SL_2028_art_100_41</v>
      </c>
      <c r="B138" s="229" t="str">
        <f t="shared" si="6"/>
        <v>Intercity Bus</v>
      </c>
      <c r="C138" s="240">
        <f t="shared" si="8"/>
        <v>1.4397214122347196E-3</v>
      </c>
      <c r="D138" s="421">
        <f t="shared" si="7"/>
        <v>4.3171918183693972E-4</v>
      </c>
      <c r="E138">
        <v>0.29986299999999999</v>
      </c>
      <c r="F138">
        <v>1</v>
      </c>
      <c r="G138">
        <v>1</v>
      </c>
      <c r="H138">
        <v>2028</v>
      </c>
      <c r="I138">
        <v>1</v>
      </c>
      <c r="J138">
        <v>5</v>
      </c>
      <c r="K138" t="s">
        <v>312</v>
      </c>
      <c r="L138">
        <v>9</v>
      </c>
      <c r="M138">
        <v>49</v>
      </c>
      <c r="N138" t="s">
        <v>313</v>
      </c>
      <c r="O138">
        <v>49035</v>
      </c>
      <c r="P138" t="s">
        <v>235</v>
      </c>
      <c r="Q138">
        <v>490350</v>
      </c>
      <c r="R138">
        <v>41</v>
      </c>
      <c r="S138">
        <v>100</v>
      </c>
      <c r="T138" t="s">
        <v>178</v>
      </c>
      <c r="U138">
        <v>15</v>
      </c>
      <c r="V138" t="s">
        <v>342</v>
      </c>
      <c r="W138">
        <v>41</v>
      </c>
      <c r="X138" t="s">
        <v>468</v>
      </c>
      <c r="Y138" t="s">
        <v>467</v>
      </c>
      <c r="Z138" t="s">
        <v>467</v>
      </c>
      <c r="AA138" t="s">
        <v>467</v>
      </c>
      <c r="AB138" t="s">
        <v>467</v>
      </c>
      <c r="AC138" t="s">
        <v>467</v>
      </c>
      <c r="AD138" t="s">
        <v>467</v>
      </c>
      <c r="AE138" t="s">
        <v>467</v>
      </c>
      <c r="AF138">
        <v>5</v>
      </c>
      <c r="AG138" t="s">
        <v>314</v>
      </c>
      <c r="AH138" t="s">
        <v>467</v>
      </c>
      <c r="AI138" t="s">
        <v>467</v>
      </c>
      <c r="AJ138" t="s">
        <v>467</v>
      </c>
      <c r="AK138" t="s">
        <v>467</v>
      </c>
      <c r="AL138" t="s">
        <v>467</v>
      </c>
      <c r="AM138" t="s">
        <v>467</v>
      </c>
      <c r="AN138">
        <v>0.29986299999999999</v>
      </c>
      <c r="AO138" t="s">
        <v>467</v>
      </c>
      <c r="AP138" t="s">
        <v>467</v>
      </c>
    </row>
    <row r="139" spans="1:42" x14ac:dyDescent="0.3">
      <c r="A139" s="210" t="str">
        <f t="shared" si="5"/>
        <v>SL_2028_art_100_41</v>
      </c>
      <c r="B139" s="229" t="str">
        <f t="shared" si="6"/>
        <v>Intercity Bus</v>
      </c>
      <c r="C139" s="240">
        <f t="shared" si="8"/>
        <v>1.4397214122347196E-3</v>
      </c>
      <c r="D139" s="421">
        <f t="shared" si="7"/>
        <v>9.30165131966722E-4</v>
      </c>
      <c r="E139">
        <v>0.64607300000000001</v>
      </c>
      <c r="F139">
        <v>1</v>
      </c>
      <c r="G139">
        <v>1</v>
      </c>
      <c r="H139">
        <v>2028</v>
      </c>
      <c r="I139">
        <v>1</v>
      </c>
      <c r="J139">
        <v>5</v>
      </c>
      <c r="K139" t="s">
        <v>312</v>
      </c>
      <c r="L139">
        <v>9</v>
      </c>
      <c r="M139">
        <v>49</v>
      </c>
      <c r="N139" t="s">
        <v>313</v>
      </c>
      <c r="O139">
        <v>49035</v>
      </c>
      <c r="P139" t="s">
        <v>235</v>
      </c>
      <c r="Q139">
        <v>490350</v>
      </c>
      <c r="R139">
        <v>41</v>
      </c>
      <c r="S139">
        <v>100</v>
      </c>
      <c r="T139" t="s">
        <v>178</v>
      </c>
      <c r="U139">
        <v>1</v>
      </c>
      <c r="V139" t="s">
        <v>343</v>
      </c>
      <c r="W139">
        <v>41</v>
      </c>
      <c r="X139" t="s">
        <v>468</v>
      </c>
      <c r="Y139" t="s">
        <v>467</v>
      </c>
      <c r="Z139" t="s">
        <v>467</v>
      </c>
      <c r="AA139" t="s">
        <v>467</v>
      </c>
      <c r="AB139" t="s">
        <v>467</v>
      </c>
      <c r="AC139" t="s">
        <v>467</v>
      </c>
      <c r="AD139" t="s">
        <v>467</v>
      </c>
      <c r="AE139" t="s">
        <v>467</v>
      </c>
      <c r="AF139">
        <v>5</v>
      </c>
      <c r="AG139" t="s">
        <v>314</v>
      </c>
      <c r="AH139" t="s">
        <v>467</v>
      </c>
      <c r="AI139" t="s">
        <v>467</v>
      </c>
      <c r="AJ139" t="s">
        <v>467</v>
      </c>
      <c r="AK139" t="s">
        <v>467</v>
      </c>
      <c r="AL139" t="s">
        <v>467</v>
      </c>
      <c r="AM139" t="s">
        <v>467</v>
      </c>
      <c r="AN139">
        <v>0.64607300000000001</v>
      </c>
      <c r="AO139" t="s">
        <v>467</v>
      </c>
      <c r="AP139" t="s">
        <v>467</v>
      </c>
    </row>
    <row r="140" spans="1:42" x14ac:dyDescent="0.3">
      <c r="A140" s="210" t="str">
        <f t="shared" si="5"/>
        <v>SL_2028_art_100_32</v>
      </c>
      <c r="B140" s="229" t="str">
        <f t="shared" si="6"/>
        <v>Light Commercial Truck</v>
      </c>
      <c r="C140" s="240">
        <f t="shared" si="8"/>
        <v>2.8352451231163752E-2</v>
      </c>
      <c r="D140" s="421">
        <f t="shared" si="7"/>
        <v>1.5224755967012773E-4</v>
      </c>
      <c r="E140">
        <v>5.36982E-3</v>
      </c>
      <c r="F140">
        <v>1</v>
      </c>
      <c r="G140">
        <v>1</v>
      </c>
      <c r="H140">
        <v>2028</v>
      </c>
      <c r="I140">
        <v>1</v>
      </c>
      <c r="J140">
        <v>5</v>
      </c>
      <c r="K140" t="s">
        <v>312</v>
      </c>
      <c r="L140">
        <v>9</v>
      </c>
      <c r="M140">
        <v>49</v>
      </c>
      <c r="N140" t="s">
        <v>313</v>
      </c>
      <c r="O140">
        <v>49035</v>
      </c>
      <c r="P140" t="s">
        <v>235</v>
      </c>
      <c r="Q140">
        <v>490350</v>
      </c>
      <c r="R140">
        <v>32</v>
      </c>
      <c r="S140">
        <v>100</v>
      </c>
      <c r="T140" t="s">
        <v>178</v>
      </c>
      <c r="U140">
        <v>15</v>
      </c>
      <c r="V140" t="s">
        <v>342</v>
      </c>
      <c r="W140">
        <v>32</v>
      </c>
      <c r="X140" t="s">
        <v>254</v>
      </c>
      <c r="Y140" t="s">
        <v>467</v>
      </c>
      <c r="Z140" t="s">
        <v>467</v>
      </c>
      <c r="AA140" t="s">
        <v>467</v>
      </c>
      <c r="AB140" t="s">
        <v>467</v>
      </c>
      <c r="AC140" t="s">
        <v>467</v>
      </c>
      <c r="AD140" t="s">
        <v>467</v>
      </c>
      <c r="AE140" t="s">
        <v>467</v>
      </c>
      <c r="AF140">
        <v>5</v>
      </c>
      <c r="AG140" t="s">
        <v>314</v>
      </c>
      <c r="AH140" t="s">
        <v>467</v>
      </c>
      <c r="AI140" t="s">
        <v>467</v>
      </c>
      <c r="AJ140" t="s">
        <v>467</v>
      </c>
      <c r="AK140" t="s">
        <v>467</v>
      </c>
      <c r="AL140" t="s">
        <v>467</v>
      </c>
      <c r="AM140" t="s">
        <v>467</v>
      </c>
      <c r="AN140">
        <v>5.36982E-3</v>
      </c>
      <c r="AO140" t="s">
        <v>467</v>
      </c>
      <c r="AP140" t="s">
        <v>467</v>
      </c>
    </row>
    <row r="141" spans="1:42" x14ac:dyDescent="0.3">
      <c r="A141" s="210" t="str">
        <f t="shared" si="5"/>
        <v>SL_2028_art_100_32</v>
      </c>
      <c r="B141" s="229" t="str">
        <f t="shared" si="6"/>
        <v>Light Commercial Truck</v>
      </c>
      <c r="C141" s="240">
        <f t="shared" si="8"/>
        <v>2.8352451231163752E-2</v>
      </c>
      <c r="D141" s="421">
        <f t="shared" si="7"/>
        <v>1.8620047059298326E-3</v>
      </c>
      <c r="E141">
        <v>6.5673499999999996E-2</v>
      </c>
      <c r="F141">
        <v>1</v>
      </c>
      <c r="G141">
        <v>1</v>
      </c>
      <c r="H141">
        <v>2028</v>
      </c>
      <c r="I141">
        <v>1</v>
      </c>
      <c r="J141">
        <v>5</v>
      </c>
      <c r="K141" t="s">
        <v>312</v>
      </c>
      <c r="L141">
        <v>9</v>
      </c>
      <c r="M141">
        <v>49</v>
      </c>
      <c r="N141" t="s">
        <v>313</v>
      </c>
      <c r="O141">
        <v>49035</v>
      </c>
      <c r="P141" t="s">
        <v>235</v>
      </c>
      <c r="Q141">
        <v>490350</v>
      </c>
      <c r="R141">
        <v>32</v>
      </c>
      <c r="S141">
        <v>100</v>
      </c>
      <c r="T141" t="s">
        <v>178</v>
      </c>
      <c r="U141">
        <v>1</v>
      </c>
      <c r="V141" t="s">
        <v>343</v>
      </c>
      <c r="W141">
        <v>32</v>
      </c>
      <c r="X141" t="s">
        <v>254</v>
      </c>
      <c r="Y141" t="s">
        <v>467</v>
      </c>
      <c r="Z141" t="s">
        <v>467</v>
      </c>
      <c r="AA141" t="s">
        <v>467</v>
      </c>
      <c r="AB141" t="s">
        <v>467</v>
      </c>
      <c r="AC141" t="s">
        <v>467</v>
      </c>
      <c r="AD141" t="s">
        <v>467</v>
      </c>
      <c r="AE141" t="s">
        <v>467</v>
      </c>
      <c r="AF141">
        <v>5</v>
      </c>
      <c r="AG141" t="s">
        <v>314</v>
      </c>
      <c r="AH141" t="s">
        <v>467</v>
      </c>
      <c r="AI141" t="s">
        <v>467</v>
      </c>
      <c r="AJ141" t="s">
        <v>467</v>
      </c>
      <c r="AK141" t="s">
        <v>467</v>
      </c>
      <c r="AL141" t="s">
        <v>467</v>
      </c>
      <c r="AM141" t="s">
        <v>467</v>
      </c>
      <c r="AN141">
        <v>6.5673499999999996E-2</v>
      </c>
      <c r="AO141" t="s">
        <v>467</v>
      </c>
      <c r="AP141" t="s">
        <v>467</v>
      </c>
    </row>
    <row r="142" spans="1:42" x14ac:dyDescent="0.3">
      <c r="A142" s="210" t="str">
        <f t="shared" si="5"/>
        <v>SL_2028_art_100_31</v>
      </c>
      <c r="B142" s="229" t="str">
        <f t="shared" si="6"/>
        <v>Passenger Truck</v>
      </c>
      <c r="C142" s="240">
        <f t="shared" si="8"/>
        <v>0.24407841471830063</v>
      </c>
      <c r="D142" s="421">
        <f t="shared" si="7"/>
        <v>1.3086337428646103E-3</v>
      </c>
      <c r="E142">
        <v>5.3615299999999998E-3</v>
      </c>
      <c r="F142">
        <v>1</v>
      </c>
      <c r="G142">
        <v>1</v>
      </c>
      <c r="H142">
        <v>2028</v>
      </c>
      <c r="I142">
        <v>1</v>
      </c>
      <c r="J142">
        <v>5</v>
      </c>
      <c r="K142" t="s">
        <v>312</v>
      </c>
      <c r="L142">
        <v>9</v>
      </c>
      <c r="M142">
        <v>49</v>
      </c>
      <c r="N142" t="s">
        <v>313</v>
      </c>
      <c r="O142">
        <v>49035</v>
      </c>
      <c r="P142" t="s">
        <v>235</v>
      </c>
      <c r="Q142">
        <v>490350</v>
      </c>
      <c r="R142">
        <v>31</v>
      </c>
      <c r="S142">
        <v>100</v>
      </c>
      <c r="T142" t="s">
        <v>178</v>
      </c>
      <c r="U142">
        <v>15</v>
      </c>
      <c r="V142" t="s">
        <v>342</v>
      </c>
      <c r="W142">
        <v>31</v>
      </c>
      <c r="X142" t="s">
        <v>253</v>
      </c>
      <c r="Y142" t="s">
        <v>467</v>
      </c>
      <c r="Z142" t="s">
        <v>467</v>
      </c>
      <c r="AA142" t="s">
        <v>467</v>
      </c>
      <c r="AB142" t="s">
        <v>467</v>
      </c>
      <c r="AC142" t="s">
        <v>467</v>
      </c>
      <c r="AD142" t="s">
        <v>467</v>
      </c>
      <c r="AE142" t="s">
        <v>467</v>
      </c>
      <c r="AF142">
        <v>5</v>
      </c>
      <c r="AG142" t="s">
        <v>314</v>
      </c>
      <c r="AH142" t="s">
        <v>467</v>
      </c>
      <c r="AI142" t="s">
        <v>467</v>
      </c>
      <c r="AJ142" t="s">
        <v>467</v>
      </c>
      <c r="AK142" t="s">
        <v>467</v>
      </c>
      <c r="AL142" t="s">
        <v>467</v>
      </c>
      <c r="AM142" t="s">
        <v>467</v>
      </c>
      <c r="AN142">
        <v>5.3615299999999998E-3</v>
      </c>
      <c r="AO142" t="s">
        <v>467</v>
      </c>
      <c r="AP142" t="s">
        <v>467</v>
      </c>
    </row>
    <row r="143" spans="1:42" x14ac:dyDescent="0.3">
      <c r="A143" s="210" t="str">
        <f t="shared" si="5"/>
        <v>SL_2028_art_100_31</v>
      </c>
      <c r="B143" s="229" t="str">
        <f t="shared" si="6"/>
        <v>Passenger Truck</v>
      </c>
      <c r="C143" s="240">
        <f t="shared" si="8"/>
        <v>0.24407841471830063</v>
      </c>
      <c r="D143" s="421">
        <f t="shared" si="7"/>
        <v>1.548496923360726E-2</v>
      </c>
      <c r="E143">
        <v>6.3442600000000002E-2</v>
      </c>
      <c r="F143">
        <v>1</v>
      </c>
      <c r="G143">
        <v>1</v>
      </c>
      <c r="H143">
        <v>2028</v>
      </c>
      <c r="I143">
        <v>1</v>
      </c>
      <c r="J143">
        <v>5</v>
      </c>
      <c r="K143" t="s">
        <v>312</v>
      </c>
      <c r="L143">
        <v>9</v>
      </c>
      <c r="M143">
        <v>49</v>
      </c>
      <c r="N143" t="s">
        <v>313</v>
      </c>
      <c r="O143">
        <v>49035</v>
      </c>
      <c r="P143" t="s">
        <v>235</v>
      </c>
      <c r="Q143">
        <v>490350</v>
      </c>
      <c r="R143">
        <v>31</v>
      </c>
      <c r="S143">
        <v>100</v>
      </c>
      <c r="T143" t="s">
        <v>178</v>
      </c>
      <c r="U143">
        <v>1</v>
      </c>
      <c r="V143" t="s">
        <v>343</v>
      </c>
      <c r="W143">
        <v>31</v>
      </c>
      <c r="X143" t="s">
        <v>253</v>
      </c>
      <c r="Y143" t="s">
        <v>467</v>
      </c>
      <c r="Z143" t="s">
        <v>467</v>
      </c>
      <c r="AA143" t="s">
        <v>467</v>
      </c>
      <c r="AB143" t="s">
        <v>467</v>
      </c>
      <c r="AC143" t="s">
        <v>467</v>
      </c>
      <c r="AD143" t="s">
        <v>467</v>
      </c>
      <c r="AE143" t="s">
        <v>467</v>
      </c>
      <c r="AF143">
        <v>5</v>
      </c>
      <c r="AG143" t="s">
        <v>314</v>
      </c>
      <c r="AH143" t="s">
        <v>467</v>
      </c>
      <c r="AI143" t="s">
        <v>467</v>
      </c>
      <c r="AJ143" t="s">
        <v>467</v>
      </c>
      <c r="AK143" t="s">
        <v>467</v>
      </c>
      <c r="AL143" t="s">
        <v>467</v>
      </c>
      <c r="AM143" t="s">
        <v>467</v>
      </c>
      <c r="AN143">
        <v>6.3442600000000002E-2</v>
      </c>
      <c r="AO143" t="s">
        <v>467</v>
      </c>
      <c r="AP143" t="s">
        <v>467</v>
      </c>
    </row>
    <row r="144" spans="1:42" x14ac:dyDescent="0.3">
      <c r="A144" s="210" t="str">
        <f t="shared" si="5"/>
        <v>SL_2028_art_100_21</v>
      </c>
      <c r="B144" s="229" t="str">
        <f t="shared" si="6"/>
        <v>Passenger Car</v>
      </c>
      <c r="C144" s="240">
        <f t="shared" si="8"/>
        <v>0.64892751445142116</v>
      </c>
      <c r="D144" s="421">
        <f t="shared" si="7"/>
        <v>8.9198980426434546E-5</v>
      </c>
      <c r="E144">
        <v>1.3745599999999999E-4</v>
      </c>
      <c r="F144">
        <v>1</v>
      </c>
      <c r="G144">
        <v>1</v>
      </c>
      <c r="H144">
        <v>2028</v>
      </c>
      <c r="I144">
        <v>1</v>
      </c>
      <c r="J144">
        <v>5</v>
      </c>
      <c r="K144" t="s">
        <v>312</v>
      </c>
      <c r="L144">
        <v>9</v>
      </c>
      <c r="M144">
        <v>49</v>
      </c>
      <c r="N144" t="s">
        <v>313</v>
      </c>
      <c r="O144">
        <v>49035</v>
      </c>
      <c r="P144" t="s">
        <v>235</v>
      </c>
      <c r="Q144">
        <v>490350</v>
      </c>
      <c r="R144">
        <v>21</v>
      </c>
      <c r="S144">
        <v>100</v>
      </c>
      <c r="T144" t="s">
        <v>178</v>
      </c>
      <c r="U144">
        <v>15</v>
      </c>
      <c r="V144" t="s">
        <v>342</v>
      </c>
      <c r="W144">
        <v>21</v>
      </c>
      <c r="X144" t="s">
        <v>252</v>
      </c>
      <c r="Y144" t="s">
        <v>467</v>
      </c>
      <c r="Z144" t="s">
        <v>467</v>
      </c>
      <c r="AA144" t="s">
        <v>467</v>
      </c>
      <c r="AB144" t="s">
        <v>467</v>
      </c>
      <c r="AC144" t="s">
        <v>467</v>
      </c>
      <c r="AD144" t="s">
        <v>467</v>
      </c>
      <c r="AE144" t="s">
        <v>467</v>
      </c>
      <c r="AF144">
        <v>5</v>
      </c>
      <c r="AG144" t="s">
        <v>314</v>
      </c>
      <c r="AH144" t="s">
        <v>467</v>
      </c>
      <c r="AI144" t="s">
        <v>467</v>
      </c>
      <c r="AJ144" t="s">
        <v>467</v>
      </c>
      <c r="AK144" t="s">
        <v>467</v>
      </c>
      <c r="AL144" t="s">
        <v>467</v>
      </c>
      <c r="AM144" t="s">
        <v>467</v>
      </c>
      <c r="AN144">
        <v>1.3745599999999999E-4</v>
      </c>
      <c r="AO144" t="s">
        <v>467</v>
      </c>
      <c r="AP144" t="s">
        <v>467</v>
      </c>
    </row>
    <row r="145" spans="1:42" x14ac:dyDescent="0.3">
      <c r="A145" s="210" t="str">
        <f t="shared" si="5"/>
        <v>SL_2028_art_100_21</v>
      </c>
      <c r="B145" s="229" t="str">
        <f t="shared" si="6"/>
        <v>Passenger Car</v>
      </c>
      <c r="C145" s="240">
        <f t="shared" si="8"/>
        <v>0.64892751445142116</v>
      </c>
      <c r="D145" s="421">
        <f t="shared" si="7"/>
        <v>1.1027744395084561E-2</v>
      </c>
      <c r="E145">
        <v>1.69938E-2</v>
      </c>
      <c r="F145">
        <v>1</v>
      </c>
      <c r="G145">
        <v>1</v>
      </c>
      <c r="H145">
        <v>2028</v>
      </c>
      <c r="I145">
        <v>1</v>
      </c>
      <c r="J145">
        <v>5</v>
      </c>
      <c r="K145" t="s">
        <v>312</v>
      </c>
      <c r="L145">
        <v>9</v>
      </c>
      <c r="M145">
        <v>49</v>
      </c>
      <c r="N145" t="s">
        <v>313</v>
      </c>
      <c r="O145">
        <v>49035</v>
      </c>
      <c r="P145" t="s">
        <v>235</v>
      </c>
      <c r="Q145">
        <v>490350</v>
      </c>
      <c r="R145">
        <v>21</v>
      </c>
      <c r="S145">
        <v>100</v>
      </c>
      <c r="T145" t="s">
        <v>178</v>
      </c>
      <c r="U145">
        <v>1</v>
      </c>
      <c r="V145" t="s">
        <v>343</v>
      </c>
      <c r="W145">
        <v>21</v>
      </c>
      <c r="X145" t="s">
        <v>252</v>
      </c>
      <c r="Y145" t="s">
        <v>467</v>
      </c>
      <c r="Z145" t="s">
        <v>467</v>
      </c>
      <c r="AA145" t="s">
        <v>467</v>
      </c>
      <c r="AB145" t="s">
        <v>467</v>
      </c>
      <c r="AC145" t="s">
        <v>467</v>
      </c>
      <c r="AD145" t="s">
        <v>467</v>
      </c>
      <c r="AE145" t="s">
        <v>467</v>
      </c>
      <c r="AF145">
        <v>5</v>
      </c>
      <c r="AG145" t="s">
        <v>314</v>
      </c>
      <c r="AH145" t="s">
        <v>467</v>
      </c>
      <c r="AI145" t="s">
        <v>467</v>
      </c>
      <c r="AJ145" t="s">
        <v>467</v>
      </c>
      <c r="AK145" t="s">
        <v>467</v>
      </c>
      <c r="AL145" t="s">
        <v>467</v>
      </c>
      <c r="AM145" t="s">
        <v>467</v>
      </c>
      <c r="AN145">
        <v>1.69938E-2</v>
      </c>
      <c r="AO145" t="s">
        <v>467</v>
      </c>
      <c r="AP145" t="s">
        <v>467</v>
      </c>
    </row>
    <row r="146" spans="1:42" x14ac:dyDescent="0.3">
      <c r="A146" s="210" t="str">
        <f t="shared" ref="A146:A209" si="9">"SL_2028_art_"&amp;S146&amp;"_"&amp;R146</f>
        <v>SL_2028_art_100_11</v>
      </c>
      <c r="B146" s="229" t="str">
        <f t="shared" ref="B146:B209" si="10">VLOOKUP(R146,$AS$7:$AT$19,2,FALSE)</f>
        <v>Motorcycle</v>
      </c>
      <c r="C146" s="240">
        <f t="shared" si="8"/>
        <v>8.6555709987792731E-4</v>
      </c>
      <c r="D146" s="421">
        <f t="shared" ref="D146:D209" si="11">E146*C146</f>
        <v>0</v>
      </c>
      <c r="E146">
        <v>0</v>
      </c>
      <c r="F146">
        <v>1</v>
      </c>
      <c r="G146">
        <v>1</v>
      </c>
      <c r="H146">
        <v>2028</v>
      </c>
      <c r="I146">
        <v>1</v>
      </c>
      <c r="J146">
        <v>5</v>
      </c>
      <c r="K146" t="s">
        <v>312</v>
      </c>
      <c r="L146">
        <v>9</v>
      </c>
      <c r="M146">
        <v>49</v>
      </c>
      <c r="N146" t="s">
        <v>313</v>
      </c>
      <c r="O146">
        <v>49035</v>
      </c>
      <c r="P146" t="s">
        <v>235</v>
      </c>
      <c r="Q146">
        <v>490350</v>
      </c>
      <c r="R146">
        <v>11</v>
      </c>
      <c r="S146">
        <v>100</v>
      </c>
      <c r="T146" t="s">
        <v>178</v>
      </c>
      <c r="U146">
        <v>15</v>
      </c>
      <c r="V146" t="s">
        <v>342</v>
      </c>
      <c r="W146">
        <v>11</v>
      </c>
      <c r="X146" t="s">
        <v>250</v>
      </c>
      <c r="Y146" t="s">
        <v>467</v>
      </c>
      <c r="Z146" t="s">
        <v>467</v>
      </c>
      <c r="AA146" t="s">
        <v>467</v>
      </c>
      <c r="AB146" t="s">
        <v>467</v>
      </c>
      <c r="AC146" t="s">
        <v>467</v>
      </c>
      <c r="AD146" t="s">
        <v>467</v>
      </c>
      <c r="AE146" t="s">
        <v>467</v>
      </c>
      <c r="AF146">
        <v>5</v>
      </c>
      <c r="AG146" t="s">
        <v>314</v>
      </c>
      <c r="AH146" t="s">
        <v>467</v>
      </c>
      <c r="AI146" t="s">
        <v>467</v>
      </c>
      <c r="AJ146" t="s">
        <v>467</v>
      </c>
      <c r="AK146" t="s">
        <v>467</v>
      </c>
      <c r="AL146" t="s">
        <v>467</v>
      </c>
      <c r="AM146" t="s">
        <v>467</v>
      </c>
      <c r="AN146">
        <v>0</v>
      </c>
      <c r="AO146" t="s">
        <v>467</v>
      </c>
      <c r="AP146" t="s">
        <v>467</v>
      </c>
    </row>
    <row r="147" spans="1:42" x14ac:dyDescent="0.3">
      <c r="A147" s="210" t="str">
        <f t="shared" si="9"/>
        <v>SL_2028_art_100_11</v>
      </c>
      <c r="B147" s="229" t="str">
        <f t="shared" si="10"/>
        <v>Motorcycle</v>
      </c>
      <c r="C147" s="240">
        <f t="shared" ref="C147:C210" si="12">VLOOKUP(R147,$AS$7:$AZ$19,Funding_Year-2021,FALSE)</f>
        <v>8.6555709987792731E-4</v>
      </c>
      <c r="D147" s="421">
        <f t="shared" si="11"/>
        <v>1.0338646779491903E-4</v>
      </c>
      <c r="E147">
        <v>0.119445</v>
      </c>
      <c r="F147">
        <v>1</v>
      </c>
      <c r="G147">
        <v>1</v>
      </c>
      <c r="H147">
        <v>2028</v>
      </c>
      <c r="I147">
        <v>1</v>
      </c>
      <c r="J147">
        <v>5</v>
      </c>
      <c r="K147" t="s">
        <v>312</v>
      </c>
      <c r="L147">
        <v>9</v>
      </c>
      <c r="M147">
        <v>49</v>
      </c>
      <c r="N147" t="s">
        <v>313</v>
      </c>
      <c r="O147">
        <v>49035</v>
      </c>
      <c r="P147" t="s">
        <v>235</v>
      </c>
      <c r="Q147">
        <v>490350</v>
      </c>
      <c r="R147">
        <v>11</v>
      </c>
      <c r="S147">
        <v>100</v>
      </c>
      <c r="T147" t="s">
        <v>178</v>
      </c>
      <c r="U147">
        <v>1</v>
      </c>
      <c r="V147" t="s">
        <v>343</v>
      </c>
      <c r="W147">
        <v>11</v>
      </c>
      <c r="X147" t="s">
        <v>250</v>
      </c>
      <c r="Y147" t="s">
        <v>467</v>
      </c>
      <c r="Z147" t="s">
        <v>467</v>
      </c>
      <c r="AA147" t="s">
        <v>467</v>
      </c>
      <c r="AB147" t="s">
        <v>467</v>
      </c>
      <c r="AC147" t="s">
        <v>467</v>
      </c>
      <c r="AD147" t="s">
        <v>467</v>
      </c>
      <c r="AE147" t="s">
        <v>467</v>
      </c>
      <c r="AF147">
        <v>5</v>
      </c>
      <c r="AG147" t="s">
        <v>314</v>
      </c>
      <c r="AH147" t="s">
        <v>467</v>
      </c>
      <c r="AI147" t="s">
        <v>467</v>
      </c>
      <c r="AJ147" t="s">
        <v>467</v>
      </c>
      <c r="AK147" t="s">
        <v>467</v>
      </c>
      <c r="AL147" t="s">
        <v>467</v>
      </c>
      <c r="AM147" t="s">
        <v>467</v>
      </c>
      <c r="AN147">
        <v>0.119445</v>
      </c>
      <c r="AO147" t="s">
        <v>467</v>
      </c>
      <c r="AP147" t="s">
        <v>467</v>
      </c>
    </row>
    <row r="148" spans="1:42" x14ac:dyDescent="0.3">
      <c r="A148" s="210" t="str">
        <f t="shared" si="9"/>
        <v>SL_2028_art_91_62</v>
      </c>
      <c r="B148" s="229" t="str">
        <f t="shared" si="10"/>
        <v>Combination Long Haul Truck</v>
      </c>
      <c r="C148" s="240">
        <f t="shared" si="12"/>
        <v>2.2573995543173502E-2</v>
      </c>
      <c r="D148" s="421">
        <f t="shared" si="11"/>
        <v>2.1549632773415375E-3</v>
      </c>
      <c r="E148">
        <v>9.5462199999999997E-2</v>
      </c>
      <c r="F148">
        <v>1</v>
      </c>
      <c r="G148">
        <v>1</v>
      </c>
      <c r="H148">
        <v>2028</v>
      </c>
      <c r="I148">
        <v>1</v>
      </c>
      <c r="J148">
        <v>5</v>
      </c>
      <c r="K148" t="s">
        <v>312</v>
      </c>
      <c r="L148">
        <v>9</v>
      </c>
      <c r="M148">
        <v>49</v>
      </c>
      <c r="N148" t="s">
        <v>313</v>
      </c>
      <c r="O148">
        <v>49035</v>
      </c>
      <c r="P148" t="s">
        <v>235</v>
      </c>
      <c r="Q148">
        <v>490350</v>
      </c>
      <c r="R148">
        <v>62</v>
      </c>
      <c r="S148">
        <v>91</v>
      </c>
      <c r="T148" t="s">
        <v>318</v>
      </c>
      <c r="U148">
        <v>1</v>
      </c>
      <c r="V148" t="s">
        <v>343</v>
      </c>
      <c r="W148">
        <v>62</v>
      </c>
      <c r="X148" t="s">
        <v>263</v>
      </c>
      <c r="Y148" t="s">
        <v>467</v>
      </c>
      <c r="Z148" t="s">
        <v>467</v>
      </c>
      <c r="AA148" t="s">
        <v>467</v>
      </c>
      <c r="AB148" t="s">
        <v>467</v>
      </c>
      <c r="AC148" t="s">
        <v>467</v>
      </c>
      <c r="AD148" t="s">
        <v>467</v>
      </c>
      <c r="AE148" t="s">
        <v>467</v>
      </c>
      <c r="AF148">
        <v>5</v>
      </c>
      <c r="AG148" t="s">
        <v>314</v>
      </c>
      <c r="AH148" t="s">
        <v>467</v>
      </c>
      <c r="AI148" t="s">
        <v>467</v>
      </c>
      <c r="AJ148" t="s">
        <v>467</v>
      </c>
      <c r="AK148" t="s">
        <v>467</v>
      </c>
      <c r="AL148" t="s">
        <v>467</v>
      </c>
      <c r="AM148" t="s">
        <v>467</v>
      </c>
      <c r="AN148">
        <v>9.5462199999999997E-2</v>
      </c>
      <c r="AO148" t="s">
        <v>467</v>
      </c>
      <c r="AP148" t="s">
        <v>467</v>
      </c>
    </row>
    <row r="149" spans="1:42" x14ac:dyDescent="0.3">
      <c r="A149" s="210" t="str">
        <f t="shared" si="9"/>
        <v>SL_2028_art_91_61</v>
      </c>
      <c r="B149" s="229" t="str">
        <f t="shared" si="10"/>
        <v>Combination Short Haul Truck</v>
      </c>
      <c r="C149" s="240">
        <f t="shared" si="12"/>
        <v>2.089364887475836E-2</v>
      </c>
      <c r="D149" s="421">
        <f t="shared" si="11"/>
        <v>2.0112289087789018E-3</v>
      </c>
      <c r="E149">
        <v>9.6260299999999993E-2</v>
      </c>
      <c r="F149">
        <v>1</v>
      </c>
      <c r="G149">
        <v>1</v>
      </c>
      <c r="H149">
        <v>2028</v>
      </c>
      <c r="I149">
        <v>1</v>
      </c>
      <c r="J149">
        <v>5</v>
      </c>
      <c r="K149" t="s">
        <v>312</v>
      </c>
      <c r="L149">
        <v>9</v>
      </c>
      <c r="M149">
        <v>49</v>
      </c>
      <c r="N149" t="s">
        <v>313</v>
      </c>
      <c r="O149">
        <v>49035</v>
      </c>
      <c r="P149" t="s">
        <v>235</v>
      </c>
      <c r="Q149">
        <v>490350</v>
      </c>
      <c r="R149">
        <v>61</v>
      </c>
      <c r="S149">
        <v>91</v>
      </c>
      <c r="T149" t="s">
        <v>318</v>
      </c>
      <c r="U149">
        <v>1</v>
      </c>
      <c r="V149" t="s">
        <v>343</v>
      </c>
      <c r="W149">
        <v>61</v>
      </c>
      <c r="X149" t="s">
        <v>262</v>
      </c>
      <c r="Y149" t="s">
        <v>467</v>
      </c>
      <c r="Z149" t="s">
        <v>467</v>
      </c>
      <c r="AA149" t="s">
        <v>467</v>
      </c>
      <c r="AB149" t="s">
        <v>467</v>
      </c>
      <c r="AC149" t="s">
        <v>467</v>
      </c>
      <c r="AD149" t="s">
        <v>467</v>
      </c>
      <c r="AE149" t="s">
        <v>467</v>
      </c>
      <c r="AF149">
        <v>5</v>
      </c>
      <c r="AG149" t="s">
        <v>314</v>
      </c>
      <c r="AH149" t="s">
        <v>467</v>
      </c>
      <c r="AI149" t="s">
        <v>467</v>
      </c>
      <c r="AJ149" t="s">
        <v>467</v>
      </c>
      <c r="AK149" t="s">
        <v>467</v>
      </c>
      <c r="AL149" t="s">
        <v>467</v>
      </c>
      <c r="AM149" t="s">
        <v>467</v>
      </c>
      <c r="AN149">
        <v>9.6260299999999993E-2</v>
      </c>
      <c r="AO149" t="s">
        <v>467</v>
      </c>
      <c r="AP149" t="s">
        <v>467</v>
      </c>
    </row>
    <row r="150" spans="1:42" x14ac:dyDescent="0.3">
      <c r="A150" s="210" t="str">
        <f t="shared" si="9"/>
        <v>SL_2028_art_91_54</v>
      </c>
      <c r="B150" s="229" t="str">
        <f t="shared" si="10"/>
        <v>Motor Home</v>
      </c>
      <c r="C150" s="240">
        <f t="shared" si="12"/>
        <v>2.7279009872292342E-3</v>
      </c>
      <c r="D150" s="421">
        <f t="shared" si="11"/>
        <v>2.4773678326611145E-4</v>
      </c>
      <c r="E150">
        <v>9.0815900000000005E-2</v>
      </c>
      <c r="F150">
        <v>1</v>
      </c>
      <c r="G150">
        <v>1</v>
      </c>
      <c r="H150">
        <v>2028</v>
      </c>
      <c r="I150">
        <v>1</v>
      </c>
      <c r="J150">
        <v>5</v>
      </c>
      <c r="K150" t="s">
        <v>312</v>
      </c>
      <c r="L150">
        <v>9</v>
      </c>
      <c r="M150">
        <v>49</v>
      </c>
      <c r="N150" t="s">
        <v>313</v>
      </c>
      <c r="O150">
        <v>49035</v>
      </c>
      <c r="P150" t="s">
        <v>235</v>
      </c>
      <c r="Q150">
        <v>490350</v>
      </c>
      <c r="R150">
        <v>54</v>
      </c>
      <c r="S150">
        <v>91</v>
      </c>
      <c r="T150" t="s">
        <v>318</v>
      </c>
      <c r="U150">
        <v>1</v>
      </c>
      <c r="V150" t="s">
        <v>343</v>
      </c>
      <c r="W150">
        <v>54</v>
      </c>
      <c r="X150" t="s">
        <v>261</v>
      </c>
      <c r="Y150" t="s">
        <v>467</v>
      </c>
      <c r="Z150" t="s">
        <v>467</v>
      </c>
      <c r="AA150" t="s">
        <v>467</v>
      </c>
      <c r="AB150" t="s">
        <v>467</v>
      </c>
      <c r="AC150" t="s">
        <v>467</v>
      </c>
      <c r="AD150" t="s">
        <v>467</v>
      </c>
      <c r="AE150" t="s">
        <v>467</v>
      </c>
      <c r="AF150">
        <v>5</v>
      </c>
      <c r="AG150" t="s">
        <v>314</v>
      </c>
      <c r="AH150" t="s">
        <v>467</v>
      </c>
      <c r="AI150" t="s">
        <v>467</v>
      </c>
      <c r="AJ150" t="s">
        <v>467</v>
      </c>
      <c r="AK150" t="s">
        <v>467</v>
      </c>
      <c r="AL150" t="s">
        <v>467</v>
      </c>
      <c r="AM150" t="s">
        <v>467</v>
      </c>
      <c r="AN150">
        <v>9.0815900000000005E-2</v>
      </c>
      <c r="AO150" t="s">
        <v>467</v>
      </c>
      <c r="AP150" t="s">
        <v>467</v>
      </c>
    </row>
    <row r="151" spans="1:42" x14ac:dyDescent="0.3">
      <c r="A151" s="210" t="str">
        <f t="shared" si="9"/>
        <v>SL_2028_art_91_53</v>
      </c>
      <c r="B151" s="229" t="str">
        <f t="shared" si="10"/>
        <v>Single Long Haul Truck</v>
      </c>
      <c r="C151" s="240">
        <f t="shared" si="12"/>
        <v>1.7512108294727017E-3</v>
      </c>
      <c r="D151" s="421">
        <f t="shared" si="11"/>
        <v>1.3126305844962403E-4</v>
      </c>
      <c r="E151">
        <v>7.4955599999999997E-2</v>
      </c>
      <c r="F151">
        <v>1</v>
      </c>
      <c r="G151">
        <v>1</v>
      </c>
      <c r="H151">
        <v>2028</v>
      </c>
      <c r="I151">
        <v>1</v>
      </c>
      <c r="J151">
        <v>5</v>
      </c>
      <c r="K151" t="s">
        <v>312</v>
      </c>
      <c r="L151">
        <v>9</v>
      </c>
      <c r="M151">
        <v>49</v>
      </c>
      <c r="N151" t="s">
        <v>313</v>
      </c>
      <c r="O151">
        <v>49035</v>
      </c>
      <c r="P151" t="s">
        <v>235</v>
      </c>
      <c r="Q151">
        <v>490350</v>
      </c>
      <c r="R151">
        <v>53</v>
      </c>
      <c r="S151">
        <v>91</v>
      </c>
      <c r="T151" t="s">
        <v>318</v>
      </c>
      <c r="U151">
        <v>1</v>
      </c>
      <c r="V151" t="s">
        <v>343</v>
      </c>
      <c r="W151">
        <v>53</v>
      </c>
      <c r="X151" t="s">
        <v>260</v>
      </c>
      <c r="Y151" t="s">
        <v>467</v>
      </c>
      <c r="Z151" t="s">
        <v>467</v>
      </c>
      <c r="AA151" t="s">
        <v>467</v>
      </c>
      <c r="AB151" t="s">
        <v>467</v>
      </c>
      <c r="AC151" t="s">
        <v>467</v>
      </c>
      <c r="AD151" t="s">
        <v>467</v>
      </c>
      <c r="AE151" t="s">
        <v>467</v>
      </c>
      <c r="AF151">
        <v>5</v>
      </c>
      <c r="AG151" t="s">
        <v>314</v>
      </c>
      <c r="AH151" t="s">
        <v>467</v>
      </c>
      <c r="AI151" t="s">
        <v>467</v>
      </c>
      <c r="AJ151" t="s">
        <v>467</v>
      </c>
      <c r="AK151" t="s">
        <v>467</v>
      </c>
      <c r="AL151" t="s">
        <v>467</v>
      </c>
      <c r="AM151" t="s">
        <v>467</v>
      </c>
      <c r="AN151">
        <v>7.4955599999999997E-2</v>
      </c>
      <c r="AO151" t="s">
        <v>467</v>
      </c>
      <c r="AP151" t="s">
        <v>467</v>
      </c>
    </row>
    <row r="152" spans="1:42" x14ac:dyDescent="0.3">
      <c r="A152" s="210" t="str">
        <f t="shared" si="9"/>
        <v>SL_2028_art_91_52</v>
      </c>
      <c r="B152" s="229" t="str">
        <f t="shared" si="10"/>
        <v>Single Short Haul Truck</v>
      </c>
      <c r="C152" s="240">
        <f t="shared" si="12"/>
        <v>2.5384092162257711E-2</v>
      </c>
      <c r="D152" s="421">
        <f t="shared" si="11"/>
        <v>1.901601034560428E-3</v>
      </c>
      <c r="E152">
        <v>7.4913099999999996E-2</v>
      </c>
      <c r="F152">
        <v>1</v>
      </c>
      <c r="G152">
        <v>1</v>
      </c>
      <c r="H152">
        <v>2028</v>
      </c>
      <c r="I152">
        <v>1</v>
      </c>
      <c r="J152">
        <v>5</v>
      </c>
      <c r="K152" t="s">
        <v>312</v>
      </c>
      <c r="L152">
        <v>9</v>
      </c>
      <c r="M152">
        <v>49</v>
      </c>
      <c r="N152" t="s">
        <v>313</v>
      </c>
      <c r="O152">
        <v>49035</v>
      </c>
      <c r="P152" t="s">
        <v>235</v>
      </c>
      <c r="Q152">
        <v>490350</v>
      </c>
      <c r="R152">
        <v>52</v>
      </c>
      <c r="S152">
        <v>91</v>
      </c>
      <c r="T152" t="s">
        <v>318</v>
      </c>
      <c r="U152">
        <v>1</v>
      </c>
      <c r="V152" t="s">
        <v>343</v>
      </c>
      <c r="W152">
        <v>52</v>
      </c>
      <c r="X152" t="s">
        <v>259</v>
      </c>
      <c r="Y152" t="s">
        <v>467</v>
      </c>
      <c r="Z152" t="s">
        <v>467</v>
      </c>
      <c r="AA152" t="s">
        <v>467</v>
      </c>
      <c r="AB152" t="s">
        <v>467</v>
      </c>
      <c r="AC152" t="s">
        <v>467</v>
      </c>
      <c r="AD152" t="s">
        <v>467</v>
      </c>
      <c r="AE152" t="s">
        <v>467</v>
      </c>
      <c r="AF152">
        <v>5</v>
      </c>
      <c r="AG152" t="s">
        <v>314</v>
      </c>
      <c r="AH152" t="s">
        <v>467</v>
      </c>
      <c r="AI152" t="s">
        <v>467</v>
      </c>
      <c r="AJ152" t="s">
        <v>467</v>
      </c>
      <c r="AK152" t="s">
        <v>467</v>
      </c>
      <c r="AL152" t="s">
        <v>467</v>
      </c>
      <c r="AM152" t="s">
        <v>467</v>
      </c>
      <c r="AN152">
        <v>7.4913099999999996E-2</v>
      </c>
      <c r="AO152" t="s">
        <v>467</v>
      </c>
      <c r="AP152" t="s">
        <v>467</v>
      </c>
    </row>
    <row r="153" spans="1:42" x14ac:dyDescent="0.3">
      <c r="A153" s="210" t="str">
        <f t="shared" si="9"/>
        <v>SL_2028_art_91_51</v>
      </c>
      <c r="B153" s="229" t="str">
        <f t="shared" si="10"/>
        <v>Refuse Truck</v>
      </c>
      <c r="C153" s="240">
        <f t="shared" si="12"/>
        <v>1.3855574196514914E-3</v>
      </c>
      <c r="D153" s="421">
        <f t="shared" si="11"/>
        <v>1.5181829758605323E-4</v>
      </c>
      <c r="E153">
        <v>0.109572</v>
      </c>
      <c r="F153">
        <v>1</v>
      </c>
      <c r="G153">
        <v>1</v>
      </c>
      <c r="H153">
        <v>2028</v>
      </c>
      <c r="I153">
        <v>1</v>
      </c>
      <c r="J153">
        <v>5</v>
      </c>
      <c r="K153" t="s">
        <v>312</v>
      </c>
      <c r="L153">
        <v>9</v>
      </c>
      <c r="M153">
        <v>49</v>
      </c>
      <c r="N153" t="s">
        <v>313</v>
      </c>
      <c r="O153">
        <v>49035</v>
      </c>
      <c r="P153" t="s">
        <v>235</v>
      </c>
      <c r="Q153">
        <v>490350</v>
      </c>
      <c r="R153">
        <v>51</v>
      </c>
      <c r="S153">
        <v>91</v>
      </c>
      <c r="T153" t="s">
        <v>318</v>
      </c>
      <c r="U153">
        <v>1</v>
      </c>
      <c r="V153" t="s">
        <v>343</v>
      </c>
      <c r="W153">
        <v>51</v>
      </c>
      <c r="X153" t="s">
        <v>258</v>
      </c>
      <c r="Y153" t="s">
        <v>467</v>
      </c>
      <c r="Z153" t="s">
        <v>467</v>
      </c>
      <c r="AA153" t="s">
        <v>467</v>
      </c>
      <c r="AB153" t="s">
        <v>467</v>
      </c>
      <c r="AC153" t="s">
        <v>467</v>
      </c>
      <c r="AD153" t="s">
        <v>467</v>
      </c>
      <c r="AE153" t="s">
        <v>467</v>
      </c>
      <c r="AF153">
        <v>5</v>
      </c>
      <c r="AG153" t="s">
        <v>314</v>
      </c>
      <c r="AH153" t="s">
        <v>467</v>
      </c>
      <c r="AI153" t="s">
        <v>467</v>
      </c>
      <c r="AJ153" t="s">
        <v>467</v>
      </c>
      <c r="AK153" t="s">
        <v>467</v>
      </c>
      <c r="AL153" t="s">
        <v>467</v>
      </c>
      <c r="AM153" t="s">
        <v>467</v>
      </c>
      <c r="AN153">
        <v>0.109572</v>
      </c>
      <c r="AO153" t="s">
        <v>467</v>
      </c>
      <c r="AP153" t="s">
        <v>467</v>
      </c>
    </row>
    <row r="154" spans="1:42" x14ac:dyDescent="0.3">
      <c r="A154" s="210" t="str">
        <f t="shared" si="9"/>
        <v>SL_2028_art_91_43</v>
      </c>
      <c r="B154" s="229" t="str">
        <f t="shared" si="10"/>
        <v>School Bus</v>
      </c>
      <c r="C154" s="240">
        <f t="shared" si="12"/>
        <v>1.144824296919607E-3</v>
      </c>
      <c r="D154" s="421">
        <f t="shared" si="11"/>
        <v>9.8427986164108583E-5</v>
      </c>
      <c r="E154">
        <v>8.5976499999999997E-2</v>
      </c>
      <c r="F154">
        <v>1</v>
      </c>
      <c r="G154">
        <v>1</v>
      </c>
      <c r="H154">
        <v>2028</v>
      </c>
      <c r="I154">
        <v>1</v>
      </c>
      <c r="J154">
        <v>5</v>
      </c>
      <c r="K154" t="s">
        <v>312</v>
      </c>
      <c r="L154">
        <v>9</v>
      </c>
      <c r="M154">
        <v>49</v>
      </c>
      <c r="N154" t="s">
        <v>313</v>
      </c>
      <c r="O154">
        <v>49035</v>
      </c>
      <c r="P154" t="s">
        <v>235</v>
      </c>
      <c r="Q154">
        <v>490350</v>
      </c>
      <c r="R154">
        <v>43</v>
      </c>
      <c r="S154">
        <v>91</v>
      </c>
      <c r="T154" t="s">
        <v>318</v>
      </c>
      <c r="U154">
        <v>1</v>
      </c>
      <c r="V154" t="s">
        <v>343</v>
      </c>
      <c r="W154">
        <v>43</v>
      </c>
      <c r="X154" t="s">
        <v>257</v>
      </c>
      <c r="Y154" t="s">
        <v>467</v>
      </c>
      <c r="Z154" t="s">
        <v>467</v>
      </c>
      <c r="AA154" t="s">
        <v>467</v>
      </c>
      <c r="AB154" t="s">
        <v>467</v>
      </c>
      <c r="AC154" t="s">
        <v>467</v>
      </c>
      <c r="AD154" t="s">
        <v>467</v>
      </c>
      <c r="AE154" t="s">
        <v>467</v>
      </c>
      <c r="AF154">
        <v>5</v>
      </c>
      <c r="AG154" t="s">
        <v>314</v>
      </c>
      <c r="AH154" t="s">
        <v>467</v>
      </c>
      <c r="AI154" t="s">
        <v>467</v>
      </c>
      <c r="AJ154" t="s">
        <v>467</v>
      </c>
      <c r="AK154" t="s">
        <v>467</v>
      </c>
      <c r="AL154" t="s">
        <v>467</v>
      </c>
      <c r="AM154" t="s">
        <v>467</v>
      </c>
      <c r="AN154">
        <v>8.5976499999999997E-2</v>
      </c>
      <c r="AO154" t="s">
        <v>467</v>
      </c>
      <c r="AP154" t="s">
        <v>467</v>
      </c>
    </row>
    <row r="155" spans="1:42" x14ac:dyDescent="0.3">
      <c r="A155" s="210" t="str">
        <f t="shared" si="9"/>
        <v>SL_2028_art_91_42</v>
      </c>
      <c r="B155" s="229" t="str">
        <f t="shared" si="10"/>
        <v>Transit Bus</v>
      </c>
      <c r="C155" s="240">
        <f t="shared" si="12"/>
        <v>4.7511097353918329E-4</v>
      </c>
      <c r="D155" s="421">
        <f t="shared" si="11"/>
        <v>4.7521074684362652E-5</v>
      </c>
      <c r="E155">
        <v>0.100021</v>
      </c>
      <c r="F155">
        <v>1</v>
      </c>
      <c r="G155">
        <v>1</v>
      </c>
      <c r="H155">
        <v>2028</v>
      </c>
      <c r="I155">
        <v>1</v>
      </c>
      <c r="J155">
        <v>5</v>
      </c>
      <c r="K155" t="s">
        <v>312</v>
      </c>
      <c r="L155">
        <v>9</v>
      </c>
      <c r="M155">
        <v>49</v>
      </c>
      <c r="N155" t="s">
        <v>313</v>
      </c>
      <c r="O155">
        <v>49035</v>
      </c>
      <c r="P155" t="s">
        <v>235</v>
      </c>
      <c r="Q155">
        <v>490350</v>
      </c>
      <c r="R155">
        <v>42</v>
      </c>
      <c r="S155">
        <v>91</v>
      </c>
      <c r="T155" t="s">
        <v>318</v>
      </c>
      <c r="U155">
        <v>1</v>
      </c>
      <c r="V155" t="s">
        <v>343</v>
      </c>
      <c r="W155">
        <v>42</v>
      </c>
      <c r="X155" t="s">
        <v>256</v>
      </c>
      <c r="Y155" t="s">
        <v>467</v>
      </c>
      <c r="Z155" t="s">
        <v>467</v>
      </c>
      <c r="AA155" t="s">
        <v>467</v>
      </c>
      <c r="AB155" t="s">
        <v>467</v>
      </c>
      <c r="AC155" t="s">
        <v>467</v>
      </c>
      <c r="AD155" t="s">
        <v>467</v>
      </c>
      <c r="AE155" t="s">
        <v>467</v>
      </c>
      <c r="AF155">
        <v>5</v>
      </c>
      <c r="AG155" t="s">
        <v>314</v>
      </c>
      <c r="AH155" t="s">
        <v>467</v>
      </c>
      <c r="AI155" t="s">
        <v>467</v>
      </c>
      <c r="AJ155" t="s">
        <v>467</v>
      </c>
      <c r="AK155" t="s">
        <v>467</v>
      </c>
      <c r="AL155" t="s">
        <v>467</v>
      </c>
      <c r="AM155" t="s">
        <v>467</v>
      </c>
      <c r="AN155">
        <v>0.100021</v>
      </c>
      <c r="AO155" t="s">
        <v>467</v>
      </c>
      <c r="AP155" t="s">
        <v>467</v>
      </c>
    </row>
    <row r="156" spans="1:42" x14ac:dyDescent="0.3">
      <c r="A156" s="210" t="str">
        <f t="shared" si="9"/>
        <v>SL_2028_art_91_41</v>
      </c>
      <c r="B156" s="229" t="str">
        <f t="shared" si="10"/>
        <v>Intercity Bus</v>
      </c>
      <c r="C156" s="240">
        <f t="shared" si="12"/>
        <v>1.4397214122347196E-3</v>
      </c>
      <c r="D156" s="421">
        <f t="shared" si="11"/>
        <v>1.426763919524607E-4</v>
      </c>
      <c r="E156">
        <v>9.9099999999999994E-2</v>
      </c>
      <c r="F156">
        <v>1</v>
      </c>
      <c r="G156">
        <v>1</v>
      </c>
      <c r="H156">
        <v>2028</v>
      </c>
      <c r="I156">
        <v>1</v>
      </c>
      <c r="J156">
        <v>5</v>
      </c>
      <c r="K156" t="s">
        <v>312</v>
      </c>
      <c r="L156">
        <v>9</v>
      </c>
      <c r="M156">
        <v>49</v>
      </c>
      <c r="N156" t="s">
        <v>313</v>
      </c>
      <c r="O156">
        <v>49035</v>
      </c>
      <c r="P156" t="s">
        <v>235</v>
      </c>
      <c r="Q156">
        <v>490350</v>
      </c>
      <c r="R156">
        <v>41</v>
      </c>
      <c r="S156">
        <v>91</v>
      </c>
      <c r="T156" t="s">
        <v>318</v>
      </c>
      <c r="U156">
        <v>1</v>
      </c>
      <c r="V156" t="s">
        <v>343</v>
      </c>
      <c r="W156">
        <v>41</v>
      </c>
      <c r="X156" t="s">
        <v>468</v>
      </c>
      <c r="Y156" t="s">
        <v>467</v>
      </c>
      <c r="Z156" t="s">
        <v>467</v>
      </c>
      <c r="AA156" t="s">
        <v>467</v>
      </c>
      <c r="AB156" t="s">
        <v>467</v>
      </c>
      <c r="AC156" t="s">
        <v>467</v>
      </c>
      <c r="AD156" t="s">
        <v>467</v>
      </c>
      <c r="AE156" t="s">
        <v>467</v>
      </c>
      <c r="AF156">
        <v>5</v>
      </c>
      <c r="AG156" t="s">
        <v>314</v>
      </c>
      <c r="AH156" t="s">
        <v>467</v>
      </c>
      <c r="AI156" t="s">
        <v>467</v>
      </c>
      <c r="AJ156" t="s">
        <v>467</v>
      </c>
      <c r="AK156" t="s">
        <v>467</v>
      </c>
      <c r="AL156" t="s">
        <v>467</v>
      </c>
      <c r="AM156" t="s">
        <v>467</v>
      </c>
      <c r="AN156">
        <v>9.9099999999999994E-2</v>
      </c>
      <c r="AO156" t="s">
        <v>467</v>
      </c>
      <c r="AP156" t="s">
        <v>467</v>
      </c>
    </row>
    <row r="157" spans="1:42" x14ac:dyDescent="0.3">
      <c r="A157" s="210" t="str">
        <f t="shared" si="9"/>
        <v>SL_2028_art_91_32</v>
      </c>
      <c r="B157" s="229" t="str">
        <f t="shared" si="10"/>
        <v>Light Commercial Truck</v>
      </c>
      <c r="C157" s="240">
        <f t="shared" si="12"/>
        <v>2.8352451231163752E-2</v>
      </c>
      <c r="D157" s="421">
        <f t="shared" si="11"/>
        <v>1.2225633675780271E-3</v>
      </c>
      <c r="E157">
        <v>4.3120199999999997E-2</v>
      </c>
      <c r="F157">
        <v>1</v>
      </c>
      <c r="G157">
        <v>1</v>
      </c>
      <c r="H157">
        <v>2028</v>
      </c>
      <c r="I157">
        <v>1</v>
      </c>
      <c r="J157">
        <v>5</v>
      </c>
      <c r="K157" t="s">
        <v>312</v>
      </c>
      <c r="L157">
        <v>9</v>
      </c>
      <c r="M157">
        <v>49</v>
      </c>
      <c r="N157" t="s">
        <v>313</v>
      </c>
      <c r="O157">
        <v>49035</v>
      </c>
      <c r="P157" t="s">
        <v>235</v>
      </c>
      <c r="Q157">
        <v>490350</v>
      </c>
      <c r="R157">
        <v>32</v>
      </c>
      <c r="S157">
        <v>91</v>
      </c>
      <c r="T157" t="s">
        <v>318</v>
      </c>
      <c r="U157">
        <v>1</v>
      </c>
      <c r="V157" t="s">
        <v>343</v>
      </c>
      <c r="W157">
        <v>32</v>
      </c>
      <c r="X157" t="s">
        <v>254</v>
      </c>
      <c r="Y157" t="s">
        <v>467</v>
      </c>
      <c r="Z157" t="s">
        <v>467</v>
      </c>
      <c r="AA157" t="s">
        <v>467</v>
      </c>
      <c r="AB157" t="s">
        <v>467</v>
      </c>
      <c r="AC157" t="s">
        <v>467</v>
      </c>
      <c r="AD157" t="s">
        <v>467</v>
      </c>
      <c r="AE157" t="s">
        <v>467</v>
      </c>
      <c r="AF157">
        <v>5</v>
      </c>
      <c r="AG157" t="s">
        <v>314</v>
      </c>
      <c r="AH157" t="s">
        <v>467</v>
      </c>
      <c r="AI157" t="s">
        <v>467</v>
      </c>
      <c r="AJ157" t="s">
        <v>467</v>
      </c>
      <c r="AK157" t="s">
        <v>467</v>
      </c>
      <c r="AL157" t="s">
        <v>467</v>
      </c>
      <c r="AM157" t="s">
        <v>467</v>
      </c>
      <c r="AN157">
        <v>4.3120199999999997E-2</v>
      </c>
      <c r="AO157" t="s">
        <v>467</v>
      </c>
      <c r="AP157" t="s">
        <v>467</v>
      </c>
    </row>
    <row r="158" spans="1:42" x14ac:dyDescent="0.3">
      <c r="A158" s="210" t="str">
        <f t="shared" si="9"/>
        <v>SL_2028_art_91_31</v>
      </c>
      <c r="B158" s="229" t="str">
        <f t="shared" si="10"/>
        <v>Passenger Truck</v>
      </c>
      <c r="C158" s="240">
        <f t="shared" si="12"/>
        <v>0.24407841471830063</v>
      </c>
      <c r="D158" s="421">
        <f t="shared" si="11"/>
        <v>9.7142720901054226E-3</v>
      </c>
      <c r="E158">
        <v>3.9799800000000003E-2</v>
      </c>
      <c r="F158">
        <v>1</v>
      </c>
      <c r="G158">
        <v>1</v>
      </c>
      <c r="H158">
        <v>2028</v>
      </c>
      <c r="I158">
        <v>1</v>
      </c>
      <c r="J158">
        <v>5</v>
      </c>
      <c r="K158" t="s">
        <v>312</v>
      </c>
      <c r="L158">
        <v>9</v>
      </c>
      <c r="M158">
        <v>49</v>
      </c>
      <c r="N158" t="s">
        <v>313</v>
      </c>
      <c r="O158">
        <v>49035</v>
      </c>
      <c r="P158" t="s">
        <v>235</v>
      </c>
      <c r="Q158">
        <v>490350</v>
      </c>
      <c r="R158">
        <v>31</v>
      </c>
      <c r="S158">
        <v>91</v>
      </c>
      <c r="T158" t="s">
        <v>318</v>
      </c>
      <c r="U158">
        <v>1</v>
      </c>
      <c r="V158" t="s">
        <v>343</v>
      </c>
      <c r="W158">
        <v>31</v>
      </c>
      <c r="X158" t="s">
        <v>253</v>
      </c>
      <c r="Y158" t="s">
        <v>467</v>
      </c>
      <c r="Z158" t="s">
        <v>467</v>
      </c>
      <c r="AA158" t="s">
        <v>467</v>
      </c>
      <c r="AB158" t="s">
        <v>467</v>
      </c>
      <c r="AC158" t="s">
        <v>467</v>
      </c>
      <c r="AD158" t="s">
        <v>467</v>
      </c>
      <c r="AE158" t="s">
        <v>467</v>
      </c>
      <c r="AF158">
        <v>5</v>
      </c>
      <c r="AG158" t="s">
        <v>314</v>
      </c>
      <c r="AH158" t="s">
        <v>467</v>
      </c>
      <c r="AI158" t="s">
        <v>467</v>
      </c>
      <c r="AJ158" t="s">
        <v>467</v>
      </c>
      <c r="AK158" t="s">
        <v>467</v>
      </c>
      <c r="AL158" t="s">
        <v>467</v>
      </c>
      <c r="AM158" t="s">
        <v>467</v>
      </c>
      <c r="AN158">
        <v>3.9799800000000003E-2</v>
      </c>
      <c r="AO158" t="s">
        <v>467</v>
      </c>
      <c r="AP158" t="s">
        <v>467</v>
      </c>
    </row>
    <row r="159" spans="1:42" x14ac:dyDescent="0.3">
      <c r="A159" s="210" t="str">
        <f t="shared" si="9"/>
        <v>SL_2028_art_91_21</v>
      </c>
      <c r="B159" s="229" t="str">
        <f t="shared" si="10"/>
        <v>Passenger Car</v>
      </c>
      <c r="C159" s="240">
        <f t="shared" si="12"/>
        <v>0.64892751445142116</v>
      </c>
      <c r="D159" s="421">
        <f t="shared" si="11"/>
        <v>1.9566916664999368E-2</v>
      </c>
      <c r="E159">
        <v>3.0152700000000001E-2</v>
      </c>
      <c r="F159">
        <v>1</v>
      </c>
      <c r="G159">
        <v>1</v>
      </c>
      <c r="H159">
        <v>2028</v>
      </c>
      <c r="I159">
        <v>1</v>
      </c>
      <c r="J159">
        <v>5</v>
      </c>
      <c r="K159" t="s">
        <v>312</v>
      </c>
      <c r="L159">
        <v>9</v>
      </c>
      <c r="M159">
        <v>49</v>
      </c>
      <c r="N159" t="s">
        <v>313</v>
      </c>
      <c r="O159">
        <v>49035</v>
      </c>
      <c r="P159" t="s">
        <v>235</v>
      </c>
      <c r="Q159">
        <v>490350</v>
      </c>
      <c r="R159">
        <v>21</v>
      </c>
      <c r="S159">
        <v>91</v>
      </c>
      <c r="T159" t="s">
        <v>318</v>
      </c>
      <c r="U159">
        <v>1</v>
      </c>
      <c r="V159" t="s">
        <v>343</v>
      </c>
      <c r="W159">
        <v>21</v>
      </c>
      <c r="X159" t="s">
        <v>252</v>
      </c>
      <c r="Y159" t="s">
        <v>467</v>
      </c>
      <c r="Z159" t="s">
        <v>467</v>
      </c>
      <c r="AA159" t="s">
        <v>467</v>
      </c>
      <c r="AB159" t="s">
        <v>467</v>
      </c>
      <c r="AC159" t="s">
        <v>467</v>
      </c>
      <c r="AD159" t="s">
        <v>467</v>
      </c>
      <c r="AE159" t="s">
        <v>467</v>
      </c>
      <c r="AF159">
        <v>5</v>
      </c>
      <c r="AG159" t="s">
        <v>314</v>
      </c>
      <c r="AH159" t="s">
        <v>467</v>
      </c>
      <c r="AI159" t="s">
        <v>467</v>
      </c>
      <c r="AJ159" t="s">
        <v>467</v>
      </c>
      <c r="AK159" t="s">
        <v>467</v>
      </c>
      <c r="AL159" t="s">
        <v>467</v>
      </c>
      <c r="AM159" t="s">
        <v>467</v>
      </c>
      <c r="AN159">
        <v>3.0152700000000001E-2</v>
      </c>
      <c r="AO159" t="s">
        <v>467</v>
      </c>
      <c r="AP159" t="s">
        <v>467</v>
      </c>
    </row>
    <row r="160" spans="1:42" x14ac:dyDescent="0.3">
      <c r="A160" s="210" t="str">
        <f t="shared" si="9"/>
        <v>SL_2028_art_91_11</v>
      </c>
      <c r="B160" s="229" t="str">
        <f t="shared" si="10"/>
        <v>Motorcycle</v>
      </c>
      <c r="C160" s="240">
        <f t="shared" si="12"/>
        <v>8.6555709987792731E-4</v>
      </c>
      <c r="D160" s="421">
        <f t="shared" si="11"/>
        <v>1.5253972438278677E-5</v>
      </c>
      <c r="E160">
        <v>1.7623300000000001E-2</v>
      </c>
      <c r="F160">
        <v>1</v>
      </c>
      <c r="G160">
        <v>1</v>
      </c>
      <c r="H160">
        <v>2028</v>
      </c>
      <c r="I160">
        <v>1</v>
      </c>
      <c r="J160">
        <v>5</v>
      </c>
      <c r="K160" t="s">
        <v>312</v>
      </c>
      <c r="L160">
        <v>9</v>
      </c>
      <c r="M160">
        <v>49</v>
      </c>
      <c r="N160" t="s">
        <v>313</v>
      </c>
      <c r="O160">
        <v>49035</v>
      </c>
      <c r="P160" t="s">
        <v>235</v>
      </c>
      <c r="Q160">
        <v>490350</v>
      </c>
      <c r="R160">
        <v>11</v>
      </c>
      <c r="S160">
        <v>91</v>
      </c>
      <c r="T160" t="s">
        <v>318</v>
      </c>
      <c r="U160">
        <v>1</v>
      </c>
      <c r="V160" t="s">
        <v>343</v>
      </c>
      <c r="W160">
        <v>11</v>
      </c>
      <c r="X160" t="s">
        <v>250</v>
      </c>
      <c r="Y160" t="s">
        <v>467</v>
      </c>
      <c r="Z160" t="s">
        <v>467</v>
      </c>
      <c r="AA160" t="s">
        <v>467</v>
      </c>
      <c r="AB160" t="s">
        <v>467</v>
      </c>
      <c r="AC160" t="s">
        <v>467</v>
      </c>
      <c r="AD160" t="s">
        <v>467</v>
      </c>
      <c r="AE160" t="s">
        <v>467</v>
      </c>
      <c r="AF160">
        <v>5</v>
      </c>
      <c r="AG160" t="s">
        <v>314</v>
      </c>
      <c r="AH160" t="s">
        <v>467</v>
      </c>
      <c r="AI160" t="s">
        <v>467</v>
      </c>
      <c r="AJ160" t="s">
        <v>467</v>
      </c>
      <c r="AK160" t="s">
        <v>467</v>
      </c>
      <c r="AL160" t="s">
        <v>467</v>
      </c>
      <c r="AM160" t="s">
        <v>467</v>
      </c>
      <c r="AN160">
        <v>1.7623300000000001E-2</v>
      </c>
      <c r="AO160" t="s">
        <v>467</v>
      </c>
      <c r="AP160" t="s">
        <v>467</v>
      </c>
    </row>
    <row r="161" spans="1:42" x14ac:dyDescent="0.3">
      <c r="A161" s="210" t="str">
        <f t="shared" si="9"/>
        <v>SL_2028_art_90_62</v>
      </c>
      <c r="B161" s="229" t="str">
        <f t="shared" si="10"/>
        <v>Combination Long Haul Truck</v>
      </c>
      <c r="C161" s="240">
        <f t="shared" si="12"/>
        <v>2.2573995543173502E-2</v>
      </c>
      <c r="D161" s="421">
        <f t="shared" si="11"/>
        <v>167.47602145489333</v>
      </c>
      <c r="E161">
        <v>7418.98</v>
      </c>
      <c r="F161">
        <v>1</v>
      </c>
      <c r="G161">
        <v>1</v>
      </c>
      <c r="H161">
        <v>2028</v>
      </c>
      <c r="I161">
        <v>1</v>
      </c>
      <c r="J161">
        <v>5</v>
      </c>
      <c r="K161" t="s">
        <v>312</v>
      </c>
      <c r="L161">
        <v>9</v>
      </c>
      <c r="M161">
        <v>49</v>
      </c>
      <c r="N161" t="s">
        <v>313</v>
      </c>
      <c r="O161">
        <v>49035</v>
      </c>
      <c r="P161" t="s">
        <v>235</v>
      </c>
      <c r="Q161">
        <v>490350</v>
      </c>
      <c r="R161">
        <v>62</v>
      </c>
      <c r="S161">
        <v>90</v>
      </c>
      <c r="T161" t="s">
        <v>179</v>
      </c>
      <c r="U161">
        <v>1</v>
      </c>
      <c r="V161" t="s">
        <v>343</v>
      </c>
      <c r="W161">
        <v>62</v>
      </c>
      <c r="X161" t="s">
        <v>263</v>
      </c>
      <c r="Y161" t="s">
        <v>467</v>
      </c>
      <c r="Z161" t="s">
        <v>467</v>
      </c>
      <c r="AA161" t="s">
        <v>467</v>
      </c>
      <c r="AB161" t="s">
        <v>467</v>
      </c>
      <c r="AC161" t="s">
        <v>467</v>
      </c>
      <c r="AD161" t="s">
        <v>467</v>
      </c>
      <c r="AE161" t="s">
        <v>467</v>
      </c>
      <c r="AF161">
        <v>5</v>
      </c>
      <c r="AG161" t="s">
        <v>314</v>
      </c>
      <c r="AH161" t="s">
        <v>467</v>
      </c>
      <c r="AI161" t="s">
        <v>467</v>
      </c>
      <c r="AJ161" t="s">
        <v>467</v>
      </c>
      <c r="AK161" t="s">
        <v>467</v>
      </c>
      <c r="AL161" t="s">
        <v>467</v>
      </c>
      <c r="AM161" t="s">
        <v>467</v>
      </c>
      <c r="AN161">
        <v>7418.98</v>
      </c>
      <c r="AO161" t="s">
        <v>467</v>
      </c>
      <c r="AP161" t="s">
        <v>467</v>
      </c>
    </row>
    <row r="162" spans="1:42" x14ac:dyDescent="0.3">
      <c r="A162" s="210" t="str">
        <f t="shared" si="9"/>
        <v>SL_2028_art_90_61</v>
      </c>
      <c r="B162" s="229" t="str">
        <f t="shared" si="10"/>
        <v>Combination Short Haul Truck</v>
      </c>
      <c r="C162" s="240">
        <f t="shared" si="12"/>
        <v>2.089364887475836E-2</v>
      </c>
      <c r="D162" s="421">
        <f t="shared" si="11"/>
        <v>154.56139436049122</v>
      </c>
      <c r="E162">
        <v>7397.53</v>
      </c>
      <c r="F162">
        <v>1</v>
      </c>
      <c r="G162">
        <v>1</v>
      </c>
      <c r="H162">
        <v>2028</v>
      </c>
      <c r="I162">
        <v>1</v>
      </c>
      <c r="J162">
        <v>5</v>
      </c>
      <c r="K162" t="s">
        <v>312</v>
      </c>
      <c r="L162">
        <v>9</v>
      </c>
      <c r="M162">
        <v>49</v>
      </c>
      <c r="N162" t="s">
        <v>313</v>
      </c>
      <c r="O162">
        <v>49035</v>
      </c>
      <c r="P162" t="s">
        <v>235</v>
      </c>
      <c r="Q162">
        <v>490350</v>
      </c>
      <c r="R162">
        <v>61</v>
      </c>
      <c r="S162">
        <v>90</v>
      </c>
      <c r="T162" t="s">
        <v>179</v>
      </c>
      <c r="U162">
        <v>1</v>
      </c>
      <c r="V162" t="s">
        <v>343</v>
      </c>
      <c r="W162">
        <v>61</v>
      </c>
      <c r="X162" t="s">
        <v>262</v>
      </c>
      <c r="Y162" t="s">
        <v>467</v>
      </c>
      <c r="Z162" t="s">
        <v>467</v>
      </c>
      <c r="AA162" t="s">
        <v>467</v>
      </c>
      <c r="AB162" t="s">
        <v>467</v>
      </c>
      <c r="AC162" t="s">
        <v>467</v>
      </c>
      <c r="AD162" t="s">
        <v>467</v>
      </c>
      <c r="AE162" t="s">
        <v>467</v>
      </c>
      <c r="AF162">
        <v>5</v>
      </c>
      <c r="AG162" t="s">
        <v>314</v>
      </c>
      <c r="AH162" t="s">
        <v>467</v>
      </c>
      <c r="AI162" t="s">
        <v>467</v>
      </c>
      <c r="AJ162" t="s">
        <v>467</v>
      </c>
      <c r="AK162" t="s">
        <v>467</v>
      </c>
      <c r="AL162" t="s">
        <v>467</v>
      </c>
      <c r="AM162" t="s">
        <v>467</v>
      </c>
      <c r="AN162">
        <v>7397.53</v>
      </c>
      <c r="AO162" t="s">
        <v>467</v>
      </c>
      <c r="AP162" t="s">
        <v>467</v>
      </c>
    </row>
    <row r="163" spans="1:42" x14ac:dyDescent="0.3">
      <c r="A163" s="210" t="str">
        <f t="shared" si="9"/>
        <v>SL_2028_art_90_54</v>
      </c>
      <c r="B163" s="229" t="str">
        <f t="shared" si="10"/>
        <v>Motor Home</v>
      </c>
      <c r="C163" s="240">
        <f t="shared" si="12"/>
        <v>2.7279009872292342E-3</v>
      </c>
      <c r="D163" s="421">
        <f t="shared" si="11"/>
        <v>18.974460896870383</v>
      </c>
      <c r="E163">
        <v>6955.7</v>
      </c>
      <c r="F163">
        <v>1</v>
      </c>
      <c r="G163">
        <v>1</v>
      </c>
      <c r="H163">
        <v>2028</v>
      </c>
      <c r="I163">
        <v>1</v>
      </c>
      <c r="J163">
        <v>5</v>
      </c>
      <c r="K163" t="s">
        <v>312</v>
      </c>
      <c r="L163">
        <v>9</v>
      </c>
      <c r="M163">
        <v>49</v>
      </c>
      <c r="N163" t="s">
        <v>313</v>
      </c>
      <c r="O163">
        <v>49035</v>
      </c>
      <c r="P163" t="s">
        <v>235</v>
      </c>
      <c r="Q163">
        <v>490350</v>
      </c>
      <c r="R163">
        <v>54</v>
      </c>
      <c r="S163">
        <v>90</v>
      </c>
      <c r="T163" t="s">
        <v>179</v>
      </c>
      <c r="U163">
        <v>1</v>
      </c>
      <c r="V163" t="s">
        <v>343</v>
      </c>
      <c r="W163">
        <v>54</v>
      </c>
      <c r="X163" t="s">
        <v>261</v>
      </c>
      <c r="Y163" t="s">
        <v>467</v>
      </c>
      <c r="Z163" t="s">
        <v>467</v>
      </c>
      <c r="AA163" t="s">
        <v>467</v>
      </c>
      <c r="AB163" t="s">
        <v>467</v>
      </c>
      <c r="AC163" t="s">
        <v>467</v>
      </c>
      <c r="AD163" t="s">
        <v>467</v>
      </c>
      <c r="AE163" t="s">
        <v>467</v>
      </c>
      <c r="AF163">
        <v>5</v>
      </c>
      <c r="AG163" t="s">
        <v>314</v>
      </c>
      <c r="AH163" t="s">
        <v>467</v>
      </c>
      <c r="AI163" t="s">
        <v>467</v>
      </c>
      <c r="AJ163" t="s">
        <v>467</v>
      </c>
      <c r="AK163" t="s">
        <v>467</v>
      </c>
      <c r="AL163" t="s">
        <v>467</v>
      </c>
      <c r="AM163" t="s">
        <v>467</v>
      </c>
      <c r="AN163">
        <v>6955.7</v>
      </c>
      <c r="AO163" t="s">
        <v>467</v>
      </c>
      <c r="AP163" t="s">
        <v>467</v>
      </c>
    </row>
    <row r="164" spans="1:42" x14ac:dyDescent="0.3">
      <c r="A164" s="210" t="str">
        <f t="shared" si="9"/>
        <v>SL_2028_art_90_53</v>
      </c>
      <c r="B164" s="229" t="str">
        <f t="shared" si="10"/>
        <v>Single Long Haul Truck</v>
      </c>
      <c r="C164" s="240">
        <f t="shared" si="12"/>
        <v>1.7512108294727017E-3</v>
      </c>
      <c r="D164" s="421">
        <f t="shared" si="11"/>
        <v>10.089531145573792</v>
      </c>
      <c r="E164">
        <v>5761.46</v>
      </c>
      <c r="F164">
        <v>1</v>
      </c>
      <c r="G164">
        <v>1</v>
      </c>
      <c r="H164">
        <v>2028</v>
      </c>
      <c r="I164">
        <v>1</v>
      </c>
      <c r="J164">
        <v>5</v>
      </c>
      <c r="K164" t="s">
        <v>312</v>
      </c>
      <c r="L164">
        <v>9</v>
      </c>
      <c r="M164">
        <v>49</v>
      </c>
      <c r="N164" t="s">
        <v>313</v>
      </c>
      <c r="O164">
        <v>49035</v>
      </c>
      <c r="P164" t="s">
        <v>235</v>
      </c>
      <c r="Q164">
        <v>490350</v>
      </c>
      <c r="R164">
        <v>53</v>
      </c>
      <c r="S164">
        <v>90</v>
      </c>
      <c r="T164" t="s">
        <v>179</v>
      </c>
      <c r="U164">
        <v>1</v>
      </c>
      <c r="V164" t="s">
        <v>343</v>
      </c>
      <c r="W164">
        <v>53</v>
      </c>
      <c r="X164" t="s">
        <v>260</v>
      </c>
      <c r="Y164" t="s">
        <v>467</v>
      </c>
      <c r="Z164" t="s">
        <v>467</v>
      </c>
      <c r="AA164" t="s">
        <v>467</v>
      </c>
      <c r="AB164" t="s">
        <v>467</v>
      </c>
      <c r="AC164" t="s">
        <v>467</v>
      </c>
      <c r="AD164" t="s">
        <v>467</v>
      </c>
      <c r="AE164" t="s">
        <v>467</v>
      </c>
      <c r="AF164">
        <v>5</v>
      </c>
      <c r="AG164" t="s">
        <v>314</v>
      </c>
      <c r="AH164" t="s">
        <v>467</v>
      </c>
      <c r="AI164" t="s">
        <v>467</v>
      </c>
      <c r="AJ164" t="s">
        <v>467</v>
      </c>
      <c r="AK164" t="s">
        <v>467</v>
      </c>
      <c r="AL164" t="s">
        <v>467</v>
      </c>
      <c r="AM164" t="s">
        <v>467</v>
      </c>
      <c r="AN164">
        <v>5761.46</v>
      </c>
      <c r="AO164" t="s">
        <v>467</v>
      </c>
      <c r="AP164" t="s">
        <v>467</v>
      </c>
    </row>
    <row r="165" spans="1:42" x14ac:dyDescent="0.3">
      <c r="A165" s="210" t="str">
        <f t="shared" si="9"/>
        <v>SL_2028_art_90_52</v>
      </c>
      <c r="B165" s="229" t="str">
        <f t="shared" si="10"/>
        <v>Single Short Haul Truck</v>
      </c>
      <c r="C165" s="240">
        <f t="shared" si="12"/>
        <v>2.5384092162257711E-2</v>
      </c>
      <c r="D165" s="421">
        <f t="shared" si="11"/>
        <v>146.16845637516371</v>
      </c>
      <c r="E165">
        <v>5758.27</v>
      </c>
      <c r="F165">
        <v>1</v>
      </c>
      <c r="G165">
        <v>1</v>
      </c>
      <c r="H165">
        <v>2028</v>
      </c>
      <c r="I165">
        <v>1</v>
      </c>
      <c r="J165">
        <v>5</v>
      </c>
      <c r="K165" t="s">
        <v>312</v>
      </c>
      <c r="L165">
        <v>9</v>
      </c>
      <c r="M165">
        <v>49</v>
      </c>
      <c r="N165" t="s">
        <v>313</v>
      </c>
      <c r="O165">
        <v>49035</v>
      </c>
      <c r="P165" t="s">
        <v>235</v>
      </c>
      <c r="Q165">
        <v>490350</v>
      </c>
      <c r="R165">
        <v>52</v>
      </c>
      <c r="S165">
        <v>90</v>
      </c>
      <c r="T165" t="s">
        <v>179</v>
      </c>
      <c r="U165">
        <v>1</v>
      </c>
      <c r="V165" t="s">
        <v>343</v>
      </c>
      <c r="W165">
        <v>52</v>
      </c>
      <c r="X165" t="s">
        <v>259</v>
      </c>
      <c r="Y165" t="s">
        <v>467</v>
      </c>
      <c r="Z165" t="s">
        <v>467</v>
      </c>
      <c r="AA165" t="s">
        <v>467</v>
      </c>
      <c r="AB165" t="s">
        <v>467</v>
      </c>
      <c r="AC165" t="s">
        <v>467</v>
      </c>
      <c r="AD165" t="s">
        <v>467</v>
      </c>
      <c r="AE165" t="s">
        <v>467</v>
      </c>
      <c r="AF165">
        <v>5</v>
      </c>
      <c r="AG165" t="s">
        <v>314</v>
      </c>
      <c r="AH165" t="s">
        <v>467</v>
      </c>
      <c r="AI165" t="s">
        <v>467</v>
      </c>
      <c r="AJ165" t="s">
        <v>467</v>
      </c>
      <c r="AK165" t="s">
        <v>467</v>
      </c>
      <c r="AL165" t="s">
        <v>467</v>
      </c>
      <c r="AM165" t="s">
        <v>467</v>
      </c>
      <c r="AN165">
        <v>5758.27</v>
      </c>
      <c r="AO165" t="s">
        <v>467</v>
      </c>
      <c r="AP165" t="s">
        <v>467</v>
      </c>
    </row>
    <row r="166" spans="1:42" x14ac:dyDescent="0.3">
      <c r="A166" s="210" t="str">
        <f t="shared" si="9"/>
        <v>SL_2028_art_90_51</v>
      </c>
      <c r="B166" s="229" t="str">
        <f t="shared" si="10"/>
        <v>Refuse Truck</v>
      </c>
      <c r="C166" s="240">
        <f t="shared" si="12"/>
        <v>1.3855574196514914E-3</v>
      </c>
      <c r="D166" s="421">
        <f t="shared" si="11"/>
        <v>11.117532612819012</v>
      </c>
      <c r="E166">
        <v>8023.87</v>
      </c>
      <c r="F166">
        <v>1</v>
      </c>
      <c r="G166">
        <v>1</v>
      </c>
      <c r="H166">
        <v>2028</v>
      </c>
      <c r="I166">
        <v>1</v>
      </c>
      <c r="J166">
        <v>5</v>
      </c>
      <c r="K166" t="s">
        <v>312</v>
      </c>
      <c r="L166">
        <v>9</v>
      </c>
      <c r="M166">
        <v>49</v>
      </c>
      <c r="N166" t="s">
        <v>313</v>
      </c>
      <c r="O166">
        <v>49035</v>
      </c>
      <c r="P166" t="s">
        <v>235</v>
      </c>
      <c r="Q166">
        <v>490350</v>
      </c>
      <c r="R166">
        <v>51</v>
      </c>
      <c r="S166">
        <v>90</v>
      </c>
      <c r="T166" t="s">
        <v>179</v>
      </c>
      <c r="U166">
        <v>1</v>
      </c>
      <c r="V166" t="s">
        <v>343</v>
      </c>
      <c r="W166">
        <v>51</v>
      </c>
      <c r="X166" t="s">
        <v>258</v>
      </c>
      <c r="Y166" t="s">
        <v>467</v>
      </c>
      <c r="Z166" t="s">
        <v>467</v>
      </c>
      <c r="AA166" t="s">
        <v>467</v>
      </c>
      <c r="AB166" t="s">
        <v>467</v>
      </c>
      <c r="AC166" t="s">
        <v>467</v>
      </c>
      <c r="AD166" t="s">
        <v>467</v>
      </c>
      <c r="AE166" t="s">
        <v>467</v>
      </c>
      <c r="AF166">
        <v>5</v>
      </c>
      <c r="AG166" t="s">
        <v>314</v>
      </c>
      <c r="AH166" t="s">
        <v>467</v>
      </c>
      <c r="AI166" t="s">
        <v>467</v>
      </c>
      <c r="AJ166" t="s">
        <v>467</v>
      </c>
      <c r="AK166" t="s">
        <v>467</v>
      </c>
      <c r="AL166" t="s">
        <v>467</v>
      </c>
      <c r="AM166" t="s">
        <v>467</v>
      </c>
      <c r="AN166">
        <v>8023.87</v>
      </c>
      <c r="AO166" t="s">
        <v>467</v>
      </c>
      <c r="AP166" t="s">
        <v>467</v>
      </c>
    </row>
    <row r="167" spans="1:42" x14ac:dyDescent="0.3">
      <c r="A167" s="210" t="str">
        <f t="shared" si="9"/>
        <v>SL_2028_art_90_43</v>
      </c>
      <c r="B167" s="229" t="str">
        <f t="shared" si="10"/>
        <v>School Bus</v>
      </c>
      <c r="C167" s="240">
        <f t="shared" si="12"/>
        <v>1.144824296919607E-3</v>
      </c>
      <c r="D167" s="421">
        <f t="shared" si="11"/>
        <v>7.6014959526305601</v>
      </c>
      <c r="E167">
        <v>6639.88</v>
      </c>
      <c r="F167">
        <v>1</v>
      </c>
      <c r="G167">
        <v>1</v>
      </c>
      <c r="H167">
        <v>2028</v>
      </c>
      <c r="I167">
        <v>1</v>
      </c>
      <c r="J167">
        <v>5</v>
      </c>
      <c r="K167" t="s">
        <v>312</v>
      </c>
      <c r="L167">
        <v>9</v>
      </c>
      <c r="M167">
        <v>49</v>
      </c>
      <c r="N167" t="s">
        <v>313</v>
      </c>
      <c r="O167">
        <v>49035</v>
      </c>
      <c r="P167" t="s">
        <v>235</v>
      </c>
      <c r="Q167">
        <v>490350</v>
      </c>
      <c r="R167">
        <v>43</v>
      </c>
      <c r="S167">
        <v>90</v>
      </c>
      <c r="T167" t="s">
        <v>179</v>
      </c>
      <c r="U167">
        <v>1</v>
      </c>
      <c r="V167" t="s">
        <v>343</v>
      </c>
      <c r="W167">
        <v>43</v>
      </c>
      <c r="X167" t="s">
        <v>257</v>
      </c>
      <c r="Y167" t="s">
        <v>467</v>
      </c>
      <c r="Z167" t="s">
        <v>467</v>
      </c>
      <c r="AA167" t="s">
        <v>467</v>
      </c>
      <c r="AB167" t="s">
        <v>467</v>
      </c>
      <c r="AC167" t="s">
        <v>467</v>
      </c>
      <c r="AD167" t="s">
        <v>467</v>
      </c>
      <c r="AE167" t="s">
        <v>467</v>
      </c>
      <c r="AF167">
        <v>5</v>
      </c>
      <c r="AG167" t="s">
        <v>314</v>
      </c>
      <c r="AH167" t="s">
        <v>467</v>
      </c>
      <c r="AI167" t="s">
        <v>467</v>
      </c>
      <c r="AJ167" t="s">
        <v>467</v>
      </c>
      <c r="AK167" t="s">
        <v>467</v>
      </c>
      <c r="AL167" t="s">
        <v>467</v>
      </c>
      <c r="AM167" t="s">
        <v>467</v>
      </c>
      <c r="AN167">
        <v>6639.88</v>
      </c>
      <c r="AO167" t="s">
        <v>467</v>
      </c>
      <c r="AP167" t="s">
        <v>467</v>
      </c>
    </row>
    <row r="168" spans="1:42" x14ac:dyDescent="0.3">
      <c r="A168" s="210" t="str">
        <f t="shared" si="9"/>
        <v>SL_2028_art_90_42</v>
      </c>
      <c r="B168" s="229" t="str">
        <f t="shared" si="10"/>
        <v>Transit Bus</v>
      </c>
      <c r="C168" s="240">
        <f t="shared" si="12"/>
        <v>4.7511097353918329E-4</v>
      </c>
      <c r="D168" s="421">
        <f t="shared" si="11"/>
        <v>3.592328324258971</v>
      </c>
      <c r="E168">
        <v>7561.03</v>
      </c>
      <c r="F168">
        <v>1</v>
      </c>
      <c r="G168">
        <v>1</v>
      </c>
      <c r="H168">
        <v>2028</v>
      </c>
      <c r="I168">
        <v>1</v>
      </c>
      <c r="J168">
        <v>5</v>
      </c>
      <c r="K168" t="s">
        <v>312</v>
      </c>
      <c r="L168">
        <v>9</v>
      </c>
      <c r="M168">
        <v>49</v>
      </c>
      <c r="N168" t="s">
        <v>313</v>
      </c>
      <c r="O168">
        <v>49035</v>
      </c>
      <c r="P168" t="s">
        <v>235</v>
      </c>
      <c r="Q168">
        <v>490350</v>
      </c>
      <c r="R168">
        <v>42</v>
      </c>
      <c r="S168">
        <v>90</v>
      </c>
      <c r="T168" t="s">
        <v>179</v>
      </c>
      <c r="U168">
        <v>1</v>
      </c>
      <c r="V168" t="s">
        <v>343</v>
      </c>
      <c r="W168">
        <v>42</v>
      </c>
      <c r="X168" t="s">
        <v>256</v>
      </c>
      <c r="Y168" t="s">
        <v>467</v>
      </c>
      <c r="Z168" t="s">
        <v>467</v>
      </c>
      <c r="AA168" t="s">
        <v>467</v>
      </c>
      <c r="AB168" t="s">
        <v>467</v>
      </c>
      <c r="AC168" t="s">
        <v>467</v>
      </c>
      <c r="AD168" t="s">
        <v>467</v>
      </c>
      <c r="AE168" t="s">
        <v>467</v>
      </c>
      <c r="AF168">
        <v>5</v>
      </c>
      <c r="AG168" t="s">
        <v>314</v>
      </c>
      <c r="AH168" t="s">
        <v>467</v>
      </c>
      <c r="AI168" t="s">
        <v>467</v>
      </c>
      <c r="AJ168" t="s">
        <v>467</v>
      </c>
      <c r="AK168" t="s">
        <v>467</v>
      </c>
      <c r="AL168" t="s">
        <v>467</v>
      </c>
      <c r="AM168" t="s">
        <v>467</v>
      </c>
      <c r="AN168">
        <v>7561.03</v>
      </c>
      <c r="AO168" t="s">
        <v>467</v>
      </c>
      <c r="AP168" t="s">
        <v>467</v>
      </c>
    </row>
    <row r="169" spans="1:42" x14ac:dyDescent="0.3">
      <c r="A169" s="210" t="str">
        <f t="shared" si="9"/>
        <v>SL_2028_art_90_41</v>
      </c>
      <c r="B169" s="229" t="str">
        <f t="shared" si="10"/>
        <v>Intercity Bus</v>
      </c>
      <c r="C169" s="240">
        <f t="shared" si="12"/>
        <v>1.4397214122347196E-3</v>
      </c>
      <c r="D169" s="421">
        <f t="shared" si="11"/>
        <v>10.791345462120606</v>
      </c>
      <c r="E169">
        <v>7495.44</v>
      </c>
      <c r="F169">
        <v>1</v>
      </c>
      <c r="G169">
        <v>1</v>
      </c>
      <c r="H169">
        <v>2028</v>
      </c>
      <c r="I169">
        <v>1</v>
      </c>
      <c r="J169">
        <v>5</v>
      </c>
      <c r="K169" t="s">
        <v>312</v>
      </c>
      <c r="L169">
        <v>9</v>
      </c>
      <c r="M169">
        <v>49</v>
      </c>
      <c r="N169" t="s">
        <v>313</v>
      </c>
      <c r="O169">
        <v>49035</v>
      </c>
      <c r="P169" t="s">
        <v>235</v>
      </c>
      <c r="Q169">
        <v>490350</v>
      </c>
      <c r="R169">
        <v>41</v>
      </c>
      <c r="S169">
        <v>90</v>
      </c>
      <c r="T169" t="s">
        <v>179</v>
      </c>
      <c r="U169">
        <v>1</v>
      </c>
      <c r="V169" t="s">
        <v>343</v>
      </c>
      <c r="W169">
        <v>41</v>
      </c>
      <c r="X169" t="s">
        <v>468</v>
      </c>
      <c r="Y169" t="s">
        <v>467</v>
      </c>
      <c r="Z169" t="s">
        <v>467</v>
      </c>
      <c r="AA169" t="s">
        <v>467</v>
      </c>
      <c r="AB169" t="s">
        <v>467</v>
      </c>
      <c r="AC169" t="s">
        <v>467</v>
      </c>
      <c r="AD169" t="s">
        <v>467</v>
      </c>
      <c r="AE169" t="s">
        <v>467</v>
      </c>
      <c r="AF169">
        <v>5</v>
      </c>
      <c r="AG169" t="s">
        <v>314</v>
      </c>
      <c r="AH169" t="s">
        <v>467</v>
      </c>
      <c r="AI169" t="s">
        <v>467</v>
      </c>
      <c r="AJ169" t="s">
        <v>467</v>
      </c>
      <c r="AK169" t="s">
        <v>467</v>
      </c>
      <c r="AL169" t="s">
        <v>467</v>
      </c>
      <c r="AM169" t="s">
        <v>467</v>
      </c>
      <c r="AN169">
        <v>7495.44</v>
      </c>
      <c r="AO169" t="s">
        <v>467</v>
      </c>
      <c r="AP169" t="s">
        <v>467</v>
      </c>
    </row>
    <row r="170" spans="1:42" x14ac:dyDescent="0.3">
      <c r="A170" s="210" t="str">
        <f t="shared" si="9"/>
        <v>SL_2028_art_90_32</v>
      </c>
      <c r="B170" s="229" t="str">
        <f t="shared" si="10"/>
        <v>Light Commercial Truck</v>
      </c>
      <c r="C170" s="240">
        <f t="shared" si="12"/>
        <v>2.8352451231163752E-2</v>
      </c>
      <c r="D170" s="421">
        <f t="shared" si="11"/>
        <v>93.034032322866864</v>
      </c>
      <c r="E170">
        <v>3281.34</v>
      </c>
      <c r="F170">
        <v>1</v>
      </c>
      <c r="G170">
        <v>1</v>
      </c>
      <c r="H170">
        <v>2028</v>
      </c>
      <c r="I170">
        <v>1</v>
      </c>
      <c r="J170">
        <v>5</v>
      </c>
      <c r="K170" t="s">
        <v>312</v>
      </c>
      <c r="L170">
        <v>9</v>
      </c>
      <c r="M170">
        <v>49</v>
      </c>
      <c r="N170" t="s">
        <v>313</v>
      </c>
      <c r="O170">
        <v>49035</v>
      </c>
      <c r="P170" t="s">
        <v>235</v>
      </c>
      <c r="Q170">
        <v>490350</v>
      </c>
      <c r="R170">
        <v>32</v>
      </c>
      <c r="S170">
        <v>90</v>
      </c>
      <c r="T170" t="s">
        <v>179</v>
      </c>
      <c r="U170">
        <v>1</v>
      </c>
      <c r="V170" t="s">
        <v>343</v>
      </c>
      <c r="W170">
        <v>32</v>
      </c>
      <c r="X170" t="s">
        <v>254</v>
      </c>
      <c r="Y170" t="s">
        <v>467</v>
      </c>
      <c r="Z170" t="s">
        <v>467</v>
      </c>
      <c r="AA170" t="s">
        <v>467</v>
      </c>
      <c r="AB170" t="s">
        <v>467</v>
      </c>
      <c r="AC170" t="s">
        <v>467</v>
      </c>
      <c r="AD170" t="s">
        <v>467</v>
      </c>
      <c r="AE170" t="s">
        <v>467</v>
      </c>
      <c r="AF170">
        <v>5</v>
      </c>
      <c r="AG170" t="s">
        <v>314</v>
      </c>
      <c r="AH170" t="s">
        <v>467</v>
      </c>
      <c r="AI170" t="s">
        <v>467</v>
      </c>
      <c r="AJ170" t="s">
        <v>467</v>
      </c>
      <c r="AK170" t="s">
        <v>467</v>
      </c>
      <c r="AL170" t="s">
        <v>467</v>
      </c>
      <c r="AM170" t="s">
        <v>467</v>
      </c>
      <c r="AN170">
        <v>3281.34</v>
      </c>
      <c r="AO170" t="s">
        <v>467</v>
      </c>
      <c r="AP170" t="s">
        <v>467</v>
      </c>
    </row>
    <row r="171" spans="1:42" x14ac:dyDescent="0.3">
      <c r="A171" s="210" t="str">
        <f t="shared" si="9"/>
        <v>SL_2028_art_90_31</v>
      </c>
      <c r="B171" s="229" t="str">
        <f t="shared" si="10"/>
        <v>Passenger Truck</v>
      </c>
      <c r="C171" s="240">
        <f t="shared" si="12"/>
        <v>0.24407841471830063</v>
      </c>
      <c r="D171" s="421">
        <f t="shared" si="11"/>
        <v>739.32084053417418</v>
      </c>
      <c r="E171">
        <v>3029.03</v>
      </c>
      <c r="F171">
        <v>1</v>
      </c>
      <c r="G171">
        <v>1</v>
      </c>
      <c r="H171">
        <v>2028</v>
      </c>
      <c r="I171">
        <v>1</v>
      </c>
      <c r="J171">
        <v>5</v>
      </c>
      <c r="K171" t="s">
        <v>312</v>
      </c>
      <c r="L171">
        <v>9</v>
      </c>
      <c r="M171">
        <v>49</v>
      </c>
      <c r="N171" t="s">
        <v>313</v>
      </c>
      <c r="O171">
        <v>49035</v>
      </c>
      <c r="P171" t="s">
        <v>235</v>
      </c>
      <c r="Q171">
        <v>490350</v>
      </c>
      <c r="R171">
        <v>31</v>
      </c>
      <c r="S171">
        <v>90</v>
      </c>
      <c r="T171" t="s">
        <v>179</v>
      </c>
      <c r="U171">
        <v>1</v>
      </c>
      <c r="V171" t="s">
        <v>343</v>
      </c>
      <c r="W171">
        <v>31</v>
      </c>
      <c r="X171" t="s">
        <v>253</v>
      </c>
      <c r="Y171" t="s">
        <v>467</v>
      </c>
      <c r="Z171" t="s">
        <v>467</v>
      </c>
      <c r="AA171" t="s">
        <v>467</v>
      </c>
      <c r="AB171" t="s">
        <v>467</v>
      </c>
      <c r="AC171" t="s">
        <v>467</v>
      </c>
      <c r="AD171" t="s">
        <v>467</v>
      </c>
      <c r="AE171" t="s">
        <v>467</v>
      </c>
      <c r="AF171">
        <v>5</v>
      </c>
      <c r="AG171" t="s">
        <v>314</v>
      </c>
      <c r="AH171" t="s">
        <v>467</v>
      </c>
      <c r="AI171" t="s">
        <v>467</v>
      </c>
      <c r="AJ171" t="s">
        <v>467</v>
      </c>
      <c r="AK171" t="s">
        <v>467</v>
      </c>
      <c r="AL171" t="s">
        <v>467</v>
      </c>
      <c r="AM171" t="s">
        <v>467</v>
      </c>
      <c r="AN171">
        <v>3029.03</v>
      </c>
      <c r="AO171" t="s">
        <v>467</v>
      </c>
      <c r="AP171" t="s">
        <v>467</v>
      </c>
    </row>
    <row r="172" spans="1:42" x14ac:dyDescent="0.3">
      <c r="A172" s="210" t="str">
        <f t="shared" si="9"/>
        <v>SL_2028_art_90_21</v>
      </c>
      <c r="B172" s="229" t="str">
        <f t="shared" si="10"/>
        <v>Passenger Car</v>
      </c>
      <c r="C172" s="240">
        <f t="shared" si="12"/>
        <v>0.64892751445142116</v>
      </c>
      <c r="D172" s="421">
        <f t="shared" si="11"/>
        <v>1478.6786808047309</v>
      </c>
      <c r="E172">
        <v>2278.65</v>
      </c>
      <c r="F172">
        <v>1</v>
      </c>
      <c r="G172">
        <v>1</v>
      </c>
      <c r="H172">
        <v>2028</v>
      </c>
      <c r="I172">
        <v>1</v>
      </c>
      <c r="J172">
        <v>5</v>
      </c>
      <c r="K172" t="s">
        <v>312</v>
      </c>
      <c r="L172">
        <v>9</v>
      </c>
      <c r="M172">
        <v>49</v>
      </c>
      <c r="N172" t="s">
        <v>313</v>
      </c>
      <c r="O172">
        <v>49035</v>
      </c>
      <c r="P172" t="s">
        <v>235</v>
      </c>
      <c r="Q172">
        <v>490350</v>
      </c>
      <c r="R172">
        <v>21</v>
      </c>
      <c r="S172">
        <v>90</v>
      </c>
      <c r="T172" t="s">
        <v>179</v>
      </c>
      <c r="U172">
        <v>1</v>
      </c>
      <c r="V172" t="s">
        <v>343</v>
      </c>
      <c r="W172">
        <v>21</v>
      </c>
      <c r="X172" t="s">
        <v>252</v>
      </c>
      <c r="Y172" t="s">
        <v>467</v>
      </c>
      <c r="Z172" t="s">
        <v>467</v>
      </c>
      <c r="AA172" t="s">
        <v>467</v>
      </c>
      <c r="AB172" t="s">
        <v>467</v>
      </c>
      <c r="AC172" t="s">
        <v>467</v>
      </c>
      <c r="AD172" t="s">
        <v>467</v>
      </c>
      <c r="AE172" t="s">
        <v>467</v>
      </c>
      <c r="AF172">
        <v>5</v>
      </c>
      <c r="AG172" t="s">
        <v>314</v>
      </c>
      <c r="AH172" t="s">
        <v>467</v>
      </c>
      <c r="AI172" t="s">
        <v>467</v>
      </c>
      <c r="AJ172" t="s">
        <v>467</v>
      </c>
      <c r="AK172" t="s">
        <v>467</v>
      </c>
      <c r="AL172" t="s">
        <v>467</v>
      </c>
      <c r="AM172" t="s">
        <v>467</v>
      </c>
      <c r="AN172">
        <v>2278.65</v>
      </c>
      <c r="AO172" t="s">
        <v>467</v>
      </c>
      <c r="AP172" t="s">
        <v>467</v>
      </c>
    </row>
    <row r="173" spans="1:42" x14ac:dyDescent="0.3">
      <c r="A173" s="210" t="str">
        <f t="shared" si="9"/>
        <v>SL_2028_art_90_11</v>
      </c>
      <c r="B173" s="229" t="str">
        <f t="shared" si="10"/>
        <v>Motorcycle</v>
      </c>
      <c r="C173" s="240">
        <f t="shared" si="12"/>
        <v>8.6555709987792731E-4</v>
      </c>
      <c r="D173" s="421">
        <f t="shared" si="11"/>
        <v>1.156609330282879</v>
      </c>
      <c r="E173">
        <v>1336.26</v>
      </c>
      <c r="F173">
        <v>1</v>
      </c>
      <c r="G173">
        <v>1</v>
      </c>
      <c r="H173">
        <v>2028</v>
      </c>
      <c r="I173">
        <v>1</v>
      </c>
      <c r="J173">
        <v>5</v>
      </c>
      <c r="K173" t="s">
        <v>312</v>
      </c>
      <c r="L173">
        <v>9</v>
      </c>
      <c r="M173">
        <v>49</v>
      </c>
      <c r="N173" t="s">
        <v>313</v>
      </c>
      <c r="O173">
        <v>49035</v>
      </c>
      <c r="P173" t="s">
        <v>235</v>
      </c>
      <c r="Q173">
        <v>490350</v>
      </c>
      <c r="R173">
        <v>11</v>
      </c>
      <c r="S173">
        <v>90</v>
      </c>
      <c r="T173" t="s">
        <v>179</v>
      </c>
      <c r="U173">
        <v>1</v>
      </c>
      <c r="V173" t="s">
        <v>343</v>
      </c>
      <c r="W173">
        <v>11</v>
      </c>
      <c r="X173" t="s">
        <v>250</v>
      </c>
      <c r="Y173" t="s">
        <v>467</v>
      </c>
      <c r="Z173" t="s">
        <v>467</v>
      </c>
      <c r="AA173" t="s">
        <v>467</v>
      </c>
      <c r="AB173" t="s">
        <v>467</v>
      </c>
      <c r="AC173" t="s">
        <v>467</v>
      </c>
      <c r="AD173" t="s">
        <v>467</v>
      </c>
      <c r="AE173" t="s">
        <v>467</v>
      </c>
      <c r="AF173">
        <v>5</v>
      </c>
      <c r="AG173" t="s">
        <v>314</v>
      </c>
      <c r="AH173" t="s">
        <v>467</v>
      </c>
      <c r="AI173" t="s">
        <v>467</v>
      </c>
      <c r="AJ173" t="s">
        <v>467</v>
      </c>
      <c r="AK173" t="s">
        <v>467</v>
      </c>
      <c r="AL173" t="s">
        <v>467</v>
      </c>
      <c r="AM173" t="s">
        <v>467</v>
      </c>
      <c r="AN173">
        <v>1336.26</v>
      </c>
      <c r="AO173" t="s">
        <v>467</v>
      </c>
      <c r="AP173" t="s">
        <v>467</v>
      </c>
    </row>
    <row r="174" spans="1:42" x14ac:dyDescent="0.3">
      <c r="A174" s="210" t="str">
        <f t="shared" si="9"/>
        <v>SL_2028_art_87_62</v>
      </c>
      <c r="B174" s="229" t="str">
        <f t="shared" si="10"/>
        <v>Combination Long Haul Truck</v>
      </c>
      <c r="C174" s="240">
        <f t="shared" si="12"/>
        <v>2.2573995543173502E-2</v>
      </c>
      <c r="D174" s="421">
        <f t="shared" si="11"/>
        <v>1.0377356047179032E-2</v>
      </c>
      <c r="E174">
        <v>0.459704</v>
      </c>
      <c r="F174">
        <v>1</v>
      </c>
      <c r="G174">
        <v>1</v>
      </c>
      <c r="H174">
        <v>2028</v>
      </c>
      <c r="I174">
        <v>1</v>
      </c>
      <c r="J174">
        <v>5</v>
      </c>
      <c r="K174" t="s">
        <v>312</v>
      </c>
      <c r="L174">
        <v>9</v>
      </c>
      <c r="M174">
        <v>49</v>
      </c>
      <c r="N174" t="s">
        <v>313</v>
      </c>
      <c r="O174">
        <v>49035</v>
      </c>
      <c r="P174" t="s">
        <v>235</v>
      </c>
      <c r="Q174">
        <v>490350</v>
      </c>
      <c r="R174">
        <v>62</v>
      </c>
      <c r="S174">
        <v>87</v>
      </c>
      <c r="T174" t="s">
        <v>176</v>
      </c>
      <c r="U174">
        <v>15</v>
      </c>
      <c r="V174" t="s">
        <v>342</v>
      </c>
      <c r="W174">
        <v>62</v>
      </c>
      <c r="X174" t="s">
        <v>263</v>
      </c>
      <c r="Y174" t="s">
        <v>467</v>
      </c>
      <c r="Z174" t="s">
        <v>467</v>
      </c>
      <c r="AA174" t="s">
        <v>467</v>
      </c>
      <c r="AB174" t="s">
        <v>467</v>
      </c>
      <c r="AC174" t="s">
        <v>467</v>
      </c>
      <c r="AD174" t="s">
        <v>467</v>
      </c>
      <c r="AE174" t="s">
        <v>467</v>
      </c>
      <c r="AF174">
        <v>5</v>
      </c>
      <c r="AG174" t="s">
        <v>314</v>
      </c>
      <c r="AH174" t="s">
        <v>467</v>
      </c>
      <c r="AI174" t="s">
        <v>467</v>
      </c>
      <c r="AJ174" t="s">
        <v>467</v>
      </c>
      <c r="AK174" t="s">
        <v>467</v>
      </c>
      <c r="AL174" t="s">
        <v>467</v>
      </c>
      <c r="AM174" t="s">
        <v>467</v>
      </c>
      <c r="AN174">
        <v>0.459704</v>
      </c>
      <c r="AO174" t="s">
        <v>467</v>
      </c>
      <c r="AP174" t="s">
        <v>467</v>
      </c>
    </row>
    <row r="175" spans="1:42" x14ac:dyDescent="0.3">
      <c r="A175" s="210" t="str">
        <f t="shared" si="9"/>
        <v>SL_2028_art_87_62</v>
      </c>
      <c r="B175" s="229" t="str">
        <f t="shared" si="10"/>
        <v>Combination Long Haul Truck</v>
      </c>
      <c r="C175" s="240">
        <f t="shared" si="12"/>
        <v>2.2573995543173502E-2</v>
      </c>
      <c r="D175" s="421">
        <f t="shared" si="11"/>
        <v>5.4801534540429714E-2</v>
      </c>
      <c r="E175">
        <v>2.4276399999999998</v>
      </c>
      <c r="F175">
        <v>1</v>
      </c>
      <c r="G175">
        <v>1</v>
      </c>
      <c r="H175">
        <v>2028</v>
      </c>
      <c r="I175">
        <v>1</v>
      </c>
      <c r="J175">
        <v>5</v>
      </c>
      <c r="K175" t="s">
        <v>312</v>
      </c>
      <c r="L175">
        <v>9</v>
      </c>
      <c r="M175">
        <v>49</v>
      </c>
      <c r="N175" t="s">
        <v>313</v>
      </c>
      <c r="O175">
        <v>49035</v>
      </c>
      <c r="P175" t="s">
        <v>235</v>
      </c>
      <c r="Q175">
        <v>490350</v>
      </c>
      <c r="R175">
        <v>62</v>
      </c>
      <c r="S175">
        <v>87</v>
      </c>
      <c r="T175" t="s">
        <v>176</v>
      </c>
      <c r="U175">
        <v>1</v>
      </c>
      <c r="V175" t="s">
        <v>343</v>
      </c>
      <c r="W175">
        <v>62</v>
      </c>
      <c r="X175" t="s">
        <v>263</v>
      </c>
      <c r="Y175" t="s">
        <v>467</v>
      </c>
      <c r="Z175" t="s">
        <v>467</v>
      </c>
      <c r="AA175" t="s">
        <v>467</v>
      </c>
      <c r="AB175" t="s">
        <v>467</v>
      </c>
      <c r="AC175" t="s">
        <v>467</v>
      </c>
      <c r="AD175" t="s">
        <v>467</v>
      </c>
      <c r="AE175" t="s">
        <v>467</v>
      </c>
      <c r="AF175">
        <v>5</v>
      </c>
      <c r="AG175" t="s">
        <v>314</v>
      </c>
      <c r="AH175" t="s">
        <v>467</v>
      </c>
      <c r="AI175" t="s">
        <v>467</v>
      </c>
      <c r="AJ175" t="s">
        <v>467</v>
      </c>
      <c r="AK175" t="s">
        <v>467</v>
      </c>
      <c r="AL175" t="s">
        <v>467</v>
      </c>
      <c r="AM175" t="s">
        <v>467</v>
      </c>
      <c r="AN175">
        <v>2.4276399999999998</v>
      </c>
      <c r="AO175" t="s">
        <v>467</v>
      </c>
      <c r="AP175" t="s">
        <v>467</v>
      </c>
    </row>
    <row r="176" spans="1:42" x14ac:dyDescent="0.3">
      <c r="A176" s="210" t="str">
        <f t="shared" si="9"/>
        <v>SL_2028_art_87_61</v>
      </c>
      <c r="B176" s="229" t="str">
        <f t="shared" si="10"/>
        <v>Combination Short Haul Truck</v>
      </c>
      <c r="C176" s="240">
        <f t="shared" si="12"/>
        <v>2.089364887475836E-2</v>
      </c>
      <c r="D176" s="421">
        <f t="shared" si="11"/>
        <v>9.4733475490064376E-3</v>
      </c>
      <c r="E176">
        <v>0.45340799999999998</v>
      </c>
      <c r="F176">
        <v>1</v>
      </c>
      <c r="G176">
        <v>1</v>
      </c>
      <c r="H176">
        <v>2028</v>
      </c>
      <c r="I176">
        <v>1</v>
      </c>
      <c r="J176">
        <v>5</v>
      </c>
      <c r="K176" t="s">
        <v>312</v>
      </c>
      <c r="L176">
        <v>9</v>
      </c>
      <c r="M176">
        <v>49</v>
      </c>
      <c r="N176" t="s">
        <v>313</v>
      </c>
      <c r="O176">
        <v>49035</v>
      </c>
      <c r="P176" t="s">
        <v>235</v>
      </c>
      <c r="Q176">
        <v>490350</v>
      </c>
      <c r="R176">
        <v>61</v>
      </c>
      <c r="S176">
        <v>87</v>
      </c>
      <c r="T176" t="s">
        <v>176</v>
      </c>
      <c r="U176">
        <v>15</v>
      </c>
      <c r="V176" t="s">
        <v>342</v>
      </c>
      <c r="W176">
        <v>61</v>
      </c>
      <c r="X176" t="s">
        <v>262</v>
      </c>
      <c r="Y176" t="s">
        <v>467</v>
      </c>
      <c r="Z176" t="s">
        <v>467</v>
      </c>
      <c r="AA176" t="s">
        <v>467</v>
      </c>
      <c r="AB176" t="s">
        <v>467</v>
      </c>
      <c r="AC176" t="s">
        <v>467</v>
      </c>
      <c r="AD176" t="s">
        <v>467</v>
      </c>
      <c r="AE176" t="s">
        <v>467</v>
      </c>
      <c r="AF176">
        <v>5</v>
      </c>
      <c r="AG176" t="s">
        <v>314</v>
      </c>
      <c r="AH176" t="s">
        <v>467</v>
      </c>
      <c r="AI176" t="s">
        <v>467</v>
      </c>
      <c r="AJ176" t="s">
        <v>467</v>
      </c>
      <c r="AK176" t="s">
        <v>467</v>
      </c>
      <c r="AL176" t="s">
        <v>467</v>
      </c>
      <c r="AM176" t="s">
        <v>467</v>
      </c>
      <c r="AN176">
        <v>0.45340799999999998</v>
      </c>
      <c r="AO176" t="s">
        <v>467</v>
      </c>
      <c r="AP176" t="s">
        <v>467</v>
      </c>
    </row>
    <row r="177" spans="1:42" x14ac:dyDescent="0.3">
      <c r="A177" s="210" t="str">
        <f t="shared" si="9"/>
        <v>SL_2028_art_87_61</v>
      </c>
      <c r="B177" s="229" t="str">
        <f t="shared" si="10"/>
        <v>Combination Short Haul Truck</v>
      </c>
      <c r="C177" s="240">
        <f t="shared" si="12"/>
        <v>2.089364887475836E-2</v>
      </c>
      <c r="D177" s="421">
        <f t="shared" si="11"/>
        <v>4.8479533484101829E-7</v>
      </c>
      <c r="E177">
        <v>2.3203000000000001E-5</v>
      </c>
      <c r="F177">
        <v>1</v>
      </c>
      <c r="G177">
        <v>1</v>
      </c>
      <c r="H177">
        <v>2028</v>
      </c>
      <c r="I177">
        <v>1</v>
      </c>
      <c r="J177">
        <v>5</v>
      </c>
      <c r="K177" t="s">
        <v>312</v>
      </c>
      <c r="L177">
        <v>9</v>
      </c>
      <c r="M177">
        <v>49</v>
      </c>
      <c r="N177" t="s">
        <v>313</v>
      </c>
      <c r="O177">
        <v>49035</v>
      </c>
      <c r="P177" t="s">
        <v>235</v>
      </c>
      <c r="Q177">
        <v>490350</v>
      </c>
      <c r="R177">
        <v>61</v>
      </c>
      <c r="S177">
        <v>87</v>
      </c>
      <c r="T177" t="s">
        <v>176</v>
      </c>
      <c r="U177">
        <v>13</v>
      </c>
      <c r="V177" t="s">
        <v>344</v>
      </c>
      <c r="W177">
        <v>61</v>
      </c>
      <c r="X177" t="s">
        <v>262</v>
      </c>
      <c r="Y177" t="s">
        <v>467</v>
      </c>
      <c r="Z177" t="s">
        <v>467</v>
      </c>
      <c r="AA177" t="s">
        <v>467</v>
      </c>
      <c r="AB177" t="s">
        <v>467</v>
      </c>
      <c r="AC177" t="s">
        <v>467</v>
      </c>
      <c r="AD177" t="s">
        <v>467</v>
      </c>
      <c r="AE177" t="s">
        <v>467</v>
      </c>
      <c r="AF177">
        <v>5</v>
      </c>
      <c r="AG177" t="s">
        <v>314</v>
      </c>
      <c r="AH177" t="s">
        <v>467</v>
      </c>
      <c r="AI177" t="s">
        <v>467</v>
      </c>
      <c r="AJ177" t="s">
        <v>467</v>
      </c>
      <c r="AK177" t="s">
        <v>467</v>
      </c>
      <c r="AL177" t="s">
        <v>467</v>
      </c>
      <c r="AM177" t="s">
        <v>467</v>
      </c>
      <c r="AN177">
        <v>2.3203000000000001E-5</v>
      </c>
      <c r="AO177" t="s">
        <v>467</v>
      </c>
      <c r="AP177" t="s">
        <v>467</v>
      </c>
    </row>
    <row r="178" spans="1:42" x14ac:dyDescent="0.3">
      <c r="A178" s="210" t="str">
        <f t="shared" si="9"/>
        <v>SL_2028_art_87_61</v>
      </c>
      <c r="B178" s="229" t="str">
        <f t="shared" si="10"/>
        <v>Combination Short Haul Truck</v>
      </c>
      <c r="C178" s="240">
        <f t="shared" si="12"/>
        <v>2.089364887475836E-2</v>
      </c>
      <c r="D178" s="421">
        <f t="shared" si="11"/>
        <v>2.8647490908669934E-10</v>
      </c>
      <c r="E178">
        <v>1.37111E-8</v>
      </c>
      <c r="F178">
        <v>1</v>
      </c>
      <c r="G178">
        <v>1</v>
      </c>
      <c r="H178">
        <v>2028</v>
      </c>
      <c r="I178">
        <v>1</v>
      </c>
      <c r="J178">
        <v>5</v>
      </c>
      <c r="K178" t="s">
        <v>312</v>
      </c>
      <c r="L178">
        <v>9</v>
      </c>
      <c r="M178">
        <v>49</v>
      </c>
      <c r="N178" t="s">
        <v>313</v>
      </c>
      <c r="O178">
        <v>49035</v>
      </c>
      <c r="P178" t="s">
        <v>235</v>
      </c>
      <c r="Q178">
        <v>490350</v>
      </c>
      <c r="R178">
        <v>61</v>
      </c>
      <c r="S178">
        <v>87</v>
      </c>
      <c r="T178" t="s">
        <v>176</v>
      </c>
      <c r="U178">
        <v>11</v>
      </c>
      <c r="V178" t="s">
        <v>345</v>
      </c>
      <c r="W178">
        <v>61</v>
      </c>
      <c r="X178" t="s">
        <v>262</v>
      </c>
      <c r="Y178" t="s">
        <v>467</v>
      </c>
      <c r="Z178" t="s">
        <v>467</v>
      </c>
      <c r="AA178" t="s">
        <v>467</v>
      </c>
      <c r="AB178" t="s">
        <v>467</v>
      </c>
      <c r="AC178" t="s">
        <v>467</v>
      </c>
      <c r="AD178" t="s">
        <v>467</v>
      </c>
      <c r="AE178" t="s">
        <v>467</v>
      </c>
      <c r="AF178">
        <v>5</v>
      </c>
      <c r="AG178" t="s">
        <v>314</v>
      </c>
      <c r="AH178" t="s">
        <v>467</v>
      </c>
      <c r="AI178" t="s">
        <v>467</v>
      </c>
      <c r="AJ178" t="s">
        <v>467</v>
      </c>
      <c r="AK178" t="s">
        <v>467</v>
      </c>
      <c r="AL178" t="s">
        <v>467</v>
      </c>
      <c r="AM178" t="s">
        <v>467</v>
      </c>
      <c r="AN178">
        <v>1.37111E-8</v>
      </c>
      <c r="AO178" t="s">
        <v>467</v>
      </c>
      <c r="AP178" t="s">
        <v>467</v>
      </c>
    </row>
    <row r="179" spans="1:42" x14ac:dyDescent="0.3">
      <c r="A179" s="210" t="str">
        <f t="shared" si="9"/>
        <v>SL_2028_art_87_61</v>
      </c>
      <c r="B179" s="229" t="str">
        <f t="shared" si="10"/>
        <v>Combination Short Haul Truck</v>
      </c>
      <c r="C179" s="240">
        <f t="shared" si="12"/>
        <v>2.089364887475836E-2</v>
      </c>
      <c r="D179" s="421">
        <f t="shared" si="11"/>
        <v>6.7756013935953888E-2</v>
      </c>
      <c r="E179">
        <v>3.2429000000000001</v>
      </c>
      <c r="F179">
        <v>1</v>
      </c>
      <c r="G179">
        <v>1</v>
      </c>
      <c r="H179">
        <v>2028</v>
      </c>
      <c r="I179">
        <v>1</v>
      </c>
      <c r="J179">
        <v>5</v>
      </c>
      <c r="K179" t="s">
        <v>312</v>
      </c>
      <c r="L179">
        <v>9</v>
      </c>
      <c r="M179">
        <v>49</v>
      </c>
      <c r="N179" t="s">
        <v>313</v>
      </c>
      <c r="O179">
        <v>49035</v>
      </c>
      <c r="P179" t="s">
        <v>235</v>
      </c>
      <c r="Q179">
        <v>490350</v>
      </c>
      <c r="R179">
        <v>61</v>
      </c>
      <c r="S179">
        <v>87</v>
      </c>
      <c r="T179" t="s">
        <v>176</v>
      </c>
      <c r="U179">
        <v>1</v>
      </c>
      <c r="V179" t="s">
        <v>343</v>
      </c>
      <c r="W179">
        <v>61</v>
      </c>
      <c r="X179" t="s">
        <v>262</v>
      </c>
      <c r="Y179" t="s">
        <v>467</v>
      </c>
      <c r="Z179" t="s">
        <v>467</v>
      </c>
      <c r="AA179" t="s">
        <v>467</v>
      </c>
      <c r="AB179" t="s">
        <v>467</v>
      </c>
      <c r="AC179" t="s">
        <v>467</v>
      </c>
      <c r="AD179" t="s">
        <v>467</v>
      </c>
      <c r="AE179" t="s">
        <v>467</v>
      </c>
      <c r="AF179">
        <v>5</v>
      </c>
      <c r="AG179" t="s">
        <v>314</v>
      </c>
      <c r="AH179" t="s">
        <v>467</v>
      </c>
      <c r="AI179" t="s">
        <v>467</v>
      </c>
      <c r="AJ179" t="s">
        <v>467</v>
      </c>
      <c r="AK179" t="s">
        <v>467</v>
      </c>
      <c r="AL179" t="s">
        <v>467</v>
      </c>
      <c r="AM179" t="s">
        <v>467</v>
      </c>
      <c r="AN179">
        <v>3.2429000000000001</v>
      </c>
      <c r="AO179" t="s">
        <v>467</v>
      </c>
      <c r="AP179" t="s">
        <v>467</v>
      </c>
    </row>
    <row r="180" spans="1:42" x14ac:dyDescent="0.3">
      <c r="A180" s="210" t="str">
        <f t="shared" si="9"/>
        <v>SL_2028_art_87_54</v>
      </c>
      <c r="B180" s="229" t="str">
        <f t="shared" si="10"/>
        <v>Motor Home</v>
      </c>
      <c r="C180" s="240">
        <f t="shared" si="12"/>
        <v>2.7279009872292342E-3</v>
      </c>
      <c r="D180" s="421">
        <f t="shared" si="11"/>
        <v>4.1254865000163883E-4</v>
      </c>
      <c r="E180">
        <v>0.15123300000000001</v>
      </c>
      <c r="F180">
        <v>1</v>
      </c>
      <c r="G180">
        <v>1</v>
      </c>
      <c r="H180">
        <v>2028</v>
      </c>
      <c r="I180">
        <v>1</v>
      </c>
      <c r="J180">
        <v>5</v>
      </c>
      <c r="K180" t="s">
        <v>312</v>
      </c>
      <c r="L180">
        <v>9</v>
      </c>
      <c r="M180">
        <v>49</v>
      </c>
      <c r="N180" t="s">
        <v>313</v>
      </c>
      <c r="O180">
        <v>49035</v>
      </c>
      <c r="P180" t="s">
        <v>235</v>
      </c>
      <c r="Q180">
        <v>490350</v>
      </c>
      <c r="R180">
        <v>54</v>
      </c>
      <c r="S180">
        <v>87</v>
      </c>
      <c r="T180" t="s">
        <v>176</v>
      </c>
      <c r="U180">
        <v>15</v>
      </c>
      <c r="V180" t="s">
        <v>342</v>
      </c>
      <c r="W180">
        <v>54</v>
      </c>
      <c r="X180" t="s">
        <v>261</v>
      </c>
      <c r="Y180" t="s">
        <v>467</v>
      </c>
      <c r="Z180" t="s">
        <v>467</v>
      </c>
      <c r="AA180" t="s">
        <v>467</v>
      </c>
      <c r="AB180" t="s">
        <v>467</v>
      </c>
      <c r="AC180" t="s">
        <v>467</v>
      </c>
      <c r="AD180" t="s">
        <v>467</v>
      </c>
      <c r="AE180" t="s">
        <v>467</v>
      </c>
      <c r="AF180">
        <v>5</v>
      </c>
      <c r="AG180" t="s">
        <v>314</v>
      </c>
      <c r="AH180" t="s">
        <v>467</v>
      </c>
      <c r="AI180" t="s">
        <v>467</v>
      </c>
      <c r="AJ180" t="s">
        <v>467</v>
      </c>
      <c r="AK180" t="s">
        <v>467</v>
      </c>
      <c r="AL180" t="s">
        <v>467</v>
      </c>
      <c r="AM180" t="s">
        <v>467</v>
      </c>
      <c r="AN180">
        <v>0.15123300000000001</v>
      </c>
      <c r="AO180" t="s">
        <v>467</v>
      </c>
      <c r="AP180" t="s">
        <v>467</v>
      </c>
    </row>
    <row r="181" spans="1:42" x14ac:dyDescent="0.3">
      <c r="A181" s="210" t="str">
        <f t="shared" si="9"/>
        <v>SL_2028_art_87_54</v>
      </c>
      <c r="B181" s="229" t="str">
        <f t="shared" si="10"/>
        <v>Motor Home</v>
      </c>
      <c r="C181" s="240">
        <f t="shared" si="12"/>
        <v>2.7279009872292342E-3</v>
      </c>
      <c r="D181" s="421">
        <f t="shared" si="11"/>
        <v>2.4123755916403773E-3</v>
      </c>
      <c r="E181">
        <v>0.88433399999999995</v>
      </c>
      <c r="F181">
        <v>1</v>
      </c>
      <c r="G181">
        <v>1</v>
      </c>
      <c r="H181">
        <v>2028</v>
      </c>
      <c r="I181">
        <v>1</v>
      </c>
      <c r="J181">
        <v>5</v>
      </c>
      <c r="K181" t="s">
        <v>312</v>
      </c>
      <c r="L181">
        <v>9</v>
      </c>
      <c r="M181">
        <v>49</v>
      </c>
      <c r="N181" t="s">
        <v>313</v>
      </c>
      <c r="O181">
        <v>49035</v>
      </c>
      <c r="P181" t="s">
        <v>235</v>
      </c>
      <c r="Q181">
        <v>490350</v>
      </c>
      <c r="R181">
        <v>54</v>
      </c>
      <c r="S181">
        <v>87</v>
      </c>
      <c r="T181" t="s">
        <v>176</v>
      </c>
      <c r="U181">
        <v>13</v>
      </c>
      <c r="V181" t="s">
        <v>344</v>
      </c>
      <c r="W181">
        <v>54</v>
      </c>
      <c r="X181" t="s">
        <v>261</v>
      </c>
      <c r="Y181" t="s">
        <v>467</v>
      </c>
      <c r="Z181" t="s">
        <v>467</v>
      </c>
      <c r="AA181" t="s">
        <v>467</v>
      </c>
      <c r="AB181" t="s">
        <v>467</v>
      </c>
      <c r="AC181" t="s">
        <v>467</v>
      </c>
      <c r="AD181" t="s">
        <v>467</v>
      </c>
      <c r="AE181" t="s">
        <v>467</v>
      </c>
      <c r="AF181">
        <v>5</v>
      </c>
      <c r="AG181" t="s">
        <v>314</v>
      </c>
      <c r="AH181" t="s">
        <v>467</v>
      </c>
      <c r="AI181" t="s">
        <v>467</v>
      </c>
      <c r="AJ181" t="s">
        <v>467</v>
      </c>
      <c r="AK181" t="s">
        <v>467</v>
      </c>
      <c r="AL181" t="s">
        <v>467</v>
      </c>
      <c r="AM181" t="s">
        <v>467</v>
      </c>
      <c r="AN181">
        <v>0.88433399999999995</v>
      </c>
      <c r="AO181" t="s">
        <v>467</v>
      </c>
      <c r="AP181" t="s">
        <v>467</v>
      </c>
    </row>
    <row r="182" spans="1:42" x14ac:dyDescent="0.3">
      <c r="A182" s="210" t="str">
        <f t="shared" si="9"/>
        <v>SL_2028_art_87_54</v>
      </c>
      <c r="B182" s="229" t="str">
        <f t="shared" si="10"/>
        <v>Motor Home</v>
      </c>
      <c r="C182" s="240">
        <f t="shared" si="12"/>
        <v>2.7279009872292342E-3</v>
      </c>
      <c r="D182" s="421">
        <f t="shared" si="11"/>
        <v>2.4437164460826545E-6</v>
      </c>
      <c r="E182">
        <v>8.9582300000000002E-4</v>
      </c>
      <c r="F182">
        <v>1</v>
      </c>
      <c r="G182">
        <v>1</v>
      </c>
      <c r="H182">
        <v>2028</v>
      </c>
      <c r="I182">
        <v>1</v>
      </c>
      <c r="J182">
        <v>5</v>
      </c>
      <c r="K182" t="s">
        <v>312</v>
      </c>
      <c r="L182">
        <v>9</v>
      </c>
      <c r="M182">
        <v>49</v>
      </c>
      <c r="N182" t="s">
        <v>313</v>
      </c>
      <c r="O182">
        <v>49035</v>
      </c>
      <c r="P182" t="s">
        <v>235</v>
      </c>
      <c r="Q182">
        <v>490350</v>
      </c>
      <c r="R182">
        <v>54</v>
      </c>
      <c r="S182">
        <v>87</v>
      </c>
      <c r="T182" t="s">
        <v>176</v>
      </c>
      <c r="U182">
        <v>11</v>
      </c>
      <c r="V182" t="s">
        <v>345</v>
      </c>
      <c r="W182">
        <v>54</v>
      </c>
      <c r="X182" t="s">
        <v>261</v>
      </c>
      <c r="Y182" t="s">
        <v>467</v>
      </c>
      <c r="Z182" t="s">
        <v>467</v>
      </c>
      <c r="AA182" t="s">
        <v>467</v>
      </c>
      <c r="AB182" t="s">
        <v>467</v>
      </c>
      <c r="AC182" t="s">
        <v>467</v>
      </c>
      <c r="AD182" t="s">
        <v>467</v>
      </c>
      <c r="AE182" t="s">
        <v>467</v>
      </c>
      <c r="AF182">
        <v>5</v>
      </c>
      <c r="AG182" t="s">
        <v>314</v>
      </c>
      <c r="AH182" t="s">
        <v>467</v>
      </c>
      <c r="AI182" t="s">
        <v>467</v>
      </c>
      <c r="AJ182" t="s">
        <v>467</v>
      </c>
      <c r="AK182" t="s">
        <v>467</v>
      </c>
      <c r="AL182" t="s">
        <v>467</v>
      </c>
      <c r="AM182" t="s">
        <v>467</v>
      </c>
      <c r="AN182">
        <v>8.9582300000000002E-4</v>
      </c>
      <c r="AO182" t="s">
        <v>467</v>
      </c>
      <c r="AP182" t="s">
        <v>467</v>
      </c>
    </row>
    <row r="183" spans="1:42" x14ac:dyDescent="0.3">
      <c r="A183" s="210" t="str">
        <f t="shared" si="9"/>
        <v>SL_2028_art_87_54</v>
      </c>
      <c r="B183" s="229" t="str">
        <f t="shared" si="10"/>
        <v>Motor Home</v>
      </c>
      <c r="C183" s="240">
        <f t="shared" si="12"/>
        <v>2.7279009872292342E-3</v>
      </c>
      <c r="D183" s="421">
        <f t="shared" si="11"/>
        <v>8.1245347892747004E-3</v>
      </c>
      <c r="E183">
        <v>2.97831</v>
      </c>
      <c r="F183">
        <v>1</v>
      </c>
      <c r="G183">
        <v>1</v>
      </c>
      <c r="H183">
        <v>2028</v>
      </c>
      <c r="I183">
        <v>1</v>
      </c>
      <c r="J183">
        <v>5</v>
      </c>
      <c r="K183" t="s">
        <v>312</v>
      </c>
      <c r="L183">
        <v>9</v>
      </c>
      <c r="M183">
        <v>49</v>
      </c>
      <c r="N183" t="s">
        <v>313</v>
      </c>
      <c r="O183">
        <v>49035</v>
      </c>
      <c r="P183" t="s">
        <v>235</v>
      </c>
      <c r="Q183">
        <v>490350</v>
      </c>
      <c r="R183">
        <v>54</v>
      </c>
      <c r="S183">
        <v>87</v>
      </c>
      <c r="T183" t="s">
        <v>176</v>
      </c>
      <c r="U183">
        <v>1</v>
      </c>
      <c r="V183" t="s">
        <v>343</v>
      </c>
      <c r="W183">
        <v>54</v>
      </c>
      <c r="X183" t="s">
        <v>261</v>
      </c>
      <c r="Y183" t="s">
        <v>467</v>
      </c>
      <c r="Z183" t="s">
        <v>467</v>
      </c>
      <c r="AA183" t="s">
        <v>467</v>
      </c>
      <c r="AB183" t="s">
        <v>467</v>
      </c>
      <c r="AC183" t="s">
        <v>467</v>
      </c>
      <c r="AD183" t="s">
        <v>467</v>
      </c>
      <c r="AE183" t="s">
        <v>467</v>
      </c>
      <c r="AF183">
        <v>5</v>
      </c>
      <c r="AG183" t="s">
        <v>314</v>
      </c>
      <c r="AH183" t="s">
        <v>467</v>
      </c>
      <c r="AI183" t="s">
        <v>467</v>
      </c>
      <c r="AJ183" t="s">
        <v>467</v>
      </c>
      <c r="AK183" t="s">
        <v>467</v>
      </c>
      <c r="AL183" t="s">
        <v>467</v>
      </c>
      <c r="AM183" t="s">
        <v>467</v>
      </c>
      <c r="AN183">
        <v>2.97831</v>
      </c>
      <c r="AO183" t="s">
        <v>467</v>
      </c>
      <c r="AP183" t="s">
        <v>467</v>
      </c>
    </row>
    <row r="184" spans="1:42" x14ac:dyDescent="0.3">
      <c r="A184" s="210" t="str">
        <f t="shared" si="9"/>
        <v>SL_2028_art_87_53</v>
      </c>
      <c r="B184" s="229" t="str">
        <f t="shared" si="10"/>
        <v>Single Long Haul Truck</v>
      </c>
      <c r="C184" s="240">
        <f t="shared" si="12"/>
        <v>1.7512108294727017E-3</v>
      </c>
      <c r="D184" s="421">
        <f t="shared" si="11"/>
        <v>2.9939751067162995E-4</v>
      </c>
      <c r="E184">
        <v>0.17096600000000001</v>
      </c>
      <c r="F184">
        <v>1</v>
      </c>
      <c r="G184">
        <v>1</v>
      </c>
      <c r="H184">
        <v>2028</v>
      </c>
      <c r="I184">
        <v>1</v>
      </c>
      <c r="J184">
        <v>5</v>
      </c>
      <c r="K184" t="s">
        <v>312</v>
      </c>
      <c r="L184">
        <v>9</v>
      </c>
      <c r="M184">
        <v>49</v>
      </c>
      <c r="N184" t="s">
        <v>313</v>
      </c>
      <c r="O184">
        <v>49035</v>
      </c>
      <c r="P184" t="s">
        <v>235</v>
      </c>
      <c r="Q184">
        <v>490350</v>
      </c>
      <c r="R184">
        <v>53</v>
      </c>
      <c r="S184">
        <v>87</v>
      </c>
      <c r="T184" t="s">
        <v>176</v>
      </c>
      <c r="U184">
        <v>15</v>
      </c>
      <c r="V184" t="s">
        <v>342</v>
      </c>
      <c r="W184">
        <v>53</v>
      </c>
      <c r="X184" t="s">
        <v>260</v>
      </c>
      <c r="Y184" t="s">
        <v>467</v>
      </c>
      <c r="Z184" t="s">
        <v>467</v>
      </c>
      <c r="AA184" t="s">
        <v>467</v>
      </c>
      <c r="AB184" t="s">
        <v>467</v>
      </c>
      <c r="AC184" t="s">
        <v>467</v>
      </c>
      <c r="AD184" t="s">
        <v>467</v>
      </c>
      <c r="AE184" t="s">
        <v>467</v>
      </c>
      <c r="AF184">
        <v>5</v>
      </c>
      <c r="AG184" t="s">
        <v>314</v>
      </c>
      <c r="AH184" t="s">
        <v>467</v>
      </c>
      <c r="AI184" t="s">
        <v>467</v>
      </c>
      <c r="AJ184" t="s">
        <v>467</v>
      </c>
      <c r="AK184" t="s">
        <v>467</v>
      </c>
      <c r="AL184" t="s">
        <v>467</v>
      </c>
      <c r="AM184" t="s">
        <v>467</v>
      </c>
      <c r="AN184">
        <v>0.17096600000000001</v>
      </c>
      <c r="AO184" t="s">
        <v>467</v>
      </c>
      <c r="AP184" t="s">
        <v>467</v>
      </c>
    </row>
    <row r="185" spans="1:42" x14ac:dyDescent="0.3">
      <c r="A185" s="210" t="str">
        <f t="shared" si="9"/>
        <v>SL_2028_art_87_53</v>
      </c>
      <c r="B185" s="229" t="str">
        <f t="shared" si="10"/>
        <v>Single Long Haul Truck</v>
      </c>
      <c r="C185" s="240">
        <f t="shared" si="12"/>
        <v>1.7512108294727017E-3</v>
      </c>
      <c r="D185" s="421">
        <f t="shared" si="11"/>
        <v>5.6459912747614633E-4</v>
      </c>
      <c r="E185">
        <v>0.322405</v>
      </c>
      <c r="F185">
        <v>1</v>
      </c>
      <c r="G185">
        <v>1</v>
      </c>
      <c r="H185">
        <v>2028</v>
      </c>
      <c r="I185">
        <v>1</v>
      </c>
      <c r="J185">
        <v>5</v>
      </c>
      <c r="K185" t="s">
        <v>312</v>
      </c>
      <c r="L185">
        <v>9</v>
      </c>
      <c r="M185">
        <v>49</v>
      </c>
      <c r="N185" t="s">
        <v>313</v>
      </c>
      <c r="O185">
        <v>49035</v>
      </c>
      <c r="P185" t="s">
        <v>235</v>
      </c>
      <c r="Q185">
        <v>490350</v>
      </c>
      <c r="R185">
        <v>53</v>
      </c>
      <c r="S185">
        <v>87</v>
      </c>
      <c r="T185" t="s">
        <v>176</v>
      </c>
      <c r="U185">
        <v>13</v>
      </c>
      <c r="V185" t="s">
        <v>344</v>
      </c>
      <c r="W185">
        <v>53</v>
      </c>
      <c r="X185" t="s">
        <v>260</v>
      </c>
      <c r="Y185" t="s">
        <v>467</v>
      </c>
      <c r="Z185" t="s">
        <v>467</v>
      </c>
      <c r="AA185" t="s">
        <v>467</v>
      </c>
      <c r="AB185" t="s">
        <v>467</v>
      </c>
      <c r="AC185" t="s">
        <v>467</v>
      </c>
      <c r="AD185" t="s">
        <v>467</v>
      </c>
      <c r="AE185" t="s">
        <v>467</v>
      </c>
      <c r="AF185">
        <v>5</v>
      </c>
      <c r="AG185" t="s">
        <v>314</v>
      </c>
      <c r="AH185" t="s">
        <v>467</v>
      </c>
      <c r="AI185" t="s">
        <v>467</v>
      </c>
      <c r="AJ185" t="s">
        <v>467</v>
      </c>
      <c r="AK185" t="s">
        <v>467</v>
      </c>
      <c r="AL185" t="s">
        <v>467</v>
      </c>
      <c r="AM185" t="s">
        <v>467</v>
      </c>
      <c r="AN185">
        <v>0.322405</v>
      </c>
      <c r="AO185" t="s">
        <v>467</v>
      </c>
      <c r="AP185" t="s">
        <v>467</v>
      </c>
    </row>
    <row r="186" spans="1:42" x14ac:dyDescent="0.3">
      <c r="A186" s="210" t="str">
        <f t="shared" si="9"/>
        <v>SL_2028_art_87_53</v>
      </c>
      <c r="B186" s="229" t="str">
        <f t="shared" si="10"/>
        <v>Single Long Haul Truck</v>
      </c>
      <c r="C186" s="240">
        <f t="shared" si="12"/>
        <v>1.7512108294727017E-3</v>
      </c>
      <c r="D186" s="421">
        <f t="shared" si="11"/>
        <v>5.3088656779796744E-3</v>
      </c>
      <c r="E186">
        <v>3.0315400000000001</v>
      </c>
      <c r="F186">
        <v>1</v>
      </c>
      <c r="G186">
        <v>1</v>
      </c>
      <c r="H186">
        <v>2028</v>
      </c>
      <c r="I186">
        <v>1</v>
      </c>
      <c r="J186">
        <v>5</v>
      </c>
      <c r="K186" t="s">
        <v>312</v>
      </c>
      <c r="L186">
        <v>9</v>
      </c>
      <c r="M186">
        <v>49</v>
      </c>
      <c r="N186" t="s">
        <v>313</v>
      </c>
      <c r="O186">
        <v>49035</v>
      </c>
      <c r="P186" t="s">
        <v>235</v>
      </c>
      <c r="Q186">
        <v>490350</v>
      </c>
      <c r="R186">
        <v>53</v>
      </c>
      <c r="S186">
        <v>87</v>
      </c>
      <c r="T186" t="s">
        <v>176</v>
      </c>
      <c r="U186">
        <v>1</v>
      </c>
      <c r="V186" t="s">
        <v>343</v>
      </c>
      <c r="W186">
        <v>53</v>
      </c>
      <c r="X186" t="s">
        <v>260</v>
      </c>
      <c r="Y186" t="s">
        <v>467</v>
      </c>
      <c r="Z186" t="s">
        <v>467</v>
      </c>
      <c r="AA186" t="s">
        <v>467</v>
      </c>
      <c r="AB186" t="s">
        <v>467</v>
      </c>
      <c r="AC186" t="s">
        <v>467</v>
      </c>
      <c r="AD186" t="s">
        <v>467</v>
      </c>
      <c r="AE186" t="s">
        <v>467</v>
      </c>
      <c r="AF186">
        <v>5</v>
      </c>
      <c r="AG186" t="s">
        <v>314</v>
      </c>
      <c r="AH186" t="s">
        <v>467</v>
      </c>
      <c r="AI186" t="s">
        <v>467</v>
      </c>
      <c r="AJ186" t="s">
        <v>467</v>
      </c>
      <c r="AK186" t="s">
        <v>467</v>
      </c>
      <c r="AL186" t="s">
        <v>467</v>
      </c>
      <c r="AM186" t="s">
        <v>467</v>
      </c>
      <c r="AN186">
        <v>3.0315400000000001</v>
      </c>
      <c r="AO186" t="s">
        <v>467</v>
      </c>
      <c r="AP186" t="s">
        <v>467</v>
      </c>
    </row>
    <row r="187" spans="1:42" x14ac:dyDescent="0.3">
      <c r="A187" s="210" t="str">
        <f t="shared" si="9"/>
        <v>SL_2028_art_87_52</v>
      </c>
      <c r="B187" s="229" t="str">
        <f t="shared" si="10"/>
        <v>Single Short Haul Truck</v>
      </c>
      <c r="C187" s="240">
        <f t="shared" si="12"/>
        <v>2.5384092162257711E-2</v>
      </c>
      <c r="D187" s="421">
        <f t="shared" si="11"/>
        <v>4.3376844368709228E-3</v>
      </c>
      <c r="E187">
        <v>0.17088200000000001</v>
      </c>
      <c r="F187">
        <v>1</v>
      </c>
      <c r="G187">
        <v>1</v>
      </c>
      <c r="H187">
        <v>2028</v>
      </c>
      <c r="I187">
        <v>1</v>
      </c>
      <c r="J187">
        <v>5</v>
      </c>
      <c r="K187" t="s">
        <v>312</v>
      </c>
      <c r="L187">
        <v>9</v>
      </c>
      <c r="M187">
        <v>49</v>
      </c>
      <c r="N187" t="s">
        <v>313</v>
      </c>
      <c r="O187">
        <v>49035</v>
      </c>
      <c r="P187" t="s">
        <v>235</v>
      </c>
      <c r="Q187">
        <v>490350</v>
      </c>
      <c r="R187">
        <v>52</v>
      </c>
      <c r="S187">
        <v>87</v>
      </c>
      <c r="T187" t="s">
        <v>176</v>
      </c>
      <c r="U187">
        <v>15</v>
      </c>
      <c r="V187" t="s">
        <v>342</v>
      </c>
      <c r="W187">
        <v>52</v>
      </c>
      <c r="X187" t="s">
        <v>259</v>
      </c>
      <c r="Y187" t="s">
        <v>467</v>
      </c>
      <c r="Z187" t="s">
        <v>467</v>
      </c>
      <c r="AA187" t="s">
        <v>467</v>
      </c>
      <c r="AB187" t="s">
        <v>467</v>
      </c>
      <c r="AC187" t="s">
        <v>467</v>
      </c>
      <c r="AD187" t="s">
        <v>467</v>
      </c>
      <c r="AE187" t="s">
        <v>467</v>
      </c>
      <c r="AF187">
        <v>5</v>
      </c>
      <c r="AG187" t="s">
        <v>314</v>
      </c>
      <c r="AH187" t="s">
        <v>467</v>
      </c>
      <c r="AI187" t="s">
        <v>467</v>
      </c>
      <c r="AJ187" t="s">
        <v>467</v>
      </c>
      <c r="AK187" t="s">
        <v>467</v>
      </c>
      <c r="AL187" t="s">
        <v>467</v>
      </c>
      <c r="AM187" t="s">
        <v>467</v>
      </c>
      <c r="AN187">
        <v>0.17088200000000001</v>
      </c>
      <c r="AO187" t="s">
        <v>467</v>
      </c>
      <c r="AP187" t="s">
        <v>467</v>
      </c>
    </row>
    <row r="188" spans="1:42" x14ac:dyDescent="0.3">
      <c r="A188" s="210" t="str">
        <f t="shared" si="9"/>
        <v>SL_2028_art_87_52</v>
      </c>
      <c r="B188" s="229" t="str">
        <f t="shared" si="10"/>
        <v>Single Short Haul Truck</v>
      </c>
      <c r="C188" s="240">
        <f t="shared" si="12"/>
        <v>2.5384092162257711E-2</v>
      </c>
      <c r="D188" s="421">
        <f t="shared" si="11"/>
        <v>8.1036683500634761E-3</v>
      </c>
      <c r="E188">
        <v>0.31924200000000003</v>
      </c>
      <c r="F188">
        <v>1</v>
      </c>
      <c r="G188">
        <v>1</v>
      </c>
      <c r="H188">
        <v>2028</v>
      </c>
      <c r="I188">
        <v>1</v>
      </c>
      <c r="J188">
        <v>5</v>
      </c>
      <c r="K188" t="s">
        <v>312</v>
      </c>
      <c r="L188">
        <v>9</v>
      </c>
      <c r="M188">
        <v>49</v>
      </c>
      <c r="N188" t="s">
        <v>313</v>
      </c>
      <c r="O188">
        <v>49035</v>
      </c>
      <c r="P188" t="s">
        <v>235</v>
      </c>
      <c r="Q188">
        <v>490350</v>
      </c>
      <c r="R188">
        <v>52</v>
      </c>
      <c r="S188">
        <v>87</v>
      </c>
      <c r="T188" t="s">
        <v>176</v>
      </c>
      <c r="U188">
        <v>13</v>
      </c>
      <c r="V188" t="s">
        <v>344</v>
      </c>
      <c r="W188">
        <v>52</v>
      </c>
      <c r="X188" t="s">
        <v>259</v>
      </c>
      <c r="Y188" t="s">
        <v>467</v>
      </c>
      <c r="Z188" t="s">
        <v>467</v>
      </c>
      <c r="AA188" t="s">
        <v>467</v>
      </c>
      <c r="AB188" t="s">
        <v>467</v>
      </c>
      <c r="AC188" t="s">
        <v>467</v>
      </c>
      <c r="AD188" t="s">
        <v>467</v>
      </c>
      <c r="AE188" t="s">
        <v>467</v>
      </c>
      <c r="AF188">
        <v>5</v>
      </c>
      <c r="AG188" t="s">
        <v>314</v>
      </c>
      <c r="AH188" t="s">
        <v>467</v>
      </c>
      <c r="AI188" t="s">
        <v>467</v>
      </c>
      <c r="AJ188" t="s">
        <v>467</v>
      </c>
      <c r="AK188" t="s">
        <v>467</v>
      </c>
      <c r="AL188" t="s">
        <v>467</v>
      </c>
      <c r="AM188" t="s">
        <v>467</v>
      </c>
      <c r="AN188">
        <v>0.31924200000000003</v>
      </c>
      <c r="AO188" t="s">
        <v>467</v>
      </c>
      <c r="AP188" t="s">
        <v>467</v>
      </c>
    </row>
    <row r="189" spans="1:42" x14ac:dyDescent="0.3">
      <c r="A189" s="210" t="str">
        <f t="shared" si="9"/>
        <v>SL_2028_art_87_52</v>
      </c>
      <c r="B189" s="229" t="str">
        <f t="shared" si="10"/>
        <v>Single Short Haul Truck</v>
      </c>
      <c r="C189" s="240">
        <f t="shared" si="12"/>
        <v>2.5384092162257711E-2</v>
      </c>
      <c r="D189" s="421">
        <f t="shared" si="11"/>
        <v>1.0842104212527837E-5</v>
      </c>
      <c r="E189">
        <v>4.2712199999999999E-4</v>
      </c>
      <c r="F189">
        <v>1</v>
      </c>
      <c r="G189">
        <v>1</v>
      </c>
      <c r="H189">
        <v>2028</v>
      </c>
      <c r="I189">
        <v>1</v>
      </c>
      <c r="J189">
        <v>5</v>
      </c>
      <c r="K189" t="s">
        <v>312</v>
      </c>
      <c r="L189">
        <v>9</v>
      </c>
      <c r="M189">
        <v>49</v>
      </c>
      <c r="N189" t="s">
        <v>313</v>
      </c>
      <c r="O189">
        <v>49035</v>
      </c>
      <c r="P189" t="s">
        <v>235</v>
      </c>
      <c r="Q189">
        <v>490350</v>
      </c>
      <c r="R189">
        <v>52</v>
      </c>
      <c r="S189">
        <v>87</v>
      </c>
      <c r="T189" t="s">
        <v>176</v>
      </c>
      <c r="U189">
        <v>11</v>
      </c>
      <c r="V189" t="s">
        <v>345</v>
      </c>
      <c r="W189">
        <v>52</v>
      </c>
      <c r="X189" t="s">
        <v>259</v>
      </c>
      <c r="Y189" t="s">
        <v>467</v>
      </c>
      <c r="Z189" t="s">
        <v>467</v>
      </c>
      <c r="AA189" t="s">
        <v>467</v>
      </c>
      <c r="AB189" t="s">
        <v>467</v>
      </c>
      <c r="AC189" t="s">
        <v>467</v>
      </c>
      <c r="AD189" t="s">
        <v>467</v>
      </c>
      <c r="AE189" t="s">
        <v>467</v>
      </c>
      <c r="AF189">
        <v>5</v>
      </c>
      <c r="AG189" t="s">
        <v>314</v>
      </c>
      <c r="AH189" t="s">
        <v>467</v>
      </c>
      <c r="AI189" t="s">
        <v>467</v>
      </c>
      <c r="AJ189" t="s">
        <v>467</v>
      </c>
      <c r="AK189" t="s">
        <v>467</v>
      </c>
      <c r="AL189" t="s">
        <v>467</v>
      </c>
      <c r="AM189" t="s">
        <v>467</v>
      </c>
      <c r="AN189">
        <v>4.2712199999999999E-4</v>
      </c>
      <c r="AO189" t="s">
        <v>467</v>
      </c>
      <c r="AP189" t="s">
        <v>467</v>
      </c>
    </row>
    <row r="190" spans="1:42" x14ac:dyDescent="0.3">
      <c r="A190" s="210" t="str">
        <f t="shared" si="9"/>
        <v>SL_2028_art_87_52</v>
      </c>
      <c r="B190" s="229" t="str">
        <f t="shared" si="10"/>
        <v>Single Short Haul Truck</v>
      </c>
      <c r="C190" s="240">
        <f t="shared" si="12"/>
        <v>2.5384092162257711E-2</v>
      </c>
      <c r="D190" s="421">
        <f t="shared" si="11"/>
        <v>7.6838916179762198E-2</v>
      </c>
      <c r="E190">
        <v>3.02705</v>
      </c>
      <c r="F190">
        <v>1</v>
      </c>
      <c r="G190">
        <v>1</v>
      </c>
      <c r="H190">
        <v>2028</v>
      </c>
      <c r="I190">
        <v>1</v>
      </c>
      <c r="J190">
        <v>5</v>
      </c>
      <c r="K190" t="s">
        <v>312</v>
      </c>
      <c r="L190">
        <v>9</v>
      </c>
      <c r="M190">
        <v>49</v>
      </c>
      <c r="N190" t="s">
        <v>313</v>
      </c>
      <c r="O190">
        <v>49035</v>
      </c>
      <c r="P190" t="s">
        <v>235</v>
      </c>
      <c r="Q190">
        <v>490350</v>
      </c>
      <c r="R190">
        <v>52</v>
      </c>
      <c r="S190">
        <v>87</v>
      </c>
      <c r="T190" t="s">
        <v>176</v>
      </c>
      <c r="U190">
        <v>1</v>
      </c>
      <c r="V190" t="s">
        <v>343</v>
      </c>
      <c r="W190">
        <v>52</v>
      </c>
      <c r="X190" t="s">
        <v>259</v>
      </c>
      <c r="Y190" t="s">
        <v>467</v>
      </c>
      <c r="Z190" t="s">
        <v>467</v>
      </c>
      <c r="AA190" t="s">
        <v>467</v>
      </c>
      <c r="AB190" t="s">
        <v>467</v>
      </c>
      <c r="AC190" t="s">
        <v>467</v>
      </c>
      <c r="AD190" t="s">
        <v>467</v>
      </c>
      <c r="AE190" t="s">
        <v>467</v>
      </c>
      <c r="AF190">
        <v>5</v>
      </c>
      <c r="AG190" t="s">
        <v>314</v>
      </c>
      <c r="AH190" t="s">
        <v>467</v>
      </c>
      <c r="AI190" t="s">
        <v>467</v>
      </c>
      <c r="AJ190" t="s">
        <v>467</v>
      </c>
      <c r="AK190" t="s">
        <v>467</v>
      </c>
      <c r="AL190" t="s">
        <v>467</v>
      </c>
      <c r="AM190" t="s">
        <v>467</v>
      </c>
      <c r="AN190">
        <v>3.02705</v>
      </c>
      <c r="AO190" t="s">
        <v>467</v>
      </c>
      <c r="AP190" t="s">
        <v>467</v>
      </c>
    </row>
    <row r="191" spans="1:42" x14ac:dyDescent="0.3">
      <c r="A191" s="210" t="str">
        <f t="shared" si="9"/>
        <v>SL_2028_art_87_51</v>
      </c>
      <c r="B191" s="229" t="str">
        <f t="shared" si="10"/>
        <v>Refuse Truck</v>
      </c>
      <c r="C191" s="240">
        <f t="shared" si="12"/>
        <v>1.3855574196514914E-3</v>
      </c>
      <c r="D191" s="421">
        <f t="shared" si="11"/>
        <v>4.137274455079353E-4</v>
      </c>
      <c r="E191">
        <v>0.29859999999999998</v>
      </c>
      <c r="F191">
        <v>1</v>
      </c>
      <c r="G191">
        <v>1</v>
      </c>
      <c r="H191">
        <v>2028</v>
      </c>
      <c r="I191">
        <v>1</v>
      </c>
      <c r="J191">
        <v>5</v>
      </c>
      <c r="K191" t="s">
        <v>312</v>
      </c>
      <c r="L191">
        <v>9</v>
      </c>
      <c r="M191">
        <v>49</v>
      </c>
      <c r="N191" t="s">
        <v>313</v>
      </c>
      <c r="O191">
        <v>49035</v>
      </c>
      <c r="P191" t="s">
        <v>235</v>
      </c>
      <c r="Q191">
        <v>490350</v>
      </c>
      <c r="R191">
        <v>51</v>
      </c>
      <c r="S191">
        <v>87</v>
      </c>
      <c r="T191" t="s">
        <v>176</v>
      </c>
      <c r="U191">
        <v>15</v>
      </c>
      <c r="V191" t="s">
        <v>342</v>
      </c>
      <c r="W191">
        <v>51</v>
      </c>
      <c r="X191" t="s">
        <v>258</v>
      </c>
      <c r="Y191" t="s">
        <v>467</v>
      </c>
      <c r="Z191" t="s">
        <v>467</v>
      </c>
      <c r="AA191" t="s">
        <v>467</v>
      </c>
      <c r="AB191" t="s">
        <v>467</v>
      </c>
      <c r="AC191" t="s">
        <v>467</v>
      </c>
      <c r="AD191" t="s">
        <v>467</v>
      </c>
      <c r="AE191" t="s">
        <v>467</v>
      </c>
      <c r="AF191">
        <v>5</v>
      </c>
      <c r="AG191" t="s">
        <v>314</v>
      </c>
      <c r="AH191" t="s">
        <v>467</v>
      </c>
      <c r="AI191" t="s">
        <v>467</v>
      </c>
      <c r="AJ191" t="s">
        <v>467</v>
      </c>
      <c r="AK191" t="s">
        <v>467</v>
      </c>
      <c r="AL191" t="s">
        <v>467</v>
      </c>
      <c r="AM191" t="s">
        <v>467</v>
      </c>
      <c r="AN191">
        <v>0.29859999999999998</v>
      </c>
      <c r="AO191" t="s">
        <v>467</v>
      </c>
      <c r="AP191" t="s">
        <v>467</v>
      </c>
    </row>
    <row r="192" spans="1:42" x14ac:dyDescent="0.3">
      <c r="A192" s="210" t="str">
        <f t="shared" si="9"/>
        <v>SL_2028_art_87_51</v>
      </c>
      <c r="B192" s="229" t="str">
        <f t="shared" si="10"/>
        <v>Refuse Truck</v>
      </c>
      <c r="C192" s="240">
        <f t="shared" si="12"/>
        <v>1.3855574196514914E-3</v>
      </c>
      <c r="D192" s="421">
        <f t="shared" si="11"/>
        <v>5.3364882573619154E-5</v>
      </c>
      <c r="E192">
        <v>3.8515099999999997E-2</v>
      </c>
      <c r="F192">
        <v>1</v>
      </c>
      <c r="G192">
        <v>1</v>
      </c>
      <c r="H192">
        <v>2028</v>
      </c>
      <c r="I192">
        <v>1</v>
      </c>
      <c r="J192">
        <v>5</v>
      </c>
      <c r="K192" t="s">
        <v>312</v>
      </c>
      <c r="L192">
        <v>9</v>
      </c>
      <c r="M192">
        <v>49</v>
      </c>
      <c r="N192" t="s">
        <v>313</v>
      </c>
      <c r="O192">
        <v>49035</v>
      </c>
      <c r="P192" t="s">
        <v>235</v>
      </c>
      <c r="Q192">
        <v>490350</v>
      </c>
      <c r="R192">
        <v>51</v>
      </c>
      <c r="S192">
        <v>87</v>
      </c>
      <c r="T192" t="s">
        <v>176</v>
      </c>
      <c r="U192">
        <v>13</v>
      </c>
      <c r="V192" t="s">
        <v>344</v>
      </c>
      <c r="W192">
        <v>51</v>
      </c>
      <c r="X192" t="s">
        <v>258</v>
      </c>
      <c r="Y192" t="s">
        <v>467</v>
      </c>
      <c r="Z192" t="s">
        <v>467</v>
      </c>
      <c r="AA192" t="s">
        <v>467</v>
      </c>
      <c r="AB192" t="s">
        <v>467</v>
      </c>
      <c r="AC192" t="s">
        <v>467</v>
      </c>
      <c r="AD192" t="s">
        <v>467</v>
      </c>
      <c r="AE192" t="s">
        <v>467</v>
      </c>
      <c r="AF192">
        <v>5</v>
      </c>
      <c r="AG192" t="s">
        <v>314</v>
      </c>
      <c r="AH192" t="s">
        <v>467</v>
      </c>
      <c r="AI192" t="s">
        <v>467</v>
      </c>
      <c r="AJ192" t="s">
        <v>467</v>
      </c>
      <c r="AK192" t="s">
        <v>467</v>
      </c>
      <c r="AL192" t="s">
        <v>467</v>
      </c>
      <c r="AM192" t="s">
        <v>467</v>
      </c>
      <c r="AN192">
        <v>3.8515099999999997E-2</v>
      </c>
      <c r="AO192" t="s">
        <v>467</v>
      </c>
      <c r="AP192" t="s">
        <v>467</v>
      </c>
    </row>
    <row r="193" spans="1:42" x14ac:dyDescent="0.3">
      <c r="A193" s="210" t="str">
        <f t="shared" si="9"/>
        <v>SL_2028_art_87_51</v>
      </c>
      <c r="B193" s="229" t="str">
        <f t="shared" si="10"/>
        <v>Refuse Truck</v>
      </c>
      <c r="C193" s="240">
        <f t="shared" si="12"/>
        <v>1.3855574196514914E-3</v>
      </c>
      <c r="D193" s="421">
        <f t="shared" si="11"/>
        <v>5.9339683278640324E-8</v>
      </c>
      <c r="E193">
        <v>4.2827300000000002E-5</v>
      </c>
      <c r="F193">
        <v>1</v>
      </c>
      <c r="G193">
        <v>1</v>
      </c>
      <c r="H193">
        <v>2028</v>
      </c>
      <c r="I193">
        <v>1</v>
      </c>
      <c r="J193">
        <v>5</v>
      </c>
      <c r="K193" t="s">
        <v>312</v>
      </c>
      <c r="L193">
        <v>9</v>
      </c>
      <c r="M193">
        <v>49</v>
      </c>
      <c r="N193" t="s">
        <v>313</v>
      </c>
      <c r="O193">
        <v>49035</v>
      </c>
      <c r="P193" t="s">
        <v>235</v>
      </c>
      <c r="Q193">
        <v>490350</v>
      </c>
      <c r="R193">
        <v>51</v>
      </c>
      <c r="S193">
        <v>87</v>
      </c>
      <c r="T193" t="s">
        <v>176</v>
      </c>
      <c r="U193">
        <v>11</v>
      </c>
      <c r="V193" t="s">
        <v>345</v>
      </c>
      <c r="W193">
        <v>51</v>
      </c>
      <c r="X193" t="s">
        <v>258</v>
      </c>
      <c r="Y193" t="s">
        <v>467</v>
      </c>
      <c r="Z193" t="s">
        <v>467</v>
      </c>
      <c r="AA193" t="s">
        <v>467</v>
      </c>
      <c r="AB193" t="s">
        <v>467</v>
      </c>
      <c r="AC193" t="s">
        <v>467</v>
      </c>
      <c r="AD193" t="s">
        <v>467</v>
      </c>
      <c r="AE193" t="s">
        <v>467</v>
      </c>
      <c r="AF193">
        <v>5</v>
      </c>
      <c r="AG193" t="s">
        <v>314</v>
      </c>
      <c r="AH193" t="s">
        <v>467</v>
      </c>
      <c r="AI193" t="s">
        <v>467</v>
      </c>
      <c r="AJ193" t="s">
        <v>467</v>
      </c>
      <c r="AK193" t="s">
        <v>467</v>
      </c>
      <c r="AL193" t="s">
        <v>467</v>
      </c>
      <c r="AM193" t="s">
        <v>467</v>
      </c>
      <c r="AN193">
        <v>4.2827300000000002E-5</v>
      </c>
      <c r="AO193" t="s">
        <v>467</v>
      </c>
      <c r="AP193" t="s">
        <v>467</v>
      </c>
    </row>
    <row r="194" spans="1:42" x14ac:dyDescent="0.3">
      <c r="A194" s="210" t="str">
        <f t="shared" si="9"/>
        <v>SL_2028_art_87_51</v>
      </c>
      <c r="B194" s="229" t="str">
        <f t="shared" si="10"/>
        <v>Refuse Truck</v>
      </c>
      <c r="C194" s="240">
        <f t="shared" si="12"/>
        <v>1.3855574196514914E-3</v>
      </c>
      <c r="D194" s="421">
        <f t="shared" si="11"/>
        <v>7.0904238281761494E-3</v>
      </c>
      <c r="E194">
        <v>5.1173799999999998</v>
      </c>
      <c r="F194">
        <v>1</v>
      </c>
      <c r="G194">
        <v>1</v>
      </c>
      <c r="H194">
        <v>2028</v>
      </c>
      <c r="I194">
        <v>1</v>
      </c>
      <c r="J194">
        <v>5</v>
      </c>
      <c r="K194" t="s">
        <v>312</v>
      </c>
      <c r="L194">
        <v>9</v>
      </c>
      <c r="M194">
        <v>49</v>
      </c>
      <c r="N194" t="s">
        <v>313</v>
      </c>
      <c r="O194">
        <v>49035</v>
      </c>
      <c r="P194" t="s">
        <v>235</v>
      </c>
      <c r="Q194">
        <v>490350</v>
      </c>
      <c r="R194">
        <v>51</v>
      </c>
      <c r="S194">
        <v>87</v>
      </c>
      <c r="T194" t="s">
        <v>176</v>
      </c>
      <c r="U194">
        <v>1</v>
      </c>
      <c r="V194" t="s">
        <v>343</v>
      </c>
      <c r="W194">
        <v>51</v>
      </c>
      <c r="X194" t="s">
        <v>258</v>
      </c>
      <c r="Y194" t="s">
        <v>467</v>
      </c>
      <c r="Z194" t="s">
        <v>467</v>
      </c>
      <c r="AA194" t="s">
        <v>467</v>
      </c>
      <c r="AB194" t="s">
        <v>467</v>
      </c>
      <c r="AC194" t="s">
        <v>467</v>
      </c>
      <c r="AD194" t="s">
        <v>467</v>
      </c>
      <c r="AE194" t="s">
        <v>467</v>
      </c>
      <c r="AF194">
        <v>5</v>
      </c>
      <c r="AG194" t="s">
        <v>314</v>
      </c>
      <c r="AH194" t="s">
        <v>467</v>
      </c>
      <c r="AI194" t="s">
        <v>467</v>
      </c>
      <c r="AJ194" t="s">
        <v>467</v>
      </c>
      <c r="AK194" t="s">
        <v>467</v>
      </c>
      <c r="AL194" t="s">
        <v>467</v>
      </c>
      <c r="AM194" t="s">
        <v>467</v>
      </c>
      <c r="AN194">
        <v>5.1173799999999998</v>
      </c>
      <c r="AO194" t="s">
        <v>467</v>
      </c>
      <c r="AP194" t="s">
        <v>467</v>
      </c>
    </row>
    <row r="195" spans="1:42" x14ac:dyDescent="0.3">
      <c r="A195" s="210" t="str">
        <f t="shared" si="9"/>
        <v>SL_2028_art_87_43</v>
      </c>
      <c r="B195" s="229" t="str">
        <f t="shared" si="10"/>
        <v>School Bus</v>
      </c>
      <c r="C195" s="240">
        <f t="shared" si="12"/>
        <v>1.144824296919607E-3</v>
      </c>
      <c r="D195" s="421">
        <f t="shared" si="11"/>
        <v>2.6673833706078383E-4</v>
      </c>
      <c r="E195">
        <v>0.23299500000000001</v>
      </c>
      <c r="F195">
        <v>1</v>
      </c>
      <c r="G195">
        <v>1</v>
      </c>
      <c r="H195">
        <v>2028</v>
      </c>
      <c r="I195">
        <v>1</v>
      </c>
      <c r="J195">
        <v>5</v>
      </c>
      <c r="K195" t="s">
        <v>312</v>
      </c>
      <c r="L195">
        <v>9</v>
      </c>
      <c r="M195">
        <v>49</v>
      </c>
      <c r="N195" t="s">
        <v>313</v>
      </c>
      <c r="O195">
        <v>49035</v>
      </c>
      <c r="P195" t="s">
        <v>235</v>
      </c>
      <c r="Q195">
        <v>490350</v>
      </c>
      <c r="R195">
        <v>43</v>
      </c>
      <c r="S195">
        <v>87</v>
      </c>
      <c r="T195" t="s">
        <v>176</v>
      </c>
      <c r="U195">
        <v>15</v>
      </c>
      <c r="V195" t="s">
        <v>342</v>
      </c>
      <c r="W195">
        <v>43</v>
      </c>
      <c r="X195" t="s">
        <v>257</v>
      </c>
      <c r="Y195" t="s">
        <v>467</v>
      </c>
      <c r="Z195" t="s">
        <v>467</v>
      </c>
      <c r="AA195" t="s">
        <v>467</v>
      </c>
      <c r="AB195" t="s">
        <v>467</v>
      </c>
      <c r="AC195" t="s">
        <v>467</v>
      </c>
      <c r="AD195" t="s">
        <v>467</v>
      </c>
      <c r="AE195" t="s">
        <v>467</v>
      </c>
      <c r="AF195">
        <v>5</v>
      </c>
      <c r="AG195" t="s">
        <v>314</v>
      </c>
      <c r="AH195" t="s">
        <v>467</v>
      </c>
      <c r="AI195" t="s">
        <v>467</v>
      </c>
      <c r="AJ195" t="s">
        <v>467</v>
      </c>
      <c r="AK195" t="s">
        <v>467</v>
      </c>
      <c r="AL195" t="s">
        <v>467</v>
      </c>
      <c r="AM195" t="s">
        <v>467</v>
      </c>
      <c r="AN195">
        <v>0.23299500000000001</v>
      </c>
      <c r="AO195" t="s">
        <v>467</v>
      </c>
      <c r="AP195" t="s">
        <v>467</v>
      </c>
    </row>
    <row r="196" spans="1:42" x14ac:dyDescent="0.3">
      <c r="A196" s="210" t="str">
        <f t="shared" si="9"/>
        <v>SL_2028_art_87_43</v>
      </c>
      <c r="B196" s="229" t="str">
        <f t="shared" si="10"/>
        <v>School Bus</v>
      </c>
      <c r="C196" s="240">
        <f t="shared" si="12"/>
        <v>1.144824296919607E-3</v>
      </c>
      <c r="D196" s="421">
        <f t="shared" si="11"/>
        <v>1.5814602837647451E-5</v>
      </c>
      <c r="E196">
        <v>1.3814E-2</v>
      </c>
      <c r="F196">
        <v>1</v>
      </c>
      <c r="G196">
        <v>1</v>
      </c>
      <c r="H196">
        <v>2028</v>
      </c>
      <c r="I196">
        <v>1</v>
      </c>
      <c r="J196">
        <v>5</v>
      </c>
      <c r="K196" t="s">
        <v>312</v>
      </c>
      <c r="L196">
        <v>9</v>
      </c>
      <c r="M196">
        <v>49</v>
      </c>
      <c r="N196" t="s">
        <v>313</v>
      </c>
      <c r="O196">
        <v>49035</v>
      </c>
      <c r="P196" t="s">
        <v>235</v>
      </c>
      <c r="Q196">
        <v>490350</v>
      </c>
      <c r="R196">
        <v>43</v>
      </c>
      <c r="S196">
        <v>87</v>
      </c>
      <c r="T196" t="s">
        <v>176</v>
      </c>
      <c r="U196">
        <v>13</v>
      </c>
      <c r="V196" t="s">
        <v>344</v>
      </c>
      <c r="W196">
        <v>43</v>
      </c>
      <c r="X196" t="s">
        <v>257</v>
      </c>
      <c r="Y196" t="s">
        <v>467</v>
      </c>
      <c r="Z196" t="s">
        <v>467</v>
      </c>
      <c r="AA196" t="s">
        <v>467</v>
      </c>
      <c r="AB196" t="s">
        <v>467</v>
      </c>
      <c r="AC196" t="s">
        <v>467</v>
      </c>
      <c r="AD196" t="s">
        <v>467</v>
      </c>
      <c r="AE196" t="s">
        <v>467</v>
      </c>
      <c r="AF196">
        <v>5</v>
      </c>
      <c r="AG196" t="s">
        <v>314</v>
      </c>
      <c r="AH196" t="s">
        <v>467</v>
      </c>
      <c r="AI196" t="s">
        <v>467</v>
      </c>
      <c r="AJ196" t="s">
        <v>467</v>
      </c>
      <c r="AK196" t="s">
        <v>467</v>
      </c>
      <c r="AL196" t="s">
        <v>467</v>
      </c>
      <c r="AM196" t="s">
        <v>467</v>
      </c>
      <c r="AN196">
        <v>1.3814E-2</v>
      </c>
      <c r="AO196" t="s">
        <v>467</v>
      </c>
      <c r="AP196" t="s">
        <v>467</v>
      </c>
    </row>
    <row r="197" spans="1:42" x14ac:dyDescent="0.3">
      <c r="A197" s="210" t="str">
        <f t="shared" si="9"/>
        <v>SL_2028_art_87_43</v>
      </c>
      <c r="B197" s="229" t="str">
        <f t="shared" si="10"/>
        <v>School Bus</v>
      </c>
      <c r="C197" s="240">
        <f t="shared" si="12"/>
        <v>1.144824296919607E-3</v>
      </c>
      <c r="D197" s="421">
        <f t="shared" si="11"/>
        <v>2.2828254410295731E-8</v>
      </c>
      <c r="E197">
        <v>1.99404E-5</v>
      </c>
      <c r="F197">
        <v>1</v>
      </c>
      <c r="G197">
        <v>1</v>
      </c>
      <c r="H197">
        <v>2028</v>
      </c>
      <c r="I197">
        <v>1</v>
      </c>
      <c r="J197">
        <v>5</v>
      </c>
      <c r="K197" t="s">
        <v>312</v>
      </c>
      <c r="L197">
        <v>9</v>
      </c>
      <c r="M197">
        <v>49</v>
      </c>
      <c r="N197" t="s">
        <v>313</v>
      </c>
      <c r="O197">
        <v>49035</v>
      </c>
      <c r="P197" t="s">
        <v>235</v>
      </c>
      <c r="Q197">
        <v>490350</v>
      </c>
      <c r="R197">
        <v>43</v>
      </c>
      <c r="S197">
        <v>87</v>
      </c>
      <c r="T197" t="s">
        <v>176</v>
      </c>
      <c r="U197">
        <v>11</v>
      </c>
      <c r="V197" t="s">
        <v>345</v>
      </c>
      <c r="W197">
        <v>43</v>
      </c>
      <c r="X197" t="s">
        <v>257</v>
      </c>
      <c r="Y197" t="s">
        <v>467</v>
      </c>
      <c r="Z197" t="s">
        <v>467</v>
      </c>
      <c r="AA197" t="s">
        <v>467</v>
      </c>
      <c r="AB197" t="s">
        <v>467</v>
      </c>
      <c r="AC197" t="s">
        <v>467</v>
      </c>
      <c r="AD197" t="s">
        <v>467</v>
      </c>
      <c r="AE197" t="s">
        <v>467</v>
      </c>
      <c r="AF197">
        <v>5</v>
      </c>
      <c r="AG197" t="s">
        <v>314</v>
      </c>
      <c r="AH197" t="s">
        <v>467</v>
      </c>
      <c r="AI197" t="s">
        <v>467</v>
      </c>
      <c r="AJ197" t="s">
        <v>467</v>
      </c>
      <c r="AK197" t="s">
        <v>467</v>
      </c>
      <c r="AL197" t="s">
        <v>467</v>
      </c>
      <c r="AM197" t="s">
        <v>467</v>
      </c>
      <c r="AN197">
        <v>1.99404E-5</v>
      </c>
      <c r="AO197" t="s">
        <v>467</v>
      </c>
      <c r="AP197" t="s">
        <v>467</v>
      </c>
    </row>
    <row r="198" spans="1:42" x14ac:dyDescent="0.3">
      <c r="A198" s="210" t="str">
        <f t="shared" si="9"/>
        <v>SL_2028_art_87_43</v>
      </c>
      <c r="B198" s="229" t="str">
        <f t="shared" si="10"/>
        <v>School Bus</v>
      </c>
      <c r="C198" s="240">
        <f t="shared" si="12"/>
        <v>1.144824296919607E-3</v>
      </c>
      <c r="D198" s="421">
        <f t="shared" si="11"/>
        <v>2.6494439738751082E-3</v>
      </c>
      <c r="E198">
        <v>2.3142800000000001</v>
      </c>
      <c r="F198">
        <v>1</v>
      </c>
      <c r="G198">
        <v>1</v>
      </c>
      <c r="H198">
        <v>2028</v>
      </c>
      <c r="I198">
        <v>1</v>
      </c>
      <c r="J198">
        <v>5</v>
      </c>
      <c r="K198" t="s">
        <v>312</v>
      </c>
      <c r="L198">
        <v>9</v>
      </c>
      <c r="M198">
        <v>49</v>
      </c>
      <c r="N198" t="s">
        <v>313</v>
      </c>
      <c r="O198">
        <v>49035</v>
      </c>
      <c r="P198" t="s">
        <v>235</v>
      </c>
      <c r="Q198">
        <v>490350</v>
      </c>
      <c r="R198">
        <v>43</v>
      </c>
      <c r="S198">
        <v>87</v>
      </c>
      <c r="T198" t="s">
        <v>176</v>
      </c>
      <c r="U198">
        <v>1</v>
      </c>
      <c r="V198" t="s">
        <v>343</v>
      </c>
      <c r="W198">
        <v>43</v>
      </c>
      <c r="X198" t="s">
        <v>257</v>
      </c>
      <c r="Y198" t="s">
        <v>467</v>
      </c>
      <c r="Z198" t="s">
        <v>467</v>
      </c>
      <c r="AA198" t="s">
        <v>467</v>
      </c>
      <c r="AB198" t="s">
        <v>467</v>
      </c>
      <c r="AC198" t="s">
        <v>467</v>
      </c>
      <c r="AD198" t="s">
        <v>467</v>
      </c>
      <c r="AE198" t="s">
        <v>467</v>
      </c>
      <c r="AF198">
        <v>5</v>
      </c>
      <c r="AG198" t="s">
        <v>314</v>
      </c>
      <c r="AH198" t="s">
        <v>467</v>
      </c>
      <c r="AI198" t="s">
        <v>467</v>
      </c>
      <c r="AJ198" t="s">
        <v>467</v>
      </c>
      <c r="AK198" t="s">
        <v>467</v>
      </c>
      <c r="AL198" t="s">
        <v>467</v>
      </c>
      <c r="AM198" t="s">
        <v>467</v>
      </c>
      <c r="AN198">
        <v>2.3142800000000001</v>
      </c>
      <c r="AO198" t="s">
        <v>467</v>
      </c>
      <c r="AP198" t="s">
        <v>467</v>
      </c>
    </row>
    <row r="199" spans="1:42" x14ac:dyDescent="0.3">
      <c r="A199" s="210" t="str">
        <f t="shared" si="9"/>
        <v>SL_2028_art_87_42</v>
      </c>
      <c r="B199" s="229" t="str">
        <f t="shared" si="10"/>
        <v>Transit Bus</v>
      </c>
      <c r="C199" s="240">
        <f t="shared" si="12"/>
        <v>4.7511097353918329E-4</v>
      </c>
      <c r="D199" s="421">
        <f t="shared" si="11"/>
        <v>1.1274050824403343E-4</v>
      </c>
      <c r="E199">
        <v>0.237293</v>
      </c>
      <c r="F199">
        <v>1</v>
      </c>
      <c r="G199">
        <v>1</v>
      </c>
      <c r="H199">
        <v>2028</v>
      </c>
      <c r="I199">
        <v>1</v>
      </c>
      <c r="J199">
        <v>5</v>
      </c>
      <c r="K199" t="s">
        <v>312</v>
      </c>
      <c r="L199">
        <v>9</v>
      </c>
      <c r="M199">
        <v>49</v>
      </c>
      <c r="N199" t="s">
        <v>313</v>
      </c>
      <c r="O199">
        <v>49035</v>
      </c>
      <c r="P199" t="s">
        <v>235</v>
      </c>
      <c r="Q199">
        <v>490350</v>
      </c>
      <c r="R199">
        <v>42</v>
      </c>
      <c r="S199">
        <v>87</v>
      </c>
      <c r="T199" t="s">
        <v>176</v>
      </c>
      <c r="U199">
        <v>15</v>
      </c>
      <c r="V199" t="s">
        <v>342</v>
      </c>
      <c r="W199">
        <v>42</v>
      </c>
      <c r="X199" t="s">
        <v>256</v>
      </c>
      <c r="Y199" t="s">
        <v>467</v>
      </c>
      <c r="Z199" t="s">
        <v>467</v>
      </c>
      <c r="AA199" t="s">
        <v>467</v>
      </c>
      <c r="AB199" t="s">
        <v>467</v>
      </c>
      <c r="AC199" t="s">
        <v>467</v>
      </c>
      <c r="AD199" t="s">
        <v>467</v>
      </c>
      <c r="AE199" t="s">
        <v>467</v>
      </c>
      <c r="AF199">
        <v>5</v>
      </c>
      <c r="AG199" t="s">
        <v>314</v>
      </c>
      <c r="AH199" t="s">
        <v>467</v>
      </c>
      <c r="AI199" t="s">
        <v>467</v>
      </c>
      <c r="AJ199" t="s">
        <v>467</v>
      </c>
      <c r="AK199" t="s">
        <v>467</v>
      </c>
      <c r="AL199" t="s">
        <v>467</v>
      </c>
      <c r="AM199" t="s">
        <v>467</v>
      </c>
      <c r="AN199">
        <v>0.237293</v>
      </c>
      <c r="AO199" t="s">
        <v>467</v>
      </c>
      <c r="AP199" t="s">
        <v>467</v>
      </c>
    </row>
    <row r="200" spans="1:42" x14ac:dyDescent="0.3">
      <c r="A200" s="210" t="str">
        <f t="shared" si="9"/>
        <v>SL_2028_art_87_42</v>
      </c>
      <c r="B200" s="229" t="str">
        <f t="shared" si="10"/>
        <v>Transit Bus</v>
      </c>
      <c r="C200" s="240">
        <f t="shared" si="12"/>
        <v>4.7511097353918329E-4</v>
      </c>
      <c r="D200" s="421">
        <f t="shared" si="11"/>
        <v>5.7654241528006349E-5</v>
      </c>
      <c r="E200">
        <v>0.121349</v>
      </c>
      <c r="F200">
        <v>1</v>
      </c>
      <c r="G200">
        <v>1</v>
      </c>
      <c r="H200">
        <v>2028</v>
      </c>
      <c r="I200">
        <v>1</v>
      </c>
      <c r="J200">
        <v>5</v>
      </c>
      <c r="K200" t="s">
        <v>312</v>
      </c>
      <c r="L200">
        <v>9</v>
      </c>
      <c r="M200">
        <v>49</v>
      </c>
      <c r="N200" t="s">
        <v>313</v>
      </c>
      <c r="O200">
        <v>49035</v>
      </c>
      <c r="P200" t="s">
        <v>235</v>
      </c>
      <c r="Q200">
        <v>490350</v>
      </c>
      <c r="R200">
        <v>42</v>
      </c>
      <c r="S200">
        <v>87</v>
      </c>
      <c r="T200" t="s">
        <v>176</v>
      </c>
      <c r="U200">
        <v>13</v>
      </c>
      <c r="V200" t="s">
        <v>344</v>
      </c>
      <c r="W200">
        <v>42</v>
      </c>
      <c r="X200" t="s">
        <v>256</v>
      </c>
      <c r="Y200" t="s">
        <v>467</v>
      </c>
      <c r="Z200" t="s">
        <v>467</v>
      </c>
      <c r="AA200" t="s">
        <v>467</v>
      </c>
      <c r="AB200" t="s">
        <v>467</v>
      </c>
      <c r="AC200" t="s">
        <v>467</v>
      </c>
      <c r="AD200" t="s">
        <v>467</v>
      </c>
      <c r="AE200" t="s">
        <v>467</v>
      </c>
      <c r="AF200">
        <v>5</v>
      </c>
      <c r="AG200" t="s">
        <v>314</v>
      </c>
      <c r="AH200" t="s">
        <v>467</v>
      </c>
      <c r="AI200" t="s">
        <v>467</v>
      </c>
      <c r="AJ200" t="s">
        <v>467</v>
      </c>
      <c r="AK200" t="s">
        <v>467</v>
      </c>
      <c r="AL200" t="s">
        <v>467</v>
      </c>
      <c r="AM200" t="s">
        <v>467</v>
      </c>
      <c r="AN200">
        <v>0.121349</v>
      </c>
      <c r="AO200" t="s">
        <v>467</v>
      </c>
      <c r="AP200" t="s">
        <v>467</v>
      </c>
    </row>
    <row r="201" spans="1:42" x14ac:dyDescent="0.3">
      <c r="A201" s="210" t="str">
        <f t="shared" si="9"/>
        <v>SL_2028_art_87_42</v>
      </c>
      <c r="B201" s="229" t="str">
        <f t="shared" si="10"/>
        <v>Transit Bus</v>
      </c>
      <c r="C201" s="240">
        <f t="shared" si="12"/>
        <v>4.7511097353918329E-4</v>
      </c>
      <c r="D201" s="421">
        <f t="shared" si="11"/>
        <v>9.8107565370000116E-8</v>
      </c>
      <c r="E201">
        <v>2.0649399999999999E-4</v>
      </c>
      <c r="F201">
        <v>1</v>
      </c>
      <c r="G201">
        <v>1</v>
      </c>
      <c r="H201">
        <v>2028</v>
      </c>
      <c r="I201">
        <v>1</v>
      </c>
      <c r="J201">
        <v>5</v>
      </c>
      <c r="K201" t="s">
        <v>312</v>
      </c>
      <c r="L201">
        <v>9</v>
      </c>
      <c r="M201">
        <v>49</v>
      </c>
      <c r="N201" t="s">
        <v>313</v>
      </c>
      <c r="O201">
        <v>49035</v>
      </c>
      <c r="P201" t="s">
        <v>235</v>
      </c>
      <c r="Q201">
        <v>490350</v>
      </c>
      <c r="R201">
        <v>42</v>
      </c>
      <c r="S201">
        <v>87</v>
      </c>
      <c r="T201" t="s">
        <v>176</v>
      </c>
      <c r="U201">
        <v>11</v>
      </c>
      <c r="V201" t="s">
        <v>345</v>
      </c>
      <c r="W201">
        <v>42</v>
      </c>
      <c r="X201" t="s">
        <v>256</v>
      </c>
      <c r="Y201" t="s">
        <v>467</v>
      </c>
      <c r="Z201" t="s">
        <v>467</v>
      </c>
      <c r="AA201" t="s">
        <v>467</v>
      </c>
      <c r="AB201" t="s">
        <v>467</v>
      </c>
      <c r="AC201" t="s">
        <v>467</v>
      </c>
      <c r="AD201" t="s">
        <v>467</v>
      </c>
      <c r="AE201" t="s">
        <v>467</v>
      </c>
      <c r="AF201">
        <v>5</v>
      </c>
      <c r="AG201" t="s">
        <v>314</v>
      </c>
      <c r="AH201" t="s">
        <v>467</v>
      </c>
      <c r="AI201" t="s">
        <v>467</v>
      </c>
      <c r="AJ201" t="s">
        <v>467</v>
      </c>
      <c r="AK201" t="s">
        <v>467</v>
      </c>
      <c r="AL201" t="s">
        <v>467</v>
      </c>
      <c r="AM201" t="s">
        <v>467</v>
      </c>
      <c r="AN201">
        <v>2.0649399999999999E-4</v>
      </c>
      <c r="AO201" t="s">
        <v>467</v>
      </c>
      <c r="AP201" t="s">
        <v>467</v>
      </c>
    </row>
    <row r="202" spans="1:42" x14ac:dyDescent="0.3">
      <c r="A202" s="210" t="str">
        <f t="shared" si="9"/>
        <v>SL_2028_art_87_42</v>
      </c>
      <c r="B202" s="229" t="str">
        <f t="shared" si="10"/>
        <v>Transit Bus</v>
      </c>
      <c r="C202" s="240">
        <f t="shared" si="12"/>
        <v>4.7511097353918329E-4</v>
      </c>
      <c r="D202" s="421">
        <f t="shared" si="11"/>
        <v>1.0626997189540329E-3</v>
      </c>
      <c r="E202">
        <v>2.2367400000000002</v>
      </c>
      <c r="F202">
        <v>1</v>
      </c>
      <c r="G202">
        <v>1</v>
      </c>
      <c r="H202">
        <v>2028</v>
      </c>
      <c r="I202">
        <v>1</v>
      </c>
      <c r="J202">
        <v>5</v>
      </c>
      <c r="K202" t="s">
        <v>312</v>
      </c>
      <c r="L202">
        <v>9</v>
      </c>
      <c r="M202">
        <v>49</v>
      </c>
      <c r="N202" t="s">
        <v>313</v>
      </c>
      <c r="O202">
        <v>49035</v>
      </c>
      <c r="P202" t="s">
        <v>235</v>
      </c>
      <c r="Q202">
        <v>490350</v>
      </c>
      <c r="R202">
        <v>42</v>
      </c>
      <c r="S202">
        <v>87</v>
      </c>
      <c r="T202" t="s">
        <v>176</v>
      </c>
      <c r="U202">
        <v>1</v>
      </c>
      <c r="V202" t="s">
        <v>343</v>
      </c>
      <c r="W202">
        <v>42</v>
      </c>
      <c r="X202" t="s">
        <v>256</v>
      </c>
      <c r="Y202" t="s">
        <v>467</v>
      </c>
      <c r="Z202" t="s">
        <v>467</v>
      </c>
      <c r="AA202" t="s">
        <v>467</v>
      </c>
      <c r="AB202" t="s">
        <v>467</v>
      </c>
      <c r="AC202" t="s">
        <v>467</v>
      </c>
      <c r="AD202" t="s">
        <v>467</v>
      </c>
      <c r="AE202" t="s">
        <v>467</v>
      </c>
      <c r="AF202">
        <v>5</v>
      </c>
      <c r="AG202" t="s">
        <v>314</v>
      </c>
      <c r="AH202" t="s">
        <v>467</v>
      </c>
      <c r="AI202" t="s">
        <v>467</v>
      </c>
      <c r="AJ202" t="s">
        <v>467</v>
      </c>
      <c r="AK202" t="s">
        <v>467</v>
      </c>
      <c r="AL202" t="s">
        <v>467</v>
      </c>
      <c r="AM202" t="s">
        <v>467</v>
      </c>
      <c r="AN202">
        <v>2.2367400000000002</v>
      </c>
      <c r="AO202" t="s">
        <v>467</v>
      </c>
      <c r="AP202" t="s">
        <v>467</v>
      </c>
    </row>
    <row r="203" spans="1:42" x14ac:dyDescent="0.3">
      <c r="A203" s="210" t="str">
        <f t="shared" si="9"/>
        <v>SL_2028_art_87_41</v>
      </c>
      <c r="B203" s="229" t="str">
        <f t="shared" si="10"/>
        <v>Intercity Bus</v>
      </c>
      <c r="C203" s="240">
        <f t="shared" si="12"/>
        <v>1.4397214122347196E-3</v>
      </c>
      <c r="D203" s="421">
        <f t="shared" si="11"/>
        <v>3.422390563451397E-4</v>
      </c>
      <c r="E203">
        <v>0.23771200000000001</v>
      </c>
      <c r="F203">
        <v>1</v>
      </c>
      <c r="G203">
        <v>1</v>
      </c>
      <c r="H203">
        <v>2028</v>
      </c>
      <c r="I203">
        <v>1</v>
      </c>
      <c r="J203">
        <v>5</v>
      </c>
      <c r="K203" t="s">
        <v>312</v>
      </c>
      <c r="L203">
        <v>9</v>
      </c>
      <c r="M203">
        <v>49</v>
      </c>
      <c r="N203" t="s">
        <v>313</v>
      </c>
      <c r="O203">
        <v>49035</v>
      </c>
      <c r="P203" t="s">
        <v>235</v>
      </c>
      <c r="Q203">
        <v>490350</v>
      </c>
      <c r="R203">
        <v>41</v>
      </c>
      <c r="S203">
        <v>87</v>
      </c>
      <c r="T203" t="s">
        <v>176</v>
      </c>
      <c r="U203">
        <v>15</v>
      </c>
      <c r="V203" t="s">
        <v>342</v>
      </c>
      <c r="W203">
        <v>41</v>
      </c>
      <c r="X203" t="s">
        <v>468</v>
      </c>
      <c r="Y203" t="s">
        <v>467</v>
      </c>
      <c r="Z203" t="s">
        <v>467</v>
      </c>
      <c r="AA203" t="s">
        <v>467</v>
      </c>
      <c r="AB203" t="s">
        <v>467</v>
      </c>
      <c r="AC203" t="s">
        <v>467</v>
      </c>
      <c r="AD203" t="s">
        <v>467</v>
      </c>
      <c r="AE203" t="s">
        <v>467</v>
      </c>
      <c r="AF203">
        <v>5</v>
      </c>
      <c r="AG203" t="s">
        <v>314</v>
      </c>
      <c r="AH203" t="s">
        <v>467</v>
      </c>
      <c r="AI203" t="s">
        <v>467</v>
      </c>
      <c r="AJ203" t="s">
        <v>467</v>
      </c>
      <c r="AK203" t="s">
        <v>467</v>
      </c>
      <c r="AL203" t="s">
        <v>467</v>
      </c>
      <c r="AM203" t="s">
        <v>467</v>
      </c>
      <c r="AN203">
        <v>0.23771200000000001</v>
      </c>
      <c r="AO203" t="s">
        <v>467</v>
      </c>
      <c r="AP203" t="s">
        <v>467</v>
      </c>
    </row>
    <row r="204" spans="1:42" x14ac:dyDescent="0.3">
      <c r="A204" s="210" t="str">
        <f t="shared" si="9"/>
        <v>SL_2028_art_87_41</v>
      </c>
      <c r="B204" s="229" t="str">
        <f t="shared" si="10"/>
        <v>Intercity Bus</v>
      </c>
      <c r="C204" s="240">
        <f t="shared" si="12"/>
        <v>1.4397214122347196E-3</v>
      </c>
      <c r="D204" s="421">
        <f t="shared" si="11"/>
        <v>1.8526191160495145E-4</v>
      </c>
      <c r="E204">
        <v>0.12867899999999999</v>
      </c>
      <c r="F204">
        <v>1</v>
      </c>
      <c r="G204">
        <v>1</v>
      </c>
      <c r="H204">
        <v>2028</v>
      </c>
      <c r="I204">
        <v>1</v>
      </c>
      <c r="J204">
        <v>5</v>
      </c>
      <c r="K204" t="s">
        <v>312</v>
      </c>
      <c r="L204">
        <v>9</v>
      </c>
      <c r="M204">
        <v>49</v>
      </c>
      <c r="N204" t="s">
        <v>313</v>
      </c>
      <c r="O204">
        <v>49035</v>
      </c>
      <c r="P204" t="s">
        <v>235</v>
      </c>
      <c r="Q204">
        <v>490350</v>
      </c>
      <c r="R204">
        <v>41</v>
      </c>
      <c r="S204">
        <v>87</v>
      </c>
      <c r="T204" t="s">
        <v>176</v>
      </c>
      <c r="U204">
        <v>13</v>
      </c>
      <c r="V204" t="s">
        <v>344</v>
      </c>
      <c r="W204">
        <v>41</v>
      </c>
      <c r="X204" t="s">
        <v>468</v>
      </c>
      <c r="Y204" t="s">
        <v>467</v>
      </c>
      <c r="Z204" t="s">
        <v>467</v>
      </c>
      <c r="AA204" t="s">
        <v>467</v>
      </c>
      <c r="AB204" t="s">
        <v>467</v>
      </c>
      <c r="AC204" t="s">
        <v>467</v>
      </c>
      <c r="AD204" t="s">
        <v>467</v>
      </c>
      <c r="AE204" t="s">
        <v>467</v>
      </c>
      <c r="AF204">
        <v>5</v>
      </c>
      <c r="AG204" t="s">
        <v>314</v>
      </c>
      <c r="AH204" t="s">
        <v>467</v>
      </c>
      <c r="AI204" t="s">
        <v>467</v>
      </c>
      <c r="AJ204" t="s">
        <v>467</v>
      </c>
      <c r="AK204" t="s">
        <v>467</v>
      </c>
      <c r="AL204" t="s">
        <v>467</v>
      </c>
      <c r="AM204" t="s">
        <v>467</v>
      </c>
      <c r="AN204">
        <v>0.12867899999999999</v>
      </c>
      <c r="AO204" t="s">
        <v>467</v>
      </c>
      <c r="AP204" t="s">
        <v>467</v>
      </c>
    </row>
    <row r="205" spans="1:42" x14ac:dyDescent="0.3">
      <c r="A205" s="210" t="str">
        <f t="shared" si="9"/>
        <v>SL_2028_art_87_41</v>
      </c>
      <c r="B205" s="229" t="str">
        <f t="shared" si="10"/>
        <v>Intercity Bus</v>
      </c>
      <c r="C205" s="240">
        <f t="shared" si="12"/>
        <v>1.4397214122347196E-3</v>
      </c>
      <c r="D205" s="421">
        <f t="shared" si="11"/>
        <v>2.7351107528929087E-7</v>
      </c>
      <c r="E205">
        <v>1.89975E-4</v>
      </c>
      <c r="F205">
        <v>1</v>
      </c>
      <c r="G205">
        <v>1</v>
      </c>
      <c r="H205">
        <v>2028</v>
      </c>
      <c r="I205">
        <v>1</v>
      </c>
      <c r="J205">
        <v>5</v>
      </c>
      <c r="K205" t="s">
        <v>312</v>
      </c>
      <c r="L205">
        <v>9</v>
      </c>
      <c r="M205">
        <v>49</v>
      </c>
      <c r="N205" t="s">
        <v>313</v>
      </c>
      <c r="O205">
        <v>49035</v>
      </c>
      <c r="P205" t="s">
        <v>235</v>
      </c>
      <c r="Q205">
        <v>490350</v>
      </c>
      <c r="R205">
        <v>41</v>
      </c>
      <c r="S205">
        <v>87</v>
      </c>
      <c r="T205" t="s">
        <v>176</v>
      </c>
      <c r="U205">
        <v>11</v>
      </c>
      <c r="V205" t="s">
        <v>345</v>
      </c>
      <c r="W205">
        <v>41</v>
      </c>
      <c r="X205" t="s">
        <v>468</v>
      </c>
      <c r="Y205" t="s">
        <v>467</v>
      </c>
      <c r="Z205" t="s">
        <v>467</v>
      </c>
      <c r="AA205" t="s">
        <v>467</v>
      </c>
      <c r="AB205" t="s">
        <v>467</v>
      </c>
      <c r="AC205" t="s">
        <v>467</v>
      </c>
      <c r="AD205" t="s">
        <v>467</v>
      </c>
      <c r="AE205" t="s">
        <v>467</v>
      </c>
      <c r="AF205">
        <v>5</v>
      </c>
      <c r="AG205" t="s">
        <v>314</v>
      </c>
      <c r="AH205" t="s">
        <v>467</v>
      </c>
      <c r="AI205" t="s">
        <v>467</v>
      </c>
      <c r="AJ205" t="s">
        <v>467</v>
      </c>
      <c r="AK205" t="s">
        <v>467</v>
      </c>
      <c r="AL205" t="s">
        <v>467</v>
      </c>
      <c r="AM205" t="s">
        <v>467</v>
      </c>
      <c r="AN205">
        <v>1.89975E-4</v>
      </c>
      <c r="AO205" t="s">
        <v>467</v>
      </c>
      <c r="AP205" t="s">
        <v>467</v>
      </c>
    </row>
    <row r="206" spans="1:42" x14ac:dyDescent="0.3">
      <c r="A206" s="210" t="str">
        <f t="shared" si="9"/>
        <v>SL_2028_art_87_41</v>
      </c>
      <c r="B206" s="229" t="str">
        <f t="shared" si="10"/>
        <v>Intercity Bus</v>
      </c>
      <c r="C206" s="240">
        <f t="shared" si="12"/>
        <v>1.4397214122347196E-3</v>
      </c>
      <c r="D206" s="421">
        <f t="shared" si="11"/>
        <v>4.1116283951305246E-3</v>
      </c>
      <c r="E206">
        <v>2.8558500000000002</v>
      </c>
      <c r="F206">
        <v>1</v>
      </c>
      <c r="G206">
        <v>1</v>
      </c>
      <c r="H206">
        <v>2028</v>
      </c>
      <c r="I206">
        <v>1</v>
      </c>
      <c r="J206">
        <v>5</v>
      </c>
      <c r="K206" t="s">
        <v>312</v>
      </c>
      <c r="L206">
        <v>9</v>
      </c>
      <c r="M206">
        <v>49</v>
      </c>
      <c r="N206" t="s">
        <v>313</v>
      </c>
      <c r="O206">
        <v>49035</v>
      </c>
      <c r="P206" t="s">
        <v>235</v>
      </c>
      <c r="Q206">
        <v>490350</v>
      </c>
      <c r="R206">
        <v>41</v>
      </c>
      <c r="S206">
        <v>87</v>
      </c>
      <c r="T206" t="s">
        <v>176</v>
      </c>
      <c r="U206">
        <v>1</v>
      </c>
      <c r="V206" t="s">
        <v>343</v>
      </c>
      <c r="W206">
        <v>41</v>
      </c>
      <c r="X206" t="s">
        <v>468</v>
      </c>
      <c r="Y206" t="s">
        <v>467</v>
      </c>
      <c r="Z206" t="s">
        <v>467</v>
      </c>
      <c r="AA206" t="s">
        <v>467</v>
      </c>
      <c r="AB206" t="s">
        <v>467</v>
      </c>
      <c r="AC206" t="s">
        <v>467</v>
      </c>
      <c r="AD206" t="s">
        <v>467</v>
      </c>
      <c r="AE206" t="s">
        <v>467</v>
      </c>
      <c r="AF206">
        <v>5</v>
      </c>
      <c r="AG206" t="s">
        <v>314</v>
      </c>
      <c r="AH206" t="s">
        <v>467</v>
      </c>
      <c r="AI206" t="s">
        <v>467</v>
      </c>
      <c r="AJ206" t="s">
        <v>467</v>
      </c>
      <c r="AK206" t="s">
        <v>467</v>
      </c>
      <c r="AL206" t="s">
        <v>467</v>
      </c>
      <c r="AM206" t="s">
        <v>467</v>
      </c>
      <c r="AN206">
        <v>2.8558500000000002</v>
      </c>
      <c r="AO206" t="s">
        <v>467</v>
      </c>
      <c r="AP206" t="s">
        <v>467</v>
      </c>
    </row>
    <row r="207" spans="1:42" x14ac:dyDescent="0.3">
      <c r="A207" s="210" t="str">
        <f t="shared" si="9"/>
        <v>SL_2028_art_87_32</v>
      </c>
      <c r="B207" s="229" t="str">
        <f t="shared" si="10"/>
        <v>Light Commercial Truck</v>
      </c>
      <c r="C207" s="240">
        <f t="shared" si="12"/>
        <v>2.8352451231163752E-2</v>
      </c>
      <c r="D207" s="421">
        <f t="shared" si="11"/>
        <v>1.2296940090626647E-4</v>
      </c>
      <c r="E207">
        <v>4.3371699999999996E-3</v>
      </c>
      <c r="F207">
        <v>1</v>
      </c>
      <c r="G207">
        <v>1</v>
      </c>
      <c r="H207">
        <v>2028</v>
      </c>
      <c r="I207">
        <v>1</v>
      </c>
      <c r="J207">
        <v>5</v>
      </c>
      <c r="K207" t="s">
        <v>312</v>
      </c>
      <c r="L207">
        <v>9</v>
      </c>
      <c r="M207">
        <v>49</v>
      </c>
      <c r="N207" t="s">
        <v>313</v>
      </c>
      <c r="O207">
        <v>49035</v>
      </c>
      <c r="P207" t="s">
        <v>235</v>
      </c>
      <c r="Q207">
        <v>490350</v>
      </c>
      <c r="R207">
        <v>32</v>
      </c>
      <c r="S207">
        <v>87</v>
      </c>
      <c r="T207" t="s">
        <v>176</v>
      </c>
      <c r="U207">
        <v>15</v>
      </c>
      <c r="V207" t="s">
        <v>342</v>
      </c>
      <c r="W207">
        <v>32</v>
      </c>
      <c r="X207" t="s">
        <v>254</v>
      </c>
      <c r="Y207" t="s">
        <v>467</v>
      </c>
      <c r="Z207" t="s">
        <v>467</v>
      </c>
      <c r="AA207" t="s">
        <v>467</v>
      </c>
      <c r="AB207" t="s">
        <v>467</v>
      </c>
      <c r="AC207" t="s">
        <v>467</v>
      </c>
      <c r="AD207" t="s">
        <v>467</v>
      </c>
      <c r="AE207" t="s">
        <v>467</v>
      </c>
      <c r="AF207">
        <v>5</v>
      </c>
      <c r="AG207" t="s">
        <v>314</v>
      </c>
      <c r="AH207" t="s">
        <v>467</v>
      </c>
      <c r="AI207" t="s">
        <v>467</v>
      </c>
      <c r="AJ207" t="s">
        <v>467</v>
      </c>
      <c r="AK207" t="s">
        <v>467</v>
      </c>
      <c r="AL207" t="s">
        <v>467</v>
      </c>
      <c r="AM207" t="s">
        <v>467</v>
      </c>
      <c r="AN207">
        <v>4.3371699999999996E-3</v>
      </c>
      <c r="AO207" t="s">
        <v>467</v>
      </c>
      <c r="AP207" t="s">
        <v>467</v>
      </c>
    </row>
    <row r="208" spans="1:42" x14ac:dyDescent="0.3">
      <c r="A208" s="210" t="str">
        <f t="shared" si="9"/>
        <v>SL_2028_art_87_32</v>
      </c>
      <c r="B208" s="229" t="str">
        <f t="shared" si="10"/>
        <v>Light Commercial Truck</v>
      </c>
      <c r="C208" s="240">
        <f t="shared" si="12"/>
        <v>2.8352451231163752E-2</v>
      </c>
      <c r="D208" s="421">
        <f t="shared" si="11"/>
        <v>1.2710630706540559E-2</v>
      </c>
      <c r="E208">
        <v>0.44830799999999998</v>
      </c>
      <c r="F208">
        <v>1</v>
      </c>
      <c r="G208">
        <v>1</v>
      </c>
      <c r="H208">
        <v>2028</v>
      </c>
      <c r="I208">
        <v>1</v>
      </c>
      <c r="J208">
        <v>5</v>
      </c>
      <c r="K208" t="s">
        <v>312</v>
      </c>
      <c r="L208">
        <v>9</v>
      </c>
      <c r="M208">
        <v>49</v>
      </c>
      <c r="N208" t="s">
        <v>313</v>
      </c>
      <c r="O208">
        <v>49035</v>
      </c>
      <c r="P208" t="s">
        <v>235</v>
      </c>
      <c r="Q208">
        <v>490350</v>
      </c>
      <c r="R208">
        <v>32</v>
      </c>
      <c r="S208">
        <v>87</v>
      </c>
      <c r="T208" t="s">
        <v>176</v>
      </c>
      <c r="U208">
        <v>13</v>
      </c>
      <c r="V208" t="s">
        <v>344</v>
      </c>
      <c r="W208">
        <v>32</v>
      </c>
      <c r="X208" t="s">
        <v>254</v>
      </c>
      <c r="Y208" t="s">
        <v>467</v>
      </c>
      <c r="Z208" t="s">
        <v>467</v>
      </c>
      <c r="AA208" t="s">
        <v>467</v>
      </c>
      <c r="AB208" t="s">
        <v>467</v>
      </c>
      <c r="AC208" t="s">
        <v>467</v>
      </c>
      <c r="AD208" t="s">
        <v>467</v>
      </c>
      <c r="AE208" t="s">
        <v>467</v>
      </c>
      <c r="AF208">
        <v>5</v>
      </c>
      <c r="AG208" t="s">
        <v>314</v>
      </c>
      <c r="AH208" t="s">
        <v>467</v>
      </c>
      <c r="AI208" t="s">
        <v>467</v>
      </c>
      <c r="AJ208" t="s">
        <v>467</v>
      </c>
      <c r="AK208" t="s">
        <v>467</v>
      </c>
      <c r="AL208" t="s">
        <v>467</v>
      </c>
      <c r="AM208" t="s">
        <v>467</v>
      </c>
      <c r="AN208">
        <v>0.44830799999999998</v>
      </c>
      <c r="AO208" t="s">
        <v>467</v>
      </c>
      <c r="AP208" t="s">
        <v>467</v>
      </c>
    </row>
    <row r="209" spans="1:42" x14ac:dyDescent="0.3">
      <c r="A209" s="210" t="str">
        <f t="shared" si="9"/>
        <v>SL_2028_art_87_32</v>
      </c>
      <c r="B209" s="229" t="str">
        <f t="shared" si="10"/>
        <v>Light Commercial Truck</v>
      </c>
      <c r="C209" s="240">
        <f t="shared" si="12"/>
        <v>2.8352451231163752E-2</v>
      </c>
      <c r="D209" s="421">
        <f t="shared" si="11"/>
        <v>3.0077981413092378E-5</v>
      </c>
      <c r="E209">
        <v>1.0608600000000001E-3</v>
      </c>
      <c r="F209">
        <v>1</v>
      </c>
      <c r="G209">
        <v>1</v>
      </c>
      <c r="H209">
        <v>2028</v>
      </c>
      <c r="I209">
        <v>1</v>
      </c>
      <c r="J209">
        <v>5</v>
      </c>
      <c r="K209" t="s">
        <v>312</v>
      </c>
      <c r="L209">
        <v>9</v>
      </c>
      <c r="M209">
        <v>49</v>
      </c>
      <c r="N209" t="s">
        <v>313</v>
      </c>
      <c r="O209">
        <v>49035</v>
      </c>
      <c r="P209" t="s">
        <v>235</v>
      </c>
      <c r="Q209">
        <v>490350</v>
      </c>
      <c r="R209">
        <v>32</v>
      </c>
      <c r="S209">
        <v>87</v>
      </c>
      <c r="T209" t="s">
        <v>176</v>
      </c>
      <c r="U209">
        <v>11</v>
      </c>
      <c r="V209" t="s">
        <v>345</v>
      </c>
      <c r="W209">
        <v>32</v>
      </c>
      <c r="X209" t="s">
        <v>254</v>
      </c>
      <c r="Y209" t="s">
        <v>467</v>
      </c>
      <c r="Z209" t="s">
        <v>467</v>
      </c>
      <c r="AA209" t="s">
        <v>467</v>
      </c>
      <c r="AB209" t="s">
        <v>467</v>
      </c>
      <c r="AC209" t="s">
        <v>467</v>
      </c>
      <c r="AD209" t="s">
        <v>467</v>
      </c>
      <c r="AE209" t="s">
        <v>467</v>
      </c>
      <c r="AF209">
        <v>5</v>
      </c>
      <c r="AG209" t="s">
        <v>314</v>
      </c>
      <c r="AH209" t="s">
        <v>467</v>
      </c>
      <c r="AI209" t="s">
        <v>467</v>
      </c>
      <c r="AJ209" t="s">
        <v>467</v>
      </c>
      <c r="AK209" t="s">
        <v>467</v>
      </c>
      <c r="AL209" t="s">
        <v>467</v>
      </c>
      <c r="AM209" t="s">
        <v>467</v>
      </c>
      <c r="AN209">
        <v>1.0608600000000001E-3</v>
      </c>
      <c r="AO209" t="s">
        <v>467</v>
      </c>
      <c r="AP209" t="s">
        <v>467</v>
      </c>
    </row>
    <row r="210" spans="1:42" x14ac:dyDescent="0.3">
      <c r="A210" s="210" t="str">
        <f t="shared" ref="A210:A273" si="13">"SL_2028_art_"&amp;S210&amp;"_"&amp;R210</f>
        <v>SL_2028_art_87_32</v>
      </c>
      <c r="B210" s="229" t="str">
        <f t="shared" ref="B210:B273" si="14">VLOOKUP(R210,$AS$7:$AT$19,2,FALSE)</f>
        <v>Light Commercial Truck</v>
      </c>
      <c r="C210" s="240">
        <f t="shared" si="12"/>
        <v>2.8352451231163752E-2</v>
      </c>
      <c r="D210" s="421">
        <f t="shared" ref="D210:D273" si="15">E210*C210</f>
        <v>8.2305181252482189E-3</v>
      </c>
      <c r="E210">
        <v>0.29029300000000002</v>
      </c>
      <c r="F210">
        <v>1</v>
      </c>
      <c r="G210">
        <v>1</v>
      </c>
      <c r="H210">
        <v>2028</v>
      </c>
      <c r="I210">
        <v>1</v>
      </c>
      <c r="J210">
        <v>5</v>
      </c>
      <c r="K210" t="s">
        <v>312</v>
      </c>
      <c r="L210">
        <v>9</v>
      </c>
      <c r="M210">
        <v>49</v>
      </c>
      <c r="N210" t="s">
        <v>313</v>
      </c>
      <c r="O210">
        <v>49035</v>
      </c>
      <c r="P210" t="s">
        <v>235</v>
      </c>
      <c r="Q210">
        <v>490350</v>
      </c>
      <c r="R210">
        <v>32</v>
      </c>
      <c r="S210">
        <v>87</v>
      </c>
      <c r="T210" t="s">
        <v>176</v>
      </c>
      <c r="U210">
        <v>1</v>
      </c>
      <c r="V210" t="s">
        <v>343</v>
      </c>
      <c r="W210">
        <v>32</v>
      </c>
      <c r="X210" t="s">
        <v>254</v>
      </c>
      <c r="Y210" t="s">
        <v>467</v>
      </c>
      <c r="Z210" t="s">
        <v>467</v>
      </c>
      <c r="AA210" t="s">
        <v>467</v>
      </c>
      <c r="AB210" t="s">
        <v>467</v>
      </c>
      <c r="AC210" t="s">
        <v>467</v>
      </c>
      <c r="AD210" t="s">
        <v>467</v>
      </c>
      <c r="AE210" t="s">
        <v>467</v>
      </c>
      <c r="AF210">
        <v>5</v>
      </c>
      <c r="AG210" t="s">
        <v>314</v>
      </c>
      <c r="AH210" t="s">
        <v>467</v>
      </c>
      <c r="AI210" t="s">
        <v>467</v>
      </c>
      <c r="AJ210" t="s">
        <v>467</v>
      </c>
      <c r="AK210" t="s">
        <v>467</v>
      </c>
      <c r="AL210" t="s">
        <v>467</v>
      </c>
      <c r="AM210" t="s">
        <v>467</v>
      </c>
      <c r="AN210">
        <v>0.29029300000000002</v>
      </c>
      <c r="AO210" t="s">
        <v>467</v>
      </c>
      <c r="AP210" t="s">
        <v>467</v>
      </c>
    </row>
    <row r="211" spans="1:42" x14ac:dyDescent="0.3">
      <c r="A211" s="210" t="str">
        <f t="shared" si="13"/>
        <v>SL_2028_art_87_31</v>
      </c>
      <c r="B211" s="229" t="str">
        <f t="shared" si="14"/>
        <v>Passenger Truck</v>
      </c>
      <c r="C211" s="240">
        <f t="shared" ref="C211:C274" si="16">VLOOKUP(R211,$AS$7:$AZ$19,Funding_Year-2021,FALSE)</f>
        <v>0.24407841471830063</v>
      </c>
      <c r="D211" s="421">
        <f t="shared" si="15"/>
        <v>8.6601706404614974E-4</v>
      </c>
      <c r="E211">
        <v>3.5481100000000002E-3</v>
      </c>
      <c r="F211">
        <v>1</v>
      </c>
      <c r="G211">
        <v>1</v>
      </c>
      <c r="H211">
        <v>2028</v>
      </c>
      <c r="I211">
        <v>1</v>
      </c>
      <c r="J211">
        <v>5</v>
      </c>
      <c r="K211" t="s">
        <v>312</v>
      </c>
      <c r="L211">
        <v>9</v>
      </c>
      <c r="M211">
        <v>49</v>
      </c>
      <c r="N211" t="s">
        <v>313</v>
      </c>
      <c r="O211">
        <v>49035</v>
      </c>
      <c r="P211" t="s">
        <v>235</v>
      </c>
      <c r="Q211">
        <v>490350</v>
      </c>
      <c r="R211">
        <v>31</v>
      </c>
      <c r="S211">
        <v>87</v>
      </c>
      <c r="T211" t="s">
        <v>176</v>
      </c>
      <c r="U211">
        <v>15</v>
      </c>
      <c r="V211" t="s">
        <v>342</v>
      </c>
      <c r="W211">
        <v>31</v>
      </c>
      <c r="X211" t="s">
        <v>253</v>
      </c>
      <c r="Y211" t="s">
        <v>467</v>
      </c>
      <c r="Z211" t="s">
        <v>467</v>
      </c>
      <c r="AA211" t="s">
        <v>467</v>
      </c>
      <c r="AB211" t="s">
        <v>467</v>
      </c>
      <c r="AC211" t="s">
        <v>467</v>
      </c>
      <c r="AD211" t="s">
        <v>467</v>
      </c>
      <c r="AE211" t="s">
        <v>467</v>
      </c>
      <c r="AF211">
        <v>5</v>
      </c>
      <c r="AG211" t="s">
        <v>314</v>
      </c>
      <c r="AH211" t="s">
        <v>467</v>
      </c>
      <c r="AI211" t="s">
        <v>467</v>
      </c>
      <c r="AJ211" t="s">
        <v>467</v>
      </c>
      <c r="AK211" t="s">
        <v>467</v>
      </c>
      <c r="AL211" t="s">
        <v>467</v>
      </c>
      <c r="AM211" t="s">
        <v>467</v>
      </c>
      <c r="AN211">
        <v>3.5481100000000002E-3</v>
      </c>
      <c r="AO211" t="s">
        <v>467</v>
      </c>
      <c r="AP211" t="s">
        <v>467</v>
      </c>
    </row>
    <row r="212" spans="1:42" x14ac:dyDescent="0.3">
      <c r="A212" s="210" t="str">
        <f t="shared" si="13"/>
        <v>SL_2028_art_87_31</v>
      </c>
      <c r="B212" s="229" t="str">
        <f t="shared" si="14"/>
        <v>Passenger Truck</v>
      </c>
      <c r="C212" s="240">
        <f t="shared" si="16"/>
        <v>0.24407841471830063</v>
      </c>
      <c r="D212" s="421">
        <f t="shared" si="15"/>
        <v>0.10900029436648398</v>
      </c>
      <c r="E212">
        <v>0.446579</v>
      </c>
      <c r="F212">
        <v>1</v>
      </c>
      <c r="G212">
        <v>1</v>
      </c>
      <c r="H212">
        <v>2028</v>
      </c>
      <c r="I212">
        <v>1</v>
      </c>
      <c r="J212">
        <v>5</v>
      </c>
      <c r="K212" t="s">
        <v>312</v>
      </c>
      <c r="L212">
        <v>9</v>
      </c>
      <c r="M212">
        <v>49</v>
      </c>
      <c r="N212" t="s">
        <v>313</v>
      </c>
      <c r="O212">
        <v>49035</v>
      </c>
      <c r="P212" t="s">
        <v>235</v>
      </c>
      <c r="Q212">
        <v>490350</v>
      </c>
      <c r="R212">
        <v>31</v>
      </c>
      <c r="S212">
        <v>87</v>
      </c>
      <c r="T212" t="s">
        <v>176</v>
      </c>
      <c r="U212">
        <v>13</v>
      </c>
      <c r="V212" t="s">
        <v>344</v>
      </c>
      <c r="W212">
        <v>31</v>
      </c>
      <c r="X212" t="s">
        <v>253</v>
      </c>
      <c r="Y212" t="s">
        <v>467</v>
      </c>
      <c r="Z212" t="s">
        <v>467</v>
      </c>
      <c r="AA212" t="s">
        <v>467</v>
      </c>
      <c r="AB212" t="s">
        <v>467</v>
      </c>
      <c r="AC212" t="s">
        <v>467</v>
      </c>
      <c r="AD212" t="s">
        <v>467</v>
      </c>
      <c r="AE212" t="s">
        <v>467</v>
      </c>
      <c r="AF212">
        <v>5</v>
      </c>
      <c r="AG212" t="s">
        <v>314</v>
      </c>
      <c r="AH212" t="s">
        <v>467</v>
      </c>
      <c r="AI212" t="s">
        <v>467</v>
      </c>
      <c r="AJ212" t="s">
        <v>467</v>
      </c>
      <c r="AK212" t="s">
        <v>467</v>
      </c>
      <c r="AL212" t="s">
        <v>467</v>
      </c>
      <c r="AM212" t="s">
        <v>467</v>
      </c>
      <c r="AN212">
        <v>0.446579</v>
      </c>
      <c r="AO212" t="s">
        <v>467</v>
      </c>
      <c r="AP212" t="s">
        <v>467</v>
      </c>
    </row>
    <row r="213" spans="1:42" x14ac:dyDescent="0.3">
      <c r="A213" s="210" t="str">
        <f t="shared" si="13"/>
        <v>SL_2028_art_87_31</v>
      </c>
      <c r="B213" s="229" t="str">
        <f t="shared" si="14"/>
        <v>Passenger Truck</v>
      </c>
      <c r="C213" s="240">
        <f t="shared" si="16"/>
        <v>0.24407841471830063</v>
      </c>
      <c r="D213" s="421">
        <f t="shared" si="15"/>
        <v>2.589208231173205E-4</v>
      </c>
      <c r="E213">
        <v>1.0608099999999999E-3</v>
      </c>
      <c r="F213">
        <v>1</v>
      </c>
      <c r="G213">
        <v>1</v>
      </c>
      <c r="H213">
        <v>2028</v>
      </c>
      <c r="I213">
        <v>1</v>
      </c>
      <c r="J213">
        <v>5</v>
      </c>
      <c r="K213" t="s">
        <v>312</v>
      </c>
      <c r="L213">
        <v>9</v>
      </c>
      <c r="M213">
        <v>49</v>
      </c>
      <c r="N213" t="s">
        <v>313</v>
      </c>
      <c r="O213">
        <v>49035</v>
      </c>
      <c r="P213" t="s">
        <v>235</v>
      </c>
      <c r="Q213">
        <v>490350</v>
      </c>
      <c r="R213">
        <v>31</v>
      </c>
      <c r="S213">
        <v>87</v>
      </c>
      <c r="T213" t="s">
        <v>176</v>
      </c>
      <c r="U213">
        <v>11</v>
      </c>
      <c r="V213" t="s">
        <v>345</v>
      </c>
      <c r="W213">
        <v>31</v>
      </c>
      <c r="X213" t="s">
        <v>253</v>
      </c>
      <c r="Y213" t="s">
        <v>467</v>
      </c>
      <c r="Z213" t="s">
        <v>467</v>
      </c>
      <c r="AA213" t="s">
        <v>467</v>
      </c>
      <c r="AB213" t="s">
        <v>467</v>
      </c>
      <c r="AC213" t="s">
        <v>467</v>
      </c>
      <c r="AD213" t="s">
        <v>467</v>
      </c>
      <c r="AE213" t="s">
        <v>467</v>
      </c>
      <c r="AF213">
        <v>5</v>
      </c>
      <c r="AG213" t="s">
        <v>314</v>
      </c>
      <c r="AH213" t="s">
        <v>467</v>
      </c>
      <c r="AI213" t="s">
        <v>467</v>
      </c>
      <c r="AJ213" t="s">
        <v>467</v>
      </c>
      <c r="AK213" t="s">
        <v>467</v>
      </c>
      <c r="AL213" t="s">
        <v>467</v>
      </c>
      <c r="AM213" t="s">
        <v>467</v>
      </c>
      <c r="AN213">
        <v>1.0608099999999999E-3</v>
      </c>
      <c r="AO213" t="s">
        <v>467</v>
      </c>
      <c r="AP213" t="s">
        <v>467</v>
      </c>
    </row>
    <row r="214" spans="1:42" x14ac:dyDescent="0.3">
      <c r="A214" s="210" t="str">
        <f t="shared" si="13"/>
        <v>SL_2028_art_87_31</v>
      </c>
      <c r="B214" s="229" t="str">
        <f t="shared" si="14"/>
        <v>Passenger Truck</v>
      </c>
      <c r="C214" s="240">
        <f t="shared" si="16"/>
        <v>0.24407841471830063</v>
      </c>
      <c r="D214" s="421">
        <f t="shared" si="15"/>
        <v>5.5309633245655236E-2</v>
      </c>
      <c r="E214">
        <v>0.226606</v>
      </c>
      <c r="F214">
        <v>1</v>
      </c>
      <c r="G214">
        <v>1</v>
      </c>
      <c r="H214">
        <v>2028</v>
      </c>
      <c r="I214">
        <v>1</v>
      </c>
      <c r="J214">
        <v>5</v>
      </c>
      <c r="K214" t="s">
        <v>312</v>
      </c>
      <c r="L214">
        <v>9</v>
      </c>
      <c r="M214">
        <v>49</v>
      </c>
      <c r="N214" t="s">
        <v>313</v>
      </c>
      <c r="O214">
        <v>49035</v>
      </c>
      <c r="P214" t="s">
        <v>235</v>
      </c>
      <c r="Q214">
        <v>490350</v>
      </c>
      <c r="R214">
        <v>31</v>
      </c>
      <c r="S214">
        <v>87</v>
      </c>
      <c r="T214" t="s">
        <v>176</v>
      </c>
      <c r="U214">
        <v>1</v>
      </c>
      <c r="V214" t="s">
        <v>343</v>
      </c>
      <c r="W214">
        <v>31</v>
      </c>
      <c r="X214" t="s">
        <v>253</v>
      </c>
      <c r="Y214" t="s">
        <v>467</v>
      </c>
      <c r="Z214" t="s">
        <v>467</v>
      </c>
      <c r="AA214" t="s">
        <v>467</v>
      </c>
      <c r="AB214" t="s">
        <v>467</v>
      </c>
      <c r="AC214" t="s">
        <v>467</v>
      </c>
      <c r="AD214" t="s">
        <v>467</v>
      </c>
      <c r="AE214" t="s">
        <v>467</v>
      </c>
      <c r="AF214">
        <v>5</v>
      </c>
      <c r="AG214" t="s">
        <v>314</v>
      </c>
      <c r="AH214" t="s">
        <v>467</v>
      </c>
      <c r="AI214" t="s">
        <v>467</v>
      </c>
      <c r="AJ214" t="s">
        <v>467</v>
      </c>
      <c r="AK214" t="s">
        <v>467</v>
      </c>
      <c r="AL214" t="s">
        <v>467</v>
      </c>
      <c r="AM214" t="s">
        <v>467</v>
      </c>
      <c r="AN214">
        <v>0.226606</v>
      </c>
      <c r="AO214" t="s">
        <v>467</v>
      </c>
      <c r="AP214" t="s">
        <v>467</v>
      </c>
    </row>
    <row r="215" spans="1:42" x14ac:dyDescent="0.3">
      <c r="A215" s="210" t="str">
        <f t="shared" si="13"/>
        <v>SL_2028_art_87_21</v>
      </c>
      <c r="B215" s="229" t="str">
        <f t="shared" si="14"/>
        <v>Passenger Car</v>
      </c>
      <c r="C215" s="240">
        <f t="shared" si="16"/>
        <v>0.64892751445142116</v>
      </c>
      <c r="D215" s="421">
        <f t="shared" si="15"/>
        <v>5.3352873455652489E-4</v>
      </c>
      <c r="E215">
        <v>8.2217E-4</v>
      </c>
      <c r="F215">
        <v>1</v>
      </c>
      <c r="G215">
        <v>1</v>
      </c>
      <c r="H215">
        <v>2028</v>
      </c>
      <c r="I215">
        <v>1</v>
      </c>
      <c r="J215">
        <v>5</v>
      </c>
      <c r="K215" t="s">
        <v>312</v>
      </c>
      <c r="L215">
        <v>9</v>
      </c>
      <c r="M215">
        <v>49</v>
      </c>
      <c r="N215" t="s">
        <v>313</v>
      </c>
      <c r="O215">
        <v>49035</v>
      </c>
      <c r="P215" t="s">
        <v>235</v>
      </c>
      <c r="Q215">
        <v>490350</v>
      </c>
      <c r="R215">
        <v>21</v>
      </c>
      <c r="S215">
        <v>87</v>
      </c>
      <c r="T215" t="s">
        <v>176</v>
      </c>
      <c r="U215">
        <v>15</v>
      </c>
      <c r="V215" t="s">
        <v>342</v>
      </c>
      <c r="W215">
        <v>21</v>
      </c>
      <c r="X215" t="s">
        <v>252</v>
      </c>
      <c r="Y215" t="s">
        <v>467</v>
      </c>
      <c r="Z215" t="s">
        <v>467</v>
      </c>
      <c r="AA215" t="s">
        <v>467</v>
      </c>
      <c r="AB215" t="s">
        <v>467</v>
      </c>
      <c r="AC215" t="s">
        <v>467</v>
      </c>
      <c r="AD215" t="s">
        <v>467</v>
      </c>
      <c r="AE215" t="s">
        <v>467</v>
      </c>
      <c r="AF215">
        <v>5</v>
      </c>
      <c r="AG215" t="s">
        <v>314</v>
      </c>
      <c r="AH215" t="s">
        <v>467</v>
      </c>
      <c r="AI215" t="s">
        <v>467</v>
      </c>
      <c r="AJ215" t="s">
        <v>467</v>
      </c>
      <c r="AK215" t="s">
        <v>467</v>
      </c>
      <c r="AL215" t="s">
        <v>467</v>
      </c>
      <c r="AM215" t="s">
        <v>467</v>
      </c>
      <c r="AN215">
        <v>8.2217E-4</v>
      </c>
      <c r="AO215" t="s">
        <v>467</v>
      </c>
      <c r="AP215" t="s">
        <v>467</v>
      </c>
    </row>
    <row r="216" spans="1:42" x14ac:dyDescent="0.3">
      <c r="A216" s="210" t="str">
        <f t="shared" si="13"/>
        <v>SL_2028_art_87_21</v>
      </c>
      <c r="B216" s="229" t="str">
        <f t="shared" si="14"/>
        <v>Passenger Car</v>
      </c>
      <c r="C216" s="240">
        <f t="shared" si="16"/>
        <v>0.64892751445142116</v>
      </c>
      <c r="D216" s="421">
        <f t="shared" si="15"/>
        <v>0.35028198731567484</v>
      </c>
      <c r="E216">
        <v>0.53978599999999999</v>
      </c>
      <c r="F216">
        <v>1</v>
      </c>
      <c r="G216">
        <v>1</v>
      </c>
      <c r="H216">
        <v>2028</v>
      </c>
      <c r="I216">
        <v>1</v>
      </c>
      <c r="J216">
        <v>5</v>
      </c>
      <c r="K216" t="s">
        <v>312</v>
      </c>
      <c r="L216">
        <v>9</v>
      </c>
      <c r="M216">
        <v>49</v>
      </c>
      <c r="N216" t="s">
        <v>313</v>
      </c>
      <c r="O216">
        <v>49035</v>
      </c>
      <c r="P216" t="s">
        <v>235</v>
      </c>
      <c r="Q216">
        <v>490350</v>
      </c>
      <c r="R216">
        <v>21</v>
      </c>
      <c r="S216">
        <v>87</v>
      </c>
      <c r="T216" t="s">
        <v>176</v>
      </c>
      <c r="U216">
        <v>13</v>
      </c>
      <c r="V216" t="s">
        <v>344</v>
      </c>
      <c r="W216">
        <v>21</v>
      </c>
      <c r="X216" t="s">
        <v>252</v>
      </c>
      <c r="Y216" t="s">
        <v>467</v>
      </c>
      <c r="Z216" t="s">
        <v>467</v>
      </c>
      <c r="AA216" t="s">
        <v>467</v>
      </c>
      <c r="AB216" t="s">
        <v>467</v>
      </c>
      <c r="AC216" t="s">
        <v>467</v>
      </c>
      <c r="AD216" t="s">
        <v>467</v>
      </c>
      <c r="AE216" t="s">
        <v>467</v>
      </c>
      <c r="AF216">
        <v>5</v>
      </c>
      <c r="AG216" t="s">
        <v>314</v>
      </c>
      <c r="AH216" t="s">
        <v>467</v>
      </c>
      <c r="AI216" t="s">
        <v>467</v>
      </c>
      <c r="AJ216" t="s">
        <v>467</v>
      </c>
      <c r="AK216" t="s">
        <v>467</v>
      </c>
      <c r="AL216" t="s">
        <v>467</v>
      </c>
      <c r="AM216" t="s">
        <v>467</v>
      </c>
      <c r="AN216">
        <v>0.53978599999999999</v>
      </c>
      <c r="AO216" t="s">
        <v>467</v>
      </c>
      <c r="AP216" t="s">
        <v>467</v>
      </c>
    </row>
    <row r="217" spans="1:42" x14ac:dyDescent="0.3">
      <c r="A217" s="210" t="str">
        <f t="shared" si="13"/>
        <v>SL_2028_art_87_21</v>
      </c>
      <c r="B217" s="229" t="str">
        <f t="shared" si="14"/>
        <v>Passenger Car</v>
      </c>
      <c r="C217" s="240">
        <f t="shared" si="16"/>
        <v>0.64892751445142116</v>
      </c>
      <c r="D217" s="421">
        <f t="shared" si="15"/>
        <v>7.9036775550125286E-4</v>
      </c>
      <c r="E217">
        <v>1.2179599999999999E-3</v>
      </c>
      <c r="F217">
        <v>1</v>
      </c>
      <c r="G217">
        <v>1</v>
      </c>
      <c r="H217">
        <v>2028</v>
      </c>
      <c r="I217">
        <v>1</v>
      </c>
      <c r="J217">
        <v>5</v>
      </c>
      <c r="K217" t="s">
        <v>312</v>
      </c>
      <c r="L217">
        <v>9</v>
      </c>
      <c r="M217">
        <v>49</v>
      </c>
      <c r="N217" t="s">
        <v>313</v>
      </c>
      <c r="O217">
        <v>49035</v>
      </c>
      <c r="P217" t="s">
        <v>235</v>
      </c>
      <c r="Q217">
        <v>490350</v>
      </c>
      <c r="R217">
        <v>21</v>
      </c>
      <c r="S217">
        <v>87</v>
      </c>
      <c r="T217" t="s">
        <v>176</v>
      </c>
      <c r="U217">
        <v>11</v>
      </c>
      <c r="V217" t="s">
        <v>345</v>
      </c>
      <c r="W217">
        <v>21</v>
      </c>
      <c r="X217" t="s">
        <v>252</v>
      </c>
      <c r="Y217" t="s">
        <v>467</v>
      </c>
      <c r="Z217" t="s">
        <v>467</v>
      </c>
      <c r="AA217" t="s">
        <v>467</v>
      </c>
      <c r="AB217" t="s">
        <v>467</v>
      </c>
      <c r="AC217" t="s">
        <v>467</v>
      </c>
      <c r="AD217" t="s">
        <v>467</v>
      </c>
      <c r="AE217" t="s">
        <v>467</v>
      </c>
      <c r="AF217">
        <v>5</v>
      </c>
      <c r="AG217" t="s">
        <v>314</v>
      </c>
      <c r="AH217" t="s">
        <v>467</v>
      </c>
      <c r="AI217" t="s">
        <v>467</v>
      </c>
      <c r="AJ217" t="s">
        <v>467</v>
      </c>
      <c r="AK217" t="s">
        <v>467</v>
      </c>
      <c r="AL217" t="s">
        <v>467</v>
      </c>
      <c r="AM217" t="s">
        <v>467</v>
      </c>
      <c r="AN217">
        <v>1.2179599999999999E-3</v>
      </c>
      <c r="AO217" t="s">
        <v>467</v>
      </c>
      <c r="AP217" t="s">
        <v>467</v>
      </c>
    </row>
    <row r="218" spans="1:42" x14ac:dyDescent="0.3">
      <c r="A218" s="210" t="str">
        <f t="shared" si="13"/>
        <v>SL_2028_art_87_21</v>
      </c>
      <c r="B218" s="229" t="str">
        <f t="shared" si="14"/>
        <v>Passenger Car</v>
      </c>
      <c r="C218" s="240">
        <f t="shared" si="16"/>
        <v>0.64892751445142116</v>
      </c>
      <c r="D218" s="421">
        <f t="shared" si="15"/>
        <v>4.0463031557849576E-2</v>
      </c>
      <c r="E218">
        <v>6.2353699999999998E-2</v>
      </c>
      <c r="F218">
        <v>1</v>
      </c>
      <c r="G218">
        <v>1</v>
      </c>
      <c r="H218">
        <v>2028</v>
      </c>
      <c r="I218">
        <v>1</v>
      </c>
      <c r="J218">
        <v>5</v>
      </c>
      <c r="K218" t="s">
        <v>312</v>
      </c>
      <c r="L218">
        <v>9</v>
      </c>
      <c r="M218">
        <v>49</v>
      </c>
      <c r="N218" t="s">
        <v>313</v>
      </c>
      <c r="O218">
        <v>49035</v>
      </c>
      <c r="P218" t="s">
        <v>235</v>
      </c>
      <c r="Q218">
        <v>490350</v>
      </c>
      <c r="R218">
        <v>21</v>
      </c>
      <c r="S218">
        <v>87</v>
      </c>
      <c r="T218" t="s">
        <v>176</v>
      </c>
      <c r="U218">
        <v>1</v>
      </c>
      <c r="V218" t="s">
        <v>343</v>
      </c>
      <c r="W218">
        <v>21</v>
      </c>
      <c r="X218" t="s">
        <v>252</v>
      </c>
      <c r="Y218" t="s">
        <v>467</v>
      </c>
      <c r="Z218" t="s">
        <v>467</v>
      </c>
      <c r="AA218" t="s">
        <v>467</v>
      </c>
      <c r="AB218" t="s">
        <v>467</v>
      </c>
      <c r="AC218" t="s">
        <v>467</v>
      </c>
      <c r="AD218" t="s">
        <v>467</v>
      </c>
      <c r="AE218" t="s">
        <v>467</v>
      </c>
      <c r="AF218">
        <v>5</v>
      </c>
      <c r="AG218" t="s">
        <v>314</v>
      </c>
      <c r="AH218" t="s">
        <v>467</v>
      </c>
      <c r="AI218" t="s">
        <v>467</v>
      </c>
      <c r="AJ218" t="s">
        <v>467</v>
      </c>
      <c r="AK218" t="s">
        <v>467</v>
      </c>
      <c r="AL218" t="s">
        <v>467</v>
      </c>
      <c r="AM218" t="s">
        <v>467</v>
      </c>
      <c r="AN218">
        <v>6.2353699999999998E-2</v>
      </c>
      <c r="AO218" t="s">
        <v>467</v>
      </c>
      <c r="AP218" t="s">
        <v>467</v>
      </c>
    </row>
    <row r="219" spans="1:42" x14ac:dyDescent="0.3">
      <c r="A219" s="210" t="str">
        <f t="shared" si="13"/>
        <v>SL_2028_art_87_11</v>
      </c>
      <c r="B219" s="229" t="str">
        <f t="shared" si="14"/>
        <v>Motorcycle</v>
      </c>
      <c r="C219" s="240">
        <f t="shared" si="16"/>
        <v>8.6555709987792731E-4</v>
      </c>
      <c r="D219" s="421">
        <f t="shared" si="15"/>
        <v>0</v>
      </c>
      <c r="E219">
        <v>0</v>
      </c>
      <c r="F219">
        <v>1</v>
      </c>
      <c r="G219">
        <v>1</v>
      </c>
      <c r="H219">
        <v>2028</v>
      </c>
      <c r="I219">
        <v>1</v>
      </c>
      <c r="J219">
        <v>5</v>
      </c>
      <c r="K219" t="s">
        <v>312</v>
      </c>
      <c r="L219">
        <v>9</v>
      </c>
      <c r="M219">
        <v>49</v>
      </c>
      <c r="N219" t="s">
        <v>313</v>
      </c>
      <c r="O219">
        <v>49035</v>
      </c>
      <c r="P219" t="s">
        <v>235</v>
      </c>
      <c r="Q219">
        <v>490350</v>
      </c>
      <c r="R219">
        <v>11</v>
      </c>
      <c r="S219">
        <v>87</v>
      </c>
      <c r="T219" t="s">
        <v>176</v>
      </c>
      <c r="U219">
        <v>15</v>
      </c>
      <c r="V219" t="s">
        <v>342</v>
      </c>
      <c r="W219">
        <v>11</v>
      </c>
      <c r="X219" t="s">
        <v>250</v>
      </c>
      <c r="Y219" t="s">
        <v>467</v>
      </c>
      <c r="Z219" t="s">
        <v>467</v>
      </c>
      <c r="AA219" t="s">
        <v>467</v>
      </c>
      <c r="AB219" t="s">
        <v>467</v>
      </c>
      <c r="AC219" t="s">
        <v>467</v>
      </c>
      <c r="AD219" t="s">
        <v>467</v>
      </c>
      <c r="AE219" t="s">
        <v>467</v>
      </c>
      <c r="AF219">
        <v>5</v>
      </c>
      <c r="AG219" t="s">
        <v>314</v>
      </c>
      <c r="AH219" t="s">
        <v>467</v>
      </c>
      <c r="AI219" t="s">
        <v>467</v>
      </c>
      <c r="AJ219" t="s">
        <v>467</v>
      </c>
      <c r="AK219" t="s">
        <v>467</v>
      </c>
      <c r="AL219" t="s">
        <v>467</v>
      </c>
      <c r="AM219" t="s">
        <v>467</v>
      </c>
      <c r="AN219">
        <v>0</v>
      </c>
      <c r="AO219" t="s">
        <v>467</v>
      </c>
      <c r="AP219" t="s">
        <v>467</v>
      </c>
    </row>
    <row r="220" spans="1:42" x14ac:dyDescent="0.3">
      <c r="A220" s="210" t="str">
        <f t="shared" si="13"/>
        <v>SL_2028_art_87_11</v>
      </c>
      <c r="B220" s="229" t="str">
        <f t="shared" si="14"/>
        <v>Motorcycle</v>
      </c>
      <c r="C220" s="240">
        <f t="shared" si="16"/>
        <v>8.6555709987792731E-4</v>
      </c>
      <c r="D220" s="421">
        <f t="shared" si="15"/>
        <v>1.2121954072370396E-3</v>
      </c>
      <c r="E220">
        <v>1.4004799999999999</v>
      </c>
      <c r="F220">
        <v>1</v>
      </c>
      <c r="G220">
        <v>1</v>
      </c>
      <c r="H220">
        <v>2028</v>
      </c>
      <c r="I220">
        <v>1</v>
      </c>
      <c r="J220">
        <v>5</v>
      </c>
      <c r="K220" t="s">
        <v>312</v>
      </c>
      <c r="L220">
        <v>9</v>
      </c>
      <c r="M220">
        <v>49</v>
      </c>
      <c r="N220" t="s">
        <v>313</v>
      </c>
      <c r="O220">
        <v>49035</v>
      </c>
      <c r="P220" t="s">
        <v>235</v>
      </c>
      <c r="Q220">
        <v>490350</v>
      </c>
      <c r="R220">
        <v>11</v>
      </c>
      <c r="S220">
        <v>87</v>
      </c>
      <c r="T220" t="s">
        <v>176</v>
      </c>
      <c r="U220">
        <v>13</v>
      </c>
      <c r="V220" t="s">
        <v>344</v>
      </c>
      <c r="W220">
        <v>11</v>
      </c>
      <c r="X220" t="s">
        <v>250</v>
      </c>
      <c r="Y220" t="s">
        <v>467</v>
      </c>
      <c r="Z220" t="s">
        <v>467</v>
      </c>
      <c r="AA220" t="s">
        <v>467</v>
      </c>
      <c r="AB220" t="s">
        <v>467</v>
      </c>
      <c r="AC220" t="s">
        <v>467</v>
      </c>
      <c r="AD220" t="s">
        <v>467</v>
      </c>
      <c r="AE220" t="s">
        <v>467</v>
      </c>
      <c r="AF220">
        <v>5</v>
      </c>
      <c r="AG220" t="s">
        <v>314</v>
      </c>
      <c r="AH220" t="s">
        <v>467</v>
      </c>
      <c r="AI220" t="s">
        <v>467</v>
      </c>
      <c r="AJ220" t="s">
        <v>467</v>
      </c>
      <c r="AK220" t="s">
        <v>467</v>
      </c>
      <c r="AL220" t="s">
        <v>467</v>
      </c>
      <c r="AM220" t="s">
        <v>467</v>
      </c>
      <c r="AN220">
        <v>1.4004799999999999</v>
      </c>
      <c r="AO220" t="s">
        <v>467</v>
      </c>
      <c r="AP220" t="s">
        <v>467</v>
      </c>
    </row>
    <row r="221" spans="1:42" x14ac:dyDescent="0.3">
      <c r="A221" s="210" t="str">
        <f t="shared" si="13"/>
        <v>SL_2028_art_87_11</v>
      </c>
      <c r="B221" s="229" t="str">
        <f t="shared" si="14"/>
        <v>Motorcycle</v>
      </c>
      <c r="C221" s="240">
        <f t="shared" si="16"/>
        <v>8.6555709987792731E-4</v>
      </c>
      <c r="D221" s="421">
        <f t="shared" si="15"/>
        <v>1.5887040901129393E-6</v>
      </c>
      <c r="E221">
        <v>1.8354700000000001E-3</v>
      </c>
      <c r="F221">
        <v>1</v>
      </c>
      <c r="G221">
        <v>1</v>
      </c>
      <c r="H221">
        <v>2028</v>
      </c>
      <c r="I221">
        <v>1</v>
      </c>
      <c r="J221">
        <v>5</v>
      </c>
      <c r="K221" t="s">
        <v>312</v>
      </c>
      <c r="L221">
        <v>9</v>
      </c>
      <c r="M221">
        <v>49</v>
      </c>
      <c r="N221" t="s">
        <v>313</v>
      </c>
      <c r="O221">
        <v>49035</v>
      </c>
      <c r="P221" t="s">
        <v>235</v>
      </c>
      <c r="Q221">
        <v>490350</v>
      </c>
      <c r="R221">
        <v>11</v>
      </c>
      <c r="S221">
        <v>87</v>
      </c>
      <c r="T221" t="s">
        <v>176</v>
      </c>
      <c r="U221">
        <v>11</v>
      </c>
      <c r="V221" t="s">
        <v>345</v>
      </c>
      <c r="W221">
        <v>11</v>
      </c>
      <c r="X221" t="s">
        <v>250</v>
      </c>
      <c r="Y221" t="s">
        <v>467</v>
      </c>
      <c r="Z221" t="s">
        <v>467</v>
      </c>
      <c r="AA221" t="s">
        <v>467</v>
      </c>
      <c r="AB221" t="s">
        <v>467</v>
      </c>
      <c r="AC221" t="s">
        <v>467</v>
      </c>
      <c r="AD221" t="s">
        <v>467</v>
      </c>
      <c r="AE221" t="s">
        <v>467</v>
      </c>
      <c r="AF221">
        <v>5</v>
      </c>
      <c r="AG221" t="s">
        <v>314</v>
      </c>
      <c r="AH221" t="s">
        <v>467</v>
      </c>
      <c r="AI221" t="s">
        <v>467</v>
      </c>
      <c r="AJ221" t="s">
        <v>467</v>
      </c>
      <c r="AK221" t="s">
        <v>467</v>
      </c>
      <c r="AL221" t="s">
        <v>467</v>
      </c>
      <c r="AM221" t="s">
        <v>467</v>
      </c>
      <c r="AN221">
        <v>1.8354700000000001E-3</v>
      </c>
      <c r="AO221" t="s">
        <v>467</v>
      </c>
      <c r="AP221" t="s">
        <v>467</v>
      </c>
    </row>
    <row r="222" spans="1:42" x14ac:dyDescent="0.3">
      <c r="A222" s="210" t="str">
        <f t="shared" si="13"/>
        <v>SL_2028_art_87_11</v>
      </c>
      <c r="B222" s="229" t="str">
        <f t="shared" si="14"/>
        <v>Motorcycle</v>
      </c>
      <c r="C222" s="240">
        <f t="shared" si="16"/>
        <v>8.6555709987792731E-4</v>
      </c>
      <c r="D222" s="421">
        <f t="shared" si="15"/>
        <v>8.0068013301367712E-3</v>
      </c>
      <c r="E222">
        <v>9.2504600000000003</v>
      </c>
      <c r="F222">
        <v>1</v>
      </c>
      <c r="G222">
        <v>1</v>
      </c>
      <c r="H222">
        <v>2028</v>
      </c>
      <c r="I222">
        <v>1</v>
      </c>
      <c r="J222">
        <v>5</v>
      </c>
      <c r="K222" t="s">
        <v>312</v>
      </c>
      <c r="L222">
        <v>9</v>
      </c>
      <c r="M222">
        <v>49</v>
      </c>
      <c r="N222" t="s">
        <v>313</v>
      </c>
      <c r="O222">
        <v>49035</v>
      </c>
      <c r="P222" t="s">
        <v>235</v>
      </c>
      <c r="Q222">
        <v>490350</v>
      </c>
      <c r="R222">
        <v>11</v>
      </c>
      <c r="S222">
        <v>87</v>
      </c>
      <c r="T222" t="s">
        <v>176</v>
      </c>
      <c r="U222">
        <v>1</v>
      </c>
      <c r="V222" t="s">
        <v>343</v>
      </c>
      <c r="W222">
        <v>11</v>
      </c>
      <c r="X222" t="s">
        <v>250</v>
      </c>
      <c r="Y222" t="s">
        <v>467</v>
      </c>
      <c r="Z222" t="s">
        <v>467</v>
      </c>
      <c r="AA222" t="s">
        <v>467</v>
      </c>
      <c r="AB222" t="s">
        <v>467</v>
      </c>
      <c r="AC222" t="s">
        <v>467</v>
      </c>
      <c r="AD222" t="s">
        <v>467</v>
      </c>
      <c r="AE222" t="s">
        <v>467</v>
      </c>
      <c r="AF222">
        <v>5</v>
      </c>
      <c r="AG222" t="s">
        <v>314</v>
      </c>
      <c r="AH222" t="s">
        <v>467</v>
      </c>
      <c r="AI222" t="s">
        <v>467</v>
      </c>
      <c r="AJ222" t="s">
        <v>467</v>
      </c>
      <c r="AK222" t="s">
        <v>467</v>
      </c>
      <c r="AL222" t="s">
        <v>467</v>
      </c>
      <c r="AM222" t="s">
        <v>467</v>
      </c>
      <c r="AN222">
        <v>9.2504600000000003</v>
      </c>
      <c r="AO222" t="s">
        <v>467</v>
      </c>
      <c r="AP222" t="s">
        <v>467</v>
      </c>
    </row>
    <row r="223" spans="1:42" x14ac:dyDescent="0.3">
      <c r="A223" s="210" t="str">
        <f t="shared" si="13"/>
        <v>SL_2028_art_79_62</v>
      </c>
      <c r="B223" s="229" t="str">
        <f t="shared" si="14"/>
        <v>Combination Long Haul Truck</v>
      </c>
      <c r="C223" s="240">
        <f t="shared" si="16"/>
        <v>2.2573995543173502E-2</v>
      </c>
      <c r="D223" s="421">
        <f t="shared" si="15"/>
        <v>9.6046481797362037E-3</v>
      </c>
      <c r="E223">
        <v>0.42547400000000002</v>
      </c>
      <c r="F223">
        <v>1</v>
      </c>
      <c r="G223">
        <v>1</v>
      </c>
      <c r="H223">
        <v>2028</v>
      </c>
      <c r="I223">
        <v>1</v>
      </c>
      <c r="J223">
        <v>5</v>
      </c>
      <c r="K223" t="s">
        <v>312</v>
      </c>
      <c r="L223">
        <v>9</v>
      </c>
      <c r="M223">
        <v>49</v>
      </c>
      <c r="N223" t="s">
        <v>313</v>
      </c>
      <c r="O223">
        <v>49035</v>
      </c>
      <c r="P223" t="s">
        <v>235</v>
      </c>
      <c r="Q223">
        <v>490350</v>
      </c>
      <c r="R223">
        <v>62</v>
      </c>
      <c r="S223">
        <v>79</v>
      </c>
      <c r="T223" t="s">
        <v>319</v>
      </c>
      <c r="U223">
        <v>15</v>
      </c>
      <c r="V223" t="s">
        <v>342</v>
      </c>
      <c r="W223">
        <v>62</v>
      </c>
      <c r="X223" t="s">
        <v>263</v>
      </c>
      <c r="Y223" t="s">
        <v>467</v>
      </c>
      <c r="Z223" t="s">
        <v>467</v>
      </c>
      <c r="AA223" t="s">
        <v>467</v>
      </c>
      <c r="AB223" t="s">
        <v>467</v>
      </c>
      <c r="AC223" t="s">
        <v>467</v>
      </c>
      <c r="AD223" t="s">
        <v>467</v>
      </c>
      <c r="AE223" t="s">
        <v>467</v>
      </c>
      <c r="AF223">
        <v>5</v>
      </c>
      <c r="AG223" t="s">
        <v>314</v>
      </c>
      <c r="AH223" t="s">
        <v>467</v>
      </c>
      <c r="AI223" t="s">
        <v>467</v>
      </c>
      <c r="AJ223" t="s">
        <v>467</v>
      </c>
      <c r="AK223" t="s">
        <v>467</v>
      </c>
      <c r="AL223" t="s">
        <v>467</v>
      </c>
      <c r="AM223" t="s">
        <v>467</v>
      </c>
      <c r="AN223">
        <v>0.42547400000000002</v>
      </c>
      <c r="AO223" t="s">
        <v>467</v>
      </c>
      <c r="AP223" t="s">
        <v>467</v>
      </c>
    </row>
    <row r="224" spans="1:42" x14ac:dyDescent="0.3">
      <c r="A224" s="210" t="str">
        <f t="shared" si="13"/>
        <v>SL_2028_art_79_62</v>
      </c>
      <c r="B224" s="229" t="str">
        <f t="shared" si="14"/>
        <v>Combination Long Haul Truck</v>
      </c>
      <c r="C224" s="240">
        <f t="shared" si="16"/>
        <v>2.2573995543173502E-2</v>
      </c>
      <c r="D224" s="421">
        <f t="shared" si="15"/>
        <v>4.9365716413633541E-2</v>
      </c>
      <c r="E224">
        <v>2.1868400000000001</v>
      </c>
      <c r="F224">
        <v>1</v>
      </c>
      <c r="G224">
        <v>1</v>
      </c>
      <c r="H224">
        <v>2028</v>
      </c>
      <c r="I224">
        <v>1</v>
      </c>
      <c r="J224">
        <v>5</v>
      </c>
      <c r="K224" t="s">
        <v>312</v>
      </c>
      <c r="L224">
        <v>9</v>
      </c>
      <c r="M224">
        <v>49</v>
      </c>
      <c r="N224" t="s">
        <v>313</v>
      </c>
      <c r="O224">
        <v>49035</v>
      </c>
      <c r="P224" t="s">
        <v>235</v>
      </c>
      <c r="Q224">
        <v>490350</v>
      </c>
      <c r="R224">
        <v>62</v>
      </c>
      <c r="S224">
        <v>79</v>
      </c>
      <c r="T224" t="s">
        <v>319</v>
      </c>
      <c r="U224">
        <v>1</v>
      </c>
      <c r="V224" t="s">
        <v>343</v>
      </c>
      <c r="W224">
        <v>62</v>
      </c>
      <c r="X224" t="s">
        <v>263</v>
      </c>
      <c r="Y224" t="s">
        <v>467</v>
      </c>
      <c r="Z224" t="s">
        <v>467</v>
      </c>
      <c r="AA224" t="s">
        <v>467</v>
      </c>
      <c r="AB224" t="s">
        <v>467</v>
      </c>
      <c r="AC224" t="s">
        <v>467</v>
      </c>
      <c r="AD224" t="s">
        <v>467</v>
      </c>
      <c r="AE224" t="s">
        <v>467</v>
      </c>
      <c r="AF224">
        <v>5</v>
      </c>
      <c r="AG224" t="s">
        <v>314</v>
      </c>
      <c r="AH224" t="s">
        <v>467</v>
      </c>
      <c r="AI224" t="s">
        <v>467</v>
      </c>
      <c r="AJ224" t="s">
        <v>467</v>
      </c>
      <c r="AK224" t="s">
        <v>467</v>
      </c>
      <c r="AL224" t="s">
        <v>467</v>
      </c>
      <c r="AM224" t="s">
        <v>467</v>
      </c>
      <c r="AN224">
        <v>2.1868400000000001</v>
      </c>
      <c r="AO224" t="s">
        <v>467</v>
      </c>
      <c r="AP224" t="s">
        <v>467</v>
      </c>
    </row>
    <row r="225" spans="1:42" x14ac:dyDescent="0.3">
      <c r="A225" s="210" t="str">
        <f t="shared" si="13"/>
        <v>SL_2028_art_79_61</v>
      </c>
      <c r="B225" s="229" t="str">
        <f t="shared" si="14"/>
        <v>Combination Short Haul Truck</v>
      </c>
      <c r="C225" s="240">
        <f t="shared" si="16"/>
        <v>2.089364887475836E-2</v>
      </c>
      <c r="D225" s="421">
        <f t="shared" si="15"/>
        <v>8.6897939289052508E-3</v>
      </c>
      <c r="E225">
        <v>0.415906</v>
      </c>
      <c r="F225">
        <v>1</v>
      </c>
      <c r="G225">
        <v>1</v>
      </c>
      <c r="H225">
        <v>2028</v>
      </c>
      <c r="I225">
        <v>1</v>
      </c>
      <c r="J225">
        <v>5</v>
      </c>
      <c r="K225" t="s">
        <v>312</v>
      </c>
      <c r="L225">
        <v>9</v>
      </c>
      <c r="M225">
        <v>49</v>
      </c>
      <c r="N225" t="s">
        <v>313</v>
      </c>
      <c r="O225">
        <v>49035</v>
      </c>
      <c r="P225" t="s">
        <v>235</v>
      </c>
      <c r="Q225">
        <v>490350</v>
      </c>
      <c r="R225">
        <v>61</v>
      </c>
      <c r="S225">
        <v>79</v>
      </c>
      <c r="T225" t="s">
        <v>319</v>
      </c>
      <c r="U225">
        <v>15</v>
      </c>
      <c r="V225" t="s">
        <v>342</v>
      </c>
      <c r="W225">
        <v>61</v>
      </c>
      <c r="X225" t="s">
        <v>262</v>
      </c>
      <c r="Y225" t="s">
        <v>467</v>
      </c>
      <c r="Z225" t="s">
        <v>467</v>
      </c>
      <c r="AA225" t="s">
        <v>467</v>
      </c>
      <c r="AB225" t="s">
        <v>467</v>
      </c>
      <c r="AC225" t="s">
        <v>467</v>
      </c>
      <c r="AD225" t="s">
        <v>467</v>
      </c>
      <c r="AE225" t="s">
        <v>467</v>
      </c>
      <c r="AF225">
        <v>5</v>
      </c>
      <c r="AG225" t="s">
        <v>314</v>
      </c>
      <c r="AH225" t="s">
        <v>467</v>
      </c>
      <c r="AI225" t="s">
        <v>467</v>
      </c>
      <c r="AJ225" t="s">
        <v>467</v>
      </c>
      <c r="AK225" t="s">
        <v>467</v>
      </c>
      <c r="AL225" t="s">
        <v>467</v>
      </c>
      <c r="AM225" t="s">
        <v>467</v>
      </c>
      <c r="AN225">
        <v>0.415906</v>
      </c>
      <c r="AO225" t="s">
        <v>467</v>
      </c>
      <c r="AP225" t="s">
        <v>467</v>
      </c>
    </row>
    <row r="226" spans="1:42" x14ac:dyDescent="0.3">
      <c r="A226" s="210" t="str">
        <f t="shared" si="13"/>
        <v>SL_2028_art_79_61</v>
      </c>
      <c r="B226" s="229" t="str">
        <f t="shared" si="14"/>
        <v>Combination Short Haul Truck</v>
      </c>
      <c r="C226" s="240">
        <f t="shared" si="16"/>
        <v>2.089364887475836E-2</v>
      </c>
      <c r="D226" s="421">
        <f t="shared" si="15"/>
        <v>4.526567241418649E-7</v>
      </c>
      <c r="E226">
        <v>2.16648E-5</v>
      </c>
      <c r="F226">
        <v>1</v>
      </c>
      <c r="G226">
        <v>1</v>
      </c>
      <c r="H226">
        <v>2028</v>
      </c>
      <c r="I226">
        <v>1</v>
      </c>
      <c r="J226">
        <v>5</v>
      </c>
      <c r="K226" t="s">
        <v>312</v>
      </c>
      <c r="L226">
        <v>9</v>
      </c>
      <c r="M226">
        <v>49</v>
      </c>
      <c r="N226" t="s">
        <v>313</v>
      </c>
      <c r="O226">
        <v>49035</v>
      </c>
      <c r="P226" t="s">
        <v>235</v>
      </c>
      <c r="Q226">
        <v>490350</v>
      </c>
      <c r="R226">
        <v>61</v>
      </c>
      <c r="S226">
        <v>79</v>
      </c>
      <c r="T226" t="s">
        <v>319</v>
      </c>
      <c r="U226">
        <v>13</v>
      </c>
      <c r="V226" t="s">
        <v>344</v>
      </c>
      <c r="W226">
        <v>61</v>
      </c>
      <c r="X226" t="s">
        <v>262</v>
      </c>
      <c r="Y226" t="s">
        <v>467</v>
      </c>
      <c r="Z226" t="s">
        <v>467</v>
      </c>
      <c r="AA226" t="s">
        <v>467</v>
      </c>
      <c r="AB226" t="s">
        <v>467</v>
      </c>
      <c r="AC226" t="s">
        <v>467</v>
      </c>
      <c r="AD226" t="s">
        <v>467</v>
      </c>
      <c r="AE226" t="s">
        <v>467</v>
      </c>
      <c r="AF226">
        <v>5</v>
      </c>
      <c r="AG226" t="s">
        <v>314</v>
      </c>
      <c r="AH226" t="s">
        <v>467</v>
      </c>
      <c r="AI226" t="s">
        <v>467</v>
      </c>
      <c r="AJ226" t="s">
        <v>467</v>
      </c>
      <c r="AK226" t="s">
        <v>467</v>
      </c>
      <c r="AL226" t="s">
        <v>467</v>
      </c>
      <c r="AM226" t="s">
        <v>467</v>
      </c>
      <c r="AN226">
        <v>2.16648E-5</v>
      </c>
      <c r="AO226" t="s">
        <v>467</v>
      </c>
      <c r="AP226" t="s">
        <v>467</v>
      </c>
    </row>
    <row r="227" spans="1:42" x14ac:dyDescent="0.3">
      <c r="A227" s="210" t="str">
        <f t="shared" si="13"/>
        <v>SL_2028_art_79_61</v>
      </c>
      <c r="B227" s="229" t="str">
        <f t="shared" si="14"/>
        <v>Combination Short Haul Truck</v>
      </c>
      <c r="C227" s="240">
        <f t="shared" si="16"/>
        <v>2.089364887475836E-2</v>
      </c>
      <c r="D227" s="421">
        <f t="shared" si="15"/>
        <v>2.537429187595029E-10</v>
      </c>
      <c r="E227">
        <v>1.21445E-8</v>
      </c>
      <c r="F227">
        <v>1</v>
      </c>
      <c r="G227">
        <v>1</v>
      </c>
      <c r="H227">
        <v>2028</v>
      </c>
      <c r="I227">
        <v>1</v>
      </c>
      <c r="J227">
        <v>5</v>
      </c>
      <c r="K227" t="s">
        <v>312</v>
      </c>
      <c r="L227">
        <v>9</v>
      </c>
      <c r="M227">
        <v>49</v>
      </c>
      <c r="N227" t="s">
        <v>313</v>
      </c>
      <c r="O227">
        <v>49035</v>
      </c>
      <c r="P227" t="s">
        <v>235</v>
      </c>
      <c r="Q227">
        <v>490350</v>
      </c>
      <c r="R227">
        <v>61</v>
      </c>
      <c r="S227">
        <v>79</v>
      </c>
      <c r="T227" t="s">
        <v>319</v>
      </c>
      <c r="U227">
        <v>11</v>
      </c>
      <c r="V227" t="s">
        <v>345</v>
      </c>
      <c r="W227">
        <v>61</v>
      </c>
      <c r="X227" t="s">
        <v>262</v>
      </c>
      <c r="Y227" t="s">
        <v>467</v>
      </c>
      <c r="Z227" t="s">
        <v>467</v>
      </c>
      <c r="AA227" t="s">
        <v>467</v>
      </c>
      <c r="AB227" t="s">
        <v>467</v>
      </c>
      <c r="AC227" t="s">
        <v>467</v>
      </c>
      <c r="AD227" t="s">
        <v>467</v>
      </c>
      <c r="AE227" t="s">
        <v>467</v>
      </c>
      <c r="AF227">
        <v>5</v>
      </c>
      <c r="AG227" t="s">
        <v>314</v>
      </c>
      <c r="AH227" t="s">
        <v>467</v>
      </c>
      <c r="AI227" t="s">
        <v>467</v>
      </c>
      <c r="AJ227" t="s">
        <v>467</v>
      </c>
      <c r="AK227" t="s">
        <v>467</v>
      </c>
      <c r="AL227" t="s">
        <v>467</v>
      </c>
      <c r="AM227" t="s">
        <v>467</v>
      </c>
      <c r="AN227">
        <v>1.21445E-8</v>
      </c>
      <c r="AO227" t="s">
        <v>467</v>
      </c>
      <c r="AP227" t="s">
        <v>467</v>
      </c>
    </row>
    <row r="228" spans="1:42" x14ac:dyDescent="0.3">
      <c r="A228" s="210" t="str">
        <f t="shared" si="13"/>
        <v>SL_2028_art_79_61</v>
      </c>
      <c r="B228" s="229" t="str">
        <f t="shared" si="14"/>
        <v>Combination Short Haul Truck</v>
      </c>
      <c r="C228" s="240">
        <f t="shared" si="16"/>
        <v>2.089364887475836E-2</v>
      </c>
      <c r="D228" s="421">
        <f t="shared" si="15"/>
        <v>6.1837261082712341E-2</v>
      </c>
      <c r="E228">
        <v>2.9596200000000001</v>
      </c>
      <c r="F228">
        <v>1</v>
      </c>
      <c r="G228">
        <v>1</v>
      </c>
      <c r="H228">
        <v>2028</v>
      </c>
      <c r="I228">
        <v>1</v>
      </c>
      <c r="J228">
        <v>5</v>
      </c>
      <c r="K228" t="s">
        <v>312</v>
      </c>
      <c r="L228">
        <v>9</v>
      </c>
      <c r="M228">
        <v>49</v>
      </c>
      <c r="N228" t="s">
        <v>313</v>
      </c>
      <c r="O228">
        <v>49035</v>
      </c>
      <c r="P228" t="s">
        <v>235</v>
      </c>
      <c r="Q228">
        <v>490350</v>
      </c>
      <c r="R228">
        <v>61</v>
      </c>
      <c r="S228">
        <v>79</v>
      </c>
      <c r="T228" t="s">
        <v>319</v>
      </c>
      <c r="U228">
        <v>1</v>
      </c>
      <c r="V228" t="s">
        <v>343</v>
      </c>
      <c r="W228">
        <v>61</v>
      </c>
      <c r="X228" t="s">
        <v>262</v>
      </c>
      <c r="Y228" t="s">
        <v>467</v>
      </c>
      <c r="Z228" t="s">
        <v>467</v>
      </c>
      <c r="AA228" t="s">
        <v>467</v>
      </c>
      <c r="AB228" t="s">
        <v>467</v>
      </c>
      <c r="AC228" t="s">
        <v>467</v>
      </c>
      <c r="AD228" t="s">
        <v>467</v>
      </c>
      <c r="AE228" t="s">
        <v>467</v>
      </c>
      <c r="AF228">
        <v>5</v>
      </c>
      <c r="AG228" t="s">
        <v>314</v>
      </c>
      <c r="AH228" t="s">
        <v>467</v>
      </c>
      <c r="AI228" t="s">
        <v>467</v>
      </c>
      <c r="AJ228" t="s">
        <v>467</v>
      </c>
      <c r="AK228" t="s">
        <v>467</v>
      </c>
      <c r="AL228" t="s">
        <v>467</v>
      </c>
      <c r="AM228" t="s">
        <v>467</v>
      </c>
      <c r="AN228">
        <v>2.9596200000000001</v>
      </c>
      <c r="AO228" t="s">
        <v>467</v>
      </c>
      <c r="AP228" t="s">
        <v>467</v>
      </c>
    </row>
    <row r="229" spans="1:42" x14ac:dyDescent="0.3">
      <c r="A229" s="210" t="str">
        <f t="shared" si="13"/>
        <v>SL_2028_art_79_54</v>
      </c>
      <c r="B229" s="229" t="str">
        <f t="shared" si="14"/>
        <v>Motor Home</v>
      </c>
      <c r="C229" s="240">
        <f t="shared" si="16"/>
        <v>2.7279009872292342E-3</v>
      </c>
      <c r="D229" s="421">
        <f t="shared" si="15"/>
        <v>3.8041124847109113E-4</v>
      </c>
      <c r="E229">
        <v>0.13945199999999999</v>
      </c>
      <c r="F229">
        <v>1</v>
      </c>
      <c r="G229">
        <v>1</v>
      </c>
      <c r="H229">
        <v>2028</v>
      </c>
      <c r="I229">
        <v>1</v>
      </c>
      <c r="J229">
        <v>5</v>
      </c>
      <c r="K229" t="s">
        <v>312</v>
      </c>
      <c r="L229">
        <v>9</v>
      </c>
      <c r="M229">
        <v>49</v>
      </c>
      <c r="N229" t="s">
        <v>313</v>
      </c>
      <c r="O229">
        <v>49035</v>
      </c>
      <c r="P229" t="s">
        <v>235</v>
      </c>
      <c r="Q229">
        <v>490350</v>
      </c>
      <c r="R229">
        <v>54</v>
      </c>
      <c r="S229">
        <v>79</v>
      </c>
      <c r="T229" t="s">
        <v>319</v>
      </c>
      <c r="U229">
        <v>15</v>
      </c>
      <c r="V229" t="s">
        <v>342</v>
      </c>
      <c r="W229">
        <v>54</v>
      </c>
      <c r="X229" t="s">
        <v>261</v>
      </c>
      <c r="Y229" t="s">
        <v>467</v>
      </c>
      <c r="Z229" t="s">
        <v>467</v>
      </c>
      <c r="AA229" t="s">
        <v>467</v>
      </c>
      <c r="AB229" t="s">
        <v>467</v>
      </c>
      <c r="AC229" t="s">
        <v>467</v>
      </c>
      <c r="AD229" t="s">
        <v>467</v>
      </c>
      <c r="AE229" t="s">
        <v>467</v>
      </c>
      <c r="AF229">
        <v>5</v>
      </c>
      <c r="AG229" t="s">
        <v>314</v>
      </c>
      <c r="AH229" t="s">
        <v>467</v>
      </c>
      <c r="AI229" t="s">
        <v>467</v>
      </c>
      <c r="AJ229" t="s">
        <v>467</v>
      </c>
      <c r="AK229" t="s">
        <v>467</v>
      </c>
      <c r="AL229" t="s">
        <v>467</v>
      </c>
      <c r="AM229" t="s">
        <v>467</v>
      </c>
      <c r="AN229">
        <v>0.13945199999999999</v>
      </c>
      <c r="AO229" t="s">
        <v>467</v>
      </c>
      <c r="AP229" t="s">
        <v>467</v>
      </c>
    </row>
    <row r="230" spans="1:42" x14ac:dyDescent="0.3">
      <c r="A230" s="210" t="str">
        <f t="shared" si="13"/>
        <v>SL_2028_art_79_54</v>
      </c>
      <c r="B230" s="229" t="str">
        <f t="shared" si="14"/>
        <v>Motor Home</v>
      </c>
      <c r="C230" s="240">
        <f t="shared" si="16"/>
        <v>2.7279009872292342E-3</v>
      </c>
      <c r="D230" s="421">
        <f t="shared" si="15"/>
        <v>2.2524523962640639E-3</v>
      </c>
      <c r="E230">
        <v>0.82570900000000003</v>
      </c>
      <c r="F230">
        <v>1</v>
      </c>
      <c r="G230">
        <v>1</v>
      </c>
      <c r="H230">
        <v>2028</v>
      </c>
      <c r="I230">
        <v>1</v>
      </c>
      <c r="J230">
        <v>5</v>
      </c>
      <c r="K230" t="s">
        <v>312</v>
      </c>
      <c r="L230">
        <v>9</v>
      </c>
      <c r="M230">
        <v>49</v>
      </c>
      <c r="N230" t="s">
        <v>313</v>
      </c>
      <c r="O230">
        <v>49035</v>
      </c>
      <c r="P230" t="s">
        <v>235</v>
      </c>
      <c r="Q230">
        <v>490350</v>
      </c>
      <c r="R230">
        <v>54</v>
      </c>
      <c r="S230">
        <v>79</v>
      </c>
      <c r="T230" t="s">
        <v>319</v>
      </c>
      <c r="U230">
        <v>13</v>
      </c>
      <c r="V230" t="s">
        <v>344</v>
      </c>
      <c r="W230">
        <v>54</v>
      </c>
      <c r="X230" t="s">
        <v>261</v>
      </c>
      <c r="Y230" t="s">
        <v>467</v>
      </c>
      <c r="Z230" t="s">
        <v>467</v>
      </c>
      <c r="AA230" t="s">
        <v>467</v>
      </c>
      <c r="AB230" t="s">
        <v>467</v>
      </c>
      <c r="AC230" t="s">
        <v>467</v>
      </c>
      <c r="AD230" t="s">
        <v>467</v>
      </c>
      <c r="AE230" t="s">
        <v>467</v>
      </c>
      <c r="AF230">
        <v>5</v>
      </c>
      <c r="AG230" t="s">
        <v>314</v>
      </c>
      <c r="AH230" t="s">
        <v>467</v>
      </c>
      <c r="AI230" t="s">
        <v>467</v>
      </c>
      <c r="AJ230" t="s">
        <v>467</v>
      </c>
      <c r="AK230" t="s">
        <v>467</v>
      </c>
      <c r="AL230" t="s">
        <v>467</v>
      </c>
      <c r="AM230" t="s">
        <v>467</v>
      </c>
      <c r="AN230">
        <v>0.82570900000000003</v>
      </c>
      <c r="AO230" t="s">
        <v>467</v>
      </c>
      <c r="AP230" t="s">
        <v>467</v>
      </c>
    </row>
    <row r="231" spans="1:42" x14ac:dyDescent="0.3">
      <c r="A231" s="210" t="str">
        <f t="shared" si="13"/>
        <v>SL_2028_art_79_54</v>
      </c>
      <c r="B231" s="229" t="str">
        <f t="shared" si="14"/>
        <v>Motor Home</v>
      </c>
      <c r="C231" s="240">
        <f t="shared" si="16"/>
        <v>2.7279009872292342E-3</v>
      </c>
      <c r="D231" s="421">
        <f t="shared" si="15"/>
        <v>2.1644966847328318E-6</v>
      </c>
      <c r="E231">
        <v>7.9346600000000005E-4</v>
      </c>
      <c r="F231">
        <v>1</v>
      </c>
      <c r="G231">
        <v>1</v>
      </c>
      <c r="H231">
        <v>2028</v>
      </c>
      <c r="I231">
        <v>1</v>
      </c>
      <c r="J231">
        <v>5</v>
      </c>
      <c r="K231" t="s">
        <v>312</v>
      </c>
      <c r="L231">
        <v>9</v>
      </c>
      <c r="M231">
        <v>49</v>
      </c>
      <c r="N231" t="s">
        <v>313</v>
      </c>
      <c r="O231">
        <v>49035</v>
      </c>
      <c r="P231" t="s">
        <v>235</v>
      </c>
      <c r="Q231">
        <v>490350</v>
      </c>
      <c r="R231">
        <v>54</v>
      </c>
      <c r="S231">
        <v>79</v>
      </c>
      <c r="T231" t="s">
        <v>319</v>
      </c>
      <c r="U231">
        <v>11</v>
      </c>
      <c r="V231" t="s">
        <v>345</v>
      </c>
      <c r="W231">
        <v>54</v>
      </c>
      <c r="X231" t="s">
        <v>261</v>
      </c>
      <c r="Y231" t="s">
        <v>467</v>
      </c>
      <c r="Z231" t="s">
        <v>467</v>
      </c>
      <c r="AA231" t="s">
        <v>467</v>
      </c>
      <c r="AB231" t="s">
        <v>467</v>
      </c>
      <c r="AC231" t="s">
        <v>467</v>
      </c>
      <c r="AD231" t="s">
        <v>467</v>
      </c>
      <c r="AE231" t="s">
        <v>467</v>
      </c>
      <c r="AF231">
        <v>5</v>
      </c>
      <c r="AG231" t="s">
        <v>314</v>
      </c>
      <c r="AH231" t="s">
        <v>467</v>
      </c>
      <c r="AI231" t="s">
        <v>467</v>
      </c>
      <c r="AJ231" t="s">
        <v>467</v>
      </c>
      <c r="AK231" t="s">
        <v>467</v>
      </c>
      <c r="AL231" t="s">
        <v>467</v>
      </c>
      <c r="AM231" t="s">
        <v>467</v>
      </c>
      <c r="AN231">
        <v>7.9346600000000005E-4</v>
      </c>
      <c r="AO231" t="s">
        <v>467</v>
      </c>
      <c r="AP231" t="s">
        <v>467</v>
      </c>
    </row>
    <row r="232" spans="1:42" x14ac:dyDescent="0.3">
      <c r="A232" s="210" t="str">
        <f t="shared" si="13"/>
        <v>SL_2028_art_79_54</v>
      </c>
      <c r="B232" s="229" t="str">
        <f t="shared" si="14"/>
        <v>Motor Home</v>
      </c>
      <c r="C232" s="240">
        <f t="shared" si="16"/>
        <v>2.7279009872292342E-3</v>
      </c>
      <c r="D232" s="421">
        <f t="shared" si="15"/>
        <v>7.4685564388756861E-3</v>
      </c>
      <c r="E232">
        <v>2.7378399999999998</v>
      </c>
      <c r="F232">
        <v>1</v>
      </c>
      <c r="G232">
        <v>1</v>
      </c>
      <c r="H232">
        <v>2028</v>
      </c>
      <c r="I232">
        <v>1</v>
      </c>
      <c r="J232">
        <v>5</v>
      </c>
      <c r="K232" t="s">
        <v>312</v>
      </c>
      <c r="L232">
        <v>9</v>
      </c>
      <c r="M232">
        <v>49</v>
      </c>
      <c r="N232" t="s">
        <v>313</v>
      </c>
      <c r="O232">
        <v>49035</v>
      </c>
      <c r="P232" t="s">
        <v>235</v>
      </c>
      <c r="Q232">
        <v>490350</v>
      </c>
      <c r="R232">
        <v>54</v>
      </c>
      <c r="S232">
        <v>79</v>
      </c>
      <c r="T232" t="s">
        <v>319</v>
      </c>
      <c r="U232">
        <v>1</v>
      </c>
      <c r="V232" t="s">
        <v>343</v>
      </c>
      <c r="W232">
        <v>54</v>
      </c>
      <c r="X232" t="s">
        <v>261</v>
      </c>
      <c r="Y232" t="s">
        <v>467</v>
      </c>
      <c r="Z232" t="s">
        <v>467</v>
      </c>
      <c r="AA232" t="s">
        <v>467</v>
      </c>
      <c r="AB232" t="s">
        <v>467</v>
      </c>
      <c r="AC232" t="s">
        <v>467</v>
      </c>
      <c r="AD232" t="s">
        <v>467</v>
      </c>
      <c r="AE232" t="s">
        <v>467</v>
      </c>
      <c r="AF232">
        <v>5</v>
      </c>
      <c r="AG232" t="s">
        <v>314</v>
      </c>
      <c r="AH232" t="s">
        <v>467</v>
      </c>
      <c r="AI232" t="s">
        <v>467</v>
      </c>
      <c r="AJ232" t="s">
        <v>467</v>
      </c>
      <c r="AK232" t="s">
        <v>467</v>
      </c>
      <c r="AL232" t="s">
        <v>467</v>
      </c>
      <c r="AM232" t="s">
        <v>467</v>
      </c>
      <c r="AN232">
        <v>2.7378399999999998</v>
      </c>
      <c r="AO232" t="s">
        <v>467</v>
      </c>
      <c r="AP232" t="s">
        <v>467</v>
      </c>
    </row>
    <row r="233" spans="1:42" x14ac:dyDescent="0.3">
      <c r="A233" s="210" t="str">
        <f t="shared" si="13"/>
        <v>SL_2028_art_79_53</v>
      </c>
      <c r="B233" s="229" t="str">
        <f t="shared" si="14"/>
        <v>Single Long Haul Truck</v>
      </c>
      <c r="C233" s="240">
        <f t="shared" si="16"/>
        <v>1.7512108294727017E-3</v>
      </c>
      <c r="D233" s="421">
        <f t="shared" si="15"/>
        <v>2.757719253712137E-4</v>
      </c>
      <c r="E233">
        <v>0.157475</v>
      </c>
      <c r="F233">
        <v>1</v>
      </c>
      <c r="G233">
        <v>1</v>
      </c>
      <c r="H233">
        <v>2028</v>
      </c>
      <c r="I233">
        <v>1</v>
      </c>
      <c r="J233">
        <v>5</v>
      </c>
      <c r="K233" t="s">
        <v>312</v>
      </c>
      <c r="L233">
        <v>9</v>
      </c>
      <c r="M233">
        <v>49</v>
      </c>
      <c r="N233" t="s">
        <v>313</v>
      </c>
      <c r="O233">
        <v>49035</v>
      </c>
      <c r="P233" t="s">
        <v>235</v>
      </c>
      <c r="Q233">
        <v>490350</v>
      </c>
      <c r="R233">
        <v>53</v>
      </c>
      <c r="S233">
        <v>79</v>
      </c>
      <c r="T233" t="s">
        <v>319</v>
      </c>
      <c r="U233">
        <v>15</v>
      </c>
      <c r="V233" t="s">
        <v>342</v>
      </c>
      <c r="W233">
        <v>53</v>
      </c>
      <c r="X233" t="s">
        <v>260</v>
      </c>
      <c r="Y233" t="s">
        <v>467</v>
      </c>
      <c r="Z233" t="s">
        <v>467</v>
      </c>
      <c r="AA233" t="s">
        <v>467</v>
      </c>
      <c r="AB233" t="s">
        <v>467</v>
      </c>
      <c r="AC233" t="s">
        <v>467</v>
      </c>
      <c r="AD233" t="s">
        <v>467</v>
      </c>
      <c r="AE233" t="s">
        <v>467</v>
      </c>
      <c r="AF233">
        <v>5</v>
      </c>
      <c r="AG233" t="s">
        <v>314</v>
      </c>
      <c r="AH233" t="s">
        <v>467</v>
      </c>
      <c r="AI233" t="s">
        <v>467</v>
      </c>
      <c r="AJ233" t="s">
        <v>467</v>
      </c>
      <c r="AK233" t="s">
        <v>467</v>
      </c>
      <c r="AL233" t="s">
        <v>467</v>
      </c>
      <c r="AM233" t="s">
        <v>467</v>
      </c>
      <c r="AN233">
        <v>0.157475</v>
      </c>
      <c r="AO233" t="s">
        <v>467</v>
      </c>
      <c r="AP233" t="s">
        <v>467</v>
      </c>
    </row>
    <row r="234" spans="1:42" x14ac:dyDescent="0.3">
      <c r="A234" s="210" t="str">
        <f t="shared" si="13"/>
        <v>SL_2028_art_79_53</v>
      </c>
      <c r="B234" s="229" t="str">
        <f t="shared" si="14"/>
        <v>Single Long Haul Truck</v>
      </c>
      <c r="C234" s="240">
        <f t="shared" si="16"/>
        <v>1.7512108294727017E-3</v>
      </c>
      <c r="D234" s="421">
        <f t="shared" si="15"/>
        <v>5.2717049841782642E-4</v>
      </c>
      <c r="E234">
        <v>0.30103200000000002</v>
      </c>
      <c r="F234">
        <v>1</v>
      </c>
      <c r="G234">
        <v>1</v>
      </c>
      <c r="H234">
        <v>2028</v>
      </c>
      <c r="I234">
        <v>1</v>
      </c>
      <c r="J234">
        <v>5</v>
      </c>
      <c r="K234" t="s">
        <v>312</v>
      </c>
      <c r="L234">
        <v>9</v>
      </c>
      <c r="M234">
        <v>49</v>
      </c>
      <c r="N234" t="s">
        <v>313</v>
      </c>
      <c r="O234">
        <v>49035</v>
      </c>
      <c r="P234" t="s">
        <v>235</v>
      </c>
      <c r="Q234">
        <v>490350</v>
      </c>
      <c r="R234">
        <v>53</v>
      </c>
      <c r="S234">
        <v>79</v>
      </c>
      <c r="T234" t="s">
        <v>319</v>
      </c>
      <c r="U234">
        <v>13</v>
      </c>
      <c r="V234" t="s">
        <v>344</v>
      </c>
      <c r="W234">
        <v>53</v>
      </c>
      <c r="X234" t="s">
        <v>260</v>
      </c>
      <c r="Y234" t="s">
        <v>467</v>
      </c>
      <c r="Z234" t="s">
        <v>467</v>
      </c>
      <c r="AA234" t="s">
        <v>467</v>
      </c>
      <c r="AB234" t="s">
        <v>467</v>
      </c>
      <c r="AC234" t="s">
        <v>467</v>
      </c>
      <c r="AD234" t="s">
        <v>467</v>
      </c>
      <c r="AE234" t="s">
        <v>467</v>
      </c>
      <c r="AF234">
        <v>5</v>
      </c>
      <c r="AG234" t="s">
        <v>314</v>
      </c>
      <c r="AH234" t="s">
        <v>467</v>
      </c>
      <c r="AI234" t="s">
        <v>467</v>
      </c>
      <c r="AJ234" t="s">
        <v>467</v>
      </c>
      <c r="AK234" t="s">
        <v>467</v>
      </c>
      <c r="AL234" t="s">
        <v>467</v>
      </c>
      <c r="AM234" t="s">
        <v>467</v>
      </c>
      <c r="AN234">
        <v>0.30103200000000002</v>
      </c>
      <c r="AO234" t="s">
        <v>467</v>
      </c>
      <c r="AP234" t="s">
        <v>467</v>
      </c>
    </row>
    <row r="235" spans="1:42" x14ac:dyDescent="0.3">
      <c r="A235" s="210" t="str">
        <f t="shared" si="13"/>
        <v>SL_2028_art_79_53</v>
      </c>
      <c r="B235" s="229" t="str">
        <f t="shared" si="14"/>
        <v>Single Long Haul Truck</v>
      </c>
      <c r="C235" s="240">
        <f t="shared" si="16"/>
        <v>1.7512108294727017E-3</v>
      </c>
      <c r="D235" s="421">
        <f t="shared" si="15"/>
        <v>4.8075290417182292E-3</v>
      </c>
      <c r="E235">
        <v>2.74526</v>
      </c>
      <c r="F235">
        <v>1</v>
      </c>
      <c r="G235">
        <v>1</v>
      </c>
      <c r="H235">
        <v>2028</v>
      </c>
      <c r="I235">
        <v>1</v>
      </c>
      <c r="J235">
        <v>5</v>
      </c>
      <c r="K235" t="s">
        <v>312</v>
      </c>
      <c r="L235">
        <v>9</v>
      </c>
      <c r="M235">
        <v>49</v>
      </c>
      <c r="N235" t="s">
        <v>313</v>
      </c>
      <c r="O235">
        <v>49035</v>
      </c>
      <c r="P235" t="s">
        <v>235</v>
      </c>
      <c r="Q235">
        <v>490350</v>
      </c>
      <c r="R235">
        <v>53</v>
      </c>
      <c r="S235">
        <v>79</v>
      </c>
      <c r="T235" t="s">
        <v>319</v>
      </c>
      <c r="U235">
        <v>1</v>
      </c>
      <c r="V235" t="s">
        <v>343</v>
      </c>
      <c r="W235">
        <v>53</v>
      </c>
      <c r="X235" t="s">
        <v>260</v>
      </c>
      <c r="Y235" t="s">
        <v>467</v>
      </c>
      <c r="Z235" t="s">
        <v>467</v>
      </c>
      <c r="AA235" t="s">
        <v>467</v>
      </c>
      <c r="AB235" t="s">
        <v>467</v>
      </c>
      <c r="AC235" t="s">
        <v>467</v>
      </c>
      <c r="AD235" t="s">
        <v>467</v>
      </c>
      <c r="AE235" t="s">
        <v>467</v>
      </c>
      <c r="AF235">
        <v>5</v>
      </c>
      <c r="AG235" t="s">
        <v>314</v>
      </c>
      <c r="AH235" t="s">
        <v>467</v>
      </c>
      <c r="AI235" t="s">
        <v>467</v>
      </c>
      <c r="AJ235" t="s">
        <v>467</v>
      </c>
      <c r="AK235" t="s">
        <v>467</v>
      </c>
      <c r="AL235" t="s">
        <v>467</v>
      </c>
      <c r="AM235" t="s">
        <v>467</v>
      </c>
      <c r="AN235">
        <v>2.74526</v>
      </c>
      <c r="AO235" t="s">
        <v>467</v>
      </c>
      <c r="AP235" t="s">
        <v>467</v>
      </c>
    </row>
    <row r="236" spans="1:42" x14ac:dyDescent="0.3">
      <c r="A236" s="210" t="str">
        <f t="shared" si="13"/>
        <v>SL_2028_art_79_52</v>
      </c>
      <c r="B236" s="229" t="str">
        <f t="shared" si="14"/>
        <v>Single Short Haul Truck</v>
      </c>
      <c r="C236" s="240">
        <f t="shared" si="16"/>
        <v>2.5384092162257711E-2</v>
      </c>
      <c r="D236" s="421">
        <f t="shared" si="15"/>
        <v>3.9953799540628776E-3</v>
      </c>
      <c r="E236">
        <v>0.15739700000000001</v>
      </c>
      <c r="F236">
        <v>1</v>
      </c>
      <c r="G236">
        <v>1</v>
      </c>
      <c r="H236">
        <v>2028</v>
      </c>
      <c r="I236">
        <v>1</v>
      </c>
      <c r="J236">
        <v>5</v>
      </c>
      <c r="K236" t="s">
        <v>312</v>
      </c>
      <c r="L236">
        <v>9</v>
      </c>
      <c r="M236">
        <v>49</v>
      </c>
      <c r="N236" t="s">
        <v>313</v>
      </c>
      <c r="O236">
        <v>49035</v>
      </c>
      <c r="P236" t="s">
        <v>235</v>
      </c>
      <c r="Q236">
        <v>490350</v>
      </c>
      <c r="R236">
        <v>52</v>
      </c>
      <c r="S236">
        <v>79</v>
      </c>
      <c r="T236" t="s">
        <v>319</v>
      </c>
      <c r="U236">
        <v>15</v>
      </c>
      <c r="V236" t="s">
        <v>342</v>
      </c>
      <c r="W236">
        <v>52</v>
      </c>
      <c r="X236" t="s">
        <v>259</v>
      </c>
      <c r="Y236" t="s">
        <v>467</v>
      </c>
      <c r="Z236" t="s">
        <v>467</v>
      </c>
      <c r="AA236" t="s">
        <v>467</v>
      </c>
      <c r="AB236" t="s">
        <v>467</v>
      </c>
      <c r="AC236" t="s">
        <v>467</v>
      </c>
      <c r="AD236" t="s">
        <v>467</v>
      </c>
      <c r="AE236" t="s">
        <v>467</v>
      </c>
      <c r="AF236">
        <v>5</v>
      </c>
      <c r="AG236" t="s">
        <v>314</v>
      </c>
      <c r="AH236" t="s">
        <v>467</v>
      </c>
      <c r="AI236" t="s">
        <v>467</v>
      </c>
      <c r="AJ236" t="s">
        <v>467</v>
      </c>
      <c r="AK236" t="s">
        <v>467</v>
      </c>
      <c r="AL236" t="s">
        <v>467</v>
      </c>
      <c r="AM236" t="s">
        <v>467</v>
      </c>
      <c r="AN236">
        <v>0.15739700000000001</v>
      </c>
      <c r="AO236" t="s">
        <v>467</v>
      </c>
      <c r="AP236" t="s">
        <v>467</v>
      </c>
    </row>
    <row r="237" spans="1:42" x14ac:dyDescent="0.3">
      <c r="A237" s="210" t="str">
        <f t="shared" si="13"/>
        <v>SL_2028_art_79_52</v>
      </c>
      <c r="B237" s="229" t="str">
        <f t="shared" si="14"/>
        <v>Single Short Haul Truck</v>
      </c>
      <c r="C237" s="240">
        <f t="shared" si="16"/>
        <v>2.5384092162257711E-2</v>
      </c>
      <c r="D237" s="421">
        <f t="shared" si="15"/>
        <v>7.5664648076336155E-3</v>
      </c>
      <c r="E237">
        <v>0.29807899999999998</v>
      </c>
      <c r="F237">
        <v>1</v>
      </c>
      <c r="G237">
        <v>1</v>
      </c>
      <c r="H237">
        <v>2028</v>
      </c>
      <c r="I237">
        <v>1</v>
      </c>
      <c r="J237">
        <v>5</v>
      </c>
      <c r="K237" t="s">
        <v>312</v>
      </c>
      <c r="L237">
        <v>9</v>
      </c>
      <c r="M237">
        <v>49</v>
      </c>
      <c r="N237" t="s">
        <v>313</v>
      </c>
      <c r="O237">
        <v>49035</v>
      </c>
      <c r="P237" t="s">
        <v>235</v>
      </c>
      <c r="Q237">
        <v>490350</v>
      </c>
      <c r="R237">
        <v>52</v>
      </c>
      <c r="S237">
        <v>79</v>
      </c>
      <c r="T237" t="s">
        <v>319</v>
      </c>
      <c r="U237">
        <v>13</v>
      </c>
      <c r="V237" t="s">
        <v>344</v>
      </c>
      <c r="W237">
        <v>52</v>
      </c>
      <c r="X237" t="s">
        <v>259</v>
      </c>
      <c r="Y237" t="s">
        <v>467</v>
      </c>
      <c r="Z237" t="s">
        <v>467</v>
      </c>
      <c r="AA237" t="s">
        <v>467</v>
      </c>
      <c r="AB237" t="s">
        <v>467</v>
      </c>
      <c r="AC237" t="s">
        <v>467</v>
      </c>
      <c r="AD237" t="s">
        <v>467</v>
      </c>
      <c r="AE237" t="s">
        <v>467</v>
      </c>
      <c r="AF237">
        <v>5</v>
      </c>
      <c r="AG237" t="s">
        <v>314</v>
      </c>
      <c r="AH237" t="s">
        <v>467</v>
      </c>
      <c r="AI237" t="s">
        <v>467</v>
      </c>
      <c r="AJ237" t="s">
        <v>467</v>
      </c>
      <c r="AK237" t="s">
        <v>467</v>
      </c>
      <c r="AL237" t="s">
        <v>467</v>
      </c>
      <c r="AM237" t="s">
        <v>467</v>
      </c>
      <c r="AN237">
        <v>0.29807899999999998</v>
      </c>
      <c r="AO237" t="s">
        <v>467</v>
      </c>
      <c r="AP237" t="s">
        <v>467</v>
      </c>
    </row>
    <row r="238" spans="1:42" x14ac:dyDescent="0.3">
      <c r="A238" s="210" t="str">
        <f t="shared" si="13"/>
        <v>SL_2028_art_79_52</v>
      </c>
      <c r="B238" s="229" t="str">
        <f t="shared" si="14"/>
        <v>Single Short Haul Truck</v>
      </c>
      <c r="C238" s="240">
        <f t="shared" si="16"/>
        <v>2.5384092162257711E-2</v>
      </c>
      <c r="D238" s="421">
        <f t="shared" si="15"/>
        <v>9.6032843627331755E-6</v>
      </c>
      <c r="E238">
        <v>3.7831900000000001E-4</v>
      </c>
      <c r="F238">
        <v>1</v>
      </c>
      <c r="G238">
        <v>1</v>
      </c>
      <c r="H238">
        <v>2028</v>
      </c>
      <c r="I238">
        <v>1</v>
      </c>
      <c r="J238">
        <v>5</v>
      </c>
      <c r="K238" t="s">
        <v>312</v>
      </c>
      <c r="L238">
        <v>9</v>
      </c>
      <c r="M238">
        <v>49</v>
      </c>
      <c r="N238" t="s">
        <v>313</v>
      </c>
      <c r="O238">
        <v>49035</v>
      </c>
      <c r="P238" t="s">
        <v>235</v>
      </c>
      <c r="Q238">
        <v>490350</v>
      </c>
      <c r="R238">
        <v>52</v>
      </c>
      <c r="S238">
        <v>79</v>
      </c>
      <c r="T238" t="s">
        <v>319</v>
      </c>
      <c r="U238">
        <v>11</v>
      </c>
      <c r="V238" t="s">
        <v>345</v>
      </c>
      <c r="W238">
        <v>52</v>
      </c>
      <c r="X238" t="s">
        <v>259</v>
      </c>
      <c r="Y238" t="s">
        <v>467</v>
      </c>
      <c r="Z238" t="s">
        <v>467</v>
      </c>
      <c r="AA238" t="s">
        <v>467</v>
      </c>
      <c r="AB238" t="s">
        <v>467</v>
      </c>
      <c r="AC238" t="s">
        <v>467</v>
      </c>
      <c r="AD238" t="s">
        <v>467</v>
      </c>
      <c r="AE238" t="s">
        <v>467</v>
      </c>
      <c r="AF238">
        <v>5</v>
      </c>
      <c r="AG238" t="s">
        <v>314</v>
      </c>
      <c r="AH238" t="s">
        <v>467</v>
      </c>
      <c r="AI238" t="s">
        <v>467</v>
      </c>
      <c r="AJ238" t="s">
        <v>467</v>
      </c>
      <c r="AK238" t="s">
        <v>467</v>
      </c>
      <c r="AL238" t="s">
        <v>467</v>
      </c>
      <c r="AM238" t="s">
        <v>467</v>
      </c>
      <c r="AN238">
        <v>3.7831900000000001E-4</v>
      </c>
      <c r="AO238" t="s">
        <v>467</v>
      </c>
      <c r="AP238" t="s">
        <v>467</v>
      </c>
    </row>
    <row r="239" spans="1:42" x14ac:dyDescent="0.3">
      <c r="A239" s="210" t="str">
        <f t="shared" si="13"/>
        <v>SL_2028_art_79_52</v>
      </c>
      <c r="B239" s="229" t="str">
        <f t="shared" si="14"/>
        <v>Single Short Haul Truck</v>
      </c>
      <c r="C239" s="240">
        <f t="shared" si="16"/>
        <v>2.5384092162257711E-2</v>
      </c>
      <c r="D239" s="421">
        <f t="shared" si="15"/>
        <v>6.9575765889375404E-2</v>
      </c>
      <c r="E239">
        <v>2.74092</v>
      </c>
      <c r="F239">
        <v>1</v>
      </c>
      <c r="G239">
        <v>1</v>
      </c>
      <c r="H239">
        <v>2028</v>
      </c>
      <c r="I239">
        <v>1</v>
      </c>
      <c r="J239">
        <v>5</v>
      </c>
      <c r="K239" t="s">
        <v>312</v>
      </c>
      <c r="L239">
        <v>9</v>
      </c>
      <c r="M239">
        <v>49</v>
      </c>
      <c r="N239" t="s">
        <v>313</v>
      </c>
      <c r="O239">
        <v>49035</v>
      </c>
      <c r="P239" t="s">
        <v>235</v>
      </c>
      <c r="Q239">
        <v>490350</v>
      </c>
      <c r="R239">
        <v>52</v>
      </c>
      <c r="S239">
        <v>79</v>
      </c>
      <c r="T239" t="s">
        <v>319</v>
      </c>
      <c r="U239">
        <v>1</v>
      </c>
      <c r="V239" t="s">
        <v>343</v>
      </c>
      <c r="W239">
        <v>52</v>
      </c>
      <c r="X239" t="s">
        <v>259</v>
      </c>
      <c r="Y239" t="s">
        <v>467</v>
      </c>
      <c r="Z239" t="s">
        <v>467</v>
      </c>
      <c r="AA239" t="s">
        <v>467</v>
      </c>
      <c r="AB239" t="s">
        <v>467</v>
      </c>
      <c r="AC239" t="s">
        <v>467</v>
      </c>
      <c r="AD239" t="s">
        <v>467</v>
      </c>
      <c r="AE239" t="s">
        <v>467</v>
      </c>
      <c r="AF239">
        <v>5</v>
      </c>
      <c r="AG239" t="s">
        <v>314</v>
      </c>
      <c r="AH239" t="s">
        <v>467</v>
      </c>
      <c r="AI239" t="s">
        <v>467</v>
      </c>
      <c r="AJ239" t="s">
        <v>467</v>
      </c>
      <c r="AK239" t="s">
        <v>467</v>
      </c>
      <c r="AL239" t="s">
        <v>467</v>
      </c>
      <c r="AM239" t="s">
        <v>467</v>
      </c>
      <c r="AN239">
        <v>2.74092</v>
      </c>
      <c r="AO239" t="s">
        <v>467</v>
      </c>
      <c r="AP239" t="s">
        <v>467</v>
      </c>
    </row>
    <row r="240" spans="1:42" x14ac:dyDescent="0.3">
      <c r="A240" s="210" t="str">
        <f t="shared" si="13"/>
        <v>SL_2028_art_79_51</v>
      </c>
      <c r="B240" s="229" t="str">
        <f t="shared" si="14"/>
        <v>Refuse Truck</v>
      </c>
      <c r="C240" s="240">
        <f t="shared" si="16"/>
        <v>1.3855574196514914E-3</v>
      </c>
      <c r="D240" s="421">
        <f t="shared" si="15"/>
        <v>3.8672016028408853E-4</v>
      </c>
      <c r="E240">
        <v>0.27910800000000002</v>
      </c>
      <c r="F240">
        <v>1</v>
      </c>
      <c r="G240">
        <v>1</v>
      </c>
      <c r="H240">
        <v>2028</v>
      </c>
      <c r="I240">
        <v>1</v>
      </c>
      <c r="J240">
        <v>5</v>
      </c>
      <c r="K240" t="s">
        <v>312</v>
      </c>
      <c r="L240">
        <v>9</v>
      </c>
      <c r="M240">
        <v>49</v>
      </c>
      <c r="N240" t="s">
        <v>313</v>
      </c>
      <c r="O240">
        <v>49035</v>
      </c>
      <c r="P240" t="s">
        <v>235</v>
      </c>
      <c r="Q240">
        <v>490350</v>
      </c>
      <c r="R240">
        <v>51</v>
      </c>
      <c r="S240">
        <v>79</v>
      </c>
      <c r="T240" t="s">
        <v>319</v>
      </c>
      <c r="U240">
        <v>15</v>
      </c>
      <c r="V240" t="s">
        <v>342</v>
      </c>
      <c r="W240">
        <v>51</v>
      </c>
      <c r="X240" t="s">
        <v>258</v>
      </c>
      <c r="Y240" t="s">
        <v>467</v>
      </c>
      <c r="Z240" t="s">
        <v>467</v>
      </c>
      <c r="AA240" t="s">
        <v>467</v>
      </c>
      <c r="AB240" t="s">
        <v>467</v>
      </c>
      <c r="AC240" t="s">
        <v>467</v>
      </c>
      <c r="AD240" t="s">
        <v>467</v>
      </c>
      <c r="AE240" t="s">
        <v>467</v>
      </c>
      <c r="AF240">
        <v>5</v>
      </c>
      <c r="AG240" t="s">
        <v>314</v>
      </c>
      <c r="AH240" t="s">
        <v>467</v>
      </c>
      <c r="AI240" t="s">
        <v>467</v>
      </c>
      <c r="AJ240" t="s">
        <v>467</v>
      </c>
      <c r="AK240" t="s">
        <v>467</v>
      </c>
      <c r="AL240" t="s">
        <v>467</v>
      </c>
      <c r="AM240" t="s">
        <v>467</v>
      </c>
      <c r="AN240">
        <v>0.27910800000000002</v>
      </c>
      <c r="AO240" t="s">
        <v>467</v>
      </c>
      <c r="AP240" t="s">
        <v>467</v>
      </c>
    </row>
    <row r="241" spans="1:42" x14ac:dyDescent="0.3">
      <c r="A241" s="210" t="str">
        <f t="shared" si="13"/>
        <v>SL_2028_art_79_51</v>
      </c>
      <c r="B241" s="229" t="str">
        <f t="shared" si="14"/>
        <v>Refuse Truck</v>
      </c>
      <c r="C241" s="240">
        <f t="shared" si="16"/>
        <v>1.3855574196514914E-3</v>
      </c>
      <c r="D241" s="421">
        <f t="shared" si="15"/>
        <v>4.9827138814023009E-5</v>
      </c>
      <c r="E241">
        <v>3.5961800000000002E-2</v>
      </c>
      <c r="F241">
        <v>1</v>
      </c>
      <c r="G241">
        <v>1</v>
      </c>
      <c r="H241">
        <v>2028</v>
      </c>
      <c r="I241">
        <v>1</v>
      </c>
      <c r="J241">
        <v>5</v>
      </c>
      <c r="K241" t="s">
        <v>312</v>
      </c>
      <c r="L241">
        <v>9</v>
      </c>
      <c r="M241">
        <v>49</v>
      </c>
      <c r="N241" t="s">
        <v>313</v>
      </c>
      <c r="O241">
        <v>49035</v>
      </c>
      <c r="P241" t="s">
        <v>235</v>
      </c>
      <c r="Q241">
        <v>490350</v>
      </c>
      <c r="R241">
        <v>51</v>
      </c>
      <c r="S241">
        <v>79</v>
      </c>
      <c r="T241" t="s">
        <v>319</v>
      </c>
      <c r="U241">
        <v>13</v>
      </c>
      <c r="V241" t="s">
        <v>344</v>
      </c>
      <c r="W241">
        <v>51</v>
      </c>
      <c r="X241" t="s">
        <v>258</v>
      </c>
      <c r="Y241" t="s">
        <v>467</v>
      </c>
      <c r="Z241" t="s">
        <v>467</v>
      </c>
      <c r="AA241" t="s">
        <v>467</v>
      </c>
      <c r="AB241" t="s">
        <v>467</v>
      </c>
      <c r="AC241" t="s">
        <v>467</v>
      </c>
      <c r="AD241" t="s">
        <v>467</v>
      </c>
      <c r="AE241" t="s">
        <v>467</v>
      </c>
      <c r="AF241">
        <v>5</v>
      </c>
      <c r="AG241" t="s">
        <v>314</v>
      </c>
      <c r="AH241" t="s">
        <v>467</v>
      </c>
      <c r="AI241" t="s">
        <v>467</v>
      </c>
      <c r="AJ241" t="s">
        <v>467</v>
      </c>
      <c r="AK241" t="s">
        <v>467</v>
      </c>
      <c r="AL241" t="s">
        <v>467</v>
      </c>
      <c r="AM241" t="s">
        <v>467</v>
      </c>
      <c r="AN241">
        <v>3.5961800000000002E-2</v>
      </c>
      <c r="AO241" t="s">
        <v>467</v>
      </c>
      <c r="AP241" t="s">
        <v>467</v>
      </c>
    </row>
    <row r="242" spans="1:42" x14ac:dyDescent="0.3">
      <c r="A242" s="210" t="str">
        <f t="shared" si="13"/>
        <v>SL_2028_art_79_51</v>
      </c>
      <c r="B242" s="229" t="str">
        <f t="shared" si="14"/>
        <v>Refuse Truck</v>
      </c>
      <c r="C242" s="240">
        <f t="shared" si="16"/>
        <v>1.3855574196514914E-3</v>
      </c>
      <c r="D242" s="421">
        <f t="shared" si="15"/>
        <v>5.2559458045575747E-8</v>
      </c>
      <c r="E242">
        <v>3.7933799999999999E-5</v>
      </c>
      <c r="F242">
        <v>1</v>
      </c>
      <c r="G242">
        <v>1</v>
      </c>
      <c r="H242">
        <v>2028</v>
      </c>
      <c r="I242">
        <v>1</v>
      </c>
      <c r="J242">
        <v>5</v>
      </c>
      <c r="K242" t="s">
        <v>312</v>
      </c>
      <c r="L242">
        <v>9</v>
      </c>
      <c r="M242">
        <v>49</v>
      </c>
      <c r="N242" t="s">
        <v>313</v>
      </c>
      <c r="O242">
        <v>49035</v>
      </c>
      <c r="P242" t="s">
        <v>235</v>
      </c>
      <c r="Q242">
        <v>490350</v>
      </c>
      <c r="R242">
        <v>51</v>
      </c>
      <c r="S242">
        <v>79</v>
      </c>
      <c r="T242" t="s">
        <v>319</v>
      </c>
      <c r="U242">
        <v>11</v>
      </c>
      <c r="V242" t="s">
        <v>345</v>
      </c>
      <c r="W242">
        <v>51</v>
      </c>
      <c r="X242" t="s">
        <v>258</v>
      </c>
      <c r="Y242" t="s">
        <v>467</v>
      </c>
      <c r="Z242" t="s">
        <v>467</v>
      </c>
      <c r="AA242" t="s">
        <v>467</v>
      </c>
      <c r="AB242" t="s">
        <v>467</v>
      </c>
      <c r="AC242" t="s">
        <v>467</v>
      </c>
      <c r="AD242" t="s">
        <v>467</v>
      </c>
      <c r="AE242" t="s">
        <v>467</v>
      </c>
      <c r="AF242">
        <v>5</v>
      </c>
      <c r="AG242" t="s">
        <v>314</v>
      </c>
      <c r="AH242" t="s">
        <v>467</v>
      </c>
      <c r="AI242" t="s">
        <v>467</v>
      </c>
      <c r="AJ242" t="s">
        <v>467</v>
      </c>
      <c r="AK242" t="s">
        <v>467</v>
      </c>
      <c r="AL242" t="s">
        <v>467</v>
      </c>
      <c r="AM242" t="s">
        <v>467</v>
      </c>
      <c r="AN242">
        <v>3.7933799999999999E-5</v>
      </c>
      <c r="AO242" t="s">
        <v>467</v>
      </c>
      <c r="AP242" t="s">
        <v>467</v>
      </c>
    </row>
    <row r="243" spans="1:42" x14ac:dyDescent="0.3">
      <c r="A243" s="210" t="str">
        <f t="shared" si="13"/>
        <v>SL_2028_art_79_51</v>
      </c>
      <c r="B243" s="229" t="str">
        <f t="shared" si="14"/>
        <v>Refuse Truck</v>
      </c>
      <c r="C243" s="240">
        <f t="shared" si="16"/>
        <v>1.3855574196514914E-3</v>
      </c>
      <c r="D243" s="421">
        <f t="shared" si="15"/>
        <v>6.8259347723388765E-3</v>
      </c>
      <c r="E243">
        <v>4.9264900000000003</v>
      </c>
      <c r="F243">
        <v>1</v>
      </c>
      <c r="G243">
        <v>1</v>
      </c>
      <c r="H243">
        <v>2028</v>
      </c>
      <c r="I243">
        <v>1</v>
      </c>
      <c r="J243">
        <v>5</v>
      </c>
      <c r="K243" t="s">
        <v>312</v>
      </c>
      <c r="L243">
        <v>9</v>
      </c>
      <c r="M243">
        <v>49</v>
      </c>
      <c r="N243" t="s">
        <v>313</v>
      </c>
      <c r="O243">
        <v>49035</v>
      </c>
      <c r="P243" t="s">
        <v>235</v>
      </c>
      <c r="Q243">
        <v>490350</v>
      </c>
      <c r="R243">
        <v>51</v>
      </c>
      <c r="S243">
        <v>79</v>
      </c>
      <c r="T243" t="s">
        <v>319</v>
      </c>
      <c r="U243">
        <v>1</v>
      </c>
      <c r="V243" t="s">
        <v>343</v>
      </c>
      <c r="W243">
        <v>51</v>
      </c>
      <c r="X243" t="s">
        <v>258</v>
      </c>
      <c r="Y243" t="s">
        <v>467</v>
      </c>
      <c r="Z243" t="s">
        <v>467</v>
      </c>
      <c r="AA243" t="s">
        <v>467</v>
      </c>
      <c r="AB243" t="s">
        <v>467</v>
      </c>
      <c r="AC243" t="s">
        <v>467</v>
      </c>
      <c r="AD243" t="s">
        <v>467</v>
      </c>
      <c r="AE243" t="s">
        <v>467</v>
      </c>
      <c r="AF243">
        <v>5</v>
      </c>
      <c r="AG243" t="s">
        <v>314</v>
      </c>
      <c r="AH243" t="s">
        <v>467</v>
      </c>
      <c r="AI243" t="s">
        <v>467</v>
      </c>
      <c r="AJ243" t="s">
        <v>467</v>
      </c>
      <c r="AK243" t="s">
        <v>467</v>
      </c>
      <c r="AL243" t="s">
        <v>467</v>
      </c>
      <c r="AM243" t="s">
        <v>467</v>
      </c>
      <c r="AN243">
        <v>4.9264900000000003</v>
      </c>
      <c r="AO243" t="s">
        <v>467</v>
      </c>
      <c r="AP243" t="s">
        <v>467</v>
      </c>
    </row>
    <row r="244" spans="1:42" x14ac:dyDescent="0.3">
      <c r="A244" s="210" t="str">
        <f t="shared" si="13"/>
        <v>SL_2028_art_79_43</v>
      </c>
      <c r="B244" s="229" t="str">
        <f t="shared" si="14"/>
        <v>School Bus</v>
      </c>
      <c r="C244" s="240">
        <f t="shared" si="16"/>
        <v>1.144824296919607E-3</v>
      </c>
      <c r="D244" s="421">
        <f t="shared" si="15"/>
        <v>2.4732898593080884E-4</v>
      </c>
      <c r="E244">
        <v>0.21604100000000001</v>
      </c>
      <c r="F244">
        <v>1</v>
      </c>
      <c r="G244">
        <v>1</v>
      </c>
      <c r="H244">
        <v>2028</v>
      </c>
      <c r="I244">
        <v>1</v>
      </c>
      <c r="J244">
        <v>5</v>
      </c>
      <c r="K244" t="s">
        <v>312</v>
      </c>
      <c r="L244">
        <v>9</v>
      </c>
      <c r="M244">
        <v>49</v>
      </c>
      <c r="N244" t="s">
        <v>313</v>
      </c>
      <c r="O244">
        <v>49035</v>
      </c>
      <c r="P244" t="s">
        <v>235</v>
      </c>
      <c r="Q244">
        <v>490350</v>
      </c>
      <c r="R244">
        <v>43</v>
      </c>
      <c r="S244">
        <v>79</v>
      </c>
      <c r="T244" t="s">
        <v>319</v>
      </c>
      <c r="U244">
        <v>15</v>
      </c>
      <c r="V244" t="s">
        <v>342</v>
      </c>
      <c r="W244">
        <v>43</v>
      </c>
      <c r="X244" t="s">
        <v>257</v>
      </c>
      <c r="Y244" t="s">
        <v>467</v>
      </c>
      <c r="Z244" t="s">
        <v>467</v>
      </c>
      <c r="AA244" t="s">
        <v>467</v>
      </c>
      <c r="AB244" t="s">
        <v>467</v>
      </c>
      <c r="AC244" t="s">
        <v>467</v>
      </c>
      <c r="AD244" t="s">
        <v>467</v>
      </c>
      <c r="AE244" t="s">
        <v>467</v>
      </c>
      <c r="AF244">
        <v>5</v>
      </c>
      <c r="AG244" t="s">
        <v>314</v>
      </c>
      <c r="AH244" t="s">
        <v>467</v>
      </c>
      <c r="AI244" t="s">
        <v>467</v>
      </c>
      <c r="AJ244" t="s">
        <v>467</v>
      </c>
      <c r="AK244" t="s">
        <v>467</v>
      </c>
      <c r="AL244" t="s">
        <v>467</v>
      </c>
      <c r="AM244" t="s">
        <v>467</v>
      </c>
      <c r="AN244">
        <v>0.21604100000000001</v>
      </c>
      <c r="AO244" t="s">
        <v>467</v>
      </c>
      <c r="AP244" t="s">
        <v>467</v>
      </c>
    </row>
    <row r="245" spans="1:42" x14ac:dyDescent="0.3">
      <c r="A245" s="210" t="str">
        <f t="shared" si="13"/>
        <v>SL_2028_art_79_43</v>
      </c>
      <c r="B245" s="229" t="str">
        <f t="shared" si="14"/>
        <v>School Bus</v>
      </c>
      <c r="C245" s="240">
        <f t="shared" si="16"/>
        <v>1.144824296919607E-3</v>
      </c>
      <c r="D245" s="421">
        <f t="shared" si="15"/>
        <v>1.4766287228958166E-5</v>
      </c>
      <c r="E245">
        <v>1.28983E-2</v>
      </c>
      <c r="F245">
        <v>1</v>
      </c>
      <c r="G245">
        <v>1</v>
      </c>
      <c r="H245">
        <v>2028</v>
      </c>
      <c r="I245">
        <v>1</v>
      </c>
      <c r="J245">
        <v>5</v>
      </c>
      <c r="K245" t="s">
        <v>312</v>
      </c>
      <c r="L245">
        <v>9</v>
      </c>
      <c r="M245">
        <v>49</v>
      </c>
      <c r="N245" t="s">
        <v>313</v>
      </c>
      <c r="O245">
        <v>49035</v>
      </c>
      <c r="P245" t="s">
        <v>235</v>
      </c>
      <c r="Q245">
        <v>490350</v>
      </c>
      <c r="R245">
        <v>43</v>
      </c>
      <c r="S245">
        <v>79</v>
      </c>
      <c r="T245" t="s">
        <v>319</v>
      </c>
      <c r="U245">
        <v>13</v>
      </c>
      <c r="V245" t="s">
        <v>344</v>
      </c>
      <c r="W245">
        <v>43</v>
      </c>
      <c r="X245" t="s">
        <v>257</v>
      </c>
      <c r="Y245" t="s">
        <v>467</v>
      </c>
      <c r="Z245" t="s">
        <v>467</v>
      </c>
      <c r="AA245" t="s">
        <v>467</v>
      </c>
      <c r="AB245" t="s">
        <v>467</v>
      </c>
      <c r="AC245" t="s">
        <v>467</v>
      </c>
      <c r="AD245" t="s">
        <v>467</v>
      </c>
      <c r="AE245" t="s">
        <v>467</v>
      </c>
      <c r="AF245">
        <v>5</v>
      </c>
      <c r="AG245" t="s">
        <v>314</v>
      </c>
      <c r="AH245" t="s">
        <v>467</v>
      </c>
      <c r="AI245" t="s">
        <v>467</v>
      </c>
      <c r="AJ245" t="s">
        <v>467</v>
      </c>
      <c r="AK245" t="s">
        <v>467</v>
      </c>
      <c r="AL245" t="s">
        <v>467</v>
      </c>
      <c r="AM245" t="s">
        <v>467</v>
      </c>
      <c r="AN245">
        <v>1.28983E-2</v>
      </c>
      <c r="AO245" t="s">
        <v>467</v>
      </c>
      <c r="AP245" t="s">
        <v>467</v>
      </c>
    </row>
    <row r="246" spans="1:42" x14ac:dyDescent="0.3">
      <c r="A246" s="210" t="str">
        <f t="shared" si="13"/>
        <v>SL_2028_art_79_43</v>
      </c>
      <c r="B246" s="229" t="str">
        <f t="shared" si="14"/>
        <v>School Bus</v>
      </c>
      <c r="C246" s="240">
        <f t="shared" si="16"/>
        <v>1.144824296919607E-3</v>
      </c>
      <c r="D246" s="421">
        <f t="shared" si="15"/>
        <v>2.0219886732194101E-8</v>
      </c>
      <c r="E246">
        <v>1.7662000000000001E-5</v>
      </c>
      <c r="F246">
        <v>1</v>
      </c>
      <c r="G246">
        <v>1</v>
      </c>
      <c r="H246">
        <v>2028</v>
      </c>
      <c r="I246">
        <v>1</v>
      </c>
      <c r="J246">
        <v>5</v>
      </c>
      <c r="K246" t="s">
        <v>312</v>
      </c>
      <c r="L246">
        <v>9</v>
      </c>
      <c r="M246">
        <v>49</v>
      </c>
      <c r="N246" t="s">
        <v>313</v>
      </c>
      <c r="O246">
        <v>49035</v>
      </c>
      <c r="P246" t="s">
        <v>235</v>
      </c>
      <c r="Q246">
        <v>490350</v>
      </c>
      <c r="R246">
        <v>43</v>
      </c>
      <c r="S246">
        <v>79</v>
      </c>
      <c r="T246" t="s">
        <v>319</v>
      </c>
      <c r="U246">
        <v>11</v>
      </c>
      <c r="V246" t="s">
        <v>345</v>
      </c>
      <c r="W246">
        <v>43</v>
      </c>
      <c r="X246" t="s">
        <v>257</v>
      </c>
      <c r="Y246" t="s">
        <v>467</v>
      </c>
      <c r="Z246" t="s">
        <v>467</v>
      </c>
      <c r="AA246" t="s">
        <v>467</v>
      </c>
      <c r="AB246" t="s">
        <v>467</v>
      </c>
      <c r="AC246" t="s">
        <v>467</v>
      </c>
      <c r="AD246" t="s">
        <v>467</v>
      </c>
      <c r="AE246" t="s">
        <v>467</v>
      </c>
      <c r="AF246">
        <v>5</v>
      </c>
      <c r="AG246" t="s">
        <v>314</v>
      </c>
      <c r="AH246" t="s">
        <v>467</v>
      </c>
      <c r="AI246" t="s">
        <v>467</v>
      </c>
      <c r="AJ246" t="s">
        <v>467</v>
      </c>
      <c r="AK246" t="s">
        <v>467</v>
      </c>
      <c r="AL246" t="s">
        <v>467</v>
      </c>
      <c r="AM246" t="s">
        <v>467</v>
      </c>
      <c r="AN246">
        <v>1.7662000000000001E-5</v>
      </c>
      <c r="AO246" t="s">
        <v>467</v>
      </c>
      <c r="AP246" t="s">
        <v>467</v>
      </c>
    </row>
    <row r="247" spans="1:42" x14ac:dyDescent="0.3">
      <c r="A247" s="210" t="str">
        <f t="shared" si="13"/>
        <v>SL_2028_art_79_43</v>
      </c>
      <c r="B247" s="229" t="str">
        <f t="shared" si="14"/>
        <v>School Bus</v>
      </c>
      <c r="C247" s="240">
        <f t="shared" si="16"/>
        <v>1.144824296919607E-3</v>
      </c>
      <c r="D247" s="421">
        <f t="shared" si="15"/>
        <v>2.397800145169209E-3</v>
      </c>
      <c r="E247">
        <v>2.0944699999999998</v>
      </c>
      <c r="F247">
        <v>1</v>
      </c>
      <c r="G247">
        <v>1</v>
      </c>
      <c r="H247">
        <v>2028</v>
      </c>
      <c r="I247">
        <v>1</v>
      </c>
      <c r="J247">
        <v>5</v>
      </c>
      <c r="K247" t="s">
        <v>312</v>
      </c>
      <c r="L247">
        <v>9</v>
      </c>
      <c r="M247">
        <v>49</v>
      </c>
      <c r="N247" t="s">
        <v>313</v>
      </c>
      <c r="O247">
        <v>49035</v>
      </c>
      <c r="P247" t="s">
        <v>235</v>
      </c>
      <c r="Q247">
        <v>490350</v>
      </c>
      <c r="R247">
        <v>43</v>
      </c>
      <c r="S247">
        <v>79</v>
      </c>
      <c r="T247" t="s">
        <v>319</v>
      </c>
      <c r="U247">
        <v>1</v>
      </c>
      <c r="V247" t="s">
        <v>343</v>
      </c>
      <c r="W247">
        <v>43</v>
      </c>
      <c r="X247" t="s">
        <v>257</v>
      </c>
      <c r="Y247" t="s">
        <v>467</v>
      </c>
      <c r="Z247" t="s">
        <v>467</v>
      </c>
      <c r="AA247" t="s">
        <v>467</v>
      </c>
      <c r="AB247" t="s">
        <v>467</v>
      </c>
      <c r="AC247" t="s">
        <v>467</v>
      </c>
      <c r="AD247" t="s">
        <v>467</v>
      </c>
      <c r="AE247" t="s">
        <v>467</v>
      </c>
      <c r="AF247">
        <v>5</v>
      </c>
      <c r="AG247" t="s">
        <v>314</v>
      </c>
      <c r="AH247" t="s">
        <v>467</v>
      </c>
      <c r="AI247" t="s">
        <v>467</v>
      </c>
      <c r="AJ247" t="s">
        <v>467</v>
      </c>
      <c r="AK247" t="s">
        <v>467</v>
      </c>
      <c r="AL247" t="s">
        <v>467</v>
      </c>
      <c r="AM247" t="s">
        <v>467</v>
      </c>
      <c r="AN247">
        <v>2.0944699999999998</v>
      </c>
      <c r="AO247" t="s">
        <v>467</v>
      </c>
      <c r="AP247" t="s">
        <v>467</v>
      </c>
    </row>
    <row r="248" spans="1:42" x14ac:dyDescent="0.3">
      <c r="A248" s="210" t="str">
        <f t="shared" si="13"/>
        <v>SL_2028_art_79_42</v>
      </c>
      <c r="B248" s="229" t="str">
        <f t="shared" si="14"/>
        <v>Transit Bus</v>
      </c>
      <c r="C248" s="240">
        <f t="shared" si="16"/>
        <v>4.7511097353918329E-4</v>
      </c>
      <c r="D248" s="421">
        <f t="shared" si="15"/>
        <v>1.0813430735557104E-4</v>
      </c>
      <c r="E248">
        <v>0.22759799999999999</v>
      </c>
      <c r="F248">
        <v>1</v>
      </c>
      <c r="G248">
        <v>1</v>
      </c>
      <c r="H248">
        <v>2028</v>
      </c>
      <c r="I248">
        <v>1</v>
      </c>
      <c r="J248">
        <v>5</v>
      </c>
      <c r="K248" t="s">
        <v>312</v>
      </c>
      <c r="L248">
        <v>9</v>
      </c>
      <c r="M248">
        <v>49</v>
      </c>
      <c r="N248" t="s">
        <v>313</v>
      </c>
      <c r="O248">
        <v>49035</v>
      </c>
      <c r="P248" t="s">
        <v>235</v>
      </c>
      <c r="Q248">
        <v>490350</v>
      </c>
      <c r="R248">
        <v>42</v>
      </c>
      <c r="S248">
        <v>79</v>
      </c>
      <c r="T248" t="s">
        <v>319</v>
      </c>
      <c r="U248">
        <v>15</v>
      </c>
      <c r="V248" t="s">
        <v>342</v>
      </c>
      <c r="W248">
        <v>42</v>
      </c>
      <c r="X248" t="s">
        <v>256</v>
      </c>
      <c r="Y248" t="s">
        <v>467</v>
      </c>
      <c r="Z248" t="s">
        <v>467</v>
      </c>
      <c r="AA248" t="s">
        <v>467</v>
      </c>
      <c r="AB248" t="s">
        <v>467</v>
      </c>
      <c r="AC248" t="s">
        <v>467</v>
      </c>
      <c r="AD248" t="s">
        <v>467</v>
      </c>
      <c r="AE248" t="s">
        <v>467</v>
      </c>
      <c r="AF248">
        <v>5</v>
      </c>
      <c r="AG248" t="s">
        <v>314</v>
      </c>
      <c r="AH248" t="s">
        <v>467</v>
      </c>
      <c r="AI248" t="s">
        <v>467</v>
      </c>
      <c r="AJ248" t="s">
        <v>467</v>
      </c>
      <c r="AK248" t="s">
        <v>467</v>
      </c>
      <c r="AL248" t="s">
        <v>467</v>
      </c>
      <c r="AM248" t="s">
        <v>467</v>
      </c>
      <c r="AN248">
        <v>0.22759799999999999</v>
      </c>
      <c r="AO248" t="s">
        <v>467</v>
      </c>
      <c r="AP248" t="s">
        <v>467</v>
      </c>
    </row>
    <row r="249" spans="1:42" x14ac:dyDescent="0.3">
      <c r="A249" s="210" t="str">
        <f t="shared" si="13"/>
        <v>SL_2028_art_79_42</v>
      </c>
      <c r="B249" s="229" t="str">
        <f t="shared" si="14"/>
        <v>Transit Bus</v>
      </c>
      <c r="C249" s="240">
        <f t="shared" si="16"/>
        <v>4.7511097353918329E-4</v>
      </c>
      <c r="D249" s="421">
        <f t="shared" si="15"/>
        <v>5.3831973745883622E-5</v>
      </c>
      <c r="E249">
        <v>0.113304</v>
      </c>
      <c r="F249">
        <v>1</v>
      </c>
      <c r="G249">
        <v>1</v>
      </c>
      <c r="H249">
        <v>2028</v>
      </c>
      <c r="I249">
        <v>1</v>
      </c>
      <c r="J249">
        <v>5</v>
      </c>
      <c r="K249" t="s">
        <v>312</v>
      </c>
      <c r="L249">
        <v>9</v>
      </c>
      <c r="M249">
        <v>49</v>
      </c>
      <c r="N249" t="s">
        <v>313</v>
      </c>
      <c r="O249">
        <v>49035</v>
      </c>
      <c r="P249" t="s">
        <v>235</v>
      </c>
      <c r="Q249">
        <v>490350</v>
      </c>
      <c r="R249">
        <v>42</v>
      </c>
      <c r="S249">
        <v>79</v>
      </c>
      <c r="T249" t="s">
        <v>319</v>
      </c>
      <c r="U249">
        <v>13</v>
      </c>
      <c r="V249" t="s">
        <v>344</v>
      </c>
      <c r="W249">
        <v>42</v>
      </c>
      <c r="X249" t="s">
        <v>256</v>
      </c>
      <c r="Y249" t="s">
        <v>467</v>
      </c>
      <c r="Z249" t="s">
        <v>467</v>
      </c>
      <c r="AA249" t="s">
        <v>467</v>
      </c>
      <c r="AB249" t="s">
        <v>467</v>
      </c>
      <c r="AC249" t="s">
        <v>467</v>
      </c>
      <c r="AD249" t="s">
        <v>467</v>
      </c>
      <c r="AE249" t="s">
        <v>467</v>
      </c>
      <c r="AF249">
        <v>5</v>
      </c>
      <c r="AG249" t="s">
        <v>314</v>
      </c>
      <c r="AH249" t="s">
        <v>467</v>
      </c>
      <c r="AI249" t="s">
        <v>467</v>
      </c>
      <c r="AJ249" t="s">
        <v>467</v>
      </c>
      <c r="AK249" t="s">
        <v>467</v>
      </c>
      <c r="AL249" t="s">
        <v>467</v>
      </c>
      <c r="AM249" t="s">
        <v>467</v>
      </c>
      <c r="AN249">
        <v>0.113304</v>
      </c>
      <c r="AO249" t="s">
        <v>467</v>
      </c>
      <c r="AP249" t="s">
        <v>467</v>
      </c>
    </row>
    <row r="250" spans="1:42" x14ac:dyDescent="0.3">
      <c r="A250" s="210" t="str">
        <f t="shared" si="13"/>
        <v>SL_2028_art_79_42</v>
      </c>
      <c r="B250" s="229" t="str">
        <f t="shared" si="14"/>
        <v>Transit Bus</v>
      </c>
      <c r="C250" s="240">
        <f t="shared" si="16"/>
        <v>4.7511097353918329E-4</v>
      </c>
      <c r="D250" s="421">
        <f t="shared" si="15"/>
        <v>8.6897797060316627E-8</v>
      </c>
      <c r="E250">
        <v>1.829E-4</v>
      </c>
      <c r="F250">
        <v>1</v>
      </c>
      <c r="G250">
        <v>1</v>
      </c>
      <c r="H250">
        <v>2028</v>
      </c>
      <c r="I250">
        <v>1</v>
      </c>
      <c r="J250">
        <v>5</v>
      </c>
      <c r="K250" t="s">
        <v>312</v>
      </c>
      <c r="L250">
        <v>9</v>
      </c>
      <c r="M250">
        <v>49</v>
      </c>
      <c r="N250" t="s">
        <v>313</v>
      </c>
      <c r="O250">
        <v>49035</v>
      </c>
      <c r="P250" t="s">
        <v>235</v>
      </c>
      <c r="Q250">
        <v>490350</v>
      </c>
      <c r="R250">
        <v>42</v>
      </c>
      <c r="S250">
        <v>79</v>
      </c>
      <c r="T250" t="s">
        <v>319</v>
      </c>
      <c r="U250">
        <v>11</v>
      </c>
      <c r="V250" t="s">
        <v>345</v>
      </c>
      <c r="W250">
        <v>42</v>
      </c>
      <c r="X250" t="s">
        <v>256</v>
      </c>
      <c r="Y250" t="s">
        <v>467</v>
      </c>
      <c r="Z250" t="s">
        <v>467</v>
      </c>
      <c r="AA250" t="s">
        <v>467</v>
      </c>
      <c r="AB250" t="s">
        <v>467</v>
      </c>
      <c r="AC250" t="s">
        <v>467</v>
      </c>
      <c r="AD250" t="s">
        <v>467</v>
      </c>
      <c r="AE250" t="s">
        <v>467</v>
      </c>
      <c r="AF250">
        <v>5</v>
      </c>
      <c r="AG250" t="s">
        <v>314</v>
      </c>
      <c r="AH250" t="s">
        <v>467</v>
      </c>
      <c r="AI250" t="s">
        <v>467</v>
      </c>
      <c r="AJ250" t="s">
        <v>467</v>
      </c>
      <c r="AK250" t="s">
        <v>467</v>
      </c>
      <c r="AL250" t="s">
        <v>467</v>
      </c>
      <c r="AM250" t="s">
        <v>467</v>
      </c>
      <c r="AN250">
        <v>1.829E-4</v>
      </c>
      <c r="AO250" t="s">
        <v>467</v>
      </c>
      <c r="AP250" t="s">
        <v>467</v>
      </c>
    </row>
    <row r="251" spans="1:42" x14ac:dyDescent="0.3">
      <c r="A251" s="210" t="str">
        <f t="shared" si="13"/>
        <v>SL_2028_art_79_42</v>
      </c>
      <c r="B251" s="229" t="str">
        <f t="shared" si="14"/>
        <v>Transit Bus</v>
      </c>
      <c r="C251" s="240">
        <f t="shared" si="16"/>
        <v>4.7511097353918329E-4</v>
      </c>
      <c r="D251" s="421">
        <f t="shared" si="15"/>
        <v>1.0318650167713398E-3</v>
      </c>
      <c r="E251">
        <v>2.17184</v>
      </c>
      <c r="F251">
        <v>1</v>
      </c>
      <c r="G251">
        <v>1</v>
      </c>
      <c r="H251">
        <v>2028</v>
      </c>
      <c r="I251">
        <v>1</v>
      </c>
      <c r="J251">
        <v>5</v>
      </c>
      <c r="K251" t="s">
        <v>312</v>
      </c>
      <c r="L251">
        <v>9</v>
      </c>
      <c r="M251">
        <v>49</v>
      </c>
      <c r="N251" t="s">
        <v>313</v>
      </c>
      <c r="O251">
        <v>49035</v>
      </c>
      <c r="P251" t="s">
        <v>235</v>
      </c>
      <c r="Q251">
        <v>490350</v>
      </c>
      <c r="R251">
        <v>42</v>
      </c>
      <c r="S251">
        <v>79</v>
      </c>
      <c r="T251" t="s">
        <v>319</v>
      </c>
      <c r="U251">
        <v>1</v>
      </c>
      <c r="V251" t="s">
        <v>343</v>
      </c>
      <c r="W251">
        <v>42</v>
      </c>
      <c r="X251" t="s">
        <v>256</v>
      </c>
      <c r="Y251" t="s">
        <v>467</v>
      </c>
      <c r="Z251" t="s">
        <v>467</v>
      </c>
      <c r="AA251" t="s">
        <v>467</v>
      </c>
      <c r="AB251" t="s">
        <v>467</v>
      </c>
      <c r="AC251" t="s">
        <v>467</v>
      </c>
      <c r="AD251" t="s">
        <v>467</v>
      </c>
      <c r="AE251" t="s">
        <v>467</v>
      </c>
      <c r="AF251">
        <v>5</v>
      </c>
      <c r="AG251" t="s">
        <v>314</v>
      </c>
      <c r="AH251" t="s">
        <v>467</v>
      </c>
      <c r="AI251" t="s">
        <v>467</v>
      </c>
      <c r="AJ251" t="s">
        <v>467</v>
      </c>
      <c r="AK251" t="s">
        <v>467</v>
      </c>
      <c r="AL251" t="s">
        <v>467</v>
      </c>
      <c r="AM251" t="s">
        <v>467</v>
      </c>
      <c r="AN251">
        <v>2.17184</v>
      </c>
      <c r="AO251" t="s">
        <v>467</v>
      </c>
      <c r="AP251" t="s">
        <v>467</v>
      </c>
    </row>
    <row r="252" spans="1:42" x14ac:dyDescent="0.3">
      <c r="A252" s="210" t="str">
        <f t="shared" si="13"/>
        <v>SL_2028_art_79_41</v>
      </c>
      <c r="B252" s="229" t="str">
        <f t="shared" si="14"/>
        <v>Intercity Bus</v>
      </c>
      <c r="C252" s="240">
        <f t="shared" si="16"/>
        <v>1.4397214122347196E-3</v>
      </c>
      <c r="D252" s="421">
        <f t="shared" si="15"/>
        <v>3.2843500744463315E-4</v>
      </c>
      <c r="E252">
        <v>0.22812399999999999</v>
      </c>
      <c r="F252">
        <v>1</v>
      </c>
      <c r="G252">
        <v>1</v>
      </c>
      <c r="H252">
        <v>2028</v>
      </c>
      <c r="I252">
        <v>1</v>
      </c>
      <c r="J252">
        <v>5</v>
      </c>
      <c r="K252" t="s">
        <v>312</v>
      </c>
      <c r="L252">
        <v>9</v>
      </c>
      <c r="M252">
        <v>49</v>
      </c>
      <c r="N252" t="s">
        <v>313</v>
      </c>
      <c r="O252">
        <v>49035</v>
      </c>
      <c r="P252" t="s">
        <v>235</v>
      </c>
      <c r="Q252">
        <v>490350</v>
      </c>
      <c r="R252">
        <v>41</v>
      </c>
      <c r="S252">
        <v>79</v>
      </c>
      <c r="T252" t="s">
        <v>319</v>
      </c>
      <c r="U252">
        <v>15</v>
      </c>
      <c r="V252" t="s">
        <v>342</v>
      </c>
      <c r="W252">
        <v>41</v>
      </c>
      <c r="X252" t="s">
        <v>468</v>
      </c>
      <c r="Y252" t="s">
        <v>467</v>
      </c>
      <c r="Z252" t="s">
        <v>467</v>
      </c>
      <c r="AA252" t="s">
        <v>467</v>
      </c>
      <c r="AB252" t="s">
        <v>467</v>
      </c>
      <c r="AC252" t="s">
        <v>467</v>
      </c>
      <c r="AD252" t="s">
        <v>467</v>
      </c>
      <c r="AE252" t="s">
        <v>467</v>
      </c>
      <c r="AF252">
        <v>5</v>
      </c>
      <c r="AG252" t="s">
        <v>314</v>
      </c>
      <c r="AH252" t="s">
        <v>467</v>
      </c>
      <c r="AI252" t="s">
        <v>467</v>
      </c>
      <c r="AJ252" t="s">
        <v>467</v>
      </c>
      <c r="AK252" t="s">
        <v>467</v>
      </c>
      <c r="AL252" t="s">
        <v>467</v>
      </c>
      <c r="AM252" t="s">
        <v>467</v>
      </c>
      <c r="AN252">
        <v>0.22812399999999999</v>
      </c>
      <c r="AO252" t="s">
        <v>467</v>
      </c>
      <c r="AP252" t="s">
        <v>467</v>
      </c>
    </row>
    <row r="253" spans="1:42" x14ac:dyDescent="0.3">
      <c r="A253" s="210" t="str">
        <f t="shared" si="13"/>
        <v>SL_2028_art_79_41</v>
      </c>
      <c r="B253" s="229" t="str">
        <f t="shared" si="14"/>
        <v>Intercity Bus</v>
      </c>
      <c r="C253" s="240">
        <f t="shared" si="16"/>
        <v>1.4397214122347196E-3</v>
      </c>
      <c r="D253" s="421">
        <f t="shared" si="15"/>
        <v>1.729796482371771E-4</v>
      </c>
      <c r="E253">
        <v>0.120148</v>
      </c>
      <c r="F253">
        <v>1</v>
      </c>
      <c r="G253">
        <v>1</v>
      </c>
      <c r="H253">
        <v>2028</v>
      </c>
      <c r="I253">
        <v>1</v>
      </c>
      <c r="J253">
        <v>5</v>
      </c>
      <c r="K253" t="s">
        <v>312</v>
      </c>
      <c r="L253">
        <v>9</v>
      </c>
      <c r="M253">
        <v>49</v>
      </c>
      <c r="N253" t="s">
        <v>313</v>
      </c>
      <c r="O253">
        <v>49035</v>
      </c>
      <c r="P253" t="s">
        <v>235</v>
      </c>
      <c r="Q253">
        <v>490350</v>
      </c>
      <c r="R253">
        <v>41</v>
      </c>
      <c r="S253">
        <v>79</v>
      </c>
      <c r="T253" t="s">
        <v>319</v>
      </c>
      <c r="U253">
        <v>13</v>
      </c>
      <c r="V253" t="s">
        <v>344</v>
      </c>
      <c r="W253">
        <v>41</v>
      </c>
      <c r="X253" t="s">
        <v>468</v>
      </c>
      <c r="Y253" t="s">
        <v>467</v>
      </c>
      <c r="Z253" t="s">
        <v>467</v>
      </c>
      <c r="AA253" t="s">
        <v>467</v>
      </c>
      <c r="AB253" t="s">
        <v>467</v>
      </c>
      <c r="AC253" t="s">
        <v>467</v>
      </c>
      <c r="AD253" t="s">
        <v>467</v>
      </c>
      <c r="AE253" t="s">
        <v>467</v>
      </c>
      <c r="AF253">
        <v>5</v>
      </c>
      <c r="AG253" t="s">
        <v>314</v>
      </c>
      <c r="AH253" t="s">
        <v>467</v>
      </c>
      <c r="AI253" t="s">
        <v>467</v>
      </c>
      <c r="AJ253" t="s">
        <v>467</v>
      </c>
      <c r="AK253" t="s">
        <v>467</v>
      </c>
      <c r="AL253" t="s">
        <v>467</v>
      </c>
      <c r="AM253" t="s">
        <v>467</v>
      </c>
      <c r="AN253">
        <v>0.120148</v>
      </c>
      <c r="AO253" t="s">
        <v>467</v>
      </c>
      <c r="AP253" t="s">
        <v>467</v>
      </c>
    </row>
    <row r="254" spans="1:42" x14ac:dyDescent="0.3">
      <c r="A254" s="210" t="str">
        <f t="shared" si="13"/>
        <v>SL_2028_art_79_41</v>
      </c>
      <c r="B254" s="229" t="str">
        <f t="shared" si="14"/>
        <v>Intercity Bus</v>
      </c>
      <c r="C254" s="240">
        <f t="shared" si="16"/>
        <v>1.4397214122347196E-3</v>
      </c>
      <c r="D254" s="421">
        <f t="shared" si="15"/>
        <v>2.42260482315324E-7</v>
      </c>
      <c r="E254">
        <v>1.68269E-4</v>
      </c>
      <c r="F254">
        <v>1</v>
      </c>
      <c r="G254">
        <v>1</v>
      </c>
      <c r="H254">
        <v>2028</v>
      </c>
      <c r="I254">
        <v>1</v>
      </c>
      <c r="J254">
        <v>5</v>
      </c>
      <c r="K254" t="s">
        <v>312</v>
      </c>
      <c r="L254">
        <v>9</v>
      </c>
      <c r="M254">
        <v>49</v>
      </c>
      <c r="N254" t="s">
        <v>313</v>
      </c>
      <c r="O254">
        <v>49035</v>
      </c>
      <c r="P254" t="s">
        <v>235</v>
      </c>
      <c r="Q254">
        <v>490350</v>
      </c>
      <c r="R254">
        <v>41</v>
      </c>
      <c r="S254">
        <v>79</v>
      </c>
      <c r="T254" t="s">
        <v>319</v>
      </c>
      <c r="U254">
        <v>11</v>
      </c>
      <c r="V254" t="s">
        <v>345</v>
      </c>
      <c r="W254">
        <v>41</v>
      </c>
      <c r="X254" t="s">
        <v>468</v>
      </c>
      <c r="Y254" t="s">
        <v>467</v>
      </c>
      <c r="Z254" t="s">
        <v>467</v>
      </c>
      <c r="AA254" t="s">
        <v>467</v>
      </c>
      <c r="AB254" t="s">
        <v>467</v>
      </c>
      <c r="AC254" t="s">
        <v>467</v>
      </c>
      <c r="AD254" t="s">
        <v>467</v>
      </c>
      <c r="AE254" t="s">
        <v>467</v>
      </c>
      <c r="AF254">
        <v>5</v>
      </c>
      <c r="AG254" t="s">
        <v>314</v>
      </c>
      <c r="AH254" t="s">
        <v>467</v>
      </c>
      <c r="AI254" t="s">
        <v>467</v>
      </c>
      <c r="AJ254" t="s">
        <v>467</v>
      </c>
      <c r="AK254" t="s">
        <v>467</v>
      </c>
      <c r="AL254" t="s">
        <v>467</v>
      </c>
      <c r="AM254" t="s">
        <v>467</v>
      </c>
      <c r="AN254">
        <v>1.68269E-4</v>
      </c>
      <c r="AO254" t="s">
        <v>467</v>
      </c>
      <c r="AP254" t="s">
        <v>467</v>
      </c>
    </row>
    <row r="255" spans="1:42" x14ac:dyDescent="0.3">
      <c r="A255" s="210" t="str">
        <f t="shared" si="13"/>
        <v>SL_2028_art_79_41</v>
      </c>
      <c r="B255" s="229" t="str">
        <f t="shared" si="14"/>
        <v>Intercity Bus</v>
      </c>
      <c r="C255" s="240">
        <f t="shared" si="16"/>
        <v>1.4397214122347196E-3</v>
      </c>
      <c r="D255" s="421">
        <f t="shared" si="15"/>
        <v>3.8516578997233003E-3</v>
      </c>
      <c r="E255">
        <v>2.6752799999999999</v>
      </c>
      <c r="F255">
        <v>1</v>
      </c>
      <c r="G255">
        <v>1</v>
      </c>
      <c r="H255">
        <v>2028</v>
      </c>
      <c r="I255">
        <v>1</v>
      </c>
      <c r="J255">
        <v>5</v>
      </c>
      <c r="K255" t="s">
        <v>312</v>
      </c>
      <c r="L255">
        <v>9</v>
      </c>
      <c r="M255">
        <v>49</v>
      </c>
      <c r="N255" t="s">
        <v>313</v>
      </c>
      <c r="O255">
        <v>49035</v>
      </c>
      <c r="P255" t="s">
        <v>235</v>
      </c>
      <c r="Q255">
        <v>490350</v>
      </c>
      <c r="R255">
        <v>41</v>
      </c>
      <c r="S255">
        <v>79</v>
      </c>
      <c r="T255" t="s">
        <v>319</v>
      </c>
      <c r="U255">
        <v>1</v>
      </c>
      <c r="V255" t="s">
        <v>343</v>
      </c>
      <c r="W255">
        <v>41</v>
      </c>
      <c r="X255" t="s">
        <v>468</v>
      </c>
      <c r="Y255" t="s">
        <v>467</v>
      </c>
      <c r="Z255" t="s">
        <v>467</v>
      </c>
      <c r="AA255" t="s">
        <v>467</v>
      </c>
      <c r="AB255" t="s">
        <v>467</v>
      </c>
      <c r="AC255" t="s">
        <v>467</v>
      </c>
      <c r="AD255" t="s">
        <v>467</v>
      </c>
      <c r="AE255" t="s">
        <v>467</v>
      </c>
      <c r="AF255">
        <v>5</v>
      </c>
      <c r="AG255" t="s">
        <v>314</v>
      </c>
      <c r="AH255" t="s">
        <v>467</v>
      </c>
      <c r="AI255" t="s">
        <v>467</v>
      </c>
      <c r="AJ255" t="s">
        <v>467</v>
      </c>
      <c r="AK255" t="s">
        <v>467</v>
      </c>
      <c r="AL255" t="s">
        <v>467</v>
      </c>
      <c r="AM255" t="s">
        <v>467</v>
      </c>
      <c r="AN255">
        <v>2.6752799999999999</v>
      </c>
      <c r="AO255" t="s">
        <v>467</v>
      </c>
      <c r="AP255" t="s">
        <v>467</v>
      </c>
    </row>
    <row r="256" spans="1:42" x14ac:dyDescent="0.3">
      <c r="A256" s="210" t="str">
        <f t="shared" si="13"/>
        <v>SL_2028_art_79_32</v>
      </c>
      <c r="B256" s="229" t="str">
        <f t="shared" si="14"/>
        <v>Light Commercial Truck</v>
      </c>
      <c r="C256" s="240">
        <f t="shared" si="16"/>
        <v>2.8352451231163752E-2</v>
      </c>
      <c r="D256" s="421">
        <f t="shared" si="15"/>
        <v>1.1285551450308575E-4</v>
      </c>
      <c r="E256">
        <v>3.98045E-3</v>
      </c>
      <c r="F256">
        <v>1</v>
      </c>
      <c r="G256">
        <v>1</v>
      </c>
      <c r="H256">
        <v>2028</v>
      </c>
      <c r="I256">
        <v>1</v>
      </c>
      <c r="J256">
        <v>5</v>
      </c>
      <c r="K256" t="s">
        <v>312</v>
      </c>
      <c r="L256">
        <v>9</v>
      </c>
      <c r="M256">
        <v>49</v>
      </c>
      <c r="N256" t="s">
        <v>313</v>
      </c>
      <c r="O256">
        <v>49035</v>
      </c>
      <c r="P256" t="s">
        <v>235</v>
      </c>
      <c r="Q256">
        <v>490350</v>
      </c>
      <c r="R256">
        <v>32</v>
      </c>
      <c r="S256">
        <v>79</v>
      </c>
      <c r="T256" t="s">
        <v>319</v>
      </c>
      <c r="U256">
        <v>15</v>
      </c>
      <c r="V256" t="s">
        <v>342</v>
      </c>
      <c r="W256">
        <v>32</v>
      </c>
      <c r="X256" t="s">
        <v>254</v>
      </c>
      <c r="Y256" t="s">
        <v>467</v>
      </c>
      <c r="Z256" t="s">
        <v>467</v>
      </c>
      <c r="AA256" t="s">
        <v>467</v>
      </c>
      <c r="AB256" t="s">
        <v>467</v>
      </c>
      <c r="AC256" t="s">
        <v>467</v>
      </c>
      <c r="AD256" t="s">
        <v>467</v>
      </c>
      <c r="AE256" t="s">
        <v>467</v>
      </c>
      <c r="AF256">
        <v>5</v>
      </c>
      <c r="AG256" t="s">
        <v>314</v>
      </c>
      <c r="AH256" t="s">
        <v>467</v>
      </c>
      <c r="AI256" t="s">
        <v>467</v>
      </c>
      <c r="AJ256" t="s">
        <v>467</v>
      </c>
      <c r="AK256" t="s">
        <v>467</v>
      </c>
      <c r="AL256" t="s">
        <v>467</v>
      </c>
      <c r="AM256" t="s">
        <v>467</v>
      </c>
      <c r="AN256">
        <v>3.98045E-3</v>
      </c>
      <c r="AO256" t="s">
        <v>467</v>
      </c>
      <c r="AP256" t="s">
        <v>467</v>
      </c>
    </row>
    <row r="257" spans="1:42" x14ac:dyDescent="0.3">
      <c r="A257" s="210" t="str">
        <f t="shared" si="13"/>
        <v>SL_2028_art_79_32</v>
      </c>
      <c r="B257" s="229" t="str">
        <f t="shared" si="14"/>
        <v>Light Commercial Truck</v>
      </c>
      <c r="C257" s="240">
        <f t="shared" si="16"/>
        <v>2.8352451231163752E-2</v>
      </c>
      <c r="D257" s="421">
        <f t="shared" si="15"/>
        <v>1.1867995855950372E-2</v>
      </c>
      <c r="E257">
        <v>0.41858800000000002</v>
      </c>
      <c r="F257">
        <v>1</v>
      </c>
      <c r="G257">
        <v>1</v>
      </c>
      <c r="H257">
        <v>2028</v>
      </c>
      <c r="I257">
        <v>1</v>
      </c>
      <c r="J257">
        <v>5</v>
      </c>
      <c r="K257" t="s">
        <v>312</v>
      </c>
      <c r="L257">
        <v>9</v>
      </c>
      <c r="M257">
        <v>49</v>
      </c>
      <c r="N257" t="s">
        <v>313</v>
      </c>
      <c r="O257">
        <v>49035</v>
      </c>
      <c r="P257" t="s">
        <v>235</v>
      </c>
      <c r="Q257">
        <v>490350</v>
      </c>
      <c r="R257">
        <v>32</v>
      </c>
      <c r="S257">
        <v>79</v>
      </c>
      <c r="T257" t="s">
        <v>319</v>
      </c>
      <c r="U257">
        <v>13</v>
      </c>
      <c r="V257" t="s">
        <v>344</v>
      </c>
      <c r="W257">
        <v>32</v>
      </c>
      <c r="X257" t="s">
        <v>254</v>
      </c>
      <c r="Y257" t="s">
        <v>467</v>
      </c>
      <c r="Z257" t="s">
        <v>467</v>
      </c>
      <c r="AA257" t="s">
        <v>467</v>
      </c>
      <c r="AB257" t="s">
        <v>467</v>
      </c>
      <c r="AC257" t="s">
        <v>467</v>
      </c>
      <c r="AD257" t="s">
        <v>467</v>
      </c>
      <c r="AE257" t="s">
        <v>467</v>
      </c>
      <c r="AF257">
        <v>5</v>
      </c>
      <c r="AG257" t="s">
        <v>314</v>
      </c>
      <c r="AH257" t="s">
        <v>467</v>
      </c>
      <c r="AI257" t="s">
        <v>467</v>
      </c>
      <c r="AJ257" t="s">
        <v>467</v>
      </c>
      <c r="AK257" t="s">
        <v>467</v>
      </c>
      <c r="AL257" t="s">
        <v>467</v>
      </c>
      <c r="AM257" t="s">
        <v>467</v>
      </c>
      <c r="AN257">
        <v>0.41858800000000002</v>
      </c>
      <c r="AO257" t="s">
        <v>467</v>
      </c>
      <c r="AP257" t="s">
        <v>467</v>
      </c>
    </row>
    <row r="258" spans="1:42" x14ac:dyDescent="0.3">
      <c r="A258" s="210" t="str">
        <f t="shared" si="13"/>
        <v>SL_2028_art_79_32</v>
      </c>
      <c r="B258" s="229" t="str">
        <f t="shared" si="14"/>
        <v>Light Commercial Truck</v>
      </c>
      <c r="C258" s="240">
        <f t="shared" si="16"/>
        <v>2.8352451231163752E-2</v>
      </c>
      <c r="D258" s="421">
        <f t="shared" si="15"/>
        <v>2.6641295742009327E-5</v>
      </c>
      <c r="E258">
        <v>9.3964700000000005E-4</v>
      </c>
      <c r="F258">
        <v>1</v>
      </c>
      <c r="G258">
        <v>1</v>
      </c>
      <c r="H258">
        <v>2028</v>
      </c>
      <c r="I258">
        <v>1</v>
      </c>
      <c r="J258">
        <v>5</v>
      </c>
      <c r="K258" t="s">
        <v>312</v>
      </c>
      <c r="L258">
        <v>9</v>
      </c>
      <c r="M258">
        <v>49</v>
      </c>
      <c r="N258" t="s">
        <v>313</v>
      </c>
      <c r="O258">
        <v>49035</v>
      </c>
      <c r="P258" t="s">
        <v>235</v>
      </c>
      <c r="Q258">
        <v>490350</v>
      </c>
      <c r="R258">
        <v>32</v>
      </c>
      <c r="S258">
        <v>79</v>
      </c>
      <c r="T258" t="s">
        <v>319</v>
      </c>
      <c r="U258">
        <v>11</v>
      </c>
      <c r="V258" t="s">
        <v>345</v>
      </c>
      <c r="W258">
        <v>32</v>
      </c>
      <c r="X258" t="s">
        <v>254</v>
      </c>
      <c r="Y258" t="s">
        <v>467</v>
      </c>
      <c r="Z258" t="s">
        <v>467</v>
      </c>
      <c r="AA258" t="s">
        <v>467</v>
      </c>
      <c r="AB258" t="s">
        <v>467</v>
      </c>
      <c r="AC258" t="s">
        <v>467</v>
      </c>
      <c r="AD258" t="s">
        <v>467</v>
      </c>
      <c r="AE258" t="s">
        <v>467</v>
      </c>
      <c r="AF258">
        <v>5</v>
      </c>
      <c r="AG258" t="s">
        <v>314</v>
      </c>
      <c r="AH258" t="s">
        <v>467</v>
      </c>
      <c r="AI258" t="s">
        <v>467</v>
      </c>
      <c r="AJ258" t="s">
        <v>467</v>
      </c>
      <c r="AK258" t="s">
        <v>467</v>
      </c>
      <c r="AL258" t="s">
        <v>467</v>
      </c>
      <c r="AM258" t="s">
        <v>467</v>
      </c>
      <c r="AN258">
        <v>9.3964700000000005E-4</v>
      </c>
      <c r="AO258" t="s">
        <v>467</v>
      </c>
      <c r="AP258" t="s">
        <v>467</v>
      </c>
    </row>
    <row r="259" spans="1:42" x14ac:dyDescent="0.3">
      <c r="A259" s="210" t="str">
        <f t="shared" si="13"/>
        <v>SL_2028_art_79_32</v>
      </c>
      <c r="B259" s="229" t="str">
        <f t="shared" si="14"/>
        <v>Light Commercial Truck</v>
      </c>
      <c r="C259" s="240">
        <f t="shared" si="16"/>
        <v>2.8352451231163752E-2</v>
      </c>
      <c r="D259" s="421">
        <f t="shared" si="15"/>
        <v>7.7666153182039174E-3</v>
      </c>
      <c r="E259">
        <v>0.27393099999999998</v>
      </c>
      <c r="F259">
        <v>1</v>
      </c>
      <c r="G259">
        <v>1</v>
      </c>
      <c r="H259">
        <v>2028</v>
      </c>
      <c r="I259">
        <v>1</v>
      </c>
      <c r="J259">
        <v>5</v>
      </c>
      <c r="K259" t="s">
        <v>312</v>
      </c>
      <c r="L259">
        <v>9</v>
      </c>
      <c r="M259">
        <v>49</v>
      </c>
      <c r="N259" t="s">
        <v>313</v>
      </c>
      <c r="O259">
        <v>49035</v>
      </c>
      <c r="P259" t="s">
        <v>235</v>
      </c>
      <c r="Q259">
        <v>490350</v>
      </c>
      <c r="R259">
        <v>32</v>
      </c>
      <c r="S259">
        <v>79</v>
      </c>
      <c r="T259" t="s">
        <v>319</v>
      </c>
      <c r="U259">
        <v>1</v>
      </c>
      <c r="V259" t="s">
        <v>343</v>
      </c>
      <c r="W259">
        <v>32</v>
      </c>
      <c r="X259" t="s">
        <v>254</v>
      </c>
      <c r="Y259" t="s">
        <v>467</v>
      </c>
      <c r="Z259" t="s">
        <v>467</v>
      </c>
      <c r="AA259" t="s">
        <v>467</v>
      </c>
      <c r="AB259" t="s">
        <v>467</v>
      </c>
      <c r="AC259" t="s">
        <v>467</v>
      </c>
      <c r="AD259" t="s">
        <v>467</v>
      </c>
      <c r="AE259" t="s">
        <v>467</v>
      </c>
      <c r="AF259">
        <v>5</v>
      </c>
      <c r="AG259" t="s">
        <v>314</v>
      </c>
      <c r="AH259" t="s">
        <v>467</v>
      </c>
      <c r="AI259" t="s">
        <v>467</v>
      </c>
      <c r="AJ259" t="s">
        <v>467</v>
      </c>
      <c r="AK259" t="s">
        <v>467</v>
      </c>
      <c r="AL259" t="s">
        <v>467</v>
      </c>
      <c r="AM259" t="s">
        <v>467</v>
      </c>
      <c r="AN259">
        <v>0.27393099999999998</v>
      </c>
      <c r="AO259" t="s">
        <v>467</v>
      </c>
      <c r="AP259" t="s">
        <v>467</v>
      </c>
    </row>
    <row r="260" spans="1:42" x14ac:dyDescent="0.3">
      <c r="A260" s="210" t="str">
        <f t="shared" si="13"/>
        <v>SL_2028_art_79_31</v>
      </c>
      <c r="B260" s="229" t="str">
        <f t="shared" si="14"/>
        <v>Passenger Truck</v>
      </c>
      <c r="C260" s="240">
        <f t="shared" si="16"/>
        <v>0.24407841471830063</v>
      </c>
      <c r="D260" s="421">
        <f t="shared" si="15"/>
        <v>7.8051639537032901E-4</v>
      </c>
      <c r="E260">
        <v>3.1978100000000001E-3</v>
      </c>
      <c r="F260">
        <v>1</v>
      </c>
      <c r="G260">
        <v>1</v>
      </c>
      <c r="H260">
        <v>2028</v>
      </c>
      <c r="I260">
        <v>1</v>
      </c>
      <c r="J260">
        <v>5</v>
      </c>
      <c r="K260" t="s">
        <v>312</v>
      </c>
      <c r="L260">
        <v>9</v>
      </c>
      <c r="M260">
        <v>49</v>
      </c>
      <c r="N260" t="s">
        <v>313</v>
      </c>
      <c r="O260">
        <v>49035</v>
      </c>
      <c r="P260" t="s">
        <v>235</v>
      </c>
      <c r="Q260">
        <v>490350</v>
      </c>
      <c r="R260">
        <v>31</v>
      </c>
      <c r="S260">
        <v>79</v>
      </c>
      <c r="T260" t="s">
        <v>319</v>
      </c>
      <c r="U260">
        <v>15</v>
      </c>
      <c r="V260" t="s">
        <v>342</v>
      </c>
      <c r="W260">
        <v>31</v>
      </c>
      <c r="X260" t="s">
        <v>253</v>
      </c>
      <c r="Y260" t="s">
        <v>467</v>
      </c>
      <c r="Z260" t="s">
        <v>467</v>
      </c>
      <c r="AA260" t="s">
        <v>467</v>
      </c>
      <c r="AB260" t="s">
        <v>467</v>
      </c>
      <c r="AC260" t="s">
        <v>467</v>
      </c>
      <c r="AD260" t="s">
        <v>467</v>
      </c>
      <c r="AE260" t="s">
        <v>467</v>
      </c>
      <c r="AF260">
        <v>5</v>
      </c>
      <c r="AG260" t="s">
        <v>314</v>
      </c>
      <c r="AH260" t="s">
        <v>467</v>
      </c>
      <c r="AI260" t="s">
        <v>467</v>
      </c>
      <c r="AJ260" t="s">
        <v>467</v>
      </c>
      <c r="AK260" t="s">
        <v>467</v>
      </c>
      <c r="AL260" t="s">
        <v>467</v>
      </c>
      <c r="AM260" t="s">
        <v>467</v>
      </c>
      <c r="AN260">
        <v>3.1978100000000001E-3</v>
      </c>
      <c r="AO260" t="s">
        <v>467</v>
      </c>
      <c r="AP260" t="s">
        <v>467</v>
      </c>
    </row>
    <row r="261" spans="1:42" x14ac:dyDescent="0.3">
      <c r="A261" s="210" t="str">
        <f t="shared" si="13"/>
        <v>SL_2028_art_79_31</v>
      </c>
      <c r="B261" s="229" t="str">
        <f t="shared" si="14"/>
        <v>Passenger Truck</v>
      </c>
      <c r="C261" s="240">
        <f t="shared" si="16"/>
        <v>0.24407841471830063</v>
      </c>
      <c r="D261" s="421">
        <f t="shared" si="15"/>
        <v>0.10177435289874869</v>
      </c>
      <c r="E261">
        <v>0.41697400000000001</v>
      </c>
      <c r="F261">
        <v>1</v>
      </c>
      <c r="G261">
        <v>1</v>
      </c>
      <c r="H261">
        <v>2028</v>
      </c>
      <c r="I261">
        <v>1</v>
      </c>
      <c r="J261">
        <v>5</v>
      </c>
      <c r="K261" t="s">
        <v>312</v>
      </c>
      <c r="L261">
        <v>9</v>
      </c>
      <c r="M261">
        <v>49</v>
      </c>
      <c r="N261" t="s">
        <v>313</v>
      </c>
      <c r="O261">
        <v>49035</v>
      </c>
      <c r="P261" t="s">
        <v>235</v>
      </c>
      <c r="Q261">
        <v>490350</v>
      </c>
      <c r="R261">
        <v>31</v>
      </c>
      <c r="S261">
        <v>79</v>
      </c>
      <c r="T261" t="s">
        <v>319</v>
      </c>
      <c r="U261">
        <v>13</v>
      </c>
      <c r="V261" t="s">
        <v>344</v>
      </c>
      <c r="W261">
        <v>31</v>
      </c>
      <c r="X261" t="s">
        <v>253</v>
      </c>
      <c r="Y261" t="s">
        <v>467</v>
      </c>
      <c r="Z261" t="s">
        <v>467</v>
      </c>
      <c r="AA261" t="s">
        <v>467</v>
      </c>
      <c r="AB261" t="s">
        <v>467</v>
      </c>
      <c r="AC261" t="s">
        <v>467</v>
      </c>
      <c r="AD261" t="s">
        <v>467</v>
      </c>
      <c r="AE261" t="s">
        <v>467</v>
      </c>
      <c r="AF261">
        <v>5</v>
      </c>
      <c r="AG261" t="s">
        <v>314</v>
      </c>
      <c r="AH261" t="s">
        <v>467</v>
      </c>
      <c r="AI261" t="s">
        <v>467</v>
      </c>
      <c r="AJ261" t="s">
        <v>467</v>
      </c>
      <c r="AK261" t="s">
        <v>467</v>
      </c>
      <c r="AL261" t="s">
        <v>467</v>
      </c>
      <c r="AM261" t="s">
        <v>467</v>
      </c>
      <c r="AN261">
        <v>0.41697400000000001</v>
      </c>
      <c r="AO261" t="s">
        <v>467</v>
      </c>
      <c r="AP261" t="s">
        <v>467</v>
      </c>
    </row>
    <row r="262" spans="1:42" x14ac:dyDescent="0.3">
      <c r="A262" s="210" t="str">
        <f t="shared" si="13"/>
        <v>SL_2028_art_79_31</v>
      </c>
      <c r="B262" s="229" t="str">
        <f t="shared" si="14"/>
        <v>Passenger Truck</v>
      </c>
      <c r="C262" s="240">
        <f t="shared" si="16"/>
        <v>0.24407841471830063</v>
      </c>
      <c r="D262" s="421">
        <f t="shared" si="15"/>
        <v>2.2933583439090056E-4</v>
      </c>
      <c r="E262">
        <v>9.3959899999999995E-4</v>
      </c>
      <c r="F262">
        <v>1</v>
      </c>
      <c r="G262">
        <v>1</v>
      </c>
      <c r="H262">
        <v>2028</v>
      </c>
      <c r="I262">
        <v>1</v>
      </c>
      <c r="J262">
        <v>5</v>
      </c>
      <c r="K262" t="s">
        <v>312</v>
      </c>
      <c r="L262">
        <v>9</v>
      </c>
      <c r="M262">
        <v>49</v>
      </c>
      <c r="N262" t="s">
        <v>313</v>
      </c>
      <c r="O262">
        <v>49035</v>
      </c>
      <c r="P262" t="s">
        <v>235</v>
      </c>
      <c r="Q262">
        <v>490350</v>
      </c>
      <c r="R262">
        <v>31</v>
      </c>
      <c r="S262">
        <v>79</v>
      </c>
      <c r="T262" t="s">
        <v>319</v>
      </c>
      <c r="U262">
        <v>11</v>
      </c>
      <c r="V262" t="s">
        <v>345</v>
      </c>
      <c r="W262">
        <v>31</v>
      </c>
      <c r="X262" t="s">
        <v>253</v>
      </c>
      <c r="Y262" t="s">
        <v>467</v>
      </c>
      <c r="Z262" t="s">
        <v>467</v>
      </c>
      <c r="AA262" t="s">
        <v>467</v>
      </c>
      <c r="AB262" t="s">
        <v>467</v>
      </c>
      <c r="AC262" t="s">
        <v>467</v>
      </c>
      <c r="AD262" t="s">
        <v>467</v>
      </c>
      <c r="AE262" t="s">
        <v>467</v>
      </c>
      <c r="AF262">
        <v>5</v>
      </c>
      <c r="AG262" t="s">
        <v>314</v>
      </c>
      <c r="AH262" t="s">
        <v>467</v>
      </c>
      <c r="AI262" t="s">
        <v>467</v>
      </c>
      <c r="AJ262" t="s">
        <v>467</v>
      </c>
      <c r="AK262" t="s">
        <v>467</v>
      </c>
      <c r="AL262" t="s">
        <v>467</v>
      </c>
      <c r="AM262" t="s">
        <v>467</v>
      </c>
      <c r="AN262">
        <v>9.3959899999999995E-4</v>
      </c>
      <c r="AO262" t="s">
        <v>467</v>
      </c>
      <c r="AP262" t="s">
        <v>467</v>
      </c>
    </row>
    <row r="263" spans="1:42" x14ac:dyDescent="0.3">
      <c r="A263" s="210" t="str">
        <f t="shared" si="13"/>
        <v>SL_2028_art_79_31</v>
      </c>
      <c r="B263" s="229" t="str">
        <f t="shared" si="14"/>
        <v>Passenger Truck</v>
      </c>
      <c r="C263" s="240">
        <f t="shared" si="16"/>
        <v>0.24407841471830063</v>
      </c>
      <c r="D263" s="421">
        <f t="shared" si="15"/>
        <v>5.1366058299051651E-2</v>
      </c>
      <c r="E263">
        <v>0.210449</v>
      </c>
      <c r="F263">
        <v>1</v>
      </c>
      <c r="G263">
        <v>1</v>
      </c>
      <c r="H263">
        <v>2028</v>
      </c>
      <c r="I263">
        <v>1</v>
      </c>
      <c r="J263">
        <v>5</v>
      </c>
      <c r="K263" t="s">
        <v>312</v>
      </c>
      <c r="L263">
        <v>9</v>
      </c>
      <c r="M263">
        <v>49</v>
      </c>
      <c r="N263" t="s">
        <v>313</v>
      </c>
      <c r="O263">
        <v>49035</v>
      </c>
      <c r="P263" t="s">
        <v>235</v>
      </c>
      <c r="Q263">
        <v>490350</v>
      </c>
      <c r="R263">
        <v>31</v>
      </c>
      <c r="S263">
        <v>79</v>
      </c>
      <c r="T263" t="s">
        <v>319</v>
      </c>
      <c r="U263">
        <v>1</v>
      </c>
      <c r="V263" t="s">
        <v>343</v>
      </c>
      <c r="W263">
        <v>31</v>
      </c>
      <c r="X263" t="s">
        <v>253</v>
      </c>
      <c r="Y263" t="s">
        <v>467</v>
      </c>
      <c r="Z263" t="s">
        <v>467</v>
      </c>
      <c r="AA263" t="s">
        <v>467</v>
      </c>
      <c r="AB263" t="s">
        <v>467</v>
      </c>
      <c r="AC263" t="s">
        <v>467</v>
      </c>
      <c r="AD263" t="s">
        <v>467</v>
      </c>
      <c r="AE263" t="s">
        <v>467</v>
      </c>
      <c r="AF263">
        <v>5</v>
      </c>
      <c r="AG263" t="s">
        <v>314</v>
      </c>
      <c r="AH263" t="s">
        <v>467</v>
      </c>
      <c r="AI263" t="s">
        <v>467</v>
      </c>
      <c r="AJ263" t="s">
        <v>467</v>
      </c>
      <c r="AK263" t="s">
        <v>467</v>
      </c>
      <c r="AL263" t="s">
        <v>467</v>
      </c>
      <c r="AM263" t="s">
        <v>467</v>
      </c>
      <c r="AN263">
        <v>0.210449</v>
      </c>
      <c r="AO263" t="s">
        <v>467</v>
      </c>
      <c r="AP263" t="s">
        <v>467</v>
      </c>
    </row>
    <row r="264" spans="1:42" x14ac:dyDescent="0.3">
      <c r="A264" s="210" t="str">
        <f t="shared" si="13"/>
        <v>SL_2028_art_79_21</v>
      </c>
      <c r="B264" s="229" t="str">
        <f t="shared" si="14"/>
        <v>Passenger Car</v>
      </c>
      <c r="C264" s="240">
        <f t="shared" si="16"/>
        <v>0.64892751445142116</v>
      </c>
      <c r="D264" s="421">
        <f t="shared" si="15"/>
        <v>5.4071820248913227E-4</v>
      </c>
      <c r="E264">
        <v>8.3324899999999999E-4</v>
      </c>
      <c r="F264">
        <v>1</v>
      </c>
      <c r="G264">
        <v>1</v>
      </c>
      <c r="H264">
        <v>2028</v>
      </c>
      <c r="I264">
        <v>1</v>
      </c>
      <c r="J264">
        <v>5</v>
      </c>
      <c r="K264" t="s">
        <v>312</v>
      </c>
      <c r="L264">
        <v>9</v>
      </c>
      <c r="M264">
        <v>49</v>
      </c>
      <c r="N264" t="s">
        <v>313</v>
      </c>
      <c r="O264">
        <v>49035</v>
      </c>
      <c r="P264" t="s">
        <v>235</v>
      </c>
      <c r="Q264">
        <v>490350</v>
      </c>
      <c r="R264">
        <v>21</v>
      </c>
      <c r="S264">
        <v>79</v>
      </c>
      <c r="T264" t="s">
        <v>319</v>
      </c>
      <c r="U264">
        <v>15</v>
      </c>
      <c r="V264" t="s">
        <v>342</v>
      </c>
      <c r="W264">
        <v>21</v>
      </c>
      <c r="X264" t="s">
        <v>252</v>
      </c>
      <c r="Y264" t="s">
        <v>467</v>
      </c>
      <c r="Z264" t="s">
        <v>467</v>
      </c>
      <c r="AA264" t="s">
        <v>467</v>
      </c>
      <c r="AB264" t="s">
        <v>467</v>
      </c>
      <c r="AC264" t="s">
        <v>467</v>
      </c>
      <c r="AD264" t="s">
        <v>467</v>
      </c>
      <c r="AE264" t="s">
        <v>467</v>
      </c>
      <c r="AF264">
        <v>5</v>
      </c>
      <c r="AG264" t="s">
        <v>314</v>
      </c>
      <c r="AH264" t="s">
        <v>467</v>
      </c>
      <c r="AI264" t="s">
        <v>467</v>
      </c>
      <c r="AJ264" t="s">
        <v>467</v>
      </c>
      <c r="AK264" t="s">
        <v>467</v>
      </c>
      <c r="AL264" t="s">
        <v>467</v>
      </c>
      <c r="AM264" t="s">
        <v>467</v>
      </c>
      <c r="AN264">
        <v>8.3324899999999999E-4</v>
      </c>
      <c r="AO264" t="s">
        <v>467</v>
      </c>
      <c r="AP264" t="s">
        <v>467</v>
      </c>
    </row>
    <row r="265" spans="1:42" x14ac:dyDescent="0.3">
      <c r="A265" s="210" t="str">
        <f t="shared" si="13"/>
        <v>SL_2028_art_79_21</v>
      </c>
      <c r="B265" s="229" t="str">
        <f t="shared" si="14"/>
        <v>Passenger Car</v>
      </c>
      <c r="C265" s="240">
        <f t="shared" si="16"/>
        <v>0.64892751445142116</v>
      </c>
      <c r="D265" s="421">
        <f t="shared" si="15"/>
        <v>0.32706076513854515</v>
      </c>
      <c r="E265">
        <v>0.50400199999999995</v>
      </c>
      <c r="F265">
        <v>1</v>
      </c>
      <c r="G265">
        <v>1</v>
      </c>
      <c r="H265">
        <v>2028</v>
      </c>
      <c r="I265">
        <v>1</v>
      </c>
      <c r="J265">
        <v>5</v>
      </c>
      <c r="K265" t="s">
        <v>312</v>
      </c>
      <c r="L265">
        <v>9</v>
      </c>
      <c r="M265">
        <v>49</v>
      </c>
      <c r="N265" t="s">
        <v>313</v>
      </c>
      <c r="O265">
        <v>49035</v>
      </c>
      <c r="P265" t="s">
        <v>235</v>
      </c>
      <c r="Q265">
        <v>490350</v>
      </c>
      <c r="R265">
        <v>21</v>
      </c>
      <c r="S265">
        <v>79</v>
      </c>
      <c r="T265" t="s">
        <v>319</v>
      </c>
      <c r="U265">
        <v>13</v>
      </c>
      <c r="V265" t="s">
        <v>344</v>
      </c>
      <c r="W265">
        <v>21</v>
      </c>
      <c r="X265" t="s">
        <v>252</v>
      </c>
      <c r="Y265" t="s">
        <v>467</v>
      </c>
      <c r="Z265" t="s">
        <v>467</v>
      </c>
      <c r="AA265" t="s">
        <v>467</v>
      </c>
      <c r="AB265" t="s">
        <v>467</v>
      </c>
      <c r="AC265" t="s">
        <v>467</v>
      </c>
      <c r="AD265" t="s">
        <v>467</v>
      </c>
      <c r="AE265" t="s">
        <v>467</v>
      </c>
      <c r="AF265">
        <v>5</v>
      </c>
      <c r="AG265" t="s">
        <v>314</v>
      </c>
      <c r="AH265" t="s">
        <v>467</v>
      </c>
      <c r="AI265" t="s">
        <v>467</v>
      </c>
      <c r="AJ265" t="s">
        <v>467</v>
      </c>
      <c r="AK265" t="s">
        <v>467</v>
      </c>
      <c r="AL265" t="s">
        <v>467</v>
      </c>
      <c r="AM265" t="s">
        <v>467</v>
      </c>
      <c r="AN265">
        <v>0.50400199999999995</v>
      </c>
      <c r="AO265" t="s">
        <v>467</v>
      </c>
      <c r="AP265" t="s">
        <v>467</v>
      </c>
    </row>
    <row r="266" spans="1:42" x14ac:dyDescent="0.3">
      <c r="A266" s="210" t="str">
        <f t="shared" si="13"/>
        <v>SL_2028_art_79_21</v>
      </c>
      <c r="B266" s="229" t="str">
        <f t="shared" si="14"/>
        <v>Passenger Car</v>
      </c>
      <c r="C266" s="240">
        <f t="shared" si="16"/>
        <v>0.64892751445142116</v>
      </c>
      <c r="D266" s="421">
        <f t="shared" si="15"/>
        <v>7.0006300259019315E-4</v>
      </c>
      <c r="E266">
        <v>1.0788E-3</v>
      </c>
      <c r="F266">
        <v>1</v>
      </c>
      <c r="G266">
        <v>1</v>
      </c>
      <c r="H266">
        <v>2028</v>
      </c>
      <c r="I266">
        <v>1</v>
      </c>
      <c r="J266">
        <v>5</v>
      </c>
      <c r="K266" t="s">
        <v>312</v>
      </c>
      <c r="L266">
        <v>9</v>
      </c>
      <c r="M266">
        <v>49</v>
      </c>
      <c r="N266" t="s">
        <v>313</v>
      </c>
      <c r="O266">
        <v>49035</v>
      </c>
      <c r="P266" t="s">
        <v>235</v>
      </c>
      <c r="Q266">
        <v>490350</v>
      </c>
      <c r="R266">
        <v>21</v>
      </c>
      <c r="S266">
        <v>79</v>
      </c>
      <c r="T266" t="s">
        <v>319</v>
      </c>
      <c r="U266">
        <v>11</v>
      </c>
      <c r="V266" t="s">
        <v>345</v>
      </c>
      <c r="W266">
        <v>21</v>
      </c>
      <c r="X266" t="s">
        <v>252</v>
      </c>
      <c r="Y266" t="s">
        <v>467</v>
      </c>
      <c r="Z266" t="s">
        <v>467</v>
      </c>
      <c r="AA266" t="s">
        <v>467</v>
      </c>
      <c r="AB266" t="s">
        <v>467</v>
      </c>
      <c r="AC266" t="s">
        <v>467</v>
      </c>
      <c r="AD266" t="s">
        <v>467</v>
      </c>
      <c r="AE266" t="s">
        <v>467</v>
      </c>
      <c r="AF266">
        <v>5</v>
      </c>
      <c r="AG266" t="s">
        <v>314</v>
      </c>
      <c r="AH266" t="s">
        <v>467</v>
      </c>
      <c r="AI266" t="s">
        <v>467</v>
      </c>
      <c r="AJ266" t="s">
        <v>467</v>
      </c>
      <c r="AK266" t="s">
        <v>467</v>
      </c>
      <c r="AL266" t="s">
        <v>467</v>
      </c>
      <c r="AM266" t="s">
        <v>467</v>
      </c>
      <c r="AN266">
        <v>1.0788E-3</v>
      </c>
      <c r="AO266" t="s">
        <v>467</v>
      </c>
      <c r="AP266" t="s">
        <v>467</v>
      </c>
    </row>
    <row r="267" spans="1:42" x14ac:dyDescent="0.3">
      <c r="A267" s="210" t="str">
        <f t="shared" si="13"/>
        <v>SL_2028_art_79_21</v>
      </c>
      <c r="B267" s="229" t="str">
        <f t="shared" si="14"/>
        <v>Passenger Car</v>
      </c>
      <c r="C267" s="240">
        <f t="shared" si="16"/>
        <v>0.64892751445142116</v>
      </c>
      <c r="D267" s="421">
        <f t="shared" si="15"/>
        <v>4.1040317474705566E-2</v>
      </c>
      <c r="E267">
        <v>6.3243300000000002E-2</v>
      </c>
      <c r="F267">
        <v>1</v>
      </c>
      <c r="G267">
        <v>1</v>
      </c>
      <c r="H267">
        <v>2028</v>
      </c>
      <c r="I267">
        <v>1</v>
      </c>
      <c r="J267">
        <v>5</v>
      </c>
      <c r="K267" t="s">
        <v>312</v>
      </c>
      <c r="L267">
        <v>9</v>
      </c>
      <c r="M267">
        <v>49</v>
      </c>
      <c r="N267" t="s">
        <v>313</v>
      </c>
      <c r="O267">
        <v>49035</v>
      </c>
      <c r="P267" t="s">
        <v>235</v>
      </c>
      <c r="Q267">
        <v>490350</v>
      </c>
      <c r="R267">
        <v>21</v>
      </c>
      <c r="S267">
        <v>79</v>
      </c>
      <c r="T267" t="s">
        <v>319</v>
      </c>
      <c r="U267">
        <v>1</v>
      </c>
      <c r="V267" t="s">
        <v>343</v>
      </c>
      <c r="W267">
        <v>21</v>
      </c>
      <c r="X267" t="s">
        <v>252</v>
      </c>
      <c r="Y267" t="s">
        <v>467</v>
      </c>
      <c r="Z267" t="s">
        <v>467</v>
      </c>
      <c r="AA267" t="s">
        <v>467</v>
      </c>
      <c r="AB267" t="s">
        <v>467</v>
      </c>
      <c r="AC267" t="s">
        <v>467</v>
      </c>
      <c r="AD267" t="s">
        <v>467</v>
      </c>
      <c r="AE267" t="s">
        <v>467</v>
      </c>
      <c r="AF267">
        <v>5</v>
      </c>
      <c r="AG267" t="s">
        <v>314</v>
      </c>
      <c r="AH267" t="s">
        <v>467</v>
      </c>
      <c r="AI267" t="s">
        <v>467</v>
      </c>
      <c r="AJ267" t="s">
        <v>467</v>
      </c>
      <c r="AK267" t="s">
        <v>467</v>
      </c>
      <c r="AL267" t="s">
        <v>467</v>
      </c>
      <c r="AM267" t="s">
        <v>467</v>
      </c>
      <c r="AN267">
        <v>6.3243300000000002E-2</v>
      </c>
      <c r="AO267" t="s">
        <v>467</v>
      </c>
      <c r="AP267" t="s">
        <v>467</v>
      </c>
    </row>
    <row r="268" spans="1:42" x14ac:dyDescent="0.3">
      <c r="A268" s="210" t="str">
        <f t="shared" si="13"/>
        <v>SL_2028_art_79_11</v>
      </c>
      <c r="B268" s="229" t="str">
        <f t="shared" si="14"/>
        <v>Motorcycle</v>
      </c>
      <c r="C268" s="240">
        <f t="shared" si="16"/>
        <v>8.6555709987792731E-4</v>
      </c>
      <c r="D268" s="421">
        <f t="shared" si="15"/>
        <v>0</v>
      </c>
      <c r="E268">
        <v>0</v>
      </c>
      <c r="F268">
        <v>1</v>
      </c>
      <c r="G268">
        <v>1</v>
      </c>
      <c r="H268">
        <v>2028</v>
      </c>
      <c r="I268">
        <v>1</v>
      </c>
      <c r="J268">
        <v>5</v>
      </c>
      <c r="K268" t="s">
        <v>312</v>
      </c>
      <c r="L268">
        <v>9</v>
      </c>
      <c r="M268">
        <v>49</v>
      </c>
      <c r="N268" t="s">
        <v>313</v>
      </c>
      <c r="O268">
        <v>49035</v>
      </c>
      <c r="P268" t="s">
        <v>235</v>
      </c>
      <c r="Q268">
        <v>490350</v>
      </c>
      <c r="R268">
        <v>11</v>
      </c>
      <c r="S268">
        <v>79</v>
      </c>
      <c r="T268" t="s">
        <v>319</v>
      </c>
      <c r="U268">
        <v>15</v>
      </c>
      <c r="V268" t="s">
        <v>342</v>
      </c>
      <c r="W268">
        <v>11</v>
      </c>
      <c r="X268" t="s">
        <v>250</v>
      </c>
      <c r="Y268" t="s">
        <v>467</v>
      </c>
      <c r="Z268" t="s">
        <v>467</v>
      </c>
      <c r="AA268" t="s">
        <v>467</v>
      </c>
      <c r="AB268" t="s">
        <v>467</v>
      </c>
      <c r="AC268" t="s">
        <v>467</v>
      </c>
      <c r="AD268" t="s">
        <v>467</v>
      </c>
      <c r="AE268" t="s">
        <v>467</v>
      </c>
      <c r="AF268">
        <v>5</v>
      </c>
      <c r="AG268" t="s">
        <v>314</v>
      </c>
      <c r="AH268" t="s">
        <v>467</v>
      </c>
      <c r="AI268" t="s">
        <v>467</v>
      </c>
      <c r="AJ268" t="s">
        <v>467</v>
      </c>
      <c r="AK268" t="s">
        <v>467</v>
      </c>
      <c r="AL268" t="s">
        <v>467</v>
      </c>
      <c r="AM268" t="s">
        <v>467</v>
      </c>
      <c r="AN268">
        <v>0</v>
      </c>
      <c r="AO268" t="s">
        <v>467</v>
      </c>
      <c r="AP268" t="s">
        <v>467</v>
      </c>
    </row>
    <row r="269" spans="1:42" x14ac:dyDescent="0.3">
      <c r="A269" s="210" t="str">
        <f t="shared" si="13"/>
        <v>SL_2028_art_79_11</v>
      </c>
      <c r="B269" s="229" t="str">
        <f t="shared" si="14"/>
        <v>Motorcycle</v>
      </c>
      <c r="C269" s="240">
        <f t="shared" si="16"/>
        <v>8.6555709987792731E-4</v>
      </c>
      <c r="D269" s="421">
        <f t="shared" si="15"/>
        <v>1.1318370860843728E-3</v>
      </c>
      <c r="E269">
        <v>1.3076399999999999</v>
      </c>
      <c r="F269">
        <v>1</v>
      </c>
      <c r="G269">
        <v>1</v>
      </c>
      <c r="H269">
        <v>2028</v>
      </c>
      <c r="I269">
        <v>1</v>
      </c>
      <c r="J269">
        <v>5</v>
      </c>
      <c r="K269" t="s">
        <v>312</v>
      </c>
      <c r="L269">
        <v>9</v>
      </c>
      <c r="M269">
        <v>49</v>
      </c>
      <c r="N269" t="s">
        <v>313</v>
      </c>
      <c r="O269">
        <v>49035</v>
      </c>
      <c r="P269" t="s">
        <v>235</v>
      </c>
      <c r="Q269">
        <v>490350</v>
      </c>
      <c r="R269">
        <v>11</v>
      </c>
      <c r="S269">
        <v>79</v>
      </c>
      <c r="T269" t="s">
        <v>319</v>
      </c>
      <c r="U269">
        <v>13</v>
      </c>
      <c r="V269" t="s">
        <v>344</v>
      </c>
      <c r="W269">
        <v>11</v>
      </c>
      <c r="X269" t="s">
        <v>250</v>
      </c>
      <c r="Y269" t="s">
        <v>467</v>
      </c>
      <c r="Z269" t="s">
        <v>467</v>
      </c>
      <c r="AA269" t="s">
        <v>467</v>
      </c>
      <c r="AB269" t="s">
        <v>467</v>
      </c>
      <c r="AC269" t="s">
        <v>467</v>
      </c>
      <c r="AD269" t="s">
        <v>467</v>
      </c>
      <c r="AE269" t="s">
        <v>467</v>
      </c>
      <c r="AF269">
        <v>5</v>
      </c>
      <c r="AG269" t="s">
        <v>314</v>
      </c>
      <c r="AH269" t="s">
        <v>467</v>
      </c>
      <c r="AI269" t="s">
        <v>467</v>
      </c>
      <c r="AJ269" t="s">
        <v>467</v>
      </c>
      <c r="AK269" t="s">
        <v>467</v>
      </c>
      <c r="AL269" t="s">
        <v>467</v>
      </c>
      <c r="AM269" t="s">
        <v>467</v>
      </c>
      <c r="AN269">
        <v>1.3076399999999999</v>
      </c>
      <c r="AO269" t="s">
        <v>467</v>
      </c>
      <c r="AP269" t="s">
        <v>467</v>
      </c>
    </row>
    <row r="270" spans="1:42" x14ac:dyDescent="0.3">
      <c r="A270" s="210" t="str">
        <f t="shared" si="13"/>
        <v>SL_2028_art_79_11</v>
      </c>
      <c r="B270" s="229" t="str">
        <f t="shared" si="14"/>
        <v>Motorcycle</v>
      </c>
      <c r="C270" s="240">
        <f t="shared" si="16"/>
        <v>8.6555709987792731E-4</v>
      </c>
      <c r="D270" s="421">
        <f t="shared" si="15"/>
        <v>1.4071794551265403E-6</v>
      </c>
      <c r="E270">
        <v>1.62575E-3</v>
      </c>
      <c r="F270">
        <v>1</v>
      </c>
      <c r="G270">
        <v>1</v>
      </c>
      <c r="H270">
        <v>2028</v>
      </c>
      <c r="I270">
        <v>1</v>
      </c>
      <c r="J270">
        <v>5</v>
      </c>
      <c r="K270" t="s">
        <v>312</v>
      </c>
      <c r="L270">
        <v>9</v>
      </c>
      <c r="M270">
        <v>49</v>
      </c>
      <c r="N270" t="s">
        <v>313</v>
      </c>
      <c r="O270">
        <v>49035</v>
      </c>
      <c r="P270" t="s">
        <v>235</v>
      </c>
      <c r="Q270">
        <v>490350</v>
      </c>
      <c r="R270">
        <v>11</v>
      </c>
      <c r="S270">
        <v>79</v>
      </c>
      <c r="T270" t="s">
        <v>319</v>
      </c>
      <c r="U270">
        <v>11</v>
      </c>
      <c r="V270" t="s">
        <v>345</v>
      </c>
      <c r="W270">
        <v>11</v>
      </c>
      <c r="X270" t="s">
        <v>250</v>
      </c>
      <c r="Y270" t="s">
        <v>467</v>
      </c>
      <c r="Z270" t="s">
        <v>467</v>
      </c>
      <c r="AA270" t="s">
        <v>467</v>
      </c>
      <c r="AB270" t="s">
        <v>467</v>
      </c>
      <c r="AC270" t="s">
        <v>467</v>
      </c>
      <c r="AD270" t="s">
        <v>467</v>
      </c>
      <c r="AE270" t="s">
        <v>467</v>
      </c>
      <c r="AF270">
        <v>5</v>
      </c>
      <c r="AG270" t="s">
        <v>314</v>
      </c>
      <c r="AH270" t="s">
        <v>467</v>
      </c>
      <c r="AI270" t="s">
        <v>467</v>
      </c>
      <c r="AJ270" t="s">
        <v>467</v>
      </c>
      <c r="AK270" t="s">
        <v>467</v>
      </c>
      <c r="AL270" t="s">
        <v>467</v>
      </c>
      <c r="AM270" t="s">
        <v>467</v>
      </c>
      <c r="AN270">
        <v>1.62575E-3</v>
      </c>
      <c r="AO270" t="s">
        <v>467</v>
      </c>
      <c r="AP270" t="s">
        <v>467</v>
      </c>
    </row>
    <row r="271" spans="1:42" x14ac:dyDescent="0.3">
      <c r="A271" s="210" t="str">
        <f t="shared" si="13"/>
        <v>SL_2028_art_79_11</v>
      </c>
      <c r="B271" s="229" t="str">
        <f t="shared" si="14"/>
        <v>Motorcycle</v>
      </c>
      <c r="C271" s="240">
        <f t="shared" si="16"/>
        <v>8.6555709987792731E-4</v>
      </c>
      <c r="D271" s="421">
        <f t="shared" si="15"/>
        <v>7.9432607834347326E-3</v>
      </c>
      <c r="E271">
        <v>9.1770499999999995</v>
      </c>
      <c r="F271">
        <v>1</v>
      </c>
      <c r="G271">
        <v>1</v>
      </c>
      <c r="H271">
        <v>2028</v>
      </c>
      <c r="I271">
        <v>1</v>
      </c>
      <c r="J271">
        <v>5</v>
      </c>
      <c r="K271" t="s">
        <v>312</v>
      </c>
      <c r="L271">
        <v>9</v>
      </c>
      <c r="M271">
        <v>49</v>
      </c>
      <c r="N271" t="s">
        <v>313</v>
      </c>
      <c r="O271">
        <v>49035</v>
      </c>
      <c r="P271" t="s">
        <v>235</v>
      </c>
      <c r="Q271">
        <v>490350</v>
      </c>
      <c r="R271">
        <v>11</v>
      </c>
      <c r="S271">
        <v>79</v>
      </c>
      <c r="T271" t="s">
        <v>319</v>
      </c>
      <c r="U271">
        <v>1</v>
      </c>
      <c r="V271" t="s">
        <v>343</v>
      </c>
      <c r="W271">
        <v>11</v>
      </c>
      <c r="X271" t="s">
        <v>250</v>
      </c>
      <c r="Y271" t="s">
        <v>467</v>
      </c>
      <c r="Z271" t="s">
        <v>467</v>
      </c>
      <c r="AA271" t="s">
        <v>467</v>
      </c>
      <c r="AB271" t="s">
        <v>467</v>
      </c>
      <c r="AC271" t="s">
        <v>467</v>
      </c>
      <c r="AD271" t="s">
        <v>467</v>
      </c>
      <c r="AE271" t="s">
        <v>467</v>
      </c>
      <c r="AF271">
        <v>5</v>
      </c>
      <c r="AG271" t="s">
        <v>314</v>
      </c>
      <c r="AH271" t="s">
        <v>467</v>
      </c>
      <c r="AI271" t="s">
        <v>467</v>
      </c>
      <c r="AJ271" t="s">
        <v>467</v>
      </c>
      <c r="AK271" t="s">
        <v>467</v>
      </c>
      <c r="AL271" t="s">
        <v>467</v>
      </c>
      <c r="AM271" t="s">
        <v>467</v>
      </c>
      <c r="AN271">
        <v>9.1770499999999995</v>
      </c>
      <c r="AO271" t="s">
        <v>467</v>
      </c>
      <c r="AP271" t="s">
        <v>467</v>
      </c>
    </row>
    <row r="272" spans="1:42" x14ac:dyDescent="0.3">
      <c r="A272" s="210" t="str">
        <f t="shared" si="13"/>
        <v>SL_2028_art_3_62</v>
      </c>
      <c r="B272" s="229" t="str">
        <f t="shared" si="14"/>
        <v>Combination Long Haul Truck</v>
      </c>
      <c r="C272" s="240">
        <f t="shared" si="16"/>
        <v>2.2573995543173502E-2</v>
      </c>
      <c r="D272" s="421">
        <f t="shared" si="15"/>
        <v>1.7281273974125499E-2</v>
      </c>
      <c r="E272">
        <v>0.76553899999999997</v>
      </c>
      <c r="F272">
        <v>1</v>
      </c>
      <c r="G272">
        <v>1</v>
      </c>
      <c r="H272">
        <v>2028</v>
      </c>
      <c r="I272">
        <v>1</v>
      </c>
      <c r="J272">
        <v>5</v>
      </c>
      <c r="K272" t="s">
        <v>312</v>
      </c>
      <c r="L272">
        <v>9</v>
      </c>
      <c r="M272">
        <v>49</v>
      </c>
      <c r="N272" t="s">
        <v>313</v>
      </c>
      <c r="O272">
        <v>49035</v>
      </c>
      <c r="P272" t="s">
        <v>235</v>
      </c>
      <c r="Q272">
        <v>490350</v>
      </c>
      <c r="R272">
        <v>62</v>
      </c>
      <c r="S272">
        <v>3</v>
      </c>
      <c r="T272" t="s">
        <v>175</v>
      </c>
      <c r="U272">
        <v>15</v>
      </c>
      <c r="V272" t="s">
        <v>342</v>
      </c>
      <c r="W272">
        <v>62</v>
      </c>
      <c r="X272" t="s">
        <v>263</v>
      </c>
      <c r="Y272" t="s">
        <v>467</v>
      </c>
      <c r="Z272" t="s">
        <v>467</v>
      </c>
      <c r="AA272" t="s">
        <v>467</v>
      </c>
      <c r="AB272" t="s">
        <v>467</v>
      </c>
      <c r="AC272" t="s">
        <v>467</v>
      </c>
      <c r="AD272" t="s">
        <v>467</v>
      </c>
      <c r="AE272" t="s">
        <v>467</v>
      </c>
      <c r="AF272">
        <v>5</v>
      </c>
      <c r="AG272" t="s">
        <v>314</v>
      </c>
      <c r="AH272" t="s">
        <v>467</v>
      </c>
      <c r="AI272" t="s">
        <v>467</v>
      </c>
      <c r="AJ272" t="s">
        <v>467</v>
      </c>
      <c r="AK272" t="s">
        <v>467</v>
      </c>
      <c r="AL272" t="s">
        <v>467</v>
      </c>
      <c r="AM272" t="s">
        <v>467</v>
      </c>
      <c r="AN272">
        <v>0.76553899999999997</v>
      </c>
      <c r="AO272" t="s">
        <v>467</v>
      </c>
      <c r="AP272" t="s">
        <v>467</v>
      </c>
    </row>
    <row r="273" spans="1:42" x14ac:dyDescent="0.3">
      <c r="A273" s="210" t="str">
        <f t="shared" si="13"/>
        <v>SL_2028_art_3_62</v>
      </c>
      <c r="B273" s="229" t="str">
        <f t="shared" si="14"/>
        <v>Combination Long Haul Truck</v>
      </c>
      <c r="C273" s="240">
        <f t="shared" si="16"/>
        <v>2.2573995543173502E-2</v>
      </c>
      <c r="D273" s="421">
        <f t="shared" si="15"/>
        <v>1.3483018632022212</v>
      </c>
      <c r="E273">
        <v>59.728099999999998</v>
      </c>
      <c r="F273">
        <v>1</v>
      </c>
      <c r="G273">
        <v>1</v>
      </c>
      <c r="H273">
        <v>2028</v>
      </c>
      <c r="I273">
        <v>1</v>
      </c>
      <c r="J273">
        <v>5</v>
      </c>
      <c r="K273" t="s">
        <v>312</v>
      </c>
      <c r="L273">
        <v>9</v>
      </c>
      <c r="M273">
        <v>49</v>
      </c>
      <c r="N273" t="s">
        <v>313</v>
      </c>
      <c r="O273">
        <v>49035</v>
      </c>
      <c r="P273" t="s">
        <v>235</v>
      </c>
      <c r="Q273">
        <v>490350</v>
      </c>
      <c r="R273">
        <v>62</v>
      </c>
      <c r="S273">
        <v>3</v>
      </c>
      <c r="T273" t="s">
        <v>175</v>
      </c>
      <c r="U273">
        <v>1</v>
      </c>
      <c r="V273" t="s">
        <v>343</v>
      </c>
      <c r="W273">
        <v>62</v>
      </c>
      <c r="X273" t="s">
        <v>263</v>
      </c>
      <c r="Y273" t="s">
        <v>467</v>
      </c>
      <c r="Z273" t="s">
        <v>467</v>
      </c>
      <c r="AA273" t="s">
        <v>467</v>
      </c>
      <c r="AB273" t="s">
        <v>467</v>
      </c>
      <c r="AC273" t="s">
        <v>467</v>
      </c>
      <c r="AD273" t="s">
        <v>467</v>
      </c>
      <c r="AE273" t="s">
        <v>467</v>
      </c>
      <c r="AF273">
        <v>5</v>
      </c>
      <c r="AG273" t="s">
        <v>314</v>
      </c>
      <c r="AH273" t="s">
        <v>467</v>
      </c>
      <c r="AI273" t="s">
        <v>467</v>
      </c>
      <c r="AJ273" t="s">
        <v>467</v>
      </c>
      <c r="AK273" t="s">
        <v>467</v>
      </c>
      <c r="AL273" t="s">
        <v>467</v>
      </c>
      <c r="AM273" t="s">
        <v>467</v>
      </c>
      <c r="AN273">
        <v>59.728099999999998</v>
      </c>
      <c r="AO273" t="s">
        <v>467</v>
      </c>
      <c r="AP273" t="s">
        <v>467</v>
      </c>
    </row>
    <row r="274" spans="1:42" x14ac:dyDescent="0.3">
      <c r="A274" s="210" t="str">
        <f t="shared" ref="A274:A337" si="17">"SL_2028_art_"&amp;S274&amp;"_"&amp;R274</f>
        <v>SL_2028_art_3_61</v>
      </c>
      <c r="B274" s="229" t="str">
        <f t="shared" ref="B274:B337" si="18">VLOOKUP(R274,$AS$7:$AT$19,2,FALSE)</f>
        <v>Combination Short Haul Truck</v>
      </c>
      <c r="C274" s="240">
        <f t="shared" si="16"/>
        <v>2.089364887475836E-2</v>
      </c>
      <c r="D274" s="421">
        <f t="shared" ref="D274:D337" si="19">E274*C274</f>
        <v>1.3673744037841237E-2</v>
      </c>
      <c r="E274">
        <v>0.65444500000000005</v>
      </c>
      <c r="F274">
        <v>1</v>
      </c>
      <c r="G274">
        <v>1</v>
      </c>
      <c r="H274">
        <v>2028</v>
      </c>
      <c r="I274">
        <v>1</v>
      </c>
      <c r="J274">
        <v>5</v>
      </c>
      <c r="K274" t="s">
        <v>312</v>
      </c>
      <c r="L274">
        <v>9</v>
      </c>
      <c r="M274">
        <v>49</v>
      </c>
      <c r="N274" t="s">
        <v>313</v>
      </c>
      <c r="O274">
        <v>49035</v>
      </c>
      <c r="P274" t="s">
        <v>235</v>
      </c>
      <c r="Q274">
        <v>490350</v>
      </c>
      <c r="R274">
        <v>61</v>
      </c>
      <c r="S274">
        <v>3</v>
      </c>
      <c r="T274" t="s">
        <v>175</v>
      </c>
      <c r="U274">
        <v>15</v>
      </c>
      <c r="V274" t="s">
        <v>342</v>
      </c>
      <c r="W274">
        <v>61</v>
      </c>
      <c r="X274" t="s">
        <v>262</v>
      </c>
      <c r="Y274" t="s">
        <v>467</v>
      </c>
      <c r="Z274" t="s">
        <v>467</v>
      </c>
      <c r="AA274" t="s">
        <v>467</v>
      </c>
      <c r="AB274" t="s">
        <v>467</v>
      </c>
      <c r="AC274" t="s">
        <v>467</v>
      </c>
      <c r="AD274" t="s">
        <v>467</v>
      </c>
      <c r="AE274" t="s">
        <v>467</v>
      </c>
      <c r="AF274">
        <v>5</v>
      </c>
      <c r="AG274" t="s">
        <v>314</v>
      </c>
      <c r="AH274" t="s">
        <v>467</v>
      </c>
      <c r="AI274" t="s">
        <v>467</v>
      </c>
      <c r="AJ274" t="s">
        <v>467</v>
      </c>
      <c r="AK274" t="s">
        <v>467</v>
      </c>
      <c r="AL274" t="s">
        <v>467</v>
      </c>
      <c r="AM274" t="s">
        <v>467</v>
      </c>
      <c r="AN274">
        <v>0.65444500000000005</v>
      </c>
      <c r="AO274" t="s">
        <v>467</v>
      </c>
      <c r="AP274" t="s">
        <v>467</v>
      </c>
    </row>
    <row r="275" spans="1:42" x14ac:dyDescent="0.3">
      <c r="A275" s="210" t="str">
        <f t="shared" si="17"/>
        <v>SL_2028_art_3_61</v>
      </c>
      <c r="B275" s="229" t="str">
        <f t="shared" si="18"/>
        <v>Combination Short Haul Truck</v>
      </c>
      <c r="C275" s="240">
        <f t="shared" ref="C275:C338" si="20">VLOOKUP(R275,$AS$7:$AZ$19,Funding_Year-2021,FALSE)</f>
        <v>2.089364887475836E-2</v>
      </c>
      <c r="D275" s="421">
        <f t="shared" si="19"/>
        <v>1.1739535386909354</v>
      </c>
      <c r="E275">
        <v>56.187100000000001</v>
      </c>
      <c r="F275">
        <v>1</v>
      </c>
      <c r="G275">
        <v>1</v>
      </c>
      <c r="H275">
        <v>2028</v>
      </c>
      <c r="I275">
        <v>1</v>
      </c>
      <c r="J275">
        <v>5</v>
      </c>
      <c r="K275" t="s">
        <v>312</v>
      </c>
      <c r="L275">
        <v>9</v>
      </c>
      <c r="M275">
        <v>49</v>
      </c>
      <c r="N275" t="s">
        <v>313</v>
      </c>
      <c r="O275">
        <v>49035</v>
      </c>
      <c r="P275" t="s">
        <v>235</v>
      </c>
      <c r="Q275">
        <v>490350</v>
      </c>
      <c r="R275">
        <v>61</v>
      </c>
      <c r="S275">
        <v>3</v>
      </c>
      <c r="T275" t="s">
        <v>175</v>
      </c>
      <c r="U275">
        <v>1</v>
      </c>
      <c r="V275" t="s">
        <v>343</v>
      </c>
      <c r="W275">
        <v>61</v>
      </c>
      <c r="X275" t="s">
        <v>262</v>
      </c>
      <c r="Y275" t="s">
        <v>467</v>
      </c>
      <c r="Z275" t="s">
        <v>467</v>
      </c>
      <c r="AA275" t="s">
        <v>467</v>
      </c>
      <c r="AB275" t="s">
        <v>467</v>
      </c>
      <c r="AC275" t="s">
        <v>467</v>
      </c>
      <c r="AD275" t="s">
        <v>467</v>
      </c>
      <c r="AE275" t="s">
        <v>467</v>
      </c>
      <c r="AF275">
        <v>5</v>
      </c>
      <c r="AG275" t="s">
        <v>314</v>
      </c>
      <c r="AH275" t="s">
        <v>467</v>
      </c>
      <c r="AI275" t="s">
        <v>467</v>
      </c>
      <c r="AJ275" t="s">
        <v>467</v>
      </c>
      <c r="AK275" t="s">
        <v>467</v>
      </c>
      <c r="AL275" t="s">
        <v>467</v>
      </c>
      <c r="AM275" t="s">
        <v>467</v>
      </c>
      <c r="AN275">
        <v>56.187100000000001</v>
      </c>
      <c r="AO275" t="s">
        <v>467</v>
      </c>
      <c r="AP275" t="s">
        <v>467</v>
      </c>
    </row>
    <row r="276" spans="1:42" x14ac:dyDescent="0.3">
      <c r="A276" s="210" t="str">
        <f t="shared" si="17"/>
        <v>SL_2028_art_3_54</v>
      </c>
      <c r="B276" s="229" t="str">
        <f t="shared" si="18"/>
        <v>Motor Home</v>
      </c>
      <c r="C276" s="240">
        <f t="shared" si="20"/>
        <v>2.7279009872292342E-3</v>
      </c>
      <c r="D276" s="421">
        <f t="shared" si="19"/>
        <v>5.2826620987990285E-4</v>
      </c>
      <c r="E276">
        <v>0.19365299999999999</v>
      </c>
      <c r="F276">
        <v>1</v>
      </c>
      <c r="G276">
        <v>1</v>
      </c>
      <c r="H276">
        <v>2028</v>
      </c>
      <c r="I276">
        <v>1</v>
      </c>
      <c r="J276">
        <v>5</v>
      </c>
      <c r="K276" t="s">
        <v>312</v>
      </c>
      <c r="L276">
        <v>9</v>
      </c>
      <c r="M276">
        <v>49</v>
      </c>
      <c r="N276" t="s">
        <v>313</v>
      </c>
      <c r="O276">
        <v>49035</v>
      </c>
      <c r="P276" t="s">
        <v>235</v>
      </c>
      <c r="Q276">
        <v>490350</v>
      </c>
      <c r="R276">
        <v>54</v>
      </c>
      <c r="S276">
        <v>3</v>
      </c>
      <c r="T276" t="s">
        <v>175</v>
      </c>
      <c r="U276">
        <v>15</v>
      </c>
      <c r="V276" t="s">
        <v>342</v>
      </c>
      <c r="W276">
        <v>54</v>
      </c>
      <c r="X276" t="s">
        <v>261</v>
      </c>
      <c r="Y276" t="s">
        <v>467</v>
      </c>
      <c r="Z276" t="s">
        <v>467</v>
      </c>
      <c r="AA276" t="s">
        <v>467</v>
      </c>
      <c r="AB276" t="s">
        <v>467</v>
      </c>
      <c r="AC276" t="s">
        <v>467</v>
      </c>
      <c r="AD276" t="s">
        <v>467</v>
      </c>
      <c r="AE276" t="s">
        <v>467</v>
      </c>
      <c r="AF276">
        <v>5</v>
      </c>
      <c r="AG276" t="s">
        <v>314</v>
      </c>
      <c r="AH276" t="s">
        <v>467</v>
      </c>
      <c r="AI276" t="s">
        <v>467</v>
      </c>
      <c r="AJ276" t="s">
        <v>467</v>
      </c>
      <c r="AK276" t="s">
        <v>467</v>
      </c>
      <c r="AL276" t="s">
        <v>467</v>
      </c>
      <c r="AM276" t="s">
        <v>467</v>
      </c>
      <c r="AN276">
        <v>0.19365299999999999</v>
      </c>
      <c r="AO276" t="s">
        <v>467</v>
      </c>
      <c r="AP276" t="s">
        <v>467</v>
      </c>
    </row>
    <row r="277" spans="1:42" x14ac:dyDescent="0.3">
      <c r="A277" s="210" t="str">
        <f t="shared" si="17"/>
        <v>SL_2028_art_3_54</v>
      </c>
      <c r="B277" s="229" t="str">
        <f t="shared" si="18"/>
        <v>Motor Home</v>
      </c>
      <c r="C277" s="240">
        <f t="shared" si="20"/>
        <v>2.7279009872292342E-3</v>
      </c>
      <c r="D277" s="421">
        <f t="shared" si="19"/>
        <v>5.9391860293954886E-2</v>
      </c>
      <c r="E277">
        <v>21.771999999999998</v>
      </c>
      <c r="F277">
        <v>1</v>
      </c>
      <c r="G277">
        <v>1</v>
      </c>
      <c r="H277">
        <v>2028</v>
      </c>
      <c r="I277">
        <v>1</v>
      </c>
      <c r="J277">
        <v>5</v>
      </c>
      <c r="K277" t="s">
        <v>312</v>
      </c>
      <c r="L277">
        <v>9</v>
      </c>
      <c r="M277">
        <v>49</v>
      </c>
      <c r="N277" t="s">
        <v>313</v>
      </c>
      <c r="O277">
        <v>49035</v>
      </c>
      <c r="P277" t="s">
        <v>235</v>
      </c>
      <c r="Q277">
        <v>490350</v>
      </c>
      <c r="R277">
        <v>54</v>
      </c>
      <c r="S277">
        <v>3</v>
      </c>
      <c r="T277" t="s">
        <v>175</v>
      </c>
      <c r="U277">
        <v>1</v>
      </c>
      <c r="V277" t="s">
        <v>343</v>
      </c>
      <c r="W277">
        <v>54</v>
      </c>
      <c r="X277" t="s">
        <v>261</v>
      </c>
      <c r="Y277" t="s">
        <v>467</v>
      </c>
      <c r="Z277" t="s">
        <v>467</v>
      </c>
      <c r="AA277" t="s">
        <v>467</v>
      </c>
      <c r="AB277" t="s">
        <v>467</v>
      </c>
      <c r="AC277" t="s">
        <v>467</v>
      </c>
      <c r="AD277" t="s">
        <v>467</v>
      </c>
      <c r="AE277" t="s">
        <v>467</v>
      </c>
      <c r="AF277">
        <v>5</v>
      </c>
      <c r="AG277" t="s">
        <v>314</v>
      </c>
      <c r="AH277" t="s">
        <v>467</v>
      </c>
      <c r="AI277" t="s">
        <v>467</v>
      </c>
      <c r="AJ277" t="s">
        <v>467</v>
      </c>
      <c r="AK277" t="s">
        <v>467</v>
      </c>
      <c r="AL277" t="s">
        <v>467</v>
      </c>
      <c r="AM277" t="s">
        <v>467</v>
      </c>
      <c r="AN277">
        <v>21.771999999999998</v>
      </c>
      <c r="AO277" t="s">
        <v>467</v>
      </c>
      <c r="AP277" t="s">
        <v>467</v>
      </c>
    </row>
    <row r="278" spans="1:42" x14ac:dyDescent="0.3">
      <c r="A278" s="210" t="str">
        <f t="shared" si="17"/>
        <v>SL_2028_art_3_53</v>
      </c>
      <c r="B278" s="229" t="str">
        <f t="shared" si="18"/>
        <v>Single Long Haul Truck</v>
      </c>
      <c r="C278" s="240">
        <f t="shared" si="20"/>
        <v>1.7512108294727017E-3</v>
      </c>
      <c r="D278" s="421">
        <f t="shared" si="19"/>
        <v>2.6226133382183179E-4</v>
      </c>
      <c r="E278">
        <v>0.14976</v>
      </c>
      <c r="F278">
        <v>1</v>
      </c>
      <c r="G278">
        <v>1</v>
      </c>
      <c r="H278">
        <v>2028</v>
      </c>
      <c r="I278">
        <v>1</v>
      </c>
      <c r="J278">
        <v>5</v>
      </c>
      <c r="K278" t="s">
        <v>312</v>
      </c>
      <c r="L278">
        <v>9</v>
      </c>
      <c r="M278">
        <v>49</v>
      </c>
      <c r="N278" t="s">
        <v>313</v>
      </c>
      <c r="O278">
        <v>49035</v>
      </c>
      <c r="P278" t="s">
        <v>235</v>
      </c>
      <c r="Q278">
        <v>490350</v>
      </c>
      <c r="R278">
        <v>53</v>
      </c>
      <c r="S278">
        <v>3</v>
      </c>
      <c r="T278" t="s">
        <v>175</v>
      </c>
      <c r="U278">
        <v>15</v>
      </c>
      <c r="V278" t="s">
        <v>342</v>
      </c>
      <c r="W278">
        <v>53</v>
      </c>
      <c r="X278" t="s">
        <v>260</v>
      </c>
      <c r="Y278" t="s">
        <v>467</v>
      </c>
      <c r="Z278" t="s">
        <v>467</v>
      </c>
      <c r="AA278" t="s">
        <v>467</v>
      </c>
      <c r="AB278" t="s">
        <v>467</v>
      </c>
      <c r="AC278" t="s">
        <v>467</v>
      </c>
      <c r="AD278" t="s">
        <v>467</v>
      </c>
      <c r="AE278" t="s">
        <v>467</v>
      </c>
      <c r="AF278">
        <v>5</v>
      </c>
      <c r="AG278" t="s">
        <v>314</v>
      </c>
      <c r="AH278" t="s">
        <v>467</v>
      </c>
      <c r="AI278" t="s">
        <v>467</v>
      </c>
      <c r="AJ278" t="s">
        <v>467</v>
      </c>
      <c r="AK278" t="s">
        <v>467</v>
      </c>
      <c r="AL278" t="s">
        <v>467</v>
      </c>
      <c r="AM278" t="s">
        <v>467</v>
      </c>
      <c r="AN278">
        <v>0.14976</v>
      </c>
      <c r="AO278" t="s">
        <v>467</v>
      </c>
      <c r="AP278" t="s">
        <v>467</v>
      </c>
    </row>
    <row r="279" spans="1:42" x14ac:dyDescent="0.3">
      <c r="A279" s="210" t="str">
        <f t="shared" si="17"/>
        <v>SL_2028_art_3_53</v>
      </c>
      <c r="B279" s="229" t="str">
        <f t="shared" si="18"/>
        <v>Single Long Haul Truck</v>
      </c>
      <c r="C279" s="240">
        <f t="shared" si="20"/>
        <v>1.7512108294727017E-3</v>
      </c>
      <c r="D279" s="421">
        <f t="shared" si="19"/>
        <v>4.4135941656283449E-2</v>
      </c>
      <c r="E279">
        <v>25.203099999999999</v>
      </c>
      <c r="F279">
        <v>1</v>
      </c>
      <c r="G279">
        <v>1</v>
      </c>
      <c r="H279">
        <v>2028</v>
      </c>
      <c r="I279">
        <v>1</v>
      </c>
      <c r="J279">
        <v>5</v>
      </c>
      <c r="K279" t="s">
        <v>312</v>
      </c>
      <c r="L279">
        <v>9</v>
      </c>
      <c r="M279">
        <v>49</v>
      </c>
      <c r="N279" t="s">
        <v>313</v>
      </c>
      <c r="O279">
        <v>49035</v>
      </c>
      <c r="P279" t="s">
        <v>235</v>
      </c>
      <c r="Q279">
        <v>490350</v>
      </c>
      <c r="R279">
        <v>53</v>
      </c>
      <c r="S279">
        <v>3</v>
      </c>
      <c r="T279" t="s">
        <v>175</v>
      </c>
      <c r="U279">
        <v>1</v>
      </c>
      <c r="V279" t="s">
        <v>343</v>
      </c>
      <c r="W279">
        <v>53</v>
      </c>
      <c r="X279" t="s">
        <v>260</v>
      </c>
      <c r="Y279" t="s">
        <v>467</v>
      </c>
      <c r="Z279" t="s">
        <v>467</v>
      </c>
      <c r="AA279" t="s">
        <v>467</v>
      </c>
      <c r="AB279" t="s">
        <v>467</v>
      </c>
      <c r="AC279" t="s">
        <v>467</v>
      </c>
      <c r="AD279" t="s">
        <v>467</v>
      </c>
      <c r="AE279" t="s">
        <v>467</v>
      </c>
      <c r="AF279">
        <v>5</v>
      </c>
      <c r="AG279" t="s">
        <v>314</v>
      </c>
      <c r="AH279" t="s">
        <v>467</v>
      </c>
      <c r="AI279" t="s">
        <v>467</v>
      </c>
      <c r="AJ279" t="s">
        <v>467</v>
      </c>
      <c r="AK279" t="s">
        <v>467</v>
      </c>
      <c r="AL279" t="s">
        <v>467</v>
      </c>
      <c r="AM279" t="s">
        <v>467</v>
      </c>
      <c r="AN279">
        <v>25.203099999999999</v>
      </c>
      <c r="AO279" t="s">
        <v>467</v>
      </c>
      <c r="AP279" t="s">
        <v>467</v>
      </c>
    </row>
    <row r="280" spans="1:42" x14ac:dyDescent="0.3">
      <c r="A280" s="210" t="str">
        <f t="shared" si="17"/>
        <v>SL_2028_art_3_52</v>
      </c>
      <c r="B280" s="229" t="str">
        <f t="shared" si="18"/>
        <v>Single Short Haul Truck</v>
      </c>
      <c r="C280" s="240">
        <f t="shared" si="20"/>
        <v>2.5384092162257711E-2</v>
      </c>
      <c r="D280" s="421">
        <f t="shared" si="19"/>
        <v>3.803933130975129E-3</v>
      </c>
      <c r="E280">
        <v>0.14985499999999999</v>
      </c>
      <c r="F280">
        <v>1</v>
      </c>
      <c r="G280">
        <v>1</v>
      </c>
      <c r="H280">
        <v>2028</v>
      </c>
      <c r="I280">
        <v>1</v>
      </c>
      <c r="J280">
        <v>5</v>
      </c>
      <c r="K280" t="s">
        <v>312</v>
      </c>
      <c r="L280">
        <v>9</v>
      </c>
      <c r="M280">
        <v>49</v>
      </c>
      <c r="N280" t="s">
        <v>313</v>
      </c>
      <c r="O280">
        <v>49035</v>
      </c>
      <c r="P280" t="s">
        <v>235</v>
      </c>
      <c r="Q280">
        <v>490350</v>
      </c>
      <c r="R280">
        <v>52</v>
      </c>
      <c r="S280">
        <v>3</v>
      </c>
      <c r="T280" t="s">
        <v>175</v>
      </c>
      <c r="U280">
        <v>15</v>
      </c>
      <c r="V280" t="s">
        <v>342</v>
      </c>
      <c r="W280">
        <v>52</v>
      </c>
      <c r="X280" t="s">
        <v>259</v>
      </c>
      <c r="Y280" t="s">
        <v>467</v>
      </c>
      <c r="Z280" t="s">
        <v>467</v>
      </c>
      <c r="AA280" t="s">
        <v>467</v>
      </c>
      <c r="AB280" t="s">
        <v>467</v>
      </c>
      <c r="AC280" t="s">
        <v>467</v>
      </c>
      <c r="AD280" t="s">
        <v>467</v>
      </c>
      <c r="AE280" t="s">
        <v>467</v>
      </c>
      <c r="AF280">
        <v>5</v>
      </c>
      <c r="AG280" t="s">
        <v>314</v>
      </c>
      <c r="AH280" t="s">
        <v>467</v>
      </c>
      <c r="AI280" t="s">
        <v>467</v>
      </c>
      <c r="AJ280" t="s">
        <v>467</v>
      </c>
      <c r="AK280" t="s">
        <v>467</v>
      </c>
      <c r="AL280" t="s">
        <v>467</v>
      </c>
      <c r="AM280" t="s">
        <v>467</v>
      </c>
      <c r="AN280">
        <v>0.14985499999999999</v>
      </c>
      <c r="AO280" t="s">
        <v>467</v>
      </c>
      <c r="AP280" t="s">
        <v>467</v>
      </c>
    </row>
    <row r="281" spans="1:42" x14ac:dyDescent="0.3">
      <c r="A281" s="210" t="str">
        <f t="shared" si="17"/>
        <v>SL_2028_art_3_52</v>
      </c>
      <c r="B281" s="229" t="str">
        <f t="shared" si="18"/>
        <v>Single Short Haul Truck</v>
      </c>
      <c r="C281" s="240">
        <f t="shared" si="20"/>
        <v>2.5384092162257711E-2</v>
      </c>
      <c r="D281" s="421">
        <f t="shared" si="19"/>
        <v>0.64187484646092963</v>
      </c>
      <c r="E281">
        <v>25.2865</v>
      </c>
      <c r="F281">
        <v>1</v>
      </c>
      <c r="G281">
        <v>1</v>
      </c>
      <c r="H281">
        <v>2028</v>
      </c>
      <c r="I281">
        <v>1</v>
      </c>
      <c r="J281">
        <v>5</v>
      </c>
      <c r="K281" t="s">
        <v>312</v>
      </c>
      <c r="L281">
        <v>9</v>
      </c>
      <c r="M281">
        <v>49</v>
      </c>
      <c r="N281" t="s">
        <v>313</v>
      </c>
      <c r="O281">
        <v>49035</v>
      </c>
      <c r="P281" t="s">
        <v>235</v>
      </c>
      <c r="Q281">
        <v>490350</v>
      </c>
      <c r="R281">
        <v>52</v>
      </c>
      <c r="S281">
        <v>3</v>
      </c>
      <c r="T281" t="s">
        <v>175</v>
      </c>
      <c r="U281">
        <v>1</v>
      </c>
      <c r="V281" t="s">
        <v>343</v>
      </c>
      <c r="W281">
        <v>52</v>
      </c>
      <c r="X281" t="s">
        <v>259</v>
      </c>
      <c r="Y281" t="s">
        <v>467</v>
      </c>
      <c r="Z281" t="s">
        <v>467</v>
      </c>
      <c r="AA281" t="s">
        <v>467</v>
      </c>
      <c r="AB281" t="s">
        <v>467</v>
      </c>
      <c r="AC281" t="s">
        <v>467</v>
      </c>
      <c r="AD281" t="s">
        <v>467</v>
      </c>
      <c r="AE281" t="s">
        <v>467</v>
      </c>
      <c r="AF281">
        <v>5</v>
      </c>
      <c r="AG281" t="s">
        <v>314</v>
      </c>
      <c r="AH281" t="s">
        <v>467</v>
      </c>
      <c r="AI281" t="s">
        <v>467</v>
      </c>
      <c r="AJ281" t="s">
        <v>467</v>
      </c>
      <c r="AK281" t="s">
        <v>467</v>
      </c>
      <c r="AL281" t="s">
        <v>467</v>
      </c>
      <c r="AM281" t="s">
        <v>467</v>
      </c>
      <c r="AN281">
        <v>25.2865</v>
      </c>
      <c r="AO281" t="s">
        <v>467</v>
      </c>
      <c r="AP281" t="s">
        <v>467</v>
      </c>
    </row>
    <row r="282" spans="1:42" x14ac:dyDescent="0.3">
      <c r="A282" s="210" t="str">
        <f t="shared" si="17"/>
        <v>SL_2028_art_3_51</v>
      </c>
      <c r="B282" s="229" t="str">
        <f t="shared" si="18"/>
        <v>Refuse Truck</v>
      </c>
      <c r="C282" s="240">
        <f t="shared" si="20"/>
        <v>1.3855574196514914E-3</v>
      </c>
      <c r="D282" s="421">
        <f t="shared" si="19"/>
        <v>6.3036073362786565E-4</v>
      </c>
      <c r="E282">
        <v>0.45495099999999999</v>
      </c>
      <c r="F282">
        <v>1</v>
      </c>
      <c r="G282">
        <v>1</v>
      </c>
      <c r="H282">
        <v>2028</v>
      </c>
      <c r="I282">
        <v>1</v>
      </c>
      <c r="J282">
        <v>5</v>
      </c>
      <c r="K282" t="s">
        <v>312</v>
      </c>
      <c r="L282">
        <v>9</v>
      </c>
      <c r="M282">
        <v>49</v>
      </c>
      <c r="N282" t="s">
        <v>313</v>
      </c>
      <c r="O282">
        <v>49035</v>
      </c>
      <c r="P282" t="s">
        <v>235</v>
      </c>
      <c r="Q282">
        <v>490350</v>
      </c>
      <c r="R282">
        <v>51</v>
      </c>
      <c r="S282">
        <v>3</v>
      </c>
      <c r="T282" t="s">
        <v>175</v>
      </c>
      <c r="U282">
        <v>15</v>
      </c>
      <c r="V282" t="s">
        <v>342</v>
      </c>
      <c r="W282">
        <v>51</v>
      </c>
      <c r="X282" t="s">
        <v>258</v>
      </c>
      <c r="Y282" t="s">
        <v>467</v>
      </c>
      <c r="Z282" t="s">
        <v>467</v>
      </c>
      <c r="AA282" t="s">
        <v>467</v>
      </c>
      <c r="AB282" t="s">
        <v>467</v>
      </c>
      <c r="AC282" t="s">
        <v>467</v>
      </c>
      <c r="AD282" t="s">
        <v>467</v>
      </c>
      <c r="AE282" t="s">
        <v>467</v>
      </c>
      <c r="AF282">
        <v>5</v>
      </c>
      <c r="AG282" t="s">
        <v>314</v>
      </c>
      <c r="AH282" t="s">
        <v>467</v>
      </c>
      <c r="AI282" t="s">
        <v>467</v>
      </c>
      <c r="AJ282" t="s">
        <v>467</v>
      </c>
      <c r="AK282" t="s">
        <v>467</v>
      </c>
      <c r="AL282" t="s">
        <v>467</v>
      </c>
      <c r="AM282" t="s">
        <v>467</v>
      </c>
      <c r="AN282">
        <v>0.45495099999999999</v>
      </c>
      <c r="AO282" t="s">
        <v>467</v>
      </c>
      <c r="AP282" t="s">
        <v>467</v>
      </c>
    </row>
    <row r="283" spans="1:42" x14ac:dyDescent="0.3">
      <c r="A283" s="210" t="str">
        <f t="shared" si="17"/>
        <v>SL_2028_art_3_51</v>
      </c>
      <c r="B283" s="229" t="str">
        <f t="shared" si="18"/>
        <v>Refuse Truck</v>
      </c>
      <c r="C283" s="240">
        <f t="shared" si="20"/>
        <v>1.3855574196514914E-3</v>
      </c>
      <c r="D283" s="421">
        <f t="shared" si="19"/>
        <v>7.1963219817601121E-2</v>
      </c>
      <c r="E283">
        <v>51.938099999999999</v>
      </c>
      <c r="F283">
        <v>1</v>
      </c>
      <c r="G283">
        <v>1</v>
      </c>
      <c r="H283">
        <v>2028</v>
      </c>
      <c r="I283">
        <v>1</v>
      </c>
      <c r="J283">
        <v>5</v>
      </c>
      <c r="K283" t="s">
        <v>312</v>
      </c>
      <c r="L283">
        <v>9</v>
      </c>
      <c r="M283">
        <v>49</v>
      </c>
      <c r="N283" t="s">
        <v>313</v>
      </c>
      <c r="O283">
        <v>49035</v>
      </c>
      <c r="P283" t="s">
        <v>235</v>
      </c>
      <c r="Q283">
        <v>490350</v>
      </c>
      <c r="R283">
        <v>51</v>
      </c>
      <c r="S283">
        <v>3</v>
      </c>
      <c r="T283" t="s">
        <v>175</v>
      </c>
      <c r="U283">
        <v>1</v>
      </c>
      <c r="V283" t="s">
        <v>343</v>
      </c>
      <c r="W283">
        <v>51</v>
      </c>
      <c r="X283" t="s">
        <v>258</v>
      </c>
      <c r="Y283" t="s">
        <v>467</v>
      </c>
      <c r="Z283" t="s">
        <v>467</v>
      </c>
      <c r="AA283" t="s">
        <v>467</v>
      </c>
      <c r="AB283" t="s">
        <v>467</v>
      </c>
      <c r="AC283" t="s">
        <v>467</v>
      </c>
      <c r="AD283" t="s">
        <v>467</v>
      </c>
      <c r="AE283" t="s">
        <v>467</v>
      </c>
      <c r="AF283">
        <v>5</v>
      </c>
      <c r="AG283" t="s">
        <v>314</v>
      </c>
      <c r="AH283" t="s">
        <v>467</v>
      </c>
      <c r="AI283" t="s">
        <v>467</v>
      </c>
      <c r="AJ283" t="s">
        <v>467</v>
      </c>
      <c r="AK283" t="s">
        <v>467</v>
      </c>
      <c r="AL283" t="s">
        <v>467</v>
      </c>
      <c r="AM283" t="s">
        <v>467</v>
      </c>
      <c r="AN283">
        <v>51.938099999999999</v>
      </c>
      <c r="AO283" t="s">
        <v>467</v>
      </c>
      <c r="AP283" t="s">
        <v>467</v>
      </c>
    </row>
    <row r="284" spans="1:42" x14ac:dyDescent="0.3">
      <c r="A284" s="210" t="str">
        <f t="shared" si="17"/>
        <v>SL_2028_art_3_43</v>
      </c>
      <c r="B284" s="229" t="str">
        <f t="shared" si="18"/>
        <v>School Bus</v>
      </c>
      <c r="C284" s="240">
        <f t="shared" si="20"/>
        <v>1.144824296919607E-3</v>
      </c>
      <c r="D284" s="421">
        <f t="shared" si="19"/>
        <v>4.4427082008129495E-4</v>
      </c>
      <c r="E284">
        <v>0.388069</v>
      </c>
      <c r="F284">
        <v>1</v>
      </c>
      <c r="G284">
        <v>1</v>
      </c>
      <c r="H284">
        <v>2028</v>
      </c>
      <c r="I284">
        <v>1</v>
      </c>
      <c r="J284">
        <v>5</v>
      </c>
      <c r="K284" t="s">
        <v>312</v>
      </c>
      <c r="L284">
        <v>9</v>
      </c>
      <c r="M284">
        <v>49</v>
      </c>
      <c r="N284" t="s">
        <v>313</v>
      </c>
      <c r="O284">
        <v>49035</v>
      </c>
      <c r="P284" t="s">
        <v>235</v>
      </c>
      <c r="Q284">
        <v>490350</v>
      </c>
      <c r="R284">
        <v>43</v>
      </c>
      <c r="S284">
        <v>3</v>
      </c>
      <c r="T284" t="s">
        <v>175</v>
      </c>
      <c r="U284">
        <v>15</v>
      </c>
      <c r="V284" t="s">
        <v>342</v>
      </c>
      <c r="W284">
        <v>43</v>
      </c>
      <c r="X284" t="s">
        <v>257</v>
      </c>
      <c r="Y284" t="s">
        <v>467</v>
      </c>
      <c r="Z284" t="s">
        <v>467</v>
      </c>
      <c r="AA284" t="s">
        <v>467</v>
      </c>
      <c r="AB284" t="s">
        <v>467</v>
      </c>
      <c r="AC284" t="s">
        <v>467</v>
      </c>
      <c r="AD284" t="s">
        <v>467</v>
      </c>
      <c r="AE284" t="s">
        <v>467</v>
      </c>
      <c r="AF284">
        <v>5</v>
      </c>
      <c r="AG284" t="s">
        <v>314</v>
      </c>
      <c r="AH284" t="s">
        <v>467</v>
      </c>
      <c r="AI284" t="s">
        <v>467</v>
      </c>
      <c r="AJ284" t="s">
        <v>467</v>
      </c>
      <c r="AK284" t="s">
        <v>467</v>
      </c>
      <c r="AL284" t="s">
        <v>467</v>
      </c>
      <c r="AM284" t="s">
        <v>467</v>
      </c>
      <c r="AN284">
        <v>0.388069</v>
      </c>
      <c r="AO284" t="s">
        <v>467</v>
      </c>
      <c r="AP284" t="s">
        <v>467</v>
      </c>
    </row>
    <row r="285" spans="1:42" x14ac:dyDescent="0.3">
      <c r="A285" s="210" t="str">
        <f t="shared" si="17"/>
        <v>SL_2028_art_3_43</v>
      </c>
      <c r="B285" s="229" t="str">
        <f t="shared" si="18"/>
        <v>School Bus</v>
      </c>
      <c r="C285" s="240">
        <f t="shared" si="20"/>
        <v>1.144824296919607E-3</v>
      </c>
      <c r="D285" s="421">
        <f t="shared" si="19"/>
        <v>3.6944853850752024E-2</v>
      </c>
      <c r="E285">
        <v>32.2712</v>
      </c>
      <c r="F285">
        <v>1</v>
      </c>
      <c r="G285">
        <v>1</v>
      </c>
      <c r="H285">
        <v>2028</v>
      </c>
      <c r="I285">
        <v>1</v>
      </c>
      <c r="J285">
        <v>5</v>
      </c>
      <c r="K285" t="s">
        <v>312</v>
      </c>
      <c r="L285">
        <v>9</v>
      </c>
      <c r="M285">
        <v>49</v>
      </c>
      <c r="N285" t="s">
        <v>313</v>
      </c>
      <c r="O285">
        <v>49035</v>
      </c>
      <c r="P285" t="s">
        <v>235</v>
      </c>
      <c r="Q285">
        <v>490350</v>
      </c>
      <c r="R285">
        <v>43</v>
      </c>
      <c r="S285">
        <v>3</v>
      </c>
      <c r="T285" t="s">
        <v>175</v>
      </c>
      <c r="U285">
        <v>1</v>
      </c>
      <c r="V285" t="s">
        <v>343</v>
      </c>
      <c r="W285">
        <v>43</v>
      </c>
      <c r="X285" t="s">
        <v>257</v>
      </c>
      <c r="Y285" t="s">
        <v>467</v>
      </c>
      <c r="Z285" t="s">
        <v>467</v>
      </c>
      <c r="AA285" t="s">
        <v>467</v>
      </c>
      <c r="AB285" t="s">
        <v>467</v>
      </c>
      <c r="AC285" t="s">
        <v>467</v>
      </c>
      <c r="AD285" t="s">
        <v>467</v>
      </c>
      <c r="AE285" t="s">
        <v>467</v>
      </c>
      <c r="AF285">
        <v>5</v>
      </c>
      <c r="AG285" t="s">
        <v>314</v>
      </c>
      <c r="AH285" t="s">
        <v>467</v>
      </c>
      <c r="AI285" t="s">
        <v>467</v>
      </c>
      <c r="AJ285" t="s">
        <v>467</v>
      </c>
      <c r="AK285" t="s">
        <v>467</v>
      </c>
      <c r="AL285" t="s">
        <v>467</v>
      </c>
      <c r="AM285" t="s">
        <v>467</v>
      </c>
      <c r="AN285">
        <v>32.2712</v>
      </c>
      <c r="AO285" t="s">
        <v>467</v>
      </c>
      <c r="AP285" t="s">
        <v>467</v>
      </c>
    </row>
    <row r="286" spans="1:42" x14ac:dyDescent="0.3">
      <c r="A286" s="210" t="str">
        <f t="shared" si="17"/>
        <v>SL_2028_art_3_42</v>
      </c>
      <c r="B286" s="229" t="str">
        <f t="shared" si="18"/>
        <v>Transit Bus</v>
      </c>
      <c r="C286" s="240">
        <f t="shared" si="20"/>
        <v>4.7511097353918329E-4</v>
      </c>
      <c r="D286" s="421">
        <f t="shared" si="19"/>
        <v>2.4257978531476852E-4</v>
      </c>
      <c r="E286">
        <v>0.510575</v>
      </c>
      <c r="F286">
        <v>1</v>
      </c>
      <c r="G286">
        <v>1</v>
      </c>
      <c r="H286">
        <v>2028</v>
      </c>
      <c r="I286">
        <v>1</v>
      </c>
      <c r="J286">
        <v>5</v>
      </c>
      <c r="K286" t="s">
        <v>312</v>
      </c>
      <c r="L286">
        <v>9</v>
      </c>
      <c r="M286">
        <v>49</v>
      </c>
      <c r="N286" t="s">
        <v>313</v>
      </c>
      <c r="O286">
        <v>49035</v>
      </c>
      <c r="P286" t="s">
        <v>235</v>
      </c>
      <c r="Q286">
        <v>490350</v>
      </c>
      <c r="R286">
        <v>42</v>
      </c>
      <c r="S286">
        <v>3</v>
      </c>
      <c r="T286" t="s">
        <v>175</v>
      </c>
      <c r="U286">
        <v>15</v>
      </c>
      <c r="V286" t="s">
        <v>342</v>
      </c>
      <c r="W286">
        <v>42</v>
      </c>
      <c r="X286" t="s">
        <v>256</v>
      </c>
      <c r="Y286" t="s">
        <v>467</v>
      </c>
      <c r="Z286" t="s">
        <v>467</v>
      </c>
      <c r="AA286" t="s">
        <v>467</v>
      </c>
      <c r="AB286" t="s">
        <v>467</v>
      </c>
      <c r="AC286" t="s">
        <v>467</v>
      </c>
      <c r="AD286" t="s">
        <v>467</v>
      </c>
      <c r="AE286" t="s">
        <v>467</v>
      </c>
      <c r="AF286">
        <v>5</v>
      </c>
      <c r="AG286" t="s">
        <v>314</v>
      </c>
      <c r="AH286" t="s">
        <v>467</v>
      </c>
      <c r="AI286" t="s">
        <v>467</v>
      </c>
      <c r="AJ286" t="s">
        <v>467</v>
      </c>
      <c r="AK286" t="s">
        <v>467</v>
      </c>
      <c r="AL286" t="s">
        <v>467</v>
      </c>
      <c r="AM286" t="s">
        <v>467</v>
      </c>
      <c r="AN286">
        <v>0.510575</v>
      </c>
      <c r="AO286" t="s">
        <v>467</v>
      </c>
      <c r="AP286" t="s">
        <v>467</v>
      </c>
    </row>
    <row r="287" spans="1:42" x14ac:dyDescent="0.3">
      <c r="A287" s="210" t="str">
        <f t="shared" si="17"/>
        <v>SL_2028_art_3_42</v>
      </c>
      <c r="B287" s="229" t="str">
        <f t="shared" si="18"/>
        <v>Transit Bus</v>
      </c>
      <c r="C287" s="240">
        <f t="shared" si="20"/>
        <v>4.7511097353918329E-4</v>
      </c>
      <c r="D287" s="421">
        <f t="shared" si="19"/>
        <v>1.939882856070221E-2</v>
      </c>
      <c r="E287">
        <v>40.830100000000002</v>
      </c>
      <c r="F287">
        <v>1</v>
      </c>
      <c r="G287">
        <v>1</v>
      </c>
      <c r="H287">
        <v>2028</v>
      </c>
      <c r="I287">
        <v>1</v>
      </c>
      <c r="J287">
        <v>5</v>
      </c>
      <c r="K287" t="s">
        <v>312</v>
      </c>
      <c r="L287">
        <v>9</v>
      </c>
      <c r="M287">
        <v>49</v>
      </c>
      <c r="N287" t="s">
        <v>313</v>
      </c>
      <c r="O287">
        <v>49035</v>
      </c>
      <c r="P287" t="s">
        <v>235</v>
      </c>
      <c r="Q287">
        <v>490350</v>
      </c>
      <c r="R287">
        <v>42</v>
      </c>
      <c r="S287">
        <v>3</v>
      </c>
      <c r="T287" t="s">
        <v>175</v>
      </c>
      <c r="U287">
        <v>1</v>
      </c>
      <c r="V287" t="s">
        <v>343</v>
      </c>
      <c r="W287">
        <v>42</v>
      </c>
      <c r="X287" t="s">
        <v>256</v>
      </c>
      <c r="Y287" t="s">
        <v>467</v>
      </c>
      <c r="Z287" t="s">
        <v>467</v>
      </c>
      <c r="AA287" t="s">
        <v>467</v>
      </c>
      <c r="AB287" t="s">
        <v>467</v>
      </c>
      <c r="AC287" t="s">
        <v>467</v>
      </c>
      <c r="AD287" t="s">
        <v>467</v>
      </c>
      <c r="AE287" t="s">
        <v>467</v>
      </c>
      <c r="AF287">
        <v>5</v>
      </c>
      <c r="AG287" t="s">
        <v>314</v>
      </c>
      <c r="AH287" t="s">
        <v>467</v>
      </c>
      <c r="AI287" t="s">
        <v>467</v>
      </c>
      <c r="AJ287" t="s">
        <v>467</v>
      </c>
      <c r="AK287" t="s">
        <v>467</v>
      </c>
      <c r="AL287" t="s">
        <v>467</v>
      </c>
      <c r="AM287" t="s">
        <v>467</v>
      </c>
      <c r="AN287">
        <v>40.830100000000002</v>
      </c>
      <c r="AO287" t="s">
        <v>467</v>
      </c>
      <c r="AP287" t="s">
        <v>467</v>
      </c>
    </row>
    <row r="288" spans="1:42" x14ac:dyDescent="0.3">
      <c r="A288" s="210" t="str">
        <f t="shared" si="17"/>
        <v>SL_2028_art_3_41</v>
      </c>
      <c r="B288" s="229" t="str">
        <f t="shared" si="18"/>
        <v>Intercity Bus</v>
      </c>
      <c r="C288" s="240">
        <f t="shared" si="20"/>
        <v>1.4397214122347196E-3</v>
      </c>
      <c r="D288" s="421">
        <f t="shared" si="19"/>
        <v>7.6439848800484086E-4</v>
      </c>
      <c r="E288">
        <v>0.53093500000000005</v>
      </c>
      <c r="F288">
        <v>1</v>
      </c>
      <c r="G288">
        <v>1</v>
      </c>
      <c r="H288">
        <v>2028</v>
      </c>
      <c r="I288">
        <v>1</v>
      </c>
      <c r="J288">
        <v>5</v>
      </c>
      <c r="K288" t="s">
        <v>312</v>
      </c>
      <c r="L288">
        <v>9</v>
      </c>
      <c r="M288">
        <v>49</v>
      </c>
      <c r="N288" t="s">
        <v>313</v>
      </c>
      <c r="O288">
        <v>49035</v>
      </c>
      <c r="P288" t="s">
        <v>235</v>
      </c>
      <c r="Q288">
        <v>490350</v>
      </c>
      <c r="R288">
        <v>41</v>
      </c>
      <c r="S288">
        <v>3</v>
      </c>
      <c r="T288" t="s">
        <v>175</v>
      </c>
      <c r="U288">
        <v>15</v>
      </c>
      <c r="V288" t="s">
        <v>342</v>
      </c>
      <c r="W288">
        <v>41</v>
      </c>
      <c r="X288" t="s">
        <v>468</v>
      </c>
      <c r="Y288" t="s">
        <v>467</v>
      </c>
      <c r="Z288" t="s">
        <v>467</v>
      </c>
      <c r="AA288" t="s">
        <v>467</v>
      </c>
      <c r="AB288" t="s">
        <v>467</v>
      </c>
      <c r="AC288" t="s">
        <v>467</v>
      </c>
      <c r="AD288" t="s">
        <v>467</v>
      </c>
      <c r="AE288" t="s">
        <v>467</v>
      </c>
      <c r="AF288">
        <v>5</v>
      </c>
      <c r="AG288" t="s">
        <v>314</v>
      </c>
      <c r="AH288" t="s">
        <v>467</v>
      </c>
      <c r="AI288" t="s">
        <v>467</v>
      </c>
      <c r="AJ288" t="s">
        <v>467</v>
      </c>
      <c r="AK288" t="s">
        <v>467</v>
      </c>
      <c r="AL288" t="s">
        <v>467</v>
      </c>
      <c r="AM288" t="s">
        <v>467</v>
      </c>
      <c r="AN288">
        <v>0.53093500000000005</v>
      </c>
      <c r="AO288" t="s">
        <v>467</v>
      </c>
      <c r="AP288" t="s">
        <v>467</v>
      </c>
    </row>
    <row r="289" spans="1:42" x14ac:dyDescent="0.3">
      <c r="A289" s="210" t="str">
        <f t="shared" si="17"/>
        <v>SL_2028_art_3_41</v>
      </c>
      <c r="B289" s="229" t="str">
        <f t="shared" si="18"/>
        <v>Intercity Bus</v>
      </c>
      <c r="C289" s="240">
        <f t="shared" si="20"/>
        <v>1.4397214122347196E-3</v>
      </c>
      <c r="D289" s="421">
        <f t="shared" si="19"/>
        <v>6.5412302643472253E-2</v>
      </c>
      <c r="E289">
        <v>45.433999999999997</v>
      </c>
      <c r="F289">
        <v>1</v>
      </c>
      <c r="G289">
        <v>1</v>
      </c>
      <c r="H289">
        <v>2028</v>
      </c>
      <c r="I289">
        <v>1</v>
      </c>
      <c r="J289">
        <v>5</v>
      </c>
      <c r="K289" t="s">
        <v>312</v>
      </c>
      <c r="L289">
        <v>9</v>
      </c>
      <c r="M289">
        <v>49</v>
      </c>
      <c r="N289" t="s">
        <v>313</v>
      </c>
      <c r="O289">
        <v>49035</v>
      </c>
      <c r="P289" t="s">
        <v>235</v>
      </c>
      <c r="Q289">
        <v>490350</v>
      </c>
      <c r="R289">
        <v>41</v>
      </c>
      <c r="S289">
        <v>3</v>
      </c>
      <c r="T289" t="s">
        <v>175</v>
      </c>
      <c r="U289">
        <v>1</v>
      </c>
      <c r="V289" t="s">
        <v>343</v>
      </c>
      <c r="W289">
        <v>41</v>
      </c>
      <c r="X289" t="s">
        <v>468</v>
      </c>
      <c r="Y289" t="s">
        <v>467</v>
      </c>
      <c r="Z289" t="s">
        <v>467</v>
      </c>
      <c r="AA289" t="s">
        <v>467</v>
      </c>
      <c r="AB289" t="s">
        <v>467</v>
      </c>
      <c r="AC289" t="s">
        <v>467</v>
      </c>
      <c r="AD289" t="s">
        <v>467</v>
      </c>
      <c r="AE289" t="s">
        <v>467</v>
      </c>
      <c r="AF289">
        <v>5</v>
      </c>
      <c r="AG289" t="s">
        <v>314</v>
      </c>
      <c r="AH289" t="s">
        <v>467</v>
      </c>
      <c r="AI289" t="s">
        <v>467</v>
      </c>
      <c r="AJ289" t="s">
        <v>467</v>
      </c>
      <c r="AK289" t="s">
        <v>467</v>
      </c>
      <c r="AL289" t="s">
        <v>467</v>
      </c>
      <c r="AM289" t="s">
        <v>467</v>
      </c>
      <c r="AN289">
        <v>45.433999999999997</v>
      </c>
      <c r="AO289" t="s">
        <v>467</v>
      </c>
      <c r="AP289" t="s">
        <v>467</v>
      </c>
    </row>
    <row r="290" spans="1:42" x14ac:dyDescent="0.3">
      <c r="A290" s="210" t="str">
        <f t="shared" si="17"/>
        <v>SL_2028_art_3_32</v>
      </c>
      <c r="B290" s="229" t="str">
        <f t="shared" si="18"/>
        <v>Light Commercial Truck</v>
      </c>
      <c r="C290" s="240">
        <f t="shared" si="20"/>
        <v>2.8352451231163752E-2</v>
      </c>
      <c r="D290" s="421">
        <f t="shared" si="19"/>
        <v>1.1264910865812288E-5</v>
      </c>
      <c r="E290">
        <v>3.97317E-4</v>
      </c>
      <c r="F290">
        <v>1</v>
      </c>
      <c r="G290">
        <v>1</v>
      </c>
      <c r="H290">
        <v>2028</v>
      </c>
      <c r="I290">
        <v>1</v>
      </c>
      <c r="J290">
        <v>5</v>
      </c>
      <c r="K290" t="s">
        <v>312</v>
      </c>
      <c r="L290">
        <v>9</v>
      </c>
      <c r="M290">
        <v>49</v>
      </c>
      <c r="N290" t="s">
        <v>313</v>
      </c>
      <c r="O290">
        <v>49035</v>
      </c>
      <c r="P290" t="s">
        <v>235</v>
      </c>
      <c r="Q290">
        <v>490350</v>
      </c>
      <c r="R290">
        <v>32</v>
      </c>
      <c r="S290">
        <v>3</v>
      </c>
      <c r="T290" t="s">
        <v>175</v>
      </c>
      <c r="U290">
        <v>15</v>
      </c>
      <c r="V290" t="s">
        <v>342</v>
      </c>
      <c r="W290">
        <v>32</v>
      </c>
      <c r="X290" t="s">
        <v>254</v>
      </c>
      <c r="Y290" t="s">
        <v>467</v>
      </c>
      <c r="Z290" t="s">
        <v>467</v>
      </c>
      <c r="AA290" t="s">
        <v>467</v>
      </c>
      <c r="AB290" t="s">
        <v>467</v>
      </c>
      <c r="AC290" t="s">
        <v>467</v>
      </c>
      <c r="AD290" t="s">
        <v>467</v>
      </c>
      <c r="AE290" t="s">
        <v>467</v>
      </c>
      <c r="AF290">
        <v>5</v>
      </c>
      <c r="AG290" t="s">
        <v>314</v>
      </c>
      <c r="AH290" t="s">
        <v>467</v>
      </c>
      <c r="AI290" t="s">
        <v>467</v>
      </c>
      <c r="AJ290" t="s">
        <v>467</v>
      </c>
      <c r="AK290" t="s">
        <v>467</v>
      </c>
      <c r="AL290" t="s">
        <v>467</v>
      </c>
      <c r="AM290" t="s">
        <v>467</v>
      </c>
      <c r="AN290">
        <v>3.97317E-4</v>
      </c>
      <c r="AO290" t="s">
        <v>467</v>
      </c>
      <c r="AP290" t="s">
        <v>467</v>
      </c>
    </row>
    <row r="291" spans="1:42" x14ac:dyDescent="0.3">
      <c r="A291" s="210" t="str">
        <f t="shared" si="17"/>
        <v>SL_2028_art_3_32</v>
      </c>
      <c r="B291" s="229" t="str">
        <f t="shared" si="18"/>
        <v>Light Commercial Truck</v>
      </c>
      <c r="C291" s="240">
        <f t="shared" si="20"/>
        <v>2.8352451231163752E-2</v>
      </c>
      <c r="D291" s="421">
        <f t="shared" si="19"/>
        <v>4.5762840958684471E-2</v>
      </c>
      <c r="E291">
        <v>1.6140699999999999</v>
      </c>
      <c r="F291">
        <v>1</v>
      </c>
      <c r="G291">
        <v>1</v>
      </c>
      <c r="H291">
        <v>2028</v>
      </c>
      <c r="I291">
        <v>1</v>
      </c>
      <c r="J291">
        <v>5</v>
      </c>
      <c r="K291" t="s">
        <v>312</v>
      </c>
      <c r="L291">
        <v>9</v>
      </c>
      <c r="M291">
        <v>49</v>
      </c>
      <c r="N291" t="s">
        <v>313</v>
      </c>
      <c r="O291">
        <v>49035</v>
      </c>
      <c r="P291" t="s">
        <v>235</v>
      </c>
      <c r="Q291">
        <v>490350</v>
      </c>
      <c r="R291">
        <v>32</v>
      </c>
      <c r="S291">
        <v>3</v>
      </c>
      <c r="T291" t="s">
        <v>175</v>
      </c>
      <c r="U291">
        <v>1</v>
      </c>
      <c r="V291" t="s">
        <v>343</v>
      </c>
      <c r="W291">
        <v>32</v>
      </c>
      <c r="X291" t="s">
        <v>254</v>
      </c>
      <c r="Y291" t="s">
        <v>467</v>
      </c>
      <c r="Z291" t="s">
        <v>467</v>
      </c>
      <c r="AA291" t="s">
        <v>467</v>
      </c>
      <c r="AB291" t="s">
        <v>467</v>
      </c>
      <c r="AC291" t="s">
        <v>467</v>
      </c>
      <c r="AD291" t="s">
        <v>467</v>
      </c>
      <c r="AE291" t="s">
        <v>467</v>
      </c>
      <c r="AF291">
        <v>5</v>
      </c>
      <c r="AG291" t="s">
        <v>314</v>
      </c>
      <c r="AH291" t="s">
        <v>467</v>
      </c>
      <c r="AI291" t="s">
        <v>467</v>
      </c>
      <c r="AJ291" t="s">
        <v>467</v>
      </c>
      <c r="AK291" t="s">
        <v>467</v>
      </c>
      <c r="AL291" t="s">
        <v>467</v>
      </c>
      <c r="AM291" t="s">
        <v>467</v>
      </c>
      <c r="AN291">
        <v>1.6140699999999999</v>
      </c>
      <c r="AO291" t="s">
        <v>467</v>
      </c>
      <c r="AP291" t="s">
        <v>467</v>
      </c>
    </row>
    <row r="292" spans="1:42" x14ac:dyDescent="0.3">
      <c r="A292" s="210" t="str">
        <f t="shared" si="17"/>
        <v>SL_2028_art_3_31</v>
      </c>
      <c r="B292" s="229" t="str">
        <f t="shared" si="18"/>
        <v>Passenger Truck</v>
      </c>
      <c r="C292" s="240">
        <f t="shared" si="20"/>
        <v>0.24407841471830063</v>
      </c>
      <c r="D292" s="421">
        <f t="shared" si="19"/>
        <v>9.4380729560101934E-5</v>
      </c>
      <c r="E292">
        <v>3.8668200000000001E-4</v>
      </c>
      <c r="F292">
        <v>1</v>
      </c>
      <c r="G292">
        <v>1</v>
      </c>
      <c r="H292">
        <v>2028</v>
      </c>
      <c r="I292">
        <v>1</v>
      </c>
      <c r="J292">
        <v>5</v>
      </c>
      <c r="K292" t="s">
        <v>312</v>
      </c>
      <c r="L292">
        <v>9</v>
      </c>
      <c r="M292">
        <v>49</v>
      </c>
      <c r="N292" t="s">
        <v>313</v>
      </c>
      <c r="O292">
        <v>49035</v>
      </c>
      <c r="P292" t="s">
        <v>235</v>
      </c>
      <c r="Q292">
        <v>490350</v>
      </c>
      <c r="R292">
        <v>31</v>
      </c>
      <c r="S292">
        <v>3</v>
      </c>
      <c r="T292" t="s">
        <v>175</v>
      </c>
      <c r="U292">
        <v>15</v>
      </c>
      <c r="V292" t="s">
        <v>342</v>
      </c>
      <c r="W292">
        <v>31</v>
      </c>
      <c r="X292" t="s">
        <v>253</v>
      </c>
      <c r="Y292" t="s">
        <v>467</v>
      </c>
      <c r="Z292" t="s">
        <v>467</v>
      </c>
      <c r="AA292" t="s">
        <v>467</v>
      </c>
      <c r="AB292" t="s">
        <v>467</v>
      </c>
      <c r="AC292" t="s">
        <v>467</v>
      </c>
      <c r="AD292" t="s">
        <v>467</v>
      </c>
      <c r="AE292" t="s">
        <v>467</v>
      </c>
      <c r="AF292">
        <v>5</v>
      </c>
      <c r="AG292" t="s">
        <v>314</v>
      </c>
      <c r="AH292" t="s">
        <v>467</v>
      </c>
      <c r="AI292" t="s">
        <v>467</v>
      </c>
      <c r="AJ292" t="s">
        <v>467</v>
      </c>
      <c r="AK292" t="s">
        <v>467</v>
      </c>
      <c r="AL292" t="s">
        <v>467</v>
      </c>
      <c r="AM292" t="s">
        <v>467</v>
      </c>
      <c r="AN292">
        <v>3.8668200000000001E-4</v>
      </c>
      <c r="AO292" t="s">
        <v>467</v>
      </c>
      <c r="AP292" t="s">
        <v>467</v>
      </c>
    </row>
    <row r="293" spans="1:42" x14ac:dyDescent="0.3">
      <c r="A293" s="210" t="str">
        <f t="shared" si="17"/>
        <v>SL_2028_art_3_31</v>
      </c>
      <c r="B293" s="229" t="str">
        <f t="shared" si="18"/>
        <v>Passenger Truck</v>
      </c>
      <c r="C293" s="240">
        <f t="shared" si="20"/>
        <v>0.24407841471830063</v>
      </c>
      <c r="D293" s="421">
        <f t="shared" si="19"/>
        <v>0.32507339585842149</v>
      </c>
      <c r="E293">
        <v>1.3318399999999999</v>
      </c>
      <c r="F293">
        <v>1</v>
      </c>
      <c r="G293">
        <v>1</v>
      </c>
      <c r="H293">
        <v>2028</v>
      </c>
      <c r="I293">
        <v>1</v>
      </c>
      <c r="J293">
        <v>5</v>
      </c>
      <c r="K293" t="s">
        <v>312</v>
      </c>
      <c r="L293">
        <v>9</v>
      </c>
      <c r="M293">
        <v>49</v>
      </c>
      <c r="N293" t="s">
        <v>313</v>
      </c>
      <c r="O293">
        <v>49035</v>
      </c>
      <c r="P293" t="s">
        <v>235</v>
      </c>
      <c r="Q293">
        <v>490350</v>
      </c>
      <c r="R293">
        <v>31</v>
      </c>
      <c r="S293">
        <v>3</v>
      </c>
      <c r="T293" t="s">
        <v>175</v>
      </c>
      <c r="U293">
        <v>1</v>
      </c>
      <c r="V293" t="s">
        <v>343</v>
      </c>
      <c r="W293">
        <v>31</v>
      </c>
      <c r="X293" t="s">
        <v>253</v>
      </c>
      <c r="Y293" t="s">
        <v>467</v>
      </c>
      <c r="Z293" t="s">
        <v>467</v>
      </c>
      <c r="AA293" t="s">
        <v>467</v>
      </c>
      <c r="AB293" t="s">
        <v>467</v>
      </c>
      <c r="AC293" t="s">
        <v>467</v>
      </c>
      <c r="AD293" t="s">
        <v>467</v>
      </c>
      <c r="AE293" t="s">
        <v>467</v>
      </c>
      <c r="AF293">
        <v>5</v>
      </c>
      <c r="AG293" t="s">
        <v>314</v>
      </c>
      <c r="AH293" t="s">
        <v>467</v>
      </c>
      <c r="AI293" t="s">
        <v>467</v>
      </c>
      <c r="AJ293" t="s">
        <v>467</v>
      </c>
      <c r="AK293" t="s">
        <v>467</v>
      </c>
      <c r="AL293" t="s">
        <v>467</v>
      </c>
      <c r="AM293" t="s">
        <v>467</v>
      </c>
      <c r="AN293">
        <v>1.3318399999999999</v>
      </c>
      <c r="AO293" t="s">
        <v>467</v>
      </c>
      <c r="AP293" t="s">
        <v>467</v>
      </c>
    </row>
    <row r="294" spans="1:42" x14ac:dyDescent="0.3">
      <c r="A294" s="210" t="str">
        <f t="shared" si="17"/>
        <v>SL_2028_art_3_21</v>
      </c>
      <c r="B294" s="229" t="str">
        <f t="shared" si="18"/>
        <v>Passenger Car</v>
      </c>
      <c r="C294" s="240">
        <f t="shared" si="20"/>
        <v>0.64892751445142116</v>
      </c>
      <c r="D294" s="421">
        <f t="shared" si="19"/>
        <v>1.4425334182497867E-6</v>
      </c>
      <c r="E294">
        <v>2.22295E-6</v>
      </c>
      <c r="F294">
        <v>1</v>
      </c>
      <c r="G294">
        <v>1</v>
      </c>
      <c r="H294">
        <v>2028</v>
      </c>
      <c r="I294">
        <v>1</v>
      </c>
      <c r="J294">
        <v>5</v>
      </c>
      <c r="K294" t="s">
        <v>312</v>
      </c>
      <c r="L294">
        <v>9</v>
      </c>
      <c r="M294">
        <v>49</v>
      </c>
      <c r="N294" t="s">
        <v>313</v>
      </c>
      <c r="O294">
        <v>49035</v>
      </c>
      <c r="P294" t="s">
        <v>235</v>
      </c>
      <c r="Q294">
        <v>490350</v>
      </c>
      <c r="R294">
        <v>21</v>
      </c>
      <c r="S294">
        <v>3</v>
      </c>
      <c r="T294" t="s">
        <v>175</v>
      </c>
      <c r="U294">
        <v>15</v>
      </c>
      <c r="V294" t="s">
        <v>342</v>
      </c>
      <c r="W294">
        <v>21</v>
      </c>
      <c r="X294" t="s">
        <v>252</v>
      </c>
      <c r="Y294" t="s">
        <v>467</v>
      </c>
      <c r="Z294" t="s">
        <v>467</v>
      </c>
      <c r="AA294" t="s">
        <v>467</v>
      </c>
      <c r="AB294" t="s">
        <v>467</v>
      </c>
      <c r="AC294" t="s">
        <v>467</v>
      </c>
      <c r="AD294" t="s">
        <v>467</v>
      </c>
      <c r="AE294" t="s">
        <v>467</v>
      </c>
      <c r="AF294">
        <v>5</v>
      </c>
      <c r="AG294" t="s">
        <v>314</v>
      </c>
      <c r="AH294" t="s">
        <v>467</v>
      </c>
      <c r="AI294" t="s">
        <v>467</v>
      </c>
      <c r="AJ294" t="s">
        <v>467</v>
      </c>
      <c r="AK294" t="s">
        <v>467</v>
      </c>
      <c r="AL294" t="s">
        <v>467</v>
      </c>
      <c r="AM294" t="s">
        <v>467</v>
      </c>
      <c r="AN294">
        <v>2.22295E-6</v>
      </c>
      <c r="AO294" t="s">
        <v>467</v>
      </c>
      <c r="AP294" t="s">
        <v>467</v>
      </c>
    </row>
    <row r="295" spans="1:42" x14ac:dyDescent="0.3">
      <c r="A295" s="210" t="str">
        <f t="shared" si="17"/>
        <v>SL_2028_art_3_21</v>
      </c>
      <c r="B295" s="229" t="str">
        <f t="shared" si="18"/>
        <v>Passenger Car</v>
      </c>
      <c r="C295" s="240">
        <f t="shared" si="20"/>
        <v>0.64892751445142116</v>
      </c>
      <c r="D295" s="421">
        <f t="shared" si="19"/>
        <v>3.3475509867739568E-2</v>
      </c>
      <c r="E295">
        <v>5.1585899999999997E-2</v>
      </c>
      <c r="F295">
        <v>1</v>
      </c>
      <c r="G295">
        <v>1</v>
      </c>
      <c r="H295">
        <v>2028</v>
      </c>
      <c r="I295">
        <v>1</v>
      </c>
      <c r="J295">
        <v>5</v>
      </c>
      <c r="K295" t="s">
        <v>312</v>
      </c>
      <c r="L295">
        <v>9</v>
      </c>
      <c r="M295">
        <v>49</v>
      </c>
      <c r="N295" t="s">
        <v>313</v>
      </c>
      <c r="O295">
        <v>49035</v>
      </c>
      <c r="P295" t="s">
        <v>235</v>
      </c>
      <c r="Q295">
        <v>490350</v>
      </c>
      <c r="R295">
        <v>21</v>
      </c>
      <c r="S295">
        <v>3</v>
      </c>
      <c r="T295" t="s">
        <v>175</v>
      </c>
      <c r="U295">
        <v>1</v>
      </c>
      <c r="V295" t="s">
        <v>343</v>
      </c>
      <c r="W295">
        <v>21</v>
      </c>
      <c r="X295" t="s">
        <v>252</v>
      </c>
      <c r="Y295" t="s">
        <v>467</v>
      </c>
      <c r="Z295" t="s">
        <v>467</v>
      </c>
      <c r="AA295" t="s">
        <v>467</v>
      </c>
      <c r="AB295" t="s">
        <v>467</v>
      </c>
      <c r="AC295" t="s">
        <v>467</v>
      </c>
      <c r="AD295" t="s">
        <v>467</v>
      </c>
      <c r="AE295" t="s">
        <v>467</v>
      </c>
      <c r="AF295">
        <v>5</v>
      </c>
      <c r="AG295" t="s">
        <v>314</v>
      </c>
      <c r="AH295" t="s">
        <v>467</v>
      </c>
      <c r="AI295" t="s">
        <v>467</v>
      </c>
      <c r="AJ295" t="s">
        <v>467</v>
      </c>
      <c r="AK295" t="s">
        <v>467</v>
      </c>
      <c r="AL295" t="s">
        <v>467</v>
      </c>
      <c r="AM295" t="s">
        <v>467</v>
      </c>
      <c r="AN295">
        <v>5.1585899999999997E-2</v>
      </c>
      <c r="AO295" t="s">
        <v>467</v>
      </c>
      <c r="AP295" t="s">
        <v>467</v>
      </c>
    </row>
    <row r="296" spans="1:42" x14ac:dyDescent="0.3">
      <c r="A296" s="210" t="str">
        <f t="shared" si="17"/>
        <v>SL_2028_art_3_11</v>
      </c>
      <c r="B296" s="229" t="str">
        <f t="shared" si="18"/>
        <v>Motorcycle</v>
      </c>
      <c r="C296" s="240">
        <f t="shared" si="20"/>
        <v>8.6555709987792731E-4</v>
      </c>
      <c r="D296" s="421">
        <f t="shared" si="19"/>
        <v>0</v>
      </c>
      <c r="E296">
        <v>0</v>
      </c>
      <c r="F296">
        <v>1</v>
      </c>
      <c r="G296">
        <v>1</v>
      </c>
      <c r="H296">
        <v>2028</v>
      </c>
      <c r="I296">
        <v>1</v>
      </c>
      <c r="J296">
        <v>5</v>
      </c>
      <c r="K296" t="s">
        <v>312</v>
      </c>
      <c r="L296">
        <v>9</v>
      </c>
      <c r="M296">
        <v>49</v>
      </c>
      <c r="N296" t="s">
        <v>313</v>
      </c>
      <c r="O296">
        <v>49035</v>
      </c>
      <c r="P296" t="s">
        <v>235</v>
      </c>
      <c r="Q296">
        <v>490350</v>
      </c>
      <c r="R296">
        <v>11</v>
      </c>
      <c r="S296">
        <v>3</v>
      </c>
      <c r="T296" t="s">
        <v>175</v>
      </c>
      <c r="U296">
        <v>15</v>
      </c>
      <c r="V296" t="s">
        <v>342</v>
      </c>
      <c r="W296">
        <v>11</v>
      </c>
      <c r="X296" t="s">
        <v>250</v>
      </c>
      <c r="Y296" t="s">
        <v>467</v>
      </c>
      <c r="Z296" t="s">
        <v>467</v>
      </c>
      <c r="AA296" t="s">
        <v>467</v>
      </c>
      <c r="AB296" t="s">
        <v>467</v>
      </c>
      <c r="AC296" t="s">
        <v>467</v>
      </c>
      <c r="AD296" t="s">
        <v>467</v>
      </c>
      <c r="AE296" t="s">
        <v>467</v>
      </c>
      <c r="AF296">
        <v>5</v>
      </c>
      <c r="AG296" t="s">
        <v>314</v>
      </c>
      <c r="AH296" t="s">
        <v>467</v>
      </c>
      <c r="AI296" t="s">
        <v>467</v>
      </c>
      <c r="AJ296" t="s">
        <v>467</v>
      </c>
      <c r="AK296" t="s">
        <v>467</v>
      </c>
      <c r="AL296" t="s">
        <v>467</v>
      </c>
      <c r="AM296" t="s">
        <v>467</v>
      </c>
      <c r="AN296">
        <v>0</v>
      </c>
      <c r="AO296" t="s">
        <v>467</v>
      </c>
      <c r="AP296" t="s">
        <v>467</v>
      </c>
    </row>
    <row r="297" spans="1:42" x14ac:dyDescent="0.3">
      <c r="A297" s="210" t="str">
        <f t="shared" si="17"/>
        <v>SL_2028_art_3_11</v>
      </c>
      <c r="B297" s="229" t="str">
        <f t="shared" si="18"/>
        <v>Motorcycle</v>
      </c>
      <c r="C297" s="240">
        <f t="shared" si="20"/>
        <v>8.6555709987792731E-4</v>
      </c>
      <c r="D297" s="421">
        <f t="shared" si="19"/>
        <v>2.114140527593835E-3</v>
      </c>
      <c r="E297">
        <v>2.44252</v>
      </c>
      <c r="F297">
        <v>1</v>
      </c>
      <c r="G297">
        <v>1</v>
      </c>
      <c r="H297">
        <v>2028</v>
      </c>
      <c r="I297">
        <v>1</v>
      </c>
      <c r="J297">
        <v>5</v>
      </c>
      <c r="K297" t="s">
        <v>312</v>
      </c>
      <c r="L297">
        <v>9</v>
      </c>
      <c r="M297">
        <v>49</v>
      </c>
      <c r="N297" t="s">
        <v>313</v>
      </c>
      <c r="O297">
        <v>49035</v>
      </c>
      <c r="P297" t="s">
        <v>235</v>
      </c>
      <c r="Q297">
        <v>490350</v>
      </c>
      <c r="R297">
        <v>11</v>
      </c>
      <c r="S297">
        <v>3</v>
      </c>
      <c r="T297" t="s">
        <v>175</v>
      </c>
      <c r="U297">
        <v>1</v>
      </c>
      <c r="V297" t="s">
        <v>343</v>
      </c>
      <c r="W297">
        <v>11</v>
      </c>
      <c r="X297" t="s">
        <v>250</v>
      </c>
      <c r="Y297" t="s">
        <v>467</v>
      </c>
      <c r="Z297" t="s">
        <v>467</v>
      </c>
      <c r="AA297" t="s">
        <v>467</v>
      </c>
      <c r="AB297" t="s">
        <v>467</v>
      </c>
      <c r="AC297" t="s">
        <v>467</v>
      </c>
      <c r="AD297" t="s">
        <v>467</v>
      </c>
      <c r="AE297" t="s">
        <v>467</v>
      </c>
      <c r="AF297">
        <v>5</v>
      </c>
      <c r="AG297" t="s">
        <v>314</v>
      </c>
      <c r="AH297" t="s">
        <v>467</v>
      </c>
      <c r="AI297" t="s">
        <v>467</v>
      </c>
      <c r="AJ297" t="s">
        <v>467</v>
      </c>
      <c r="AK297" t="s">
        <v>467</v>
      </c>
      <c r="AL297" t="s">
        <v>467</v>
      </c>
      <c r="AM297" t="s">
        <v>467</v>
      </c>
      <c r="AN297">
        <v>2.44252</v>
      </c>
      <c r="AO297" t="s">
        <v>467</v>
      </c>
      <c r="AP297" t="s">
        <v>467</v>
      </c>
    </row>
    <row r="298" spans="1:42" x14ac:dyDescent="0.3">
      <c r="A298" s="210" t="str">
        <f t="shared" si="17"/>
        <v>SL_2028_art_2_62</v>
      </c>
      <c r="B298" s="229" t="str">
        <f t="shared" si="18"/>
        <v>Combination Long Haul Truck</v>
      </c>
      <c r="C298" s="240">
        <f t="shared" si="20"/>
        <v>2.2573995543173502E-2</v>
      </c>
      <c r="D298" s="421">
        <f t="shared" si="19"/>
        <v>6.1303973956640849E-3</v>
      </c>
      <c r="E298">
        <v>0.271569</v>
      </c>
      <c r="F298">
        <v>1</v>
      </c>
      <c r="G298">
        <v>1</v>
      </c>
      <c r="H298">
        <v>2028</v>
      </c>
      <c r="I298">
        <v>1</v>
      </c>
      <c r="J298">
        <v>5</v>
      </c>
      <c r="K298" t="s">
        <v>312</v>
      </c>
      <c r="L298">
        <v>9</v>
      </c>
      <c r="M298">
        <v>49</v>
      </c>
      <c r="N298" t="s">
        <v>313</v>
      </c>
      <c r="O298">
        <v>49035</v>
      </c>
      <c r="P298" t="s">
        <v>235</v>
      </c>
      <c r="Q298">
        <v>490350</v>
      </c>
      <c r="R298">
        <v>62</v>
      </c>
      <c r="S298">
        <v>2</v>
      </c>
      <c r="T298" t="s">
        <v>174</v>
      </c>
      <c r="U298">
        <v>15</v>
      </c>
      <c r="V298" t="s">
        <v>342</v>
      </c>
      <c r="W298">
        <v>62</v>
      </c>
      <c r="X298" t="s">
        <v>263</v>
      </c>
      <c r="Y298" t="s">
        <v>467</v>
      </c>
      <c r="Z298" t="s">
        <v>467</v>
      </c>
      <c r="AA298" t="s">
        <v>467</v>
      </c>
      <c r="AB298" t="s">
        <v>467</v>
      </c>
      <c r="AC298" t="s">
        <v>467</v>
      </c>
      <c r="AD298" t="s">
        <v>467</v>
      </c>
      <c r="AE298" t="s">
        <v>467</v>
      </c>
      <c r="AF298">
        <v>5</v>
      </c>
      <c r="AG298" t="s">
        <v>314</v>
      </c>
      <c r="AH298" t="s">
        <v>467</v>
      </c>
      <c r="AI298" t="s">
        <v>467</v>
      </c>
      <c r="AJ298" t="s">
        <v>467</v>
      </c>
      <c r="AK298" t="s">
        <v>467</v>
      </c>
      <c r="AL298" t="s">
        <v>467</v>
      </c>
      <c r="AM298" t="s">
        <v>467</v>
      </c>
      <c r="AN298">
        <v>0.271569</v>
      </c>
      <c r="AO298" t="s">
        <v>467</v>
      </c>
      <c r="AP298" t="s">
        <v>467</v>
      </c>
    </row>
    <row r="299" spans="1:42" x14ac:dyDescent="0.3">
      <c r="A299" s="210" t="str">
        <f t="shared" si="17"/>
        <v>SL_2028_art_2_62</v>
      </c>
      <c r="B299" s="229" t="str">
        <f t="shared" si="18"/>
        <v>Combination Long Haul Truck</v>
      </c>
      <c r="C299" s="240">
        <f t="shared" si="20"/>
        <v>2.2573995543173502E-2</v>
      </c>
      <c r="D299" s="421">
        <f t="shared" si="19"/>
        <v>0.42789234292040806</v>
      </c>
      <c r="E299">
        <v>18.955100000000002</v>
      </c>
      <c r="F299">
        <v>1</v>
      </c>
      <c r="G299">
        <v>1</v>
      </c>
      <c r="H299">
        <v>2028</v>
      </c>
      <c r="I299">
        <v>1</v>
      </c>
      <c r="J299">
        <v>5</v>
      </c>
      <c r="K299" t="s">
        <v>312</v>
      </c>
      <c r="L299">
        <v>9</v>
      </c>
      <c r="M299">
        <v>49</v>
      </c>
      <c r="N299" t="s">
        <v>313</v>
      </c>
      <c r="O299">
        <v>49035</v>
      </c>
      <c r="P299" t="s">
        <v>235</v>
      </c>
      <c r="Q299">
        <v>490350</v>
      </c>
      <c r="R299">
        <v>62</v>
      </c>
      <c r="S299">
        <v>2</v>
      </c>
      <c r="T299" t="s">
        <v>174</v>
      </c>
      <c r="U299">
        <v>1</v>
      </c>
      <c r="V299" t="s">
        <v>343</v>
      </c>
      <c r="W299">
        <v>62</v>
      </c>
      <c r="X299" t="s">
        <v>263</v>
      </c>
      <c r="Y299" t="s">
        <v>467</v>
      </c>
      <c r="Z299" t="s">
        <v>467</v>
      </c>
      <c r="AA299" t="s">
        <v>467</v>
      </c>
      <c r="AB299" t="s">
        <v>467</v>
      </c>
      <c r="AC299" t="s">
        <v>467</v>
      </c>
      <c r="AD299" t="s">
        <v>467</v>
      </c>
      <c r="AE299" t="s">
        <v>467</v>
      </c>
      <c r="AF299">
        <v>5</v>
      </c>
      <c r="AG299" t="s">
        <v>314</v>
      </c>
      <c r="AH299" t="s">
        <v>467</v>
      </c>
      <c r="AI299" t="s">
        <v>467</v>
      </c>
      <c r="AJ299" t="s">
        <v>467</v>
      </c>
      <c r="AK299" t="s">
        <v>467</v>
      </c>
      <c r="AL299" t="s">
        <v>467</v>
      </c>
      <c r="AM299" t="s">
        <v>467</v>
      </c>
      <c r="AN299">
        <v>18.955100000000002</v>
      </c>
      <c r="AO299" t="s">
        <v>467</v>
      </c>
      <c r="AP299" t="s">
        <v>467</v>
      </c>
    </row>
    <row r="300" spans="1:42" x14ac:dyDescent="0.3">
      <c r="A300" s="210" t="str">
        <f t="shared" si="17"/>
        <v>SL_2028_art_2_61</v>
      </c>
      <c r="B300" s="229" t="str">
        <f t="shared" si="18"/>
        <v>Combination Short Haul Truck</v>
      </c>
      <c r="C300" s="240">
        <f t="shared" si="20"/>
        <v>2.089364887475836E-2</v>
      </c>
      <c r="D300" s="421">
        <f t="shared" si="19"/>
        <v>6.4135771395424507E-3</v>
      </c>
      <c r="E300">
        <v>0.30696299999999999</v>
      </c>
      <c r="F300">
        <v>1</v>
      </c>
      <c r="G300">
        <v>1</v>
      </c>
      <c r="H300">
        <v>2028</v>
      </c>
      <c r="I300">
        <v>1</v>
      </c>
      <c r="J300">
        <v>5</v>
      </c>
      <c r="K300" t="s">
        <v>312</v>
      </c>
      <c r="L300">
        <v>9</v>
      </c>
      <c r="M300">
        <v>49</v>
      </c>
      <c r="N300" t="s">
        <v>313</v>
      </c>
      <c r="O300">
        <v>49035</v>
      </c>
      <c r="P300" t="s">
        <v>235</v>
      </c>
      <c r="Q300">
        <v>490350</v>
      </c>
      <c r="R300">
        <v>61</v>
      </c>
      <c r="S300">
        <v>2</v>
      </c>
      <c r="T300" t="s">
        <v>174</v>
      </c>
      <c r="U300">
        <v>15</v>
      </c>
      <c r="V300" t="s">
        <v>342</v>
      </c>
      <c r="W300">
        <v>61</v>
      </c>
      <c r="X300" t="s">
        <v>262</v>
      </c>
      <c r="Y300" t="s">
        <v>467</v>
      </c>
      <c r="Z300" t="s">
        <v>467</v>
      </c>
      <c r="AA300" t="s">
        <v>467</v>
      </c>
      <c r="AB300" t="s">
        <v>467</v>
      </c>
      <c r="AC300" t="s">
        <v>467</v>
      </c>
      <c r="AD300" t="s">
        <v>467</v>
      </c>
      <c r="AE300" t="s">
        <v>467</v>
      </c>
      <c r="AF300">
        <v>5</v>
      </c>
      <c r="AG300" t="s">
        <v>314</v>
      </c>
      <c r="AH300" t="s">
        <v>467</v>
      </c>
      <c r="AI300" t="s">
        <v>467</v>
      </c>
      <c r="AJ300" t="s">
        <v>467</v>
      </c>
      <c r="AK300" t="s">
        <v>467</v>
      </c>
      <c r="AL300" t="s">
        <v>467</v>
      </c>
      <c r="AM300" t="s">
        <v>467</v>
      </c>
      <c r="AN300">
        <v>0.30696299999999999</v>
      </c>
      <c r="AO300" t="s">
        <v>467</v>
      </c>
      <c r="AP300" t="s">
        <v>467</v>
      </c>
    </row>
    <row r="301" spans="1:42" x14ac:dyDescent="0.3">
      <c r="A301" s="210" t="str">
        <f t="shared" si="17"/>
        <v>SL_2028_art_2_61</v>
      </c>
      <c r="B301" s="229" t="str">
        <f t="shared" si="18"/>
        <v>Combination Short Haul Truck</v>
      </c>
      <c r="C301" s="240">
        <f t="shared" si="20"/>
        <v>2.089364887475836E-2</v>
      </c>
      <c r="D301" s="421">
        <f t="shared" si="19"/>
        <v>0.4403629011439571</v>
      </c>
      <c r="E301">
        <v>21.0764</v>
      </c>
      <c r="F301">
        <v>1</v>
      </c>
      <c r="G301">
        <v>1</v>
      </c>
      <c r="H301">
        <v>2028</v>
      </c>
      <c r="I301">
        <v>1</v>
      </c>
      <c r="J301">
        <v>5</v>
      </c>
      <c r="K301" t="s">
        <v>312</v>
      </c>
      <c r="L301">
        <v>9</v>
      </c>
      <c r="M301">
        <v>49</v>
      </c>
      <c r="N301" t="s">
        <v>313</v>
      </c>
      <c r="O301">
        <v>49035</v>
      </c>
      <c r="P301" t="s">
        <v>235</v>
      </c>
      <c r="Q301">
        <v>490350</v>
      </c>
      <c r="R301">
        <v>61</v>
      </c>
      <c r="S301">
        <v>2</v>
      </c>
      <c r="T301" t="s">
        <v>174</v>
      </c>
      <c r="U301">
        <v>1</v>
      </c>
      <c r="V301" t="s">
        <v>343</v>
      </c>
      <c r="W301">
        <v>61</v>
      </c>
      <c r="X301" t="s">
        <v>262</v>
      </c>
      <c r="Y301" t="s">
        <v>467</v>
      </c>
      <c r="Z301" t="s">
        <v>467</v>
      </c>
      <c r="AA301" t="s">
        <v>467</v>
      </c>
      <c r="AB301" t="s">
        <v>467</v>
      </c>
      <c r="AC301" t="s">
        <v>467</v>
      </c>
      <c r="AD301" t="s">
        <v>467</v>
      </c>
      <c r="AE301" t="s">
        <v>467</v>
      </c>
      <c r="AF301">
        <v>5</v>
      </c>
      <c r="AG301" t="s">
        <v>314</v>
      </c>
      <c r="AH301" t="s">
        <v>467</v>
      </c>
      <c r="AI301" t="s">
        <v>467</v>
      </c>
      <c r="AJ301" t="s">
        <v>467</v>
      </c>
      <c r="AK301" t="s">
        <v>467</v>
      </c>
      <c r="AL301" t="s">
        <v>467</v>
      </c>
      <c r="AM301" t="s">
        <v>467</v>
      </c>
      <c r="AN301">
        <v>21.0764</v>
      </c>
      <c r="AO301" t="s">
        <v>467</v>
      </c>
      <c r="AP301" t="s">
        <v>467</v>
      </c>
    </row>
    <row r="302" spans="1:42" x14ac:dyDescent="0.3">
      <c r="A302" s="210" t="str">
        <f t="shared" si="17"/>
        <v>SL_2028_art_2_54</v>
      </c>
      <c r="B302" s="229" t="str">
        <f t="shared" si="18"/>
        <v>Motor Home</v>
      </c>
      <c r="C302" s="240">
        <f t="shared" si="20"/>
        <v>2.7279009872292342E-3</v>
      </c>
      <c r="D302" s="421">
        <f t="shared" si="19"/>
        <v>4.1766346435269359E-4</v>
      </c>
      <c r="E302">
        <v>0.15310799999999999</v>
      </c>
      <c r="F302">
        <v>1</v>
      </c>
      <c r="G302">
        <v>1</v>
      </c>
      <c r="H302">
        <v>2028</v>
      </c>
      <c r="I302">
        <v>1</v>
      </c>
      <c r="J302">
        <v>5</v>
      </c>
      <c r="K302" t="s">
        <v>312</v>
      </c>
      <c r="L302">
        <v>9</v>
      </c>
      <c r="M302">
        <v>49</v>
      </c>
      <c r="N302" t="s">
        <v>313</v>
      </c>
      <c r="O302">
        <v>49035</v>
      </c>
      <c r="P302" t="s">
        <v>235</v>
      </c>
      <c r="Q302">
        <v>490350</v>
      </c>
      <c r="R302">
        <v>54</v>
      </c>
      <c r="S302">
        <v>2</v>
      </c>
      <c r="T302" t="s">
        <v>174</v>
      </c>
      <c r="U302">
        <v>15</v>
      </c>
      <c r="V302" t="s">
        <v>342</v>
      </c>
      <c r="W302">
        <v>54</v>
      </c>
      <c r="X302" t="s">
        <v>261</v>
      </c>
      <c r="Y302" t="s">
        <v>467</v>
      </c>
      <c r="Z302" t="s">
        <v>467</v>
      </c>
      <c r="AA302" t="s">
        <v>467</v>
      </c>
      <c r="AB302" t="s">
        <v>467</v>
      </c>
      <c r="AC302" t="s">
        <v>467</v>
      </c>
      <c r="AD302" t="s">
        <v>467</v>
      </c>
      <c r="AE302" t="s">
        <v>467</v>
      </c>
      <c r="AF302">
        <v>5</v>
      </c>
      <c r="AG302" t="s">
        <v>314</v>
      </c>
      <c r="AH302" t="s">
        <v>467</v>
      </c>
      <c r="AI302" t="s">
        <v>467</v>
      </c>
      <c r="AJ302" t="s">
        <v>467</v>
      </c>
      <c r="AK302" t="s">
        <v>467</v>
      </c>
      <c r="AL302" t="s">
        <v>467</v>
      </c>
      <c r="AM302" t="s">
        <v>467</v>
      </c>
      <c r="AN302">
        <v>0.15310799999999999</v>
      </c>
      <c r="AO302" t="s">
        <v>467</v>
      </c>
      <c r="AP302" t="s">
        <v>467</v>
      </c>
    </row>
    <row r="303" spans="1:42" x14ac:dyDescent="0.3">
      <c r="A303" s="210" t="str">
        <f t="shared" si="17"/>
        <v>SL_2028_art_2_54</v>
      </c>
      <c r="B303" s="229" t="str">
        <f t="shared" si="18"/>
        <v>Motor Home</v>
      </c>
      <c r="C303" s="240">
        <f t="shared" si="20"/>
        <v>2.7279009872292342E-3</v>
      </c>
      <c r="D303" s="421">
        <f t="shared" si="19"/>
        <v>5.38394906245485E-2</v>
      </c>
      <c r="E303">
        <v>19.736599999999999</v>
      </c>
      <c r="F303">
        <v>1</v>
      </c>
      <c r="G303">
        <v>1</v>
      </c>
      <c r="H303">
        <v>2028</v>
      </c>
      <c r="I303">
        <v>1</v>
      </c>
      <c r="J303">
        <v>5</v>
      </c>
      <c r="K303" t="s">
        <v>312</v>
      </c>
      <c r="L303">
        <v>9</v>
      </c>
      <c r="M303">
        <v>49</v>
      </c>
      <c r="N303" t="s">
        <v>313</v>
      </c>
      <c r="O303">
        <v>49035</v>
      </c>
      <c r="P303" t="s">
        <v>235</v>
      </c>
      <c r="Q303">
        <v>490350</v>
      </c>
      <c r="R303">
        <v>54</v>
      </c>
      <c r="S303">
        <v>2</v>
      </c>
      <c r="T303" t="s">
        <v>174</v>
      </c>
      <c r="U303">
        <v>1</v>
      </c>
      <c r="V303" t="s">
        <v>343</v>
      </c>
      <c r="W303">
        <v>54</v>
      </c>
      <c r="X303" t="s">
        <v>261</v>
      </c>
      <c r="Y303" t="s">
        <v>467</v>
      </c>
      <c r="Z303" t="s">
        <v>467</v>
      </c>
      <c r="AA303" t="s">
        <v>467</v>
      </c>
      <c r="AB303" t="s">
        <v>467</v>
      </c>
      <c r="AC303" t="s">
        <v>467</v>
      </c>
      <c r="AD303" t="s">
        <v>467</v>
      </c>
      <c r="AE303" t="s">
        <v>467</v>
      </c>
      <c r="AF303">
        <v>5</v>
      </c>
      <c r="AG303" t="s">
        <v>314</v>
      </c>
      <c r="AH303" t="s">
        <v>467</v>
      </c>
      <c r="AI303" t="s">
        <v>467</v>
      </c>
      <c r="AJ303" t="s">
        <v>467</v>
      </c>
      <c r="AK303" t="s">
        <v>467</v>
      </c>
      <c r="AL303" t="s">
        <v>467</v>
      </c>
      <c r="AM303" t="s">
        <v>467</v>
      </c>
      <c r="AN303">
        <v>19.736599999999999</v>
      </c>
      <c r="AO303" t="s">
        <v>467</v>
      </c>
      <c r="AP303" t="s">
        <v>467</v>
      </c>
    </row>
    <row r="304" spans="1:42" x14ac:dyDescent="0.3">
      <c r="A304" s="210" t="str">
        <f t="shared" si="17"/>
        <v>SL_2028_art_2_53</v>
      </c>
      <c r="B304" s="229" t="str">
        <f t="shared" si="18"/>
        <v>Single Long Haul Truck</v>
      </c>
      <c r="C304" s="240">
        <f t="shared" si="20"/>
        <v>1.7512108294727017E-3</v>
      </c>
      <c r="D304" s="421">
        <f t="shared" si="19"/>
        <v>3.5272363163990319E-4</v>
      </c>
      <c r="E304">
        <v>0.20141700000000001</v>
      </c>
      <c r="F304">
        <v>1</v>
      </c>
      <c r="G304">
        <v>1</v>
      </c>
      <c r="H304">
        <v>2028</v>
      </c>
      <c r="I304">
        <v>1</v>
      </c>
      <c r="J304">
        <v>5</v>
      </c>
      <c r="K304" t="s">
        <v>312</v>
      </c>
      <c r="L304">
        <v>9</v>
      </c>
      <c r="M304">
        <v>49</v>
      </c>
      <c r="N304" t="s">
        <v>313</v>
      </c>
      <c r="O304">
        <v>49035</v>
      </c>
      <c r="P304" t="s">
        <v>235</v>
      </c>
      <c r="Q304">
        <v>490350</v>
      </c>
      <c r="R304">
        <v>53</v>
      </c>
      <c r="S304">
        <v>2</v>
      </c>
      <c r="T304" t="s">
        <v>174</v>
      </c>
      <c r="U304">
        <v>15</v>
      </c>
      <c r="V304" t="s">
        <v>342</v>
      </c>
      <c r="W304">
        <v>53</v>
      </c>
      <c r="X304" t="s">
        <v>260</v>
      </c>
      <c r="Y304" t="s">
        <v>467</v>
      </c>
      <c r="Z304" t="s">
        <v>467</v>
      </c>
      <c r="AA304" t="s">
        <v>467</v>
      </c>
      <c r="AB304" t="s">
        <v>467</v>
      </c>
      <c r="AC304" t="s">
        <v>467</v>
      </c>
      <c r="AD304" t="s">
        <v>467</v>
      </c>
      <c r="AE304" t="s">
        <v>467</v>
      </c>
      <c r="AF304">
        <v>5</v>
      </c>
      <c r="AG304" t="s">
        <v>314</v>
      </c>
      <c r="AH304" t="s">
        <v>467</v>
      </c>
      <c r="AI304" t="s">
        <v>467</v>
      </c>
      <c r="AJ304" t="s">
        <v>467</v>
      </c>
      <c r="AK304" t="s">
        <v>467</v>
      </c>
      <c r="AL304" t="s">
        <v>467</v>
      </c>
      <c r="AM304" t="s">
        <v>467</v>
      </c>
      <c r="AN304">
        <v>0.20141700000000001</v>
      </c>
      <c r="AO304" t="s">
        <v>467</v>
      </c>
      <c r="AP304" t="s">
        <v>467</v>
      </c>
    </row>
    <row r="305" spans="1:42" x14ac:dyDescent="0.3">
      <c r="A305" s="210" t="str">
        <f t="shared" si="17"/>
        <v>SL_2028_art_2_53</v>
      </c>
      <c r="B305" s="229" t="str">
        <f t="shared" si="18"/>
        <v>Single Long Haul Truck</v>
      </c>
      <c r="C305" s="240">
        <f t="shared" si="20"/>
        <v>1.7512108294727017E-3</v>
      </c>
      <c r="D305" s="421">
        <f t="shared" si="19"/>
        <v>3.2427871413677804E-2</v>
      </c>
      <c r="E305">
        <v>18.517399999999999</v>
      </c>
      <c r="F305">
        <v>1</v>
      </c>
      <c r="G305">
        <v>1</v>
      </c>
      <c r="H305">
        <v>2028</v>
      </c>
      <c r="I305">
        <v>1</v>
      </c>
      <c r="J305">
        <v>5</v>
      </c>
      <c r="K305" t="s">
        <v>312</v>
      </c>
      <c r="L305">
        <v>9</v>
      </c>
      <c r="M305">
        <v>49</v>
      </c>
      <c r="N305" t="s">
        <v>313</v>
      </c>
      <c r="O305">
        <v>49035</v>
      </c>
      <c r="P305" t="s">
        <v>235</v>
      </c>
      <c r="Q305">
        <v>490350</v>
      </c>
      <c r="R305">
        <v>53</v>
      </c>
      <c r="S305">
        <v>2</v>
      </c>
      <c r="T305" t="s">
        <v>174</v>
      </c>
      <c r="U305">
        <v>1</v>
      </c>
      <c r="V305" t="s">
        <v>343</v>
      </c>
      <c r="W305">
        <v>53</v>
      </c>
      <c r="X305" t="s">
        <v>260</v>
      </c>
      <c r="Y305" t="s">
        <v>467</v>
      </c>
      <c r="Z305" t="s">
        <v>467</v>
      </c>
      <c r="AA305" t="s">
        <v>467</v>
      </c>
      <c r="AB305" t="s">
        <v>467</v>
      </c>
      <c r="AC305" t="s">
        <v>467</v>
      </c>
      <c r="AD305" t="s">
        <v>467</v>
      </c>
      <c r="AE305" t="s">
        <v>467</v>
      </c>
      <c r="AF305">
        <v>5</v>
      </c>
      <c r="AG305" t="s">
        <v>314</v>
      </c>
      <c r="AH305" t="s">
        <v>467</v>
      </c>
      <c r="AI305" t="s">
        <v>467</v>
      </c>
      <c r="AJ305" t="s">
        <v>467</v>
      </c>
      <c r="AK305" t="s">
        <v>467</v>
      </c>
      <c r="AL305" t="s">
        <v>467</v>
      </c>
      <c r="AM305" t="s">
        <v>467</v>
      </c>
      <c r="AN305">
        <v>18.517399999999999</v>
      </c>
      <c r="AO305" t="s">
        <v>467</v>
      </c>
      <c r="AP305" t="s">
        <v>467</v>
      </c>
    </row>
    <row r="306" spans="1:42" x14ac:dyDescent="0.3">
      <c r="A306" s="210" t="str">
        <f t="shared" si="17"/>
        <v>SL_2028_art_2_52</v>
      </c>
      <c r="B306" s="229" t="str">
        <f t="shared" si="18"/>
        <v>Single Short Haul Truck</v>
      </c>
      <c r="C306" s="240">
        <f t="shared" si="20"/>
        <v>2.5384092162257711E-2</v>
      </c>
      <c r="D306" s="421">
        <f t="shared" si="19"/>
        <v>5.1420809334007068E-3</v>
      </c>
      <c r="E306">
        <v>0.202571</v>
      </c>
      <c r="F306">
        <v>1</v>
      </c>
      <c r="G306">
        <v>1</v>
      </c>
      <c r="H306">
        <v>2028</v>
      </c>
      <c r="I306">
        <v>1</v>
      </c>
      <c r="J306">
        <v>5</v>
      </c>
      <c r="K306" t="s">
        <v>312</v>
      </c>
      <c r="L306">
        <v>9</v>
      </c>
      <c r="M306">
        <v>49</v>
      </c>
      <c r="N306" t="s">
        <v>313</v>
      </c>
      <c r="O306">
        <v>49035</v>
      </c>
      <c r="P306" t="s">
        <v>235</v>
      </c>
      <c r="Q306">
        <v>490350</v>
      </c>
      <c r="R306">
        <v>52</v>
      </c>
      <c r="S306">
        <v>2</v>
      </c>
      <c r="T306" t="s">
        <v>174</v>
      </c>
      <c r="U306">
        <v>15</v>
      </c>
      <c r="V306" t="s">
        <v>342</v>
      </c>
      <c r="W306">
        <v>52</v>
      </c>
      <c r="X306" t="s">
        <v>259</v>
      </c>
      <c r="Y306" t="s">
        <v>467</v>
      </c>
      <c r="Z306" t="s">
        <v>467</v>
      </c>
      <c r="AA306" t="s">
        <v>467</v>
      </c>
      <c r="AB306" t="s">
        <v>467</v>
      </c>
      <c r="AC306" t="s">
        <v>467</v>
      </c>
      <c r="AD306" t="s">
        <v>467</v>
      </c>
      <c r="AE306" t="s">
        <v>467</v>
      </c>
      <c r="AF306">
        <v>5</v>
      </c>
      <c r="AG306" t="s">
        <v>314</v>
      </c>
      <c r="AH306" t="s">
        <v>467</v>
      </c>
      <c r="AI306" t="s">
        <v>467</v>
      </c>
      <c r="AJ306" t="s">
        <v>467</v>
      </c>
      <c r="AK306" t="s">
        <v>467</v>
      </c>
      <c r="AL306" t="s">
        <v>467</v>
      </c>
      <c r="AM306" t="s">
        <v>467</v>
      </c>
      <c r="AN306">
        <v>0.202571</v>
      </c>
      <c r="AO306" t="s">
        <v>467</v>
      </c>
      <c r="AP306" t="s">
        <v>467</v>
      </c>
    </row>
    <row r="307" spans="1:42" x14ac:dyDescent="0.3">
      <c r="A307" s="210" t="str">
        <f t="shared" si="17"/>
        <v>SL_2028_art_2_52</v>
      </c>
      <c r="B307" s="229" t="str">
        <f t="shared" si="18"/>
        <v>Single Short Haul Truck</v>
      </c>
      <c r="C307" s="240">
        <f t="shared" si="20"/>
        <v>2.5384092162257711E-2</v>
      </c>
      <c r="D307" s="421">
        <f t="shared" si="19"/>
        <v>0.47189788852401948</v>
      </c>
      <c r="E307">
        <v>18.590299999999999</v>
      </c>
      <c r="F307">
        <v>1</v>
      </c>
      <c r="G307">
        <v>1</v>
      </c>
      <c r="H307">
        <v>2028</v>
      </c>
      <c r="I307">
        <v>1</v>
      </c>
      <c r="J307">
        <v>5</v>
      </c>
      <c r="K307" t="s">
        <v>312</v>
      </c>
      <c r="L307">
        <v>9</v>
      </c>
      <c r="M307">
        <v>49</v>
      </c>
      <c r="N307" t="s">
        <v>313</v>
      </c>
      <c r="O307">
        <v>49035</v>
      </c>
      <c r="P307" t="s">
        <v>235</v>
      </c>
      <c r="Q307">
        <v>490350</v>
      </c>
      <c r="R307">
        <v>52</v>
      </c>
      <c r="S307">
        <v>2</v>
      </c>
      <c r="T307" t="s">
        <v>174</v>
      </c>
      <c r="U307">
        <v>1</v>
      </c>
      <c r="V307" t="s">
        <v>343</v>
      </c>
      <c r="W307">
        <v>52</v>
      </c>
      <c r="X307" t="s">
        <v>259</v>
      </c>
      <c r="Y307" t="s">
        <v>467</v>
      </c>
      <c r="Z307" t="s">
        <v>467</v>
      </c>
      <c r="AA307" t="s">
        <v>467</v>
      </c>
      <c r="AB307" t="s">
        <v>467</v>
      </c>
      <c r="AC307" t="s">
        <v>467</v>
      </c>
      <c r="AD307" t="s">
        <v>467</v>
      </c>
      <c r="AE307" t="s">
        <v>467</v>
      </c>
      <c r="AF307">
        <v>5</v>
      </c>
      <c r="AG307" t="s">
        <v>314</v>
      </c>
      <c r="AH307" t="s">
        <v>467</v>
      </c>
      <c r="AI307" t="s">
        <v>467</v>
      </c>
      <c r="AJ307" t="s">
        <v>467</v>
      </c>
      <c r="AK307" t="s">
        <v>467</v>
      </c>
      <c r="AL307" t="s">
        <v>467</v>
      </c>
      <c r="AM307" t="s">
        <v>467</v>
      </c>
      <c r="AN307">
        <v>18.590299999999999</v>
      </c>
      <c r="AO307" t="s">
        <v>467</v>
      </c>
      <c r="AP307" t="s">
        <v>467</v>
      </c>
    </row>
    <row r="308" spans="1:42" x14ac:dyDescent="0.3">
      <c r="A308" s="210" t="str">
        <f t="shared" si="17"/>
        <v>SL_2028_art_2_51</v>
      </c>
      <c r="B308" s="229" t="str">
        <f t="shared" si="18"/>
        <v>Refuse Truck</v>
      </c>
      <c r="C308" s="240">
        <f t="shared" si="20"/>
        <v>1.3855574196514914E-3</v>
      </c>
      <c r="D308" s="421">
        <f t="shared" si="19"/>
        <v>4.8318266784022531E-4</v>
      </c>
      <c r="E308">
        <v>0.34872799999999998</v>
      </c>
      <c r="F308">
        <v>1</v>
      </c>
      <c r="G308">
        <v>1</v>
      </c>
      <c r="H308">
        <v>2028</v>
      </c>
      <c r="I308">
        <v>1</v>
      </c>
      <c r="J308">
        <v>5</v>
      </c>
      <c r="K308" t="s">
        <v>312</v>
      </c>
      <c r="L308">
        <v>9</v>
      </c>
      <c r="M308">
        <v>49</v>
      </c>
      <c r="N308" t="s">
        <v>313</v>
      </c>
      <c r="O308">
        <v>49035</v>
      </c>
      <c r="P308" t="s">
        <v>235</v>
      </c>
      <c r="Q308">
        <v>490350</v>
      </c>
      <c r="R308">
        <v>51</v>
      </c>
      <c r="S308">
        <v>2</v>
      </c>
      <c r="T308" t="s">
        <v>174</v>
      </c>
      <c r="U308">
        <v>15</v>
      </c>
      <c r="V308" t="s">
        <v>342</v>
      </c>
      <c r="W308">
        <v>51</v>
      </c>
      <c r="X308" t="s">
        <v>258</v>
      </c>
      <c r="Y308" t="s">
        <v>467</v>
      </c>
      <c r="Z308" t="s">
        <v>467</v>
      </c>
      <c r="AA308" t="s">
        <v>467</v>
      </c>
      <c r="AB308" t="s">
        <v>467</v>
      </c>
      <c r="AC308" t="s">
        <v>467</v>
      </c>
      <c r="AD308" t="s">
        <v>467</v>
      </c>
      <c r="AE308" t="s">
        <v>467</v>
      </c>
      <c r="AF308">
        <v>5</v>
      </c>
      <c r="AG308" t="s">
        <v>314</v>
      </c>
      <c r="AH308" t="s">
        <v>467</v>
      </c>
      <c r="AI308" t="s">
        <v>467</v>
      </c>
      <c r="AJ308" t="s">
        <v>467</v>
      </c>
      <c r="AK308" t="s">
        <v>467</v>
      </c>
      <c r="AL308" t="s">
        <v>467</v>
      </c>
      <c r="AM308" t="s">
        <v>467</v>
      </c>
      <c r="AN308">
        <v>0.34872799999999998</v>
      </c>
      <c r="AO308" t="s">
        <v>467</v>
      </c>
      <c r="AP308" t="s">
        <v>467</v>
      </c>
    </row>
    <row r="309" spans="1:42" x14ac:dyDescent="0.3">
      <c r="A309" s="210" t="str">
        <f t="shared" si="17"/>
        <v>SL_2028_art_2_51</v>
      </c>
      <c r="B309" s="229" t="str">
        <f t="shared" si="18"/>
        <v>Refuse Truck</v>
      </c>
      <c r="C309" s="240">
        <f t="shared" si="20"/>
        <v>1.3855574196514914E-3</v>
      </c>
      <c r="D309" s="421">
        <f t="shared" si="19"/>
        <v>5.0400759585758723E-2</v>
      </c>
      <c r="E309">
        <v>36.375799999999998</v>
      </c>
      <c r="F309">
        <v>1</v>
      </c>
      <c r="G309">
        <v>1</v>
      </c>
      <c r="H309">
        <v>2028</v>
      </c>
      <c r="I309">
        <v>1</v>
      </c>
      <c r="J309">
        <v>5</v>
      </c>
      <c r="K309" t="s">
        <v>312</v>
      </c>
      <c r="L309">
        <v>9</v>
      </c>
      <c r="M309">
        <v>49</v>
      </c>
      <c r="N309" t="s">
        <v>313</v>
      </c>
      <c r="O309">
        <v>49035</v>
      </c>
      <c r="P309" t="s">
        <v>235</v>
      </c>
      <c r="Q309">
        <v>490350</v>
      </c>
      <c r="R309">
        <v>51</v>
      </c>
      <c r="S309">
        <v>2</v>
      </c>
      <c r="T309" t="s">
        <v>174</v>
      </c>
      <c r="U309">
        <v>1</v>
      </c>
      <c r="V309" t="s">
        <v>343</v>
      </c>
      <c r="W309">
        <v>51</v>
      </c>
      <c r="X309" t="s">
        <v>258</v>
      </c>
      <c r="Y309" t="s">
        <v>467</v>
      </c>
      <c r="Z309" t="s">
        <v>467</v>
      </c>
      <c r="AA309" t="s">
        <v>467</v>
      </c>
      <c r="AB309" t="s">
        <v>467</v>
      </c>
      <c r="AC309" t="s">
        <v>467</v>
      </c>
      <c r="AD309" t="s">
        <v>467</v>
      </c>
      <c r="AE309" t="s">
        <v>467</v>
      </c>
      <c r="AF309">
        <v>5</v>
      </c>
      <c r="AG309" t="s">
        <v>314</v>
      </c>
      <c r="AH309" t="s">
        <v>467</v>
      </c>
      <c r="AI309" t="s">
        <v>467</v>
      </c>
      <c r="AJ309" t="s">
        <v>467</v>
      </c>
      <c r="AK309" t="s">
        <v>467</v>
      </c>
      <c r="AL309" t="s">
        <v>467</v>
      </c>
      <c r="AM309" t="s">
        <v>467</v>
      </c>
      <c r="AN309">
        <v>36.375799999999998</v>
      </c>
      <c r="AO309" t="s">
        <v>467</v>
      </c>
      <c r="AP309" t="s">
        <v>467</v>
      </c>
    </row>
    <row r="310" spans="1:42" x14ac:dyDescent="0.3">
      <c r="A310" s="210" t="str">
        <f t="shared" si="17"/>
        <v>SL_2028_art_2_43</v>
      </c>
      <c r="B310" s="229" t="str">
        <f t="shared" si="18"/>
        <v>School Bus</v>
      </c>
      <c r="C310" s="240">
        <f t="shared" si="20"/>
        <v>1.144824296919607E-3</v>
      </c>
      <c r="D310" s="421">
        <f t="shared" si="19"/>
        <v>3.3336138702002037E-4</v>
      </c>
      <c r="E310">
        <v>0.29119</v>
      </c>
      <c r="F310">
        <v>1</v>
      </c>
      <c r="G310">
        <v>1</v>
      </c>
      <c r="H310">
        <v>2028</v>
      </c>
      <c r="I310">
        <v>1</v>
      </c>
      <c r="J310">
        <v>5</v>
      </c>
      <c r="K310" t="s">
        <v>312</v>
      </c>
      <c r="L310">
        <v>9</v>
      </c>
      <c r="M310">
        <v>49</v>
      </c>
      <c r="N310" t="s">
        <v>313</v>
      </c>
      <c r="O310">
        <v>49035</v>
      </c>
      <c r="P310" t="s">
        <v>235</v>
      </c>
      <c r="Q310">
        <v>490350</v>
      </c>
      <c r="R310">
        <v>43</v>
      </c>
      <c r="S310">
        <v>2</v>
      </c>
      <c r="T310" t="s">
        <v>174</v>
      </c>
      <c r="U310">
        <v>15</v>
      </c>
      <c r="V310" t="s">
        <v>342</v>
      </c>
      <c r="W310">
        <v>43</v>
      </c>
      <c r="X310" t="s">
        <v>257</v>
      </c>
      <c r="Y310" t="s">
        <v>467</v>
      </c>
      <c r="Z310" t="s">
        <v>467</v>
      </c>
      <c r="AA310" t="s">
        <v>467</v>
      </c>
      <c r="AB310" t="s">
        <v>467</v>
      </c>
      <c r="AC310" t="s">
        <v>467</v>
      </c>
      <c r="AD310" t="s">
        <v>467</v>
      </c>
      <c r="AE310" t="s">
        <v>467</v>
      </c>
      <c r="AF310">
        <v>5</v>
      </c>
      <c r="AG310" t="s">
        <v>314</v>
      </c>
      <c r="AH310" t="s">
        <v>467</v>
      </c>
      <c r="AI310" t="s">
        <v>467</v>
      </c>
      <c r="AJ310" t="s">
        <v>467</v>
      </c>
      <c r="AK310" t="s">
        <v>467</v>
      </c>
      <c r="AL310" t="s">
        <v>467</v>
      </c>
      <c r="AM310" t="s">
        <v>467</v>
      </c>
      <c r="AN310">
        <v>0.29119</v>
      </c>
      <c r="AO310" t="s">
        <v>467</v>
      </c>
      <c r="AP310" t="s">
        <v>467</v>
      </c>
    </row>
    <row r="311" spans="1:42" x14ac:dyDescent="0.3">
      <c r="A311" s="210" t="str">
        <f t="shared" si="17"/>
        <v>SL_2028_art_2_43</v>
      </c>
      <c r="B311" s="229" t="str">
        <f t="shared" si="18"/>
        <v>School Bus</v>
      </c>
      <c r="C311" s="240">
        <f t="shared" si="20"/>
        <v>1.144824296919607E-3</v>
      </c>
      <c r="D311" s="421">
        <f t="shared" si="19"/>
        <v>1.5030856123976288E-2</v>
      </c>
      <c r="E311">
        <v>13.1294</v>
      </c>
      <c r="F311">
        <v>1</v>
      </c>
      <c r="G311">
        <v>1</v>
      </c>
      <c r="H311">
        <v>2028</v>
      </c>
      <c r="I311">
        <v>1</v>
      </c>
      <c r="J311">
        <v>5</v>
      </c>
      <c r="K311" t="s">
        <v>312</v>
      </c>
      <c r="L311">
        <v>9</v>
      </c>
      <c r="M311">
        <v>49</v>
      </c>
      <c r="N311" t="s">
        <v>313</v>
      </c>
      <c r="O311">
        <v>49035</v>
      </c>
      <c r="P311" t="s">
        <v>235</v>
      </c>
      <c r="Q311">
        <v>490350</v>
      </c>
      <c r="R311">
        <v>43</v>
      </c>
      <c r="S311">
        <v>2</v>
      </c>
      <c r="T311" t="s">
        <v>174</v>
      </c>
      <c r="U311">
        <v>1</v>
      </c>
      <c r="V311" t="s">
        <v>343</v>
      </c>
      <c r="W311">
        <v>43</v>
      </c>
      <c r="X311" t="s">
        <v>257</v>
      </c>
      <c r="Y311" t="s">
        <v>467</v>
      </c>
      <c r="Z311" t="s">
        <v>467</v>
      </c>
      <c r="AA311" t="s">
        <v>467</v>
      </c>
      <c r="AB311" t="s">
        <v>467</v>
      </c>
      <c r="AC311" t="s">
        <v>467</v>
      </c>
      <c r="AD311" t="s">
        <v>467</v>
      </c>
      <c r="AE311" t="s">
        <v>467</v>
      </c>
      <c r="AF311">
        <v>5</v>
      </c>
      <c r="AG311" t="s">
        <v>314</v>
      </c>
      <c r="AH311" t="s">
        <v>467</v>
      </c>
      <c r="AI311" t="s">
        <v>467</v>
      </c>
      <c r="AJ311" t="s">
        <v>467</v>
      </c>
      <c r="AK311" t="s">
        <v>467</v>
      </c>
      <c r="AL311" t="s">
        <v>467</v>
      </c>
      <c r="AM311" t="s">
        <v>467</v>
      </c>
      <c r="AN311">
        <v>13.1294</v>
      </c>
      <c r="AO311" t="s">
        <v>467</v>
      </c>
      <c r="AP311" t="s">
        <v>467</v>
      </c>
    </row>
    <row r="312" spans="1:42" x14ac:dyDescent="0.3">
      <c r="A312" s="210" t="str">
        <f t="shared" si="17"/>
        <v>SL_2028_art_2_42</v>
      </c>
      <c r="B312" s="229" t="str">
        <f t="shared" si="18"/>
        <v>Transit Bus</v>
      </c>
      <c r="C312" s="240">
        <f t="shared" si="20"/>
        <v>4.7511097353918329E-4</v>
      </c>
      <c r="D312" s="421">
        <f t="shared" si="19"/>
        <v>1.3412382783011144E-4</v>
      </c>
      <c r="E312">
        <v>0.2823</v>
      </c>
      <c r="F312">
        <v>1</v>
      </c>
      <c r="G312">
        <v>1</v>
      </c>
      <c r="H312">
        <v>2028</v>
      </c>
      <c r="I312">
        <v>1</v>
      </c>
      <c r="J312">
        <v>5</v>
      </c>
      <c r="K312" t="s">
        <v>312</v>
      </c>
      <c r="L312">
        <v>9</v>
      </c>
      <c r="M312">
        <v>49</v>
      </c>
      <c r="N312" t="s">
        <v>313</v>
      </c>
      <c r="O312">
        <v>49035</v>
      </c>
      <c r="P312" t="s">
        <v>235</v>
      </c>
      <c r="Q312">
        <v>490350</v>
      </c>
      <c r="R312">
        <v>42</v>
      </c>
      <c r="S312">
        <v>2</v>
      </c>
      <c r="T312" t="s">
        <v>174</v>
      </c>
      <c r="U312">
        <v>15</v>
      </c>
      <c r="V312" t="s">
        <v>342</v>
      </c>
      <c r="W312">
        <v>42</v>
      </c>
      <c r="X312" t="s">
        <v>256</v>
      </c>
      <c r="Y312" t="s">
        <v>467</v>
      </c>
      <c r="Z312" t="s">
        <v>467</v>
      </c>
      <c r="AA312" t="s">
        <v>467</v>
      </c>
      <c r="AB312" t="s">
        <v>467</v>
      </c>
      <c r="AC312" t="s">
        <v>467</v>
      </c>
      <c r="AD312" t="s">
        <v>467</v>
      </c>
      <c r="AE312" t="s">
        <v>467</v>
      </c>
      <c r="AF312">
        <v>5</v>
      </c>
      <c r="AG312" t="s">
        <v>314</v>
      </c>
      <c r="AH312" t="s">
        <v>467</v>
      </c>
      <c r="AI312" t="s">
        <v>467</v>
      </c>
      <c r="AJ312" t="s">
        <v>467</v>
      </c>
      <c r="AK312" t="s">
        <v>467</v>
      </c>
      <c r="AL312" t="s">
        <v>467</v>
      </c>
      <c r="AM312" t="s">
        <v>467</v>
      </c>
      <c r="AN312">
        <v>0.2823</v>
      </c>
      <c r="AO312" t="s">
        <v>467</v>
      </c>
      <c r="AP312" t="s">
        <v>467</v>
      </c>
    </row>
    <row r="313" spans="1:42" x14ac:dyDescent="0.3">
      <c r="A313" s="210" t="str">
        <f t="shared" si="17"/>
        <v>SL_2028_art_2_42</v>
      </c>
      <c r="B313" s="229" t="str">
        <f t="shared" si="18"/>
        <v>Transit Bus</v>
      </c>
      <c r="C313" s="240">
        <f t="shared" si="20"/>
        <v>4.7511097353918329E-4</v>
      </c>
      <c r="D313" s="421">
        <f t="shared" si="19"/>
        <v>1.173139264753216E-2</v>
      </c>
      <c r="E313">
        <v>24.6919</v>
      </c>
      <c r="F313">
        <v>1</v>
      </c>
      <c r="G313">
        <v>1</v>
      </c>
      <c r="H313">
        <v>2028</v>
      </c>
      <c r="I313">
        <v>1</v>
      </c>
      <c r="J313">
        <v>5</v>
      </c>
      <c r="K313" t="s">
        <v>312</v>
      </c>
      <c r="L313">
        <v>9</v>
      </c>
      <c r="M313">
        <v>49</v>
      </c>
      <c r="N313" t="s">
        <v>313</v>
      </c>
      <c r="O313">
        <v>49035</v>
      </c>
      <c r="P313" t="s">
        <v>235</v>
      </c>
      <c r="Q313">
        <v>490350</v>
      </c>
      <c r="R313">
        <v>42</v>
      </c>
      <c r="S313">
        <v>2</v>
      </c>
      <c r="T313" t="s">
        <v>174</v>
      </c>
      <c r="U313">
        <v>1</v>
      </c>
      <c r="V313" t="s">
        <v>343</v>
      </c>
      <c r="W313">
        <v>42</v>
      </c>
      <c r="X313" t="s">
        <v>256</v>
      </c>
      <c r="Y313" t="s">
        <v>467</v>
      </c>
      <c r="Z313" t="s">
        <v>467</v>
      </c>
      <c r="AA313" t="s">
        <v>467</v>
      </c>
      <c r="AB313" t="s">
        <v>467</v>
      </c>
      <c r="AC313" t="s">
        <v>467</v>
      </c>
      <c r="AD313" t="s">
        <v>467</v>
      </c>
      <c r="AE313" t="s">
        <v>467</v>
      </c>
      <c r="AF313">
        <v>5</v>
      </c>
      <c r="AG313" t="s">
        <v>314</v>
      </c>
      <c r="AH313" t="s">
        <v>467</v>
      </c>
      <c r="AI313" t="s">
        <v>467</v>
      </c>
      <c r="AJ313" t="s">
        <v>467</v>
      </c>
      <c r="AK313" t="s">
        <v>467</v>
      </c>
      <c r="AL313" t="s">
        <v>467</v>
      </c>
      <c r="AM313" t="s">
        <v>467</v>
      </c>
      <c r="AN313">
        <v>24.6919</v>
      </c>
      <c r="AO313" t="s">
        <v>467</v>
      </c>
      <c r="AP313" t="s">
        <v>467</v>
      </c>
    </row>
    <row r="314" spans="1:42" x14ac:dyDescent="0.3">
      <c r="A314" s="210" t="str">
        <f t="shared" si="17"/>
        <v>SL_2028_art_2_41</v>
      </c>
      <c r="B314" s="229" t="str">
        <f t="shared" si="18"/>
        <v>Intercity Bus</v>
      </c>
      <c r="C314" s="240">
        <f t="shared" si="20"/>
        <v>1.4397214122347196E-3</v>
      </c>
      <c r="D314" s="421">
        <f t="shared" si="19"/>
        <v>3.4020041082541533E-4</v>
      </c>
      <c r="E314">
        <v>0.23629600000000001</v>
      </c>
      <c r="F314">
        <v>1</v>
      </c>
      <c r="G314">
        <v>1</v>
      </c>
      <c r="H314">
        <v>2028</v>
      </c>
      <c r="I314">
        <v>1</v>
      </c>
      <c r="J314">
        <v>5</v>
      </c>
      <c r="K314" t="s">
        <v>312</v>
      </c>
      <c r="L314">
        <v>9</v>
      </c>
      <c r="M314">
        <v>49</v>
      </c>
      <c r="N314" t="s">
        <v>313</v>
      </c>
      <c r="O314">
        <v>49035</v>
      </c>
      <c r="P314" t="s">
        <v>235</v>
      </c>
      <c r="Q314">
        <v>490350</v>
      </c>
      <c r="R314">
        <v>41</v>
      </c>
      <c r="S314">
        <v>2</v>
      </c>
      <c r="T314" t="s">
        <v>174</v>
      </c>
      <c r="U314">
        <v>15</v>
      </c>
      <c r="V314" t="s">
        <v>342</v>
      </c>
      <c r="W314">
        <v>41</v>
      </c>
      <c r="X314" t="s">
        <v>468</v>
      </c>
      <c r="Y314" t="s">
        <v>467</v>
      </c>
      <c r="Z314" t="s">
        <v>467</v>
      </c>
      <c r="AA314" t="s">
        <v>467</v>
      </c>
      <c r="AB314" t="s">
        <v>467</v>
      </c>
      <c r="AC314" t="s">
        <v>467</v>
      </c>
      <c r="AD314" t="s">
        <v>467</v>
      </c>
      <c r="AE314" t="s">
        <v>467</v>
      </c>
      <c r="AF314">
        <v>5</v>
      </c>
      <c r="AG314" t="s">
        <v>314</v>
      </c>
      <c r="AH314" t="s">
        <v>467</v>
      </c>
      <c r="AI314" t="s">
        <v>467</v>
      </c>
      <c r="AJ314" t="s">
        <v>467</v>
      </c>
      <c r="AK314" t="s">
        <v>467</v>
      </c>
      <c r="AL314" t="s">
        <v>467</v>
      </c>
      <c r="AM314" t="s">
        <v>467</v>
      </c>
      <c r="AN314">
        <v>0.23629600000000001</v>
      </c>
      <c r="AO314" t="s">
        <v>467</v>
      </c>
      <c r="AP314" t="s">
        <v>467</v>
      </c>
    </row>
    <row r="315" spans="1:42" x14ac:dyDescent="0.3">
      <c r="A315" s="210" t="str">
        <f t="shared" si="17"/>
        <v>SL_2028_art_2_41</v>
      </c>
      <c r="B315" s="229" t="str">
        <f t="shared" si="18"/>
        <v>Intercity Bus</v>
      </c>
      <c r="C315" s="240">
        <f t="shared" si="20"/>
        <v>1.4397214122347196E-3</v>
      </c>
      <c r="D315" s="421">
        <f t="shared" si="19"/>
        <v>3.6083017894132659E-2</v>
      </c>
      <c r="E315">
        <v>25.0625</v>
      </c>
      <c r="F315">
        <v>1</v>
      </c>
      <c r="G315">
        <v>1</v>
      </c>
      <c r="H315">
        <v>2028</v>
      </c>
      <c r="I315">
        <v>1</v>
      </c>
      <c r="J315">
        <v>5</v>
      </c>
      <c r="K315" t="s">
        <v>312</v>
      </c>
      <c r="L315">
        <v>9</v>
      </c>
      <c r="M315">
        <v>49</v>
      </c>
      <c r="N315" t="s">
        <v>313</v>
      </c>
      <c r="O315">
        <v>49035</v>
      </c>
      <c r="P315" t="s">
        <v>235</v>
      </c>
      <c r="Q315">
        <v>490350</v>
      </c>
      <c r="R315">
        <v>41</v>
      </c>
      <c r="S315">
        <v>2</v>
      </c>
      <c r="T315" t="s">
        <v>174</v>
      </c>
      <c r="U315">
        <v>1</v>
      </c>
      <c r="V315" t="s">
        <v>343</v>
      </c>
      <c r="W315">
        <v>41</v>
      </c>
      <c r="X315" t="s">
        <v>468</v>
      </c>
      <c r="Y315" t="s">
        <v>467</v>
      </c>
      <c r="Z315" t="s">
        <v>467</v>
      </c>
      <c r="AA315" t="s">
        <v>467</v>
      </c>
      <c r="AB315" t="s">
        <v>467</v>
      </c>
      <c r="AC315" t="s">
        <v>467</v>
      </c>
      <c r="AD315" t="s">
        <v>467</v>
      </c>
      <c r="AE315" t="s">
        <v>467</v>
      </c>
      <c r="AF315">
        <v>5</v>
      </c>
      <c r="AG315" t="s">
        <v>314</v>
      </c>
      <c r="AH315" t="s">
        <v>467</v>
      </c>
      <c r="AI315" t="s">
        <v>467</v>
      </c>
      <c r="AJ315" t="s">
        <v>467</v>
      </c>
      <c r="AK315" t="s">
        <v>467</v>
      </c>
      <c r="AL315" t="s">
        <v>467</v>
      </c>
      <c r="AM315" t="s">
        <v>467</v>
      </c>
      <c r="AN315">
        <v>25.0625</v>
      </c>
      <c r="AO315" t="s">
        <v>467</v>
      </c>
      <c r="AP315" t="s">
        <v>467</v>
      </c>
    </row>
    <row r="316" spans="1:42" x14ac:dyDescent="0.3">
      <c r="A316" s="210" t="str">
        <f t="shared" si="17"/>
        <v>SL_2028_art_2_32</v>
      </c>
      <c r="B316" s="229" t="str">
        <f t="shared" si="18"/>
        <v>Light Commercial Truck</v>
      </c>
      <c r="C316" s="240">
        <f t="shared" si="20"/>
        <v>2.8352451231163752E-2</v>
      </c>
      <c r="D316" s="421">
        <f t="shared" si="19"/>
        <v>1.6486751923763105E-4</v>
      </c>
      <c r="E316">
        <v>5.8149300000000003E-3</v>
      </c>
      <c r="F316">
        <v>1</v>
      </c>
      <c r="G316">
        <v>1</v>
      </c>
      <c r="H316">
        <v>2028</v>
      </c>
      <c r="I316">
        <v>1</v>
      </c>
      <c r="J316">
        <v>5</v>
      </c>
      <c r="K316" t="s">
        <v>312</v>
      </c>
      <c r="L316">
        <v>9</v>
      </c>
      <c r="M316">
        <v>49</v>
      </c>
      <c r="N316" t="s">
        <v>313</v>
      </c>
      <c r="O316">
        <v>49035</v>
      </c>
      <c r="P316" t="s">
        <v>235</v>
      </c>
      <c r="Q316">
        <v>490350</v>
      </c>
      <c r="R316">
        <v>32</v>
      </c>
      <c r="S316">
        <v>2</v>
      </c>
      <c r="T316" t="s">
        <v>174</v>
      </c>
      <c r="U316">
        <v>15</v>
      </c>
      <c r="V316" t="s">
        <v>342</v>
      </c>
      <c r="W316">
        <v>32</v>
      </c>
      <c r="X316" t="s">
        <v>254</v>
      </c>
      <c r="Y316" t="s">
        <v>467</v>
      </c>
      <c r="Z316" t="s">
        <v>467</v>
      </c>
      <c r="AA316" t="s">
        <v>467</v>
      </c>
      <c r="AB316" t="s">
        <v>467</v>
      </c>
      <c r="AC316" t="s">
        <v>467</v>
      </c>
      <c r="AD316" t="s">
        <v>467</v>
      </c>
      <c r="AE316" t="s">
        <v>467</v>
      </c>
      <c r="AF316">
        <v>5</v>
      </c>
      <c r="AG316" t="s">
        <v>314</v>
      </c>
      <c r="AH316" t="s">
        <v>467</v>
      </c>
      <c r="AI316" t="s">
        <v>467</v>
      </c>
      <c r="AJ316" t="s">
        <v>467</v>
      </c>
      <c r="AK316" t="s">
        <v>467</v>
      </c>
      <c r="AL316" t="s">
        <v>467</v>
      </c>
      <c r="AM316" t="s">
        <v>467</v>
      </c>
      <c r="AN316">
        <v>5.8149300000000003E-3</v>
      </c>
      <c r="AO316" t="s">
        <v>467</v>
      </c>
      <c r="AP316" t="s">
        <v>467</v>
      </c>
    </row>
    <row r="317" spans="1:42" x14ac:dyDescent="0.3">
      <c r="A317" s="210" t="str">
        <f t="shared" si="17"/>
        <v>SL_2028_art_2_32</v>
      </c>
      <c r="B317" s="229" t="str">
        <f t="shared" si="18"/>
        <v>Light Commercial Truck</v>
      </c>
      <c r="C317" s="240">
        <f t="shared" si="20"/>
        <v>2.8352451231163752E-2</v>
      </c>
      <c r="D317" s="421">
        <f t="shared" si="19"/>
        <v>0.12481004204019365</v>
      </c>
      <c r="E317">
        <v>4.4020900000000003</v>
      </c>
      <c r="F317">
        <v>1</v>
      </c>
      <c r="G317">
        <v>1</v>
      </c>
      <c r="H317">
        <v>2028</v>
      </c>
      <c r="I317">
        <v>1</v>
      </c>
      <c r="J317">
        <v>5</v>
      </c>
      <c r="K317" t="s">
        <v>312</v>
      </c>
      <c r="L317">
        <v>9</v>
      </c>
      <c r="M317">
        <v>49</v>
      </c>
      <c r="N317" t="s">
        <v>313</v>
      </c>
      <c r="O317">
        <v>49035</v>
      </c>
      <c r="P317" t="s">
        <v>235</v>
      </c>
      <c r="Q317">
        <v>490350</v>
      </c>
      <c r="R317">
        <v>32</v>
      </c>
      <c r="S317">
        <v>2</v>
      </c>
      <c r="T317" t="s">
        <v>174</v>
      </c>
      <c r="U317">
        <v>1</v>
      </c>
      <c r="V317" t="s">
        <v>343</v>
      </c>
      <c r="W317">
        <v>32</v>
      </c>
      <c r="X317" t="s">
        <v>254</v>
      </c>
      <c r="Y317" t="s">
        <v>467</v>
      </c>
      <c r="Z317" t="s">
        <v>467</v>
      </c>
      <c r="AA317" t="s">
        <v>467</v>
      </c>
      <c r="AB317" t="s">
        <v>467</v>
      </c>
      <c r="AC317" t="s">
        <v>467</v>
      </c>
      <c r="AD317" t="s">
        <v>467</v>
      </c>
      <c r="AE317" t="s">
        <v>467</v>
      </c>
      <c r="AF317">
        <v>5</v>
      </c>
      <c r="AG317" t="s">
        <v>314</v>
      </c>
      <c r="AH317" t="s">
        <v>467</v>
      </c>
      <c r="AI317" t="s">
        <v>467</v>
      </c>
      <c r="AJ317" t="s">
        <v>467</v>
      </c>
      <c r="AK317" t="s">
        <v>467</v>
      </c>
      <c r="AL317" t="s">
        <v>467</v>
      </c>
      <c r="AM317" t="s">
        <v>467</v>
      </c>
      <c r="AN317">
        <v>4.4020900000000003</v>
      </c>
      <c r="AO317" t="s">
        <v>467</v>
      </c>
      <c r="AP317" t="s">
        <v>467</v>
      </c>
    </row>
    <row r="318" spans="1:42" x14ac:dyDescent="0.3">
      <c r="A318" s="210" t="str">
        <f t="shared" si="17"/>
        <v>SL_2028_art_2_31</v>
      </c>
      <c r="B318" s="229" t="str">
        <f t="shared" si="18"/>
        <v>Passenger Truck</v>
      </c>
      <c r="C318" s="240">
        <f t="shared" si="20"/>
        <v>0.24407841471830063</v>
      </c>
      <c r="D318" s="421">
        <f t="shared" si="19"/>
        <v>1.2786926437311165E-3</v>
      </c>
      <c r="E318">
        <v>5.2388599999999997E-3</v>
      </c>
      <c r="F318">
        <v>1</v>
      </c>
      <c r="G318">
        <v>1</v>
      </c>
      <c r="H318">
        <v>2028</v>
      </c>
      <c r="I318">
        <v>1</v>
      </c>
      <c r="J318">
        <v>5</v>
      </c>
      <c r="K318" t="s">
        <v>312</v>
      </c>
      <c r="L318">
        <v>9</v>
      </c>
      <c r="M318">
        <v>49</v>
      </c>
      <c r="N318" t="s">
        <v>313</v>
      </c>
      <c r="O318">
        <v>49035</v>
      </c>
      <c r="P318" t="s">
        <v>235</v>
      </c>
      <c r="Q318">
        <v>490350</v>
      </c>
      <c r="R318">
        <v>31</v>
      </c>
      <c r="S318">
        <v>2</v>
      </c>
      <c r="T318" t="s">
        <v>174</v>
      </c>
      <c r="U318">
        <v>15</v>
      </c>
      <c r="V318" t="s">
        <v>342</v>
      </c>
      <c r="W318">
        <v>31</v>
      </c>
      <c r="X318" t="s">
        <v>253</v>
      </c>
      <c r="Y318" t="s">
        <v>467</v>
      </c>
      <c r="Z318" t="s">
        <v>467</v>
      </c>
      <c r="AA318" t="s">
        <v>467</v>
      </c>
      <c r="AB318" t="s">
        <v>467</v>
      </c>
      <c r="AC318" t="s">
        <v>467</v>
      </c>
      <c r="AD318" t="s">
        <v>467</v>
      </c>
      <c r="AE318" t="s">
        <v>467</v>
      </c>
      <c r="AF318">
        <v>5</v>
      </c>
      <c r="AG318" t="s">
        <v>314</v>
      </c>
      <c r="AH318" t="s">
        <v>467</v>
      </c>
      <c r="AI318" t="s">
        <v>467</v>
      </c>
      <c r="AJ318" t="s">
        <v>467</v>
      </c>
      <c r="AK318" t="s">
        <v>467</v>
      </c>
      <c r="AL318" t="s">
        <v>467</v>
      </c>
      <c r="AM318" t="s">
        <v>467</v>
      </c>
      <c r="AN318">
        <v>5.2388599999999997E-3</v>
      </c>
      <c r="AO318" t="s">
        <v>467</v>
      </c>
      <c r="AP318" t="s">
        <v>467</v>
      </c>
    </row>
    <row r="319" spans="1:42" x14ac:dyDescent="0.3">
      <c r="A319" s="210" t="str">
        <f t="shared" si="17"/>
        <v>SL_2028_art_2_31</v>
      </c>
      <c r="B319" s="229" t="str">
        <f t="shared" si="18"/>
        <v>Passenger Truck</v>
      </c>
      <c r="C319" s="240">
        <f t="shared" si="20"/>
        <v>0.24407841471830063</v>
      </c>
      <c r="D319" s="421">
        <f t="shared" si="19"/>
        <v>0.80311805657324364</v>
      </c>
      <c r="E319">
        <v>3.2904100000000001</v>
      </c>
      <c r="F319">
        <v>1</v>
      </c>
      <c r="G319">
        <v>1</v>
      </c>
      <c r="H319">
        <v>2028</v>
      </c>
      <c r="I319">
        <v>1</v>
      </c>
      <c r="J319">
        <v>5</v>
      </c>
      <c r="K319" t="s">
        <v>312</v>
      </c>
      <c r="L319">
        <v>9</v>
      </c>
      <c r="M319">
        <v>49</v>
      </c>
      <c r="N319" t="s">
        <v>313</v>
      </c>
      <c r="O319">
        <v>49035</v>
      </c>
      <c r="P319" t="s">
        <v>235</v>
      </c>
      <c r="Q319">
        <v>490350</v>
      </c>
      <c r="R319">
        <v>31</v>
      </c>
      <c r="S319">
        <v>2</v>
      </c>
      <c r="T319" t="s">
        <v>174</v>
      </c>
      <c r="U319">
        <v>1</v>
      </c>
      <c r="V319" t="s">
        <v>343</v>
      </c>
      <c r="W319">
        <v>31</v>
      </c>
      <c r="X319" t="s">
        <v>253</v>
      </c>
      <c r="Y319" t="s">
        <v>467</v>
      </c>
      <c r="Z319" t="s">
        <v>467</v>
      </c>
      <c r="AA319" t="s">
        <v>467</v>
      </c>
      <c r="AB319" t="s">
        <v>467</v>
      </c>
      <c r="AC319" t="s">
        <v>467</v>
      </c>
      <c r="AD319" t="s">
        <v>467</v>
      </c>
      <c r="AE319" t="s">
        <v>467</v>
      </c>
      <c r="AF319">
        <v>5</v>
      </c>
      <c r="AG319" t="s">
        <v>314</v>
      </c>
      <c r="AH319" t="s">
        <v>467</v>
      </c>
      <c r="AI319" t="s">
        <v>467</v>
      </c>
      <c r="AJ319" t="s">
        <v>467</v>
      </c>
      <c r="AK319" t="s">
        <v>467</v>
      </c>
      <c r="AL319" t="s">
        <v>467</v>
      </c>
      <c r="AM319" t="s">
        <v>467</v>
      </c>
      <c r="AN319">
        <v>3.2904100000000001</v>
      </c>
      <c r="AO319" t="s">
        <v>467</v>
      </c>
      <c r="AP319" t="s">
        <v>467</v>
      </c>
    </row>
    <row r="320" spans="1:42" x14ac:dyDescent="0.3">
      <c r="A320" s="210" t="str">
        <f t="shared" si="17"/>
        <v>SL_2028_art_2_21</v>
      </c>
      <c r="B320" s="229" t="str">
        <f t="shared" si="18"/>
        <v>Passenger Car</v>
      </c>
      <c r="C320" s="240">
        <f t="shared" si="20"/>
        <v>0.64892751445142116</v>
      </c>
      <c r="D320" s="421">
        <f t="shared" si="19"/>
        <v>3.4299777596595761E-4</v>
      </c>
      <c r="E320">
        <v>5.2856099999999998E-4</v>
      </c>
      <c r="F320">
        <v>1</v>
      </c>
      <c r="G320">
        <v>1</v>
      </c>
      <c r="H320">
        <v>2028</v>
      </c>
      <c r="I320">
        <v>1</v>
      </c>
      <c r="J320">
        <v>5</v>
      </c>
      <c r="K320" t="s">
        <v>312</v>
      </c>
      <c r="L320">
        <v>9</v>
      </c>
      <c r="M320">
        <v>49</v>
      </c>
      <c r="N320" t="s">
        <v>313</v>
      </c>
      <c r="O320">
        <v>49035</v>
      </c>
      <c r="P320" t="s">
        <v>235</v>
      </c>
      <c r="Q320">
        <v>490350</v>
      </c>
      <c r="R320">
        <v>21</v>
      </c>
      <c r="S320">
        <v>2</v>
      </c>
      <c r="T320" t="s">
        <v>174</v>
      </c>
      <c r="U320">
        <v>15</v>
      </c>
      <c r="V320" t="s">
        <v>342</v>
      </c>
      <c r="W320">
        <v>21</v>
      </c>
      <c r="X320" t="s">
        <v>252</v>
      </c>
      <c r="Y320" t="s">
        <v>467</v>
      </c>
      <c r="Z320" t="s">
        <v>467</v>
      </c>
      <c r="AA320" t="s">
        <v>467</v>
      </c>
      <c r="AB320" t="s">
        <v>467</v>
      </c>
      <c r="AC320" t="s">
        <v>467</v>
      </c>
      <c r="AD320" t="s">
        <v>467</v>
      </c>
      <c r="AE320" t="s">
        <v>467</v>
      </c>
      <c r="AF320">
        <v>5</v>
      </c>
      <c r="AG320" t="s">
        <v>314</v>
      </c>
      <c r="AH320" t="s">
        <v>467</v>
      </c>
      <c r="AI320" t="s">
        <v>467</v>
      </c>
      <c r="AJ320" t="s">
        <v>467</v>
      </c>
      <c r="AK320" t="s">
        <v>467</v>
      </c>
      <c r="AL320" t="s">
        <v>467</v>
      </c>
      <c r="AM320" t="s">
        <v>467</v>
      </c>
      <c r="AN320">
        <v>5.2856099999999998E-4</v>
      </c>
      <c r="AO320" t="s">
        <v>467</v>
      </c>
      <c r="AP320" t="s">
        <v>467</v>
      </c>
    </row>
    <row r="321" spans="1:42" x14ac:dyDescent="0.3">
      <c r="A321" s="210" t="str">
        <f t="shared" si="17"/>
        <v>SL_2028_art_2_21</v>
      </c>
      <c r="B321" s="229" t="str">
        <f t="shared" si="18"/>
        <v>Passenger Car</v>
      </c>
      <c r="C321" s="240">
        <f t="shared" si="20"/>
        <v>0.64892751445142116</v>
      </c>
      <c r="D321" s="421">
        <f t="shared" si="19"/>
        <v>0.64768936075384786</v>
      </c>
      <c r="E321">
        <v>0.99809199999999998</v>
      </c>
      <c r="F321">
        <v>1</v>
      </c>
      <c r="G321">
        <v>1</v>
      </c>
      <c r="H321">
        <v>2028</v>
      </c>
      <c r="I321">
        <v>1</v>
      </c>
      <c r="J321">
        <v>5</v>
      </c>
      <c r="K321" t="s">
        <v>312</v>
      </c>
      <c r="L321">
        <v>9</v>
      </c>
      <c r="M321">
        <v>49</v>
      </c>
      <c r="N321" t="s">
        <v>313</v>
      </c>
      <c r="O321">
        <v>49035</v>
      </c>
      <c r="P321" t="s">
        <v>235</v>
      </c>
      <c r="Q321">
        <v>490350</v>
      </c>
      <c r="R321">
        <v>21</v>
      </c>
      <c r="S321">
        <v>2</v>
      </c>
      <c r="T321" t="s">
        <v>174</v>
      </c>
      <c r="U321">
        <v>1</v>
      </c>
      <c r="V321" t="s">
        <v>343</v>
      </c>
      <c r="W321">
        <v>21</v>
      </c>
      <c r="X321" t="s">
        <v>252</v>
      </c>
      <c r="Y321" t="s">
        <v>467</v>
      </c>
      <c r="Z321" t="s">
        <v>467</v>
      </c>
      <c r="AA321" t="s">
        <v>467</v>
      </c>
      <c r="AB321" t="s">
        <v>467</v>
      </c>
      <c r="AC321" t="s">
        <v>467</v>
      </c>
      <c r="AD321" t="s">
        <v>467</v>
      </c>
      <c r="AE321" t="s">
        <v>467</v>
      </c>
      <c r="AF321">
        <v>5</v>
      </c>
      <c r="AG321" t="s">
        <v>314</v>
      </c>
      <c r="AH321" t="s">
        <v>467</v>
      </c>
      <c r="AI321" t="s">
        <v>467</v>
      </c>
      <c r="AJ321" t="s">
        <v>467</v>
      </c>
      <c r="AK321" t="s">
        <v>467</v>
      </c>
      <c r="AL321" t="s">
        <v>467</v>
      </c>
      <c r="AM321" t="s">
        <v>467</v>
      </c>
      <c r="AN321">
        <v>0.99809199999999998</v>
      </c>
      <c r="AO321" t="s">
        <v>467</v>
      </c>
      <c r="AP321" t="s">
        <v>467</v>
      </c>
    </row>
    <row r="322" spans="1:42" x14ac:dyDescent="0.3">
      <c r="A322" s="210" t="str">
        <f t="shared" si="17"/>
        <v>SL_2028_art_2_11</v>
      </c>
      <c r="B322" s="229" t="str">
        <f t="shared" si="18"/>
        <v>Motorcycle</v>
      </c>
      <c r="C322" s="240">
        <f t="shared" si="20"/>
        <v>8.6555709987792731E-4</v>
      </c>
      <c r="D322" s="421">
        <f t="shared" si="19"/>
        <v>0</v>
      </c>
      <c r="E322">
        <v>0</v>
      </c>
      <c r="F322">
        <v>1</v>
      </c>
      <c r="G322">
        <v>1</v>
      </c>
      <c r="H322">
        <v>2028</v>
      </c>
      <c r="I322">
        <v>1</v>
      </c>
      <c r="J322">
        <v>5</v>
      </c>
      <c r="K322" t="s">
        <v>312</v>
      </c>
      <c r="L322">
        <v>9</v>
      </c>
      <c r="M322">
        <v>49</v>
      </c>
      <c r="N322" t="s">
        <v>313</v>
      </c>
      <c r="O322">
        <v>49035</v>
      </c>
      <c r="P322" t="s">
        <v>235</v>
      </c>
      <c r="Q322">
        <v>490350</v>
      </c>
      <c r="R322">
        <v>11</v>
      </c>
      <c r="S322">
        <v>2</v>
      </c>
      <c r="T322" t="s">
        <v>174</v>
      </c>
      <c r="U322">
        <v>15</v>
      </c>
      <c r="V322" t="s">
        <v>342</v>
      </c>
      <c r="W322">
        <v>11</v>
      </c>
      <c r="X322" t="s">
        <v>250</v>
      </c>
      <c r="Y322" t="s">
        <v>467</v>
      </c>
      <c r="Z322" t="s">
        <v>467</v>
      </c>
      <c r="AA322" t="s">
        <v>467</v>
      </c>
      <c r="AB322" t="s">
        <v>467</v>
      </c>
      <c r="AC322" t="s">
        <v>467</v>
      </c>
      <c r="AD322" t="s">
        <v>467</v>
      </c>
      <c r="AE322" t="s">
        <v>467</v>
      </c>
      <c r="AF322">
        <v>5</v>
      </c>
      <c r="AG322" t="s">
        <v>314</v>
      </c>
      <c r="AH322" t="s">
        <v>467</v>
      </c>
      <c r="AI322" t="s">
        <v>467</v>
      </c>
      <c r="AJ322" t="s">
        <v>467</v>
      </c>
      <c r="AK322" t="s">
        <v>467</v>
      </c>
      <c r="AL322" t="s">
        <v>467</v>
      </c>
      <c r="AM322" t="s">
        <v>467</v>
      </c>
      <c r="AN322">
        <v>0</v>
      </c>
      <c r="AO322" t="s">
        <v>467</v>
      </c>
      <c r="AP322" t="s">
        <v>467</v>
      </c>
    </row>
    <row r="323" spans="1:42" x14ac:dyDescent="0.3">
      <c r="A323" s="210" t="str">
        <f t="shared" si="17"/>
        <v>SL_2028_art_2_11</v>
      </c>
      <c r="B323" s="229" t="str">
        <f t="shared" si="18"/>
        <v>Motorcycle</v>
      </c>
      <c r="C323" s="240">
        <f t="shared" si="20"/>
        <v>8.6555709987792731E-4</v>
      </c>
      <c r="D323" s="421">
        <f t="shared" si="19"/>
        <v>8.9789431312936666E-2</v>
      </c>
      <c r="E323">
        <v>103.736</v>
      </c>
      <c r="F323">
        <v>1</v>
      </c>
      <c r="G323">
        <v>1</v>
      </c>
      <c r="H323">
        <v>2028</v>
      </c>
      <c r="I323">
        <v>1</v>
      </c>
      <c r="J323">
        <v>5</v>
      </c>
      <c r="K323" t="s">
        <v>312</v>
      </c>
      <c r="L323">
        <v>9</v>
      </c>
      <c r="M323">
        <v>49</v>
      </c>
      <c r="N323" t="s">
        <v>313</v>
      </c>
      <c r="O323">
        <v>49035</v>
      </c>
      <c r="P323" t="s">
        <v>235</v>
      </c>
      <c r="Q323">
        <v>490350</v>
      </c>
      <c r="R323">
        <v>11</v>
      </c>
      <c r="S323">
        <v>2</v>
      </c>
      <c r="T323" t="s">
        <v>174</v>
      </c>
      <c r="U323">
        <v>1</v>
      </c>
      <c r="V323" t="s">
        <v>343</v>
      </c>
      <c r="W323">
        <v>11</v>
      </c>
      <c r="X323" t="s">
        <v>250</v>
      </c>
      <c r="Y323" t="s">
        <v>467</v>
      </c>
      <c r="Z323" t="s">
        <v>467</v>
      </c>
      <c r="AA323" t="s">
        <v>467</v>
      </c>
      <c r="AB323" t="s">
        <v>467</v>
      </c>
      <c r="AC323" t="s">
        <v>467</v>
      </c>
      <c r="AD323" t="s">
        <v>467</v>
      </c>
      <c r="AE323" t="s">
        <v>467</v>
      </c>
      <c r="AF323">
        <v>5</v>
      </c>
      <c r="AG323" t="s">
        <v>314</v>
      </c>
      <c r="AH323" t="s">
        <v>467</v>
      </c>
      <c r="AI323" t="s">
        <v>467</v>
      </c>
      <c r="AJ323" t="s">
        <v>467</v>
      </c>
      <c r="AK323" t="s">
        <v>467</v>
      </c>
      <c r="AL323" t="s">
        <v>467</v>
      </c>
      <c r="AM323" t="s">
        <v>467</v>
      </c>
      <c r="AN323">
        <v>103.736</v>
      </c>
      <c r="AO323" t="s">
        <v>467</v>
      </c>
      <c r="AP323" t="s">
        <v>467</v>
      </c>
    </row>
    <row r="324" spans="1:42" x14ac:dyDescent="0.3">
      <c r="A324" s="210" t="str">
        <f t="shared" si="17"/>
        <v>SL_2028_art_1_62</v>
      </c>
      <c r="B324" s="229" t="str">
        <f t="shared" si="18"/>
        <v>Combination Long Haul Truck</v>
      </c>
      <c r="C324" s="240">
        <f t="shared" si="20"/>
        <v>2.2573995543173502E-2</v>
      </c>
      <c r="D324" s="421">
        <f t="shared" si="19"/>
        <v>8.4869193644115104E-3</v>
      </c>
      <c r="E324">
        <v>0.37596000000000002</v>
      </c>
      <c r="F324">
        <v>1</v>
      </c>
      <c r="G324">
        <v>1</v>
      </c>
      <c r="H324">
        <v>2028</v>
      </c>
      <c r="I324">
        <v>1</v>
      </c>
      <c r="J324">
        <v>5</v>
      </c>
      <c r="K324" t="s">
        <v>312</v>
      </c>
      <c r="L324">
        <v>9</v>
      </c>
      <c r="M324">
        <v>49</v>
      </c>
      <c r="N324" t="s">
        <v>313</v>
      </c>
      <c r="O324">
        <v>49035</v>
      </c>
      <c r="P324" t="s">
        <v>235</v>
      </c>
      <c r="Q324">
        <v>490350</v>
      </c>
      <c r="R324">
        <v>62</v>
      </c>
      <c r="S324">
        <v>1</v>
      </c>
      <c r="T324" t="s">
        <v>334</v>
      </c>
      <c r="U324">
        <v>15</v>
      </c>
      <c r="V324" t="s">
        <v>342</v>
      </c>
      <c r="W324">
        <v>62</v>
      </c>
      <c r="X324" t="s">
        <v>263</v>
      </c>
      <c r="Y324" t="s">
        <v>467</v>
      </c>
      <c r="Z324" t="s">
        <v>467</v>
      </c>
      <c r="AA324" t="s">
        <v>467</v>
      </c>
      <c r="AB324" t="s">
        <v>467</v>
      </c>
      <c r="AC324" t="s">
        <v>467</v>
      </c>
      <c r="AD324" t="s">
        <v>467</v>
      </c>
      <c r="AE324" t="s">
        <v>467</v>
      </c>
      <c r="AF324">
        <v>5</v>
      </c>
      <c r="AG324" t="s">
        <v>314</v>
      </c>
      <c r="AH324" t="s">
        <v>467</v>
      </c>
      <c r="AI324" t="s">
        <v>467</v>
      </c>
      <c r="AJ324" t="s">
        <v>467</v>
      </c>
      <c r="AK324" t="s">
        <v>467</v>
      </c>
      <c r="AL324" t="s">
        <v>467</v>
      </c>
      <c r="AM324" t="s">
        <v>467</v>
      </c>
      <c r="AN324">
        <v>0.37596000000000002</v>
      </c>
      <c r="AO324" t="s">
        <v>467</v>
      </c>
      <c r="AP324" t="s">
        <v>467</v>
      </c>
    </row>
    <row r="325" spans="1:42" x14ac:dyDescent="0.3">
      <c r="A325" s="210" t="str">
        <f t="shared" si="17"/>
        <v>SL_2028_art_1_62</v>
      </c>
      <c r="B325" s="229" t="str">
        <f t="shared" si="18"/>
        <v>Combination Long Haul Truck</v>
      </c>
      <c r="C325" s="240">
        <f t="shared" si="20"/>
        <v>2.2573995543173502E-2</v>
      </c>
      <c r="D325" s="421">
        <f t="shared" si="19"/>
        <v>5.710566226552144E-2</v>
      </c>
      <c r="E325">
        <v>2.5297100000000001</v>
      </c>
      <c r="F325">
        <v>1</v>
      </c>
      <c r="G325">
        <v>1</v>
      </c>
      <c r="H325">
        <v>2028</v>
      </c>
      <c r="I325">
        <v>1</v>
      </c>
      <c r="J325">
        <v>5</v>
      </c>
      <c r="K325" t="s">
        <v>312</v>
      </c>
      <c r="L325">
        <v>9</v>
      </c>
      <c r="M325">
        <v>49</v>
      </c>
      <c r="N325" t="s">
        <v>313</v>
      </c>
      <c r="O325">
        <v>49035</v>
      </c>
      <c r="P325" t="s">
        <v>235</v>
      </c>
      <c r="Q325">
        <v>490350</v>
      </c>
      <c r="R325">
        <v>62</v>
      </c>
      <c r="S325">
        <v>1</v>
      </c>
      <c r="T325" t="s">
        <v>334</v>
      </c>
      <c r="U325">
        <v>1</v>
      </c>
      <c r="V325" t="s">
        <v>343</v>
      </c>
      <c r="W325">
        <v>62</v>
      </c>
      <c r="X325" t="s">
        <v>263</v>
      </c>
      <c r="Y325" t="s">
        <v>467</v>
      </c>
      <c r="Z325" t="s">
        <v>467</v>
      </c>
      <c r="AA325" t="s">
        <v>467</v>
      </c>
      <c r="AB325" t="s">
        <v>467</v>
      </c>
      <c r="AC325" t="s">
        <v>467</v>
      </c>
      <c r="AD325" t="s">
        <v>467</v>
      </c>
      <c r="AE325" t="s">
        <v>467</v>
      </c>
      <c r="AF325">
        <v>5</v>
      </c>
      <c r="AG325" t="s">
        <v>314</v>
      </c>
      <c r="AH325" t="s">
        <v>467</v>
      </c>
      <c r="AI325" t="s">
        <v>467</v>
      </c>
      <c r="AJ325" t="s">
        <v>467</v>
      </c>
      <c r="AK325" t="s">
        <v>467</v>
      </c>
      <c r="AL325" t="s">
        <v>467</v>
      </c>
      <c r="AM325" t="s">
        <v>467</v>
      </c>
      <c r="AN325">
        <v>2.5297100000000001</v>
      </c>
      <c r="AO325" t="s">
        <v>467</v>
      </c>
      <c r="AP325" t="s">
        <v>467</v>
      </c>
    </row>
    <row r="326" spans="1:42" x14ac:dyDescent="0.3">
      <c r="A326" s="210" t="str">
        <f t="shared" si="17"/>
        <v>SL_2028_art_1_61</v>
      </c>
      <c r="B326" s="229" t="str">
        <f t="shared" si="18"/>
        <v>Combination Short Haul Truck</v>
      </c>
      <c r="C326" s="240">
        <f t="shared" si="20"/>
        <v>2.089364887475836E-2</v>
      </c>
      <c r="D326" s="421">
        <f t="shared" si="19"/>
        <v>1.0269061272752737E-2</v>
      </c>
      <c r="E326">
        <v>0.49149199999999998</v>
      </c>
      <c r="F326">
        <v>1</v>
      </c>
      <c r="G326">
        <v>1</v>
      </c>
      <c r="H326">
        <v>2028</v>
      </c>
      <c r="I326">
        <v>1</v>
      </c>
      <c r="J326">
        <v>5</v>
      </c>
      <c r="K326" t="s">
        <v>312</v>
      </c>
      <c r="L326">
        <v>9</v>
      </c>
      <c r="M326">
        <v>49</v>
      </c>
      <c r="N326" t="s">
        <v>313</v>
      </c>
      <c r="O326">
        <v>49035</v>
      </c>
      <c r="P326" t="s">
        <v>235</v>
      </c>
      <c r="Q326">
        <v>490350</v>
      </c>
      <c r="R326">
        <v>61</v>
      </c>
      <c r="S326">
        <v>1</v>
      </c>
      <c r="T326" t="s">
        <v>334</v>
      </c>
      <c r="U326">
        <v>15</v>
      </c>
      <c r="V326" t="s">
        <v>342</v>
      </c>
      <c r="W326">
        <v>61</v>
      </c>
      <c r="X326" t="s">
        <v>262</v>
      </c>
      <c r="Y326" t="s">
        <v>467</v>
      </c>
      <c r="Z326" t="s">
        <v>467</v>
      </c>
      <c r="AA326" t="s">
        <v>467</v>
      </c>
      <c r="AB326" t="s">
        <v>467</v>
      </c>
      <c r="AC326" t="s">
        <v>467</v>
      </c>
      <c r="AD326" t="s">
        <v>467</v>
      </c>
      <c r="AE326" t="s">
        <v>467</v>
      </c>
      <c r="AF326">
        <v>5</v>
      </c>
      <c r="AG326" t="s">
        <v>314</v>
      </c>
      <c r="AH326" t="s">
        <v>467</v>
      </c>
      <c r="AI326" t="s">
        <v>467</v>
      </c>
      <c r="AJ326" t="s">
        <v>467</v>
      </c>
      <c r="AK326" t="s">
        <v>467</v>
      </c>
      <c r="AL326" t="s">
        <v>467</v>
      </c>
      <c r="AM326" t="s">
        <v>467</v>
      </c>
      <c r="AN326">
        <v>0.49149199999999998</v>
      </c>
      <c r="AO326" t="s">
        <v>467</v>
      </c>
      <c r="AP326" t="s">
        <v>467</v>
      </c>
    </row>
    <row r="327" spans="1:42" x14ac:dyDescent="0.3">
      <c r="A327" s="210" t="str">
        <f t="shared" si="17"/>
        <v>SL_2028_art_1_61</v>
      </c>
      <c r="B327" s="229" t="str">
        <f t="shared" si="18"/>
        <v>Combination Short Haul Truck</v>
      </c>
      <c r="C327" s="240">
        <f t="shared" si="20"/>
        <v>2.089364887475836E-2</v>
      </c>
      <c r="D327" s="421">
        <f t="shared" si="19"/>
        <v>4.526567241418649E-7</v>
      </c>
      <c r="E327">
        <v>2.16648E-5</v>
      </c>
      <c r="F327">
        <v>1</v>
      </c>
      <c r="G327">
        <v>1</v>
      </c>
      <c r="H327">
        <v>2028</v>
      </c>
      <c r="I327">
        <v>1</v>
      </c>
      <c r="J327">
        <v>5</v>
      </c>
      <c r="K327" t="s">
        <v>312</v>
      </c>
      <c r="L327">
        <v>9</v>
      </c>
      <c r="M327">
        <v>49</v>
      </c>
      <c r="N327" t="s">
        <v>313</v>
      </c>
      <c r="O327">
        <v>49035</v>
      </c>
      <c r="P327" t="s">
        <v>235</v>
      </c>
      <c r="Q327">
        <v>490350</v>
      </c>
      <c r="R327">
        <v>61</v>
      </c>
      <c r="S327">
        <v>1</v>
      </c>
      <c r="T327" t="s">
        <v>334</v>
      </c>
      <c r="U327">
        <v>13</v>
      </c>
      <c r="V327" t="s">
        <v>344</v>
      </c>
      <c r="W327">
        <v>61</v>
      </c>
      <c r="X327" t="s">
        <v>262</v>
      </c>
      <c r="Y327" t="s">
        <v>467</v>
      </c>
      <c r="Z327" t="s">
        <v>467</v>
      </c>
      <c r="AA327" t="s">
        <v>467</v>
      </c>
      <c r="AB327" t="s">
        <v>467</v>
      </c>
      <c r="AC327" t="s">
        <v>467</v>
      </c>
      <c r="AD327" t="s">
        <v>467</v>
      </c>
      <c r="AE327" t="s">
        <v>467</v>
      </c>
      <c r="AF327">
        <v>5</v>
      </c>
      <c r="AG327" t="s">
        <v>314</v>
      </c>
      <c r="AH327" t="s">
        <v>467</v>
      </c>
      <c r="AI327" t="s">
        <v>467</v>
      </c>
      <c r="AJ327" t="s">
        <v>467</v>
      </c>
      <c r="AK327" t="s">
        <v>467</v>
      </c>
      <c r="AL327" t="s">
        <v>467</v>
      </c>
      <c r="AM327" t="s">
        <v>467</v>
      </c>
      <c r="AN327">
        <v>2.16648E-5</v>
      </c>
      <c r="AO327" t="s">
        <v>467</v>
      </c>
      <c r="AP327" t="s">
        <v>467</v>
      </c>
    </row>
    <row r="328" spans="1:42" x14ac:dyDescent="0.3">
      <c r="A328" s="210" t="str">
        <f t="shared" si="17"/>
        <v>SL_2028_art_1_61</v>
      </c>
      <c r="B328" s="229" t="str">
        <f t="shared" si="18"/>
        <v>Combination Short Haul Truck</v>
      </c>
      <c r="C328" s="240">
        <f t="shared" si="20"/>
        <v>2.089364887475836E-2</v>
      </c>
      <c r="D328" s="421">
        <f t="shared" si="19"/>
        <v>2.537429187595029E-10</v>
      </c>
      <c r="E328">
        <v>1.21445E-8</v>
      </c>
      <c r="F328">
        <v>1</v>
      </c>
      <c r="G328">
        <v>1</v>
      </c>
      <c r="H328">
        <v>2028</v>
      </c>
      <c r="I328">
        <v>1</v>
      </c>
      <c r="J328">
        <v>5</v>
      </c>
      <c r="K328" t="s">
        <v>312</v>
      </c>
      <c r="L328">
        <v>9</v>
      </c>
      <c r="M328">
        <v>49</v>
      </c>
      <c r="N328" t="s">
        <v>313</v>
      </c>
      <c r="O328">
        <v>49035</v>
      </c>
      <c r="P328" t="s">
        <v>235</v>
      </c>
      <c r="Q328">
        <v>490350</v>
      </c>
      <c r="R328">
        <v>61</v>
      </c>
      <c r="S328">
        <v>1</v>
      </c>
      <c r="T328" t="s">
        <v>334</v>
      </c>
      <c r="U328">
        <v>11</v>
      </c>
      <c r="V328" t="s">
        <v>345</v>
      </c>
      <c r="W328">
        <v>61</v>
      </c>
      <c r="X328" t="s">
        <v>262</v>
      </c>
      <c r="Y328" t="s">
        <v>467</v>
      </c>
      <c r="Z328" t="s">
        <v>467</v>
      </c>
      <c r="AA328" t="s">
        <v>467</v>
      </c>
      <c r="AB328" t="s">
        <v>467</v>
      </c>
      <c r="AC328" t="s">
        <v>467</v>
      </c>
      <c r="AD328" t="s">
        <v>467</v>
      </c>
      <c r="AE328" t="s">
        <v>467</v>
      </c>
      <c r="AF328">
        <v>5</v>
      </c>
      <c r="AG328" t="s">
        <v>314</v>
      </c>
      <c r="AH328" t="s">
        <v>467</v>
      </c>
      <c r="AI328" t="s">
        <v>467</v>
      </c>
      <c r="AJ328" t="s">
        <v>467</v>
      </c>
      <c r="AK328" t="s">
        <v>467</v>
      </c>
      <c r="AL328" t="s">
        <v>467</v>
      </c>
      <c r="AM328" t="s">
        <v>467</v>
      </c>
      <c r="AN328">
        <v>1.21445E-8</v>
      </c>
      <c r="AO328" t="s">
        <v>467</v>
      </c>
      <c r="AP328" t="s">
        <v>467</v>
      </c>
    </row>
    <row r="329" spans="1:42" x14ac:dyDescent="0.3">
      <c r="A329" s="210" t="str">
        <f t="shared" si="17"/>
        <v>SL_2028_art_1_61</v>
      </c>
      <c r="B329" s="229" t="str">
        <f t="shared" si="18"/>
        <v>Combination Short Haul Truck</v>
      </c>
      <c r="C329" s="240">
        <f t="shared" si="20"/>
        <v>2.089364887475836E-2</v>
      </c>
      <c r="D329" s="421">
        <f t="shared" si="19"/>
        <v>0.25754347348982143</v>
      </c>
      <c r="E329">
        <v>12.3264</v>
      </c>
      <c r="F329">
        <v>1</v>
      </c>
      <c r="G329">
        <v>1</v>
      </c>
      <c r="H329">
        <v>2028</v>
      </c>
      <c r="I329">
        <v>1</v>
      </c>
      <c r="J329">
        <v>5</v>
      </c>
      <c r="K329" t="s">
        <v>312</v>
      </c>
      <c r="L329">
        <v>9</v>
      </c>
      <c r="M329">
        <v>49</v>
      </c>
      <c r="N329" t="s">
        <v>313</v>
      </c>
      <c r="O329">
        <v>49035</v>
      </c>
      <c r="P329" t="s">
        <v>235</v>
      </c>
      <c r="Q329">
        <v>490350</v>
      </c>
      <c r="R329">
        <v>61</v>
      </c>
      <c r="S329">
        <v>1</v>
      </c>
      <c r="T329" t="s">
        <v>334</v>
      </c>
      <c r="U329">
        <v>1</v>
      </c>
      <c r="V329" t="s">
        <v>343</v>
      </c>
      <c r="W329">
        <v>61</v>
      </c>
      <c r="X329" t="s">
        <v>262</v>
      </c>
      <c r="Y329" t="s">
        <v>467</v>
      </c>
      <c r="Z329" t="s">
        <v>467</v>
      </c>
      <c r="AA329" t="s">
        <v>467</v>
      </c>
      <c r="AB329" t="s">
        <v>467</v>
      </c>
      <c r="AC329" t="s">
        <v>467</v>
      </c>
      <c r="AD329" t="s">
        <v>467</v>
      </c>
      <c r="AE329" t="s">
        <v>467</v>
      </c>
      <c r="AF329">
        <v>5</v>
      </c>
      <c r="AG329" t="s">
        <v>314</v>
      </c>
      <c r="AH329" t="s">
        <v>467</v>
      </c>
      <c r="AI329" t="s">
        <v>467</v>
      </c>
      <c r="AJ329" t="s">
        <v>467</v>
      </c>
      <c r="AK329" t="s">
        <v>467</v>
      </c>
      <c r="AL329" t="s">
        <v>467</v>
      </c>
      <c r="AM329" t="s">
        <v>467</v>
      </c>
      <c r="AN329">
        <v>12.3264</v>
      </c>
      <c r="AO329" t="s">
        <v>467</v>
      </c>
      <c r="AP329" t="s">
        <v>467</v>
      </c>
    </row>
    <row r="330" spans="1:42" x14ac:dyDescent="0.3">
      <c r="A330" s="210" t="str">
        <f t="shared" si="17"/>
        <v>SL_2028_art_1_54</v>
      </c>
      <c r="B330" s="229" t="str">
        <f t="shared" si="18"/>
        <v>Motor Home</v>
      </c>
      <c r="C330" s="240">
        <f t="shared" si="20"/>
        <v>2.7279009872292342E-3</v>
      </c>
      <c r="D330" s="421">
        <f t="shared" si="19"/>
        <v>4.0201076848797227E-4</v>
      </c>
      <c r="E330">
        <v>0.14737</v>
      </c>
      <c r="F330">
        <v>1</v>
      </c>
      <c r="G330">
        <v>1</v>
      </c>
      <c r="H330">
        <v>2028</v>
      </c>
      <c r="I330">
        <v>1</v>
      </c>
      <c r="J330">
        <v>5</v>
      </c>
      <c r="K330" t="s">
        <v>312</v>
      </c>
      <c r="L330">
        <v>9</v>
      </c>
      <c r="M330">
        <v>49</v>
      </c>
      <c r="N330" t="s">
        <v>313</v>
      </c>
      <c r="O330">
        <v>49035</v>
      </c>
      <c r="P330" t="s">
        <v>235</v>
      </c>
      <c r="Q330">
        <v>490350</v>
      </c>
      <c r="R330">
        <v>54</v>
      </c>
      <c r="S330">
        <v>1</v>
      </c>
      <c r="T330" t="s">
        <v>334</v>
      </c>
      <c r="U330">
        <v>15</v>
      </c>
      <c r="V330" t="s">
        <v>342</v>
      </c>
      <c r="W330">
        <v>54</v>
      </c>
      <c r="X330" t="s">
        <v>261</v>
      </c>
      <c r="Y330" t="s">
        <v>467</v>
      </c>
      <c r="Z330" t="s">
        <v>467</v>
      </c>
      <c r="AA330" t="s">
        <v>467</v>
      </c>
      <c r="AB330" t="s">
        <v>467</v>
      </c>
      <c r="AC330" t="s">
        <v>467</v>
      </c>
      <c r="AD330" t="s">
        <v>467</v>
      </c>
      <c r="AE330" t="s">
        <v>467</v>
      </c>
      <c r="AF330">
        <v>5</v>
      </c>
      <c r="AG330" t="s">
        <v>314</v>
      </c>
      <c r="AH330" t="s">
        <v>467</v>
      </c>
      <c r="AI330" t="s">
        <v>467</v>
      </c>
      <c r="AJ330" t="s">
        <v>467</v>
      </c>
      <c r="AK330" t="s">
        <v>467</v>
      </c>
      <c r="AL330" t="s">
        <v>467</v>
      </c>
      <c r="AM330" t="s">
        <v>467</v>
      </c>
      <c r="AN330">
        <v>0.14737</v>
      </c>
      <c r="AO330" t="s">
        <v>467</v>
      </c>
      <c r="AP330" t="s">
        <v>467</v>
      </c>
    </row>
    <row r="331" spans="1:42" x14ac:dyDescent="0.3">
      <c r="A331" s="210" t="str">
        <f t="shared" si="17"/>
        <v>SL_2028_art_1_54</v>
      </c>
      <c r="B331" s="229" t="str">
        <f t="shared" si="18"/>
        <v>Motor Home</v>
      </c>
      <c r="C331" s="240">
        <f t="shared" si="20"/>
        <v>2.7279009872292342E-3</v>
      </c>
      <c r="D331" s="421">
        <f t="shared" si="19"/>
        <v>2.2524523962640639E-3</v>
      </c>
      <c r="E331">
        <v>0.82570900000000003</v>
      </c>
      <c r="F331">
        <v>1</v>
      </c>
      <c r="G331">
        <v>1</v>
      </c>
      <c r="H331">
        <v>2028</v>
      </c>
      <c r="I331">
        <v>1</v>
      </c>
      <c r="J331">
        <v>5</v>
      </c>
      <c r="K331" t="s">
        <v>312</v>
      </c>
      <c r="L331">
        <v>9</v>
      </c>
      <c r="M331">
        <v>49</v>
      </c>
      <c r="N331" t="s">
        <v>313</v>
      </c>
      <c r="O331">
        <v>49035</v>
      </c>
      <c r="P331" t="s">
        <v>235</v>
      </c>
      <c r="Q331">
        <v>490350</v>
      </c>
      <c r="R331">
        <v>54</v>
      </c>
      <c r="S331">
        <v>1</v>
      </c>
      <c r="T331" t="s">
        <v>334</v>
      </c>
      <c r="U331">
        <v>13</v>
      </c>
      <c r="V331" t="s">
        <v>344</v>
      </c>
      <c r="W331">
        <v>54</v>
      </c>
      <c r="X331" t="s">
        <v>261</v>
      </c>
      <c r="Y331" t="s">
        <v>467</v>
      </c>
      <c r="Z331" t="s">
        <v>467</v>
      </c>
      <c r="AA331" t="s">
        <v>467</v>
      </c>
      <c r="AB331" t="s">
        <v>467</v>
      </c>
      <c r="AC331" t="s">
        <v>467</v>
      </c>
      <c r="AD331" t="s">
        <v>467</v>
      </c>
      <c r="AE331" t="s">
        <v>467</v>
      </c>
      <c r="AF331">
        <v>5</v>
      </c>
      <c r="AG331" t="s">
        <v>314</v>
      </c>
      <c r="AH331" t="s">
        <v>467</v>
      </c>
      <c r="AI331" t="s">
        <v>467</v>
      </c>
      <c r="AJ331" t="s">
        <v>467</v>
      </c>
      <c r="AK331" t="s">
        <v>467</v>
      </c>
      <c r="AL331" t="s">
        <v>467</v>
      </c>
      <c r="AM331" t="s">
        <v>467</v>
      </c>
      <c r="AN331">
        <v>0.82570900000000003</v>
      </c>
      <c r="AO331" t="s">
        <v>467</v>
      </c>
      <c r="AP331" t="s">
        <v>467</v>
      </c>
    </row>
    <row r="332" spans="1:42" x14ac:dyDescent="0.3">
      <c r="A332" s="210" t="str">
        <f t="shared" si="17"/>
        <v>SL_2028_art_1_54</v>
      </c>
      <c r="B332" s="229" t="str">
        <f t="shared" si="18"/>
        <v>Motor Home</v>
      </c>
      <c r="C332" s="240">
        <f t="shared" si="20"/>
        <v>2.7279009872292342E-3</v>
      </c>
      <c r="D332" s="421">
        <f t="shared" si="19"/>
        <v>2.1644966847328318E-6</v>
      </c>
      <c r="E332">
        <v>7.9346600000000005E-4</v>
      </c>
      <c r="F332">
        <v>1</v>
      </c>
      <c r="G332">
        <v>1</v>
      </c>
      <c r="H332">
        <v>2028</v>
      </c>
      <c r="I332">
        <v>1</v>
      </c>
      <c r="J332">
        <v>5</v>
      </c>
      <c r="K332" t="s">
        <v>312</v>
      </c>
      <c r="L332">
        <v>9</v>
      </c>
      <c r="M332">
        <v>49</v>
      </c>
      <c r="N332" t="s">
        <v>313</v>
      </c>
      <c r="O332">
        <v>49035</v>
      </c>
      <c r="P332" t="s">
        <v>235</v>
      </c>
      <c r="Q332">
        <v>490350</v>
      </c>
      <c r="R332">
        <v>54</v>
      </c>
      <c r="S332">
        <v>1</v>
      </c>
      <c r="T332" t="s">
        <v>334</v>
      </c>
      <c r="U332">
        <v>11</v>
      </c>
      <c r="V332" t="s">
        <v>345</v>
      </c>
      <c r="W332">
        <v>54</v>
      </c>
      <c r="X332" t="s">
        <v>261</v>
      </c>
      <c r="Y332" t="s">
        <v>467</v>
      </c>
      <c r="Z332" t="s">
        <v>467</v>
      </c>
      <c r="AA332" t="s">
        <v>467</v>
      </c>
      <c r="AB332" t="s">
        <v>467</v>
      </c>
      <c r="AC332" t="s">
        <v>467</v>
      </c>
      <c r="AD332" t="s">
        <v>467</v>
      </c>
      <c r="AE332" t="s">
        <v>467</v>
      </c>
      <c r="AF332">
        <v>5</v>
      </c>
      <c r="AG332" t="s">
        <v>314</v>
      </c>
      <c r="AH332" t="s">
        <v>467</v>
      </c>
      <c r="AI332" t="s">
        <v>467</v>
      </c>
      <c r="AJ332" t="s">
        <v>467</v>
      </c>
      <c r="AK332" t="s">
        <v>467</v>
      </c>
      <c r="AL332" t="s">
        <v>467</v>
      </c>
      <c r="AM332" t="s">
        <v>467</v>
      </c>
      <c r="AN332">
        <v>7.9346600000000005E-4</v>
      </c>
      <c r="AO332" t="s">
        <v>467</v>
      </c>
      <c r="AP332" t="s">
        <v>467</v>
      </c>
    </row>
    <row r="333" spans="1:42" x14ac:dyDescent="0.3">
      <c r="A333" s="210" t="str">
        <f t="shared" si="17"/>
        <v>SL_2028_art_1_54</v>
      </c>
      <c r="B333" s="229" t="str">
        <f t="shared" si="18"/>
        <v>Motor Home</v>
      </c>
      <c r="C333" s="240">
        <f t="shared" si="20"/>
        <v>2.7279009872292342E-3</v>
      </c>
      <c r="D333" s="421">
        <f t="shared" si="19"/>
        <v>8.2364605667807171E-3</v>
      </c>
      <c r="E333">
        <v>3.0193400000000001</v>
      </c>
      <c r="F333">
        <v>1</v>
      </c>
      <c r="G333">
        <v>1</v>
      </c>
      <c r="H333">
        <v>2028</v>
      </c>
      <c r="I333">
        <v>1</v>
      </c>
      <c r="J333">
        <v>5</v>
      </c>
      <c r="K333" t="s">
        <v>312</v>
      </c>
      <c r="L333">
        <v>9</v>
      </c>
      <c r="M333">
        <v>49</v>
      </c>
      <c r="N333" t="s">
        <v>313</v>
      </c>
      <c r="O333">
        <v>49035</v>
      </c>
      <c r="P333" t="s">
        <v>235</v>
      </c>
      <c r="Q333">
        <v>490350</v>
      </c>
      <c r="R333">
        <v>54</v>
      </c>
      <c r="S333">
        <v>1</v>
      </c>
      <c r="T333" t="s">
        <v>334</v>
      </c>
      <c r="U333">
        <v>1</v>
      </c>
      <c r="V333" t="s">
        <v>343</v>
      </c>
      <c r="W333">
        <v>54</v>
      </c>
      <c r="X333" t="s">
        <v>261</v>
      </c>
      <c r="Y333" t="s">
        <v>467</v>
      </c>
      <c r="Z333" t="s">
        <v>467</v>
      </c>
      <c r="AA333" t="s">
        <v>467</v>
      </c>
      <c r="AB333" t="s">
        <v>467</v>
      </c>
      <c r="AC333" t="s">
        <v>467</v>
      </c>
      <c r="AD333" t="s">
        <v>467</v>
      </c>
      <c r="AE333" t="s">
        <v>467</v>
      </c>
      <c r="AF333">
        <v>5</v>
      </c>
      <c r="AG333" t="s">
        <v>314</v>
      </c>
      <c r="AH333" t="s">
        <v>467</v>
      </c>
      <c r="AI333" t="s">
        <v>467</v>
      </c>
      <c r="AJ333" t="s">
        <v>467</v>
      </c>
      <c r="AK333" t="s">
        <v>467</v>
      </c>
      <c r="AL333" t="s">
        <v>467</v>
      </c>
      <c r="AM333" t="s">
        <v>467</v>
      </c>
      <c r="AN333">
        <v>3.0193400000000001</v>
      </c>
      <c r="AO333" t="s">
        <v>467</v>
      </c>
      <c r="AP333" t="s">
        <v>467</v>
      </c>
    </row>
    <row r="334" spans="1:42" x14ac:dyDescent="0.3">
      <c r="A334" s="210" t="str">
        <f t="shared" si="17"/>
        <v>SL_2028_art_1_53</v>
      </c>
      <c r="B334" s="229" t="str">
        <f t="shared" si="18"/>
        <v>Single Long Haul Truck</v>
      </c>
      <c r="C334" s="240">
        <f t="shared" si="20"/>
        <v>1.7512108294727017E-3</v>
      </c>
      <c r="D334" s="421">
        <f t="shared" si="19"/>
        <v>3.5364126611454687E-4</v>
      </c>
      <c r="E334">
        <v>0.20194100000000001</v>
      </c>
      <c r="F334">
        <v>1</v>
      </c>
      <c r="G334">
        <v>1</v>
      </c>
      <c r="H334">
        <v>2028</v>
      </c>
      <c r="I334">
        <v>1</v>
      </c>
      <c r="J334">
        <v>5</v>
      </c>
      <c r="K334" t="s">
        <v>312</v>
      </c>
      <c r="L334">
        <v>9</v>
      </c>
      <c r="M334">
        <v>49</v>
      </c>
      <c r="N334" t="s">
        <v>313</v>
      </c>
      <c r="O334">
        <v>49035</v>
      </c>
      <c r="P334" t="s">
        <v>235</v>
      </c>
      <c r="Q334">
        <v>490350</v>
      </c>
      <c r="R334">
        <v>53</v>
      </c>
      <c r="S334">
        <v>1</v>
      </c>
      <c r="T334" t="s">
        <v>334</v>
      </c>
      <c r="U334">
        <v>15</v>
      </c>
      <c r="V334" t="s">
        <v>342</v>
      </c>
      <c r="W334">
        <v>53</v>
      </c>
      <c r="X334" t="s">
        <v>260</v>
      </c>
      <c r="Y334" t="s">
        <v>467</v>
      </c>
      <c r="Z334" t="s">
        <v>467</v>
      </c>
      <c r="AA334" t="s">
        <v>467</v>
      </c>
      <c r="AB334" t="s">
        <v>467</v>
      </c>
      <c r="AC334" t="s">
        <v>467</v>
      </c>
      <c r="AD334" t="s">
        <v>467</v>
      </c>
      <c r="AE334" t="s">
        <v>467</v>
      </c>
      <c r="AF334">
        <v>5</v>
      </c>
      <c r="AG334" t="s">
        <v>314</v>
      </c>
      <c r="AH334" t="s">
        <v>467</v>
      </c>
      <c r="AI334" t="s">
        <v>467</v>
      </c>
      <c r="AJ334" t="s">
        <v>467</v>
      </c>
      <c r="AK334" t="s">
        <v>467</v>
      </c>
      <c r="AL334" t="s">
        <v>467</v>
      </c>
      <c r="AM334" t="s">
        <v>467</v>
      </c>
      <c r="AN334">
        <v>0.20194100000000001</v>
      </c>
      <c r="AO334" t="s">
        <v>467</v>
      </c>
      <c r="AP334" t="s">
        <v>467</v>
      </c>
    </row>
    <row r="335" spans="1:42" x14ac:dyDescent="0.3">
      <c r="A335" s="210" t="str">
        <f t="shared" si="17"/>
        <v>SL_2028_art_1_53</v>
      </c>
      <c r="B335" s="229" t="str">
        <f t="shared" si="18"/>
        <v>Single Long Haul Truck</v>
      </c>
      <c r="C335" s="240">
        <f t="shared" si="20"/>
        <v>1.7512108294727017E-3</v>
      </c>
      <c r="D335" s="421">
        <f t="shared" si="19"/>
        <v>5.2717049841782642E-4</v>
      </c>
      <c r="E335">
        <v>0.30103200000000002</v>
      </c>
      <c r="F335">
        <v>1</v>
      </c>
      <c r="G335">
        <v>1</v>
      </c>
      <c r="H335">
        <v>2028</v>
      </c>
      <c r="I335">
        <v>1</v>
      </c>
      <c r="J335">
        <v>5</v>
      </c>
      <c r="K335" t="s">
        <v>312</v>
      </c>
      <c r="L335">
        <v>9</v>
      </c>
      <c r="M335">
        <v>49</v>
      </c>
      <c r="N335" t="s">
        <v>313</v>
      </c>
      <c r="O335">
        <v>49035</v>
      </c>
      <c r="P335" t="s">
        <v>235</v>
      </c>
      <c r="Q335">
        <v>490350</v>
      </c>
      <c r="R335">
        <v>53</v>
      </c>
      <c r="S335">
        <v>1</v>
      </c>
      <c r="T335" t="s">
        <v>334</v>
      </c>
      <c r="U335">
        <v>13</v>
      </c>
      <c r="V335" t="s">
        <v>344</v>
      </c>
      <c r="W335">
        <v>53</v>
      </c>
      <c r="X335" t="s">
        <v>260</v>
      </c>
      <c r="Y335" t="s">
        <v>467</v>
      </c>
      <c r="Z335" t="s">
        <v>467</v>
      </c>
      <c r="AA335" t="s">
        <v>467</v>
      </c>
      <c r="AB335" t="s">
        <v>467</v>
      </c>
      <c r="AC335" t="s">
        <v>467</v>
      </c>
      <c r="AD335" t="s">
        <v>467</v>
      </c>
      <c r="AE335" t="s">
        <v>467</v>
      </c>
      <c r="AF335">
        <v>5</v>
      </c>
      <c r="AG335" t="s">
        <v>314</v>
      </c>
      <c r="AH335" t="s">
        <v>467</v>
      </c>
      <c r="AI335" t="s">
        <v>467</v>
      </c>
      <c r="AJ335" t="s">
        <v>467</v>
      </c>
      <c r="AK335" t="s">
        <v>467</v>
      </c>
      <c r="AL335" t="s">
        <v>467</v>
      </c>
      <c r="AM335" t="s">
        <v>467</v>
      </c>
      <c r="AN335">
        <v>0.30103200000000002</v>
      </c>
      <c r="AO335" t="s">
        <v>467</v>
      </c>
      <c r="AP335" t="s">
        <v>467</v>
      </c>
    </row>
    <row r="336" spans="1:42" x14ac:dyDescent="0.3">
      <c r="A336" s="210" t="str">
        <f t="shared" si="17"/>
        <v>SL_2028_art_1_53</v>
      </c>
      <c r="B336" s="229" t="str">
        <f t="shared" si="18"/>
        <v>Single Long Haul Truck</v>
      </c>
      <c r="C336" s="240">
        <f t="shared" si="20"/>
        <v>1.7512108294727017E-3</v>
      </c>
      <c r="D336" s="421">
        <f t="shared" si="19"/>
        <v>1.0276052611020929E-2</v>
      </c>
      <c r="E336">
        <v>5.8679699999999997</v>
      </c>
      <c r="F336">
        <v>1</v>
      </c>
      <c r="G336">
        <v>1</v>
      </c>
      <c r="H336">
        <v>2028</v>
      </c>
      <c r="I336">
        <v>1</v>
      </c>
      <c r="J336">
        <v>5</v>
      </c>
      <c r="K336" t="s">
        <v>312</v>
      </c>
      <c r="L336">
        <v>9</v>
      </c>
      <c r="M336">
        <v>49</v>
      </c>
      <c r="N336" t="s">
        <v>313</v>
      </c>
      <c r="O336">
        <v>49035</v>
      </c>
      <c r="P336" t="s">
        <v>235</v>
      </c>
      <c r="Q336">
        <v>490350</v>
      </c>
      <c r="R336">
        <v>53</v>
      </c>
      <c r="S336">
        <v>1</v>
      </c>
      <c r="T336" t="s">
        <v>334</v>
      </c>
      <c r="U336">
        <v>1</v>
      </c>
      <c r="V336" t="s">
        <v>343</v>
      </c>
      <c r="W336">
        <v>53</v>
      </c>
      <c r="X336" t="s">
        <v>260</v>
      </c>
      <c r="Y336" t="s">
        <v>467</v>
      </c>
      <c r="Z336" t="s">
        <v>467</v>
      </c>
      <c r="AA336" t="s">
        <v>467</v>
      </c>
      <c r="AB336" t="s">
        <v>467</v>
      </c>
      <c r="AC336" t="s">
        <v>467</v>
      </c>
      <c r="AD336" t="s">
        <v>467</v>
      </c>
      <c r="AE336" t="s">
        <v>467</v>
      </c>
      <c r="AF336">
        <v>5</v>
      </c>
      <c r="AG336" t="s">
        <v>314</v>
      </c>
      <c r="AH336" t="s">
        <v>467</v>
      </c>
      <c r="AI336" t="s">
        <v>467</v>
      </c>
      <c r="AJ336" t="s">
        <v>467</v>
      </c>
      <c r="AK336" t="s">
        <v>467</v>
      </c>
      <c r="AL336" t="s">
        <v>467</v>
      </c>
      <c r="AM336" t="s">
        <v>467</v>
      </c>
      <c r="AN336">
        <v>5.8679699999999997</v>
      </c>
      <c r="AO336" t="s">
        <v>467</v>
      </c>
      <c r="AP336" t="s">
        <v>467</v>
      </c>
    </row>
    <row r="337" spans="1:42" x14ac:dyDescent="0.3">
      <c r="A337" s="210" t="str">
        <f t="shared" si="17"/>
        <v>SL_2028_art_1_52</v>
      </c>
      <c r="B337" s="229" t="str">
        <f t="shared" si="18"/>
        <v>Single Short Haul Truck</v>
      </c>
      <c r="C337" s="240">
        <f t="shared" si="20"/>
        <v>2.5384092162257711E-2</v>
      </c>
      <c r="D337" s="421">
        <f t="shared" si="19"/>
        <v>5.1238805393203678E-3</v>
      </c>
      <c r="E337">
        <v>0.20185400000000001</v>
      </c>
      <c r="F337">
        <v>1</v>
      </c>
      <c r="G337">
        <v>1</v>
      </c>
      <c r="H337">
        <v>2028</v>
      </c>
      <c r="I337">
        <v>1</v>
      </c>
      <c r="J337">
        <v>5</v>
      </c>
      <c r="K337" t="s">
        <v>312</v>
      </c>
      <c r="L337">
        <v>9</v>
      </c>
      <c r="M337">
        <v>49</v>
      </c>
      <c r="N337" t="s">
        <v>313</v>
      </c>
      <c r="O337">
        <v>49035</v>
      </c>
      <c r="P337" t="s">
        <v>235</v>
      </c>
      <c r="Q337">
        <v>490350</v>
      </c>
      <c r="R337">
        <v>52</v>
      </c>
      <c r="S337">
        <v>1</v>
      </c>
      <c r="T337" t="s">
        <v>334</v>
      </c>
      <c r="U337">
        <v>15</v>
      </c>
      <c r="V337" t="s">
        <v>342</v>
      </c>
      <c r="W337">
        <v>52</v>
      </c>
      <c r="X337" t="s">
        <v>259</v>
      </c>
      <c r="Y337" t="s">
        <v>467</v>
      </c>
      <c r="Z337" t="s">
        <v>467</v>
      </c>
      <c r="AA337" t="s">
        <v>467</v>
      </c>
      <c r="AB337" t="s">
        <v>467</v>
      </c>
      <c r="AC337" t="s">
        <v>467</v>
      </c>
      <c r="AD337" t="s">
        <v>467</v>
      </c>
      <c r="AE337" t="s">
        <v>467</v>
      </c>
      <c r="AF337">
        <v>5</v>
      </c>
      <c r="AG337" t="s">
        <v>314</v>
      </c>
      <c r="AH337" t="s">
        <v>467</v>
      </c>
      <c r="AI337" t="s">
        <v>467</v>
      </c>
      <c r="AJ337" t="s">
        <v>467</v>
      </c>
      <c r="AK337" t="s">
        <v>467</v>
      </c>
      <c r="AL337" t="s">
        <v>467</v>
      </c>
      <c r="AM337" t="s">
        <v>467</v>
      </c>
      <c r="AN337">
        <v>0.20185400000000001</v>
      </c>
      <c r="AO337" t="s">
        <v>467</v>
      </c>
      <c r="AP337" t="s">
        <v>467</v>
      </c>
    </row>
    <row r="338" spans="1:42" x14ac:dyDescent="0.3">
      <c r="A338" s="210" t="str">
        <f t="shared" ref="A338:A401" si="21">"SL_2028_art_"&amp;S338&amp;"_"&amp;R338</f>
        <v>SL_2028_art_1_52</v>
      </c>
      <c r="B338" s="229" t="str">
        <f t="shared" ref="B338:B401" si="22">VLOOKUP(R338,$AS$7:$AT$19,2,FALSE)</f>
        <v>Single Short Haul Truck</v>
      </c>
      <c r="C338" s="240">
        <f t="shared" si="20"/>
        <v>2.5384092162257711E-2</v>
      </c>
      <c r="D338" s="421">
        <f t="shared" ref="D338:D401" si="23">E338*C338</f>
        <v>7.566439423541454E-3</v>
      </c>
      <c r="E338">
        <v>0.29807800000000001</v>
      </c>
      <c r="F338">
        <v>1</v>
      </c>
      <c r="G338">
        <v>1</v>
      </c>
      <c r="H338">
        <v>2028</v>
      </c>
      <c r="I338">
        <v>1</v>
      </c>
      <c r="J338">
        <v>5</v>
      </c>
      <c r="K338" t="s">
        <v>312</v>
      </c>
      <c r="L338">
        <v>9</v>
      </c>
      <c r="M338">
        <v>49</v>
      </c>
      <c r="N338" t="s">
        <v>313</v>
      </c>
      <c r="O338">
        <v>49035</v>
      </c>
      <c r="P338" t="s">
        <v>235</v>
      </c>
      <c r="Q338">
        <v>490350</v>
      </c>
      <c r="R338">
        <v>52</v>
      </c>
      <c r="S338">
        <v>1</v>
      </c>
      <c r="T338" t="s">
        <v>334</v>
      </c>
      <c r="U338">
        <v>13</v>
      </c>
      <c r="V338" t="s">
        <v>344</v>
      </c>
      <c r="W338">
        <v>52</v>
      </c>
      <c r="X338" t="s">
        <v>259</v>
      </c>
      <c r="Y338" t="s">
        <v>467</v>
      </c>
      <c r="Z338" t="s">
        <v>467</v>
      </c>
      <c r="AA338" t="s">
        <v>467</v>
      </c>
      <c r="AB338" t="s">
        <v>467</v>
      </c>
      <c r="AC338" t="s">
        <v>467</v>
      </c>
      <c r="AD338" t="s">
        <v>467</v>
      </c>
      <c r="AE338" t="s">
        <v>467</v>
      </c>
      <c r="AF338">
        <v>5</v>
      </c>
      <c r="AG338" t="s">
        <v>314</v>
      </c>
      <c r="AH338" t="s">
        <v>467</v>
      </c>
      <c r="AI338" t="s">
        <v>467</v>
      </c>
      <c r="AJ338" t="s">
        <v>467</v>
      </c>
      <c r="AK338" t="s">
        <v>467</v>
      </c>
      <c r="AL338" t="s">
        <v>467</v>
      </c>
      <c r="AM338" t="s">
        <v>467</v>
      </c>
      <c r="AN338">
        <v>0.29807800000000001</v>
      </c>
      <c r="AO338" t="s">
        <v>467</v>
      </c>
      <c r="AP338" t="s">
        <v>467</v>
      </c>
    </row>
    <row r="339" spans="1:42" x14ac:dyDescent="0.3">
      <c r="A339" s="210" t="str">
        <f t="shared" si="21"/>
        <v>SL_2028_art_1_52</v>
      </c>
      <c r="B339" s="229" t="str">
        <f t="shared" si="22"/>
        <v>Single Short Haul Truck</v>
      </c>
      <c r="C339" s="240">
        <f t="shared" ref="C339:C402" si="24">VLOOKUP(R339,$AS$7:$AZ$19,Funding_Year-2021,FALSE)</f>
        <v>2.5384092162257711E-2</v>
      </c>
      <c r="D339" s="421">
        <f t="shared" si="23"/>
        <v>9.6032843627331755E-6</v>
      </c>
      <c r="E339">
        <v>3.7831900000000001E-4</v>
      </c>
      <c r="F339">
        <v>1</v>
      </c>
      <c r="G339">
        <v>1</v>
      </c>
      <c r="H339">
        <v>2028</v>
      </c>
      <c r="I339">
        <v>1</v>
      </c>
      <c r="J339">
        <v>5</v>
      </c>
      <c r="K339" t="s">
        <v>312</v>
      </c>
      <c r="L339">
        <v>9</v>
      </c>
      <c r="M339">
        <v>49</v>
      </c>
      <c r="N339" t="s">
        <v>313</v>
      </c>
      <c r="O339">
        <v>49035</v>
      </c>
      <c r="P339" t="s">
        <v>235</v>
      </c>
      <c r="Q339">
        <v>490350</v>
      </c>
      <c r="R339">
        <v>52</v>
      </c>
      <c r="S339">
        <v>1</v>
      </c>
      <c r="T339" t="s">
        <v>334</v>
      </c>
      <c r="U339">
        <v>11</v>
      </c>
      <c r="V339" t="s">
        <v>345</v>
      </c>
      <c r="W339">
        <v>52</v>
      </c>
      <c r="X339" t="s">
        <v>259</v>
      </c>
      <c r="Y339" t="s">
        <v>467</v>
      </c>
      <c r="Z339" t="s">
        <v>467</v>
      </c>
      <c r="AA339" t="s">
        <v>467</v>
      </c>
      <c r="AB339" t="s">
        <v>467</v>
      </c>
      <c r="AC339" t="s">
        <v>467</v>
      </c>
      <c r="AD339" t="s">
        <v>467</v>
      </c>
      <c r="AE339" t="s">
        <v>467</v>
      </c>
      <c r="AF339">
        <v>5</v>
      </c>
      <c r="AG339" t="s">
        <v>314</v>
      </c>
      <c r="AH339" t="s">
        <v>467</v>
      </c>
      <c r="AI339" t="s">
        <v>467</v>
      </c>
      <c r="AJ339" t="s">
        <v>467</v>
      </c>
      <c r="AK339" t="s">
        <v>467</v>
      </c>
      <c r="AL339" t="s">
        <v>467</v>
      </c>
      <c r="AM339" t="s">
        <v>467</v>
      </c>
      <c r="AN339">
        <v>3.7831900000000001E-4</v>
      </c>
      <c r="AO339" t="s">
        <v>467</v>
      </c>
      <c r="AP339" t="s">
        <v>467</v>
      </c>
    </row>
    <row r="340" spans="1:42" x14ac:dyDescent="0.3">
      <c r="A340" s="210" t="str">
        <f t="shared" si="21"/>
        <v>SL_2028_art_1_52</v>
      </c>
      <c r="B340" s="229" t="str">
        <f t="shared" si="22"/>
        <v>Single Short Haul Truck</v>
      </c>
      <c r="C340" s="240">
        <f t="shared" si="24"/>
        <v>2.5384092162257711E-2</v>
      </c>
      <c r="D340" s="421">
        <f t="shared" si="23"/>
        <v>0.14882820155192508</v>
      </c>
      <c r="E340">
        <v>5.8630500000000003</v>
      </c>
      <c r="F340">
        <v>1</v>
      </c>
      <c r="G340">
        <v>1</v>
      </c>
      <c r="H340">
        <v>2028</v>
      </c>
      <c r="I340">
        <v>1</v>
      </c>
      <c r="J340">
        <v>5</v>
      </c>
      <c r="K340" t="s">
        <v>312</v>
      </c>
      <c r="L340">
        <v>9</v>
      </c>
      <c r="M340">
        <v>49</v>
      </c>
      <c r="N340" t="s">
        <v>313</v>
      </c>
      <c r="O340">
        <v>49035</v>
      </c>
      <c r="P340" t="s">
        <v>235</v>
      </c>
      <c r="Q340">
        <v>490350</v>
      </c>
      <c r="R340">
        <v>52</v>
      </c>
      <c r="S340">
        <v>1</v>
      </c>
      <c r="T340" t="s">
        <v>334</v>
      </c>
      <c r="U340">
        <v>1</v>
      </c>
      <c r="V340" t="s">
        <v>343</v>
      </c>
      <c r="W340">
        <v>52</v>
      </c>
      <c r="X340" t="s">
        <v>259</v>
      </c>
      <c r="Y340" t="s">
        <v>467</v>
      </c>
      <c r="Z340" t="s">
        <v>467</v>
      </c>
      <c r="AA340" t="s">
        <v>467</v>
      </c>
      <c r="AB340" t="s">
        <v>467</v>
      </c>
      <c r="AC340" t="s">
        <v>467</v>
      </c>
      <c r="AD340" t="s">
        <v>467</v>
      </c>
      <c r="AE340" t="s">
        <v>467</v>
      </c>
      <c r="AF340">
        <v>5</v>
      </c>
      <c r="AG340" t="s">
        <v>314</v>
      </c>
      <c r="AH340" t="s">
        <v>467</v>
      </c>
      <c r="AI340" t="s">
        <v>467</v>
      </c>
      <c r="AJ340" t="s">
        <v>467</v>
      </c>
      <c r="AK340" t="s">
        <v>467</v>
      </c>
      <c r="AL340" t="s">
        <v>467</v>
      </c>
      <c r="AM340" t="s">
        <v>467</v>
      </c>
      <c r="AN340">
        <v>5.8630500000000003</v>
      </c>
      <c r="AO340" t="s">
        <v>467</v>
      </c>
      <c r="AP340" t="s">
        <v>467</v>
      </c>
    </row>
    <row r="341" spans="1:42" x14ac:dyDescent="0.3">
      <c r="A341" s="210" t="str">
        <f t="shared" si="21"/>
        <v>SL_2028_art_1_51</v>
      </c>
      <c r="B341" s="229" t="str">
        <f t="shared" si="22"/>
        <v>Refuse Truck</v>
      </c>
      <c r="C341" s="240">
        <f t="shared" si="24"/>
        <v>1.3855574196514914E-3</v>
      </c>
      <c r="D341" s="421">
        <f t="shared" si="23"/>
        <v>1.3467036184896244E-3</v>
      </c>
      <c r="E341">
        <v>0.97195799999999999</v>
      </c>
      <c r="F341">
        <v>1</v>
      </c>
      <c r="G341">
        <v>1</v>
      </c>
      <c r="H341">
        <v>2028</v>
      </c>
      <c r="I341">
        <v>1</v>
      </c>
      <c r="J341">
        <v>5</v>
      </c>
      <c r="K341" t="s">
        <v>312</v>
      </c>
      <c r="L341">
        <v>9</v>
      </c>
      <c r="M341">
        <v>49</v>
      </c>
      <c r="N341" t="s">
        <v>313</v>
      </c>
      <c r="O341">
        <v>49035</v>
      </c>
      <c r="P341" t="s">
        <v>235</v>
      </c>
      <c r="Q341">
        <v>490350</v>
      </c>
      <c r="R341">
        <v>51</v>
      </c>
      <c r="S341">
        <v>1</v>
      </c>
      <c r="T341" t="s">
        <v>334</v>
      </c>
      <c r="U341">
        <v>15</v>
      </c>
      <c r="V341" t="s">
        <v>342</v>
      </c>
      <c r="W341">
        <v>51</v>
      </c>
      <c r="X341" t="s">
        <v>258</v>
      </c>
      <c r="Y341" t="s">
        <v>467</v>
      </c>
      <c r="Z341" t="s">
        <v>467</v>
      </c>
      <c r="AA341" t="s">
        <v>467</v>
      </c>
      <c r="AB341" t="s">
        <v>467</v>
      </c>
      <c r="AC341" t="s">
        <v>467</v>
      </c>
      <c r="AD341" t="s">
        <v>467</v>
      </c>
      <c r="AE341" t="s">
        <v>467</v>
      </c>
      <c r="AF341">
        <v>5</v>
      </c>
      <c r="AG341" t="s">
        <v>314</v>
      </c>
      <c r="AH341" t="s">
        <v>467</v>
      </c>
      <c r="AI341" t="s">
        <v>467</v>
      </c>
      <c r="AJ341" t="s">
        <v>467</v>
      </c>
      <c r="AK341" t="s">
        <v>467</v>
      </c>
      <c r="AL341" t="s">
        <v>467</v>
      </c>
      <c r="AM341" t="s">
        <v>467</v>
      </c>
      <c r="AN341">
        <v>0.97195799999999999</v>
      </c>
      <c r="AO341" t="s">
        <v>467</v>
      </c>
      <c r="AP341" t="s">
        <v>467</v>
      </c>
    </row>
    <row r="342" spans="1:42" x14ac:dyDescent="0.3">
      <c r="A342" s="210" t="str">
        <f t="shared" si="21"/>
        <v>SL_2028_art_1_51</v>
      </c>
      <c r="B342" s="229" t="str">
        <f t="shared" si="22"/>
        <v>Refuse Truck</v>
      </c>
      <c r="C342" s="240">
        <f t="shared" si="24"/>
        <v>1.3855574196514914E-3</v>
      </c>
      <c r="D342" s="421">
        <f t="shared" si="23"/>
        <v>4.9827277369764969E-5</v>
      </c>
      <c r="E342">
        <v>3.5961899999999998E-2</v>
      </c>
      <c r="F342">
        <v>1</v>
      </c>
      <c r="G342">
        <v>1</v>
      </c>
      <c r="H342">
        <v>2028</v>
      </c>
      <c r="I342">
        <v>1</v>
      </c>
      <c r="J342">
        <v>5</v>
      </c>
      <c r="K342" t="s">
        <v>312</v>
      </c>
      <c r="L342">
        <v>9</v>
      </c>
      <c r="M342">
        <v>49</v>
      </c>
      <c r="N342" t="s">
        <v>313</v>
      </c>
      <c r="O342">
        <v>49035</v>
      </c>
      <c r="P342" t="s">
        <v>235</v>
      </c>
      <c r="Q342">
        <v>490350</v>
      </c>
      <c r="R342">
        <v>51</v>
      </c>
      <c r="S342">
        <v>1</v>
      </c>
      <c r="T342" t="s">
        <v>334</v>
      </c>
      <c r="U342">
        <v>13</v>
      </c>
      <c r="V342" t="s">
        <v>344</v>
      </c>
      <c r="W342">
        <v>51</v>
      </c>
      <c r="X342" t="s">
        <v>258</v>
      </c>
      <c r="Y342" t="s">
        <v>467</v>
      </c>
      <c r="Z342" t="s">
        <v>467</v>
      </c>
      <c r="AA342" t="s">
        <v>467</v>
      </c>
      <c r="AB342" t="s">
        <v>467</v>
      </c>
      <c r="AC342" t="s">
        <v>467</v>
      </c>
      <c r="AD342" t="s">
        <v>467</v>
      </c>
      <c r="AE342" t="s">
        <v>467</v>
      </c>
      <c r="AF342">
        <v>5</v>
      </c>
      <c r="AG342" t="s">
        <v>314</v>
      </c>
      <c r="AH342" t="s">
        <v>467</v>
      </c>
      <c r="AI342" t="s">
        <v>467</v>
      </c>
      <c r="AJ342" t="s">
        <v>467</v>
      </c>
      <c r="AK342" t="s">
        <v>467</v>
      </c>
      <c r="AL342" t="s">
        <v>467</v>
      </c>
      <c r="AM342" t="s">
        <v>467</v>
      </c>
      <c r="AN342">
        <v>3.5961899999999998E-2</v>
      </c>
      <c r="AO342" t="s">
        <v>467</v>
      </c>
      <c r="AP342" t="s">
        <v>467</v>
      </c>
    </row>
    <row r="343" spans="1:42" x14ac:dyDescent="0.3">
      <c r="A343" s="210" t="str">
        <f t="shared" si="21"/>
        <v>SL_2028_art_1_51</v>
      </c>
      <c r="B343" s="229" t="str">
        <f t="shared" si="22"/>
        <v>Refuse Truck</v>
      </c>
      <c r="C343" s="240">
        <f t="shared" si="24"/>
        <v>1.3855574196514914E-3</v>
      </c>
      <c r="D343" s="421">
        <f t="shared" si="23"/>
        <v>5.2559596601317708E-8</v>
      </c>
      <c r="E343">
        <v>3.7933899999999999E-5</v>
      </c>
      <c r="F343">
        <v>1</v>
      </c>
      <c r="G343">
        <v>1</v>
      </c>
      <c r="H343">
        <v>2028</v>
      </c>
      <c r="I343">
        <v>1</v>
      </c>
      <c r="J343">
        <v>5</v>
      </c>
      <c r="K343" t="s">
        <v>312</v>
      </c>
      <c r="L343">
        <v>9</v>
      </c>
      <c r="M343">
        <v>49</v>
      </c>
      <c r="N343" t="s">
        <v>313</v>
      </c>
      <c r="O343">
        <v>49035</v>
      </c>
      <c r="P343" t="s">
        <v>235</v>
      </c>
      <c r="Q343">
        <v>490350</v>
      </c>
      <c r="R343">
        <v>51</v>
      </c>
      <c r="S343">
        <v>1</v>
      </c>
      <c r="T343" t="s">
        <v>334</v>
      </c>
      <c r="U343">
        <v>11</v>
      </c>
      <c r="V343" t="s">
        <v>345</v>
      </c>
      <c r="W343">
        <v>51</v>
      </c>
      <c r="X343" t="s">
        <v>258</v>
      </c>
      <c r="Y343" t="s">
        <v>467</v>
      </c>
      <c r="Z343" t="s">
        <v>467</v>
      </c>
      <c r="AA343" t="s">
        <v>467</v>
      </c>
      <c r="AB343" t="s">
        <v>467</v>
      </c>
      <c r="AC343" t="s">
        <v>467</v>
      </c>
      <c r="AD343" t="s">
        <v>467</v>
      </c>
      <c r="AE343" t="s">
        <v>467</v>
      </c>
      <c r="AF343">
        <v>5</v>
      </c>
      <c r="AG343" t="s">
        <v>314</v>
      </c>
      <c r="AH343" t="s">
        <v>467</v>
      </c>
      <c r="AI343" t="s">
        <v>467</v>
      </c>
      <c r="AJ343" t="s">
        <v>467</v>
      </c>
      <c r="AK343" t="s">
        <v>467</v>
      </c>
      <c r="AL343" t="s">
        <v>467</v>
      </c>
      <c r="AM343" t="s">
        <v>467</v>
      </c>
      <c r="AN343">
        <v>3.7933899999999999E-5</v>
      </c>
      <c r="AO343" t="s">
        <v>467</v>
      </c>
      <c r="AP343" t="s">
        <v>467</v>
      </c>
    </row>
    <row r="344" spans="1:42" x14ac:dyDescent="0.3">
      <c r="A344" s="210" t="str">
        <f t="shared" si="21"/>
        <v>SL_2028_art_1_51</v>
      </c>
      <c r="B344" s="229" t="str">
        <f t="shared" si="22"/>
        <v>Refuse Truck</v>
      </c>
      <c r="C344" s="240">
        <f t="shared" si="24"/>
        <v>1.3855574196514914E-3</v>
      </c>
      <c r="D344" s="421">
        <f t="shared" si="23"/>
        <v>7.8364079429165123E-2</v>
      </c>
      <c r="E344">
        <v>56.5578</v>
      </c>
      <c r="F344">
        <v>1</v>
      </c>
      <c r="G344">
        <v>1</v>
      </c>
      <c r="H344">
        <v>2028</v>
      </c>
      <c r="I344">
        <v>1</v>
      </c>
      <c r="J344">
        <v>5</v>
      </c>
      <c r="K344" t="s">
        <v>312</v>
      </c>
      <c r="L344">
        <v>9</v>
      </c>
      <c r="M344">
        <v>49</v>
      </c>
      <c r="N344" t="s">
        <v>313</v>
      </c>
      <c r="O344">
        <v>49035</v>
      </c>
      <c r="P344" t="s">
        <v>235</v>
      </c>
      <c r="Q344">
        <v>490350</v>
      </c>
      <c r="R344">
        <v>51</v>
      </c>
      <c r="S344">
        <v>1</v>
      </c>
      <c r="T344" t="s">
        <v>334</v>
      </c>
      <c r="U344">
        <v>1</v>
      </c>
      <c r="V344" t="s">
        <v>343</v>
      </c>
      <c r="W344">
        <v>51</v>
      </c>
      <c r="X344" t="s">
        <v>258</v>
      </c>
      <c r="Y344" t="s">
        <v>467</v>
      </c>
      <c r="Z344" t="s">
        <v>467</v>
      </c>
      <c r="AA344" t="s">
        <v>467</v>
      </c>
      <c r="AB344" t="s">
        <v>467</v>
      </c>
      <c r="AC344" t="s">
        <v>467</v>
      </c>
      <c r="AD344" t="s">
        <v>467</v>
      </c>
      <c r="AE344" t="s">
        <v>467</v>
      </c>
      <c r="AF344">
        <v>5</v>
      </c>
      <c r="AG344" t="s">
        <v>314</v>
      </c>
      <c r="AH344" t="s">
        <v>467</v>
      </c>
      <c r="AI344" t="s">
        <v>467</v>
      </c>
      <c r="AJ344" t="s">
        <v>467</v>
      </c>
      <c r="AK344" t="s">
        <v>467</v>
      </c>
      <c r="AL344" t="s">
        <v>467</v>
      </c>
      <c r="AM344" t="s">
        <v>467</v>
      </c>
      <c r="AN344">
        <v>56.5578</v>
      </c>
      <c r="AO344" t="s">
        <v>467</v>
      </c>
      <c r="AP344" t="s">
        <v>467</v>
      </c>
    </row>
    <row r="345" spans="1:42" x14ac:dyDescent="0.3">
      <c r="A345" s="210" t="str">
        <f t="shared" si="21"/>
        <v>SL_2028_art_1_43</v>
      </c>
      <c r="B345" s="229" t="str">
        <f t="shared" si="22"/>
        <v>School Bus</v>
      </c>
      <c r="C345" s="240">
        <f t="shared" si="24"/>
        <v>1.144824296919607E-3</v>
      </c>
      <c r="D345" s="421">
        <f t="shared" si="23"/>
        <v>3.2893206181523841E-4</v>
      </c>
      <c r="E345">
        <v>0.28732099999999999</v>
      </c>
      <c r="F345">
        <v>1</v>
      </c>
      <c r="G345">
        <v>1</v>
      </c>
      <c r="H345">
        <v>2028</v>
      </c>
      <c r="I345">
        <v>1</v>
      </c>
      <c r="J345">
        <v>5</v>
      </c>
      <c r="K345" t="s">
        <v>312</v>
      </c>
      <c r="L345">
        <v>9</v>
      </c>
      <c r="M345">
        <v>49</v>
      </c>
      <c r="N345" t="s">
        <v>313</v>
      </c>
      <c r="O345">
        <v>49035</v>
      </c>
      <c r="P345" t="s">
        <v>235</v>
      </c>
      <c r="Q345">
        <v>490350</v>
      </c>
      <c r="R345">
        <v>43</v>
      </c>
      <c r="S345">
        <v>1</v>
      </c>
      <c r="T345" t="s">
        <v>334</v>
      </c>
      <c r="U345">
        <v>15</v>
      </c>
      <c r="V345" t="s">
        <v>342</v>
      </c>
      <c r="W345">
        <v>43</v>
      </c>
      <c r="X345" t="s">
        <v>257</v>
      </c>
      <c r="Y345" t="s">
        <v>467</v>
      </c>
      <c r="Z345" t="s">
        <v>467</v>
      </c>
      <c r="AA345" t="s">
        <v>467</v>
      </c>
      <c r="AB345" t="s">
        <v>467</v>
      </c>
      <c r="AC345" t="s">
        <v>467</v>
      </c>
      <c r="AD345" t="s">
        <v>467</v>
      </c>
      <c r="AE345" t="s">
        <v>467</v>
      </c>
      <c r="AF345">
        <v>5</v>
      </c>
      <c r="AG345" t="s">
        <v>314</v>
      </c>
      <c r="AH345" t="s">
        <v>467</v>
      </c>
      <c r="AI345" t="s">
        <v>467</v>
      </c>
      <c r="AJ345" t="s">
        <v>467</v>
      </c>
      <c r="AK345" t="s">
        <v>467</v>
      </c>
      <c r="AL345" t="s">
        <v>467</v>
      </c>
      <c r="AM345" t="s">
        <v>467</v>
      </c>
      <c r="AN345">
        <v>0.28732099999999999</v>
      </c>
      <c r="AO345" t="s">
        <v>467</v>
      </c>
      <c r="AP345" t="s">
        <v>467</v>
      </c>
    </row>
    <row r="346" spans="1:42" x14ac:dyDescent="0.3">
      <c r="A346" s="210" t="str">
        <f t="shared" si="21"/>
        <v>SL_2028_art_1_43</v>
      </c>
      <c r="B346" s="229" t="str">
        <f t="shared" si="22"/>
        <v>School Bus</v>
      </c>
      <c r="C346" s="240">
        <f t="shared" si="24"/>
        <v>1.144824296919607E-3</v>
      </c>
      <c r="D346" s="421">
        <f t="shared" si="23"/>
        <v>1.4766287228958166E-5</v>
      </c>
      <c r="E346">
        <v>1.28983E-2</v>
      </c>
      <c r="F346">
        <v>1</v>
      </c>
      <c r="G346">
        <v>1</v>
      </c>
      <c r="H346">
        <v>2028</v>
      </c>
      <c r="I346">
        <v>1</v>
      </c>
      <c r="J346">
        <v>5</v>
      </c>
      <c r="K346" t="s">
        <v>312</v>
      </c>
      <c r="L346">
        <v>9</v>
      </c>
      <c r="M346">
        <v>49</v>
      </c>
      <c r="N346" t="s">
        <v>313</v>
      </c>
      <c r="O346">
        <v>49035</v>
      </c>
      <c r="P346" t="s">
        <v>235</v>
      </c>
      <c r="Q346">
        <v>490350</v>
      </c>
      <c r="R346">
        <v>43</v>
      </c>
      <c r="S346">
        <v>1</v>
      </c>
      <c r="T346" t="s">
        <v>334</v>
      </c>
      <c r="U346">
        <v>13</v>
      </c>
      <c r="V346" t="s">
        <v>344</v>
      </c>
      <c r="W346">
        <v>43</v>
      </c>
      <c r="X346" t="s">
        <v>257</v>
      </c>
      <c r="Y346" t="s">
        <v>467</v>
      </c>
      <c r="Z346" t="s">
        <v>467</v>
      </c>
      <c r="AA346" t="s">
        <v>467</v>
      </c>
      <c r="AB346" t="s">
        <v>467</v>
      </c>
      <c r="AC346" t="s">
        <v>467</v>
      </c>
      <c r="AD346" t="s">
        <v>467</v>
      </c>
      <c r="AE346" t="s">
        <v>467</v>
      </c>
      <c r="AF346">
        <v>5</v>
      </c>
      <c r="AG346" t="s">
        <v>314</v>
      </c>
      <c r="AH346" t="s">
        <v>467</v>
      </c>
      <c r="AI346" t="s">
        <v>467</v>
      </c>
      <c r="AJ346" t="s">
        <v>467</v>
      </c>
      <c r="AK346" t="s">
        <v>467</v>
      </c>
      <c r="AL346" t="s">
        <v>467</v>
      </c>
      <c r="AM346" t="s">
        <v>467</v>
      </c>
      <c r="AN346">
        <v>1.28983E-2</v>
      </c>
      <c r="AO346" t="s">
        <v>467</v>
      </c>
      <c r="AP346" t="s">
        <v>467</v>
      </c>
    </row>
    <row r="347" spans="1:42" x14ac:dyDescent="0.3">
      <c r="A347" s="210" t="str">
        <f t="shared" si="21"/>
        <v>SL_2028_art_1_43</v>
      </c>
      <c r="B347" s="229" t="str">
        <f t="shared" si="22"/>
        <v>School Bus</v>
      </c>
      <c r="C347" s="240">
        <f t="shared" si="24"/>
        <v>1.144824296919607E-3</v>
      </c>
      <c r="D347" s="421">
        <f t="shared" si="23"/>
        <v>2.0219886732194101E-8</v>
      </c>
      <c r="E347">
        <v>1.7662000000000001E-5</v>
      </c>
      <c r="F347">
        <v>1</v>
      </c>
      <c r="G347">
        <v>1</v>
      </c>
      <c r="H347">
        <v>2028</v>
      </c>
      <c r="I347">
        <v>1</v>
      </c>
      <c r="J347">
        <v>5</v>
      </c>
      <c r="K347" t="s">
        <v>312</v>
      </c>
      <c r="L347">
        <v>9</v>
      </c>
      <c r="M347">
        <v>49</v>
      </c>
      <c r="N347" t="s">
        <v>313</v>
      </c>
      <c r="O347">
        <v>49035</v>
      </c>
      <c r="P347" t="s">
        <v>235</v>
      </c>
      <c r="Q347">
        <v>490350</v>
      </c>
      <c r="R347">
        <v>43</v>
      </c>
      <c r="S347">
        <v>1</v>
      </c>
      <c r="T347" t="s">
        <v>334</v>
      </c>
      <c r="U347">
        <v>11</v>
      </c>
      <c r="V347" t="s">
        <v>345</v>
      </c>
      <c r="W347">
        <v>43</v>
      </c>
      <c r="X347" t="s">
        <v>257</v>
      </c>
      <c r="Y347" t="s">
        <v>467</v>
      </c>
      <c r="Z347" t="s">
        <v>467</v>
      </c>
      <c r="AA347" t="s">
        <v>467</v>
      </c>
      <c r="AB347" t="s">
        <v>467</v>
      </c>
      <c r="AC347" t="s">
        <v>467</v>
      </c>
      <c r="AD347" t="s">
        <v>467</v>
      </c>
      <c r="AE347" t="s">
        <v>467</v>
      </c>
      <c r="AF347">
        <v>5</v>
      </c>
      <c r="AG347" t="s">
        <v>314</v>
      </c>
      <c r="AH347" t="s">
        <v>467</v>
      </c>
      <c r="AI347" t="s">
        <v>467</v>
      </c>
      <c r="AJ347" t="s">
        <v>467</v>
      </c>
      <c r="AK347" t="s">
        <v>467</v>
      </c>
      <c r="AL347" t="s">
        <v>467</v>
      </c>
      <c r="AM347" t="s">
        <v>467</v>
      </c>
      <c r="AN347">
        <v>1.7662000000000001E-5</v>
      </c>
      <c r="AO347" t="s">
        <v>467</v>
      </c>
      <c r="AP347" t="s">
        <v>467</v>
      </c>
    </row>
    <row r="348" spans="1:42" x14ac:dyDescent="0.3">
      <c r="A348" s="210" t="str">
        <f t="shared" si="21"/>
        <v>SL_2028_art_1_43</v>
      </c>
      <c r="B348" s="229" t="str">
        <f t="shared" si="22"/>
        <v>School Bus</v>
      </c>
      <c r="C348" s="240">
        <f t="shared" si="24"/>
        <v>1.144824296919607E-3</v>
      </c>
      <c r="D348" s="421">
        <f t="shared" si="23"/>
        <v>7.6308950405754557E-3</v>
      </c>
      <c r="E348">
        <v>6.6655600000000002</v>
      </c>
      <c r="F348">
        <v>1</v>
      </c>
      <c r="G348">
        <v>1</v>
      </c>
      <c r="H348">
        <v>2028</v>
      </c>
      <c r="I348">
        <v>1</v>
      </c>
      <c r="J348">
        <v>5</v>
      </c>
      <c r="K348" t="s">
        <v>312</v>
      </c>
      <c r="L348">
        <v>9</v>
      </c>
      <c r="M348">
        <v>49</v>
      </c>
      <c r="N348" t="s">
        <v>313</v>
      </c>
      <c r="O348">
        <v>49035</v>
      </c>
      <c r="P348" t="s">
        <v>235</v>
      </c>
      <c r="Q348">
        <v>490350</v>
      </c>
      <c r="R348">
        <v>43</v>
      </c>
      <c r="S348">
        <v>1</v>
      </c>
      <c r="T348" t="s">
        <v>334</v>
      </c>
      <c r="U348">
        <v>1</v>
      </c>
      <c r="V348" t="s">
        <v>343</v>
      </c>
      <c r="W348">
        <v>43</v>
      </c>
      <c r="X348" t="s">
        <v>257</v>
      </c>
      <c r="Y348" t="s">
        <v>467</v>
      </c>
      <c r="Z348" t="s">
        <v>467</v>
      </c>
      <c r="AA348" t="s">
        <v>467</v>
      </c>
      <c r="AB348" t="s">
        <v>467</v>
      </c>
      <c r="AC348" t="s">
        <v>467</v>
      </c>
      <c r="AD348" t="s">
        <v>467</v>
      </c>
      <c r="AE348" t="s">
        <v>467</v>
      </c>
      <c r="AF348">
        <v>5</v>
      </c>
      <c r="AG348" t="s">
        <v>314</v>
      </c>
      <c r="AH348" t="s">
        <v>467</v>
      </c>
      <c r="AI348" t="s">
        <v>467</v>
      </c>
      <c r="AJ348" t="s">
        <v>467</v>
      </c>
      <c r="AK348" t="s">
        <v>467</v>
      </c>
      <c r="AL348" t="s">
        <v>467</v>
      </c>
      <c r="AM348" t="s">
        <v>467</v>
      </c>
      <c r="AN348">
        <v>6.6655600000000002</v>
      </c>
      <c r="AO348" t="s">
        <v>467</v>
      </c>
      <c r="AP348" t="s">
        <v>467</v>
      </c>
    </row>
    <row r="349" spans="1:42" x14ac:dyDescent="0.3">
      <c r="A349" s="210" t="str">
        <f t="shared" si="21"/>
        <v>SL_2028_art_1_42</v>
      </c>
      <c r="B349" s="229" t="str">
        <f t="shared" si="22"/>
        <v>Transit Bus</v>
      </c>
      <c r="C349" s="240">
        <f t="shared" si="24"/>
        <v>4.7511097353918329E-4</v>
      </c>
      <c r="D349" s="421">
        <f t="shared" si="23"/>
        <v>2.3779589292220247E-4</v>
      </c>
      <c r="E349">
        <v>0.50050600000000001</v>
      </c>
      <c r="F349">
        <v>1</v>
      </c>
      <c r="G349">
        <v>1</v>
      </c>
      <c r="H349">
        <v>2028</v>
      </c>
      <c r="I349">
        <v>1</v>
      </c>
      <c r="J349">
        <v>5</v>
      </c>
      <c r="K349" t="s">
        <v>312</v>
      </c>
      <c r="L349">
        <v>9</v>
      </c>
      <c r="M349">
        <v>49</v>
      </c>
      <c r="N349" t="s">
        <v>313</v>
      </c>
      <c r="O349">
        <v>49035</v>
      </c>
      <c r="P349" t="s">
        <v>235</v>
      </c>
      <c r="Q349">
        <v>490350</v>
      </c>
      <c r="R349">
        <v>42</v>
      </c>
      <c r="S349">
        <v>1</v>
      </c>
      <c r="T349" t="s">
        <v>334</v>
      </c>
      <c r="U349">
        <v>15</v>
      </c>
      <c r="V349" t="s">
        <v>342</v>
      </c>
      <c r="W349">
        <v>42</v>
      </c>
      <c r="X349" t="s">
        <v>256</v>
      </c>
      <c r="Y349" t="s">
        <v>467</v>
      </c>
      <c r="Z349" t="s">
        <v>467</v>
      </c>
      <c r="AA349" t="s">
        <v>467</v>
      </c>
      <c r="AB349" t="s">
        <v>467</v>
      </c>
      <c r="AC349" t="s">
        <v>467</v>
      </c>
      <c r="AD349" t="s">
        <v>467</v>
      </c>
      <c r="AE349" t="s">
        <v>467</v>
      </c>
      <c r="AF349">
        <v>5</v>
      </c>
      <c r="AG349" t="s">
        <v>314</v>
      </c>
      <c r="AH349" t="s">
        <v>467</v>
      </c>
      <c r="AI349" t="s">
        <v>467</v>
      </c>
      <c r="AJ349" t="s">
        <v>467</v>
      </c>
      <c r="AK349" t="s">
        <v>467</v>
      </c>
      <c r="AL349" t="s">
        <v>467</v>
      </c>
      <c r="AM349" t="s">
        <v>467</v>
      </c>
      <c r="AN349">
        <v>0.50050600000000001</v>
      </c>
      <c r="AO349" t="s">
        <v>467</v>
      </c>
      <c r="AP349" t="s">
        <v>467</v>
      </c>
    </row>
    <row r="350" spans="1:42" x14ac:dyDescent="0.3">
      <c r="A350" s="210" t="str">
        <f t="shared" si="21"/>
        <v>SL_2028_art_1_42</v>
      </c>
      <c r="B350" s="229" t="str">
        <f t="shared" si="22"/>
        <v>Transit Bus</v>
      </c>
      <c r="C350" s="240">
        <f t="shared" si="24"/>
        <v>4.7511097353918329E-4</v>
      </c>
      <c r="D350" s="421">
        <f t="shared" si="23"/>
        <v>5.3832448856857162E-5</v>
      </c>
      <c r="E350">
        <v>0.113305</v>
      </c>
      <c r="F350">
        <v>1</v>
      </c>
      <c r="G350">
        <v>1</v>
      </c>
      <c r="H350">
        <v>2028</v>
      </c>
      <c r="I350">
        <v>1</v>
      </c>
      <c r="J350">
        <v>5</v>
      </c>
      <c r="K350" t="s">
        <v>312</v>
      </c>
      <c r="L350">
        <v>9</v>
      </c>
      <c r="M350">
        <v>49</v>
      </c>
      <c r="N350" t="s">
        <v>313</v>
      </c>
      <c r="O350">
        <v>49035</v>
      </c>
      <c r="P350" t="s">
        <v>235</v>
      </c>
      <c r="Q350">
        <v>490350</v>
      </c>
      <c r="R350">
        <v>42</v>
      </c>
      <c r="S350">
        <v>1</v>
      </c>
      <c r="T350" t="s">
        <v>334</v>
      </c>
      <c r="U350">
        <v>13</v>
      </c>
      <c r="V350" t="s">
        <v>344</v>
      </c>
      <c r="W350">
        <v>42</v>
      </c>
      <c r="X350" t="s">
        <v>256</v>
      </c>
      <c r="Y350" t="s">
        <v>467</v>
      </c>
      <c r="Z350" t="s">
        <v>467</v>
      </c>
      <c r="AA350" t="s">
        <v>467</v>
      </c>
      <c r="AB350" t="s">
        <v>467</v>
      </c>
      <c r="AC350" t="s">
        <v>467</v>
      </c>
      <c r="AD350" t="s">
        <v>467</v>
      </c>
      <c r="AE350" t="s">
        <v>467</v>
      </c>
      <c r="AF350">
        <v>5</v>
      </c>
      <c r="AG350" t="s">
        <v>314</v>
      </c>
      <c r="AH350" t="s">
        <v>467</v>
      </c>
      <c r="AI350" t="s">
        <v>467</v>
      </c>
      <c r="AJ350" t="s">
        <v>467</v>
      </c>
      <c r="AK350" t="s">
        <v>467</v>
      </c>
      <c r="AL350" t="s">
        <v>467</v>
      </c>
      <c r="AM350" t="s">
        <v>467</v>
      </c>
      <c r="AN350">
        <v>0.113305</v>
      </c>
      <c r="AO350" t="s">
        <v>467</v>
      </c>
      <c r="AP350" t="s">
        <v>467</v>
      </c>
    </row>
    <row r="351" spans="1:42" x14ac:dyDescent="0.3">
      <c r="A351" s="210" t="str">
        <f t="shared" si="21"/>
        <v>SL_2028_art_1_42</v>
      </c>
      <c r="B351" s="229" t="str">
        <f t="shared" si="22"/>
        <v>Transit Bus</v>
      </c>
      <c r="C351" s="240">
        <f t="shared" si="24"/>
        <v>4.7511097353918329E-4</v>
      </c>
      <c r="D351" s="421">
        <f t="shared" si="23"/>
        <v>8.6897797060316627E-8</v>
      </c>
      <c r="E351">
        <v>1.829E-4</v>
      </c>
      <c r="F351">
        <v>1</v>
      </c>
      <c r="G351">
        <v>1</v>
      </c>
      <c r="H351">
        <v>2028</v>
      </c>
      <c r="I351">
        <v>1</v>
      </c>
      <c r="J351">
        <v>5</v>
      </c>
      <c r="K351" t="s">
        <v>312</v>
      </c>
      <c r="L351">
        <v>9</v>
      </c>
      <c r="M351">
        <v>49</v>
      </c>
      <c r="N351" t="s">
        <v>313</v>
      </c>
      <c r="O351">
        <v>49035</v>
      </c>
      <c r="P351" t="s">
        <v>235</v>
      </c>
      <c r="Q351">
        <v>490350</v>
      </c>
      <c r="R351">
        <v>42</v>
      </c>
      <c r="S351">
        <v>1</v>
      </c>
      <c r="T351" t="s">
        <v>334</v>
      </c>
      <c r="U351">
        <v>11</v>
      </c>
      <c r="V351" t="s">
        <v>345</v>
      </c>
      <c r="W351">
        <v>42</v>
      </c>
      <c r="X351" t="s">
        <v>256</v>
      </c>
      <c r="Y351" t="s">
        <v>467</v>
      </c>
      <c r="Z351" t="s">
        <v>467</v>
      </c>
      <c r="AA351" t="s">
        <v>467</v>
      </c>
      <c r="AB351" t="s">
        <v>467</v>
      </c>
      <c r="AC351" t="s">
        <v>467</v>
      </c>
      <c r="AD351" t="s">
        <v>467</v>
      </c>
      <c r="AE351" t="s">
        <v>467</v>
      </c>
      <c r="AF351">
        <v>5</v>
      </c>
      <c r="AG351" t="s">
        <v>314</v>
      </c>
      <c r="AH351" t="s">
        <v>467</v>
      </c>
      <c r="AI351" t="s">
        <v>467</v>
      </c>
      <c r="AJ351" t="s">
        <v>467</v>
      </c>
      <c r="AK351" t="s">
        <v>467</v>
      </c>
      <c r="AL351" t="s">
        <v>467</v>
      </c>
      <c r="AM351" t="s">
        <v>467</v>
      </c>
      <c r="AN351">
        <v>1.829E-4</v>
      </c>
      <c r="AO351" t="s">
        <v>467</v>
      </c>
      <c r="AP351" t="s">
        <v>467</v>
      </c>
    </row>
    <row r="352" spans="1:42" x14ac:dyDescent="0.3">
      <c r="A352" s="210" t="str">
        <f t="shared" si="21"/>
        <v>SL_2028_art_1_42</v>
      </c>
      <c r="B352" s="229" t="str">
        <f t="shared" si="22"/>
        <v>Transit Bus</v>
      </c>
      <c r="C352" s="240">
        <f t="shared" si="24"/>
        <v>4.7511097353918329E-4</v>
      </c>
      <c r="D352" s="421">
        <f t="shared" si="23"/>
        <v>1.0505463802509005E-2</v>
      </c>
      <c r="E352">
        <v>22.111599999999999</v>
      </c>
      <c r="F352">
        <v>1</v>
      </c>
      <c r="G352">
        <v>1</v>
      </c>
      <c r="H352">
        <v>2028</v>
      </c>
      <c r="I352">
        <v>1</v>
      </c>
      <c r="J352">
        <v>5</v>
      </c>
      <c r="K352" t="s">
        <v>312</v>
      </c>
      <c r="L352">
        <v>9</v>
      </c>
      <c r="M352">
        <v>49</v>
      </c>
      <c r="N352" t="s">
        <v>313</v>
      </c>
      <c r="O352">
        <v>49035</v>
      </c>
      <c r="P352" t="s">
        <v>235</v>
      </c>
      <c r="Q352">
        <v>490350</v>
      </c>
      <c r="R352">
        <v>42</v>
      </c>
      <c r="S352">
        <v>1</v>
      </c>
      <c r="T352" t="s">
        <v>334</v>
      </c>
      <c r="U352">
        <v>1</v>
      </c>
      <c r="V352" t="s">
        <v>343</v>
      </c>
      <c r="W352">
        <v>42</v>
      </c>
      <c r="X352" t="s">
        <v>256</v>
      </c>
      <c r="Y352" t="s">
        <v>467</v>
      </c>
      <c r="Z352" t="s">
        <v>467</v>
      </c>
      <c r="AA352" t="s">
        <v>467</v>
      </c>
      <c r="AB352" t="s">
        <v>467</v>
      </c>
      <c r="AC352" t="s">
        <v>467</v>
      </c>
      <c r="AD352" t="s">
        <v>467</v>
      </c>
      <c r="AE352" t="s">
        <v>467</v>
      </c>
      <c r="AF352">
        <v>5</v>
      </c>
      <c r="AG352" t="s">
        <v>314</v>
      </c>
      <c r="AH352" t="s">
        <v>467</v>
      </c>
      <c r="AI352" t="s">
        <v>467</v>
      </c>
      <c r="AJ352" t="s">
        <v>467</v>
      </c>
      <c r="AK352" t="s">
        <v>467</v>
      </c>
      <c r="AL352" t="s">
        <v>467</v>
      </c>
      <c r="AM352" t="s">
        <v>467</v>
      </c>
      <c r="AN352">
        <v>22.111599999999999</v>
      </c>
      <c r="AO352" t="s">
        <v>467</v>
      </c>
      <c r="AP352" t="s">
        <v>467</v>
      </c>
    </row>
    <row r="353" spans="1:42" x14ac:dyDescent="0.3">
      <c r="A353" s="210" t="str">
        <f t="shared" si="21"/>
        <v>SL_2028_art_1_41</v>
      </c>
      <c r="B353" s="229" t="str">
        <f t="shared" si="22"/>
        <v>Intercity Bus</v>
      </c>
      <c r="C353" s="240">
        <f t="shared" si="24"/>
        <v>1.4397214122347196E-3</v>
      </c>
      <c r="D353" s="421">
        <f t="shared" si="23"/>
        <v>6.9451872981920429E-4</v>
      </c>
      <c r="E353">
        <v>0.48239799999999999</v>
      </c>
      <c r="F353">
        <v>1</v>
      </c>
      <c r="G353">
        <v>1</v>
      </c>
      <c r="H353">
        <v>2028</v>
      </c>
      <c r="I353">
        <v>1</v>
      </c>
      <c r="J353">
        <v>5</v>
      </c>
      <c r="K353" t="s">
        <v>312</v>
      </c>
      <c r="L353">
        <v>9</v>
      </c>
      <c r="M353">
        <v>49</v>
      </c>
      <c r="N353" t="s">
        <v>313</v>
      </c>
      <c r="O353">
        <v>49035</v>
      </c>
      <c r="P353" t="s">
        <v>235</v>
      </c>
      <c r="Q353">
        <v>490350</v>
      </c>
      <c r="R353">
        <v>41</v>
      </c>
      <c r="S353">
        <v>1</v>
      </c>
      <c r="T353" t="s">
        <v>334</v>
      </c>
      <c r="U353">
        <v>15</v>
      </c>
      <c r="V353" t="s">
        <v>342</v>
      </c>
      <c r="W353">
        <v>41</v>
      </c>
      <c r="X353" t="s">
        <v>468</v>
      </c>
      <c r="Y353" t="s">
        <v>467</v>
      </c>
      <c r="Z353" t="s">
        <v>467</v>
      </c>
      <c r="AA353" t="s">
        <v>467</v>
      </c>
      <c r="AB353" t="s">
        <v>467</v>
      </c>
      <c r="AC353" t="s">
        <v>467</v>
      </c>
      <c r="AD353" t="s">
        <v>467</v>
      </c>
      <c r="AE353" t="s">
        <v>467</v>
      </c>
      <c r="AF353">
        <v>5</v>
      </c>
      <c r="AG353" t="s">
        <v>314</v>
      </c>
      <c r="AH353" t="s">
        <v>467</v>
      </c>
      <c r="AI353" t="s">
        <v>467</v>
      </c>
      <c r="AJ353" t="s">
        <v>467</v>
      </c>
      <c r="AK353" t="s">
        <v>467</v>
      </c>
      <c r="AL353" t="s">
        <v>467</v>
      </c>
      <c r="AM353" t="s">
        <v>467</v>
      </c>
      <c r="AN353">
        <v>0.48239799999999999</v>
      </c>
      <c r="AO353" t="s">
        <v>467</v>
      </c>
      <c r="AP353" t="s">
        <v>467</v>
      </c>
    </row>
    <row r="354" spans="1:42" x14ac:dyDescent="0.3">
      <c r="A354" s="210" t="str">
        <f t="shared" si="21"/>
        <v>SL_2028_art_1_41</v>
      </c>
      <c r="B354" s="229" t="str">
        <f t="shared" si="22"/>
        <v>Intercity Bus</v>
      </c>
      <c r="C354" s="240">
        <f t="shared" si="24"/>
        <v>1.4397214122347196E-3</v>
      </c>
      <c r="D354" s="421">
        <f t="shared" si="23"/>
        <v>1.729796482371771E-4</v>
      </c>
      <c r="E354">
        <v>0.120148</v>
      </c>
      <c r="F354">
        <v>1</v>
      </c>
      <c r="G354">
        <v>1</v>
      </c>
      <c r="H354">
        <v>2028</v>
      </c>
      <c r="I354">
        <v>1</v>
      </c>
      <c r="J354">
        <v>5</v>
      </c>
      <c r="K354" t="s">
        <v>312</v>
      </c>
      <c r="L354">
        <v>9</v>
      </c>
      <c r="M354">
        <v>49</v>
      </c>
      <c r="N354" t="s">
        <v>313</v>
      </c>
      <c r="O354">
        <v>49035</v>
      </c>
      <c r="P354" t="s">
        <v>235</v>
      </c>
      <c r="Q354">
        <v>490350</v>
      </c>
      <c r="R354">
        <v>41</v>
      </c>
      <c r="S354">
        <v>1</v>
      </c>
      <c r="T354" t="s">
        <v>334</v>
      </c>
      <c r="U354">
        <v>13</v>
      </c>
      <c r="V354" t="s">
        <v>344</v>
      </c>
      <c r="W354">
        <v>41</v>
      </c>
      <c r="X354" t="s">
        <v>468</v>
      </c>
      <c r="Y354" t="s">
        <v>467</v>
      </c>
      <c r="Z354" t="s">
        <v>467</v>
      </c>
      <c r="AA354" t="s">
        <v>467</v>
      </c>
      <c r="AB354" t="s">
        <v>467</v>
      </c>
      <c r="AC354" t="s">
        <v>467</v>
      </c>
      <c r="AD354" t="s">
        <v>467</v>
      </c>
      <c r="AE354" t="s">
        <v>467</v>
      </c>
      <c r="AF354">
        <v>5</v>
      </c>
      <c r="AG354" t="s">
        <v>314</v>
      </c>
      <c r="AH354" t="s">
        <v>467</v>
      </c>
      <c r="AI354" t="s">
        <v>467</v>
      </c>
      <c r="AJ354" t="s">
        <v>467</v>
      </c>
      <c r="AK354" t="s">
        <v>467</v>
      </c>
      <c r="AL354" t="s">
        <v>467</v>
      </c>
      <c r="AM354" t="s">
        <v>467</v>
      </c>
      <c r="AN354">
        <v>0.120148</v>
      </c>
      <c r="AO354" t="s">
        <v>467</v>
      </c>
      <c r="AP354" t="s">
        <v>467</v>
      </c>
    </row>
    <row r="355" spans="1:42" x14ac:dyDescent="0.3">
      <c r="A355" s="210" t="str">
        <f t="shared" si="21"/>
        <v>SL_2028_art_1_41</v>
      </c>
      <c r="B355" s="229" t="str">
        <f t="shared" si="22"/>
        <v>Intercity Bus</v>
      </c>
      <c r="C355" s="240">
        <f t="shared" si="24"/>
        <v>1.4397214122347196E-3</v>
      </c>
      <c r="D355" s="421">
        <f t="shared" si="23"/>
        <v>2.42260482315324E-7</v>
      </c>
      <c r="E355">
        <v>1.68269E-4</v>
      </c>
      <c r="F355">
        <v>1</v>
      </c>
      <c r="G355">
        <v>1</v>
      </c>
      <c r="H355">
        <v>2028</v>
      </c>
      <c r="I355">
        <v>1</v>
      </c>
      <c r="J355">
        <v>5</v>
      </c>
      <c r="K355" t="s">
        <v>312</v>
      </c>
      <c r="L355">
        <v>9</v>
      </c>
      <c r="M355">
        <v>49</v>
      </c>
      <c r="N355" t="s">
        <v>313</v>
      </c>
      <c r="O355">
        <v>49035</v>
      </c>
      <c r="P355" t="s">
        <v>235</v>
      </c>
      <c r="Q355">
        <v>490350</v>
      </c>
      <c r="R355">
        <v>41</v>
      </c>
      <c r="S355">
        <v>1</v>
      </c>
      <c r="T355" t="s">
        <v>334</v>
      </c>
      <c r="U355">
        <v>11</v>
      </c>
      <c r="V355" t="s">
        <v>345</v>
      </c>
      <c r="W355">
        <v>41</v>
      </c>
      <c r="X355" t="s">
        <v>468</v>
      </c>
      <c r="Y355" t="s">
        <v>467</v>
      </c>
      <c r="Z355" t="s">
        <v>467</v>
      </c>
      <c r="AA355" t="s">
        <v>467</v>
      </c>
      <c r="AB355" t="s">
        <v>467</v>
      </c>
      <c r="AC355" t="s">
        <v>467</v>
      </c>
      <c r="AD355" t="s">
        <v>467</v>
      </c>
      <c r="AE355" t="s">
        <v>467</v>
      </c>
      <c r="AF355">
        <v>5</v>
      </c>
      <c r="AG355" t="s">
        <v>314</v>
      </c>
      <c r="AH355" t="s">
        <v>467</v>
      </c>
      <c r="AI355" t="s">
        <v>467</v>
      </c>
      <c r="AJ355" t="s">
        <v>467</v>
      </c>
      <c r="AK355" t="s">
        <v>467</v>
      </c>
      <c r="AL355" t="s">
        <v>467</v>
      </c>
      <c r="AM355" t="s">
        <v>467</v>
      </c>
      <c r="AN355">
        <v>1.68269E-4</v>
      </c>
      <c r="AO355" t="s">
        <v>467</v>
      </c>
      <c r="AP355" t="s">
        <v>467</v>
      </c>
    </row>
    <row r="356" spans="1:42" x14ac:dyDescent="0.3">
      <c r="A356" s="210" t="str">
        <f t="shared" si="21"/>
        <v>SL_2028_art_1_41</v>
      </c>
      <c r="B356" s="229" t="str">
        <f t="shared" si="22"/>
        <v>Intercity Bus</v>
      </c>
      <c r="C356" s="240">
        <f t="shared" si="24"/>
        <v>1.4397214122347196E-3</v>
      </c>
      <c r="D356" s="421">
        <f t="shared" si="23"/>
        <v>3.0893110147308941E-2</v>
      </c>
      <c r="E356">
        <v>21.457699999999999</v>
      </c>
      <c r="F356">
        <v>1</v>
      </c>
      <c r="G356">
        <v>1</v>
      </c>
      <c r="H356">
        <v>2028</v>
      </c>
      <c r="I356">
        <v>1</v>
      </c>
      <c r="J356">
        <v>5</v>
      </c>
      <c r="K356" t="s">
        <v>312</v>
      </c>
      <c r="L356">
        <v>9</v>
      </c>
      <c r="M356">
        <v>49</v>
      </c>
      <c r="N356" t="s">
        <v>313</v>
      </c>
      <c r="O356">
        <v>49035</v>
      </c>
      <c r="P356" t="s">
        <v>235</v>
      </c>
      <c r="Q356">
        <v>490350</v>
      </c>
      <c r="R356">
        <v>41</v>
      </c>
      <c r="S356">
        <v>1</v>
      </c>
      <c r="T356" t="s">
        <v>334</v>
      </c>
      <c r="U356">
        <v>1</v>
      </c>
      <c r="V356" t="s">
        <v>343</v>
      </c>
      <c r="W356">
        <v>41</v>
      </c>
      <c r="X356" t="s">
        <v>468</v>
      </c>
      <c r="Y356" t="s">
        <v>467</v>
      </c>
      <c r="Z356" t="s">
        <v>467</v>
      </c>
      <c r="AA356" t="s">
        <v>467</v>
      </c>
      <c r="AB356" t="s">
        <v>467</v>
      </c>
      <c r="AC356" t="s">
        <v>467</v>
      </c>
      <c r="AD356" t="s">
        <v>467</v>
      </c>
      <c r="AE356" t="s">
        <v>467</v>
      </c>
      <c r="AF356">
        <v>5</v>
      </c>
      <c r="AG356" t="s">
        <v>314</v>
      </c>
      <c r="AH356" t="s">
        <v>467</v>
      </c>
      <c r="AI356" t="s">
        <v>467</v>
      </c>
      <c r="AJ356" t="s">
        <v>467</v>
      </c>
      <c r="AK356" t="s">
        <v>467</v>
      </c>
      <c r="AL356" t="s">
        <v>467</v>
      </c>
      <c r="AM356" t="s">
        <v>467</v>
      </c>
      <c r="AN356">
        <v>21.457699999999999</v>
      </c>
      <c r="AO356" t="s">
        <v>467</v>
      </c>
      <c r="AP356" t="s">
        <v>467</v>
      </c>
    </row>
    <row r="357" spans="1:42" x14ac:dyDescent="0.3">
      <c r="A357" s="210" t="str">
        <f t="shared" si="21"/>
        <v>SL_2028_art_1_32</v>
      </c>
      <c r="B357" s="229" t="str">
        <f t="shared" si="22"/>
        <v>Light Commercial Truck</v>
      </c>
      <c r="C357" s="240">
        <f t="shared" si="24"/>
        <v>2.8352451231163752E-2</v>
      </c>
      <c r="D357" s="421">
        <f t="shared" si="23"/>
        <v>1.2539466958458025E-4</v>
      </c>
      <c r="E357">
        <v>4.4227099999999998E-3</v>
      </c>
      <c r="F357">
        <v>1</v>
      </c>
      <c r="G357">
        <v>1</v>
      </c>
      <c r="H357">
        <v>2028</v>
      </c>
      <c r="I357">
        <v>1</v>
      </c>
      <c r="J357">
        <v>5</v>
      </c>
      <c r="K357" t="s">
        <v>312</v>
      </c>
      <c r="L357">
        <v>9</v>
      </c>
      <c r="M357">
        <v>49</v>
      </c>
      <c r="N357" t="s">
        <v>313</v>
      </c>
      <c r="O357">
        <v>49035</v>
      </c>
      <c r="P357" t="s">
        <v>235</v>
      </c>
      <c r="Q357">
        <v>490350</v>
      </c>
      <c r="R357">
        <v>32</v>
      </c>
      <c r="S357">
        <v>1</v>
      </c>
      <c r="T357" t="s">
        <v>334</v>
      </c>
      <c r="U357">
        <v>15</v>
      </c>
      <c r="V357" t="s">
        <v>342</v>
      </c>
      <c r="W357">
        <v>32</v>
      </c>
      <c r="X357" t="s">
        <v>254</v>
      </c>
      <c r="Y357" t="s">
        <v>467</v>
      </c>
      <c r="Z357" t="s">
        <v>467</v>
      </c>
      <c r="AA357" t="s">
        <v>467</v>
      </c>
      <c r="AB357" t="s">
        <v>467</v>
      </c>
      <c r="AC357" t="s">
        <v>467</v>
      </c>
      <c r="AD357" t="s">
        <v>467</v>
      </c>
      <c r="AE357" t="s">
        <v>467</v>
      </c>
      <c r="AF357">
        <v>5</v>
      </c>
      <c r="AG357" t="s">
        <v>314</v>
      </c>
      <c r="AH357" t="s">
        <v>467</v>
      </c>
      <c r="AI357" t="s">
        <v>467</v>
      </c>
      <c r="AJ357" t="s">
        <v>467</v>
      </c>
      <c r="AK357" t="s">
        <v>467</v>
      </c>
      <c r="AL357" t="s">
        <v>467</v>
      </c>
      <c r="AM357" t="s">
        <v>467</v>
      </c>
      <c r="AN357">
        <v>4.4227099999999998E-3</v>
      </c>
      <c r="AO357" t="s">
        <v>467</v>
      </c>
      <c r="AP357" t="s">
        <v>467</v>
      </c>
    </row>
    <row r="358" spans="1:42" x14ac:dyDescent="0.3">
      <c r="A358" s="210" t="str">
        <f t="shared" si="21"/>
        <v>SL_2028_art_1_32</v>
      </c>
      <c r="B358" s="229" t="str">
        <f t="shared" si="22"/>
        <v>Light Commercial Truck</v>
      </c>
      <c r="C358" s="240">
        <f t="shared" si="24"/>
        <v>2.8352451231163752E-2</v>
      </c>
      <c r="D358" s="421">
        <f t="shared" si="23"/>
        <v>1.1867995855950372E-2</v>
      </c>
      <c r="E358">
        <v>0.41858800000000002</v>
      </c>
      <c r="F358">
        <v>1</v>
      </c>
      <c r="G358">
        <v>1</v>
      </c>
      <c r="H358">
        <v>2028</v>
      </c>
      <c r="I358">
        <v>1</v>
      </c>
      <c r="J358">
        <v>5</v>
      </c>
      <c r="K358" t="s">
        <v>312</v>
      </c>
      <c r="L358">
        <v>9</v>
      </c>
      <c r="M358">
        <v>49</v>
      </c>
      <c r="N358" t="s">
        <v>313</v>
      </c>
      <c r="O358">
        <v>49035</v>
      </c>
      <c r="P358" t="s">
        <v>235</v>
      </c>
      <c r="Q358">
        <v>490350</v>
      </c>
      <c r="R358">
        <v>32</v>
      </c>
      <c r="S358">
        <v>1</v>
      </c>
      <c r="T358" t="s">
        <v>334</v>
      </c>
      <c r="U358">
        <v>13</v>
      </c>
      <c r="V358" t="s">
        <v>344</v>
      </c>
      <c r="W358">
        <v>32</v>
      </c>
      <c r="X358" t="s">
        <v>254</v>
      </c>
      <c r="Y358" t="s">
        <v>467</v>
      </c>
      <c r="Z358" t="s">
        <v>467</v>
      </c>
      <c r="AA358" t="s">
        <v>467</v>
      </c>
      <c r="AB358" t="s">
        <v>467</v>
      </c>
      <c r="AC358" t="s">
        <v>467</v>
      </c>
      <c r="AD358" t="s">
        <v>467</v>
      </c>
      <c r="AE358" t="s">
        <v>467</v>
      </c>
      <c r="AF358">
        <v>5</v>
      </c>
      <c r="AG358" t="s">
        <v>314</v>
      </c>
      <c r="AH358" t="s">
        <v>467</v>
      </c>
      <c r="AI358" t="s">
        <v>467</v>
      </c>
      <c r="AJ358" t="s">
        <v>467</v>
      </c>
      <c r="AK358" t="s">
        <v>467</v>
      </c>
      <c r="AL358" t="s">
        <v>467</v>
      </c>
      <c r="AM358" t="s">
        <v>467</v>
      </c>
      <c r="AN358">
        <v>0.41858800000000002</v>
      </c>
      <c r="AO358" t="s">
        <v>467</v>
      </c>
      <c r="AP358" t="s">
        <v>467</v>
      </c>
    </row>
    <row r="359" spans="1:42" x14ac:dyDescent="0.3">
      <c r="A359" s="210" t="str">
        <f t="shared" si="21"/>
        <v>SL_2028_art_1_32</v>
      </c>
      <c r="B359" s="229" t="str">
        <f t="shared" si="22"/>
        <v>Light Commercial Truck</v>
      </c>
      <c r="C359" s="240">
        <f t="shared" si="24"/>
        <v>2.8352451231163752E-2</v>
      </c>
      <c r="D359" s="421">
        <f t="shared" si="23"/>
        <v>2.6641295742009327E-5</v>
      </c>
      <c r="E359">
        <v>9.3964700000000005E-4</v>
      </c>
      <c r="F359">
        <v>1</v>
      </c>
      <c r="G359">
        <v>1</v>
      </c>
      <c r="H359">
        <v>2028</v>
      </c>
      <c r="I359">
        <v>1</v>
      </c>
      <c r="J359">
        <v>5</v>
      </c>
      <c r="K359" t="s">
        <v>312</v>
      </c>
      <c r="L359">
        <v>9</v>
      </c>
      <c r="M359">
        <v>49</v>
      </c>
      <c r="N359" t="s">
        <v>313</v>
      </c>
      <c r="O359">
        <v>49035</v>
      </c>
      <c r="P359" t="s">
        <v>235</v>
      </c>
      <c r="Q359">
        <v>490350</v>
      </c>
      <c r="R359">
        <v>32</v>
      </c>
      <c r="S359">
        <v>1</v>
      </c>
      <c r="T359" t="s">
        <v>334</v>
      </c>
      <c r="U359">
        <v>11</v>
      </c>
      <c r="V359" t="s">
        <v>345</v>
      </c>
      <c r="W359">
        <v>32</v>
      </c>
      <c r="X359" t="s">
        <v>254</v>
      </c>
      <c r="Y359" t="s">
        <v>467</v>
      </c>
      <c r="Z359" t="s">
        <v>467</v>
      </c>
      <c r="AA359" t="s">
        <v>467</v>
      </c>
      <c r="AB359" t="s">
        <v>467</v>
      </c>
      <c r="AC359" t="s">
        <v>467</v>
      </c>
      <c r="AD359" t="s">
        <v>467</v>
      </c>
      <c r="AE359" t="s">
        <v>467</v>
      </c>
      <c r="AF359">
        <v>5</v>
      </c>
      <c r="AG359" t="s">
        <v>314</v>
      </c>
      <c r="AH359" t="s">
        <v>467</v>
      </c>
      <c r="AI359" t="s">
        <v>467</v>
      </c>
      <c r="AJ359" t="s">
        <v>467</v>
      </c>
      <c r="AK359" t="s">
        <v>467</v>
      </c>
      <c r="AL359" t="s">
        <v>467</v>
      </c>
      <c r="AM359" t="s">
        <v>467</v>
      </c>
      <c r="AN359">
        <v>9.3964700000000005E-4</v>
      </c>
      <c r="AO359" t="s">
        <v>467</v>
      </c>
      <c r="AP359" t="s">
        <v>467</v>
      </c>
    </row>
    <row r="360" spans="1:42" x14ac:dyDescent="0.3">
      <c r="A360" s="210" t="str">
        <f t="shared" si="21"/>
        <v>SL_2028_art_1_32</v>
      </c>
      <c r="B360" s="229" t="str">
        <f t="shared" si="22"/>
        <v>Light Commercial Truck</v>
      </c>
      <c r="C360" s="240">
        <f t="shared" si="24"/>
        <v>2.8352451231163752E-2</v>
      </c>
      <c r="D360" s="421">
        <f t="shared" si="23"/>
        <v>9.4184291269315181E-3</v>
      </c>
      <c r="E360">
        <v>0.33219100000000001</v>
      </c>
      <c r="F360">
        <v>1</v>
      </c>
      <c r="G360">
        <v>1</v>
      </c>
      <c r="H360">
        <v>2028</v>
      </c>
      <c r="I360">
        <v>1</v>
      </c>
      <c r="J360">
        <v>5</v>
      </c>
      <c r="K360" t="s">
        <v>312</v>
      </c>
      <c r="L360">
        <v>9</v>
      </c>
      <c r="M360">
        <v>49</v>
      </c>
      <c r="N360" t="s">
        <v>313</v>
      </c>
      <c r="O360">
        <v>49035</v>
      </c>
      <c r="P360" t="s">
        <v>235</v>
      </c>
      <c r="Q360">
        <v>490350</v>
      </c>
      <c r="R360">
        <v>32</v>
      </c>
      <c r="S360">
        <v>1</v>
      </c>
      <c r="T360" t="s">
        <v>334</v>
      </c>
      <c r="U360">
        <v>1</v>
      </c>
      <c r="V360" t="s">
        <v>343</v>
      </c>
      <c r="W360">
        <v>32</v>
      </c>
      <c r="X360" t="s">
        <v>254</v>
      </c>
      <c r="Y360" t="s">
        <v>467</v>
      </c>
      <c r="Z360" t="s">
        <v>467</v>
      </c>
      <c r="AA360" t="s">
        <v>467</v>
      </c>
      <c r="AB360" t="s">
        <v>467</v>
      </c>
      <c r="AC360" t="s">
        <v>467</v>
      </c>
      <c r="AD360" t="s">
        <v>467</v>
      </c>
      <c r="AE360" t="s">
        <v>467</v>
      </c>
      <c r="AF360">
        <v>5</v>
      </c>
      <c r="AG360" t="s">
        <v>314</v>
      </c>
      <c r="AH360" t="s">
        <v>467</v>
      </c>
      <c r="AI360" t="s">
        <v>467</v>
      </c>
      <c r="AJ360" t="s">
        <v>467</v>
      </c>
      <c r="AK360" t="s">
        <v>467</v>
      </c>
      <c r="AL360" t="s">
        <v>467</v>
      </c>
      <c r="AM360" t="s">
        <v>467</v>
      </c>
      <c r="AN360">
        <v>0.33219100000000001</v>
      </c>
      <c r="AO360" t="s">
        <v>467</v>
      </c>
      <c r="AP360" t="s">
        <v>467</v>
      </c>
    </row>
    <row r="361" spans="1:42" x14ac:dyDescent="0.3">
      <c r="A361" s="210" t="str">
        <f t="shared" si="21"/>
        <v>SL_2028_art_1_31</v>
      </c>
      <c r="B361" s="229" t="str">
        <f t="shared" si="22"/>
        <v>Passenger Truck</v>
      </c>
      <c r="C361" s="240">
        <f t="shared" si="24"/>
        <v>0.24407841471830063</v>
      </c>
      <c r="D361" s="421">
        <f t="shared" si="23"/>
        <v>8.5716678072846411E-4</v>
      </c>
      <c r="E361">
        <v>3.51185E-3</v>
      </c>
      <c r="F361">
        <v>1</v>
      </c>
      <c r="G361">
        <v>1</v>
      </c>
      <c r="H361">
        <v>2028</v>
      </c>
      <c r="I361">
        <v>1</v>
      </c>
      <c r="J361">
        <v>5</v>
      </c>
      <c r="K361" t="s">
        <v>312</v>
      </c>
      <c r="L361">
        <v>9</v>
      </c>
      <c r="M361">
        <v>49</v>
      </c>
      <c r="N361" t="s">
        <v>313</v>
      </c>
      <c r="O361">
        <v>49035</v>
      </c>
      <c r="P361" t="s">
        <v>235</v>
      </c>
      <c r="Q361">
        <v>490350</v>
      </c>
      <c r="R361">
        <v>31</v>
      </c>
      <c r="S361">
        <v>1</v>
      </c>
      <c r="T361" t="s">
        <v>334</v>
      </c>
      <c r="U361">
        <v>15</v>
      </c>
      <c r="V361" t="s">
        <v>342</v>
      </c>
      <c r="W361">
        <v>31</v>
      </c>
      <c r="X361" t="s">
        <v>253</v>
      </c>
      <c r="Y361" t="s">
        <v>467</v>
      </c>
      <c r="Z361" t="s">
        <v>467</v>
      </c>
      <c r="AA361" t="s">
        <v>467</v>
      </c>
      <c r="AB361" t="s">
        <v>467</v>
      </c>
      <c r="AC361" t="s">
        <v>467</v>
      </c>
      <c r="AD361" t="s">
        <v>467</v>
      </c>
      <c r="AE361" t="s">
        <v>467</v>
      </c>
      <c r="AF361">
        <v>5</v>
      </c>
      <c r="AG361" t="s">
        <v>314</v>
      </c>
      <c r="AH361" t="s">
        <v>467</v>
      </c>
      <c r="AI361" t="s">
        <v>467</v>
      </c>
      <c r="AJ361" t="s">
        <v>467</v>
      </c>
      <c r="AK361" t="s">
        <v>467</v>
      </c>
      <c r="AL361" t="s">
        <v>467</v>
      </c>
      <c r="AM361" t="s">
        <v>467</v>
      </c>
      <c r="AN361">
        <v>3.51185E-3</v>
      </c>
      <c r="AO361" t="s">
        <v>467</v>
      </c>
      <c r="AP361" t="s">
        <v>467</v>
      </c>
    </row>
    <row r="362" spans="1:42" x14ac:dyDescent="0.3">
      <c r="A362" s="210" t="str">
        <f t="shared" si="21"/>
        <v>SL_2028_art_1_31</v>
      </c>
      <c r="B362" s="229" t="str">
        <f t="shared" si="22"/>
        <v>Passenger Truck</v>
      </c>
      <c r="C362" s="240">
        <f t="shared" si="24"/>
        <v>0.24407841471830063</v>
      </c>
      <c r="D362" s="421">
        <f t="shared" si="23"/>
        <v>0.10177435289874869</v>
      </c>
      <c r="E362">
        <v>0.41697400000000001</v>
      </c>
      <c r="F362">
        <v>1</v>
      </c>
      <c r="G362">
        <v>1</v>
      </c>
      <c r="H362">
        <v>2028</v>
      </c>
      <c r="I362">
        <v>1</v>
      </c>
      <c r="J362">
        <v>5</v>
      </c>
      <c r="K362" t="s">
        <v>312</v>
      </c>
      <c r="L362">
        <v>9</v>
      </c>
      <c r="M362">
        <v>49</v>
      </c>
      <c r="N362" t="s">
        <v>313</v>
      </c>
      <c r="O362">
        <v>49035</v>
      </c>
      <c r="P362" t="s">
        <v>235</v>
      </c>
      <c r="Q362">
        <v>490350</v>
      </c>
      <c r="R362">
        <v>31</v>
      </c>
      <c r="S362">
        <v>1</v>
      </c>
      <c r="T362" t="s">
        <v>334</v>
      </c>
      <c r="U362">
        <v>13</v>
      </c>
      <c r="V362" t="s">
        <v>344</v>
      </c>
      <c r="W362">
        <v>31</v>
      </c>
      <c r="X362" t="s">
        <v>253</v>
      </c>
      <c r="Y362" t="s">
        <v>467</v>
      </c>
      <c r="Z362" t="s">
        <v>467</v>
      </c>
      <c r="AA362" t="s">
        <v>467</v>
      </c>
      <c r="AB362" t="s">
        <v>467</v>
      </c>
      <c r="AC362" t="s">
        <v>467</v>
      </c>
      <c r="AD362" t="s">
        <v>467</v>
      </c>
      <c r="AE362" t="s">
        <v>467</v>
      </c>
      <c r="AF362">
        <v>5</v>
      </c>
      <c r="AG362" t="s">
        <v>314</v>
      </c>
      <c r="AH362" t="s">
        <v>467</v>
      </c>
      <c r="AI362" t="s">
        <v>467</v>
      </c>
      <c r="AJ362" t="s">
        <v>467</v>
      </c>
      <c r="AK362" t="s">
        <v>467</v>
      </c>
      <c r="AL362" t="s">
        <v>467</v>
      </c>
      <c r="AM362" t="s">
        <v>467</v>
      </c>
      <c r="AN362">
        <v>0.41697400000000001</v>
      </c>
      <c r="AO362" t="s">
        <v>467</v>
      </c>
      <c r="AP362" t="s">
        <v>467</v>
      </c>
    </row>
    <row r="363" spans="1:42" x14ac:dyDescent="0.3">
      <c r="A363" s="210" t="str">
        <f t="shared" si="21"/>
        <v>SL_2028_art_1_31</v>
      </c>
      <c r="B363" s="229" t="str">
        <f t="shared" si="22"/>
        <v>Passenger Truck</v>
      </c>
      <c r="C363" s="240">
        <f t="shared" si="24"/>
        <v>0.24407841471830063</v>
      </c>
      <c r="D363" s="421">
        <f t="shared" si="23"/>
        <v>2.2933583439090056E-4</v>
      </c>
      <c r="E363">
        <v>9.3959899999999995E-4</v>
      </c>
      <c r="F363">
        <v>1</v>
      </c>
      <c r="G363">
        <v>1</v>
      </c>
      <c r="H363">
        <v>2028</v>
      </c>
      <c r="I363">
        <v>1</v>
      </c>
      <c r="J363">
        <v>5</v>
      </c>
      <c r="K363" t="s">
        <v>312</v>
      </c>
      <c r="L363">
        <v>9</v>
      </c>
      <c r="M363">
        <v>49</v>
      </c>
      <c r="N363" t="s">
        <v>313</v>
      </c>
      <c r="O363">
        <v>49035</v>
      </c>
      <c r="P363" t="s">
        <v>235</v>
      </c>
      <c r="Q363">
        <v>490350</v>
      </c>
      <c r="R363">
        <v>31</v>
      </c>
      <c r="S363">
        <v>1</v>
      </c>
      <c r="T363" t="s">
        <v>334</v>
      </c>
      <c r="U363">
        <v>11</v>
      </c>
      <c r="V363" t="s">
        <v>345</v>
      </c>
      <c r="W363">
        <v>31</v>
      </c>
      <c r="X363" t="s">
        <v>253</v>
      </c>
      <c r="Y363" t="s">
        <v>467</v>
      </c>
      <c r="Z363" t="s">
        <v>467</v>
      </c>
      <c r="AA363" t="s">
        <v>467</v>
      </c>
      <c r="AB363" t="s">
        <v>467</v>
      </c>
      <c r="AC363" t="s">
        <v>467</v>
      </c>
      <c r="AD363" t="s">
        <v>467</v>
      </c>
      <c r="AE363" t="s">
        <v>467</v>
      </c>
      <c r="AF363">
        <v>5</v>
      </c>
      <c r="AG363" t="s">
        <v>314</v>
      </c>
      <c r="AH363" t="s">
        <v>467</v>
      </c>
      <c r="AI363" t="s">
        <v>467</v>
      </c>
      <c r="AJ363" t="s">
        <v>467</v>
      </c>
      <c r="AK363" t="s">
        <v>467</v>
      </c>
      <c r="AL363" t="s">
        <v>467</v>
      </c>
      <c r="AM363" t="s">
        <v>467</v>
      </c>
      <c r="AN363">
        <v>9.3959899999999995E-4</v>
      </c>
      <c r="AO363" t="s">
        <v>467</v>
      </c>
      <c r="AP363" t="s">
        <v>467</v>
      </c>
    </row>
    <row r="364" spans="1:42" x14ac:dyDescent="0.3">
      <c r="A364" s="210" t="str">
        <f t="shared" si="21"/>
        <v>SL_2028_art_1_31</v>
      </c>
      <c r="B364" s="229" t="str">
        <f t="shared" si="22"/>
        <v>Passenger Truck</v>
      </c>
      <c r="C364" s="240">
        <f t="shared" si="24"/>
        <v>0.24407841471830063</v>
      </c>
      <c r="D364" s="421">
        <f t="shared" si="23"/>
        <v>6.1969556869658785E-2</v>
      </c>
      <c r="E364">
        <v>0.25389200000000001</v>
      </c>
      <c r="F364">
        <v>1</v>
      </c>
      <c r="G364">
        <v>1</v>
      </c>
      <c r="H364">
        <v>2028</v>
      </c>
      <c r="I364">
        <v>1</v>
      </c>
      <c r="J364">
        <v>5</v>
      </c>
      <c r="K364" t="s">
        <v>312</v>
      </c>
      <c r="L364">
        <v>9</v>
      </c>
      <c r="M364">
        <v>49</v>
      </c>
      <c r="N364" t="s">
        <v>313</v>
      </c>
      <c r="O364">
        <v>49035</v>
      </c>
      <c r="P364" t="s">
        <v>235</v>
      </c>
      <c r="Q364">
        <v>490350</v>
      </c>
      <c r="R364">
        <v>31</v>
      </c>
      <c r="S364">
        <v>1</v>
      </c>
      <c r="T364" t="s">
        <v>334</v>
      </c>
      <c r="U364">
        <v>1</v>
      </c>
      <c r="V364" t="s">
        <v>343</v>
      </c>
      <c r="W364">
        <v>31</v>
      </c>
      <c r="X364" t="s">
        <v>253</v>
      </c>
      <c r="Y364" t="s">
        <v>467</v>
      </c>
      <c r="Z364" t="s">
        <v>467</v>
      </c>
      <c r="AA364" t="s">
        <v>467</v>
      </c>
      <c r="AB364" t="s">
        <v>467</v>
      </c>
      <c r="AC364" t="s">
        <v>467</v>
      </c>
      <c r="AD364" t="s">
        <v>467</v>
      </c>
      <c r="AE364" t="s">
        <v>467</v>
      </c>
      <c r="AF364">
        <v>5</v>
      </c>
      <c r="AG364" t="s">
        <v>314</v>
      </c>
      <c r="AH364" t="s">
        <v>467</v>
      </c>
      <c r="AI364" t="s">
        <v>467</v>
      </c>
      <c r="AJ364" t="s">
        <v>467</v>
      </c>
      <c r="AK364" t="s">
        <v>467</v>
      </c>
      <c r="AL364" t="s">
        <v>467</v>
      </c>
      <c r="AM364" t="s">
        <v>467</v>
      </c>
      <c r="AN364">
        <v>0.25389200000000001</v>
      </c>
      <c r="AO364" t="s">
        <v>467</v>
      </c>
      <c r="AP364" t="s">
        <v>467</v>
      </c>
    </row>
    <row r="365" spans="1:42" x14ac:dyDescent="0.3">
      <c r="A365" s="210" t="str">
        <f t="shared" si="21"/>
        <v>SL_2028_art_1_21</v>
      </c>
      <c r="B365" s="229" t="str">
        <f t="shared" si="22"/>
        <v>Passenger Car</v>
      </c>
      <c r="C365" s="240">
        <f t="shared" si="24"/>
        <v>0.64892751445142116</v>
      </c>
      <c r="D365" s="421">
        <f t="shared" si="23"/>
        <v>7.5286623444110535E-4</v>
      </c>
      <c r="E365">
        <v>1.1601700000000001E-3</v>
      </c>
      <c r="F365">
        <v>1</v>
      </c>
      <c r="G365">
        <v>1</v>
      </c>
      <c r="H365">
        <v>2028</v>
      </c>
      <c r="I365">
        <v>1</v>
      </c>
      <c r="J365">
        <v>5</v>
      </c>
      <c r="K365" t="s">
        <v>312</v>
      </c>
      <c r="L365">
        <v>9</v>
      </c>
      <c r="M365">
        <v>49</v>
      </c>
      <c r="N365" t="s">
        <v>313</v>
      </c>
      <c r="O365">
        <v>49035</v>
      </c>
      <c r="P365" t="s">
        <v>235</v>
      </c>
      <c r="Q365">
        <v>490350</v>
      </c>
      <c r="R365">
        <v>21</v>
      </c>
      <c r="S365">
        <v>1</v>
      </c>
      <c r="T365" t="s">
        <v>334</v>
      </c>
      <c r="U365">
        <v>15</v>
      </c>
      <c r="V365" t="s">
        <v>342</v>
      </c>
      <c r="W365">
        <v>21</v>
      </c>
      <c r="X365" t="s">
        <v>252</v>
      </c>
      <c r="Y365" t="s">
        <v>467</v>
      </c>
      <c r="Z365" t="s">
        <v>467</v>
      </c>
      <c r="AA365" t="s">
        <v>467</v>
      </c>
      <c r="AB365" t="s">
        <v>467</v>
      </c>
      <c r="AC365" t="s">
        <v>467</v>
      </c>
      <c r="AD365" t="s">
        <v>467</v>
      </c>
      <c r="AE365" t="s">
        <v>467</v>
      </c>
      <c r="AF365">
        <v>5</v>
      </c>
      <c r="AG365" t="s">
        <v>314</v>
      </c>
      <c r="AH365" t="s">
        <v>467</v>
      </c>
      <c r="AI365" t="s">
        <v>467</v>
      </c>
      <c r="AJ365" t="s">
        <v>467</v>
      </c>
      <c r="AK365" t="s">
        <v>467</v>
      </c>
      <c r="AL365" t="s">
        <v>467</v>
      </c>
      <c r="AM365" t="s">
        <v>467</v>
      </c>
      <c r="AN365">
        <v>1.1601700000000001E-3</v>
      </c>
      <c r="AO365" t="s">
        <v>467</v>
      </c>
      <c r="AP365" t="s">
        <v>467</v>
      </c>
    </row>
    <row r="366" spans="1:42" x14ac:dyDescent="0.3">
      <c r="A366" s="210" t="str">
        <f t="shared" si="21"/>
        <v>SL_2028_art_1_21</v>
      </c>
      <c r="B366" s="229" t="str">
        <f t="shared" si="22"/>
        <v>Passenger Car</v>
      </c>
      <c r="C366" s="240">
        <f t="shared" si="24"/>
        <v>0.64892751445142116</v>
      </c>
      <c r="D366" s="421">
        <f t="shared" si="23"/>
        <v>0.32706076513854515</v>
      </c>
      <c r="E366">
        <v>0.50400199999999995</v>
      </c>
      <c r="F366">
        <v>1</v>
      </c>
      <c r="G366">
        <v>1</v>
      </c>
      <c r="H366">
        <v>2028</v>
      </c>
      <c r="I366">
        <v>1</v>
      </c>
      <c r="J366">
        <v>5</v>
      </c>
      <c r="K366" t="s">
        <v>312</v>
      </c>
      <c r="L366">
        <v>9</v>
      </c>
      <c r="M366">
        <v>49</v>
      </c>
      <c r="N366" t="s">
        <v>313</v>
      </c>
      <c r="O366">
        <v>49035</v>
      </c>
      <c r="P366" t="s">
        <v>235</v>
      </c>
      <c r="Q366">
        <v>490350</v>
      </c>
      <c r="R366">
        <v>21</v>
      </c>
      <c r="S366">
        <v>1</v>
      </c>
      <c r="T366" t="s">
        <v>334</v>
      </c>
      <c r="U366">
        <v>13</v>
      </c>
      <c r="V366" t="s">
        <v>344</v>
      </c>
      <c r="W366">
        <v>21</v>
      </c>
      <c r="X366" t="s">
        <v>252</v>
      </c>
      <c r="Y366" t="s">
        <v>467</v>
      </c>
      <c r="Z366" t="s">
        <v>467</v>
      </c>
      <c r="AA366" t="s">
        <v>467</v>
      </c>
      <c r="AB366" t="s">
        <v>467</v>
      </c>
      <c r="AC366" t="s">
        <v>467</v>
      </c>
      <c r="AD366" t="s">
        <v>467</v>
      </c>
      <c r="AE366" t="s">
        <v>467</v>
      </c>
      <c r="AF366">
        <v>5</v>
      </c>
      <c r="AG366" t="s">
        <v>314</v>
      </c>
      <c r="AH366" t="s">
        <v>467</v>
      </c>
      <c r="AI366" t="s">
        <v>467</v>
      </c>
      <c r="AJ366" t="s">
        <v>467</v>
      </c>
      <c r="AK366" t="s">
        <v>467</v>
      </c>
      <c r="AL366" t="s">
        <v>467</v>
      </c>
      <c r="AM366" t="s">
        <v>467</v>
      </c>
      <c r="AN366">
        <v>0.50400199999999995</v>
      </c>
      <c r="AO366" t="s">
        <v>467</v>
      </c>
      <c r="AP366" t="s">
        <v>467</v>
      </c>
    </row>
    <row r="367" spans="1:42" x14ac:dyDescent="0.3">
      <c r="A367" s="210" t="str">
        <f t="shared" si="21"/>
        <v>SL_2028_art_1_21</v>
      </c>
      <c r="B367" s="229" t="str">
        <f t="shared" si="22"/>
        <v>Passenger Car</v>
      </c>
      <c r="C367" s="240">
        <f t="shared" si="24"/>
        <v>0.64892751445142116</v>
      </c>
      <c r="D367" s="421">
        <f t="shared" si="23"/>
        <v>7.0006300259019315E-4</v>
      </c>
      <c r="E367">
        <v>1.0788E-3</v>
      </c>
      <c r="F367">
        <v>1</v>
      </c>
      <c r="G367">
        <v>1</v>
      </c>
      <c r="H367">
        <v>2028</v>
      </c>
      <c r="I367">
        <v>1</v>
      </c>
      <c r="J367">
        <v>5</v>
      </c>
      <c r="K367" t="s">
        <v>312</v>
      </c>
      <c r="L367">
        <v>9</v>
      </c>
      <c r="M367">
        <v>49</v>
      </c>
      <c r="N367" t="s">
        <v>313</v>
      </c>
      <c r="O367">
        <v>49035</v>
      </c>
      <c r="P367" t="s">
        <v>235</v>
      </c>
      <c r="Q367">
        <v>490350</v>
      </c>
      <c r="R367">
        <v>21</v>
      </c>
      <c r="S367">
        <v>1</v>
      </c>
      <c r="T367" t="s">
        <v>334</v>
      </c>
      <c r="U367">
        <v>11</v>
      </c>
      <c r="V367" t="s">
        <v>345</v>
      </c>
      <c r="W367">
        <v>21</v>
      </c>
      <c r="X367" t="s">
        <v>252</v>
      </c>
      <c r="Y367" t="s">
        <v>467</v>
      </c>
      <c r="Z367" t="s">
        <v>467</v>
      </c>
      <c r="AA367" t="s">
        <v>467</v>
      </c>
      <c r="AB367" t="s">
        <v>467</v>
      </c>
      <c r="AC367" t="s">
        <v>467</v>
      </c>
      <c r="AD367" t="s">
        <v>467</v>
      </c>
      <c r="AE367" t="s">
        <v>467</v>
      </c>
      <c r="AF367">
        <v>5</v>
      </c>
      <c r="AG367" t="s">
        <v>314</v>
      </c>
      <c r="AH367" t="s">
        <v>467</v>
      </c>
      <c r="AI367" t="s">
        <v>467</v>
      </c>
      <c r="AJ367" t="s">
        <v>467</v>
      </c>
      <c r="AK367" t="s">
        <v>467</v>
      </c>
      <c r="AL367" t="s">
        <v>467</v>
      </c>
      <c r="AM367" t="s">
        <v>467</v>
      </c>
      <c r="AN367">
        <v>1.0788E-3</v>
      </c>
      <c r="AO367" t="s">
        <v>467</v>
      </c>
      <c r="AP367" t="s">
        <v>467</v>
      </c>
    </row>
    <row r="368" spans="1:42" x14ac:dyDescent="0.3">
      <c r="A368" s="210" t="str">
        <f t="shared" si="21"/>
        <v>SL_2028_art_1_21</v>
      </c>
      <c r="B368" s="229" t="str">
        <f t="shared" si="22"/>
        <v>Passenger Car</v>
      </c>
      <c r="C368" s="240">
        <f t="shared" si="24"/>
        <v>0.64892751445142116</v>
      </c>
      <c r="D368" s="421">
        <f t="shared" si="23"/>
        <v>5.7122298708846463E-2</v>
      </c>
      <c r="E368">
        <v>8.8025699999999998E-2</v>
      </c>
      <c r="F368">
        <v>1</v>
      </c>
      <c r="G368">
        <v>1</v>
      </c>
      <c r="H368">
        <v>2028</v>
      </c>
      <c r="I368">
        <v>1</v>
      </c>
      <c r="J368">
        <v>5</v>
      </c>
      <c r="K368" t="s">
        <v>312</v>
      </c>
      <c r="L368">
        <v>9</v>
      </c>
      <c r="M368">
        <v>49</v>
      </c>
      <c r="N368" t="s">
        <v>313</v>
      </c>
      <c r="O368">
        <v>49035</v>
      </c>
      <c r="P368" t="s">
        <v>235</v>
      </c>
      <c r="Q368">
        <v>490350</v>
      </c>
      <c r="R368">
        <v>21</v>
      </c>
      <c r="S368">
        <v>1</v>
      </c>
      <c r="T368" t="s">
        <v>334</v>
      </c>
      <c r="U368">
        <v>1</v>
      </c>
      <c r="V368" t="s">
        <v>343</v>
      </c>
      <c r="W368">
        <v>21</v>
      </c>
      <c r="X368" t="s">
        <v>252</v>
      </c>
      <c r="Y368" t="s">
        <v>467</v>
      </c>
      <c r="Z368" t="s">
        <v>467</v>
      </c>
      <c r="AA368" t="s">
        <v>467</v>
      </c>
      <c r="AB368" t="s">
        <v>467</v>
      </c>
      <c r="AC368" t="s">
        <v>467</v>
      </c>
      <c r="AD368" t="s">
        <v>467</v>
      </c>
      <c r="AE368" t="s">
        <v>467</v>
      </c>
      <c r="AF368">
        <v>5</v>
      </c>
      <c r="AG368" t="s">
        <v>314</v>
      </c>
      <c r="AH368" t="s">
        <v>467</v>
      </c>
      <c r="AI368" t="s">
        <v>467</v>
      </c>
      <c r="AJ368" t="s">
        <v>467</v>
      </c>
      <c r="AK368" t="s">
        <v>467</v>
      </c>
      <c r="AL368" t="s">
        <v>467</v>
      </c>
      <c r="AM368" t="s">
        <v>467</v>
      </c>
      <c r="AN368">
        <v>8.8025699999999998E-2</v>
      </c>
      <c r="AO368" t="s">
        <v>467</v>
      </c>
      <c r="AP368" t="s">
        <v>467</v>
      </c>
    </row>
    <row r="369" spans="1:42" x14ac:dyDescent="0.3">
      <c r="A369" s="210" t="str">
        <f t="shared" si="21"/>
        <v>SL_2028_art_1_11</v>
      </c>
      <c r="B369" s="229" t="str">
        <f t="shared" si="22"/>
        <v>Motorcycle</v>
      </c>
      <c r="C369" s="240">
        <f t="shared" si="24"/>
        <v>8.6555709987792731E-4</v>
      </c>
      <c r="D369" s="421">
        <f t="shared" si="23"/>
        <v>0</v>
      </c>
      <c r="E369">
        <v>0</v>
      </c>
      <c r="F369">
        <v>1</v>
      </c>
      <c r="G369">
        <v>1</v>
      </c>
      <c r="H369">
        <v>2028</v>
      </c>
      <c r="I369">
        <v>1</v>
      </c>
      <c r="J369">
        <v>5</v>
      </c>
      <c r="K369" t="s">
        <v>312</v>
      </c>
      <c r="L369">
        <v>9</v>
      </c>
      <c r="M369">
        <v>49</v>
      </c>
      <c r="N369" t="s">
        <v>313</v>
      </c>
      <c r="O369">
        <v>49035</v>
      </c>
      <c r="P369" t="s">
        <v>235</v>
      </c>
      <c r="Q369">
        <v>490350</v>
      </c>
      <c r="R369">
        <v>11</v>
      </c>
      <c r="S369">
        <v>1</v>
      </c>
      <c r="T369" t="s">
        <v>334</v>
      </c>
      <c r="U369">
        <v>15</v>
      </c>
      <c r="V369" t="s">
        <v>342</v>
      </c>
      <c r="W369">
        <v>11</v>
      </c>
      <c r="X369" t="s">
        <v>250</v>
      </c>
      <c r="Y369" t="s">
        <v>467</v>
      </c>
      <c r="Z369" t="s">
        <v>467</v>
      </c>
      <c r="AA369" t="s">
        <v>467</v>
      </c>
      <c r="AB369" t="s">
        <v>467</v>
      </c>
      <c r="AC369" t="s">
        <v>467</v>
      </c>
      <c r="AD369" t="s">
        <v>467</v>
      </c>
      <c r="AE369" t="s">
        <v>467</v>
      </c>
      <c r="AF369">
        <v>5</v>
      </c>
      <c r="AG369" t="s">
        <v>314</v>
      </c>
      <c r="AH369" t="s">
        <v>467</v>
      </c>
      <c r="AI369" t="s">
        <v>467</v>
      </c>
      <c r="AJ369" t="s">
        <v>467</v>
      </c>
      <c r="AK369" t="s">
        <v>467</v>
      </c>
      <c r="AL369" t="s">
        <v>467</v>
      </c>
      <c r="AM369" t="s">
        <v>467</v>
      </c>
      <c r="AN369">
        <v>0</v>
      </c>
      <c r="AO369" t="s">
        <v>467</v>
      </c>
      <c r="AP369" t="s">
        <v>467</v>
      </c>
    </row>
    <row r="370" spans="1:42" x14ac:dyDescent="0.3">
      <c r="A370" s="210" t="str">
        <f t="shared" si="21"/>
        <v>SL_2028_art_1_11</v>
      </c>
      <c r="B370" s="229" t="str">
        <f t="shared" si="22"/>
        <v>Motorcycle</v>
      </c>
      <c r="C370" s="240">
        <f t="shared" si="24"/>
        <v>8.6555709987792731E-4</v>
      </c>
      <c r="D370" s="421">
        <f t="shared" si="23"/>
        <v>1.1318370860843728E-3</v>
      </c>
      <c r="E370">
        <v>1.3076399999999999</v>
      </c>
      <c r="F370">
        <v>1</v>
      </c>
      <c r="G370">
        <v>1</v>
      </c>
      <c r="H370">
        <v>2028</v>
      </c>
      <c r="I370">
        <v>1</v>
      </c>
      <c r="J370">
        <v>5</v>
      </c>
      <c r="K370" t="s">
        <v>312</v>
      </c>
      <c r="L370">
        <v>9</v>
      </c>
      <c r="M370">
        <v>49</v>
      </c>
      <c r="N370" t="s">
        <v>313</v>
      </c>
      <c r="O370">
        <v>49035</v>
      </c>
      <c r="P370" t="s">
        <v>235</v>
      </c>
      <c r="Q370">
        <v>490350</v>
      </c>
      <c r="R370">
        <v>11</v>
      </c>
      <c r="S370">
        <v>1</v>
      </c>
      <c r="T370" t="s">
        <v>334</v>
      </c>
      <c r="U370">
        <v>13</v>
      </c>
      <c r="V370" t="s">
        <v>344</v>
      </c>
      <c r="W370">
        <v>11</v>
      </c>
      <c r="X370" t="s">
        <v>250</v>
      </c>
      <c r="Y370" t="s">
        <v>467</v>
      </c>
      <c r="Z370" t="s">
        <v>467</v>
      </c>
      <c r="AA370" t="s">
        <v>467</v>
      </c>
      <c r="AB370" t="s">
        <v>467</v>
      </c>
      <c r="AC370" t="s">
        <v>467</v>
      </c>
      <c r="AD370" t="s">
        <v>467</v>
      </c>
      <c r="AE370" t="s">
        <v>467</v>
      </c>
      <c r="AF370">
        <v>5</v>
      </c>
      <c r="AG370" t="s">
        <v>314</v>
      </c>
      <c r="AH370" t="s">
        <v>467</v>
      </c>
      <c r="AI370" t="s">
        <v>467</v>
      </c>
      <c r="AJ370" t="s">
        <v>467</v>
      </c>
      <c r="AK370" t="s">
        <v>467</v>
      </c>
      <c r="AL370" t="s">
        <v>467</v>
      </c>
      <c r="AM370" t="s">
        <v>467</v>
      </c>
      <c r="AN370">
        <v>1.3076399999999999</v>
      </c>
      <c r="AO370" t="s">
        <v>467</v>
      </c>
      <c r="AP370" t="s">
        <v>467</v>
      </c>
    </row>
    <row r="371" spans="1:42" x14ac:dyDescent="0.3">
      <c r="A371" s="210" t="str">
        <f t="shared" si="21"/>
        <v>SL_2028_art_1_11</v>
      </c>
      <c r="B371" s="229" t="str">
        <f t="shared" si="22"/>
        <v>Motorcycle</v>
      </c>
      <c r="C371" s="240">
        <f t="shared" si="24"/>
        <v>8.6555709987792731E-4</v>
      </c>
      <c r="D371" s="421">
        <f t="shared" si="23"/>
        <v>1.4071794551265403E-6</v>
      </c>
      <c r="E371">
        <v>1.62575E-3</v>
      </c>
      <c r="F371">
        <v>1</v>
      </c>
      <c r="G371">
        <v>1</v>
      </c>
      <c r="H371">
        <v>2028</v>
      </c>
      <c r="I371">
        <v>1</v>
      </c>
      <c r="J371">
        <v>5</v>
      </c>
      <c r="K371" t="s">
        <v>312</v>
      </c>
      <c r="L371">
        <v>9</v>
      </c>
      <c r="M371">
        <v>49</v>
      </c>
      <c r="N371" t="s">
        <v>313</v>
      </c>
      <c r="O371">
        <v>49035</v>
      </c>
      <c r="P371" t="s">
        <v>235</v>
      </c>
      <c r="Q371">
        <v>490350</v>
      </c>
      <c r="R371">
        <v>11</v>
      </c>
      <c r="S371">
        <v>1</v>
      </c>
      <c r="T371" t="s">
        <v>334</v>
      </c>
      <c r="U371">
        <v>11</v>
      </c>
      <c r="V371" t="s">
        <v>345</v>
      </c>
      <c r="W371">
        <v>11</v>
      </c>
      <c r="X371" t="s">
        <v>250</v>
      </c>
      <c r="Y371" t="s">
        <v>467</v>
      </c>
      <c r="Z371" t="s">
        <v>467</v>
      </c>
      <c r="AA371" t="s">
        <v>467</v>
      </c>
      <c r="AB371" t="s">
        <v>467</v>
      </c>
      <c r="AC371" t="s">
        <v>467</v>
      </c>
      <c r="AD371" t="s">
        <v>467</v>
      </c>
      <c r="AE371" t="s">
        <v>467</v>
      </c>
      <c r="AF371">
        <v>5</v>
      </c>
      <c r="AG371" t="s">
        <v>314</v>
      </c>
      <c r="AH371" t="s">
        <v>467</v>
      </c>
      <c r="AI371" t="s">
        <v>467</v>
      </c>
      <c r="AJ371" t="s">
        <v>467</v>
      </c>
      <c r="AK371" t="s">
        <v>467</v>
      </c>
      <c r="AL371" t="s">
        <v>467</v>
      </c>
      <c r="AM371" t="s">
        <v>467</v>
      </c>
      <c r="AN371">
        <v>1.62575E-3</v>
      </c>
      <c r="AO371" t="s">
        <v>467</v>
      </c>
      <c r="AP371" t="s">
        <v>467</v>
      </c>
    </row>
    <row r="372" spans="1:42" x14ac:dyDescent="0.3">
      <c r="A372" s="210" t="str">
        <f t="shared" si="21"/>
        <v>SL_2028_art_1_11</v>
      </c>
      <c r="B372" s="229" t="str">
        <f t="shared" si="22"/>
        <v>Motorcycle</v>
      </c>
      <c r="C372" s="240">
        <f t="shared" si="24"/>
        <v>8.6555709987792731E-4</v>
      </c>
      <c r="D372" s="421">
        <f t="shared" si="23"/>
        <v>9.3012765952882066E-3</v>
      </c>
      <c r="E372">
        <v>10.746</v>
      </c>
      <c r="F372">
        <v>1</v>
      </c>
      <c r="G372">
        <v>1</v>
      </c>
      <c r="H372">
        <v>2028</v>
      </c>
      <c r="I372">
        <v>1</v>
      </c>
      <c r="J372">
        <v>5</v>
      </c>
      <c r="K372" t="s">
        <v>312</v>
      </c>
      <c r="L372">
        <v>9</v>
      </c>
      <c r="M372">
        <v>49</v>
      </c>
      <c r="N372" t="s">
        <v>313</v>
      </c>
      <c r="O372">
        <v>49035</v>
      </c>
      <c r="P372" t="s">
        <v>235</v>
      </c>
      <c r="Q372">
        <v>490350</v>
      </c>
      <c r="R372">
        <v>11</v>
      </c>
      <c r="S372">
        <v>1</v>
      </c>
      <c r="T372" t="s">
        <v>334</v>
      </c>
      <c r="U372">
        <v>1</v>
      </c>
      <c r="V372" t="s">
        <v>343</v>
      </c>
      <c r="W372">
        <v>11</v>
      </c>
      <c r="X372" t="s">
        <v>250</v>
      </c>
      <c r="Y372" t="s">
        <v>467</v>
      </c>
      <c r="Z372" t="s">
        <v>467</v>
      </c>
      <c r="AA372" t="s">
        <v>467</v>
      </c>
      <c r="AB372" t="s">
        <v>467</v>
      </c>
      <c r="AC372" t="s">
        <v>467</v>
      </c>
      <c r="AD372" t="s">
        <v>467</v>
      </c>
      <c r="AE372" t="s">
        <v>467</v>
      </c>
      <c r="AF372">
        <v>5</v>
      </c>
      <c r="AG372" t="s">
        <v>314</v>
      </c>
      <c r="AH372" t="s">
        <v>467</v>
      </c>
      <c r="AI372" t="s">
        <v>467</v>
      </c>
      <c r="AJ372" t="s">
        <v>467</v>
      </c>
      <c r="AK372" t="s">
        <v>467</v>
      </c>
      <c r="AL372" t="s">
        <v>467</v>
      </c>
      <c r="AM372" t="s">
        <v>467</v>
      </c>
      <c r="AN372">
        <v>10.746</v>
      </c>
      <c r="AO372" t="s">
        <v>467</v>
      </c>
      <c r="AP372" t="s">
        <v>467</v>
      </c>
    </row>
    <row r="373" spans="1:42" x14ac:dyDescent="0.3">
      <c r="A373" s="210" t="str">
        <f t="shared" si="21"/>
        <v>SL_2028_art_87_21</v>
      </c>
      <c r="B373" s="229" t="str">
        <f t="shared" si="22"/>
        <v>Passenger Car</v>
      </c>
      <c r="C373" s="240">
        <f t="shared" si="24"/>
        <v>0.64892751445142116</v>
      </c>
      <c r="D373" s="421">
        <f t="shared" si="23"/>
        <v>8.3353441376256152E-2</v>
      </c>
      <c r="E373">
        <v>0.12844800000000001</v>
      </c>
      <c r="F373">
        <v>1</v>
      </c>
      <c r="G373">
        <v>1</v>
      </c>
      <c r="H373">
        <v>2027</v>
      </c>
      <c r="I373">
        <v>1</v>
      </c>
      <c r="J373">
        <v>5</v>
      </c>
      <c r="K373" t="s">
        <v>312</v>
      </c>
      <c r="L373">
        <v>8</v>
      </c>
      <c r="M373">
        <v>49</v>
      </c>
      <c r="N373" t="s">
        <v>313</v>
      </c>
      <c r="O373">
        <v>49035</v>
      </c>
      <c r="P373" t="s">
        <v>235</v>
      </c>
      <c r="Q373">
        <v>490350</v>
      </c>
      <c r="R373">
        <v>21</v>
      </c>
      <c r="S373">
        <v>87</v>
      </c>
      <c r="T373" t="s">
        <v>176</v>
      </c>
      <c r="U373">
        <v>1</v>
      </c>
      <c r="V373" t="s">
        <v>343</v>
      </c>
      <c r="W373" t="s">
        <v>251</v>
      </c>
      <c r="X373" t="s">
        <v>251</v>
      </c>
      <c r="Y373" t="s">
        <v>251</v>
      </c>
      <c r="Z373" t="s">
        <v>251</v>
      </c>
      <c r="AA373" t="s">
        <v>251</v>
      </c>
      <c r="AB373" t="s">
        <v>251</v>
      </c>
      <c r="AC373"/>
      <c r="AD373"/>
      <c r="AE373" t="s">
        <v>251</v>
      </c>
      <c r="AF373">
        <v>5</v>
      </c>
      <c r="AG373" t="s">
        <v>314</v>
      </c>
      <c r="AH373" t="s">
        <v>251</v>
      </c>
      <c r="AI373" t="s">
        <v>251</v>
      </c>
      <c r="AJ373" t="s">
        <v>251</v>
      </c>
      <c r="AK373" t="s">
        <v>251</v>
      </c>
      <c r="AL373" t="s">
        <v>251</v>
      </c>
      <c r="AM373" t="s">
        <v>251</v>
      </c>
      <c r="AN373"/>
      <c r="AO373" t="s">
        <v>251</v>
      </c>
      <c r="AP373" t="s">
        <v>251</v>
      </c>
    </row>
    <row r="374" spans="1:42" x14ac:dyDescent="0.3">
      <c r="A374" s="210" t="str">
        <f t="shared" si="21"/>
        <v>SL_2028_art_87_11</v>
      </c>
      <c r="B374" s="229" t="str">
        <f t="shared" si="22"/>
        <v>Motorcycle</v>
      </c>
      <c r="C374" s="240">
        <f t="shared" si="24"/>
        <v>8.6555709987792731E-4</v>
      </c>
      <c r="D374" s="421">
        <f t="shared" si="23"/>
        <v>0</v>
      </c>
      <c r="E374">
        <v>0</v>
      </c>
      <c r="F374">
        <v>1</v>
      </c>
      <c r="G374">
        <v>1</v>
      </c>
      <c r="H374">
        <v>2027</v>
      </c>
      <c r="I374">
        <v>1</v>
      </c>
      <c r="J374">
        <v>5</v>
      </c>
      <c r="K374" t="s">
        <v>312</v>
      </c>
      <c r="L374">
        <v>8</v>
      </c>
      <c r="M374">
        <v>49</v>
      </c>
      <c r="N374" t="s">
        <v>313</v>
      </c>
      <c r="O374">
        <v>49035</v>
      </c>
      <c r="P374" t="s">
        <v>235</v>
      </c>
      <c r="Q374">
        <v>490350</v>
      </c>
      <c r="R374">
        <v>11</v>
      </c>
      <c r="S374">
        <v>87</v>
      </c>
      <c r="T374" t="s">
        <v>176</v>
      </c>
      <c r="U374">
        <v>15</v>
      </c>
      <c r="V374" t="s">
        <v>342</v>
      </c>
      <c r="W374" t="s">
        <v>251</v>
      </c>
      <c r="X374" t="s">
        <v>251</v>
      </c>
      <c r="Y374" t="s">
        <v>251</v>
      </c>
      <c r="Z374" t="s">
        <v>251</v>
      </c>
      <c r="AA374" t="s">
        <v>251</v>
      </c>
      <c r="AB374" t="s">
        <v>251</v>
      </c>
      <c r="AC374"/>
      <c r="AD374"/>
      <c r="AE374" t="s">
        <v>251</v>
      </c>
      <c r="AF374">
        <v>5</v>
      </c>
      <c r="AG374" t="s">
        <v>314</v>
      </c>
      <c r="AH374" t="s">
        <v>251</v>
      </c>
      <c r="AI374" t="s">
        <v>251</v>
      </c>
      <c r="AJ374" t="s">
        <v>251</v>
      </c>
      <c r="AK374" t="s">
        <v>251</v>
      </c>
      <c r="AL374" t="s">
        <v>251</v>
      </c>
      <c r="AM374" t="s">
        <v>251</v>
      </c>
      <c r="AN374"/>
      <c r="AO374" t="s">
        <v>251</v>
      </c>
      <c r="AP374" t="s">
        <v>251</v>
      </c>
    </row>
    <row r="375" spans="1:42" x14ac:dyDescent="0.3">
      <c r="A375" s="210" t="str">
        <f t="shared" si="21"/>
        <v>SL_2028_art_87_11</v>
      </c>
      <c r="B375" s="229" t="str">
        <f t="shared" si="22"/>
        <v>Motorcycle</v>
      </c>
      <c r="C375" s="240">
        <f t="shared" si="24"/>
        <v>8.6555709987792731E-4</v>
      </c>
      <c r="D375" s="421">
        <f t="shared" si="23"/>
        <v>1.1356715040368322E-3</v>
      </c>
      <c r="E375">
        <v>1.3120700000000001</v>
      </c>
      <c r="F375">
        <v>1</v>
      </c>
      <c r="G375">
        <v>1</v>
      </c>
      <c r="H375">
        <v>2027</v>
      </c>
      <c r="I375">
        <v>1</v>
      </c>
      <c r="J375">
        <v>5</v>
      </c>
      <c r="K375" t="s">
        <v>312</v>
      </c>
      <c r="L375">
        <v>8</v>
      </c>
      <c r="M375">
        <v>49</v>
      </c>
      <c r="N375" t="s">
        <v>313</v>
      </c>
      <c r="O375">
        <v>49035</v>
      </c>
      <c r="P375" t="s">
        <v>235</v>
      </c>
      <c r="Q375">
        <v>490350</v>
      </c>
      <c r="R375">
        <v>11</v>
      </c>
      <c r="S375">
        <v>87</v>
      </c>
      <c r="T375" t="s">
        <v>176</v>
      </c>
      <c r="U375">
        <v>13</v>
      </c>
      <c r="V375" t="s">
        <v>344</v>
      </c>
      <c r="W375" t="s">
        <v>251</v>
      </c>
      <c r="X375" t="s">
        <v>251</v>
      </c>
      <c r="Y375" t="s">
        <v>251</v>
      </c>
      <c r="Z375" t="s">
        <v>251</v>
      </c>
      <c r="AA375" t="s">
        <v>251</v>
      </c>
      <c r="AB375" t="s">
        <v>251</v>
      </c>
      <c r="AC375"/>
      <c r="AD375"/>
      <c r="AE375" t="s">
        <v>251</v>
      </c>
      <c r="AF375">
        <v>5</v>
      </c>
      <c r="AG375" t="s">
        <v>314</v>
      </c>
      <c r="AH375" t="s">
        <v>251</v>
      </c>
      <c r="AI375" t="s">
        <v>251</v>
      </c>
      <c r="AJ375" t="s">
        <v>251</v>
      </c>
      <c r="AK375" t="s">
        <v>251</v>
      </c>
      <c r="AL375" t="s">
        <v>251</v>
      </c>
      <c r="AM375" t="s">
        <v>251</v>
      </c>
      <c r="AN375"/>
      <c r="AO375" t="s">
        <v>251</v>
      </c>
      <c r="AP375" t="s">
        <v>251</v>
      </c>
    </row>
    <row r="376" spans="1:42" x14ac:dyDescent="0.3">
      <c r="A376" s="210" t="str">
        <f t="shared" si="21"/>
        <v>SL_2028_art_87_11</v>
      </c>
      <c r="B376" s="229" t="str">
        <f t="shared" si="22"/>
        <v>Motorcycle</v>
      </c>
      <c r="C376" s="240">
        <f t="shared" si="24"/>
        <v>8.6555709987792731E-4</v>
      </c>
      <c r="D376" s="421">
        <f t="shared" si="23"/>
        <v>3.0847070148289523E-6</v>
      </c>
      <c r="E376">
        <v>3.56384E-3</v>
      </c>
      <c r="F376">
        <v>1</v>
      </c>
      <c r="G376">
        <v>1</v>
      </c>
      <c r="H376">
        <v>2027</v>
      </c>
      <c r="I376">
        <v>1</v>
      </c>
      <c r="J376">
        <v>5</v>
      </c>
      <c r="K376" t="s">
        <v>312</v>
      </c>
      <c r="L376">
        <v>8</v>
      </c>
      <c r="M376">
        <v>49</v>
      </c>
      <c r="N376" t="s">
        <v>313</v>
      </c>
      <c r="O376">
        <v>49035</v>
      </c>
      <c r="P376" t="s">
        <v>235</v>
      </c>
      <c r="Q376">
        <v>490350</v>
      </c>
      <c r="R376">
        <v>11</v>
      </c>
      <c r="S376">
        <v>87</v>
      </c>
      <c r="T376" t="s">
        <v>176</v>
      </c>
      <c r="U376">
        <v>11</v>
      </c>
      <c r="V376" t="s">
        <v>345</v>
      </c>
      <c r="W376" t="s">
        <v>251</v>
      </c>
      <c r="X376" t="s">
        <v>251</v>
      </c>
      <c r="Y376" t="s">
        <v>251</v>
      </c>
      <c r="Z376" t="s">
        <v>251</v>
      </c>
      <c r="AA376" t="s">
        <v>251</v>
      </c>
      <c r="AB376" t="s">
        <v>251</v>
      </c>
      <c r="AC376"/>
      <c r="AD376"/>
      <c r="AE376" t="s">
        <v>251</v>
      </c>
      <c r="AF376">
        <v>5</v>
      </c>
      <c r="AG376" t="s">
        <v>314</v>
      </c>
      <c r="AH376" t="s">
        <v>251</v>
      </c>
      <c r="AI376" t="s">
        <v>251</v>
      </c>
      <c r="AJ376" t="s">
        <v>251</v>
      </c>
      <c r="AK376" t="s">
        <v>251</v>
      </c>
      <c r="AL376" t="s">
        <v>251</v>
      </c>
      <c r="AM376" t="s">
        <v>251</v>
      </c>
      <c r="AN376"/>
      <c r="AO376" t="s">
        <v>251</v>
      </c>
      <c r="AP376" t="s">
        <v>251</v>
      </c>
    </row>
    <row r="377" spans="1:42" x14ac:dyDescent="0.3">
      <c r="A377" s="210" t="str">
        <f t="shared" si="21"/>
        <v>SL_2028_art_87_11</v>
      </c>
      <c r="B377" s="229" t="str">
        <f t="shared" si="22"/>
        <v>Motorcycle</v>
      </c>
      <c r="C377" s="240">
        <f t="shared" si="24"/>
        <v>8.6555709987792731E-4</v>
      </c>
      <c r="D377" s="421">
        <f t="shared" si="23"/>
        <v>7.296118362140001E-3</v>
      </c>
      <c r="E377">
        <v>8.4293899999999997</v>
      </c>
      <c r="F377">
        <v>1</v>
      </c>
      <c r="G377">
        <v>1</v>
      </c>
      <c r="H377">
        <v>2027</v>
      </c>
      <c r="I377">
        <v>1</v>
      </c>
      <c r="J377">
        <v>5</v>
      </c>
      <c r="K377" t="s">
        <v>312</v>
      </c>
      <c r="L377">
        <v>8</v>
      </c>
      <c r="M377">
        <v>49</v>
      </c>
      <c r="N377" t="s">
        <v>313</v>
      </c>
      <c r="O377">
        <v>49035</v>
      </c>
      <c r="P377" t="s">
        <v>235</v>
      </c>
      <c r="Q377">
        <v>490350</v>
      </c>
      <c r="R377">
        <v>11</v>
      </c>
      <c r="S377">
        <v>87</v>
      </c>
      <c r="T377" t="s">
        <v>176</v>
      </c>
      <c r="U377">
        <v>1</v>
      </c>
      <c r="V377" t="s">
        <v>343</v>
      </c>
      <c r="W377" t="s">
        <v>251</v>
      </c>
      <c r="X377" t="s">
        <v>251</v>
      </c>
      <c r="Y377" t="s">
        <v>251</v>
      </c>
      <c r="Z377" t="s">
        <v>251</v>
      </c>
      <c r="AA377" t="s">
        <v>251</v>
      </c>
      <c r="AB377" t="s">
        <v>251</v>
      </c>
      <c r="AC377"/>
      <c r="AD377"/>
      <c r="AE377" t="s">
        <v>251</v>
      </c>
      <c r="AF377">
        <v>5</v>
      </c>
      <c r="AG377" t="s">
        <v>314</v>
      </c>
      <c r="AH377" t="s">
        <v>251</v>
      </c>
      <c r="AI377" t="s">
        <v>251</v>
      </c>
      <c r="AJ377" t="s">
        <v>251</v>
      </c>
      <c r="AK377" t="s">
        <v>251</v>
      </c>
      <c r="AL377" t="s">
        <v>251</v>
      </c>
      <c r="AM377" t="s">
        <v>251</v>
      </c>
      <c r="AN377"/>
      <c r="AO377" t="s">
        <v>251</v>
      </c>
      <c r="AP377" t="s">
        <v>251</v>
      </c>
    </row>
    <row r="378" spans="1:42" x14ac:dyDescent="0.3">
      <c r="A378" s="210" t="str">
        <f t="shared" si="21"/>
        <v>SL_2028_art_79_62</v>
      </c>
      <c r="B378" s="229" t="str">
        <f t="shared" si="22"/>
        <v>Combination Long Haul Truck</v>
      </c>
      <c r="C378" s="240">
        <f t="shared" si="24"/>
        <v>2.2573995543173502E-2</v>
      </c>
      <c r="D378" s="421">
        <f t="shared" si="23"/>
        <v>1.591873017713509E-3</v>
      </c>
      <c r="E378">
        <v>7.0517999999999997E-2</v>
      </c>
      <c r="F378">
        <v>1</v>
      </c>
      <c r="G378">
        <v>1</v>
      </c>
      <c r="H378">
        <v>2027</v>
      </c>
      <c r="I378">
        <v>1</v>
      </c>
      <c r="J378">
        <v>5</v>
      </c>
      <c r="K378" t="s">
        <v>312</v>
      </c>
      <c r="L378">
        <v>8</v>
      </c>
      <c r="M378">
        <v>49</v>
      </c>
      <c r="N378" t="s">
        <v>313</v>
      </c>
      <c r="O378">
        <v>49035</v>
      </c>
      <c r="P378" t="s">
        <v>235</v>
      </c>
      <c r="Q378">
        <v>490350</v>
      </c>
      <c r="R378">
        <v>62</v>
      </c>
      <c r="S378">
        <v>79</v>
      </c>
      <c r="T378" t="s">
        <v>319</v>
      </c>
      <c r="U378">
        <v>15</v>
      </c>
      <c r="V378" t="s">
        <v>342</v>
      </c>
      <c r="W378" t="s">
        <v>251</v>
      </c>
      <c r="X378" t="s">
        <v>251</v>
      </c>
      <c r="Y378" t="s">
        <v>251</v>
      </c>
      <c r="Z378" t="s">
        <v>251</v>
      </c>
      <c r="AA378" t="s">
        <v>251</v>
      </c>
      <c r="AB378" t="s">
        <v>251</v>
      </c>
      <c r="AC378"/>
      <c r="AD378"/>
      <c r="AE378" t="s">
        <v>251</v>
      </c>
      <c r="AF378">
        <v>5</v>
      </c>
      <c r="AG378" t="s">
        <v>314</v>
      </c>
      <c r="AH378" t="s">
        <v>251</v>
      </c>
      <c r="AI378" t="s">
        <v>251</v>
      </c>
      <c r="AJ378" t="s">
        <v>251</v>
      </c>
      <c r="AK378" t="s">
        <v>251</v>
      </c>
      <c r="AL378" t="s">
        <v>251</v>
      </c>
      <c r="AM378" t="s">
        <v>251</v>
      </c>
      <c r="AN378"/>
      <c r="AO378" t="s">
        <v>251</v>
      </c>
      <c r="AP378" t="s">
        <v>251</v>
      </c>
    </row>
    <row r="379" spans="1:42" x14ac:dyDescent="0.3">
      <c r="A379" s="210" t="str">
        <f t="shared" si="21"/>
        <v>SL_2028_art_79_62</v>
      </c>
      <c r="B379" s="229" t="str">
        <f t="shared" si="22"/>
        <v>Combination Long Haul Truck</v>
      </c>
      <c r="C379" s="240">
        <f t="shared" si="24"/>
        <v>2.2573995543173502E-2</v>
      </c>
      <c r="D379" s="421">
        <f t="shared" si="23"/>
        <v>5.326266526425158E-2</v>
      </c>
      <c r="E379">
        <v>2.35947</v>
      </c>
      <c r="F379">
        <v>1</v>
      </c>
      <c r="G379">
        <v>1</v>
      </c>
      <c r="H379">
        <v>2027</v>
      </c>
      <c r="I379">
        <v>1</v>
      </c>
      <c r="J379">
        <v>5</v>
      </c>
      <c r="K379" t="s">
        <v>312</v>
      </c>
      <c r="L379">
        <v>8</v>
      </c>
      <c r="M379">
        <v>49</v>
      </c>
      <c r="N379" t="s">
        <v>313</v>
      </c>
      <c r="O379">
        <v>49035</v>
      </c>
      <c r="P379" t="s">
        <v>235</v>
      </c>
      <c r="Q379">
        <v>490350</v>
      </c>
      <c r="R379">
        <v>62</v>
      </c>
      <c r="S379">
        <v>79</v>
      </c>
      <c r="T379" t="s">
        <v>319</v>
      </c>
      <c r="U379">
        <v>1</v>
      </c>
      <c r="V379" t="s">
        <v>343</v>
      </c>
      <c r="W379" t="s">
        <v>251</v>
      </c>
      <c r="X379" t="s">
        <v>251</v>
      </c>
      <c r="Y379" t="s">
        <v>251</v>
      </c>
      <c r="Z379" t="s">
        <v>251</v>
      </c>
      <c r="AA379" t="s">
        <v>251</v>
      </c>
      <c r="AB379" t="s">
        <v>251</v>
      </c>
      <c r="AC379"/>
      <c r="AD379"/>
      <c r="AE379" t="s">
        <v>251</v>
      </c>
      <c r="AF379">
        <v>5</v>
      </c>
      <c r="AG379" t="s">
        <v>314</v>
      </c>
      <c r="AH379" t="s">
        <v>251</v>
      </c>
      <c r="AI379" t="s">
        <v>251</v>
      </c>
      <c r="AJ379" t="s">
        <v>251</v>
      </c>
      <c r="AK379" t="s">
        <v>251</v>
      </c>
      <c r="AL379" t="s">
        <v>251</v>
      </c>
      <c r="AM379" t="s">
        <v>251</v>
      </c>
      <c r="AN379"/>
      <c r="AO379" t="s">
        <v>251</v>
      </c>
      <c r="AP379" t="s">
        <v>251</v>
      </c>
    </row>
    <row r="380" spans="1:42" x14ac:dyDescent="0.3">
      <c r="A380" s="210" t="str">
        <f t="shared" si="21"/>
        <v>SL_2028_art_79_61</v>
      </c>
      <c r="B380" s="229" t="str">
        <f t="shared" si="22"/>
        <v>Combination Short Haul Truck</v>
      </c>
      <c r="C380" s="240">
        <f t="shared" si="24"/>
        <v>2.089364887475836E-2</v>
      </c>
      <c r="D380" s="421">
        <f t="shared" si="23"/>
        <v>1.5484011563648048E-3</v>
      </c>
      <c r="E380">
        <v>7.41087E-2</v>
      </c>
      <c r="F380">
        <v>1</v>
      </c>
      <c r="G380">
        <v>1</v>
      </c>
      <c r="H380">
        <v>2027</v>
      </c>
      <c r="I380">
        <v>1</v>
      </c>
      <c r="J380">
        <v>5</v>
      </c>
      <c r="K380" t="s">
        <v>312</v>
      </c>
      <c r="L380">
        <v>8</v>
      </c>
      <c r="M380">
        <v>49</v>
      </c>
      <c r="N380" t="s">
        <v>313</v>
      </c>
      <c r="O380">
        <v>49035</v>
      </c>
      <c r="P380" t="s">
        <v>235</v>
      </c>
      <c r="Q380">
        <v>490350</v>
      </c>
      <c r="R380">
        <v>61</v>
      </c>
      <c r="S380">
        <v>79</v>
      </c>
      <c r="T380" t="s">
        <v>319</v>
      </c>
      <c r="U380">
        <v>15</v>
      </c>
      <c r="V380" t="s">
        <v>342</v>
      </c>
      <c r="W380" t="s">
        <v>251</v>
      </c>
      <c r="X380" t="s">
        <v>251</v>
      </c>
      <c r="Y380" t="s">
        <v>251</v>
      </c>
      <c r="Z380" t="s">
        <v>251</v>
      </c>
      <c r="AA380" t="s">
        <v>251</v>
      </c>
      <c r="AB380" t="s">
        <v>251</v>
      </c>
      <c r="AC380"/>
      <c r="AD380"/>
      <c r="AE380" t="s">
        <v>251</v>
      </c>
      <c r="AF380">
        <v>5</v>
      </c>
      <c r="AG380" t="s">
        <v>314</v>
      </c>
      <c r="AH380" t="s">
        <v>251</v>
      </c>
      <c r="AI380" t="s">
        <v>251</v>
      </c>
      <c r="AJ380" t="s">
        <v>251</v>
      </c>
      <c r="AK380" t="s">
        <v>251</v>
      </c>
      <c r="AL380" t="s">
        <v>251</v>
      </c>
      <c r="AM380" t="s">
        <v>251</v>
      </c>
      <c r="AN380"/>
      <c r="AO380" t="s">
        <v>251</v>
      </c>
      <c r="AP380" t="s">
        <v>251</v>
      </c>
    </row>
    <row r="381" spans="1:42" x14ac:dyDescent="0.3">
      <c r="A381" s="210" t="str">
        <f t="shared" si="21"/>
        <v>SL_2028_art_79_61</v>
      </c>
      <c r="B381" s="229" t="str">
        <f t="shared" si="22"/>
        <v>Combination Short Haul Truck</v>
      </c>
      <c r="C381" s="240">
        <f t="shared" si="24"/>
        <v>2.089364887475836E-2</v>
      </c>
      <c r="D381" s="421">
        <f t="shared" si="23"/>
        <v>2.0511754760625525E-7</v>
      </c>
      <c r="E381">
        <v>9.8172199999999995E-6</v>
      </c>
      <c r="F381">
        <v>1</v>
      </c>
      <c r="G381">
        <v>1</v>
      </c>
      <c r="H381">
        <v>2027</v>
      </c>
      <c r="I381">
        <v>1</v>
      </c>
      <c r="J381">
        <v>5</v>
      </c>
      <c r="K381" t="s">
        <v>312</v>
      </c>
      <c r="L381">
        <v>8</v>
      </c>
      <c r="M381">
        <v>49</v>
      </c>
      <c r="N381" t="s">
        <v>313</v>
      </c>
      <c r="O381">
        <v>49035</v>
      </c>
      <c r="P381" t="s">
        <v>235</v>
      </c>
      <c r="Q381">
        <v>490350</v>
      </c>
      <c r="R381">
        <v>61</v>
      </c>
      <c r="S381">
        <v>79</v>
      </c>
      <c r="T381" t="s">
        <v>319</v>
      </c>
      <c r="U381">
        <v>13</v>
      </c>
      <c r="V381" t="s">
        <v>344</v>
      </c>
      <c r="W381" t="s">
        <v>251</v>
      </c>
      <c r="X381" t="s">
        <v>251</v>
      </c>
      <c r="Y381" t="s">
        <v>251</v>
      </c>
      <c r="Z381" t="s">
        <v>251</v>
      </c>
      <c r="AA381" t="s">
        <v>251</v>
      </c>
      <c r="AB381" t="s">
        <v>251</v>
      </c>
      <c r="AC381"/>
      <c r="AD381"/>
      <c r="AE381" t="s">
        <v>251</v>
      </c>
      <c r="AF381">
        <v>5</v>
      </c>
      <c r="AG381" t="s">
        <v>314</v>
      </c>
      <c r="AH381" t="s">
        <v>251</v>
      </c>
      <c r="AI381" t="s">
        <v>251</v>
      </c>
      <c r="AJ381" t="s">
        <v>251</v>
      </c>
      <c r="AK381" t="s">
        <v>251</v>
      </c>
      <c r="AL381" t="s">
        <v>251</v>
      </c>
      <c r="AM381" t="s">
        <v>251</v>
      </c>
      <c r="AN381"/>
      <c r="AO381" t="s">
        <v>251</v>
      </c>
      <c r="AP381" t="s">
        <v>251</v>
      </c>
    </row>
    <row r="382" spans="1:42" x14ac:dyDescent="0.3">
      <c r="A382" s="210" t="str">
        <f t="shared" si="21"/>
        <v>SL_2028_art_79_61</v>
      </c>
      <c r="B382" s="229" t="str">
        <f t="shared" si="22"/>
        <v>Combination Short Haul Truck</v>
      </c>
      <c r="C382" s="240">
        <f t="shared" si="24"/>
        <v>2.089364887475836E-2</v>
      </c>
      <c r="D382" s="421">
        <f t="shared" si="23"/>
        <v>1.5435266680823238E-10</v>
      </c>
      <c r="E382">
        <v>7.3875400000000003E-9</v>
      </c>
      <c r="F382">
        <v>1</v>
      </c>
      <c r="G382">
        <v>1</v>
      </c>
      <c r="H382">
        <v>2027</v>
      </c>
      <c r="I382">
        <v>1</v>
      </c>
      <c r="J382">
        <v>5</v>
      </c>
      <c r="K382" t="s">
        <v>312</v>
      </c>
      <c r="L382">
        <v>8</v>
      </c>
      <c r="M382">
        <v>49</v>
      </c>
      <c r="N382" t="s">
        <v>313</v>
      </c>
      <c r="O382">
        <v>49035</v>
      </c>
      <c r="P382" t="s">
        <v>235</v>
      </c>
      <c r="Q382">
        <v>490350</v>
      </c>
      <c r="R382">
        <v>61</v>
      </c>
      <c r="S382">
        <v>79</v>
      </c>
      <c r="T382" t="s">
        <v>319</v>
      </c>
      <c r="U382">
        <v>11</v>
      </c>
      <c r="V382" t="s">
        <v>345</v>
      </c>
      <c r="W382" t="s">
        <v>251</v>
      </c>
      <c r="X382" t="s">
        <v>251</v>
      </c>
      <c r="Y382" t="s">
        <v>251</v>
      </c>
      <c r="Z382" t="s">
        <v>251</v>
      </c>
      <c r="AA382" t="s">
        <v>251</v>
      </c>
      <c r="AB382" t="s">
        <v>251</v>
      </c>
      <c r="AC382"/>
      <c r="AD382"/>
      <c r="AE382" t="s">
        <v>251</v>
      </c>
      <c r="AF382">
        <v>5</v>
      </c>
      <c r="AG382" t="s">
        <v>314</v>
      </c>
      <c r="AH382" t="s">
        <v>251</v>
      </c>
      <c r="AI382" t="s">
        <v>251</v>
      </c>
      <c r="AJ382" t="s">
        <v>251</v>
      </c>
      <c r="AK382" t="s">
        <v>251</v>
      </c>
      <c r="AL382" t="s">
        <v>251</v>
      </c>
      <c r="AM382" t="s">
        <v>251</v>
      </c>
      <c r="AN382"/>
      <c r="AO382" t="s">
        <v>251</v>
      </c>
      <c r="AP382" t="s">
        <v>251</v>
      </c>
    </row>
    <row r="383" spans="1:42" x14ac:dyDescent="0.3">
      <c r="A383" s="210" t="str">
        <f t="shared" si="21"/>
        <v>SL_2028_art_79_61</v>
      </c>
      <c r="B383" s="229" t="str">
        <f t="shared" si="22"/>
        <v>Combination Short Haul Truck</v>
      </c>
      <c r="C383" s="240">
        <f t="shared" si="24"/>
        <v>2.089364887475836E-2</v>
      </c>
      <c r="D383" s="421">
        <f t="shared" si="23"/>
        <v>5.1451863973024946E-2</v>
      </c>
      <c r="E383">
        <v>2.4625599999999999</v>
      </c>
      <c r="F383">
        <v>1</v>
      </c>
      <c r="G383">
        <v>1</v>
      </c>
      <c r="H383">
        <v>2027</v>
      </c>
      <c r="I383">
        <v>1</v>
      </c>
      <c r="J383">
        <v>5</v>
      </c>
      <c r="K383" t="s">
        <v>312</v>
      </c>
      <c r="L383">
        <v>8</v>
      </c>
      <c r="M383">
        <v>49</v>
      </c>
      <c r="N383" t="s">
        <v>313</v>
      </c>
      <c r="O383">
        <v>49035</v>
      </c>
      <c r="P383" t="s">
        <v>235</v>
      </c>
      <c r="Q383">
        <v>490350</v>
      </c>
      <c r="R383">
        <v>61</v>
      </c>
      <c r="S383">
        <v>79</v>
      </c>
      <c r="T383" t="s">
        <v>319</v>
      </c>
      <c r="U383">
        <v>1</v>
      </c>
      <c r="V383" t="s">
        <v>343</v>
      </c>
      <c r="W383" t="s">
        <v>251</v>
      </c>
      <c r="X383" t="s">
        <v>251</v>
      </c>
      <c r="Y383" t="s">
        <v>251</v>
      </c>
      <c r="Z383" t="s">
        <v>251</v>
      </c>
      <c r="AA383" t="s">
        <v>251</v>
      </c>
      <c r="AB383" t="s">
        <v>251</v>
      </c>
      <c r="AC383"/>
      <c r="AD383"/>
      <c r="AE383" t="s">
        <v>251</v>
      </c>
      <c r="AF383">
        <v>5</v>
      </c>
      <c r="AG383" t="s">
        <v>314</v>
      </c>
      <c r="AH383" t="s">
        <v>251</v>
      </c>
      <c r="AI383" t="s">
        <v>251</v>
      </c>
      <c r="AJ383" t="s">
        <v>251</v>
      </c>
      <c r="AK383" t="s">
        <v>251</v>
      </c>
      <c r="AL383" t="s">
        <v>251</v>
      </c>
      <c r="AM383" t="s">
        <v>251</v>
      </c>
      <c r="AN383"/>
      <c r="AO383" t="s">
        <v>251</v>
      </c>
      <c r="AP383" t="s">
        <v>251</v>
      </c>
    </row>
    <row r="384" spans="1:42" x14ac:dyDescent="0.3">
      <c r="A384" s="210" t="str">
        <f t="shared" si="21"/>
        <v>SL_2028_art_79_54</v>
      </c>
      <c r="B384" s="229" t="str">
        <f t="shared" si="22"/>
        <v>Motor Home</v>
      </c>
      <c r="C384" s="240">
        <f t="shared" si="24"/>
        <v>2.7279009872292342E-3</v>
      </c>
      <c r="D384" s="421">
        <f t="shared" si="23"/>
        <v>2.474391692684047E-4</v>
      </c>
      <c r="E384">
        <v>9.0706800000000004E-2</v>
      </c>
      <c r="F384">
        <v>1</v>
      </c>
      <c r="G384">
        <v>1</v>
      </c>
      <c r="H384">
        <v>2027</v>
      </c>
      <c r="I384">
        <v>1</v>
      </c>
      <c r="J384">
        <v>5</v>
      </c>
      <c r="K384" t="s">
        <v>312</v>
      </c>
      <c r="L384">
        <v>8</v>
      </c>
      <c r="M384">
        <v>49</v>
      </c>
      <c r="N384" t="s">
        <v>313</v>
      </c>
      <c r="O384">
        <v>49035</v>
      </c>
      <c r="P384" t="s">
        <v>235</v>
      </c>
      <c r="Q384">
        <v>490350</v>
      </c>
      <c r="R384">
        <v>54</v>
      </c>
      <c r="S384">
        <v>79</v>
      </c>
      <c r="T384" t="s">
        <v>319</v>
      </c>
      <c r="U384">
        <v>15</v>
      </c>
      <c r="V384" t="s">
        <v>342</v>
      </c>
      <c r="W384" t="s">
        <v>251</v>
      </c>
      <c r="X384" t="s">
        <v>251</v>
      </c>
      <c r="Y384" t="s">
        <v>251</v>
      </c>
      <c r="Z384" t="s">
        <v>251</v>
      </c>
      <c r="AA384" t="s">
        <v>251</v>
      </c>
      <c r="AB384" t="s">
        <v>251</v>
      </c>
      <c r="AC384"/>
      <c r="AD384"/>
      <c r="AE384" t="s">
        <v>251</v>
      </c>
      <c r="AF384">
        <v>5</v>
      </c>
      <c r="AG384" t="s">
        <v>314</v>
      </c>
      <c r="AH384" t="s">
        <v>251</v>
      </c>
      <c r="AI384" t="s">
        <v>251</v>
      </c>
      <c r="AJ384" t="s">
        <v>251</v>
      </c>
      <c r="AK384" t="s">
        <v>251</v>
      </c>
      <c r="AL384" t="s">
        <v>251</v>
      </c>
      <c r="AM384" t="s">
        <v>251</v>
      </c>
      <c r="AN384"/>
      <c r="AO384" t="s">
        <v>251</v>
      </c>
      <c r="AP384" t="s">
        <v>251</v>
      </c>
    </row>
    <row r="385" spans="1:42" x14ac:dyDescent="0.3">
      <c r="A385" s="210" t="str">
        <f t="shared" si="21"/>
        <v>SL_2028_art_79_54</v>
      </c>
      <c r="B385" s="229" t="str">
        <f t="shared" si="22"/>
        <v>Motor Home</v>
      </c>
      <c r="C385" s="240">
        <f t="shared" si="24"/>
        <v>2.7279009872292342E-3</v>
      </c>
      <c r="D385" s="421">
        <f t="shared" si="23"/>
        <v>2.5817918824522492E-3</v>
      </c>
      <c r="E385">
        <v>0.94643900000000003</v>
      </c>
      <c r="F385">
        <v>1</v>
      </c>
      <c r="G385">
        <v>1</v>
      </c>
      <c r="H385">
        <v>2027</v>
      </c>
      <c r="I385">
        <v>1</v>
      </c>
      <c r="J385">
        <v>5</v>
      </c>
      <c r="K385" t="s">
        <v>312</v>
      </c>
      <c r="L385">
        <v>8</v>
      </c>
      <c r="M385">
        <v>49</v>
      </c>
      <c r="N385" t="s">
        <v>313</v>
      </c>
      <c r="O385">
        <v>49035</v>
      </c>
      <c r="P385" t="s">
        <v>235</v>
      </c>
      <c r="Q385">
        <v>490350</v>
      </c>
      <c r="R385">
        <v>54</v>
      </c>
      <c r="S385">
        <v>79</v>
      </c>
      <c r="T385" t="s">
        <v>319</v>
      </c>
      <c r="U385">
        <v>13</v>
      </c>
      <c r="V385" t="s">
        <v>344</v>
      </c>
      <c r="W385" t="s">
        <v>251</v>
      </c>
      <c r="X385" t="s">
        <v>251</v>
      </c>
      <c r="Y385" t="s">
        <v>251</v>
      </c>
      <c r="Z385" t="s">
        <v>251</v>
      </c>
      <c r="AA385" t="s">
        <v>251</v>
      </c>
      <c r="AB385" t="s">
        <v>251</v>
      </c>
      <c r="AC385"/>
      <c r="AD385"/>
      <c r="AE385" t="s">
        <v>251</v>
      </c>
      <c r="AF385">
        <v>5</v>
      </c>
      <c r="AG385" t="s">
        <v>314</v>
      </c>
      <c r="AH385" t="s">
        <v>251</v>
      </c>
      <c r="AI385" t="s">
        <v>251</v>
      </c>
      <c r="AJ385" t="s">
        <v>251</v>
      </c>
      <c r="AK385" t="s">
        <v>251</v>
      </c>
      <c r="AL385" t="s">
        <v>251</v>
      </c>
      <c r="AM385" t="s">
        <v>251</v>
      </c>
      <c r="AN385"/>
      <c r="AO385" t="s">
        <v>251</v>
      </c>
      <c r="AP385" t="s">
        <v>251</v>
      </c>
    </row>
    <row r="386" spans="1:42" x14ac:dyDescent="0.3">
      <c r="A386" s="210" t="str">
        <f t="shared" si="21"/>
        <v>SL_2028_art_79_54</v>
      </c>
      <c r="B386" s="229" t="str">
        <f t="shared" si="22"/>
        <v>Motor Home</v>
      </c>
      <c r="C386" s="240">
        <f t="shared" si="24"/>
        <v>2.7279009872292342E-3</v>
      </c>
      <c r="D386" s="421">
        <f t="shared" si="23"/>
        <v>8.3448946310230783E-6</v>
      </c>
      <c r="E386">
        <v>3.05909E-3</v>
      </c>
      <c r="F386">
        <v>1</v>
      </c>
      <c r="G386">
        <v>1</v>
      </c>
      <c r="H386">
        <v>2027</v>
      </c>
      <c r="I386">
        <v>1</v>
      </c>
      <c r="J386">
        <v>5</v>
      </c>
      <c r="K386" t="s">
        <v>312</v>
      </c>
      <c r="L386">
        <v>8</v>
      </c>
      <c r="M386">
        <v>49</v>
      </c>
      <c r="N386" t="s">
        <v>313</v>
      </c>
      <c r="O386">
        <v>49035</v>
      </c>
      <c r="P386" t="s">
        <v>235</v>
      </c>
      <c r="Q386">
        <v>490350</v>
      </c>
      <c r="R386">
        <v>54</v>
      </c>
      <c r="S386">
        <v>79</v>
      </c>
      <c r="T386" t="s">
        <v>319</v>
      </c>
      <c r="U386">
        <v>11</v>
      </c>
      <c r="V386" t="s">
        <v>345</v>
      </c>
      <c r="W386" t="s">
        <v>251</v>
      </c>
      <c r="X386" t="s">
        <v>251</v>
      </c>
      <c r="Y386" t="s">
        <v>251</v>
      </c>
      <c r="Z386" t="s">
        <v>251</v>
      </c>
      <c r="AA386" t="s">
        <v>251</v>
      </c>
      <c r="AB386" t="s">
        <v>251</v>
      </c>
      <c r="AC386"/>
      <c r="AD386"/>
      <c r="AE386" t="s">
        <v>251</v>
      </c>
      <c r="AF386">
        <v>5</v>
      </c>
      <c r="AG386" t="s">
        <v>314</v>
      </c>
      <c r="AH386" t="s">
        <v>251</v>
      </c>
      <c r="AI386" t="s">
        <v>251</v>
      </c>
      <c r="AJ386" t="s">
        <v>251</v>
      </c>
      <c r="AK386" t="s">
        <v>251</v>
      </c>
      <c r="AL386" t="s">
        <v>251</v>
      </c>
      <c r="AM386" t="s">
        <v>251</v>
      </c>
      <c r="AN386"/>
      <c r="AO386" t="s">
        <v>251</v>
      </c>
      <c r="AP386" t="s">
        <v>251</v>
      </c>
    </row>
    <row r="387" spans="1:42" x14ac:dyDescent="0.3">
      <c r="A387" s="210" t="str">
        <f t="shared" si="21"/>
        <v>SL_2028_art_79_54</v>
      </c>
      <c r="B387" s="229" t="str">
        <f t="shared" si="22"/>
        <v>Motor Home</v>
      </c>
      <c r="C387" s="240">
        <f t="shared" si="24"/>
        <v>2.7279009872292342E-3</v>
      </c>
      <c r="D387" s="421">
        <f t="shared" si="23"/>
        <v>1.0867930254111396E-2</v>
      </c>
      <c r="E387">
        <v>3.9839899999999999</v>
      </c>
      <c r="F387">
        <v>1</v>
      </c>
      <c r="G387">
        <v>1</v>
      </c>
      <c r="H387">
        <v>2027</v>
      </c>
      <c r="I387">
        <v>1</v>
      </c>
      <c r="J387">
        <v>5</v>
      </c>
      <c r="K387" t="s">
        <v>312</v>
      </c>
      <c r="L387">
        <v>8</v>
      </c>
      <c r="M387">
        <v>49</v>
      </c>
      <c r="N387" t="s">
        <v>313</v>
      </c>
      <c r="O387">
        <v>49035</v>
      </c>
      <c r="P387" t="s">
        <v>235</v>
      </c>
      <c r="Q387">
        <v>490350</v>
      </c>
      <c r="R387">
        <v>54</v>
      </c>
      <c r="S387">
        <v>79</v>
      </c>
      <c r="T387" t="s">
        <v>319</v>
      </c>
      <c r="U387">
        <v>1</v>
      </c>
      <c r="V387" t="s">
        <v>343</v>
      </c>
      <c r="W387" t="s">
        <v>251</v>
      </c>
      <c r="X387" t="s">
        <v>251</v>
      </c>
      <c r="Y387" t="s">
        <v>251</v>
      </c>
      <c r="Z387" t="s">
        <v>251</v>
      </c>
      <c r="AA387" t="s">
        <v>251</v>
      </c>
      <c r="AB387" t="s">
        <v>251</v>
      </c>
      <c r="AC387"/>
      <c r="AD387"/>
      <c r="AE387" t="s">
        <v>251</v>
      </c>
      <c r="AF387">
        <v>5</v>
      </c>
      <c r="AG387" t="s">
        <v>314</v>
      </c>
      <c r="AH387" t="s">
        <v>251</v>
      </c>
      <c r="AI387" t="s">
        <v>251</v>
      </c>
      <c r="AJ387" t="s">
        <v>251</v>
      </c>
      <c r="AK387" t="s">
        <v>251</v>
      </c>
      <c r="AL387" t="s">
        <v>251</v>
      </c>
      <c r="AM387" t="s">
        <v>251</v>
      </c>
      <c r="AN387"/>
      <c r="AO387" t="s">
        <v>251</v>
      </c>
      <c r="AP387" t="s">
        <v>251</v>
      </c>
    </row>
    <row r="388" spans="1:42" x14ac:dyDescent="0.3">
      <c r="A388" s="210" t="str">
        <f t="shared" si="21"/>
        <v>SL_2028_art_79_53</v>
      </c>
      <c r="B388" s="229" t="str">
        <f t="shared" si="22"/>
        <v>Single Long Haul Truck</v>
      </c>
      <c r="C388" s="240">
        <f t="shared" si="24"/>
        <v>1.7512108294727017E-3</v>
      </c>
      <c r="D388" s="421">
        <f t="shared" si="23"/>
        <v>9.5836938974806025E-5</v>
      </c>
      <c r="E388">
        <v>5.47261E-2</v>
      </c>
      <c r="F388">
        <v>1</v>
      </c>
      <c r="G388">
        <v>1</v>
      </c>
      <c r="H388">
        <v>2027</v>
      </c>
      <c r="I388">
        <v>1</v>
      </c>
      <c r="J388">
        <v>5</v>
      </c>
      <c r="K388" t="s">
        <v>312</v>
      </c>
      <c r="L388">
        <v>8</v>
      </c>
      <c r="M388">
        <v>49</v>
      </c>
      <c r="N388" t="s">
        <v>313</v>
      </c>
      <c r="O388">
        <v>49035</v>
      </c>
      <c r="P388" t="s">
        <v>235</v>
      </c>
      <c r="Q388">
        <v>490350</v>
      </c>
      <c r="R388">
        <v>53</v>
      </c>
      <c r="S388">
        <v>79</v>
      </c>
      <c r="T388" t="s">
        <v>319</v>
      </c>
      <c r="U388">
        <v>15</v>
      </c>
      <c r="V388" t="s">
        <v>342</v>
      </c>
      <c r="W388" t="s">
        <v>251</v>
      </c>
      <c r="X388" t="s">
        <v>251</v>
      </c>
      <c r="Y388" t="s">
        <v>251</v>
      </c>
      <c r="Z388" t="s">
        <v>251</v>
      </c>
      <c r="AA388" t="s">
        <v>251</v>
      </c>
      <c r="AB388" t="s">
        <v>251</v>
      </c>
      <c r="AC388"/>
      <c r="AD388"/>
      <c r="AE388" t="s">
        <v>251</v>
      </c>
      <c r="AF388">
        <v>5</v>
      </c>
      <c r="AG388" t="s">
        <v>314</v>
      </c>
      <c r="AH388" t="s">
        <v>251</v>
      </c>
      <c r="AI388" t="s">
        <v>251</v>
      </c>
      <c r="AJ388" t="s">
        <v>251</v>
      </c>
      <c r="AK388" t="s">
        <v>251</v>
      </c>
      <c r="AL388" t="s">
        <v>251</v>
      </c>
      <c r="AM388" t="s">
        <v>251</v>
      </c>
      <c r="AN388"/>
      <c r="AO388" t="s">
        <v>251</v>
      </c>
      <c r="AP388" t="s">
        <v>251</v>
      </c>
    </row>
    <row r="389" spans="1:42" x14ac:dyDescent="0.3">
      <c r="A389" s="210" t="str">
        <f t="shared" si="21"/>
        <v>SL_2028_art_79_53</v>
      </c>
      <c r="B389" s="229" t="str">
        <f t="shared" si="22"/>
        <v>Single Long Haul Truck</v>
      </c>
      <c r="C389" s="240">
        <f t="shared" si="24"/>
        <v>1.7512108294727017E-3</v>
      </c>
      <c r="D389" s="421">
        <f t="shared" si="23"/>
        <v>9.3566669255477607E-5</v>
      </c>
      <c r="E389">
        <v>5.3429699999999997E-2</v>
      </c>
      <c r="F389">
        <v>1</v>
      </c>
      <c r="G389">
        <v>1</v>
      </c>
      <c r="H389">
        <v>2027</v>
      </c>
      <c r="I389">
        <v>1</v>
      </c>
      <c r="J389">
        <v>5</v>
      </c>
      <c r="K389" t="s">
        <v>312</v>
      </c>
      <c r="L389">
        <v>8</v>
      </c>
      <c r="M389">
        <v>49</v>
      </c>
      <c r="N389" t="s">
        <v>313</v>
      </c>
      <c r="O389">
        <v>49035</v>
      </c>
      <c r="P389" t="s">
        <v>235</v>
      </c>
      <c r="Q389">
        <v>490350</v>
      </c>
      <c r="R389">
        <v>53</v>
      </c>
      <c r="S389">
        <v>79</v>
      </c>
      <c r="T389" t="s">
        <v>319</v>
      </c>
      <c r="U389">
        <v>13</v>
      </c>
      <c r="V389" t="s">
        <v>344</v>
      </c>
      <c r="W389" t="s">
        <v>251</v>
      </c>
      <c r="X389" t="s">
        <v>251</v>
      </c>
      <c r="Y389" t="s">
        <v>251</v>
      </c>
      <c r="Z389" t="s">
        <v>251</v>
      </c>
      <c r="AA389" t="s">
        <v>251</v>
      </c>
      <c r="AB389" t="s">
        <v>251</v>
      </c>
      <c r="AC389"/>
      <c r="AD389"/>
      <c r="AE389" t="s">
        <v>251</v>
      </c>
      <c r="AF389">
        <v>5</v>
      </c>
      <c r="AG389" t="s">
        <v>314</v>
      </c>
      <c r="AH389" t="s">
        <v>251</v>
      </c>
      <c r="AI389" t="s">
        <v>251</v>
      </c>
      <c r="AJ389" t="s">
        <v>251</v>
      </c>
      <c r="AK389" t="s">
        <v>251</v>
      </c>
      <c r="AL389" t="s">
        <v>251</v>
      </c>
      <c r="AM389" t="s">
        <v>251</v>
      </c>
      <c r="AN389"/>
      <c r="AO389" t="s">
        <v>251</v>
      </c>
      <c r="AP389" t="s">
        <v>251</v>
      </c>
    </row>
    <row r="390" spans="1:42" x14ac:dyDescent="0.3">
      <c r="A390" s="210" t="str">
        <f t="shared" si="21"/>
        <v>SL_2028_art_79_53</v>
      </c>
      <c r="B390" s="229" t="str">
        <f t="shared" si="22"/>
        <v>Single Long Haul Truck</v>
      </c>
      <c r="C390" s="240">
        <f t="shared" si="24"/>
        <v>1.7512108294727017E-3</v>
      </c>
      <c r="D390" s="421">
        <f t="shared" si="23"/>
        <v>2.1796795831197879E-7</v>
      </c>
      <c r="E390">
        <v>1.2446700000000001E-4</v>
      </c>
      <c r="F390">
        <v>1</v>
      </c>
      <c r="G390">
        <v>1</v>
      </c>
      <c r="H390">
        <v>2027</v>
      </c>
      <c r="I390">
        <v>1</v>
      </c>
      <c r="J390">
        <v>5</v>
      </c>
      <c r="K390" t="s">
        <v>312</v>
      </c>
      <c r="L390">
        <v>8</v>
      </c>
      <c r="M390">
        <v>49</v>
      </c>
      <c r="N390" t="s">
        <v>313</v>
      </c>
      <c r="O390">
        <v>49035</v>
      </c>
      <c r="P390" t="s">
        <v>235</v>
      </c>
      <c r="Q390">
        <v>490350</v>
      </c>
      <c r="R390">
        <v>53</v>
      </c>
      <c r="S390">
        <v>79</v>
      </c>
      <c r="T390" t="s">
        <v>319</v>
      </c>
      <c r="U390">
        <v>11</v>
      </c>
      <c r="V390" t="s">
        <v>345</v>
      </c>
      <c r="W390" t="s">
        <v>251</v>
      </c>
      <c r="X390" t="s">
        <v>251</v>
      </c>
      <c r="Y390" t="s">
        <v>251</v>
      </c>
      <c r="Z390" t="s">
        <v>251</v>
      </c>
      <c r="AA390" t="s">
        <v>251</v>
      </c>
      <c r="AB390" t="s">
        <v>251</v>
      </c>
      <c r="AC390"/>
      <c r="AD390"/>
      <c r="AE390" t="s">
        <v>251</v>
      </c>
      <c r="AF390">
        <v>5</v>
      </c>
      <c r="AG390" t="s">
        <v>314</v>
      </c>
      <c r="AH390" t="s">
        <v>251</v>
      </c>
      <c r="AI390" t="s">
        <v>251</v>
      </c>
      <c r="AJ390" t="s">
        <v>251</v>
      </c>
      <c r="AK390" t="s">
        <v>251</v>
      </c>
      <c r="AL390" t="s">
        <v>251</v>
      </c>
      <c r="AM390" t="s">
        <v>251</v>
      </c>
      <c r="AN390"/>
      <c r="AO390" t="s">
        <v>251</v>
      </c>
      <c r="AP390" t="s">
        <v>251</v>
      </c>
    </row>
    <row r="391" spans="1:42" x14ac:dyDescent="0.3">
      <c r="A391" s="210" t="str">
        <f t="shared" si="21"/>
        <v>SL_2028_art_79_53</v>
      </c>
      <c r="B391" s="229" t="str">
        <f t="shared" si="22"/>
        <v>Single Long Haul Truck</v>
      </c>
      <c r="C391" s="240">
        <f t="shared" si="24"/>
        <v>1.7512108294727017E-3</v>
      </c>
      <c r="D391" s="421">
        <f t="shared" si="23"/>
        <v>3.5464821234149368E-3</v>
      </c>
      <c r="E391">
        <v>2.0251600000000001</v>
      </c>
      <c r="F391">
        <v>1</v>
      </c>
      <c r="G391">
        <v>1</v>
      </c>
      <c r="H391">
        <v>2027</v>
      </c>
      <c r="I391">
        <v>1</v>
      </c>
      <c r="J391">
        <v>5</v>
      </c>
      <c r="K391" t="s">
        <v>312</v>
      </c>
      <c r="L391">
        <v>8</v>
      </c>
      <c r="M391">
        <v>49</v>
      </c>
      <c r="N391" t="s">
        <v>313</v>
      </c>
      <c r="O391">
        <v>49035</v>
      </c>
      <c r="P391" t="s">
        <v>235</v>
      </c>
      <c r="Q391">
        <v>490350</v>
      </c>
      <c r="R391">
        <v>53</v>
      </c>
      <c r="S391">
        <v>79</v>
      </c>
      <c r="T391" t="s">
        <v>319</v>
      </c>
      <c r="U391">
        <v>1</v>
      </c>
      <c r="V391" t="s">
        <v>343</v>
      </c>
      <c r="W391" t="s">
        <v>251</v>
      </c>
      <c r="X391" t="s">
        <v>251</v>
      </c>
      <c r="Y391" t="s">
        <v>251</v>
      </c>
      <c r="Z391" t="s">
        <v>251</v>
      </c>
      <c r="AA391" t="s">
        <v>251</v>
      </c>
      <c r="AB391" t="s">
        <v>251</v>
      </c>
      <c r="AC391"/>
      <c r="AD391"/>
      <c r="AE391" t="s">
        <v>251</v>
      </c>
      <c r="AF391">
        <v>5</v>
      </c>
      <c r="AG391" t="s">
        <v>314</v>
      </c>
      <c r="AH391" t="s">
        <v>251</v>
      </c>
      <c r="AI391" t="s">
        <v>251</v>
      </c>
      <c r="AJ391" t="s">
        <v>251</v>
      </c>
      <c r="AK391" t="s">
        <v>251</v>
      </c>
      <c r="AL391" t="s">
        <v>251</v>
      </c>
      <c r="AM391" t="s">
        <v>251</v>
      </c>
      <c r="AN391"/>
      <c r="AO391" t="s">
        <v>251</v>
      </c>
      <c r="AP391" t="s">
        <v>251</v>
      </c>
    </row>
    <row r="392" spans="1:42" x14ac:dyDescent="0.3">
      <c r="A392" s="210" t="str">
        <f t="shared" si="21"/>
        <v>SL_2028_art_79_52</v>
      </c>
      <c r="B392" s="229" t="str">
        <f t="shared" si="22"/>
        <v>Single Short Haul Truck</v>
      </c>
      <c r="C392" s="240">
        <f t="shared" si="24"/>
        <v>2.5384092162257711E-2</v>
      </c>
      <c r="D392" s="421">
        <f t="shared" si="23"/>
        <v>1.2315929987560684E-3</v>
      </c>
      <c r="E392">
        <v>4.85183E-2</v>
      </c>
      <c r="F392">
        <v>1</v>
      </c>
      <c r="G392">
        <v>1</v>
      </c>
      <c r="H392">
        <v>2027</v>
      </c>
      <c r="I392">
        <v>1</v>
      </c>
      <c r="J392">
        <v>5</v>
      </c>
      <c r="K392" t="s">
        <v>312</v>
      </c>
      <c r="L392">
        <v>8</v>
      </c>
      <c r="M392">
        <v>49</v>
      </c>
      <c r="N392" t="s">
        <v>313</v>
      </c>
      <c r="O392">
        <v>49035</v>
      </c>
      <c r="P392" t="s">
        <v>235</v>
      </c>
      <c r="Q392">
        <v>490350</v>
      </c>
      <c r="R392">
        <v>52</v>
      </c>
      <c r="S392">
        <v>79</v>
      </c>
      <c r="T392" t="s">
        <v>319</v>
      </c>
      <c r="U392">
        <v>15</v>
      </c>
      <c r="V392" t="s">
        <v>342</v>
      </c>
      <c r="W392" t="s">
        <v>251</v>
      </c>
      <c r="X392" t="s">
        <v>251</v>
      </c>
      <c r="Y392" t="s">
        <v>251</v>
      </c>
      <c r="Z392" t="s">
        <v>251</v>
      </c>
      <c r="AA392" t="s">
        <v>251</v>
      </c>
      <c r="AB392" t="s">
        <v>251</v>
      </c>
      <c r="AC392"/>
      <c r="AD392"/>
      <c r="AE392" t="s">
        <v>251</v>
      </c>
      <c r="AF392">
        <v>5</v>
      </c>
      <c r="AG392" t="s">
        <v>314</v>
      </c>
      <c r="AH392" t="s">
        <v>251</v>
      </c>
      <c r="AI392" t="s">
        <v>251</v>
      </c>
      <c r="AJ392" t="s">
        <v>251</v>
      </c>
      <c r="AK392" t="s">
        <v>251</v>
      </c>
      <c r="AL392" t="s">
        <v>251</v>
      </c>
      <c r="AM392" t="s">
        <v>251</v>
      </c>
      <c r="AN392"/>
      <c r="AO392" t="s">
        <v>251</v>
      </c>
      <c r="AP392" t="s">
        <v>251</v>
      </c>
    </row>
    <row r="393" spans="1:42" x14ac:dyDescent="0.3">
      <c r="A393" s="210" t="str">
        <f t="shared" si="21"/>
        <v>SL_2028_art_79_52</v>
      </c>
      <c r="B393" s="229" t="str">
        <f t="shared" si="22"/>
        <v>Single Short Haul Truck</v>
      </c>
      <c r="C393" s="240">
        <f t="shared" si="24"/>
        <v>2.5384092162257711E-2</v>
      </c>
      <c r="D393" s="421">
        <f t="shared" si="23"/>
        <v>6.7845332326674293E-3</v>
      </c>
      <c r="E393">
        <v>0.26727499999999998</v>
      </c>
      <c r="F393">
        <v>1</v>
      </c>
      <c r="G393">
        <v>1</v>
      </c>
      <c r="H393">
        <v>2027</v>
      </c>
      <c r="I393">
        <v>1</v>
      </c>
      <c r="J393">
        <v>5</v>
      </c>
      <c r="K393" t="s">
        <v>312</v>
      </c>
      <c r="L393">
        <v>8</v>
      </c>
      <c r="M393">
        <v>49</v>
      </c>
      <c r="N393" t="s">
        <v>313</v>
      </c>
      <c r="O393">
        <v>49035</v>
      </c>
      <c r="P393" t="s">
        <v>235</v>
      </c>
      <c r="Q393">
        <v>490350</v>
      </c>
      <c r="R393">
        <v>52</v>
      </c>
      <c r="S393">
        <v>79</v>
      </c>
      <c r="T393" t="s">
        <v>319</v>
      </c>
      <c r="U393">
        <v>13</v>
      </c>
      <c r="V393" t="s">
        <v>344</v>
      </c>
      <c r="W393" t="s">
        <v>251</v>
      </c>
      <c r="X393" t="s">
        <v>251</v>
      </c>
      <c r="Y393" t="s">
        <v>251</v>
      </c>
      <c r="Z393" t="s">
        <v>251</v>
      </c>
      <c r="AA393" t="s">
        <v>251</v>
      </c>
      <c r="AB393" t="s">
        <v>251</v>
      </c>
      <c r="AC393"/>
      <c r="AD393"/>
      <c r="AE393" t="s">
        <v>251</v>
      </c>
      <c r="AF393">
        <v>5</v>
      </c>
      <c r="AG393" t="s">
        <v>314</v>
      </c>
      <c r="AH393" t="s">
        <v>251</v>
      </c>
      <c r="AI393" t="s">
        <v>251</v>
      </c>
      <c r="AJ393" t="s">
        <v>251</v>
      </c>
      <c r="AK393" t="s">
        <v>251</v>
      </c>
      <c r="AL393" t="s">
        <v>251</v>
      </c>
      <c r="AM393" t="s">
        <v>251</v>
      </c>
      <c r="AN393"/>
      <c r="AO393" t="s">
        <v>251</v>
      </c>
      <c r="AP393" t="s">
        <v>251</v>
      </c>
    </row>
    <row r="394" spans="1:42" x14ac:dyDescent="0.3">
      <c r="A394" s="210" t="str">
        <f t="shared" si="21"/>
        <v>SL_2028_art_79_52</v>
      </c>
      <c r="B394" s="229" t="str">
        <f t="shared" si="22"/>
        <v>Single Short Haul Truck</v>
      </c>
      <c r="C394" s="240">
        <f t="shared" si="24"/>
        <v>2.5384092162257711E-2</v>
      </c>
      <c r="D394" s="421">
        <f t="shared" si="23"/>
        <v>1.3188102010163696E-5</v>
      </c>
      <c r="E394">
        <v>5.1954200000000001E-4</v>
      </c>
      <c r="F394">
        <v>1</v>
      </c>
      <c r="G394">
        <v>1</v>
      </c>
      <c r="H394">
        <v>2027</v>
      </c>
      <c r="I394">
        <v>1</v>
      </c>
      <c r="J394">
        <v>5</v>
      </c>
      <c r="K394" t="s">
        <v>312</v>
      </c>
      <c r="L394">
        <v>8</v>
      </c>
      <c r="M394">
        <v>49</v>
      </c>
      <c r="N394" t="s">
        <v>313</v>
      </c>
      <c r="O394">
        <v>49035</v>
      </c>
      <c r="P394" t="s">
        <v>235</v>
      </c>
      <c r="Q394">
        <v>490350</v>
      </c>
      <c r="R394">
        <v>52</v>
      </c>
      <c r="S394">
        <v>79</v>
      </c>
      <c r="T394" t="s">
        <v>319</v>
      </c>
      <c r="U394">
        <v>11</v>
      </c>
      <c r="V394" t="s">
        <v>345</v>
      </c>
      <c r="W394" t="s">
        <v>251</v>
      </c>
      <c r="X394" t="s">
        <v>251</v>
      </c>
      <c r="Y394" t="s">
        <v>251</v>
      </c>
      <c r="Z394" t="s">
        <v>251</v>
      </c>
      <c r="AA394" t="s">
        <v>251</v>
      </c>
      <c r="AB394" t="s">
        <v>251</v>
      </c>
      <c r="AC394"/>
      <c r="AD394"/>
      <c r="AE394" t="s">
        <v>251</v>
      </c>
      <c r="AF394">
        <v>5</v>
      </c>
      <c r="AG394" t="s">
        <v>314</v>
      </c>
      <c r="AH394" t="s">
        <v>251</v>
      </c>
      <c r="AI394" t="s">
        <v>251</v>
      </c>
      <c r="AJ394" t="s">
        <v>251</v>
      </c>
      <c r="AK394" t="s">
        <v>251</v>
      </c>
      <c r="AL394" t="s">
        <v>251</v>
      </c>
      <c r="AM394" t="s">
        <v>251</v>
      </c>
      <c r="AN394"/>
      <c r="AO394" t="s">
        <v>251</v>
      </c>
      <c r="AP394" t="s">
        <v>251</v>
      </c>
    </row>
    <row r="395" spans="1:42" x14ac:dyDescent="0.3">
      <c r="A395" s="210" t="str">
        <f t="shared" si="21"/>
        <v>SL_2028_art_79_52</v>
      </c>
      <c r="B395" s="229" t="str">
        <f t="shared" si="22"/>
        <v>Single Short Haul Truck</v>
      </c>
      <c r="C395" s="240">
        <f t="shared" si="24"/>
        <v>2.5384092162257711E-2</v>
      </c>
      <c r="D395" s="421">
        <f t="shared" si="23"/>
        <v>4.784825220309092E-2</v>
      </c>
      <c r="E395">
        <v>1.88497</v>
      </c>
      <c r="F395">
        <v>1</v>
      </c>
      <c r="G395">
        <v>1</v>
      </c>
      <c r="H395">
        <v>2027</v>
      </c>
      <c r="I395">
        <v>1</v>
      </c>
      <c r="J395">
        <v>5</v>
      </c>
      <c r="K395" t="s">
        <v>312</v>
      </c>
      <c r="L395">
        <v>8</v>
      </c>
      <c r="M395">
        <v>49</v>
      </c>
      <c r="N395" t="s">
        <v>313</v>
      </c>
      <c r="O395">
        <v>49035</v>
      </c>
      <c r="P395" t="s">
        <v>235</v>
      </c>
      <c r="Q395">
        <v>490350</v>
      </c>
      <c r="R395">
        <v>52</v>
      </c>
      <c r="S395">
        <v>79</v>
      </c>
      <c r="T395" t="s">
        <v>319</v>
      </c>
      <c r="U395">
        <v>1</v>
      </c>
      <c r="V395" t="s">
        <v>343</v>
      </c>
      <c r="W395" t="s">
        <v>251</v>
      </c>
      <c r="X395" t="s">
        <v>251</v>
      </c>
      <c r="Y395" t="s">
        <v>251</v>
      </c>
      <c r="Z395" t="s">
        <v>251</v>
      </c>
      <c r="AA395" t="s">
        <v>251</v>
      </c>
      <c r="AB395" t="s">
        <v>251</v>
      </c>
      <c r="AC395"/>
      <c r="AD395"/>
      <c r="AE395" t="s">
        <v>251</v>
      </c>
      <c r="AF395">
        <v>5</v>
      </c>
      <c r="AG395" t="s">
        <v>314</v>
      </c>
      <c r="AH395" t="s">
        <v>251</v>
      </c>
      <c r="AI395" t="s">
        <v>251</v>
      </c>
      <c r="AJ395" t="s">
        <v>251</v>
      </c>
      <c r="AK395" t="s">
        <v>251</v>
      </c>
      <c r="AL395" t="s">
        <v>251</v>
      </c>
      <c r="AM395" t="s">
        <v>251</v>
      </c>
      <c r="AN395"/>
      <c r="AO395" t="s">
        <v>251</v>
      </c>
      <c r="AP395" t="s">
        <v>251</v>
      </c>
    </row>
    <row r="396" spans="1:42" x14ac:dyDescent="0.3">
      <c r="A396" s="210" t="str">
        <f t="shared" si="21"/>
        <v>SL_2028_art_79_51</v>
      </c>
      <c r="B396" s="229" t="str">
        <f t="shared" si="22"/>
        <v>Refuse Truck</v>
      </c>
      <c r="C396" s="240">
        <f t="shared" si="24"/>
        <v>1.3855574196514914E-3</v>
      </c>
      <c r="D396" s="421">
        <f t="shared" si="23"/>
        <v>6.6392309100408379E-5</v>
      </c>
      <c r="E396">
        <v>4.7917399999999999E-2</v>
      </c>
      <c r="F396">
        <v>1</v>
      </c>
      <c r="G396">
        <v>1</v>
      </c>
      <c r="H396">
        <v>2027</v>
      </c>
      <c r="I396">
        <v>1</v>
      </c>
      <c r="J396">
        <v>5</v>
      </c>
      <c r="K396" t="s">
        <v>312</v>
      </c>
      <c r="L396">
        <v>8</v>
      </c>
      <c r="M396">
        <v>49</v>
      </c>
      <c r="N396" t="s">
        <v>313</v>
      </c>
      <c r="O396">
        <v>49035</v>
      </c>
      <c r="P396" t="s">
        <v>235</v>
      </c>
      <c r="Q396">
        <v>490350</v>
      </c>
      <c r="R396">
        <v>51</v>
      </c>
      <c r="S396">
        <v>79</v>
      </c>
      <c r="T396" t="s">
        <v>319</v>
      </c>
      <c r="U396">
        <v>15</v>
      </c>
      <c r="V396" t="s">
        <v>342</v>
      </c>
      <c r="W396" t="s">
        <v>251</v>
      </c>
      <c r="X396" t="s">
        <v>251</v>
      </c>
      <c r="Y396" t="s">
        <v>251</v>
      </c>
      <c r="Z396" t="s">
        <v>251</v>
      </c>
      <c r="AA396" t="s">
        <v>251</v>
      </c>
      <c r="AB396" t="s">
        <v>251</v>
      </c>
      <c r="AC396"/>
      <c r="AD396"/>
      <c r="AE396" t="s">
        <v>251</v>
      </c>
      <c r="AF396">
        <v>5</v>
      </c>
      <c r="AG396" t="s">
        <v>314</v>
      </c>
      <c r="AH396" t="s">
        <v>251</v>
      </c>
      <c r="AI396" t="s">
        <v>251</v>
      </c>
      <c r="AJ396" t="s">
        <v>251</v>
      </c>
      <c r="AK396" t="s">
        <v>251</v>
      </c>
      <c r="AL396" t="s">
        <v>251</v>
      </c>
      <c r="AM396" t="s">
        <v>251</v>
      </c>
      <c r="AN396"/>
      <c r="AO396" t="s">
        <v>251</v>
      </c>
      <c r="AP396" t="s">
        <v>251</v>
      </c>
    </row>
    <row r="397" spans="1:42" x14ac:dyDescent="0.3">
      <c r="A397" s="210" t="str">
        <f t="shared" si="21"/>
        <v>SL_2028_art_79_51</v>
      </c>
      <c r="B397" s="229" t="str">
        <f t="shared" si="22"/>
        <v>Refuse Truck</v>
      </c>
      <c r="C397" s="240">
        <f t="shared" si="24"/>
        <v>1.3855574196514914E-3</v>
      </c>
      <c r="D397" s="421">
        <f t="shared" si="23"/>
        <v>2.6532593251874271E-5</v>
      </c>
      <c r="E397">
        <v>1.91494E-2</v>
      </c>
      <c r="F397">
        <v>1</v>
      </c>
      <c r="G397">
        <v>1</v>
      </c>
      <c r="H397">
        <v>2027</v>
      </c>
      <c r="I397">
        <v>1</v>
      </c>
      <c r="J397">
        <v>5</v>
      </c>
      <c r="K397" t="s">
        <v>312</v>
      </c>
      <c r="L397">
        <v>8</v>
      </c>
      <c r="M397">
        <v>49</v>
      </c>
      <c r="N397" t="s">
        <v>313</v>
      </c>
      <c r="O397">
        <v>49035</v>
      </c>
      <c r="P397" t="s">
        <v>235</v>
      </c>
      <c r="Q397">
        <v>490350</v>
      </c>
      <c r="R397">
        <v>51</v>
      </c>
      <c r="S397">
        <v>79</v>
      </c>
      <c r="T397" t="s">
        <v>319</v>
      </c>
      <c r="U397">
        <v>13</v>
      </c>
      <c r="V397" t="s">
        <v>344</v>
      </c>
      <c r="W397" t="s">
        <v>251</v>
      </c>
      <c r="X397" t="s">
        <v>251</v>
      </c>
      <c r="Y397" t="s">
        <v>251</v>
      </c>
      <c r="Z397" t="s">
        <v>251</v>
      </c>
      <c r="AA397" t="s">
        <v>251</v>
      </c>
      <c r="AB397" t="s">
        <v>251</v>
      </c>
      <c r="AC397"/>
      <c r="AD397"/>
      <c r="AE397" t="s">
        <v>251</v>
      </c>
      <c r="AF397">
        <v>5</v>
      </c>
      <c r="AG397" t="s">
        <v>314</v>
      </c>
      <c r="AH397" t="s">
        <v>251</v>
      </c>
      <c r="AI397" t="s">
        <v>251</v>
      </c>
      <c r="AJ397" t="s">
        <v>251</v>
      </c>
      <c r="AK397" t="s">
        <v>251</v>
      </c>
      <c r="AL397" t="s">
        <v>251</v>
      </c>
      <c r="AM397" t="s">
        <v>251</v>
      </c>
      <c r="AN397"/>
      <c r="AO397" t="s">
        <v>251</v>
      </c>
      <c r="AP397" t="s">
        <v>251</v>
      </c>
    </row>
    <row r="398" spans="1:42" x14ac:dyDescent="0.3">
      <c r="A398" s="210" t="str">
        <f t="shared" si="21"/>
        <v>SL_2028_art_79_51</v>
      </c>
      <c r="B398" s="229" t="str">
        <f t="shared" si="22"/>
        <v>Refuse Truck</v>
      </c>
      <c r="C398" s="240">
        <f t="shared" si="24"/>
        <v>1.3855574196514914E-3</v>
      </c>
      <c r="D398" s="421">
        <f t="shared" si="23"/>
        <v>3.9236630676916832E-8</v>
      </c>
      <c r="E398">
        <v>2.83183E-5</v>
      </c>
      <c r="F398">
        <v>1</v>
      </c>
      <c r="G398">
        <v>1</v>
      </c>
      <c r="H398">
        <v>2027</v>
      </c>
      <c r="I398">
        <v>1</v>
      </c>
      <c r="J398">
        <v>5</v>
      </c>
      <c r="K398" t="s">
        <v>312</v>
      </c>
      <c r="L398">
        <v>8</v>
      </c>
      <c r="M398">
        <v>49</v>
      </c>
      <c r="N398" t="s">
        <v>313</v>
      </c>
      <c r="O398">
        <v>49035</v>
      </c>
      <c r="P398" t="s">
        <v>235</v>
      </c>
      <c r="Q398">
        <v>490350</v>
      </c>
      <c r="R398">
        <v>51</v>
      </c>
      <c r="S398">
        <v>79</v>
      </c>
      <c r="T398" t="s">
        <v>319</v>
      </c>
      <c r="U398">
        <v>11</v>
      </c>
      <c r="V398" t="s">
        <v>345</v>
      </c>
      <c r="W398" t="s">
        <v>251</v>
      </c>
      <c r="X398" t="s">
        <v>251</v>
      </c>
      <c r="Y398" t="s">
        <v>251</v>
      </c>
      <c r="Z398" t="s">
        <v>251</v>
      </c>
      <c r="AA398" t="s">
        <v>251</v>
      </c>
      <c r="AB398" t="s">
        <v>251</v>
      </c>
      <c r="AC398"/>
      <c r="AD398"/>
      <c r="AE398" t="s">
        <v>251</v>
      </c>
      <c r="AF398">
        <v>5</v>
      </c>
      <c r="AG398" t="s">
        <v>314</v>
      </c>
      <c r="AH398" t="s">
        <v>251</v>
      </c>
      <c r="AI398" t="s">
        <v>251</v>
      </c>
      <c r="AJ398" t="s">
        <v>251</v>
      </c>
      <c r="AK398" t="s">
        <v>251</v>
      </c>
      <c r="AL398" t="s">
        <v>251</v>
      </c>
      <c r="AM398" t="s">
        <v>251</v>
      </c>
      <c r="AN398"/>
      <c r="AO398" t="s">
        <v>251</v>
      </c>
      <c r="AP398" t="s">
        <v>251</v>
      </c>
    </row>
    <row r="399" spans="1:42" x14ac:dyDescent="0.3">
      <c r="A399" s="210" t="str">
        <f t="shared" si="21"/>
        <v>SL_2028_art_79_51</v>
      </c>
      <c r="B399" s="229" t="str">
        <f t="shared" si="22"/>
        <v>Refuse Truck</v>
      </c>
      <c r="C399" s="240">
        <f t="shared" si="24"/>
        <v>1.3855574196514914E-3</v>
      </c>
      <c r="D399" s="421">
        <f t="shared" si="23"/>
        <v>2.4629253024499019E-3</v>
      </c>
      <c r="E399">
        <v>1.7775700000000001</v>
      </c>
      <c r="F399">
        <v>1</v>
      </c>
      <c r="G399">
        <v>1</v>
      </c>
      <c r="H399">
        <v>2027</v>
      </c>
      <c r="I399">
        <v>1</v>
      </c>
      <c r="J399">
        <v>5</v>
      </c>
      <c r="K399" t="s">
        <v>312</v>
      </c>
      <c r="L399">
        <v>8</v>
      </c>
      <c r="M399">
        <v>49</v>
      </c>
      <c r="N399" t="s">
        <v>313</v>
      </c>
      <c r="O399">
        <v>49035</v>
      </c>
      <c r="P399" t="s">
        <v>235</v>
      </c>
      <c r="Q399">
        <v>490350</v>
      </c>
      <c r="R399">
        <v>51</v>
      </c>
      <c r="S399">
        <v>79</v>
      </c>
      <c r="T399" t="s">
        <v>319</v>
      </c>
      <c r="U399">
        <v>1</v>
      </c>
      <c r="V399" t="s">
        <v>343</v>
      </c>
      <c r="W399" t="s">
        <v>251</v>
      </c>
      <c r="X399" t="s">
        <v>251</v>
      </c>
      <c r="Y399" t="s">
        <v>251</v>
      </c>
      <c r="Z399" t="s">
        <v>251</v>
      </c>
      <c r="AA399" t="s">
        <v>251</v>
      </c>
      <c r="AB399" t="s">
        <v>251</v>
      </c>
      <c r="AC399"/>
      <c r="AD399"/>
      <c r="AE399" t="s">
        <v>251</v>
      </c>
      <c r="AF399">
        <v>5</v>
      </c>
      <c r="AG399" t="s">
        <v>314</v>
      </c>
      <c r="AH399" t="s">
        <v>251</v>
      </c>
      <c r="AI399" t="s">
        <v>251</v>
      </c>
      <c r="AJ399" t="s">
        <v>251</v>
      </c>
      <c r="AK399" t="s">
        <v>251</v>
      </c>
      <c r="AL399" t="s">
        <v>251</v>
      </c>
      <c r="AM399" t="s">
        <v>251</v>
      </c>
      <c r="AN399"/>
      <c r="AO399" t="s">
        <v>251</v>
      </c>
      <c r="AP399" t="s">
        <v>251</v>
      </c>
    </row>
    <row r="400" spans="1:42" x14ac:dyDescent="0.3">
      <c r="A400" s="210" t="str">
        <f t="shared" si="21"/>
        <v>SL_2028_art_79_43</v>
      </c>
      <c r="B400" s="229" t="str">
        <f t="shared" si="22"/>
        <v>School Bus</v>
      </c>
      <c r="C400" s="240">
        <f t="shared" si="24"/>
        <v>1.144824296919607E-3</v>
      </c>
      <c r="D400" s="421">
        <f t="shared" si="23"/>
        <v>9.3979542393568077E-5</v>
      </c>
      <c r="E400">
        <v>8.2090800000000005E-2</v>
      </c>
      <c r="F400">
        <v>1</v>
      </c>
      <c r="G400">
        <v>1</v>
      </c>
      <c r="H400">
        <v>2027</v>
      </c>
      <c r="I400">
        <v>1</v>
      </c>
      <c r="J400">
        <v>5</v>
      </c>
      <c r="K400" t="s">
        <v>312</v>
      </c>
      <c r="L400">
        <v>8</v>
      </c>
      <c r="M400">
        <v>49</v>
      </c>
      <c r="N400" t="s">
        <v>313</v>
      </c>
      <c r="O400">
        <v>49035</v>
      </c>
      <c r="P400" t="s">
        <v>235</v>
      </c>
      <c r="Q400">
        <v>490350</v>
      </c>
      <c r="R400">
        <v>43</v>
      </c>
      <c r="S400">
        <v>79</v>
      </c>
      <c r="T400" t="s">
        <v>319</v>
      </c>
      <c r="U400">
        <v>15</v>
      </c>
      <c r="V400" t="s">
        <v>342</v>
      </c>
      <c r="W400" t="s">
        <v>251</v>
      </c>
      <c r="X400" t="s">
        <v>251</v>
      </c>
      <c r="Y400" t="s">
        <v>251</v>
      </c>
      <c r="Z400" t="s">
        <v>251</v>
      </c>
      <c r="AA400" t="s">
        <v>251</v>
      </c>
      <c r="AB400" t="s">
        <v>251</v>
      </c>
      <c r="AC400"/>
      <c r="AD400"/>
      <c r="AE400" t="s">
        <v>251</v>
      </c>
      <c r="AF400">
        <v>5</v>
      </c>
      <c r="AG400" t="s">
        <v>314</v>
      </c>
      <c r="AH400" t="s">
        <v>251</v>
      </c>
      <c r="AI400" t="s">
        <v>251</v>
      </c>
      <c r="AJ400" t="s">
        <v>251</v>
      </c>
      <c r="AK400" t="s">
        <v>251</v>
      </c>
      <c r="AL400" t="s">
        <v>251</v>
      </c>
      <c r="AM400" t="s">
        <v>251</v>
      </c>
      <c r="AN400"/>
      <c r="AO400" t="s">
        <v>251</v>
      </c>
      <c r="AP400" t="s">
        <v>251</v>
      </c>
    </row>
    <row r="401" spans="1:42" x14ac:dyDescent="0.3">
      <c r="A401" s="210" t="str">
        <f t="shared" si="21"/>
        <v>SL_2028_art_79_43</v>
      </c>
      <c r="B401" s="229" t="str">
        <f t="shared" si="22"/>
        <v>School Bus</v>
      </c>
      <c r="C401" s="240">
        <f t="shared" si="24"/>
        <v>1.144824296919607E-3</v>
      </c>
      <c r="D401" s="421">
        <f t="shared" si="23"/>
        <v>1.1458775352727729E-5</v>
      </c>
      <c r="E401">
        <v>1.0009199999999999E-2</v>
      </c>
      <c r="F401">
        <v>1</v>
      </c>
      <c r="G401">
        <v>1</v>
      </c>
      <c r="H401">
        <v>2027</v>
      </c>
      <c r="I401">
        <v>1</v>
      </c>
      <c r="J401">
        <v>5</v>
      </c>
      <c r="K401" t="s">
        <v>312</v>
      </c>
      <c r="L401">
        <v>8</v>
      </c>
      <c r="M401">
        <v>49</v>
      </c>
      <c r="N401" t="s">
        <v>313</v>
      </c>
      <c r="O401">
        <v>49035</v>
      </c>
      <c r="P401" t="s">
        <v>235</v>
      </c>
      <c r="Q401">
        <v>490350</v>
      </c>
      <c r="R401">
        <v>43</v>
      </c>
      <c r="S401">
        <v>79</v>
      </c>
      <c r="T401" t="s">
        <v>319</v>
      </c>
      <c r="U401">
        <v>13</v>
      </c>
      <c r="V401" t="s">
        <v>344</v>
      </c>
      <c r="W401" t="s">
        <v>251</v>
      </c>
      <c r="X401" t="s">
        <v>251</v>
      </c>
      <c r="Y401" t="s">
        <v>251</v>
      </c>
      <c r="Z401" t="s">
        <v>251</v>
      </c>
      <c r="AA401" t="s">
        <v>251</v>
      </c>
      <c r="AB401" t="s">
        <v>251</v>
      </c>
      <c r="AC401"/>
      <c r="AD401"/>
      <c r="AE401" t="s">
        <v>251</v>
      </c>
      <c r="AF401">
        <v>5</v>
      </c>
      <c r="AG401" t="s">
        <v>314</v>
      </c>
      <c r="AH401" t="s">
        <v>251</v>
      </c>
      <c r="AI401" t="s">
        <v>251</v>
      </c>
      <c r="AJ401" t="s">
        <v>251</v>
      </c>
      <c r="AK401" t="s">
        <v>251</v>
      </c>
      <c r="AL401" t="s">
        <v>251</v>
      </c>
      <c r="AM401" t="s">
        <v>251</v>
      </c>
      <c r="AN401"/>
      <c r="AO401" t="s">
        <v>251</v>
      </c>
      <c r="AP401" t="s">
        <v>251</v>
      </c>
    </row>
    <row r="402" spans="1:42" x14ac:dyDescent="0.3">
      <c r="A402" s="210" t="str">
        <f t="shared" ref="A402:A465" si="25">"SL_2028_art_"&amp;S402&amp;"_"&amp;R402</f>
        <v>SL_2028_art_79_43</v>
      </c>
      <c r="B402" s="229" t="str">
        <f t="shared" ref="B402:B465" si="26">VLOOKUP(R402,$AS$7:$AT$19,2,FALSE)</f>
        <v>School Bus</v>
      </c>
      <c r="C402" s="240">
        <f t="shared" si="24"/>
        <v>1.144824296919607E-3</v>
      </c>
      <c r="D402" s="421">
        <f t="shared" ref="D402:D465" si="27">E402*C402</f>
        <v>1.9077237601438641E-8</v>
      </c>
      <c r="E402">
        <v>1.6663900000000002E-5</v>
      </c>
      <c r="F402">
        <v>1</v>
      </c>
      <c r="G402">
        <v>1</v>
      </c>
      <c r="H402">
        <v>2027</v>
      </c>
      <c r="I402">
        <v>1</v>
      </c>
      <c r="J402">
        <v>5</v>
      </c>
      <c r="K402" t="s">
        <v>312</v>
      </c>
      <c r="L402">
        <v>8</v>
      </c>
      <c r="M402">
        <v>49</v>
      </c>
      <c r="N402" t="s">
        <v>313</v>
      </c>
      <c r="O402">
        <v>49035</v>
      </c>
      <c r="P402" t="s">
        <v>235</v>
      </c>
      <c r="Q402">
        <v>490350</v>
      </c>
      <c r="R402">
        <v>43</v>
      </c>
      <c r="S402">
        <v>79</v>
      </c>
      <c r="T402" t="s">
        <v>319</v>
      </c>
      <c r="U402">
        <v>11</v>
      </c>
      <c r="V402" t="s">
        <v>345</v>
      </c>
      <c r="W402" t="s">
        <v>251</v>
      </c>
      <c r="X402" t="s">
        <v>251</v>
      </c>
      <c r="Y402" t="s">
        <v>251</v>
      </c>
      <c r="Z402" t="s">
        <v>251</v>
      </c>
      <c r="AA402" t="s">
        <v>251</v>
      </c>
      <c r="AB402" t="s">
        <v>251</v>
      </c>
      <c r="AC402"/>
      <c r="AD402"/>
      <c r="AE402" t="s">
        <v>251</v>
      </c>
      <c r="AF402">
        <v>5</v>
      </c>
      <c r="AG402" t="s">
        <v>314</v>
      </c>
      <c r="AH402" t="s">
        <v>251</v>
      </c>
      <c r="AI402" t="s">
        <v>251</v>
      </c>
      <c r="AJ402" t="s">
        <v>251</v>
      </c>
      <c r="AK402" t="s">
        <v>251</v>
      </c>
      <c r="AL402" t="s">
        <v>251</v>
      </c>
      <c r="AM402" t="s">
        <v>251</v>
      </c>
      <c r="AN402"/>
      <c r="AO402" t="s">
        <v>251</v>
      </c>
      <c r="AP402" t="s">
        <v>251</v>
      </c>
    </row>
    <row r="403" spans="1:42" x14ac:dyDescent="0.3">
      <c r="A403" s="210" t="str">
        <f t="shared" si="25"/>
        <v>SL_2028_art_79_43</v>
      </c>
      <c r="B403" s="229" t="str">
        <f t="shared" si="26"/>
        <v>School Bus</v>
      </c>
      <c r="C403" s="240">
        <f t="shared" ref="C403:C466" si="28">VLOOKUP(R403,$AS$7:$AZ$19,Funding_Year-2021,FALSE)</f>
        <v>1.144824296919607E-3</v>
      </c>
      <c r="D403" s="421">
        <f t="shared" si="27"/>
        <v>3.103275221659979E-3</v>
      </c>
      <c r="E403">
        <v>2.7107000000000001</v>
      </c>
      <c r="F403">
        <v>1</v>
      </c>
      <c r="G403">
        <v>1</v>
      </c>
      <c r="H403">
        <v>2027</v>
      </c>
      <c r="I403">
        <v>1</v>
      </c>
      <c r="J403">
        <v>5</v>
      </c>
      <c r="K403" t="s">
        <v>312</v>
      </c>
      <c r="L403">
        <v>8</v>
      </c>
      <c r="M403">
        <v>49</v>
      </c>
      <c r="N403" t="s">
        <v>313</v>
      </c>
      <c r="O403">
        <v>49035</v>
      </c>
      <c r="P403" t="s">
        <v>235</v>
      </c>
      <c r="Q403">
        <v>490350</v>
      </c>
      <c r="R403">
        <v>43</v>
      </c>
      <c r="S403">
        <v>79</v>
      </c>
      <c r="T403" t="s">
        <v>319</v>
      </c>
      <c r="U403">
        <v>1</v>
      </c>
      <c r="V403" t="s">
        <v>343</v>
      </c>
      <c r="W403" t="s">
        <v>251</v>
      </c>
      <c r="X403" t="s">
        <v>251</v>
      </c>
      <c r="Y403" t="s">
        <v>251</v>
      </c>
      <c r="Z403" t="s">
        <v>251</v>
      </c>
      <c r="AA403" t="s">
        <v>251</v>
      </c>
      <c r="AB403" t="s">
        <v>251</v>
      </c>
      <c r="AC403"/>
      <c r="AD403"/>
      <c r="AE403" t="s">
        <v>251</v>
      </c>
      <c r="AF403">
        <v>5</v>
      </c>
      <c r="AG403" t="s">
        <v>314</v>
      </c>
      <c r="AH403" t="s">
        <v>251</v>
      </c>
      <c r="AI403" t="s">
        <v>251</v>
      </c>
      <c r="AJ403" t="s">
        <v>251</v>
      </c>
      <c r="AK403" t="s">
        <v>251</v>
      </c>
      <c r="AL403" t="s">
        <v>251</v>
      </c>
      <c r="AM403" t="s">
        <v>251</v>
      </c>
      <c r="AN403"/>
      <c r="AO403" t="s">
        <v>251</v>
      </c>
      <c r="AP403" t="s">
        <v>251</v>
      </c>
    </row>
    <row r="404" spans="1:42" x14ac:dyDescent="0.3">
      <c r="A404" s="210" t="str">
        <f t="shared" si="25"/>
        <v>SL_2028_art_79_42</v>
      </c>
      <c r="B404" s="229" t="str">
        <f t="shared" si="26"/>
        <v>Transit Bus</v>
      </c>
      <c r="C404" s="240">
        <f t="shared" si="28"/>
        <v>4.7511097353918329E-4</v>
      </c>
      <c r="D404" s="421">
        <f t="shared" si="27"/>
        <v>3.7203279716401621E-5</v>
      </c>
      <c r="E404">
        <v>7.8304399999999996E-2</v>
      </c>
      <c r="F404">
        <v>1</v>
      </c>
      <c r="G404">
        <v>1</v>
      </c>
      <c r="H404">
        <v>2027</v>
      </c>
      <c r="I404">
        <v>1</v>
      </c>
      <c r="J404">
        <v>5</v>
      </c>
      <c r="K404" t="s">
        <v>312</v>
      </c>
      <c r="L404">
        <v>8</v>
      </c>
      <c r="M404">
        <v>49</v>
      </c>
      <c r="N404" t="s">
        <v>313</v>
      </c>
      <c r="O404">
        <v>49035</v>
      </c>
      <c r="P404" t="s">
        <v>235</v>
      </c>
      <c r="Q404">
        <v>490350</v>
      </c>
      <c r="R404">
        <v>42</v>
      </c>
      <c r="S404">
        <v>79</v>
      </c>
      <c r="T404" t="s">
        <v>319</v>
      </c>
      <c r="U404">
        <v>15</v>
      </c>
      <c r="V404" t="s">
        <v>342</v>
      </c>
      <c r="W404" t="s">
        <v>251</v>
      </c>
      <c r="X404" t="s">
        <v>251</v>
      </c>
      <c r="Y404" t="s">
        <v>251</v>
      </c>
      <c r="Z404" t="s">
        <v>251</v>
      </c>
      <c r="AA404" t="s">
        <v>251</v>
      </c>
      <c r="AB404" t="s">
        <v>251</v>
      </c>
      <c r="AC404"/>
      <c r="AD404"/>
      <c r="AE404" t="s">
        <v>251</v>
      </c>
      <c r="AF404">
        <v>5</v>
      </c>
      <c r="AG404" t="s">
        <v>314</v>
      </c>
      <c r="AH404" t="s">
        <v>251</v>
      </c>
      <c r="AI404" t="s">
        <v>251</v>
      </c>
      <c r="AJ404" t="s">
        <v>251</v>
      </c>
      <c r="AK404" t="s">
        <v>251</v>
      </c>
      <c r="AL404" t="s">
        <v>251</v>
      </c>
      <c r="AM404" t="s">
        <v>251</v>
      </c>
      <c r="AN404"/>
      <c r="AO404" t="s">
        <v>251</v>
      </c>
      <c r="AP404" t="s">
        <v>251</v>
      </c>
    </row>
    <row r="405" spans="1:42" x14ac:dyDescent="0.3">
      <c r="A405" s="210" t="str">
        <f t="shared" si="25"/>
        <v>SL_2028_art_79_42</v>
      </c>
      <c r="B405" s="229" t="str">
        <f t="shared" si="26"/>
        <v>Transit Bus</v>
      </c>
      <c r="C405" s="240">
        <f t="shared" si="28"/>
        <v>4.7511097353918329E-4</v>
      </c>
      <c r="D405" s="421">
        <f t="shared" si="27"/>
        <v>7.014015791261609E-6</v>
      </c>
      <c r="E405">
        <v>1.4762900000000001E-2</v>
      </c>
      <c r="F405">
        <v>1</v>
      </c>
      <c r="G405">
        <v>1</v>
      </c>
      <c r="H405">
        <v>2027</v>
      </c>
      <c r="I405">
        <v>1</v>
      </c>
      <c r="J405">
        <v>5</v>
      </c>
      <c r="K405" t="s">
        <v>312</v>
      </c>
      <c r="L405">
        <v>8</v>
      </c>
      <c r="M405">
        <v>49</v>
      </c>
      <c r="N405" t="s">
        <v>313</v>
      </c>
      <c r="O405">
        <v>49035</v>
      </c>
      <c r="P405" t="s">
        <v>235</v>
      </c>
      <c r="Q405">
        <v>490350</v>
      </c>
      <c r="R405">
        <v>42</v>
      </c>
      <c r="S405">
        <v>79</v>
      </c>
      <c r="T405" t="s">
        <v>319</v>
      </c>
      <c r="U405">
        <v>13</v>
      </c>
      <c r="V405" t="s">
        <v>344</v>
      </c>
      <c r="W405" t="s">
        <v>251</v>
      </c>
      <c r="X405" t="s">
        <v>251</v>
      </c>
      <c r="Y405" t="s">
        <v>251</v>
      </c>
      <c r="Z405" t="s">
        <v>251</v>
      </c>
      <c r="AA405" t="s">
        <v>251</v>
      </c>
      <c r="AB405" t="s">
        <v>251</v>
      </c>
      <c r="AC405"/>
      <c r="AD405"/>
      <c r="AE405" t="s">
        <v>251</v>
      </c>
      <c r="AF405">
        <v>5</v>
      </c>
      <c r="AG405" t="s">
        <v>314</v>
      </c>
      <c r="AH405" t="s">
        <v>251</v>
      </c>
      <c r="AI405" t="s">
        <v>251</v>
      </c>
      <c r="AJ405" t="s">
        <v>251</v>
      </c>
      <c r="AK405" t="s">
        <v>251</v>
      </c>
      <c r="AL405" t="s">
        <v>251</v>
      </c>
      <c r="AM405" t="s">
        <v>251</v>
      </c>
      <c r="AN405"/>
      <c r="AO405" t="s">
        <v>251</v>
      </c>
      <c r="AP405" t="s">
        <v>251</v>
      </c>
    </row>
    <row r="406" spans="1:42" x14ac:dyDescent="0.3">
      <c r="A406" s="210" t="str">
        <f t="shared" si="25"/>
        <v>SL_2028_art_79_42</v>
      </c>
      <c r="B406" s="229" t="str">
        <f t="shared" si="26"/>
        <v>Transit Bus</v>
      </c>
      <c r="C406" s="240">
        <f t="shared" si="28"/>
        <v>4.7511097353918329E-4</v>
      </c>
      <c r="D406" s="421">
        <f t="shared" si="27"/>
        <v>1.5171813740221449E-8</v>
      </c>
      <c r="E406">
        <v>3.1933200000000001E-5</v>
      </c>
      <c r="F406">
        <v>1</v>
      </c>
      <c r="G406">
        <v>1</v>
      </c>
      <c r="H406">
        <v>2027</v>
      </c>
      <c r="I406">
        <v>1</v>
      </c>
      <c r="J406">
        <v>5</v>
      </c>
      <c r="K406" t="s">
        <v>312</v>
      </c>
      <c r="L406">
        <v>8</v>
      </c>
      <c r="M406">
        <v>49</v>
      </c>
      <c r="N406" t="s">
        <v>313</v>
      </c>
      <c r="O406">
        <v>49035</v>
      </c>
      <c r="P406" t="s">
        <v>235</v>
      </c>
      <c r="Q406">
        <v>490350</v>
      </c>
      <c r="R406">
        <v>42</v>
      </c>
      <c r="S406">
        <v>79</v>
      </c>
      <c r="T406" t="s">
        <v>319</v>
      </c>
      <c r="U406">
        <v>11</v>
      </c>
      <c r="V406" t="s">
        <v>345</v>
      </c>
      <c r="W406" t="s">
        <v>251</v>
      </c>
      <c r="X406" t="s">
        <v>251</v>
      </c>
      <c r="Y406" t="s">
        <v>251</v>
      </c>
      <c r="Z406" t="s">
        <v>251</v>
      </c>
      <c r="AA406" t="s">
        <v>251</v>
      </c>
      <c r="AB406" t="s">
        <v>251</v>
      </c>
      <c r="AC406"/>
      <c r="AD406"/>
      <c r="AE406" t="s">
        <v>251</v>
      </c>
      <c r="AF406">
        <v>5</v>
      </c>
      <c r="AG406" t="s">
        <v>314</v>
      </c>
      <c r="AH406" t="s">
        <v>251</v>
      </c>
      <c r="AI406" t="s">
        <v>251</v>
      </c>
      <c r="AJ406" t="s">
        <v>251</v>
      </c>
      <c r="AK406" t="s">
        <v>251</v>
      </c>
      <c r="AL406" t="s">
        <v>251</v>
      </c>
      <c r="AM406" t="s">
        <v>251</v>
      </c>
      <c r="AN406"/>
      <c r="AO406" t="s">
        <v>251</v>
      </c>
      <c r="AP406" t="s">
        <v>251</v>
      </c>
    </row>
    <row r="407" spans="1:42" x14ac:dyDescent="0.3">
      <c r="A407" s="210" t="str">
        <f t="shared" si="25"/>
        <v>SL_2028_art_79_42</v>
      </c>
      <c r="B407" s="229" t="str">
        <f t="shared" si="26"/>
        <v>Transit Bus</v>
      </c>
      <c r="C407" s="240">
        <f t="shared" si="28"/>
        <v>4.7511097353918329E-4</v>
      </c>
      <c r="D407" s="421">
        <f t="shared" si="27"/>
        <v>1.2594431730966087E-3</v>
      </c>
      <c r="E407">
        <v>2.6508400000000001</v>
      </c>
      <c r="F407">
        <v>1</v>
      </c>
      <c r="G407">
        <v>1</v>
      </c>
      <c r="H407">
        <v>2027</v>
      </c>
      <c r="I407">
        <v>1</v>
      </c>
      <c r="J407">
        <v>5</v>
      </c>
      <c r="K407" t="s">
        <v>312</v>
      </c>
      <c r="L407">
        <v>8</v>
      </c>
      <c r="M407">
        <v>49</v>
      </c>
      <c r="N407" t="s">
        <v>313</v>
      </c>
      <c r="O407">
        <v>49035</v>
      </c>
      <c r="P407" t="s">
        <v>235</v>
      </c>
      <c r="Q407">
        <v>490350</v>
      </c>
      <c r="R407">
        <v>42</v>
      </c>
      <c r="S407">
        <v>79</v>
      </c>
      <c r="T407" t="s">
        <v>319</v>
      </c>
      <c r="U407">
        <v>1</v>
      </c>
      <c r="V407" t="s">
        <v>343</v>
      </c>
      <c r="W407" t="s">
        <v>251</v>
      </c>
      <c r="X407" t="s">
        <v>251</v>
      </c>
      <c r="Y407" t="s">
        <v>251</v>
      </c>
      <c r="Z407" t="s">
        <v>251</v>
      </c>
      <c r="AA407" t="s">
        <v>251</v>
      </c>
      <c r="AB407" t="s">
        <v>251</v>
      </c>
      <c r="AC407"/>
      <c r="AD407"/>
      <c r="AE407" t="s">
        <v>251</v>
      </c>
      <c r="AF407">
        <v>5</v>
      </c>
      <c r="AG407" t="s">
        <v>314</v>
      </c>
      <c r="AH407" t="s">
        <v>251</v>
      </c>
      <c r="AI407" t="s">
        <v>251</v>
      </c>
      <c r="AJ407" t="s">
        <v>251</v>
      </c>
      <c r="AK407" t="s">
        <v>251</v>
      </c>
      <c r="AL407" t="s">
        <v>251</v>
      </c>
      <c r="AM407" t="s">
        <v>251</v>
      </c>
      <c r="AN407"/>
      <c r="AO407" t="s">
        <v>251</v>
      </c>
      <c r="AP407" t="s">
        <v>251</v>
      </c>
    </row>
    <row r="408" spans="1:42" x14ac:dyDescent="0.3">
      <c r="A408" s="210" t="str">
        <f t="shared" si="25"/>
        <v>SL_2028_art_79_41</v>
      </c>
      <c r="B408" s="229" t="str">
        <f t="shared" si="26"/>
        <v>Intercity Bus</v>
      </c>
      <c r="C408" s="240">
        <f t="shared" si="28"/>
        <v>1.4397214122347196E-3</v>
      </c>
      <c r="D408" s="421">
        <f t="shared" si="27"/>
        <v>9.6275322613265484E-5</v>
      </c>
      <c r="E408">
        <v>6.6870799999999994E-2</v>
      </c>
      <c r="F408">
        <v>1</v>
      </c>
      <c r="G408">
        <v>1</v>
      </c>
      <c r="H408">
        <v>2027</v>
      </c>
      <c r="I408">
        <v>1</v>
      </c>
      <c r="J408">
        <v>5</v>
      </c>
      <c r="K408" t="s">
        <v>312</v>
      </c>
      <c r="L408">
        <v>8</v>
      </c>
      <c r="M408">
        <v>49</v>
      </c>
      <c r="N408" t="s">
        <v>313</v>
      </c>
      <c r="O408">
        <v>49035</v>
      </c>
      <c r="P408" t="s">
        <v>235</v>
      </c>
      <c r="Q408">
        <v>490350</v>
      </c>
      <c r="R408">
        <v>41</v>
      </c>
      <c r="S408">
        <v>79</v>
      </c>
      <c r="T408" t="s">
        <v>319</v>
      </c>
      <c r="U408">
        <v>15</v>
      </c>
      <c r="V408" t="s">
        <v>342</v>
      </c>
      <c r="W408" t="s">
        <v>251</v>
      </c>
      <c r="X408" t="s">
        <v>251</v>
      </c>
      <c r="Y408" t="s">
        <v>251</v>
      </c>
      <c r="Z408" t="s">
        <v>251</v>
      </c>
      <c r="AA408" t="s">
        <v>251</v>
      </c>
      <c r="AB408" t="s">
        <v>251</v>
      </c>
      <c r="AC408"/>
      <c r="AD408"/>
      <c r="AE408" t="s">
        <v>251</v>
      </c>
      <c r="AF408">
        <v>5</v>
      </c>
      <c r="AG408" t="s">
        <v>314</v>
      </c>
      <c r="AH408" t="s">
        <v>251</v>
      </c>
      <c r="AI408" t="s">
        <v>251</v>
      </c>
      <c r="AJ408" t="s">
        <v>251</v>
      </c>
      <c r="AK408" t="s">
        <v>251</v>
      </c>
      <c r="AL408" t="s">
        <v>251</v>
      </c>
      <c r="AM408" t="s">
        <v>251</v>
      </c>
      <c r="AN408"/>
      <c r="AO408" t="s">
        <v>251</v>
      </c>
      <c r="AP408" t="s">
        <v>251</v>
      </c>
    </row>
    <row r="409" spans="1:42" x14ac:dyDescent="0.3">
      <c r="A409" s="210" t="str">
        <f t="shared" si="25"/>
        <v>SL_2028_art_79_41</v>
      </c>
      <c r="B409" s="229" t="str">
        <f t="shared" si="26"/>
        <v>Intercity Bus</v>
      </c>
      <c r="C409" s="240">
        <f t="shared" si="28"/>
        <v>1.4397214122347196E-3</v>
      </c>
      <c r="D409" s="421">
        <f t="shared" si="27"/>
        <v>3.2779721085901318E-3</v>
      </c>
      <c r="E409">
        <v>2.2768099999999998</v>
      </c>
      <c r="F409">
        <v>1</v>
      </c>
      <c r="G409">
        <v>1</v>
      </c>
      <c r="H409">
        <v>2027</v>
      </c>
      <c r="I409">
        <v>1</v>
      </c>
      <c r="J409">
        <v>5</v>
      </c>
      <c r="K409" t="s">
        <v>312</v>
      </c>
      <c r="L409">
        <v>8</v>
      </c>
      <c r="M409">
        <v>49</v>
      </c>
      <c r="N409" t="s">
        <v>313</v>
      </c>
      <c r="O409">
        <v>49035</v>
      </c>
      <c r="P409" t="s">
        <v>235</v>
      </c>
      <c r="Q409">
        <v>490350</v>
      </c>
      <c r="R409">
        <v>41</v>
      </c>
      <c r="S409">
        <v>79</v>
      </c>
      <c r="T409" t="s">
        <v>319</v>
      </c>
      <c r="U409">
        <v>1</v>
      </c>
      <c r="V409" t="s">
        <v>343</v>
      </c>
      <c r="W409" t="s">
        <v>251</v>
      </c>
      <c r="X409" t="s">
        <v>251</v>
      </c>
      <c r="Y409" t="s">
        <v>251</v>
      </c>
      <c r="Z409" t="s">
        <v>251</v>
      </c>
      <c r="AA409" t="s">
        <v>251</v>
      </c>
      <c r="AB409" t="s">
        <v>251</v>
      </c>
      <c r="AC409"/>
      <c r="AD409"/>
      <c r="AE409" t="s">
        <v>251</v>
      </c>
      <c r="AF409">
        <v>5</v>
      </c>
      <c r="AG409" t="s">
        <v>314</v>
      </c>
      <c r="AH409" t="s">
        <v>251</v>
      </c>
      <c r="AI409" t="s">
        <v>251</v>
      </c>
      <c r="AJ409" t="s">
        <v>251</v>
      </c>
      <c r="AK409" t="s">
        <v>251</v>
      </c>
      <c r="AL409" t="s">
        <v>251</v>
      </c>
      <c r="AM409" t="s">
        <v>251</v>
      </c>
      <c r="AN409"/>
      <c r="AO409" t="s">
        <v>251</v>
      </c>
      <c r="AP409" t="s">
        <v>251</v>
      </c>
    </row>
    <row r="410" spans="1:42" x14ac:dyDescent="0.3">
      <c r="A410" s="210" t="str">
        <f t="shared" si="25"/>
        <v>SL_2028_art_79_32</v>
      </c>
      <c r="B410" s="229" t="str">
        <f t="shared" si="26"/>
        <v>Light Commercial Truck</v>
      </c>
      <c r="C410" s="240">
        <f t="shared" si="28"/>
        <v>2.8352451231163752E-2</v>
      </c>
      <c r="D410" s="421">
        <f t="shared" si="27"/>
        <v>9.8224515569756009E-5</v>
      </c>
      <c r="E410">
        <v>3.4644099999999998E-3</v>
      </c>
      <c r="F410">
        <v>1</v>
      </c>
      <c r="G410">
        <v>1</v>
      </c>
      <c r="H410">
        <v>2027</v>
      </c>
      <c r="I410">
        <v>1</v>
      </c>
      <c r="J410">
        <v>5</v>
      </c>
      <c r="K410" t="s">
        <v>312</v>
      </c>
      <c r="L410">
        <v>8</v>
      </c>
      <c r="M410">
        <v>49</v>
      </c>
      <c r="N410" t="s">
        <v>313</v>
      </c>
      <c r="O410">
        <v>49035</v>
      </c>
      <c r="P410" t="s">
        <v>235</v>
      </c>
      <c r="Q410">
        <v>490350</v>
      </c>
      <c r="R410">
        <v>32</v>
      </c>
      <c r="S410">
        <v>79</v>
      </c>
      <c r="T410" t="s">
        <v>319</v>
      </c>
      <c r="U410">
        <v>15</v>
      </c>
      <c r="V410" t="s">
        <v>342</v>
      </c>
      <c r="W410" t="s">
        <v>251</v>
      </c>
      <c r="X410" t="s">
        <v>251</v>
      </c>
      <c r="Y410" t="s">
        <v>251</v>
      </c>
      <c r="Z410" t="s">
        <v>251</v>
      </c>
      <c r="AA410" t="s">
        <v>251</v>
      </c>
      <c r="AB410" t="s">
        <v>251</v>
      </c>
      <c r="AC410"/>
      <c r="AD410"/>
      <c r="AE410" t="s">
        <v>251</v>
      </c>
      <c r="AF410">
        <v>5</v>
      </c>
      <c r="AG410" t="s">
        <v>314</v>
      </c>
      <c r="AH410" t="s">
        <v>251</v>
      </c>
      <c r="AI410" t="s">
        <v>251</v>
      </c>
      <c r="AJ410" t="s">
        <v>251</v>
      </c>
      <c r="AK410" t="s">
        <v>251</v>
      </c>
      <c r="AL410" t="s">
        <v>251</v>
      </c>
      <c r="AM410" t="s">
        <v>251</v>
      </c>
      <c r="AN410"/>
      <c r="AO410" t="s">
        <v>251</v>
      </c>
      <c r="AP410" t="s">
        <v>251</v>
      </c>
    </row>
    <row r="411" spans="1:42" x14ac:dyDescent="0.3">
      <c r="A411" s="210" t="str">
        <f t="shared" si="25"/>
        <v>SL_2028_art_79_32</v>
      </c>
      <c r="B411" s="229" t="str">
        <f t="shared" si="26"/>
        <v>Light Commercial Truck</v>
      </c>
      <c r="C411" s="240">
        <f t="shared" si="28"/>
        <v>2.8352451231163752E-2</v>
      </c>
      <c r="D411" s="421">
        <f t="shared" si="27"/>
        <v>1.3236115037658949E-2</v>
      </c>
      <c r="E411">
        <v>0.46684199999999998</v>
      </c>
      <c r="F411">
        <v>1</v>
      </c>
      <c r="G411">
        <v>1</v>
      </c>
      <c r="H411">
        <v>2027</v>
      </c>
      <c r="I411">
        <v>1</v>
      </c>
      <c r="J411">
        <v>5</v>
      </c>
      <c r="K411" t="s">
        <v>312</v>
      </c>
      <c r="L411">
        <v>8</v>
      </c>
      <c r="M411">
        <v>49</v>
      </c>
      <c r="N411" t="s">
        <v>313</v>
      </c>
      <c r="O411">
        <v>49035</v>
      </c>
      <c r="P411" t="s">
        <v>235</v>
      </c>
      <c r="Q411">
        <v>490350</v>
      </c>
      <c r="R411">
        <v>32</v>
      </c>
      <c r="S411">
        <v>79</v>
      </c>
      <c r="T411" t="s">
        <v>319</v>
      </c>
      <c r="U411">
        <v>13</v>
      </c>
      <c r="V411" t="s">
        <v>344</v>
      </c>
      <c r="W411" t="s">
        <v>251</v>
      </c>
      <c r="X411" t="s">
        <v>251</v>
      </c>
      <c r="Y411" t="s">
        <v>251</v>
      </c>
      <c r="Z411" t="s">
        <v>251</v>
      </c>
      <c r="AA411" t="s">
        <v>251</v>
      </c>
      <c r="AB411" t="s">
        <v>251</v>
      </c>
      <c r="AC411"/>
      <c r="AD411"/>
      <c r="AE411" t="s">
        <v>251</v>
      </c>
      <c r="AF411">
        <v>5</v>
      </c>
      <c r="AG411" t="s">
        <v>314</v>
      </c>
      <c r="AH411" t="s">
        <v>251</v>
      </c>
      <c r="AI411" t="s">
        <v>251</v>
      </c>
      <c r="AJ411" t="s">
        <v>251</v>
      </c>
      <c r="AK411" t="s">
        <v>251</v>
      </c>
      <c r="AL411" t="s">
        <v>251</v>
      </c>
      <c r="AM411" t="s">
        <v>251</v>
      </c>
      <c r="AN411"/>
      <c r="AO411" t="s">
        <v>251</v>
      </c>
      <c r="AP411" t="s">
        <v>251</v>
      </c>
    </row>
    <row r="412" spans="1:42" x14ac:dyDescent="0.3">
      <c r="A412" s="210" t="str">
        <f t="shared" si="25"/>
        <v>SL_2028_art_79_32</v>
      </c>
      <c r="B412" s="229" t="str">
        <f t="shared" si="26"/>
        <v>Light Commercial Truck</v>
      </c>
      <c r="C412" s="240">
        <f t="shared" si="28"/>
        <v>2.8352451231163752E-2</v>
      </c>
      <c r="D412" s="421">
        <f t="shared" si="27"/>
        <v>3.3747355651429592E-5</v>
      </c>
      <c r="E412">
        <v>1.1902799999999999E-3</v>
      </c>
      <c r="F412">
        <v>1</v>
      </c>
      <c r="G412">
        <v>1</v>
      </c>
      <c r="H412">
        <v>2027</v>
      </c>
      <c r="I412">
        <v>1</v>
      </c>
      <c r="J412">
        <v>5</v>
      </c>
      <c r="K412" t="s">
        <v>312</v>
      </c>
      <c r="L412">
        <v>8</v>
      </c>
      <c r="M412">
        <v>49</v>
      </c>
      <c r="N412" t="s">
        <v>313</v>
      </c>
      <c r="O412">
        <v>49035</v>
      </c>
      <c r="P412" t="s">
        <v>235</v>
      </c>
      <c r="Q412">
        <v>490350</v>
      </c>
      <c r="R412">
        <v>32</v>
      </c>
      <c r="S412">
        <v>79</v>
      </c>
      <c r="T412" t="s">
        <v>319</v>
      </c>
      <c r="U412">
        <v>11</v>
      </c>
      <c r="V412" t="s">
        <v>345</v>
      </c>
      <c r="W412" t="s">
        <v>251</v>
      </c>
      <c r="X412" t="s">
        <v>251</v>
      </c>
      <c r="Y412" t="s">
        <v>251</v>
      </c>
      <c r="Z412" t="s">
        <v>251</v>
      </c>
      <c r="AA412" t="s">
        <v>251</v>
      </c>
      <c r="AB412" t="s">
        <v>251</v>
      </c>
      <c r="AC412"/>
      <c r="AD412"/>
      <c r="AE412" t="s">
        <v>251</v>
      </c>
      <c r="AF412">
        <v>5</v>
      </c>
      <c r="AG412" t="s">
        <v>314</v>
      </c>
      <c r="AH412" t="s">
        <v>251</v>
      </c>
      <c r="AI412" t="s">
        <v>251</v>
      </c>
      <c r="AJ412" t="s">
        <v>251</v>
      </c>
      <c r="AK412" t="s">
        <v>251</v>
      </c>
      <c r="AL412" t="s">
        <v>251</v>
      </c>
      <c r="AM412" t="s">
        <v>251</v>
      </c>
      <c r="AN412"/>
      <c r="AO412" t="s">
        <v>251</v>
      </c>
      <c r="AP412" t="s">
        <v>251</v>
      </c>
    </row>
    <row r="413" spans="1:42" x14ac:dyDescent="0.3">
      <c r="A413" s="210" t="str">
        <f t="shared" si="25"/>
        <v>SL_2028_art_79_32</v>
      </c>
      <c r="B413" s="229" t="str">
        <f t="shared" si="26"/>
        <v>Light Commercial Truck</v>
      </c>
      <c r="C413" s="240">
        <f t="shared" si="28"/>
        <v>2.8352451231163752E-2</v>
      </c>
      <c r="D413" s="421">
        <f t="shared" si="27"/>
        <v>7.36517296122187E-3</v>
      </c>
      <c r="E413">
        <v>0.259772</v>
      </c>
      <c r="F413">
        <v>1</v>
      </c>
      <c r="G413">
        <v>1</v>
      </c>
      <c r="H413">
        <v>2027</v>
      </c>
      <c r="I413">
        <v>1</v>
      </c>
      <c r="J413">
        <v>5</v>
      </c>
      <c r="K413" t="s">
        <v>312</v>
      </c>
      <c r="L413">
        <v>8</v>
      </c>
      <c r="M413">
        <v>49</v>
      </c>
      <c r="N413" t="s">
        <v>313</v>
      </c>
      <c r="O413">
        <v>49035</v>
      </c>
      <c r="P413" t="s">
        <v>235</v>
      </c>
      <c r="Q413">
        <v>490350</v>
      </c>
      <c r="R413">
        <v>32</v>
      </c>
      <c r="S413">
        <v>79</v>
      </c>
      <c r="T413" t="s">
        <v>319</v>
      </c>
      <c r="U413">
        <v>1</v>
      </c>
      <c r="V413" t="s">
        <v>343</v>
      </c>
      <c r="W413" t="s">
        <v>251</v>
      </c>
      <c r="X413" t="s">
        <v>251</v>
      </c>
      <c r="Y413" t="s">
        <v>251</v>
      </c>
      <c r="Z413" t="s">
        <v>251</v>
      </c>
      <c r="AA413" t="s">
        <v>251</v>
      </c>
      <c r="AB413" t="s">
        <v>251</v>
      </c>
      <c r="AC413"/>
      <c r="AD413"/>
      <c r="AE413" t="s">
        <v>251</v>
      </c>
      <c r="AF413">
        <v>5</v>
      </c>
      <c r="AG413" t="s">
        <v>314</v>
      </c>
      <c r="AH413" t="s">
        <v>251</v>
      </c>
      <c r="AI413" t="s">
        <v>251</v>
      </c>
      <c r="AJ413" t="s">
        <v>251</v>
      </c>
      <c r="AK413" t="s">
        <v>251</v>
      </c>
      <c r="AL413" t="s">
        <v>251</v>
      </c>
      <c r="AM413" t="s">
        <v>251</v>
      </c>
      <c r="AN413"/>
      <c r="AO413" t="s">
        <v>251</v>
      </c>
      <c r="AP413" t="s">
        <v>251</v>
      </c>
    </row>
    <row r="414" spans="1:42" x14ac:dyDescent="0.3">
      <c r="A414" s="210" t="str">
        <f t="shared" si="25"/>
        <v>SL_2028_art_79_31</v>
      </c>
      <c r="B414" s="229" t="str">
        <f t="shared" si="26"/>
        <v>Passenger Truck</v>
      </c>
      <c r="C414" s="240">
        <f t="shared" si="28"/>
        <v>0.24407841471830063</v>
      </c>
      <c r="D414" s="421">
        <f t="shared" si="27"/>
        <v>7.5429993284543626E-4</v>
      </c>
      <c r="E414">
        <v>3.0904000000000001E-3</v>
      </c>
      <c r="F414">
        <v>1</v>
      </c>
      <c r="G414">
        <v>1</v>
      </c>
      <c r="H414">
        <v>2027</v>
      </c>
      <c r="I414">
        <v>1</v>
      </c>
      <c r="J414">
        <v>5</v>
      </c>
      <c r="K414" t="s">
        <v>312</v>
      </c>
      <c r="L414">
        <v>8</v>
      </c>
      <c r="M414">
        <v>49</v>
      </c>
      <c r="N414" t="s">
        <v>313</v>
      </c>
      <c r="O414">
        <v>49035</v>
      </c>
      <c r="P414" t="s">
        <v>235</v>
      </c>
      <c r="Q414">
        <v>490350</v>
      </c>
      <c r="R414">
        <v>31</v>
      </c>
      <c r="S414">
        <v>79</v>
      </c>
      <c r="T414" t="s">
        <v>319</v>
      </c>
      <c r="U414">
        <v>15</v>
      </c>
      <c r="V414" t="s">
        <v>342</v>
      </c>
      <c r="W414" t="s">
        <v>251</v>
      </c>
      <c r="X414" t="s">
        <v>251</v>
      </c>
      <c r="Y414" t="s">
        <v>251</v>
      </c>
      <c r="Z414" t="s">
        <v>251</v>
      </c>
      <c r="AA414" t="s">
        <v>251</v>
      </c>
      <c r="AB414" t="s">
        <v>251</v>
      </c>
      <c r="AC414"/>
      <c r="AD414"/>
      <c r="AE414" t="s">
        <v>251</v>
      </c>
      <c r="AF414">
        <v>5</v>
      </c>
      <c r="AG414" t="s">
        <v>314</v>
      </c>
      <c r="AH414" t="s">
        <v>251</v>
      </c>
      <c r="AI414" t="s">
        <v>251</v>
      </c>
      <c r="AJ414" t="s">
        <v>251</v>
      </c>
      <c r="AK414" t="s">
        <v>251</v>
      </c>
      <c r="AL414" t="s">
        <v>251</v>
      </c>
      <c r="AM414" t="s">
        <v>251</v>
      </c>
      <c r="AN414"/>
      <c r="AO414" t="s">
        <v>251</v>
      </c>
      <c r="AP414" t="s">
        <v>251</v>
      </c>
    </row>
    <row r="415" spans="1:42" x14ac:dyDescent="0.3">
      <c r="A415" s="210" t="str">
        <f t="shared" si="25"/>
        <v>SL_2028_art_79_31</v>
      </c>
      <c r="B415" s="229" t="str">
        <f t="shared" si="26"/>
        <v>Passenger Truck</v>
      </c>
      <c r="C415" s="240">
        <f t="shared" si="28"/>
        <v>0.24407841471830063</v>
      </c>
      <c r="D415" s="421">
        <f t="shared" si="27"/>
        <v>0.11370246502603204</v>
      </c>
      <c r="E415">
        <v>0.46584399999999998</v>
      </c>
      <c r="F415">
        <v>1</v>
      </c>
      <c r="G415">
        <v>1</v>
      </c>
      <c r="H415">
        <v>2027</v>
      </c>
      <c r="I415">
        <v>1</v>
      </c>
      <c r="J415">
        <v>5</v>
      </c>
      <c r="K415" t="s">
        <v>312</v>
      </c>
      <c r="L415">
        <v>8</v>
      </c>
      <c r="M415">
        <v>49</v>
      </c>
      <c r="N415" t="s">
        <v>313</v>
      </c>
      <c r="O415">
        <v>49035</v>
      </c>
      <c r="P415" t="s">
        <v>235</v>
      </c>
      <c r="Q415">
        <v>490350</v>
      </c>
      <c r="R415">
        <v>31</v>
      </c>
      <c r="S415">
        <v>79</v>
      </c>
      <c r="T415" t="s">
        <v>319</v>
      </c>
      <c r="U415">
        <v>13</v>
      </c>
      <c r="V415" t="s">
        <v>344</v>
      </c>
      <c r="W415" t="s">
        <v>251</v>
      </c>
      <c r="X415" t="s">
        <v>251</v>
      </c>
      <c r="Y415" t="s">
        <v>251</v>
      </c>
      <c r="Z415" t="s">
        <v>251</v>
      </c>
      <c r="AA415" t="s">
        <v>251</v>
      </c>
      <c r="AB415" t="s">
        <v>251</v>
      </c>
      <c r="AC415"/>
      <c r="AD415"/>
      <c r="AE415" t="s">
        <v>251</v>
      </c>
      <c r="AF415">
        <v>5</v>
      </c>
      <c r="AG415" t="s">
        <v>314</v>
      </c>
      <c r="AH415" t="s">
        <v>251</v>
      </c>
      <c r="AI415" t="s">
        <v>251</v>
      </c>
      <c r="AJ415" t="s">
        <v>251</v>
      </c>
      <c r="AK415" t="s">
        <v>251</v>
      </c>
      <c r="AL415" t="s">
        <v>251</v>
      </c>
      <c r="AM415" t="s">
        <v>251</v>
      </c>
      <c r="AN415"/>
      <c r="AO415" t="s">
        <v>251</v>
      </c>
      <c r="AP415" t="s">
        <v>251</v>
      </c>
    </row>
    <row r="416" spans="1:42" x14ac:dyDescent="0.3">
      <c r="A416" s="210" t="str">
        <f t="shared" si="25"/>
        <v>SL_2028_art_79_31</v>
      </c>
      <c r="B416" s="229" t="str">
        <f t="shared" si="26"/>
        <v>Passenger Truck</v>
      </c>
      <c r="C416" s="240">
        <f t="shared" si="28"/>
        <v>0.24407841471830063</v>
      </c>
      <c r="D416" s="421">
        <f t="shared" si="27"/>
        <v>2.9048260292454395E-4</v>
      </c>
      <c r="E416">
        <v>1.19012E-3</v>
      </c>
      <c r="F416">
        <v>1</v>
      </c>
      <c r="G416">
        <v>1</v>
      </c>
      <c r="H416">
        <v>2027</v>
      </c>
      <c r="I416">
        <v>1</v>
      </c>
      <c r="J416">
        <v>5</v>
      </c>
      <c r="K416" t="s">
        <v>312</v>
      </c>
      <c r="L416">
        <v>8</v>
      </c>
      <c r="M416">
        <v>49</v>
      </c>
      <c r="N416" t="s">
        <v>313</v>
      </c>
      <c r="O416">
        <v>49035</v>
      </c>
      <c r="P416" t="s">
        <v>235</v>
      </c>
      <c r="Q416">
        <v>490350</v>
      </c>
      <c r="R416">
        <v>31</v>
      </c>
      <c r="S416">
        <v>79</v>
      </c>
      <c r="T416" t="s">
        <v>319</v>
      </c>
      <c r="U416">
        <v>11</v>
      </c>
      <c r="V416" t="s">
        <v>345</v>
      </c>
      <c r="W416" t="s">
        <v>251</v>
      </c>
      <c r="X416" t="s">
        <v>251</v>
      </c>
      <c r="Y416" t="s">
        <v>251</v>
      </c>
      <c r="Z416" t="s">
        <v>251</v>
      </c>
      <c r="AA416" t="s">
        <v>251</v>
      </c>
      <c r="AB416" t="s">
        <v>251</v>
      </c>
      <c r="AC416"/>
      <c r="AD416"/>
      <c r="AE416" t="s">
        <v>251</v>
      </c>
      <c r="AF416">
        <v>5</v>
      </c>
      <c r="AG416" t="s">
        <v>314</v>
      </c>
      <c r="AH416" t="s">
        <v>251</v>
      </c>
      <c r="AI416" t="s">
        <v>251</v>
      </c>
      <c r="AJ416" t="s">
        <v>251</v>
      </c>
      <c r="AK416" t="s">
        <v>251</v>
      </c>
      <c r="AL416" t="s">
        <v>251</v>
      </c>
      <c r="AM416" t="s">
        <v>251</v>
      </c>
      <c r="AN416"/>
      <c r="AO416" t="s">
        <v>251</v>
      </c>
      <c r="AP416" t="s">
        <v>251</v>
      </c>
    </row>
    <row r="417" spans="1:42" x14ac:dyDescent="0.3">
      <c r="A417" s="210" t="str">
        <f t="shared" si="25"/>
        <v>SL_2028_art_79_31</v>
      </c>
      <c r="B417" s="229" t="str">
        <f t="shared" si="26"/>
        <v>Passenger Truck</v>
      </c>
      <c r="C417" s="240">
        <f t="shared" si="28"/>
        <v>0.24407841471830063</v>
      </c>
      <c r="D417" s="421">
        <f t="shared" si="27"/>
        <v>6.124757291892205E-2</v>
      </c>
      <c r="E417">
        <v>0.25093399999999999</v>
      </c>
      <c r="F417">
        <v>1</v>
      </c>
      <c r="G417">
        <v>1</v>
      </c>
      <c r="H417">
        <v>2027</v>
      </c>
      <c r="I417">
        <v>1</v>
      </c>
      <c r="J417">
        <v>5</v>
      </c>
      <c r="K417" t="s">
        <v>312</v>
      </c>
      <c r="L417">
        <v>8</v>
      </c>
      <c r="M417">
        <v>49</v>
      </c>
      <c r="N417" t="s">
        <v>313</v>
      </c>
      <c r="O417">
        <v>49035</v>
      </c>
      <c r="P417" t="s">
        <v>235</v>
      </c>
      <c r="Q417">
        <v>490350</v>
      </c>
      <c r="R417">
        <v>31</v>
      </c>
      <c r="S417">
        <v>79</v>
      </c>
      <c r="T417" t="s">
        <v>319</v>
      </c>
      <c r="U417">
        <v>1</v>
      </c>
      <c r="V417" t="s">
        <v>343</v>
      </c>
      <c r="W417" t="s">
        <v>251</v>
      </c>
      <c r="X417" t="s">
        <v>251</v>
      </c>
      <c r="Y417" t="s">
        <v>251</v>
      </c>
      <c r="Z417" t="s">
        <v>251</v>
      </c>
      <c r="AA417" t="s">
        <v>251</v>
      </c>
      <c r="AB417" t="s">
        <v>251</v>
      </c>
      <c r="AC417"/>
      <c r="AD417"/>
      <c r="AE417" t="s">
        <v>251</v>
      </c>
      <c r="AF417">
        <v>5</v>
      </c>
      <c r="AG417" t="s">
        <v>314</v>
      </c>
      <c r="AH417" t="s">
        <v>251</v>
      </c>
      <c r="AI417" t="s">
        <v>251</v>
      </c>
      <c r="AJ417" t="s">
        <v>251</v>
      </c>
      <c r="AK417" t="s">
        <v>251</v>
      </c>
      <c r="AL417" t="s">
        <v>251</v>
      </c>
      <c r="AM417" t="s">
        <v>251</v>
      </c>
      <c r="AN417"/>
      <c r="AO417" t="s">
        <v>251</v>
      </c>
      <c r="AP417" t="s">
        <v>251</v>
      </c>
    </row>
    <row r="418" spans="1:42" x14ac:dyDescent="0.3">
      <c r="A418" s="210" t="str">
        <f t="shared" si="25"/>
        <v>SL_2028_art_79_21</v>
      </c>
      <c r="B418" s="229" t="str">
        <f t="shared" si="26"/>
        <v>Passenger Car</v>
      </c>
      <c r="C418" s="240">
        <f t="shared" si="28"/>
        <v>0.64892751445142116</v>
      </c>
      <c r="D418" s="421">
        <f t="shared" si="27"/>
        <v>1.1177062616159834E-3</v>
      </c>
      <c r="E418">
        <v>1.7223900000000001E-3</v>
      </c>
      <c r="F418">
        <v>1</v>
      </c>
      <c r="G418">
        <v>1</v>
      </c>
      <c r="H418">
        <v>2027</v>
      </c>
      <c r="I418">
        <v>1</v>
      </c>
      <c r="J418">
        <v>5</v>
      </c>
      <c r="K418" t="s">
        <v>312</v>
      </c>
      <c r="L418">
        <v>8</v>
      </c>
      <c r="M418">
        <v>49</v>
      </c>
      <c r="N418" t="s">
        <v>313</v>
      </c>
      <c r="O418">
        <v>49035</v>
      </c>
      <c r="P418" t="s">
        <v>235</v>
      </c>
      <c r="Q418">
        <v>490350</v>
      </c>
      <c r="R418">
        <v>21</v>
      </c>
      <c r="S418">
        <v>79</v>
      </c>
      <c r="T418" t="s">
        <v>319</v>
      </c>
      <c r="U418">
        <v>15</v>
      </c>
      <c r="V418" t="s">
        <v>342</v>
      </c>
      <c r="W418" t="s">
        <v>251</v>
      </c>
      <c r="X418" t="s">
        <v>251</v>
      </c>
      <c r="Y418" t="s">
        <v>251</v>
      </c>
      <c r="Z418" t="s">
        <v>251</v>
      </c>
      <c r="AA418" t="s">
        <v>251</v>
      </c>
      <c r="AB418" t="s">
        <v>251</v>
      </c>
      <c r="AC418"/>
      <c r="AD418"/>
      <c r="AE418" t="s">
        <v>251</v>
      </c>
      <c r="AF418">
        <v>5</v>
      </c>
      <c r="AG418" t="s">
        <v>314</v>
      </c>
      <c r="AH418" t="s">
        <v>251</v>
      </c>
      <c r="AI418" t="s">
        <v>251</v>
      </c>
      <c r="AJ418" t="s">
        <v>251</v>
      </c>
      <c r="AK418" t="s">
        <v>251</v>
      </c>
      <c r="AL418" t="s">
        <v>251</v>
      </c>
      <c r="AM418" t="s">
        <v>251</v>
      </c>
      <c r="AN418"/>
      <c r="AO418" t="s">
        <v>251</v>
      </c>
      <c r="AP418" t="s">
        <v>251</v>
      </c>
    </row>
    <row r="419" spans="1:42" x14ac:dyDescent="0.3">
      <c r="A419" s="210" t="str">
        <f t="shared" si="25"/>
        <v>SL_2028_art_79_21</v>
      </c>
      <c r="B419" s="229" t="str">
        <f t="shared" si="26"/>
        <v>Passenger Car</v>
      </c>
      <c r="C419" s="240">
        <f t="shared" si="28"/>
        <v>0.64892751445142116</v>
      </c>
      <c r="D419" s="421">
        <f t="shared" si="27"/>
        <v>0.36584132232967653</v>
      </c>
      <c r="E419">
        <v>0.56376300000000001</v>
      </c>
      <c r="F419">
        <v>1</v>
      </c>
      <c r="G419">
        <v>1</v>
      </c>
      <c r="H419">
        <v>2027</v>
      </c>
      <c r="I419">
        <v>1</v>
      </c>
      <c r="J419">
        <v>5</v>
      </c>
      <c r="K419" t="s">
        <v>312</v>
      </c>
      <c r="L419">
        <v>8</v>
      </c>
      <c r="M419">
        <v>49</v>
      </c>
      <c r="N419" t="s">
        <v>313</v>
      </c>
      <c r="O419">
        <v>49035</v>
      </c>
      <c r="P419" t="s">
        <v>235</v>
      </c>
      <c r="Q419">
        <v>490350</v>
      </c>
      <c r="R419">
        <v>21</v>
      </c>
      <c r="S419">
        <v>79</v>
      </c>
      <c r="T419" t="s">
        <v>319</v>
      </c>
      <c r="U419">
        <v>13</v>
      </c>
      <c r="V419" t="s">
        <v>344</v>
      </c>
      <c r="W419" t="s">
        <v>251</v>
      </c>
      <c r="X419" t="s">
        <v>251</v>
      </c>
      <c r="Y419" t="s">
        <v>251</v>
      </c>
      <c r="Z419" t="s">
        <v>251</v>
      </c>
      <c r="AA419" t="s">
        <v>251</v>
      </c>
      <c r="AB419" t="s">
        <v>251</v>
      </c>
      <c r="AC419"/>
      <c r="AD419"/>
      <c r="AE419" t="s">
        <v>251</v>
      </c>
      <c r="AF419">
        <v>5</v>
      </c>
      <c r="AG419" t="s">
        <v>314</v>
      </c>
      <c r="AH419" t="s">
        <v>251</v>
      </c>
      <c r="AI419" t="s">
        <v>251</v>
      </c>
      <c r="AJ419" t="s">
        <v>251</v>
      </c>
      <c r="AK419" t="s">
        <v>251</v>
      </c>
      <c r="AL419" t="s">
        <v>251</v>
      </c>
      <c r="AM419" t="s">
        <v>251</v>
      </c>
      <c r="AN419"/>
      <c r="AO419" t="s">
        <v>251</v>
      </c>
      <c r="AP419" t="s">
        <v>251</v>
      </c>
    </row>
    <row r="420" spans="1:42" x14ac:dyDescent="0.3">
      <c r="A420" s="210" t="str">
        <f t="shared" si="25"/>
        <v>SL_2028_art_79_21</v>
      </c>
      <c r="B420" s="229" t="str">
        <f t="shared" si="26"/>
        <v>Passenger Car</v>
      </c>
      <c r="C420" s="240">
        <f t="shared" si="28"/>
        <v>0.64892751445142116</v>
      </c>
      <c r="D420" s="421">
        <f t="shared" si="27"/>
        <v>1.0214897790482712E-3</v>
      </c>
      <c r="E420">
        <v>1.57412E-3</v>
      </c>
      <c r="F420">
        <v>1</v>
      </c>
      <c r="G420">
        <v>1</v>
      </c>
      <c r="H420">
        <v>2027</v>
      </c>
      <c r="I420">
        <v>1</v>
      </c>
      <c r="J420">
        <v>5</v>
      </c>
      <c r="K420" t="s">
        <v>312</v>
      </c>
      <c r="L420">
        <v>8</v>
      </c>
      <c r="M420">
        <v>49</v>
      </c>
      <c r="N420" t="s">
        <v>313</v>
      </c>
      <c r="O420">
        <v>49035</v>
      </c>
      <c r="P420" t="s">
        <v>235</v>
      </c>
      <c r="Q420">
        <v>490350</v>
      </c>
      <c r="R420">
        <v>21</v>
      </c>
      <c r="S420">
        <v>79</v>
      </c>
      <c r="T420" t="s">
        <v>319</v>
      </c>
      <c r="U420">
        <v>11</v>
      </c>
      <c r="V420" t="s">
        <v>345</v>
      </c>
      <c r="W420" t="s">
        <v>251</v>
      </c>
      <c r="X420" t="s">
        <v>251</v>
      </c>
      <c r="Y420" t="s">
        <v>251</v>
      </c>
      <c r="Z420" t="s">
        <v>251</v>
      </c>
      <c r="AA420" t="s">
        <v>251</v>
      </c>
      <c r="AB420" t="s">
        <v>251</v>
      </c>
      <c r="AC420"/>
      <c r="AD420"/>
      <c r="AE420" t="s">
        <v>251</v>
      </c>
      <c r="AF420">
        <v>5</v>
      </c>
      <c r="AG420" t="s">
        <v>314</v>
      </c>
      <c r="AH420" t="s">
        <v>251</v>
      </c>
      <c r="AI420" t="s">
        <v>251</v>
      </c>
      <c r="AJ420" t="s">
        <v>251</v>
      </c>
      <c r="AK420" t="s">
        <v>251</v>
      </c>
      <c r="AL420" t="s">
        <v>251</v>
      </c>
      <c r="AM420" t="s">
        <v>251</v>
      </c>
      <c r="AN420"/>
      <c r="AO420" t="s">
        <v>251</v>
      </c>
      <c r="AP420" t="s">
        <v>251</v>
      </c>
    </row>
    <row r="421" spans="1:42" x14ac:dyDescent="0.3">
      <c r="A421" s="210" t="str">
        <f t="shared" si="25"/>
        <v>SL_2028_art_79_21</v>
      </c>
      <c r="B421" s="229" t="str">
        <f t="shared" si="26"/>
        <v>Passenger Car</v>
      </c>
      <c r="C421" s="240">
        <f t="shared" si="28"/>
        <v>0.64892751445142116</v>
      </c>
      <c r="D421" s="421">
        <f t="shared" si="27"/>
        <v>8.3802499216256529E-2</v>
      </c>
      <c r="E421">
        <v>0.12914</v>
      </c>
      <c r="F421">
        <v>1</v>
      </c>
      <c r="G421">
        <v>1</v>
      </c>
      <c r="H421">
        <v>2027</v>
      </c>
      <c r="I421">
        <v>1</v>
      </c>
      <c r="J421">
        <v>5</v>
      </c>
      <c r="K421" t="s">
        <v>312</v>
      </c>
      <c r="L421">
        <v>8</v>
      </c>
      <c r="M421">
        <v>49</v>
      </c>
      <c r="N421" t="s">
        <v>313</v>
      </c>
      <c r="O421">
        <v>49035</v>
      </c>
      <c r="P421" t="s">
        <v>235</v>
      </c>
      <c r="Q421">
        <v>490350</v>
      </c>
      <c r="R421">
        <v>21</v>
      </c>
      <c r="S421">
        <v>79</v>
      </c>
      <c r="T421" t="s">
        <v>319</v>
      </c>
      <c r="U421">
        <v>1</v>
      </c>
      <c r="V421" t="s">
        <v>343</v>
      </c>
      <c r="W421" t="s">
        <v>251</v>
      </c>
      <c r="X421" t="s">
        <v>251</v>
      </c>
      <c r="Y421" t="s">
        <v>251</v>
      </c>
      <c r="Z421" t="s">
        <v>251</v>
      </c>
      <c r="AA421" t="s">
        <v>251</v>
      </c>
      <c r="AB421" t="s">
        <v>251</v>
      </c>
      <c r="AC421"/>
      <c r="AD421"/>
      <c r="AE421" t="s">
        <v>251</v>
      </c>
      <c r="AF421">
        <v>5</v>
      </c>
      <c r="AG421" t="s">
        <v>314</v>
      </c>
      <c r="AH421" t="s">
        <v>251</v>
      </c>
      <c r="AI421" t="s">
        <v>251</v>
      </c>
      <c r="AJ421" t="s">
        <v>251</v>
      </c>
      <c r="AK421" t="s">
        <v>251</v>
      </c>
      <c r="AL421" t="s">
        <v>251</v>
      </c>
      <c r="AM421" t="s">
        <v>251</v>
      </c>
      <c r="AN421"/>
      <c r="AO421" t="s">
        <v>251</v>
      </c>
      <c r="AP421" t="s">
        <v>251</v>
      </c>
    </row>
    <row r="422" spans="1:42" x14ac:dyDescent="0.3">
      <c r="A422" s="210" t="str">
        <f t="shared" si="25"/>
        <v>SL_2028_art_79_11</v>
      </c>
      <c r="B422" s="229" t="str">
        <f t="shared" si="26"/>
        <v>Motorcycle</v>
      </c>
      <c r="C422" s="240">
        <f t="shared" si="28"/>
        <v>8.6555709987792731E-4</v>
      </c>
      <c r="D422" s="421">
        <f t="shared" si="27"/>
        <v>0</v>
      </c>
      <c r="E422">
        <v>0</v>
      </c>
      <c r="F422">
        <v>1</v>
      </c>
      <c r="G422">
        <v>1</v>
      </c>
      <c r="H422">
        <v>2027</v>
      </c>
      <c r="I422">
        <v>1</v>
      </c>
      <c r="J422">
        <v>5</v>
      </c>
      <c r="K422" t="s">
        <v>312</v>
      </c>
      <c r="L422">
        <v>8</v>
      </c>
      <c r="M422">
        <v>49</v>
      </c>
      <c r="N422" t="s">
        <v>313</v>
      </c>
      <c r="O422">
        <v>49035</v>
      </c>
      <c r="P422" t="s">
        <v>235</v>
      </c>
      <c r="Q422">
        <v>490350</v>
      </c>
      <c r="R422">
        <v>11</v>
      </c>
      <c r="S422">
        <v>79</v>
      </c>
      <c r="T422" t="s">
        <v>319</v>
      </c>
      <c r="U422">
        <v>15</v>
      </c>
      <c r="V422" t="s">
        <v>342</v>
      </c>
      <c r="W422" t="s">
        <v>251</v>
      </c>
      <c r="X422" t="s">
        <v>251</v>
      </c>
      <c r="Y422" t="s">
        <v>251</v>
      </c>
      <c r="Z422" t="s">
        <v>251</v>
      </c>
      <c r="AA422" t="s">
        <v>251</v>
      </c>
      <c r="AB422" t="s">
        <v>251</v>
      </c>
      <c r="AC422"/>
      <c r="AD422"/>
      <c r="AE422" t="s">
        <v>251</v>
      </c>
      <c r="AF422">
        <v>5</v>
      </c>
      <c r="AG422" t="s">
        <v>314</v>
      </c>
      <c r="AH422" t="s">
        <v>251</v>
      </c>
      <c r="AI422" t="s">
        <v>251</v>
      </c>
      <c r="AJ422" t="s">
        <v>251</v>
      </c>
      <c r="AK422" t="s">
        <v>251</v>
      </c>
      <c r="AL422" t="s">
        <v>251</v>
      </c>
      <c r="AM422" t="s">
        <v>251</v>
      </c>
      <c r="AN422"/>
      <c r="AO422" t="s">
        <v>251</v>
      </c>
      <c r="AP422" t="s">
        <v>251</v>
      </c>
    </row>
    <row r="423" spans="1:42" x14ac:dyDescent="0.3">
      <c r="A423" s="210" t="str">
        <f t="shared" si="25"/>
        <v>SL_2028_art_79_11</v>
      </c>
      <c r="B423" s="229" t="str">
        <f t="shared" si="26"/>
        <v>Motorcycle</v>
      </c>
      <c r="C423" s="240">
        <f t="shared" si="28"/>
        <v>8.6555709987792731E-4</v>
      </c>
      <c r="D423" s="421">
        <f t="shared" si="27"/>
        <v>1.0358641148499083E-3</v>
      </c>
      <c r="E423">
        <v>1.19676</v>
      </c>
      <c r="F423">
        <v>1</v>
      </c>
      <c r="G423">
        <v>1</v>
      </c>
      <c r="H423">
        <v>2027</v>
      </c>
      <c r="I423">
        <v>1</v>
      </c>
      <c r="J423">
        <v>5</v>
      </c>
      <c r="K423" t="s">
        <v>312</v>
      </c>
      <c r="L423">
        <v>8</v>
      </c>
      <c r="M423">
        <v>49</v>
      </c>
      <c r="N423" t="s">
        <v>313</v>
      </c>
      <c r="O423">
        <v>49035</v>
      </c>
      <c r="P423" t="s">
        <v>235</v>
      </c>
      <c r="Q423">
        <v>490350</v>
      </c>
      <c r="R423">
        <v>11</v>
      </c>
      <c r="S423">
        <v>79</v>
      </c>
      <c r="T423" t="s">
        <v>319</v>
      </c>
      <c r="U423">
        <v>13</v>
      </c>
      <c r="V423" t="s">
        <v>344</v>
      </c>
      <c r="W423" t="s">
        <v>251</v>
      </c>
      <c r="X423" t="s">
        <v>251</v>
      </c>
      <c r="Y423" t="s">
        <v>251</v>
      </c>
      <c r="Z423" t="s">
        <v>251</v>
      </c>
      <c r="AA423" t="s">
        <v>251</v>
      </c>
      <c r="AB423" t="s">
        <v>251</v>
      </c>
      <c r="AC423"/>
      <c r="AD423"/>
      <c r="AE423" t="s">
        <v>251</v>
      </c>
      <c r="AF423">
        <v>5</v>
      </c>
      <c r="AG423" t="s">
        <v>314</v>
      </c>
      <c r="AH423" t="s">
        <v>251</v>
      </c>
      <c r="AI423" t="s">
        <v>251</v>
      </c>
      <c r="AJ423" t="s">
        <v>251</v>
      </c>
      <c r="AK423" t="s">
        <v>251</v>
      </c>
      <c r="AL423" t="s">
        <v>251</v>
      </c>
      <c r="AM423" t="s">
        <v>251</v>
      </c>
      <c r="AN423"/>
      <c r="AO423" t="s">
        <v>251</v>
      </c>
      <c r="AP423" t="s">
        <v>251</v>
      </c>
    </row>
    <row r="424" spans="1:42" x14ac:dyDescent="0.3">
      <c r="A424" s="210" t="str">
        <f t="shared" si="25"/>
        <v>SL_2028_art_79_11</v>
      </c>
      <c r="B424" s="229" t="str">
        <f t="shared" si="26"/>
        <v>Motorcycle</v>
      </c>
      <c r="C424" s="240">
        <f t="shared" si="28"/>
        <v>8.6555709987792731E-4</v>
      </c>
      <c r="D424" s="421">
        <f t="shared" si="27"/>
        <v>2.7145601766371557E-6</v>
      </c>
      <c r="E424">
        <v>3.1362E-3</v>
      </c>
      <c r="F424">
        <v>1</v>
      </c>
      <c r="G424">
        <v>1</v>
      </c>
      <c r="H424">
        <v>2027</v>
      </c>
      <c r="I424">
        <v>1</v>
      </c>
      <c r="J424">
        <v>5</v>
      </c>
      <c r="K424" t="s">
        <v>312</v>
      </c>
      <c r="L424">
        <v>8</v>
      </c>
      <c r="M424">
        <v>49</v>
      </c>
      <c r="N424" t="s">
        <v>313</v>
      </c>
      <c r="O424">
        <v>49035</v>
      </c>
      <c r="P424" t="s">
        <v>235</v>
      </c>
      <c r="Q424">
        <v>490350</v>
      </c>
      <c r="R424">
        <v>11</v>
      </c>
      <c r="S424">
        <v>79</v>
      </c>
      <c r="T424" t="s">
        <v>319</v>
      </c>
      <c r="U424">
        <v>11</v>
      </c>
      <c r="V424" t="s">
        <v>345</v>
      </c>
      <c r="W424" t="s">
        <v>251</v>
      </c>
      <c r="X424" t="s">
        <v>251</v>
      </c>
      <c r="Y424" t="s">
        <v>251</v>
      </c>
      <c r="Z424" t="s">
        <v>251</v>
      </c>
      <c r="AA424" t="s">
        <v>251</v>
      </c>
      <c r="AB424" t="s">
        <v>251</v>
      </c>
      <c r="AC424"/>
      <c r="AD424"/>
      <c r="AE424" t="s">
        <v>251</v>
      </c>
      <c r="AF424">
        <v>5</v>
      </c>
      <c r="AG424" t="s">
        <v>314</v>
      </c>
      <c r="AH424" t="s">
        <v>251</v>
      </c>
      <c r="AI424" t="s">
        <v>251</v>
      </c>
      <c r="AJ424" t="s">
        <v>251</v>
      </c>
      <c r="AK424" t="s">
        <v>251</v>
      </c>
      <c r="AL424" t="s">
        <v>251</v>
      </c>
      <c r="AM424" t="s">
        <v>251</v>
      </c>
      <c r="AN424"/>
      <c r="AO424" t="s">
        <v>251</v>
      </c>
      <c r="AP424" t="s">
        <v>251</v>
      </c>
    </row>
    <row r="425" spans="1:42" x14ac:dyDescent="0.3">
      <c r="A425" s="210" t="str">
        <f t="shared" si="25"/>
        <v>SL_2028_art_79_11</v>
      </c>
      <c r="B425" s="229" t="str">
        <f t="shared" si="26"/>
        <v>Motorcycle</v>
      </c>
      <c r="C425" s="240">
        <f t="shared" si="28"/>
        <v>8.6555709987792731E-4</v>
      </c>
      <c r="D425" s="421">
        <f t="shared" si="27"/>
        <v>7.8618811049042114E-3</v>
      </c>
      <c r="E425">
        <v>9.0830300000000008</v>
      </c>
      <c r="F425">
        <v>1</v>
      </c>
      <c r="G425">
        <v>1</v>
      </c>
      <c r="H425">
        <v>2027</v>
      </c>
      <c r="I425">
        <v>1</v>
      </c>
      <c r="J425">
        <v>5</v>
      </c>
      <c r="K425" t="s">
        <v>312</v>
      </c>
      <c r="L425">
        <v>8</v>
      </c>
      <c r="M425">
        <v>49</v>
      </c>
      <c r="N425" t="s">
        <v>313</v>
      </c>
      <c r="O425">
        <v>49035</v>
      </c>
      <c r="P425" t="s">
        <v>235</v>
      </c>
      <c r="Q425">
        <v>490350</v>
      </c>
      <c r="R425">
        <v>11</v>
      </c>
      <c r="S425">
        <v>79</v>
      </c>
      <c r="T425" t="s">
        <v>319</v>
      </c>
      <c r="U425">
        <v>1</v>
      </c>
      <c r="V425" t="s">
        <v>343</v>
      </c>
      <c r="W425" t="s">
        <v>251</v>
      </c>
      <c r="X425" t="s">
        <v>251</v>
      </c>
      <c r="Y425" t="s">
        <v>251</v>
      </c>
      <c r="Z425" t="s">
        <v>251</v>
      </c>
      <c r="AA425" t="s">
        <v>251</v>
      </c>
      <c r="AB425" t="s">
        <v>251</v>
      </c>
      <c r="AC425"/>
      <c r="AD425"/>
      <c r="AE425" t="s">
        <v>251</v>
      </c>
      <c r="AF425">
        <v>5</v>
      </c>
      <c r="AG425" t="s">
        <v>314</v>
      </c>
      <c r="AH425" t="s">
        <v>251</v>
      </c>
      <c r="AI425" t="s">
        <v>251</v>
      </c>
      <c r="AJ425" t="s">
        <v>251</v>
      </c>
      <c r="AK425" t="s">
        <v>251</v>
      </c>
      <c r="AL425" t="s">
        <v>251</v>
      </c>
      <c r="AM425" t="s">
        <v>251</v>
      </c>
      <c r="AN425"/>
      <c r="AO425" t="s">
        <v>251</v>
      </c>
      <c r="AP425" t="s">
        <v>251</v>
      </c>
    </row>
    <row r="426" spans="1:42" x14ac:dyDescent="0.3">
      <c r="A426" s="210" t="str">
        <f t="shared" si="25"/>
        <v>SL_2028_art_66_62</v>
      </c>
      <c r="B426" s="229" t="str">
        <f t="shared" si="26"/>
        <v>Combination Long Haul Truck</v>
      </c>
      <c r="C426" s="240">
        <f t="shared" si="28"/>
        <v>2.2573995543173502E-2</v>
      </c>
      <c r="D426" s="421">
        <f t="shared" si="27"/>
        <v>2.3092971700711063E-5</v>
      </c>
      <c r="E426">
        <v>1.0229900000000001E-3</v>
      </c>
      <c r="F426">
        <v>1</v>
      </c>
      <c r="G426">
        <v>1</v>
      </c>
      <c r="H426">
        <v>2027</v>
      </c>
      <c r="I426">
        <v>1</v>
      </c>
      <c r="J426">
        <v>5</v>
      </c>
      <c r="K426" t="s">
        <v>312</v>
      </c>
      <c r="L426">
        <v>8</v>
      </c>
      <c r="M426">
        <v>49</v>
      </c>
      <c r="N426" t="s">
        <v>313</v>
      </c>
      <c r="O426">
        <v>49035</v>
      </c>
      <c r="P426" t="s">
        <v>235</v>
      </c>
      <c r="Q426">
        <v>490350</v>
      </c>
      <c r="R426">
        <v>62</v>
      </c>
      <c r="S426">
        <v>66</v>
      </c>
      <c r="T426" t="s">
        <v>320</v>
      </c>
      <c r="U426">
        <v>1</v>
      </c>
      <c r="V426" t="s">
        <v>343</v>
      </c>
      <c r="W426" t="s">
        <v>251</v>
      </c>
      <c r="X426" t="s">
        <v>251</v>
      </c>
      <c r="Y426" t="s">
        <v>251</v>
      </c>
      <c r="Z426" t="s">
        <v>251</v>
      </c>
      <c r="AA426" t="s">
        <v>251</v>
      </c>
      <c r="AB426" t="s">
        <v>251</v>
      </c>
      <c r="AC426"/>
      <c r="AD426"/>
      <c r="AE426" t="s">
        <v>251</v>
      </c>
      <c r="AF426">
        <v>5</v>
      </c>
      <c r="AG426" t="s">
        <v>314</v>
      </c>
      <c r="AH426" t="s">
        <v>251</v>
      </c>
      <c r="AI426" t="s">
        <v>251</v>
      </c>
      <c r="AJ426" t="s">
        <v>251</v>
      </c>
      <c r="AK426" t="s">
        <v>251</v>
      </c>
      <c r="AL426" t="s">
        <v>251</v>
      </c>
      <c r="AM426" t="s">
        <v>251</v>
      </c>
      <c r="AN426"/>
      <c r="AO426" t="s">
        <v>251</v>
      </c>
      <c r="AP426" t="s">
        <v>251</v>
      </c>
    </row>
    <row r="427" spans="1:42" x14ac:dyDescent="0.3">
      <c r="A427" s="210" t="str">
        <f t="shared" si="25"/>
        <v>SL_2028_art_66_61</v>
      </c>
      <c r="B427" s="229" t="str">
        <f t="shared" si="26"/>
        <v>Combination Short Haul Truck</v>
      </c>
      <c r="C427" s="240">
        <f t="shared" si="28"/>
        <v>2.089364887475836E-2</v>
      </c>
      <c r="D427" s="421">
        <f t="shared" si="27"/>
        <v>2.1261168158465361E-5</v>
      </c>
      <c r="E427">
        <v>1.0175900000000001E-3</v>
      </c>
      <c r="F427">
        <v>1</v>
      </c>
      <c r="G427">
        <v>1</v>
      </c>
      <c r="H427">
        <v>2027</v>
      </c>
      <c r="I427">
        <v>1</v>
      </c>
      <c r="J427">
        <v>5</v>
      </c>
      <c r="K427" t="s">
        <v>312</v>
      </c>
      <c r="L427">
        <v>8</v>
      </c>
      <c r="M427">
        <v>49</v>
      </c>
      <c r="N427" t="s">
        <v>313</v>
      </c>
      <c r="O427">
        <v>49035</v>
      </c>
      <c r="P427" t="s">
        <v>235</v>
      </c>
      <c r="Q427">
        <v>490350</v>
      </c>
      <c r="R427">
        <v>61</v>
      </c>
      <c r="S427">
        <v>66</v>
      </c>
      <c r="T427" t="s">
        <v>320</v>
      </c>
      <c r="U427">
        <v>1</v>
      </c>
      <c r="V427" t="s">
        <v>343</v>
      </c>
      <c r="W427" t="s">
        <v>251</v>
      </c>
      <c r="X427" t="s">
        <v>251</v>
      </c>
      <c r="Y427" t="s">
        <v>251</v>
      </c>
      <c r="Z427" t="s">
        <v>251</v>
      </c>
      <c r="AA427" t="s">
        <v>251</v>
      </c>
      <c r="AB427" t="s">
        <v>251</v>
      </c>
      <c r="AC427"/>
      <c r="AD427"/>
      <c r="AE427" t="s">
        <v>251</v>
      </c>
      <c r="AF427">
        <v>5</v>
      </c>
      <c r="AG427" t="s">
        <v>314</v>
      </c>
      <c r="AH427" t="s">
        <v>251</v>
      </c>
      <c r="AI427" t="s">
        <v>251</v>
      </c>
      <c r="AJ427" t="s">
        <v>251</v>
      </c>
      <c r="AK427" t="s">
        <v>251</v>
      </c>
      <c r="AL427" t="s">
        <v>251</v>
      </c>
      <c r="AM427" t="s">
        <v>251</v>
      </c>
      <c r="AN427"/>
      <c r="AO427" t="s">
        <v>251</v>
      </c>
      <c r="AP427" t="s">
        <v>251</v>
      </c>
    </row>
    <row r="428" spans="1:42" x14ac:dyDescent="0.3">
      <c r="A428" s="210" t="str">
        <f t="shared" si="25"/>
        <v>SL_2028_art_66_54</v>
      </c>
      <c r="B428" s="229" t="str">
        <f t="shared" si="26"/>
        <v>Motor Home</v>
      </c>
      <c r="C428" s="240">
        <f t="shared" si="28"/>
        <v>2.7279009872292342E-3</v>
      </c>
      <c r="D428" s="421">
        <f t="shared" si="27"/>
        <v>2.7155763305689328E-6</v>
      </c>
      <c r="E428">
        <v>9.9548200000000001E-4</v>
      </c>
      <c r="F428">
        <v>1</v>
      </c>
      <c r="G428">
        <v>1</v>
      </c>
      <c r="H428">
        <v>2027</v>
      </c>
      <c r="I428">
        <v>1</v>
      </c>
      <c r="J428">
        <v>5</v>
      </c>
      <c r="K428" t="s">
        <v>312</v>
      </c>
      <c r="L428">
        <v>8</v>
      </c>
      <c r="M428">
        <v>49</v>
      </c>
      <c r="N428" t="s">
        <v>313</v>
      </c>
      <c r="O428">
        <v>49035</v>
      </c>
      <c r="P428" t="s">
        <v>235</v>
      </c>
      <c r="Q428">
        <v>490350</v>
      </c>
      <c r="R428">
        <v>54</v>
      </c>
      <c r="S428">
        <v>66</v>
      </c>
      <c r="T428" t="s">
        <v>320</v>
      </c>
      <c r="U428">
        <v>1</v>
      </c>
      <c r="V428" t="s">
        <v>343</v>
      </c>
      <c r="W428" t="s">
        <v>251</v>
      </c>
      <c r="X428" t="s">
        <v>251</v>
      </c>
      <c r="Y428" t="s">
        <v>251</v>
      </c>
      <c r="Z428" t="s">
        <v>251</v>
      </c>
      <c r="AA428" t="s">
        <v>251</v>
      </c>
      <c r="AB428" t="s">
        <v>251</v>
      </c>
      <c r="AC428"/>
      <c r="AD428"/>
      <c r="AE428" t="s">
        <v>251</v>
      </c>
      <c r="AF428">
        <v>5</v>
      </c>
      <c r="AG428" t="s">
        <v>314</v>
      </c>
      <c r="AH428" t="s">
        <v>251</v>
      </c>
      <c r="AI428" t="s">
        <v>251</v>
      </c>
      <c r="AJ428" t="s">
        <v>251</v>
      </c>
      <c r="AK428" t="s">
        <v>251</v>
      </c>
      <c r="AL428" t="s">
        <v>251</v>
      </c>
      <c r="AM428" t="s">
        <v>251</v>
      </c>
      <c r="AN428"/>
      <c r="AO428" t="s">
        <v>251</v>
      </c>
      <c r="AP428" t="s">
        <v>251</v>
      </c>
    </row>
    <row r="429" spans="1:42" x14ac:dyDescent="0.3">
      <c r="A429" s="210" t="str">
        <f t="shared" si="25"/>
        <v>SL_2028_art_66_53</v>
      </c>
      <c r="B429" s="229" t="str">
        <f t="shared" si="26"/>
        <v>Single Long Haul Truck</v>
      </c>
      <c r="C429" s="240">
        <f t="shared" si="28"/>
        <v>1.7512108294727017E-3</v>
      </c>
      <c r="D429" s="421">
        <f t="shared" si="27"/>
        <v>1.337320905980976E-6</v>
      </c>
      <c r="E429">
        <v>7.6365500000000002E-4</v>
      </c>
      <c r="F429">
        <v>1</v>
      </c>
      <c r="G429">
        <v>1</v>
      </c>
      <c r="H429">
        <v>2027</v>
      </c>
      <c r="I429">
        <v>1</v>
      </c>
      <c r="J429">
        <v>5</v>
      </c>
      <c r="K429" t="s">
        <v>312</v>
      </c>
      <c r="L429">
        <v>8</v>
      </c>
      <c r="M429">
        <v>49</v>
      </c>
      <c r="N429" t="s">
        <v>313</v>
      </c>
      <c r="O429">
        <v>49035</v>
      </c>
      <c r="P429" t="s">
        <v>235</v>
      </c>
      <c r="Q429">
        <v>490350</v>
      </c>
      <c r="R429">
        <v>53</v>
      </c>
      <c r="S429">
        <v>66</v>
      </c>
      <c r="T429" t="s">
        <v>320</v>
      </c>
      <c r="U429">
        <v>1</v>
      </c>
      <c r="V429" t="s">
        <v>343</v>
      </c>
      <c r="W429" t="s">
        <v>251</v>
      </c>
      <c r="X429" t="s">
        <v>251</v>
      </c>
      <c r="Y429" t="s">
        <v>251</v>
      </c>
      <c r="Z429" t="s">
        <v>251</v>
      </c>
      <c r="AA429" t="s">
        <v>251</v>
      </c>
      <c r="AB429" t="s">
        <v>251</v>
      </c>
      <c r="AC429"/>
      <c r="AD429"/>
      <c r="AE429" t="s">
        <v>251</v>
      </c>
      <c r="AF429">
        <v>5</v>
      </c>
      <c r="AG429" t="s">
        <v>314</v>
      </c>
      <c r="AH429" t="s">
        <v>251</v>
      </c>
      <c r="AI429" t="s">
        <v>251</v>
      </c>
      <c r="AJ429" t="s">
        <v>251</v>
      </c>
      <c r="AK429" t="s">
        <v>251</v>
      </c>
      <c r="AL429" t="s">
        <v>251</v>
      </c>
      <c r="AM429" t="s">
        <v>251</v>
      </c>
      <c r="AN429"/>
      <c r="AO429" t="s">
        <v>251</v>
      </c>
      <c r="AP429" t="s">
        <v>251</v>
      </c>
    </row>
    <row r="430" spans="1:42" x14ac:dyDescent="0.3">
      <c r="A430" s="210" t="str">
        <f t="shared" si="25"/>
        <v>SL_2028_art_66_52</v>
      </c>
      <c r="B430" s="229" t="str">
        <f t="shared" si="26"/>
        <v>Single Short Haul Truck</v>
      </c>
      <c r="C430" s="240">
        <f t="shared" si="28"/>
        <v>2.5384092162257711E-2</v>
      </c>
      <c r="D430" s="421">
        <f t="shared" si="27"/>
        <v>2.0636403868782005E-5</v>
      </c>
      <c r="E430">
        <v>8.1296600000000004E-4</v>
      </c>
      <c r="F430">
        <v>1</v>
      </c>
      <c r="G430">
        <v>1</v>
      </c>
      <c r="H430">
        <v>2027</v>
      </c>
      <c r="I430">
        <v>1</v>
      </c>
      <c r="J430">
        <v>5</v>
      </c>
      <c r="K430" t="s">
        <v>312</v>
      </c>
      <c r="L430">
        <v>8</v>
      </c>
      <c r="M430">
        <v>49</v>
      </c>
      <c r="N430" t="s">
        <v>313</v>
      </c>
      <c r="O430">
        <v>49035</v>
      </c>
      <c r="P430" t="s">
        <v>235</v>
      </c>
      <c r="Q430">
        <v>490350</v>
      </c>
      <c r="R430">
        <v>52</v>
      </c>
      <c r="S430">
        <v>66</v>
      </c>
      <c r="T430" t="s">
        <v>320</v>
      </c>
      <c r="U430">
        <v>1</v>
      </c>
      <c r="V430" t="s">
        <v>343</v>
      </c>
      <c r="W430" t="s">
        <v>251</v>
      </c>
      <c r="X430" t="s">
        <v>251</v>
      </c>
      <c r="Y430" t="s">
        <v>251</v>
      </c>
      <c r="Z430" t="s">
        <v>251</v>
      </c>
      <c r="AA430" t="s">
        <v>251</v>
      </c>
      <c r="AB430" t="s">
        <v>251</v>
      </c>
      <c r="AC430"/>
      <c r="AD430"/>
      <c r="AE430" t="s">
        <v>251</v>
      </c>
      <c r="AF430">
        <v>5</v>
      </c>
      <c r="AG430" t="s">
        <v>314</v>
      </c>
      <c r="AH430" t="s">
        <v>251</v>
      </c>
      <c r="AI430" t="s">
        <v>251</v>
      </c>
      <c r="AJ430" t="s">
        <v>251</v>
      </c>
      <c r="AK430" t="s">
        <v>251</v>
      </c>
      <c r="AL430" t="s">
        <v>251</v>
      </c>
      <c r="AM430" t="s">
        <v>251</v>
      </c>
      <c r="AN430"/>
      <c r="AO430" t="s">
        <v>251</v>
      </c>
      <c r="AP430" t="s">
        <v>251</v>
      </c>
    </row>
    <row r="431" spans="1:42" x14ac:dyDescent="0.3">
      <c r="A431" s="210" t="str">
        <f t="shared" si="25"/>
        <v>SL_2028_art_66_51</v>
      </c>
      <c r="B431" s="229" t="str">
        <f t="shared" si="26"/>
        <v>Refuse Truck</v>
      </c>
      <c r="C431" s="240">
        <f t="shared" si="28"/>
        <v>1.3855574196514914E-3</v>
      </c>
      <c r="D431" s="421">
        <f t="shared" si="27"/>
        <v>1.1081120163830571E-6</v>
      </c>
      <c r="E431">
        <v>7.9975900000000004E-4</v>
      </c>
      <c r="F431">
        <v>1</v>
      </c>
      <c r="G431">
        <v>1</v>
      </c>
      <c r="H431">
        <v>2027</v>
      </c>
      <c r="I431">
        <v>1</v>
      </c>
      <c r="J431">
        <v>5</v>
      </c>
      <c r="K431" t="s">
        <v>312</v>
      </c>
      <c r="L431">
        <v>8</v>
      </c>
      <c r="M431">
        <v>49</v>
      </c>
      <c r="N431" t="s">
        <v>313</v>
      </c>
      <c r="O431">
        <v>49035</v>
      </c>
      <c r="P431" t="s">
        <v>235</v>
      </c>
      <c r="Q431">
        <v>490350</v>
      </c>
      <c r="R431">
        <v>51</v>
      </c>
      <c r="S431">
        <v>66</v>
      </c>
      <c r="T431" t="s">
        <v>320</v>
      </c>
      <c r="U431">
        <v>1</v>
      </c>
      <c r="V431" t="s">
        <v>343</v>
      </c>
      <c r="W431" t="s">
        <v>251</v>
      </c>
      <c r="X431" t="s">
        <v>251</v>
      </c>
      <c r="Y431" t="s">
        <v>251</v>
      </c>
      <c r="Z431" t="s">
        <v>251</v>
      </c>
      <c r="AA431" t="s">
        <v>251</v>
      </c>
      <c r="AB431" t="s">
        <v>251</v>
      </c>
      <c r="AC431"/>
      <c r="AD431"/>
      <c r="AE431" t="s">
        <v>251</v>
      </c>
      <c r="AF431">
        <v>5</v>
      </c>
      <c r="AG431" t="s">
        <v>314</v>
      </c>
      <c r="AH431" t="s">
        <v>251</v>
      </c>
      <c r="AI431" t="s">
        <v>251</v>
      </c>
      <c r="AJ431" t="s">
        <v>251</v>
      </c>
      <c r="AK431" t="s">
        <v>251</v>
      </c>
      <c r="AL431" t="s">
        <v>251</v>
      </c>
      <c r="AM431" t="s">
        <v>251</v>
      </c>
      <c r="AN431"/>
      <c r="AO431" t="s">
        <v>251</v>
      </c>
      <c r="AP431" t="s">
        <v>251</v>
      </c>
    </row>
    <row r="432" spans="1:42" x14ac:dyDescent="0.3">
      <c r="A432" s="210" t="str">
        <f t="shared" si="25"/>
        <v>SL_2028_art_66_43</v>
      </c>
      <c r="B432" s="229" t="str">
        <f t="shared" si="26"/>
        <v>School Bus</v>
      </c>
      <c r="C432" s="240">
        <f t="shared" si="28"/>
        <v>1.144824296919607E-3</v>
      </c>
      <c r="D432" s="421">
        <f t="shared" si="27"/>
        <v>1.0493860194069039E-6</v>
      </c>
      <c r="E432">
        <v>9.1663499999999995E-4</v>
      </c>
      <c r="F432">
        <v>1</v>
      </c>
      <c r="G432">
        <v>1</v>
      </c>
      <c r="H432">
        <v>2027</v>
      </c>
      <c r="I432">
        <v>1</v>
      </c>
      <c r="J432">
        <v>5</v>
      </c>
      <c r="K432" t="s">
        <v>312</v>
      </c>
      <c r="L432">
        <v>8</v>
      </c>
      <c r="M432">
        <v>49</v>
      </c>
      <c r="N432" t="s">
        <v>313</v>
      </c>
      <c r="O432">
        <v>49035</v>
      </c>
      <c r="P432" t="s">
        <v>235</v>
      </c>
      <c r="Q432">
        <v>490350</v>
      </c>
      <c r="R432">
        <v>43</v>
      </c>
      <c r="S432">
        <v>66</v>
      </c>
      <c r="T432" t="s">
        <v>320</v>
      </c>
      <c r="U432">
        <v>1</v>
      </c>
      <c r="V432" t="s">
        <v>343</v>
      </c>
      <c r="W432" t="s">
        <v>251</v>
      </c>
      <c r="X432" t="s">
        <v>251</v>
      </c>
      <c r="Y432" t="s">
        <v>251</v>
      </c>
      <c r="Z432" t="s">
        <v>251</v>
      </c>
      <c r="AA432" t="s">
        <v>251</v>
      </c>
      <c r="AB432" t="s">
        <v>251</v>
      </c>
      <c r="AC432"/>
      <c r="AD432"/>
      <c r="AE432" t="s">
        <v>251</v>
      </c>
      <c r="AF432">
        <v>5</v>
      </c>
      <c r="AG432" t="s">
        <v>314</v>
      </c>
      <c r="AH432" t="s">
        <v>251</v>
      </c>
      <c r="AI432" t="s">
        <v>251</v>
      </c>
      <c r="AJ432" t="s">
        <v>251</v>
      </c>
      <c r="AK432" t="s">
        <v>251</v>
      </c>
      <c r="AL432" t="s">
        <v>251</v>
      </c>
      <c r="AM432" t="s">
        <v>251</v>
      </c>
      <c r="AN432"/>
      <c r="AO432" t="s">
        <v>251</v>
      </c>
      <c r="AP432" t="s">
        <v>251</v>
      </c>
    </row>
    <row r="433" spans="1:42" x14ac:dyDescent="0.3">
      <c r="A433" s="210" t="str">
        <f t="shared" si="25"/>
        <v>SL_2028_art_66_42</v>
      </c>
      <c r="B433" s="229" t="str">
        <f t="shared" si="26"/>
        <v>Transit Bus</v>
      </c>
      <c r="C433" s="240">
        <f t="shared" si="28"/>
        <v>4.7511097353918329E-4</v>
      </c>
      <c r="D433" s="421">
        <f t="shared" si="27"/>
        <v>4.3872887562944676E-7</v>
      </c>
      <c r="E433">
        <v>9.2342399999999995E-4</v>
      </c>
      <c r="F433">
        <v>1</v>
      </c>
      <c r="G433">
        <v>1</v>
      </c>
      <c r="H433">
        <v>2027</v>
      </c>
      <c r="I433">
        <v>1</v>
      </c>
      <c r="J433">
        <v>5</v>
      </c>
      <c r="K433" t="s">
        <v>312</v>
      </c>
      <c r="L433">
        <v>8</v>
      </c>
      <c r="M433">
        <v>49</v>
      </c>
      <c r="N433" t="s">
        <v>313</v>
      </c>
      <c r="O433">
        <v>49035</v>
      </c>
      <c r="P433" t="s">
        <v>235</v>
      </c>
      <c r="Q433">
        <v>490350</v>
      </c>
      <c r="R433">
        <v>42</v>
      </c>
      <c r="S433">
        <v>66</v>
      </c>
      <c r="T433" t="s">
        <v>320</v>
      </c>
      <c r="U433">
        <v>1</v>
      </c>
      <c r="V433" t="s">
        <v>343</v>
      </c>
      <c r="W433" t="s">
        <v>251</v>
      </c>
      <c r="X433" t="s">
        <v>251</v>
      </c>
      <c r="Y433" t="s">
        <v>251</v>
      </c>
      <c r="Z433" t="s">
        <v>251</v>
      </c>
      <c r="AA433" t="s">
        <v>251</v>
      </c>
      <c r="AB433" t="s">
        <v>251</v>
      </c>
      <c r="AC433"/>
      <c r="AD433"/>
      <c r="AE433" t="s">
        <v>251</v>
      </c>
      <c r="AF433">
        <v>5</v>
      </c>
      <c r="AG433" t="s">
        <v>314</v>
      </c>
      <c r="AH433" t="s">
        <v>251</v>
      </c>
      <c r="AI433" t="s">
        <v>251</v>
      </c>
      <c r="AJ433" t="s">
        <v>251</v>
      </c>
      <c r="AK433" t="s">
        <v>251</v>
      </c>
      <c r="AL433" t="s">
        <v>251</v>
      </c>
      <c r="AM433" t="s">
        <v>251</v>
      </c>
      <c r="AN433"/>
      <c r="AO433" t="s">
        <v>251</v>
      </c>
      <c r="AP433" t="s">
        <v>251</v>
      </c>
    </row>
    <row r="434" spans="1:42" x14ac:dyDescent="0.3">
      <c r="A434" s="210" t="str">
        <f t="shared" si="25"/>
        <v>SL_2028_art_66_41</v>
      </c>
      <c r="B434" s="229" t="str">
        <f t="shared" si="26"/>
        <v>Intercity Bus</v>
      </c>
      <c r="C434" s="240">
        <f t="shared" si="28"/>
        <v>1.4397214122347196E-3</v>
      </c>
      <c r="D434" s="421">
        <f t="shared" si="27"/>
        <v>1.321661376988648E-6</v>
      </c>
      <c r="E434">
        <v>9.1799799999999995E-4</v>
      </c>
      <c r="F434">
        <v>1</v>
      </c>
      <c r="G434">
        <v>1</v>
      </c>
      <c r="H434">
        <v>2027</v>
      </c>
      <c r="I434">
        <v>1</v>
      </c>
      <c r="J434">
        <v>5</v>
      </c>
      <c r="K434" t="s">
        <v>312</v>
      </c>
      <c r="L434">
        <v>8</v>
      </c>
      <c r="M434">
        <v>49</v>
      </c>
      <c r="N434" t="s">
        <v>313</v>
      </c>
      <c r="O434">
        <v>49035</v>
      </c>
      <c r="P434" t="s">
        <v>235</v>
      </c>
      <c r="Q434">
        <v>490350</v>
      </c>
      <c r="R434">
        <v>41</v>
      </c>
      <c r="S434">
        <v>66</v>
      </c>
      <c r="T434" t="s">
        <v>320</v>
      </c>
      <c r="U434">
        <v>1</v>
      </c>
      <c r="V434" t="s">
        <v>343</v>
      </c>
      <c r="W434" t="s">
        <v>251</v>
      </c>
      <c r="X434" t="s">
        <v>251</v>
      </c>
      <c r="Y434" t="s">
        <v>251</v>
      </c>
      <c r="Z434" t="s">
        <v>251</v>
      </c>
      <c r="AA434" t="s">
        <v>251</v>
      </c>
      <c r="AB434" t="s">
        <v>251</v>
      </c>
      <c r="AC434"/>
      <c r="AD434"/>
      <c r="AE434" t="s">
        <v>251</v>
      </c>
      <c r="AF434">
        <v>5</v>
      </c>
      <c r="AG434" t="s">
        <v>314</v>
      </c>
      <c r="AH434" t="s">
        <v>251</v>
      </c>
      <c r="AI434" t="s">
        <v>251</v>
      </c>
      <c r="AJ434" t="s">
        <v>251</v>
      </c>
      <c r="AK434" t="s">
        <v>251</v>
      </c>
      <c r="AL434" t="s">
        <v>251</v>
      </c>
      <c r="AM434" t="s">
        <v>251</v>
      </c>
      <c r="AN434"/>
      <c r="AO434" t="s">
        <v>251</v>
      </c>
      <c r="AP434" t="s">
        <v>251</v>
      </c>
    </row>
    <row r="435" spans="1:42" x14ac:dyDescent="0.3">
      <c r="A435" s="210" t="str">
        <f t="shared" si="25"/>
        <v>SL_2028_art_66_32</v>
      </c>
      <c r="B435" s="229" t="str">
        <f t="shared" si="26"/>
        <v>Light Commercial Truck</v>
      </c>
      <c r="C435" s="240">
        <f t="shared" si="28"/>
        <v>2.8352451231163752E-2</v>
      </c>
      <c r="D435" s="421">
        <f t="shared" si="27"/>
        <v>2.1983186471887742E-5</v>
      </c>
      <c r="E435">
        <v>7.7535400000000002E-4</v>
      </c>
      <c r="F435">
        <v>1</v>
      </c>
      <c r="G435">
        <v>1</v>
      </c>
      <c r="H435">
        <v>2027</v>
      </c>
      <c r="I435">
        <v>1</v>
      </c>
      <c r="J435">
        <v>5</v>
      </c>
      <c r="K435" t="s">
        <v>312</v>
      </c>
      <c r="L435">
        <v>8</v>
      </c>
      <c r="M435">
        <v>49</v>
      </c>
      <c r="N435" t="s">
        <v>313</v>
      </c>
      <c r="O435">
        <v>49035</v>
      </c>
      <c r="P435" t="s">
        <v>235</v>
      </c>
      <c r="Q435">
        <v>490350</v>
      </c>
      <c r="R435">
        <v>32</v>
      </c>
      <c r="S435">
        <v>66</v>
      </c>
      <c r="T435" t="s">
        <v>320</v>
      </c>
      <c r="U435">
        <v>1</v>
      </c>
      <c r="V435" t="s">
        <v>343</v>
      </c>
      <c r="W435" t="s">
        <v>251</v>
      </c>
      <c r="X435" t="s">
        <v>251</v>
      </c>
      <c r="Y435" t="s">
        <v>251</v>
      </c>
      <c r="Z435" t="s">
        <v>251</v>
      </c>
      <c r="AA435" t="s">
        <v>251</v>
      </c>
      <c r="AB435" t="s">
        <v>251</v>
      </c>
      <c r="AC435"/>
      <c r="AD435"/>
      <c r="AE435" t="s">
        <v>251</v>
      </c>
      <c r="AF435">
        <v>5</v>
      </c>
      <c r="AG435" t="s">
        <v>314</v>
      </c>
      <c r="AH435" t="s">
        <v>251</v>
      </c>
      <c r="AI435" t="s">
        <v>251</v>
      </c>
      <c r="AJ435" t="s">
        <v>251</v>
      </c>
      <c r="AK435" t="s">
        <v>251</v>
      </c>
      <c r="AL435" t="s">
        <v>251</v>
      </c>
      <c r="AM435" t="s">
        <v>251</v>
      </c>
      <c r="AN435"/>
      <c r="AO435" t="s">
        <v>251</v>
      </c>
      <c r="AP435" t="s">
        <v>251</v>
      </c>
    </row>
    <row r="436" spans="1:42" x14ac:dyDescent="0.3">
      <c r="A436" s="210" t="str">
        <f t="shared" si="25"/>
        <v>SL_2028_art_66_31</v>
      </c>
      <c r="B436" s="229" t="str">
        <f t="shared" si="26"/>
        <v>Passenger Truck</v>
      </c>
      <c r="C436" s="240">
        <f t="shared" si="28"/>
        <v>0.24407841471830063</v>
      </c>
      <c r="D436" s="421">
        <f t="shared" si="27"/>
        <v>1.8924449030293135E-4</v>
      </c>
      <c r="E436">
        <v>7.7534299999999995E-4</v>
      </c>
      <c r="F436">
        <v>1</v>
      </c>
      <c r="G436">
        <v>1</v>
      </c>
      <c r="H436">
        <v>2027</v>
      </c>
      <c r="I436">
        <v>1</v>
      </c>
      <c r="J436">
        <v>5</v>
      </c>
      <c r="K436" t="s">
        <v>312</v>
      </c>
      <c r="L436">
        <v>8</v>
      </c>
      <c r="M436">
        <v>49</v>
      </c>
      <c r="N436" t="s">
        <v>313</v>
      </c>
      <c r="O436">
        <v>49035</v>
      </c>
      <c r="P436" t="s">
        <v>235</v>
      </c>
      <c r="Q436">
        <v>490350</v>
      </c>
      <c r="R436">
        <v>31</v>
      </c>
      <c r="S436">
        <v>66</v>
      </c>
      <c r="T436" t="s">
        <v>320</v>
      </c>
      <c r="U436">
        <v>1</v>
      </c>
      <c r="V436" t="s">
        <v>343</v>
      </c>
      <c r="W436" t="s">
        <v>251</v>
      </c>
      <c r="X436" t="s">
        <v>251</v>
      </c>
      <c r="Y436" t="s">
        <v>251</v>
      </c>
      <c r="Z436" t="s">
        <v>251</v>
      </c>
      <c r="AA436" t="s">
        <v>251</v>
      </c>
      <c r="AB436" t="s">
        <v>251</v>
      </c>
      <c r="AC436"/>
      <c r="AD436"/>
      <c r="AE436" t="s">
        <v>251</v>
      </c>
      <c r="AF436">
        <v>5</v>
      </c>
      <c r="AG436" t="s">
        <v>314</v>
      </c>
      <c r="AH436" t="s">
        <v>251</v>
      </c>
      <c r="AI436" t="s">
        <v>251</v>
      </c>
      <c r="AJ436" t="s">
        <v>251</v>
      </c>
      <c r="AK436" t="s">
        <v>251</v>
      </c>
      <c r="AL436" t="s">
        <v>251</v>
      </c>
      <c r="AM436" t="s">
        <v>251</v>
      </c>
      <c r="AN436"/>
      <c r="AO436" t="s">
        <v>251</v>
      </c>
      <c r="AP436" t="s">
        <v>251</v>
      </c>
    </row>
    <row r="437" spans="1:42" x14ac:dyDescent="0.3">
      <c r="A437" s="210" t="str">
        <f t="shared" si="25"/>
        <v>SL_2028_art_66_21</v>
      </c>
      <c r="B437" s="229" t="str">
        <f t="shared" si="26"/>
        <v>Passenger Car</v>
      </c>
      <c r="C437" s="240">
        <f t="shared" si="28"/>
        <v>0.64892751445142116</v>
      </c>
      <c r="D437" s="421">
        <f t="shared" si="27"/>
        <v>5.1895447150946046E-4</v>
      </c>
      <c r="E437">
        <v>7.9971100000000004E-4</v>
      </c>
      <c r="F437">
        <v>1</v>
      </c>
      <c r="G437">
        <v>1</v>
      </c>
      <c r="H437">
        <v>2027</v>
      </c>
      <c r="I437">
        <v>1</v>
      </c>
      <c r="J437">
        <v>5</v>
      </c>
      <c r="K437" t="s">
        <v>312</v>
      </c>
      <c r="L437">
        <v>8</v>
      </c>
      <c r="M437">
        <v>49</v>
      </c>
      <c r="N437" t="s">
        <v>313</v>
      </c>
      <c r="O437">
        <v>49035</v>
      </c>
      <c r="P437" t="s">
        <v>235</v>
      </c>
      <c r="Q437">
        <v>490350</v>
      </c>
      <c r="R437">
        <v>21</v>
      </c>
      <c r="S437">
        <v>66</v>
      </c>
      <c r="T437" t="s">
        <v>320</v>
      </c>
      <c r="U437">
        <v>1</v>
      </c>
      <c r="V437" t="s">
        <v>343</v>
      </c>
      <c r="W437" t="s">
        <v>251</v>
      </c>
      <c r="X437" t="s">
        <v>251</v>
      </c>
      <c r="Y437" t="s">
        <v>251</v>
      </c>
      <c r="Z437" t="s">
        <v>251</v>
      </c>
      <c r="AA437" t="s">
        <v>251</v>
      </c>
      <c r="AB437" t="s">
        <v>251</v>
      </c>
      <c r="AC437"/>
      <c r="AD437"/>
      <c r="AE437" t="s">
        <v>251</v>
      </c>
      <c r="AF437">
        <v>5</v>
      </c>
      <c r="AG437" t="s">
        <v>314</v>
      </c>
      <c r="AH437" t="s">
        <v>251</v>
      </c>
      <c r="AI437" t="s">
        <v>251</v>
      </c>
      <c r="AJ437" t="s">
        <v>251</v>
      </c>
      <c r="AK437" t="s">
        <v>251</v>
      </c>
      <c r="AL437" t="s">
        <v>251</v>
      </c>
      <c r="AM437" t="s">
        <v>251</v>
      </c>
      <c r="AN437"/>
      <c r="AO437" t="s">
        <v>251</v>
      </c>
      <c r="AP437" t="s">
        <v>251</v>
      </c>
    </row>
    <row r="438" spans="1:42" x14ac:dyDescent="0.3">
      <c r="A438" s="210" t="str">
        <f t="shared" si="25"/>
        <v>SL_2028_art_66_11</v>
      </c>
      <c r="B438" s="229" t="str">
        <f t="shared" si="26"/>
        <v>Motorcycle</v>
      </c>
      <c r="C438" s="240">
        <f t="shared" si="28"/>
        <v>8.6555709987792731E-4</v>
      </c>
      <c r="D438" s="421">
        <f t="shared" si="27"/>
        <v>6.9359254305968011E-7</v>
      </c>
      <c r="E438">
        <v>8.0132499999999998E-4</v>
      </c>
      <c r="F438">
        <v>1</v>
      </c>
      <c r="G438">
        <v>1</v>
      </c>
      <c r="H438">
        <v>2027</v>
      </c>
      <c r="I438">
        <v>1</v>
      </c>
      <c r="J438">
        <v>5</v>
      </c>
      <c r="K438" t="s">
        <v>312</v>
      </c>
      <c r="L438">
        <v>8</v>
      </c>
      <c r="M438">
        <v>49</v>
      </c>
      <c r="N438" t="s">
        <v>313</v>
      </c>
      <c r="O438">
        <v>49035</v>
      </c>
      <c r="P438" t="s">
        <v>235</v>
      </c>
      <c r="Q438">
        <v>490350</v>
      </c>
      <c r="R438">
        <v>11</v>
      </c>
      <c r="S438">
        <v>66</v>
      </c>
      <c r="T438" t="s">
        <v>320</v>
      </c>
      <c r="U438">
        <v>1</v>
      </c>
      <c r="V438" t="s">
        <v>343</v>
      </c>
      <c r="W438" t="s">
        <v>251</v>
      </c>
      <c r="X438" t="s">
        <v>251</v>
      </c>
      <c r="Y438" t="s">
        <v>251</v>
      </c>
      <c r="Z438" t="s">
        <v>251</v>
      </c>
      <c r="AA438" t="s">
        <v>251</v>
      </c>
      <c r="AB438" t="s">
        <v>251</v>
      </c>
      <c r="AC438"/>
      <c r="AD438"/>
      <c r="AE438" t="s">
        <v>251</v>
      </c>
      <c r="AF438">
        <v>5</v>
      </c>
      <c r="AG438" t="s">
        <v>314</v>
      </c>
      <c r="AH438" t="s">
        <v>251</v>
      </c>
      <c r="AI438" t="s">
        <v>251</v>
      </c>
      <c r="AJ438" t="s">
        <v>251</v>
      </c>
      <c r="AK438" t="s">
        <v>251</v>
      </c>
      <c r="AL438" t="s">
        <v>251</v>
      </c>
      <c r="AM438" t="s">
        <v>251</v>
      </c>
      <c r="AN438"/>
      <c r="AO438" t="s">
        <v>251</v>
      </c>
      <c r="AP438" t="s">
        <v>251</v>
      </c>
    </row>
    <row r="439" spans="1:42" x14ac:dyDescent="0.3">
      <c r="A439" s="210" t="str">
        <f t="shared" si="25"/>
        <v>SL_2028_art_59_62</v>
      </c>
      <c r="B439" s="229" t="str">
        <f t="shared" si="26"/>
        <v>Combination Long Haul Truck</v>
      </c>
      <c r="C439" s="240">
        <f t="shared" si="28"/>
        <v>2.2573995543173502E-2</v>
      </c>
      <c r="D439" s="421">
        <f t="shared" si="27"/>
        <v>9.2593337699122788E-5</v>
      </c>
      <c r="E439">
        <v>4.1017700000000002E-3</v>
      </c>
      <c r="F439">
        <v>1</v>
      </c>
      <c r="G439">
        <v>1</v>
      </c>
      <c r="H439">
        <v>2027</v>
      </c>
      <c r="I439">
        <v>1</v>
      </c>
      <c r="J439">
        <v>5</v>
      </c>
      <c r="K439" t="s">
        <v>312</v>
      </c>
      <c r="L439">
        <v>8</v>
      </c>
      <c r="M439">
        <v>49</v>
      </c>
      <c r="N439" t="s">
        <v>313</v>
      </c>
      <c r="O439">
        <v>49035</v>
      </c>
      <c r="P439" t="s">
        <v>235</v>
      </c>
      <c r="Q439">
        <v>490350</v>
      </c>
      <c r="R439">
        <v>62</v>
      </c>
      <c r="S439">
        <v>59</v>
      </c>
      <c r="T439" t="s">
        <v>321</v>
      </c>
      <c r="U439">
        <v>15</v>
      </c>
      <c r="V439" t="s">
        <v>342</v>
      </c>
      <c r="W439" t="s">
        <v>251</v>
      </c>
      <c r="X439" t="s">
        <v>251</v>
      </c>
      <c r="Y439" t="s">
        <v>251</v>
      </c>
      <c r="Z439" t="s">
        <v>251</v>
      </c>
      <c r="AA439" t="s">
        <v>251</v>
      </c>
      <c r="AB439" t="s">
        <v>251</v>
      </c>
      <c r="AC439"/>
      <c r="AD439"/>
      <c r="AE439" t="s">
        <v>251</v>
      </c>
      <c r="AF439">
        <v>5</v>
      </c>
      <c r="AG439" t="s">
        <v>314</v>
      </c>
      <c r="AH439" t="s">
        <v>251</v>
      </c>
      <c r="AI439" t="s">
        <v>251</v>
      </c>
      <c r="AJ439" t="s">
        <v>251</v>
      </c>
      <c r="AK439" t="s">
        <v>251</v>
      </c>
      <c r="AL439" t="s">
        <v>251</v>
      </c>
      <c r="AM439" t="s">
        <v>251</v>
      </c>
      <c r="AN439"/>
      <c r="AO439" t="s">
        <v>251</v>
      </c>
      <c r="AP439" t="s">
        <v>251</v>
      </c>
    </row>
    <row r="440" spans="1:42" x14ac:dyDescent="0.3">
      <c r="A440" s="210" t="str">
        <f t="shared" si="25"/>
        <v>SL_2028_art_59_62</v>
      </c>
      <c r="B440" s="229" t="str">
        <f t="shared" si="26"/>
        <v>Combination Long Haul Truck</v>
      </c>
      <c r="C440" s="240">
        <f t="shared" si="28"/>
        <v>2.2573995543173502E-2</v>
      </c>
      <c r="D440" s="421">
        <f t="shared" si="27"/>
        <v>1.0220602222127234E-4</v>
      </c>
      <c r="E440">
        <v>4.5275999999999997E-3</v>
      </c>
      <c r="F440">
        <v>1</v>
      </c>
      <c r="G440">
        <v>1</v>
      </c>
      <c r="H440">
        <v>2027</v>
      </c>
      <c r="I440">
        <v>1</v>
      </c>
      <c r="J440">
        <v>5</v>
      </c>
      <c r="K440" t="s">
        <v>312</v>
      </c>
      <c r="L440">
        <v>8</v>
      </c>
      <c r="M440">
        <v>49</v>
      </c>
      <c r="N440" t="s">
        <v>313</v>
      </c>
      <c r="O440">
        <v>49035</v>
      </c>
      <c r="P440" t="s">
        <v>235</v>
      </c>
      <c r="Q440">
        <v>490350</v>
      </c>
      <c r="R440">
        <v>62</v>
      </c>
      <c r="S440">
        <v>59</v>
      </c>
      <c r="T440" t="s">
        <v>321</v>
      </c>
      <c r="U440">
        <v>1</v>
      </c>
      <c r="V440" t="s">
        <v>343</v>
      </c>
      <c r="W440" t="s">
        <v>251</v>
      </c>
      <c r="X440" t="s">
        <v>251</v>
      </c>
      <c r="Y440" t="s">
        <v>251</v>
      </c>
      <c r="Z440" t="s">
        <v>251</v>
      </c>
      <c r="AA440" t="s">
        <v>251</v>
      </c>
      <c r="AB440" t="s">
        <v>251</v>
      </c>
      <c r="AC440"/>
      <c r="AD440"/>
      <c r="AE440" t="s">
        <v>251</v>
      </c>
      <c r="AF440">
        <v>5</v>
      </c>
      <c r="AG440" t="s">
        <v>314</v>
      </c>
      <c r="AH440" t="s">
        <v>251</v>
      </c>
      <c r="AI440" t="s">
        <v>251</v>
      </c>
      <c r="AJ440" t="s">
        <v>251</v>
      </c>
      <c r="AK440" t="s">
        <v>251</v>
      </c>
      <c r="AL440" t="s">
        <v>251</v>
      </c>
      <c r="AM440" t="s">
        <v>251</v>
      </c>
      <c r="AN440"/>
      <c r="AO440" t="s">
        <v>251</v>
      </c>
      <c r="AP440" t="s">
        <v>251</v>
      </c>
    </row>
    <row r="441" spans="1:42" x14ac:dyDescent="0.3">
      <c r="A441" s="210" t="str">
        <f t="shared" si="25"/>
        <v>SL_2028_art_59_61</v>
      </c>
      <c r="B441" s="229" t="str">
        <f t="shared" si="26"/>
        <v>Combination Short Haul Truck</v>
      </c>
      <c r="C441" s="240">
        <f t="shared" si="28"/>
        <v>2.089364887475836E-2</v>
      </c>
      <c r="D441" s="421">
        <f t="shared" si="27"/>
        <v>8.3470336191148405E-5</v>
      </c>
      <c r="E441">
        <v>3.9950100000000002E-3</v>
      </c>
      <c r="F441">
        <v>1</v>
      </c>
      <c r="G441">
        <v>1</v>
      </c>
      <c r="H441">
        <v>2027</v>
      </c>
      <c r="I441">
        <v>1</v>
      </c>
      <c r="J441">
        <v>5</v>
      </c>
      <c r="K441" t="s">
        <v>312</v>
      </c>
      <c r="L441">
        <v>8</v>
      </c>
      <c r="M441">
        <v>49</v>
      </c>
      <c r="N441" t="s">
        <v>313</v>
      </c>
      <c r="O441">
        <v>49035</v>
      </c>
      <c r="P441" t="s">
        <v>235</v>
      </c>
      <c r="Q441">
        <v>490350</v>
      </c>
      <c r="R441">
        <v>61</v>
      </c>
      <c r="S441">
        <v>59</v>
      </c>
      <c r="T441" t="s">
        <v>321</v>
      </c>
      <c r="U441">
        <v>15</v>
      </c>
      <c r="V441" t="s">
        <v>342</v>
      </c>
      <c r="W441" t="s">
        <v>251</v>
      </c>
      <c r="X441" t="s">
        <v>251</v>
      </c>
      <c r="Y441" t="s">
        <v>251</v>
      </c>
      <c r="Z441" t="s">
        <v>251</v>
      </c>
      <c r="AA441" t="s">
        <v>251</v>
      </c>
      <c r="AB441" t="s">
        <v>251</v>
      </c>
      <c r="AC441"/>
      <c r="AD441"/>
      <c r="AE441" t="s">
        <v>251</v>
      </c>
      <c r="AF441">
        <v>5</v>
      </c>
      <c r="AG441" t="s">
        <v>314</v>
      </c>
      <c r="AH441" t="s">
        <v>251</v>
      </c>
      <c r="AI441" t="s">
        <v>251</v>
      </c>
      <c r="AJ441" t="s">
        <v>251</v>
      </c>
      <c r="AK441" t="s">
        <v>251</v>
      </c>
      <c r="AL441" t="s">
        <v>251</v>
      </c>
      <c r="AM441" t="s">
        <v>251</v>
      </c>
      <c r="AN441"/>
      <c r="AO441" t="s">
        <v>251</v>
      </c>
      <c r="AP441" t="s">
        <v>251</v>
      </c>
    </row>
    <row r="442" spans="1:42" x14ac:dyDescent="0.3">
      <c r="A442" s="210" t="str">
        <f t="shared" si="25"/>
        <v>SL_2028_art_59_61</v>
      </c>
      <c r="B442" s="229" t="str">
        <f t="shared" si="26"/>
        <v>Combination Short Haul Truck</v>
      </c>
      <c r="C442" s="240">
        <f t="shared" si="28"/>
        <v>2.089364887475836E-2</v>
      </c>
      <c r="D442" s="421">
        <f t="shared" si="27"/>
        <v>9.2237102322508259E-5</v>
      </c>
      <c r="E442">
        <v>4.4146000000000003E-3</v>
      </c>
      <c r="F442">
        <v>1</v>
      </c>
      <c r="G442">
        <v>1</v>
      </c>
      <c r="H442">
        <v>2027</v>
      </c>
      <c r="I442">
        <v>1</v>
      </c>
      <c r="J442">
        <v>5</v>
      </c>
      <c r="K442" t="s">
        <v>312</v>
      </c>
      <c r="L442">
        <v>8</v>
      </c>
      <c r="M442">
        <v>49</v>
      </c>
      <c r="N442" t="s">
        <v>313</v>
      </c>
      <c r="O442">
        <v>49035</v>
      </c>
      <c r="P442" t="s">
        <v>235</v>
      </c>
      <c r="Q442">
        <v>490350</v>
      </c>
      <c r="R442">
        <v>61</v>
      </c>
      <c r="S442">
        <v>59</v>
      </c>
      <c r="T442" t="s">
        <v>321</v>
      </c>
      <c r="U442">
        <v>1</v>
      </c>
      <c r="V442" t="s">
        <v>343</v>
      </c>
      <c r="W442" t="s">
        <v>251</v>
      </c>
      <c r="X442" t="s">
        <v>251</v>
      </c>
      <c r="Y442" t="s">
        <v>251</v>
      </c>
      <c r="Z442" t="s">
        <v>251</v>
      </c>
      <c r="AA442" t="s">
        <v>251</v>
      </c>
      <c r="AB442" t="s">
        <v>251</v>
      </c>
      <c r="AC442"/>
      <c r="AD442"/>
      <c r="AE442" t="s">
        <v>251</v>
      </c>
      <c r="AF442">
        <v>5</v>
      </c>
      <c r="AG442" t="s">
        <v>314</v>
      </c>
      <c r="AH442" t="s">
        <v>251</v>
      </c>
      <c r="AI442" t="s">
        <v>251</v>
      </c>
      <c r="AJ442" t="s">
        <v>251</v>
      </c>
      <c r="AK442" t="s">
        <v>251</v>
      </c>
      <c r="AL442" t="s">
        <v>251</v>
      </c>
      <c r="AM442" t="s">
        <v>251</v>
      </c>
      <c r="AN442"/>
      <c r="AO442" t="s">
        <v>251</v>
      </c>
      <c r="AP442" t="s">
        <v>251</v>
      </c>
    </row>
    <row r="443" spans="1:42" x14ac:dyDescent="0.3">
      <c r="A443" s="210" t="str">
        <f t="shared" si="25"/>
        <v>SL_2028_art_59_54</v>
      </c>
      <c r="B443" s="229" t="str">
        <f t="shared" si="26"/>
        <v>Motor Home</v>
      </c>
      <c r="C443" s="240">
        <f t="shared" si="28"/>
        <v>2.7279009872292342E-3</v>
      </c>
      <c r="D443" s="421">
        <f t="shared" si="27"/>
        <v>5.8995496280510473E-6</v>
      </c>
      <c r="E443">
        <v>2.1626699999999998E-3</v>
      </c>
      <c r="F443">
        <v>1</v>
      </c>
      <c r="G443">
        <v>1</v>
      </c>
      <c r="H443">
        <v>2027</v>
      </c>
      <c r="I443">
        <v>1</v>
      </c>
      <c r="J443">
        <v>5</v>
      </c>
      <c r="K443" t="s">
        <v>312</v>
      </c>
      <c r="L443">
        <v>8</v>
      </c>
      <c r="M443">
        <v>49</v>
      </c>
      <c r="N443" t="s">
        <v>313</v>
      </c>
      <c r="O443">
        <v>49035</v>
      </c>
      <c r="P443" t="s">
        <v>235</v>
      </c>
      <c r="Q443">
        <v>490350</v>
      </c>
      <c r="R443">
        <v>54</v>
      </c>
      <c r="S443">
        <v>59</v>
      </c>
      <c r="T443" t="s">
        <v>321</v>
      </c>
      <c r="U443">
        <v>15</v>
      </c>
      <c r="V443" t="s">
        <v>342</v>
      </c>
      <c r="W443" t="s">
        <v>251</v>
      </c>
      <c r="X443" t="s">
        <v>251</v>
      </c>
      <c r="Y443" t="s">
        <v>251</v>
      </c>
      <c r="Z443" t="s">
        <v>251</v>
      </c>
      <c r="AA443" t="s">
        <v>251</v>
      </c>
      <c r="AB443" t="s">
        <v>251</v>
      </c>
      <c r="AC443"/>
      <c r="AD443"/>
      <c r="AE443" t="s">
        <v>251</v>
      </c>
      <c r="AF443">
        <v>5</v>
      </c>
      <c r="AG443" t="s">
        <v>314</v>
      </c>
      <c r="AH443" t="s">
        <v>251</v>
      </c>
      <c r="AI443" t="s">
        <v>251</v>
      </c>
      <c r="AJ443" t="s">
        <v>251</v>
      </c>
      <c r="AK443" t="s">
        <v>251</v>
      </c>
      <c r="AL443" t="s">
        <v>251</v>
      </c>
      <c r="AM443" t="s">
        <v>251</v>
      </c>
      <c r="AN443"/>
      <c r="AO443" t="s">
        <v>251</v>
      </c>
      <c r="AP443" t="s">
        <v>251</v>
      </c>
    </row>
    <row r="444" spans="1:42" x14ac:dyDescent="0.3">
      <c r="A444" s="210" t="str">
        <f t="shared" si="25"/>
        <v>SL_2028_art_59_54</v>
      </c>
      <c r="B444" s="229" t="str">
        <f t="shared" si="26"/>
        <v>Motor Home</v>
      </c>
      <c r="C444" s="240">
        <f t="shared" si="28"/>
        <v>2.7279009872292342E-3</v>
      </c>
      <c r="D444" s="421">
        <f t="shared" si="27"/>
        <v>1.2048784033463187E-5</v>
      </c>
      <c r="E444">
        <v>4.4168699999999998E-3</v>
      </c>
      <c r="F444">
        <v>1</v>
      </c>
      <c r="G444">
        <v>1</v>
      </c>
      <c r="H444">
        <v>2027</v>
      </c>
      <c r="I444">
        <v>1</v>
      </c>
      <c r="J444">
        <v>5</v>
      </c>
      <c r="K444" t="s">
        <v>312</v>
      </c>
      <c r="L444">
        <v>8</v>
      </c>
      <c r="M444">
        <v>49</v>
      </c>
      <c r="N444" t="s">
        <v>313</v>
      </c>
      <c r="O444">
        <v>49035</v>
      </c>
      <c r="P444" t="s">
        <v>235</v>
      </c>
      <c r="Q444">
        <v>490350</v>
      </c>
      <c r="R444">
        <v>54</v>
      </c>
      <c r="S444">
        <v>59</v>
      </c>
      <c r="T444" t="s">
        <v>321</v>
      </c>
      <c r="U444">
        <v>1</v>
      </c>
      <c r="V444" t="s">
        <v>343</v>
      </c>
      <c r="W444" t="s">
        <v>251</v>
      </c>
      <c r="X444" t="s">
        <v>251</v>
      </c>
      <c r="Y444" t="s">
        <v>251</v>
      </c>
      <c r="Z444" t="s">
        <v>251</v>
      </c>
      <c r="AA444" t="s">
        <v>251</v>
      </c>
      <c r="AB444" t="s">
        <v>251</v>
      </c>
      <c r="AC444"/>
      <c r="AD444"/>
      <c r="AE444" t="s">
        <v>251</v>
      </c>
      <c r="AF444">
        <v>5</v>
      </c>
      <c r="AG444" t="s">
        <v>314</v>
      </c>
      <c r="AH444" t="s">
        <v>251</v>
      </c>
      <c r="AI444" t="s">
        <v>251</v>
      </c>
      <c r="AJ444" t="s">
        <v>251</v>
      </c>
      <c r="AK444" t="s">
        <v>251</v>
      </c>
      <c r="AL444" t="s">
        <v>251</v>
      </c>
      <c r="AM444" t="s">
        <v>251</v>
      </c>
      <c r="AN444"/>
      <c r="AO444" t="s">
        <v>251</v>
      </c>
      <c r="AP444" t="s">
        <v>251</v>
      </c>
    </row>
    <row r="445" spans="1:42" x14ac:dyDescent="0.3">
      <c r="A445" s="210" t="str">
        <f t="shared" si="25"/>
        <v>SL_2028_art_59_53</v>
      </c>
      <c r="B445" s="229" t="str">
        <f t="shared" si="26"/>
        <v>Single Long Haul Truck</v>
      </c>
      <c r="C445" s="240">
        <f t="shared" si="28"/>
        <v>1.7512108294727017E-3</v>
      </c>
      <c r="D445" s="421">
        <f t="shared" si="27"/>
        <v>4.3159116255603569E-6</v>
      </c>
      <c r="E445">
        <v>2.4645299999999999E-3</v>
      </c>
      <c r="F445">
        <v>1</v>
      </c>
      <c r="G445">
        <v>1</v>
      </c>
      <c r="H445">
        <v>2027</v>
      </c>
      <c r="I445">
        <v>1</v>
      </c>
      <c r="J445">
        <v>5</v>
      </c>
      <c r="K445" t="s">
        <v>312</v>
      </c>
      <c r="L445">
        <v>8</v>
      </c>
      <c r="M445">
        <v>49</v>
      </c>
      <c r="N445" t="s">
        <v>313</v>
      </c>
      <c r="O445">
        <v>49035</v>
      </c>
      <c r="P445" t="s">
        <v>235</v>
      </c>
      <c r="Q445">
        <v>490350</v>
      </c>
      <c r="R445">
        <v>53</v>
      </c>
      <c r="S445">
        <v>59</v>
      </c>
      <c r="T445" t="s">
        <v>321</v>
      </c>
      <c r="U445">
        <v>15</v>
      </c>
      <c r="V445" t="s">
        <v>342</v>
      </c>
      <c r="W445" t="s">
        <v>251</v>
      </c>
      <c r="X445" t="s">
        <v>251</v>
      </c>
      <c r="Y445" t="s">
        <v>251</v>
      </c>
      <c r="Z445" t="s">
        <v>251</v>
      </c>
      <c r="AA445" t="s">
        <v>251</v>
      </c>
      <c r="AB445" t="s">
        <v>251</v>
      </c>
      <c r="AC445"/>
      <c r="AD445"/>
      <c r="AE445" t="s">
        <v>251</v>
      </c>
      <c r="AF445">
        <v>5</v>
      </c>
      <c r="AG445" t="s">
        <v>314</v>
      </c>
      <c r="AH445" t="s">
        <v>251</v>
      </c>
      <c r="AI445" t="s">
        <v>251</v>
      </c>
      <c r="AJ445" t="s">
        <v>251</v>
      </c>
      <c r="AK445" t="s">
        <v>251</v>
      </c>
      <c r="AL445" t="s">
        <v>251</v>
      </c>
      <c r="AM445" t="s">
        <v>251</v>
      </c>
      <c r="AN445"/>
      <c r="AO445" t="s">
        <v>251</v>
      </c>
      <c r="AP445" t="s">
        <v>251</v>
      </c>
    </row>
    <row r="446" spans="1:42" x14ac:dyDescent="0.3">
      <c r="A446" s="210" t="str">
        <f t="shared" si="25"/>
        <v>SL_2028_art_59_53</v>
      </c>
      <c r="B446" s="229" t="str">
        <f t="shared" si="26"/>
        <v>Single Long Haul Truck</v>
      </c>
      <c r="C446" s="240">
        <f t="shared" si="28"/>
        <v>1.7512108294727017E-3</v>
      </c>
      <c r="D446" s="421">
        <f t="shared" si="27"/>
        <v>5.0678990678442296E-6</v>
      </c>
      <c r="E446">
        <v>2.8939399999999998E-3</v>
      </c>
      <c r="F446">
        <v>1</v>
      </c>
      <c r="G446">
        <v>1</v>
      </c>
      <c r="H446">
        <v>2027</v>
      </c>
      <c r="I446">
        <v>1</v>
      </c>
      <c r="J446">
        <v>5</v>
      </c>
      <c r="K446" t="s">
        <v>312</v>
      </c>
      <c r="L446">
        <v>8</v>
      </c>
      <c r="M446">
        <v>49</v>
      </c>
      <c r="N446" t="s">
        <v>313</v>
      </c>
      <c r="O446">
        <v>49035</v>
      </c>
      <c r="P446" t="s">
        <v>235</v>
      </c>
      <c r="Q446">
        <v>490350</v>
      </c>
      <c r="R446">
        <v>53</v>
      </c>
      <c r="S446">
        <v>59</v>
      </c>
      <c r="T446" t="s">
        <v>321</v>
      </c>
      <c r="U446">
        <v>1</v>
      </c>
      <c r="V446" t="s">
        <v>343</v>
      </c>
      <c r="W446" t="s">
        <v>251</v>
      </c>
      <c r="X446" t="s">
        <v>251</v>
      </c>
      <c r="Y446" t="s">
        <v>251</v>
      </c>
      <c r="Z446" t="s">
        <v>251</v>
      </c>
      <c r="AA446" t="s">
        <v>251</v>
      </c>
      <c r="AB446" t="s">
        <v>251</v>
      </c>
      <c r="AC446"/>
      <c r="AD446"/>
      <c r="AE446" t="s">
        <v>251</v>
      </c>
      <c r="AF446">
        <v>5</v>
      </c>
      <c r="AG446" t="s">
        <v>314</v>
      </c>
      <c r="AH446" t="s">
        <v>251</v>
      </c>
      <c r="AI446" t="s">
        <v>251</v>
      </c>
      <c r="AJ446" t="s">
        <v>251</v>
      </c>
      <c r="AK446" t="s">
        <v>251</v>
      </c>
      <c r="AL446" t="s">
        <v>251</v>
      </c>
      <c r="AM446" t="s">
        <v>251</v>
      </c>
      <c r="AN446"/>
      <c r="AO446" t="s">
        <v>251</v>
      </c>
      <c r="AP446" t="s">
        <v>251</v>
      </c>
    </row>
    <row r="447" spans="1:42" x14ac:dyDescent="0.3">
      <c r="A447" s="210" t="str">
        <f t="shared" si="25"/>
        <v>SL_2028_art_59_52</v>
      </c>
      <c r="B447" s="229" t="str">
        <f t="shared" si="26"/>
        <v>Single Short Haul Truck</v>
      </c>
      <c r="C447" s="240">
        <f t="shared" si="28"/>
        <v>2.5384092162257711E-2</v>
      </c>
      <c r="D447" s="421">
        <f t="shared" si="27"/>
        <v>4.7685540172330844E-5</v>
      </c>
      <c r="E447">
        <v>1.87856E-3</v>
      </c>
      <c r="F447">
        <v>1</v>
      </c>
      <c r="G447">
        <v>1</v>
      </c>
      <c r="H447">
        <v>2027</v>
      </c>
      <c r="I447">
        <v>1</v>
      </c>
      <c r="J447">
        <v>5</v>
      </c>
      <c r="K447" t="s">
        <v>312</v>
      </c>
      <c r="L447">
        <v>8</v>
      </c>
      <c r="M447">
        <v>49</v>
      </c>
      <c r="N447" t="s">
        <v>313</v>
      </c>
      <c r="O447">
        <v>49035</v>
      </c>
      <c r="P447" t="s">
        <v>235</v>
      </c>
      <c r="Q447">
        <v>490350</v>
      </c>
      <c r="R447">
        <v>52</v>
      </c>
      <c r="S447">
        <v>59</v>
      </c>
      <c r="T447" t="s">
        <v>321</v>
      </c>
      <c r="U447">
        <v>15</v>
      </c>
      <c r="V447" t="s">
        <v>342</v>
      </c>
      <c r="W447" t="s">
        <v>251</v>
      </c>
      <c r="X447" t="s">
        <v>251</v>
      </c>
      <c r="Y447" t="s">
        <v>251</v>
      </c>
      <c r="Z447" t="s">
        <v>251</v>
      </c>
      <c r="AA447" t="s">
        <v>251</v>
      </c>
      <c r="AB447" t="s">
        <v>251</v>
      </c>
      <c r="AC447"/>
      <c r="AD447"/>
      <c r="AE447" t="s">
        <v>251</v>
      </c>
      <c r="AF447">
        <v>5</v>
      </c>
      <c r="AG447" t="s">
        <v>314</v>
      </c>
      <c r="AH447" t="s">
        <v>251</v>
      </c>
      <c r="AI447" t="s">
        <v>251</v>
      </c>
      <c r="AJ447" t="s">
        <v>251</v>
      </c>
      <c r="AK447" t="s">
        <v>251</v>
      </c>
      <c r="AL447" t="s">
        <v>251</v>
      </c>
      <c r="AM447" t="s">
        <v>251</v>
      </c>
      <c r="AN447"/>
      <c r="AO447" t="s">
        <v>251</v>
      </c>
      <c r="AP447" t="s">
        <v>251</v>
      </c>
    </row>
    <row r="448" spans="1:42" x14ac:dyDescent="0.3">
      <c r="A448" s="210" t="str">
        <f t="shared" si="25"/>
        <v>SL_2028_art_59_52</v>
      </c>
      <c r="B448" s="229" t="str">
        <f t="shared" si="26"/>
        <v>Single Short Haul Truck</v>
      </c>
      <c r="C448" s="240">
        <f t="shared" si="28"/>
        <v>2.5384092162257711E-2</v>
      </c>
      <c r="D448" s="421">
        <f t="shared" si="27"/>
        <v>6.3621927072717862E-5</v>
      </c>
      <c r="E448">
        <v>2.50637E-3</v>
      </c>
      <c r="F448">
        <v>1</v>
      </c>
      <c r="G448">
        <v>1</v>
      </c>
      <c r="H448">
        <v>2027</v>
      </c>
      <c r="I448">
        <v>1</v>
      </c>
      <c r="J448">
        <v>5</v>
      </c>
      <c r="K448" t="s">
        <v>312</v>
      </c>
      <c r="L448">
        <v>8</v>
      </c>
      <c r="M448">
        <v>49</v>
      </c>
      <c r="N448" t="s">
        <v>313</v>
      </c>
      <c r="O448">
        <v>49035</v>
      </c>
      <c r="P448" t="s">
        <v>235</v>
      </c>
      <c r="Q448">
        <v>490350</v>
      </c>
      <c r="R448">
        <v>52</v>
      </c>
      <c r="S448">
        <v>59</v>
      </c>
      <c r="T448" t="s">
        <v>321</v>
      </c>
      <c r="U448">
        <v>1</v>
      </c>
      <c r="V448" t="s">
        <v>343</v>
      </c>
      <c r="W448" t="s">
        <v>251</v>
      </c>
      <c r="X448" t="s">
        <v>251</v>
      </c>
      <c r="Y448" t="s">
        <v>251</v>
      </c>
      <c r="Z448" t="s">
        <v>251</v>
      </c>
      <c r="AA448" t="s">
        <v>251</v>
      </c>
      <c r="AB448" t="s">
        <v>251</v>
      </c>
      <c r="AC448"/>
      <c r="AD448"/>
      <c r="AE448" t="s">
        <v>251</v>
      </c>
      <c r="AF448">
        <v>5</v>
      </c>
      <c r="AG448" t="s">
        <v>314</v>
      </c>
      <c r="AH448" t="s">
        <v>251</v>
      </c>
      <c r="AI448" t="s">
        <v>251</v>
      </c>
      <c r="AJ448" t="s">
        <v>251</v>
      </c>
      <c r="AK448" t="s">
        <v>251</v>
      </c>
      <c r="AL448" t="s">
        <v>251</v>
      </c>
      <c r="AM448" t="s">
        <v>251</v>
      </c>
      <c r="AN448"/>
      <c r="AO448" t="s">
        <v>251</v>
      </c>
      <c r="AP448" t="s">
        <v>251</v>
      </c>
    </row>
    <row r="449" spans="1:42" x14ac:dyDescent="0.3">
      <c r="A449" s="210" t="str">
        <f t="shared" si="25"/>
        <v>SL_2028_art_59_51</v>
      </c>
      <c r="B449" s="229" t="str">
        <f t="shared" si="26"/>
        <v>Refuse Truck</v>
      </c>
      <c r="C449" s="240">
        <f t="shared" si="28"/>
        <v>1.3855574196514914E-3</v>
      </c>
      <c r="D449" s="421">
        <f t="shared" si="27"/>
        <v>3.9985247350754532E-6</v>
      </c>
      <c r="E449">
        <v>2.8858600000000001E-3</v>
      </c>
      <c r="F449">
        <v>1</v>
      </c>
      <c r="G449">
        <v>1</v>
      </c>
      <c r="H449">
        <v>2027</v>
      </c>
      <c r="I449">
        <v>1</v>
      </c>
      <c r="J449">
        <v>5</v>
      </c>
      <c r="K449" t="s">
        <v>312</v>
      </c>
      <c r="L449">
        <v>8</v>
      </c>
      <c r="M449">
        <v>49</v>
      </c>
      <c r="N449" t="s">
        <v>313</v>
      </c>
      <c r="O449">
        <v>49035</v>
      </c>
      <c r="P449" t="s">
        <v>235</v>
      </c>
      <c r="Q449">
        <v>490350</v>
      </c>
      <c r="R449">
        <v>51</v>
      </c>
      <c r="S449">
        <v>59</v>
      </c>
      <c r="T449" t="s">
        <v>321</v>
      </c>
      <c r="U449">
        <v>15</v>
      </c>
      <c r="V449" t="s">
        <v>342</v>
      </c>
      <c r="W449" t="s">
        <v>251</v>
      </c>
      <c r="X449" t="s">
        <v>251</v>
      </c>
      <c r="Y449" t="s">
        <v>251</v>
      </c>
      <c r="Z449" t="s">
        <v>251</v>
      </c>
      <c r="AA449" t="s">
        <v>251</v>
      </c>
      <c r="AB449" t="s">
        <v>251</v>
      </c>
      <c r="AC449"/>
      <c r="AD449"/>
      <c r="AE449" t="s">
        <v>251</v>
      </c>
      <c r="AF449">
        <v>5</v>
      </c>
      <c r="AG449" t="s">
        <v>314</v>
      </c>
      <c r="AH449" t="s">
        <v>251</v>
      </c>
      <c r="AI449" t="s">
        <v>251</v>
      </c>
      <c r="AJ449" t="s">
        <v>251</v>
      </c>
      <c r="AK449" t="s">
        <v>251</v>
      </c>
      <c r="AL449" t="s">
        <v>251</v>
      </c>
      <c r="AM449" t="s">
        <v>251</v>
      </c>
      <c r="AN449"/>
      <c r="AO449" t="s">
        <v>251</v>
      </c>
      <c r="AP449" t="s">
        <v>251</v>
      </c>
    </row>
    <row r="450" spans="1:42" x14ac:dyDescent="0.3">
      <c r="A450" s="210" t="str">
        <f t="shared" si="25"/>
        <v>SL_2028_art_59_51</v>
      </c>
      <c r="B450" s="229" t="str">
        <f t="shared" si="26"/>
        <v>Refuse Truck</v>
      </c>
      <c r="C450" s="240">
        <f t="shared" si="28"/>
        <v>1.3855574196514914E-3</v>
      </c>
      <c r="D450" s="421">
        <f t="shared" si="27"/>
        <v>4.5661460431840794E-6</v>
      </c>
      <c r="E450">
        <v>3.2955300000000001E-3</v>
      </c>
      <c r="F450">
        <v>1</v>
      </c>
      <c r="G450">
        <v>1</v>
      </c>
      <c r="H450">
        <v>2027</v>
      </c>
      <c r="I450">
        <v>1</v>
      </c>
      <c r="J450">
        <v>5</v>
      </c>
      <c r="K450" t="s">
        <v>312</v>
      </c>
      <c r="L450">
        <v>8</v>
      </c>
      <c r="M450">
        <v>49</v>
      </c>
      <c r="N450" t="s">
        <v>313</v>
      </c>
      <c r="O450">
        <v>49035</v>
      </c>
      <c r="P450" t="s">
        <v>235</v>
      </c>
      <c r="Q450">
        <v>490350</v>
      </c>
      <c r="R450">
        <v>51</v>
      </c>
      <c r="S450">
        <v>59</v>
      </c>
      <c r="T450" t="s">
        <v>321</v>
      </c>
      <c r="U450">
        <v>1</v>
      </c>
      <c r="V450" t="s">
        <v>343</v>
      </c>
      <c r="W450" t="s">
        <v>251</v>
      </c>
      <c r="X450" t="s">
        <v>251</v>
      </c>
      <c r="Y450" t="s">
        <v>251</v>
      </c>
      <c r="Z450" t="s">
        <v>251</v>
      </c>
      <c r="AA450" t="s">
        <v>251</v>
      </c>
      <c r="AB450" t="s">
        <v>251</v>
      </c>
      <c r="AC450"/>
      <c r="AD450"/>
      <c r="AE450" t="s">
        <v>251</v>
      </c>
      <c r="AF450">
        <v>5</v>
      </c>
      <c r="AG450" t="s">
        <v>314</v>
      </c>
      <c r="AH450" t="s">
        <v>251</v>
      </c>
      <c r="AI450" t="s">
        <v>251</v>
      </c>
      <c r="AJ450" t="s">
        <v>251</v>
      </c>
      <c r="AK450" t="s">
        <v>251</v>
      </c>
      <c r="AL450" t="s">
        <v>251</v>
      </c>
      <c r="AM450" t="s">
        <v>251</v>
      </c>
      <c r="AN450"/>
      <c r="AO450" t="s">
        <v>251</v>
      </c>
      <c r="AP450" t="s">
        <v>251</v>
      </c>
    </row>
    <row r="451" spans="1:42" x14ac:dyDescent="0.3">
      <c r="A451" s="210" t="str">
        <f t="shared" si="25"/>
        <v>SL_2028_art_59_43</v>
      </c>
      <c r="B451" s="229" t="str">
        <f t="shared" si="26"/>
        <v>School Bus</v>
      </c>
      <c r="C451" s="240">
        <f t="shared" si="28"/>
        <v>1.144824296919607E-3</v>
      </c>
      <c r="D451" s="421">
        <f t="shared" si="27"/>
        <v>3.590088857439103E-6</v>
      </c>
      <c r="E451">
        <v>3.1359299999999999E-3</v>
      </c>
      <c r="F451">
        <v>1</v>
      </c>
      <c r="G451">
        <v>1</v>
      </c>
      <c r="H451">
        <v>2027</v>
      </c>
      <c r="I451">
        <v>1</v>
      </c>
      <c r="J451">
        <v>5</v>
      </c>
      <c r="K451" t="s">
        <v>312</v>
      </c>
      <c r="L451">
        <v>8</v>
      </c>
      <c r="M451">
        <v>49</v>
      </c>
      <c r="N451" t="s">
        <v>313</v>
      </c>
      <c r="O451">
        <v>49035</v>
      </c>
      <c r="P451" t="s">
        <v>235</v>
      </c>
      <c r="Q451">
        <v>490350</v>
      </c>
      <c r="R451">
        <v>43</v>
      </c>
      <c r="S451">
        <v>59</v>
      </c>
      <c r="T451" t="s">
        <v>321</v>
      </c>
      <c r="U451">
        <v>15</v>
      </c>
      <c r="V451" t="s">
        <v>342</v>
      </c>
      <c r="W451" t="s">
        <v>251</v>
      </c>
      <c r="X451" t="s">
        <v>251</v>
      </c>
      <c r="Y451" t="s">
        <v>251</v>
      </c>
      <c r="Z451" t="s">
        <v>251</v>
      </c>
      <c r="AA451" t="s">
        <v>251</v>
      </c>
      <c r="AB451" t="s">
        <v>251</v>
      </c>
      <c r="AC451"/>
      <c r="AD451"/>
      <c r="AE451" t="s">
        <v>251</v>
      </c>
      <c r="AF451">
        <v>5</v>
      </c>
      <c r="AG451" t="s">
        <v>314</v>
      </c>
      <c r="AH451" t="s">
        <v>251</v>
      </c>
      <c r="AI451" t="s">
        <v>251</v>
      </c>
      <c r="AJ451" t="s">
        <v>251</v>
      </c>
      <c r="AK451" t="s">
        <v>251</v>
      </c>
      <c r="AL451" t="s">
        <v>251</v>
      </c>
      <c r="AM451" t="s">
        <v>251</v>
      </c>
      <c r="AN451"/>
      <c r="AO451" t="s">
        <v>251</v>
      </c>
      <c r="AP451" t="s">
        <v>251</v>
      </c>
    </row>
    <row r="452" spans="1:42" x14ac:dyDescent="0.3">
      <c r="A452" s="210" t="str">
        <f t="shared" si="25"/>
        <v>SL_2028_art_59_43</v>
      </c>
      <c r="B452" s="229" t="str">
        <f t="shared" si="26"/>
        <v>School Bus</v>
      </c>
      <c r="C452" s="240">
        <f t="shared" si="28"/>
        <v>1.144824296919607E-3</v>
      </c>
      <c r="D452" s="421">
        <f t="shared" si="27"/>
        <v>4.0337655137102964E-6</v>
      </c>
      <c r="E452">
        <v>3.5234799999999998E-3</v>
      </c>
      <c r="F452">
        <v>1</v>
      </c>
      <c r="G452">
        <v>1</v>
      </c>
      <c r="H452">
        <v>2027</v>
      </c>
      <c r="I452">
        <v>1</v>
      </c>
      <c r="J452">
        <v>5</v>
      </c>
      <c r="K452" t="s">
        <v>312</v>
      </c>
      <c r="L452">
        <v>8</v>
      </c>
      <c r="M452">
        <v>49</v>
      </c>
      <c r="N452" t="s">
        <v>313</v>
      </c>
      <c r="O452">
        <v>49035</v>
      </c>
      <c r="P452" t="s">
        <v>235</v>
      </c>
      <c r="Q452">
        <v>490350</v>
      </c>
      <c r="R452">
        <v>43</v>
      </c>
      <c r="S452">
        <v>59</v>
      </c>
      <c r="T452" t="s">
        <v>321</v>
      </c>
      <c r="U452">
        <v>1</v>
      </c>
      <c r="V452" t="s">
        <v>343</v>
      </c>
      <c r="W452" t="s">
        <v>251</v>
      </c>
      <c r="X452" t="s">
        <v>251</v>
      </c>
      <c r="Y452" t="s">
        <v>251</v>
      </c>
      <c r="Z452" t="s">
        <v>251</v>
      </c>
      <c r="AA452" t="s">
        <v>251</v>
      </c>
      <c r="AB452" t="s">
        <v>251</v>
      </c>
      <c r="AC452"/>
      <c r="AD452"/>
      <c r="AE452" t="s">
        <v>251</v>
      </c>
      <c r="AF452">
        <v>5</v>
      </c>
      <c r="AG452" t="s">
        <v>314</v>
      </c>
      <c r="AH452" t="s">
        <v>251</v>
      </c>
      <c r="AI452" t="s">
        <v>251</v>
      </c>
      <c r="AJ452" t="s">
        <v>251</v>
      </c>
      <c r="AK452" t="s">
        <v>251</v>
      </c>
      <c r="AL452" t="s">
        <v>251</v>
      </c>
      <c r="AM452" t="s">
        <v>251</v>
      </c>
      <c r="AN452"/>
      <c r="AO452" t="s">
        <v>251</v>
      </c>
      <c r="AP452" t="s">
        <v>251</v>
      </c>
    </row>
    <row r="453" spans="1:42" x14ac:dyDescent="0.3">
      <c r="A453" s="210" t="str">
        <f t="shared" si="25"/>
        <v>SL_2028_art_59_42</v>
      </c>
      <c r="B453" s="229" t="str">
        <f t="shared" si="26"/>
        <v>Transit Bus</v>
      </c>
      <c r="C453" s="240">
        <f t="shared" si="28"/>
        <v>4.7511097353918329E-4</v>
      </c>
      <c r="D453" s="421">
        <f t="shared" si="27"/>
        <v>7.9454233437878246E-7</v>
      </c>
      <c r="E453">
        <v>1.6723300000000001E-3</v>
      </c>
      <c r="F453">
        <v>1</v>
      </c>
      <c r="G453">
        <v>1</v>
      </c>
      <c r="H453">
        <v>2027</v>
      </c>
      <c r="I453">
        <v>1</v>
      </c>
      <c r="J453">
        <v>5</v>
      </c>
      <c r="K453" t="s">
        <v>312</v>
      </c>
      <c r="L453">
        <v>8</v>
      </c>
      <c r="M453">
        <v>49</v>
      </c>
      <c r="N453" t="s">
        <v>313</v>
      </c>
      <c r="O453">
        <v>49035</v>
      </c>
      <c r="P453" t="s">
        <v>235</v>
      </c>
      <c r="Q453">
        <v>490350</v>
      </c>
      <c r="R453">
        <v>42</v>
      </c>
      <c r="S453">
        <v>59</v>
      </c>
      <c r="T453" t="s">
        <v>321</v>
      </c>
      <c r="U453">
        <v>15</v>
      </c>
      <c r="V453" t="s">
        <v>342</v>
      </c>
      <c r="W453" t="s">
        <v>251</v>
      </c>
      <c r="X453" t="s">
        <v>251</v>
      </c>
      <c r="Y453" t="s">
        <v>251</v>
      </c>
      <c r="Z453" t="s">
        <v>251</v>
      </c>
      <c r="AA453" t="s">
        <v>251</v>
      </c>
      <c r="AB453" t="s">
        <v>251</v>
      </c>
      <c r="AC453"/>
      <c r="AD453"/>
      <c r="AE453" t="s">
        <v>251</v>
      </c>
      <c r="AF453">
        <v>5</v>
      </c>
      <c r="AG453" t="s">
        <v>314</v>
      </c>
      <c r="AH453" t="s">
        <v>251</v>
      </c>
      <c r="AI453" t="s">
        <v>251</v>
      </c>
      <c r="AJ453" t="s">
        <v>251</v>
      </c>
      <c r="AK453" t="s">
        <v>251</v>
      </c>
      <c r="AL453" t="s">
        <v>251</v>
      </c>
      <c r="AM453" t="s">
        <v>251</v>
      </c>
      <c r="AN453"/>
      <c r="AO453" t="s">
        <v>251</v>
      </c>
      <c r="AP453" t="s">
        <v>251</v>
      </c>
    </row>
    <row r="454" spans="1:42" x14ac:dyDescent="0.3">
      <c r="A454" s="210" t="str">
        <f t="shared" si="25"/>
        <v>SL_2028_art_59_42</v>
      </c>
      <c r="B454" s="229" t="str">
        <f t="shared" si="26"/>
        <v>Transit Bus</v>
      </c>
      <c r="C454" s="240">
        <f t="shared" si="28"/>
        <v>4.7511097353918329E-4</v>
      </c>
      <c r="D454" s="421">
        <f t="shared" si="27"/>
        <v>9.4386021114267704E-7</v>
      </c>
      <c r="E454">
        <v>1.9866100000000002E-3</v>
      </c>
      <c r="F454">
        <v>1</v>
      </c>
      <c r="G454">
        <v>1</v>
      </c>
      <c r="H454">
        <v>2027</v>
      </c>
      <c r="I454">
        <v>1</v>
      </c>
      <c r="J454">
        <v>5</v>
      </c>
      <c r="K454" t="s">
        <v>312</v>
      </c>
      <c r="L454">
        <v>8</v>
      </c>
      <c r="M454">
        <v>49</v>
      </c>
      <c r="N454" t="s">
        <v>313</v>
      </c>
      <c r="O454">
        <v>49035</v>
      </c>
      <c r="P454" t="s">
        <v>235</v>
      </c>
      <c r="Q454">
        <v>490350</v>
      </c>
      <c r="R454">
        <v>42</v>
      </c>
      <c r="S454">
        <v>59</v>
      </c>
      <c r="T454" t="s">
        <v>321</v>
      </c>
      <c r="U454">
        <v>1</v>
      </c>
      <c r="V454" t="s">
        <v>343</v>
      </c>
      <c r="W454" t="s">
        <v>251</v>
      </c>
      <c r="X454" t="s">
        <v>251</v>
      </c>
      <c r="Y454" t="s">
        <v>251</v>
      </c>
      <c r="Z454" t="s">
        <v>251</v>
      </c>
      <c r="AA454" t="s">
        <v>251</v>
      </c>
      <c r="AB454" t="s">
        <v>251</v>
      </c>
      <c r="AC454"/>
      <c r="AD454"/>
      <c r="AE454" t="s">
        <v>251</v>
      </c>
      <c r="AF454">
        <v>5</v>
      </c>
      <c r="AG454" t="s">
        <v>314</v>
      </c>
      <c r="AH454" t="s">
        <v>251</v>
      </c>
      <c r="AI454" t="s">
        <v>251</v>
      </c>
      <c r="AJ454" t="s">
        <v>251</v>
      </c>
      <c r="AK454" t="s">
        <v>251</v>
      </c>
      <c r="AL454" t="s">
        <v>251</v>
      </c>
      <c r="AM454" t="s">
        <v>251</v>
      </c>
      <c r="AN454"/>
      <c r="AO454" t="s">
        <v>251</v>
      </c>
      <c r="AP454" t="s">
        <v>251</v>
      </c>
    </row>
    <row r="455" spans="1:42" x14ac:dyDescent="0.3">
      <c r="A455" s="210" t="str">
        <f t="shared" si="25"/>
        <v>SL_2028_art_59_41</v>
      </c>
      <c r="B455" s="229" t="str">
        <f t="shared" si="26"/>
        <v>Intercity Bus</v>
      </c>
      <c r="C455" s="240">
        <f t="shared" si="28"/>
        <v>1.4397214122347196E-3</v>
      </c>
      <c r="D455" s="421">
        <f t="shared" si="27"/>
        <v>4.9304699483390202E-6</v>
      </c>
      <c r="E455">
        <v>3.4245999999999999E-3</v>
      </c>
      <c r="F455">
        <v>1</v>
      </c>
      <c r="G455">
        <v>1</v>
      </c>
      <c r="H455">
        <v>2027</v>
      </c>
      <c r="I455">
        <v>1</v>
      </c>
      <c r="J455">
        <v>5</v>
      </c>
      <c r="K455" t="s">
        <v>312</v>
      </c>
      <c r="L455">
        <v>8</v>
      </c>
      <c r="M455">
        <v>49</v>
      </c>
      <c r="N455" t="s">
        <v>313</v>
      </c>
      <c r="O455">
        <v>49035</v>
      </c>
      <c r="P455" t="s">
        <v>235</v>
      </c>
      <c r="Q455">
        <v>490350</v>
      </c>
      <c r="R455">
        <v>41</v>
      </c>
      <c r="S455">
        <v>59</v>
      </c>
      <c r="T455" t="s">
        <v>321</v>
      </c>
      <c r="U455">
        <v>15</v>
      </c>
      <c r="V455" t="s">
        <v>342</v>
      </c>
      <c r="W455" t="s">
        <v>251</v>
      </c>
      <c r="X455" t="s">
        <v>251</v>
      </c>
      <c r="Y455" t="s">
        <v>251</v>
      </c>
      <c r="Z455" t="s">
        <v>251</v>
      </c>
      <c r="AA455" t="s">
        <v>251</v>
      </c>
      <c r="AB455" t="s">
        <v>251</v>
      </c>
      <c r="AC455"/>
      <c r="AD455"/>
      <c r="AE455" t="s">
        <v>251</v>
      </c>
      <c r="AF455">
        <v>5</v>
      </c>
      <c r="AG455" t="s">
        <v>314</v>
      </c>
      <c r="AH455" t="s">
        <v>251</v>
      </c>
      <c r="AI455" t="s">
        <v>251</v>
      </c>
      <c r="AJ455" t="s">
        <v>251</v>
      </c>
      <c r="AK455" t="s">
        <v>251</v>
      </c>
      <c r="AL455" t="s">
        <v>251</v>
      </c>
      <c r="AM455" t="s">
        <v>251</v>
      </c>
      <c r="AN455"/>
      <c r="AO455" t="s">
        <v>251</v>
      </c>
      <c r="AP455" t="s">
        <v>251</v>
      </c>
    </row>
    <row r="456" spans="1:42" x14ac:dyDescent="0.3">
      <c r="A456" s="210" t="str">
        <f t="shared" si="25"/>
        <v>SL_2028_art_59_41</v>
      </c>
      <c r="B456" s="229" t="str">
        <f t="shared" si="26"/>
        <v>Intercity Bus</v>
      </c>
      <c r="C456" s="240">
        <f t="shared" si="28"/>
        <v>1.4397214122347196E-3</v>
      </c>
      <c r="D456" s="421">
        <f t="shared" si="27"/>
        <v>5.4987711813904315E-6</v>
      </c>
      <c r="E456">
        <v>3.8193300000000001E-3</v>
      </c>
      <c r="F456">
        <v>1</v>
      </c>
      <c r="G456">
        <v>1</v>
      </c>
      <c r="H456">
        <v>2027</v>
      </c>
      <c r="I456">
        <v>1</v>
      </c>
      <c r="J456">
        <v>5</v>
      </c>
      <c r="K456" t="s">
        <v>312</v>
      </c>
      <c r="L456">
        <v>8</v>
      </c>
      <c r="M456">
        <v>49</v>
      </c>
      <c r="N456" t="s">
        <v>313</v>
      </c>
      <c r="O456">
        <v>49035</v>
      </c>
      <c r="P456" t="s">
        <v>235</v>
      </c>
      <c r="Q456">
        <v>490350</v>
      </c>
      <c r="R456">
        <v>41</v>
      </c>
      <c r="S456">
        <v>59</v>
      </c>
      <c r="T456" t="s">
        <v>321</v>
      </c>
      <c r="U456">
        <v>1</v>
      </c>
      <c r="V456" t="s">
        <v>343</v>
      </c>
      <c r="W456" t="s">
        <v>251</v>
      </c>
      <c r="X456" t="s">
        <v>251</v>
      </c>
      <c r="Y456" t="s">
        <v>251</v>
      </c>
      <c r="Z456" t="s">
        <v>251</v>
      </c>
      <c r="AA456" t="s">
        <v>251</v>
      </c>
      <c r="AB456" t="s">
        <v>251</v>
      </c>
      <c r="AC456"/>
      <c r="AD456"/>
      <c r="AE456" t="s">
        <v>251</v>
      </c>
      <c r="AF456">
        <v>5</v>
      </c>
      <c r="AG456" t="s">
        <v>314</v>
      </c>
      <c r="AH456" t="s">
        <v>251</v>
      </c>
      <c r="AI456" t="s">
        <v>251</v>
      </c>
      <c r="AJ456" t="s">
        <v>251</v>
      </c>
      <c r="AK456" t="s">
        <v>251</v>
      </c>
      <c r="AL456" t="s">
        <v>251</v>
      </c>
      <c r="AM456" t="s">
        <v>251</v>
      </c>
      <c r="AN456"/>
      <c r="AO456" t="s">
        <v>251</v>
      </c>
      <c r="AP456" t="s">
        <v>251</v>
      </c>
    </row>
    <row r="457" spans="1:42" x14ac:dyDescent="0.3">
      <c r="A457" s="210" t="str">
        <f t="shared" si="25"/>
        <v>SL_2028_art_59_32</v>
      </c>
      <c r="B457" s="229" t="str">
        <f t="shared" si="26"/>
        <v>Light Commercial Truck</v>
      </c>
      <c r="C457" s="240">
        <f t="shared" si="28"/>
        <v>2.8352451231163752E-2</v>
      </c>
      <c r="D457" s="421">
        <f t="shared" si="27"/>
        <v>3.4910373200931928E-7</v>
      </c>
      <c r="E457">
        <v>1.2313000000000001E-5</v>
      </c>
      <c r="F457">
        <v>1</v>
      </c>
      <c r="G457">
        <v>1</v>
      </c>
      <c r="H457">
        <v>2027</v>
      </c>
      <c r="I457">
        <v>1</v>
      </c>
      <c r="J457">
        <v>5</v>
      </c>
      <c r="K457" t="s">
        <v>312</v>
      </c>
      <c r="L457">
        <v>8</v>
      </c>
      <c r="M457">
        <v>49</v>
      </c>
      <c r="N457" t="s">
        <v>313</v>
      </c>
      <c r="O457">
        <v>49035</v>
      </c>
      <c r="P457" t="s">
        <v>235</v>
      </c>
      <c r="Q457">
        <v>490350</v>
      </c>
      <c r="R457">
        <v>32</v>
      </c>
      <c r="S457">
        <v>59</v>
      </c>
      <c r="T457" t="s">
        <v>321</v>
      </c>
      <c r="U457">
        <v>15</v>
      </c>
      <c r="V457" t="s">
        <v>342</v>
      </c>
      <c r="W457" t="s">
        <v>251</v>
      </c>
      <c r="X457" t="s">
        <v>251</v>
      </c>
      <c r="Y457" t="s">
        <v>251</v>
      </c>
      <c r="Z457" t="s">
        <v>251</v>
      </c>
      <c r="AA457" t="s">
        <v>251</v>
      </c>
      <c r="AB457" t="s">
        <v>251</v>
      </c>
      <c r="AC457"/>
      <c r="AD457"/>
      <c r="AE457" t="s">
        <v>251</v>
      </c>
      <c r="AF457">
        <v>5</v>
      </c>
      <c r="AG457" t="s">
        <v>314</v>
      </c>
      <c r="AH457" t="s">
        <v>251</v>
      </c>
      <c r="AI457" t="s">
        <v>251</v>
      </c>
      <c r="AJ457" t="s">
        <v>251</v>
      </c>
      <c r="AK457" t="s">
        <v>251</v>
      </c>
      <c r="AL457" t="s">
        <v>251</v>
      </c>
      <c r="AM457" t="s">
        <v>251</v>
      </c>
      <c r="AN457"/>
      <c r="AO457" t="s">
        <v>251</v>
      </c>
      <c r="AP457" t="s">
        <v>251</v>
      </c>
    </row>
    <row r="458" spans="1:42" x14ac:dyDescent="0.3">
      <c r="A458" s="210" t="str">
        <f t="shared" si="25"/>
        <v>SL_2028_art_59_32</v>
      </c>
      <c r="B458" s="229" t="str">
        <f t="shared" si="26"/>
        <v>Light Commercial Truck</v>
      </c>
      <c r="C458" s="240">
        <f t="shared" si="28"/>
        <v>2.8352451231163752E-2</v>
      </c>
      <c r="D458" s="421">
        <f t="shared" si="27"/>
        <v>1.8520416545672018E-5</v>
      </c>
      <c r="E458">
        <v>6.5322100000000005E-4</v>
      </c>
      <c r="F458">
        <v>1</v>
      </c>
      <c r="G458">
        <v>1</v>
      </c>
      <c r="H458">
        <v>2027</v>
      </c>
      <c r="I458">
        <v>1</v>
      </c>
      <c r="J458">
        <v>5</v>
      </c>
      <c r="K458" t="s">
        <v>312</v>
      </c>
      <c r="L458">
        <v>8</v>
      </c>
      <c r="M458">
        <v>49</v>
      </c>
      <c r="N458" t="s">
        <v>313</v>
      </c>
      <c r="O458">
        <v>49035</v>
      </c>
      <c r="P458" t="s">
        <v>235</v>
      </c>
      <c r="Q458">
        <v>490350</v>
      </c>
      <c r="R458">
        <v>32</v>
      </c>
      <c r="S458">
        <v>59</v>
      </c>
      <c r="T458" t="s">
        <v>321</v>
      </c>
      <c r="U458">
        <v>1</v>
      </c>
      <c r="V458" t="s">
        <v>343</v>
      </c>
      <c r="W458" t="s">
        <v>251</v>
      </c>
      <c r="X458" t="s">
        <v>251</v>
      </c>
      <c r="Y458" t="s">
        <v>251</v>
      </c>
      <c r="Z458" t="s">
        <v>251</v>
      </c>
      <c r="AA458" t="s">
        <v>251</v>
      </c>
      <c r="AB458" t="s">
        <v>251</v>
      </c>
      <c r="AC458"/>
      <c r="AD458"/>
      <c r="AE458" t="s">
        <v>251</v>
      </c>
      <c r="AF458">
        <v>5</v>
      </c>
      <c r="AG458" t="s">
        <v>314</v>
      </c>
      <c r="AH458" t="s">
        <v>251</v>
      </c>
      <c r="AI458" t="s">
        <v>251</v>
      </c>
      <c r="AJ458" t="s">
        <v>251</v>
      </c>
      <c r="AK458" t="s">
        <v>251</v>
      </c>
      <c r="AL458" t="s">
        <v>251</v>
      </c>
      <c r="AM458" t="s">
        <v>251</v>
      </c>
      <c r="AN458"/>
      <c r="AO458" t="s">
        <v>251</v>
      </c>
      <c r="AP458" t="s">
        <v>251</v>
      </c>
    </row>
    <row r="459" spans="1:42" x14ac:dyDescent="0.3">
      <c r="A459" s="210" t="str">
        <f t="shared" si="25"/>
        <v>SL_2028_art_59_31</v>
      </c>
      <c r="B459" s="229" t="str">
        <f t="shared" si="26"/>
        <v>Passenger Truck</v>
      </c>
      <c r="C459" s="240">
        <f t="shared" si="28"/>
        <v>0.24407841471830063</v>
      </c>
      <c r="D459" s="421">
        <f t="shared" si="27"/>
        <v>2.2789406319515954E-6</v>
      </c>
      <c r="E459">
        <v>9.33692E-6</v>
      </c>
      <c r="F459">
        <v>1</v>
      </c>
      <c r="G459">
        <v>1</v>
      </c>
      <c r="H459">
        <v>2027</v>
      </c>
      <c r="I459">
        <v>1</v>
      </c>
      <c r="J459">
        <v>5</v>
      </c>
      <c r="K459" t="s">
        <v>312</v>
      </c>
      <c r="L459">
        <v>8</v>
      </c>
      <c r="M459">
        <v>49</v>
      </c>
      <c r="N459" t="s">
        <v>313</v>
      </c>
      <c r="O459">
        <v>49035</v>
      </c>
      <c r="P459" t="s">
        <v>235</v>
      </c>
      <c r="Q459">
        <v>490350</v>
      </c>
      <c r="R459">
        <v>31</v>
      </c>
      <c r="S459">
        <v>59</v>
      </c>
      <c r="T459" t="s">
        <v>321</v>
      </c>
      <c r="U459">
        <v>15</v>
      </c>
      <c r="V459" t="s">
        <v>342</v>
      </c>
      <c r="W459" t="s">
        <v>251</v>
      </c>
      <c r="X459" t="s">
        <v>251</v>
      </c>
      <c r="Y459" t="s">
        <v>251</v>
      </c>
      <c r="Z459" t="s">
        <v>251</v>
      </c>
      <c r="AA459" t="s">
        <v>251</v>
      </c>
      <c r="AB459" t="s">
        <v>251</v>
      </c>
      <c r="AC459"/>
      <c r="AD459"/>
      <c r="AE459" t="s">
        <v>251</v>
      </c>
      <c r="AF459">
        <v>5</v>
      </c>
      <c r="AG459" t="s">
        <v>314</v>
      </c>
      <c r="AH459" t="s">
        <v>251</v>
      </c>
      <c r="AI459" t="s">
        <v>251</v>
      </c>
      <c r="AJ459" t="s">
        <v>251</v>
      </c>
      <c r="AK459" t="s">
        <v>251</v>
      </c>
      <c r="AL459" t="s">
        <v>251</v>
      </c>
      <c r="AM459" t="s">
        <v>251</v>
      </c>
      <c r="AN459"/>
      <c r="AO459" t="s">
        <v>251</v>
      </c>
      <c r="AP459" t="s">
        <v>251</v>
      </c>
    </row>
    <row r="460" spans="1:42" x14ac:dyDescent="0.3">
      <c r="A460" s="210" t="str">
        <f t="shared" si="25"/>
        <v>SL_2028_art_59_31</v>
      </c>
      <c r="B460" s="229" t="str">
        <f t="shared" si="26"/>
        <v>Passenger Truck</v>
      </c>
      <c r="C460" s="240">
        <f t="shared" si="28"/>
        <v>0.24407841471830063</v>
      </c>
      <c r="D460" s="421">
        <f t="shared" si="27"/>
        <v>1.5714939915954844E-4</v>
      </c>
      <c r="E460">
        <v>6.4384800000000003E-4</v>
      </c>
      <c r="F460">
        <v>1</v>
      </c>
      <c r="G460">
        <v>1</v>
      </c>
      <c r="H460">
        <v>2027</v>
      </c>
      <c r="I460">
        <v>1</v>
      </c>
      <c r="J460">
        <v>5</v>
      </c>
      <c r="K460" t="s">
        <v>312</v>
      </c>
      <c r="L460">
        <v>8</v>
      </c>
      <c r="M460">
        <v>49</v>
      </c>
      <c r="N460" t="s">
        <v>313</v>
      </c>
      <c r="O460">
        <v>49035</v>
      </c>
      <c r="P460" t="s">
        <v>235</v>
      </c>
      <c r="Q460">
        <v>490350</v>
      </c>
      <c r="R460">
        <v>31</v>
      </c>
      <c r="S460">
        <v>59</v>
      </c>
      <c r="T460" t="s">
        <v>321</v>
      </c>
      <c r="U460">
        <v>1</v>
      </c>
      <c r="V460" t="s">
        <v>343</v>
      </c>
      <c r="W460" t="s">
        <v>251</v>
      </c>
      <c r="X460" t="s">
        <v>251</v>
      </c>
      <c r="Y460" t="s">
        <v>251</v>
      </c>
      <c r="Z460" t="s">
        <v>251</v>
      </c>
      <c r="AA460" t="s">
        <v>251</v>
      </c>
      <c r="AB460" t="s">
        <v>251</v>
      </c>
      <c r="AC460"/>
      <c r="AD460"/>
      <c r="AE460" t="s">
        <v>251</v>
      </c>
      <c r="AF460">
        <v>5</v>
      </c>
      <c r="AG460" t="s">
        <v>314</v>
      </c>
      <c r="AH460" t="s">
        <v>251</v>
      </c>
      <c r="AI460" t="s">
        <v>251</v>
      </c>
      <c r="AJ460" t="s">
        <v>251</v>
      </c>
      <c r="AK460" t="s">
        <v>251</v>
      </c>
      <c r="AL460" t="s">
        <v>251</v>
      </c>
      <c r="AM460" t="s">
        <v>251</v>
      </c>
      <c r="AN460"/>
      <c r="AO460" t="s">
        <v>251</v>
      </c>
      <c r="AP460" t="s">
        <v>251</v>
      </c>
    </row>
    <row r="461" spans="1:42" x14ac:dyDescent="0.3">
      <c r="A461" s="210" t="str">
        <f t="shared" si="25"/>
        <v>SL_2028_art_59_21</v>
      </c>
      <c r="B461" s="229" t="str">
        <f t="shared" si="26"/>
        <v>Passenger Car</v>
      </c>
      <c r="C461" s="240">
        <f t="shared" si="28"/>
        <v>0.64892751445142116</v>
      </c>
      <c r="D461" s="421">
        <f t="shared" si="27"/>
        <v>4.5327002849668758E-6</v>
      </c>
      <c r="E461">
        <v>6.9849099999999997E-6</v>
      </c>
      <c r="F461">
        <v>1</v>
      </c>
      <c r="G461">
        <v>1</v>
      </c>
      <c r="H461">
        <v>2027</v>
      </c>
      <c r="I461">
        <v>1</v>
      </c>
      <c r="J461">
        <v>5</v>
      </c>
      <c r="K461" t="s">
        <v>312</v>
      </c>
      <c r="L461">
        <v>8</v>
      </c>
      <c r="M461">
        <v>49</v>
      </c>
      <c r="N461" t="s">
        <v>313</v>
      </c>
      <c r="O461">
        <v>49035</v>
      </c>
      <c r="P461" t="s">
        <v>235</v>
      </c>
      <c r="Q461">
        <v>490350</v>
      </c>
      <c r="R461">
        <v>21</v>
      </c>
      <c r="S461">
        <v>59</v>
      </c>
      <c r="T461" t="s">
        <v>321</v>
      </c>
      <c r="U461">
        <v>15</v>
      </c>
      <c r="V461" t="s">
        <v>342</v>
      </c>
      <c r="W461" t="s">
        <v>251</v>
      </c>
      <c r="X461" t="s">
        <v>251</v>
      </c>
      <c r="Y461" t="s">
        <v>251</v>
      </c>
      <c r="Z461" t="s">
        <v>251</v>
      </c>
      <c r="AA461" t="s">
        <v>251</v>
      </c>
      <c r="AB461" t="s">
        <v>251</v>
      </c>
      <c r="AC461"/>
      <c r="AD461"/>
      <c r="AE461" t="s">
        <v>251</v>
      </c>
      <c r="AF461">
        <v>5</v>
      </c>
      <c r="AG461" t="s">
        <v>314</v>
      </c>
      <c r="AH461" t="s">
        <v>251</v>
      </c>
      <c r="AI461" t="s">
        <v>251</v>
      </c>
      <c r="AJ461" t="s">
        <v>251</v>
      </c>
      <c r="AK461" t="s">
        <v>251</v>
      </c>
      <c r="AL461" t="s">
        <v>251</v>
      </c>
      <c r="AM461" t="s">
        <v>251</v>
      </c>
      <c r="AN461"/>
      <c r="AO461" t="s">
        <v>251</v>
      </c>
      <c r="AP461" t="s">
        <v>251</v>
      </c>
    </row>
    <row r="462" spans="1:42" x14ac:dyDescent="0.3">
      <c r="A462" s="210" t="str">
        <f t="shared" si="25"/>
        <v>SL_2028_art_59_21</v>
      </c>
      <c r="B462" s="229" t="str">
        <f t="shared" si="26"/>
        <v>Passenger Car</v>
      </c>
      <c r="C462" s="240">
        <f t="shared" si="28"/>
        <v>0.64892751445142116</v>
      </c>
      <c r="D462" s="421">
        <f t="shared" si="27"/>
        <v>5.6606011978348918E-4</v>
      </c>
      <c r="E462">
        <v>8.7230100000000002E-4</v>
      </c>
      <c r="F462">
        <v>1</v>
      </c>
      <c r="G462">
        <v>1</v>
      </c>
      <c r="H462">
        <v>2027</v>
      </c>
      <c r="I462">
        <v>1</v>
      </c>
      <c r="J462">
        <v>5</v>
      </c>
      <c r="K462" t="s">
        <v>312</v>
      </c>
      <c r="L462">
        <v>8</v>
      </c>
      <c r="M462">
        <v>49</v>
      </c>
      <c r="N462" t="s">
        <v>313</v>
      </c>
      <c r="O462">
        <v>49035</v>
      </c>
      <c r="P462" t="s">
        <v>235</v>
      </c>
      <c r="Q462">
        <v>490350</v>
      </c>
      <c r="R462">
        <v>21</v>
      </c>
      <c r="S462">
        <v>59</v>
      </c>
      <c r="T462" t="s">
        <v>321</v>
      </c>
      <c r="U462">
        <v>1</v>
      </c>
      <c r="V462" t="s">
        <v>343</v>
      </c>
      <c r="W462" t="s">
        <v>251</v>
      </c>
      <c r="X462" t="s">
        <v>251</v>
      </c>
      <c r="Y462" t="s">
        <v>251</v>
      </c>
      <c r="Z462" t="s">
        <v>251</v>
      </c>
      <c r="AA462" t="s">
        <v>251</v>
      </c>
      <c r="AB462" t="s">
        <v>251</v>
      </c>
      <c r="AC462"/>
      <c r="AD462"/>
      <c r="AE462" t="s">
        <v>251</v>
      </c>
      <c r="AF462">
        <v>5</v>
      </c>
      <c r="AG462" t="s">
        <v>314</v>
      </c>
      <c r="AH462" t="s">
        <v>251</v>
      </c>
      <c r="AI462" t="s">
        <v>251</v>
      </c>
      <c r="AJ462" t="s">
        <v>251</v>
      </c>
      <c r="AK462" t="s">
        <v>251</v>
      </c>
      <c r="AL462" t="s">
        <v>251</v>
      </c>
      <c r="AM462" t="s">
        <v>251</v>
      </c>
      <c r="AN462"/>
      <c r="AO462" t="s">
        <v>251</v>
      </c>
      <c r="AP462" t="s">
        <v>251</v>
      </c>
    </row>
    <row r="463" spans="1:42" x14ac:dyDescent="0.3">
      <c r="A463" s="210" t="str">
        <f t="shared" si="25"/>
        <v>SL_2028_art_59_11</v>
      </c>
      <c r="B463" s="229" t="str">
        <f t="shared" si="26"/>
        <v>Motorcycle</v>
      </c>
      <c r="C463" s="240">
        <f t="shared" si="28"/>
        <v>8.6555709987792731E-4</v>
      </c>
      <c r="D463" s="421">
        <f t="shared" si="27"/>
        <v>0</v>
      </c>
      <c r="E463">
        <v>0</v>
      </c>
      <c r="F463">
        <v>1</v>
      </c>
      <c r="G463">
        <v>1</v>
      </c>
      <c r="H463">
        <v>2027</v>
      </c>
      <c r="I463">
        <v>1</v>
      </c>
      <c r="J463">
        <v>5</v>
      </c>
      <c r="K463" t="s">
        <v>312</v>
      </c>
      <c r="L463">
        <v>8</v>
      </c>
      <c r="M463">
        <v>49</v>
      </c>
      <c r="N463" t="s">
        <v>313</v>
      </c>
      <c r="O463">
        <v>49035</v>
      </c>
      <c r="P463" t="s">
        <v>235</v>
      </c>
      <c r="Q463">
        <v>490350</v>
      </c>
      <c r="R463">
        <v>11</v>
      </c>
      <c r="S463">
        <v>59</v>
      </c>
      <c r="T463" t="s">
        <v>321</v>
      </c>
      <c r="U463">
        <v>15</v>
      </c>
      <c r="V463" t="s">
        <v>342</v>
      </c>
      <c r="W463" t="s">
        <v>251</v>
      </c>
      <c r="X463" t="s">
        <v>251</v>
      </c>
      <c r="Y463" t="s">
        <v>251</v>
      </c>
      <c r="Z463" t="s">
        <v>251</v>
      </c>
      <c r="AA463" t="s">
        <v>251</v>
      </c>
      <c r="AB463" t="s">
        <v>251</v>
      </c>
      <c r="AC463"/>
      <c r="AD463"/>
      <c r="AE463" t="s">
        <v>251</v>
      </c>
      <c r="AF463">
        <v>5</v>
      </c>
      <c r="AG463" t="s">
        <v>314</v>
      </c>
      <c r="AH463" t="s">
        <v>251</v>
      </c>
      <c r="AI463" t="s">
        <v>251</v>
      </c>
      <c r="AJ463" t="s">
        <v>251</v>
      </c>
      <c r="AK463" t="s">
        <v>251</v>
      </c>
      <c r="AL463" t="s">
        <v>251</v>
      </c>
      <c r="AM463" t="s">
        <v>251</v>
      </c>
      <c r="AN463"/>
      <c r="AO463" t="s">
        <v>251</v>
      </c>
      <c r="AP463" t="s">
        <v>251</v>
      </c>
    </row>
    <row r="464" spans="1:42" x14ac:dyDescent="0.3">
      <c r="A464" s="210" t="str">
        <f t="shared" si="25"/>
        <v>SL_2028_art_59_11</v>
      </c>
      <c r="B464" s="229" t="str">
        <f t="shared" si="26"/>
        <v>Motorcycle</v>
      </c>
      <c r="C464" s="240">
        <f t="shared" si="28"/>
        <v>8.6555709987792731E-4</v>
      </c>
      <c r="D464" s="421">
        <f t="shared" si="27"/>
        <v>2.9339183124592184E-6</v>
      </c>
      <c r="E464">
        <v>3.3896299999999998E-3</v>
      </c>
      <c r="F464">
        <v>1</v>
      </c>
      <c r="G464">
        <v>1</v>
      </c>
      <c r="H464">
        <v>2027</v>
      </c>
      <c r="I464">
        <v>1</v>
      </c>
      <c r="J464">
        <v>5</v>
      </c>
      <c r="K464" t="s">
        <v>312</v>
      </c>
      <c r="L464">
        <v>8</v>
      </c>
      <c r="M464">
        <v>49</v>
      </c>
      <c r="N464" t="s">
        <v>313</v>
      </c>
      <c r="O464">
        <v>49035</v>
      </c>
      <c r="P464" t="s">
        <v>235</v>
      </c>
      <c r="Q464">
        <v>490350</v>
      </c>
      <c r="R464">
        <v>11</v>
      </c>
      <c r="S464">
        <v>59</v>
      </c>
      <c r="T464" t="s">
        <v>321</v>
      </c>
      <c r="U464">
        <v>1</v>
      </c>
      <c r="V464" t="s">
        <v>343</v>
      </c>
      <c r="W464" t="s">
        <v>251</v>
      </c>
      <c r="X464" t="s">
        <v>251</v>
      </c>
      <c r="Y464" t="s">
        <v>251</v>
      </c>
      <c r="Z464" t="s">
        <v>251</v>
      </c>
      <c r="AA464" t="s">
        <v>251</v>
      </c>
      <c r="AB464" t="s">
        <v>251</v>
      </c>
      <c r="AC464"/>
      <c r="AD464"/>
      <c r="AE464" t="s">
        <v>251</v>
      </c>
      <c r="AF464">
        <v>5</v>
      </c>
      <c r="AG464" t="s">
        <v>314</v>
      </c>
      <c r="AH464" t="s">
        <v>251</v>
      </c>
      <c r="AI464" t="s">
        <v>251</v>
      </c>
      <c r="AJ464" t="s">
        <v>251</v>
      </c>
      <c r="AK464" t="s">
        <v>251</v>
      </c>
      <c r="AL464" t="s">
        <v>251</v>
      </c>
      <c r="AM464" t="s">
        <v>251</v>
      </c>
      <c r="AN464"/>
      <c r="AO464" t="s">
        <v>251</v>
      </c>
      <c r="AP464" t="s">
        <v>251</v>
      </c>
    </row>
    <row r="465" spans="1:42" x14ac:dyDescent="0.3">
      <c r="A465" s="210" t="str">
        <f t="shared" si="25"/>
        <v>SL_2028_art_58_62</v>
      </c>
      <c r="B465" s="229" t="str">
        <f t="shared" si="26"/>
        <v>Combination Long Haul Truck</v>
      </c>
      <c r="C465" s="240">
        <f t="shared" si="28"/>
        <v>2.2573995543173502E-2</v>
      </c>
      <c r="D465" s="421">
        <f t="shared" si="27"/>
        <v>3.9897053983049416E-5</v>
      </c>
      <c r="E465">
        <v>1.76739E-3</v>
      </c>
      <c r="F465">
        <v>1</v>
      </c>
      <c r="G465">
        <v>1</v>
      </c>
      <c r="H465">
        <v>2027</v>
      </c>
      <c r="I465">
        <v>1</v>
      </c>
      <c r="J465">
        <v>5</v>
      </c>
      <c r="K465" t="s">
        <v>312</v>
      </c>
      <c r="L465">
        <v>8</v>
      </c>
      <c r="M465">
        <v>49</v>
      </c>
      <c r="N465" t="s">
        <v>313</v>
      </c>
      <c r="O465">
        <v>49035</v>
      </c>
      <c r="P465" t="s">
        <v>235</v>
      </c>
      <c r="Q465">
        <v>490350</v>
      </c>
      <c r="R465">
        <v>62</v>
      </c>
      <c r="S465">
        <v>58</v>
      </c>
      <c r="T465" t="s">
        <v>322</v>
      </c>
      <c r="U465">
        <v>15</v>
      </c>
      <c r="V465" t="s">
        <v>342</v>
      </c>
      <c r="W465" t="s">
        <v>251</v>
      </c>
      <c r="X465" t="s">
        <v>251</v>
      </c>
      <c r="Y465" t="s">
        <v>251</v>
      </c>
      <c r="Z465" t="s">
        <v>251</v>
      </c>
      <c r="AA465" t="s">
        <v>251</v>
      </c>
      <c r="AB465" t="s">
        <v>251</v>
      </c>
      <c r="AC465"/>
      <c r="AD465"/>
      <c r="AE465" t="s">
        <v>251</v>
      </c>
      <c r="AF465">
        <v>5</v>
      </c>
      <c r="AG465" t="s">
        <v>314</v>
      </c>
      <c r="AH465" t="s">
        <v>251</v>
      </c>
      <c r="AI465" t="s">
        <v>251</v>
      </c>
      <c r="AJ465" t="s">
        <v>251</v>
      </c>
      <c r="AK465" t="s">
        <v>251</v>
      </c>
      <c r="AL465" t="s">
        <v>251</v>
      </c>
      <c r="AM465" t="s">
        <v>251</v>
      </c>
      <c r="AN465"/>
      <c r="AO465" t="s">
        <v>251</v>
      </c>
      <c r="AP465" t="s">
        <v>251</v>
      </c>
    </row>
    <row r="466" spans="1:42" x14ac:dyDescent="0.3">
      <c r="A466" s="210" t="str">
        <f t="shared" ref="A466:A529" si="29">"SL_2028_art_"&amp;S466&amp;"_"&amp;R466</f>
        <v>SL_2028_art_58_62</v>
      </c>
      <c r="B466" s="229" t="str">
        <f t="shared" ref="B466:B529" si="30">VLOOKUP(R466,$AS$7:$AT$19,2,FALSE)</f>
        <v>Combination Long Haul Truck</v>
      </c>
      <c r="C466" s="240">
        <f t="shared" si="28"/>
        <v>2.2573995543173502E-2</v>
      </c>
      <c r="D466" s="421">
        <f t="shared" ref="D466:D529" si="31">E466*C466</f>
        <v>4.2669366375706555E-5</v>
      </c>
      <c r="E466">
        <v>1.8902000000000001E-3</v>
      </c>
      <c r="F466">
        <v>1</v>
      </c>
      <c r="G466">
        <v>1</v>
      </c>
      <c r="H466">
        <v>2027</v>
      </c>
      <c r="I466">
        <v>1</v>
      </c>
      <c r="J466">
        <v>5</v>
      </c>
      <c r="K466" t="s">
        <v>312</v>
      </c>
      <c r="L466">
        <v>8</v>
      </c>
      <c r="M466">
        <v>49</v>
      </c>
      <c r="N466" t="s">
        <v>313</v>
      </c>
      <c r="O466">
        <v>49035</v>
      </c>
      <c r="P466" t="s">
        <v>235</v>
      </c>
      <c r="Q466">
        <v>490350</v>
      </c>
      <c r="R466">
        <v>62</v>
      </c>
      <c r="S466">
        <v>58</v>
      </c>
      <c r="T466" t="s">
        <v>322</v>
      </c>
      <c r="U466">
        <v>1</v>
      </c>
      <c r="V466" t="s">
        <v>343</v>
      </c>
      <c r="W466" t="s">
        <v>251</v>
      </c>
      <c r="X466" t="s">
        <v>251</v>
      </c>
      <c r="Y466" t="s">
        <v>251</v>
      </c>
      <c r="Z466" t="s">
        <v>251</v>
      </c>
      <c r="AA466" t="s">
        <v>251</v>
      </c>
      <c r="AB466" t="s">
        <v>251</v>
      </c>
      <c r="AC466"/>
      <c r="AD466"/>
      <c r="AE466" t="s">
        <v>251</v>
      </c>
      <c r="AF466">
        <v>5</v>
      </c>
      <c r="AG466" t="s">
        <v>314</v>
      </c>
      <c r="AH466" t="s">
        <v>251</v>
      </c>
      <c r="AI466" t="s">
        <v>251</v>
      </c>
      <c r="AJ466" t="s">
        <v>251</v>
      </c>
      <c r="AK466" t="s">
        <v>251</v>
      </c>
      <c r="AL466" t="s">
        <v>251</v>
      </c>
      <c r="AM466" t="s">
        <v>251</v>
      </c>
      <c r="AN466"/>
      <c r="AO466" t="s">
        <v>251</v>
      </c>
      <c r="AP466" t="s">
        <v>251</v>
      </c>
    </row>
    <row r="467" spans="1:42" x14ac:dyDescent="0.3">
      <c r="A467" s="210" t="str">
        <f t="shared" si="29"/>
        <v>SL_2028_art_58_61</v>
      </c>
      <c r="B467" s="229" t="str">
        <f t="shared" si="30"/>
        <v>Combination Short Haul Truck</v>
      </c>
      <c r="C467" s="240">
        <f t="shared" ref="C467:C530" si="32">VLOOKUP(R467,$AS$7:$AZ$19,Funding_Year-2021,FALSE)</f>
        <v>2.089364887475836E-2</v>
      </c>
      <c r="D467" s="421">
        <f t="shared" si="31"/>
        <v>3.5914928796777135E-5</v>
      </c>
      <c r="E467">
        <v>1.71894E-3</v>
      </c>
      <c r="F467">
        <v>1</v>
      </c>
      <c r="G467">
        <v>1</v>
      </c>
      <c r="H467">
        <v>2027</v>
      </c>
      <c r="I467">
        <v>1</v>
      </c>
      <c r="J467">
        <v>5</v>
      </c>
      <c r="K467" t="s">
        <v>312</v>
      </c>
      <c r="L467">
        <v>8</v>
      </c>
      <c r="M467">
        <v>49</v>
      </c>
      <c r="N467" t="s">
        <v>313</v>
      </c>
      <c r="O467">
        <v>49035</v>
      </c>
      <c r="P467" t="s">
        <v>235</v>
      </c>
      <c r="Q467">
        <v>490350</v>
      </c>
      <c r="R467">
        <v>61</v>
      </c>
      <c r="S467">
        <v>58</v>
      </c>
      <c r="T467" t="s">
        <v>322</v>
      </c>
      <c r="U467">
        <v>15</v>
      </c>
      <c r="V467" t="s">
        <v>342</v>
      </c>
      <c r="W467" t="s">
        <v>251</v>
      </c>
      <c r="X467" t="s">
        <v>251</v>
      </c>
      <c r="Y467" t="s">
        <v>251</v>
      </c>
      <c r="Z467" t="s">
        <v>251</v>
      </c>
      <c r="AA467" t="s">
        <v>251</v>
      </c>
      <c r="AB467" t="s">
        <v>251</v>
      </c>
      <c r="AC467"/>
      <c r="AD467"/>
      <c r="AE467" t="s">
        <v>251</v>
      </c>
      <c r="AF467">
        <v>5</v>
      </c>
      <c r="AG467" t="s">
        <v>314</v>
      </c>
      <c r="AH467" t="s">
        <v>251</v>
      </c>
      <c r="AI467" t="s">
        <v>251</v>
      </c>
      <c r="AJ467" t="s">
        <v>251</v>
      </c>
      <c r="AK467" t="s">
        <v>251</v>
      </c>
      <c r="AL467" t="s">
        <v>251</v>
      </c>
      <c r="AM467" t="s">
        <v>251</v>
      </c>
      <c r="AN467"/>
      <c r="AO467" t="s">
        <v>251</v>
      </c>
      <c r="AP467" t="s">
        <v>251</v>
      </c>
    </row>
    <row r="468" spans="1:42" x14ac:dyDescent="0.3">
      <c r="A468" s="210" t="str">
        <f t="shared" si="29"/>
        <v>SL_2028_art_58_61</v>
      </c>
      <c r="B468" s="229" t="str">
        <f t="shared" si="30"/>
        <v>Combination Short Haul Truck</v>
      </c>
      <c r="C468" s="240">
        <f t="shared" si="32"/>
        <v>2.089364887475836E-2</v>
      </c>
      <c r="D468" s="421">
        <f t="shared" si="31"/>
        <v>3.8428434756410565E-5</v>
      </c>
      <c r="E468">
        <v>1.83924E-3</v>
      </c>
      <c r="F468">
        <v>1</v>
      </c>
      <c r="G468">
        <v>1</v>
      </c>
      <c r="H468">
        <v>2027</v>
      </c>
      <c r="I468">
        <v>1</v>
      </c>
      <c r="J468">
        <v>5</v>
      </c>
      <c r="K468" t="s">
        <v>312</v>
      </c>
      <c r="L468">
        <v>8</v>
      </c>
      <c r="M468">
        <v>49</v>
      </c>
      <c r="N468" t="s">
        <v>313</v>
      </c>
      <c r="O468">
        <v>49035</v>
      </c>
      <c r="P468" t="s">
        <v>235</v>
      </c>
      <c r="Q468">
        <v>490350</v>
      </c>
      <c r="R468">
        <v>61</v>
      </c>
      <c r="S468">
        <v>58</v>
      </c>
      <c r="T468" t="s">
        <v>322</v>
      </c>
      <c r="U468">
        <v>1</v>
      </c>
      <c r="V468" t="s">
        <v>343</v>
      </c>
      <c r="W468" t="s">
        <v>251</v>
      </c>
      <c r="X468" t="s">
        <v>251</v>
      </c>
      <c r="Y468" t="s">
        <v>251</v>
      </c>
      <c r="Z468" t="s">
        <v>251</v>
      </c>
      <c r="AA468" t="s">
        <v>251</v>
      </c>
      <c r="AB468" t="s">
        <v>251</v>
      </c>
      <c r="AC468"/>
      <c r="AD468"/>
      <c r="AE468" t="s">
        <v>251</v>
      </c>
      <c r="AF468">
        <v>5</v>
      </c>
      <c r="AG468" t="s">
        <v>314</v>
      </c>
      <c r="AH468" t="s">
        <v>251</v>
      </c>
      <c r="AI468" t="s">
        <v>251</v>
      </c>
      <c r="AJ468" t="s">
        <v>251</v>
      </c>
      <c r="AK468" t="s">
        <v>251</v>
      </c>
      <c r="AL468" t="s">
        <v>251</v>
      </c>
      <c r="AM468" t="s">
        <v>251</v>
      </c>
      <c r="AN468"/>
      <c r="AO468" t="s">
        <v>251</v>
      </c>
      <c r="AP468" t="s">
        <v>251</v>
      </c>
    </row>
    <row r="469" spans="1:42" x14ac:dyDescent="0.3">
      <c r="A469" s="210" t="str">
        <f t="shared" si="29"/>
        <v>SL_2028_art_58_54</v>
      </c>
      <c r="B469" s="229" t="str">
        <f t="shared" si="30"/>
        <v>Motor Home</v>
      </c>
      <c r="C469" s="240">
        <f t="shared" si="32"/>
        <v>2.7279009872292342E-3</v>
      </c>
      <c r="D469" s="421">
        <f t="shared" si="31"/>
        <v>2.5699827990785339E-6</v>
      </c>
      <c r="E469">
        <v>9.4211000000000002E-4</v>
      </c>
      <c r="F469">
        <v>1</v>
      </c>
      <c r="G469">
        <v>1</v>
      </c>
      <c r="H469">
        <v>2027</v>
      </c>
      <c r="I469">
        <v>1</v>
      </c>
      <c r="J469">
        <v>5</v>
      </c>
      <c r="K469" t="s">
        <v>312</v>
      </c>
      <c r="L469">
        <v>8</v>
      </c>
      <c r="M469">
        <v>49</v>
      </c>
      <c r="N469" t="s">
        <v>313</v>
      </c>
      <c r="O469">
        <v>49035</v>
      </c>
      <c r="P469" t="s">
        <v>235</v>
      </c>
      <c r="Q469">
        <v>490350</v>
      </c>
      <c r="R469">
        <v>54</v>
      </c>
      <c r="S469">
        <v>58</v>
      </c>
      <c r="T469" t="s">
        <v>322</v>
      </c>
      <c r="U469">
        <v>15</v>
      </c>
      <c r="V469" t="s">
        <v>342</v>
      </c>
      <c r="W469" t="s">
        <v>251</v>
      </c>
      <c r="X469" t="s">
        <v>251</v>
      </c>
      <c r="Y469" t="s">
        <v>251</v>
      </c>
      <c r="Z469" t="s">
        <v>251</v>
      </c>
      <c r="AA469" t="s">
        <v>251</v>
      </c>
      <c r="AB469" t="s">
        <v>251</v>
      </c>
      <c r="AC469"/>
      <c r="AD469"/>
      <c r="AE469" t="s">
        <v>251</v>
      </c>
      <c r="AF469">
        <v>5</v>
      </c>
      <c r="AG469" t="s">
        <v>314</v>
      </c>
      <c r="AH469" t="s">
        <v>251</v>
      </c>
      <c r="AI469" t="s">
        <v>251</v>
      </c>
      <c r="AJ469" t="s">
        <v>251</v>
      </c>
      <c r="AK469" t="s">
        <v>251</v>
      </c>
      <c r="AL469" t="s">
        <v>251</v>
      </c>
      <c r="AM469" t="s">
        <v>251</v>
      </c>
      <c r="AN469"/>
      <c r="AO469" t="s">
        <v>251</v>
      </c>
      <c r="AP469" t="s">
        <v>251</v>
      </c>
    </row>
    <row r="470" spans="1:42" x14ac:dyDescent="0.3">
      <c r="A470" s="210" t="str">
        <f t="shared" si="29"/>
        <v>SL_2028_art_58_54</v>
      </c>
      <c r="B470" s="229" t="str">
        <f t="shared" si="30"/>
        <v>Motor Home</v>
      </c>
      <c r="C470" s="240">
        <f t="shared" si="32"/>
        <v>2.7279009872292342E-3</v>
      </c>
      <c r="D470" s="421">
        <f t="shared" si="31"/>
        <v>3.7302954839964889E-6</v>
      </c>
      <c r="E470">
        <v>1.36746E-3</v>
      </c>
      <c r="F470">
        <v>1</v>
      </c>
      <c r="G470">
        <v>1</v>
      </c>
      <c r="H470">
        <v>2027</v>
      </c>
      <c r="I470">
        <v>1</v>
      </c>
      <c r="J470">
        <v>5</v>
      </c>
      <c r="K470" t="s">
        <v>312</v>
      </c>
      <c r="L470">
        <v>8</v>
      </c>
      <c r="M470">
        <v>49</v>
      </c>
      <c r="N470" t="s">
        <v>313</v>
      </c>
      <c r="O470">
        <v>49035</v>
      </c>
      <c r="P470" t="s">
        <v>235</v>
      </c>
      <c r="Q470">
        <v>490350</v>
      </c>
      <c r="R470">
        <v>54</v>
      </c>
      <c r="S470">
        <v>58</v>
      </c>
      <c r="T470" t="s">
        <v>322</v>
      </c>
      <c r="U470">
        <v>1</v>
      </c>
      <c r="V470" t="s">
        <v>343</v>
      </c>
      <c r="W470" t="s">
        <v>251</v>
      </c>
      <c r="X470" t="s">
        <v>251</v>
      </c>
      <c r="Y470" t="s">
        <v>251</v>
      </c>
      <c r="Z470" t="s">
        <v>251</v>
      </c>
      <c r="AA470" t="s">
        <v>251</v>
      </c>
      <c r="AB470" t="s">
        <v>251</v>
      </c>
      <c r="AC470"/>
      <c r="AD470"/>
      <c r="AE470" t="s">
        <v>251</v>
      </c>
      <c r="AF470">
        <v>5</v>
      </c>
      <c r="AG470" t="s">
        <v>314</v>
      </c>
      <c r="AH470" t="s">
        <v>251</v>
      </c>
      <c r="AI470" t="s">
        <v>251</v>
      </c>
      <c r="AJ470" t="s">
        <v>251</v>
      </c>
      <c r="AK470" t="s">
        <v>251</v>
      </c>
      <c r="AL470" t="s">
        <v>251</v>
      </c>
      <c r="AM470" t="s">
        <v>251</v>
      </c>
      <c r="AN470"/>
      <c r="AO470" t="s">
        <v>251</v>
      </c>
      <c r="AP470" t="s">
        <v>251</v>
      </c>
    </row>
    <row r="471" spans="1:42" x14ac:dyDescent="0.3">
      <c r="A471" s="210" t="str">
        <f t="shared" si="29"/>
        <v>SL_2028_art_58_53</v>
      </c>
      <c r="B471" s="229" t="str">
        <f t="shared" si="30"/>
        <v>Single Long Haul Truck</v>
      </c>
      <c r="C471" s="240">
        <f t="shared" si="32"/>
        <v>1.7512108294727017E-3</v>
      </c>
      <c r="D471" s="421">
        <f t="shared" si="31"/>
        <v>1.7773739192650238E-6</v>
      </c>
      <c r="E471">
        <v>1.01494E-3</v>
      </c>
      <c r="F471">
        <v>1</v>
      </c>
      <c r="G471">
        <v>1</v>
      </c>
      <c r="H471">
        <v>2027</v>
      </c>
      <c r="I471">
        <v>1</v>
      </c>
      <c r="J471">
        <v>5</v>
      </c>
      <c r="K471" t="s">
        <v>312</v>
      </c>
      <c r="L471">
        <v>8</v>
      </c>
      <c r="M471">
        <v>49</v>
      </c>
      <c r="N471" t="s">
        <v>313</v>
      </c>
      <c r="O471">
        <v>49035</v>
      </c>
      <c r="P471" t="s">
        <v>235</v>
      </c>
      <c r="Q471">
        <v>490350</v>
      </c>
      <c r="R471">
        <v>53</v>
      </c>
      <c r="S471">
        <v>58</v>
      </c>
      <c r="T471" t="s">
        <v>322</v>
      </c>
      <c r="U471">
        <v>15</v>
      </c>
      <c r="V471" t="s">
        <v>342</v>
      </c>
      <c r="W471" t="s">
        <v>251</v>
      </c>
      <c r="X471" t="s">
        <v>251</v>
      </c>
      <c r="Y471" t="s">
        <v>251</v>
      </c>
      <c r="Z471" t="s">
        <v>251</v>
      </c>
      <c r="AA471" t="s">
        <v>251</v>
      </c>
      <c r="AB471" t="s">
        <v>251</v>
      </c>
      <c r="AC471"/>
      <c r="AD471"/>
      <c r="AE471" t="s">
        <v>251</v>
      </c>
      <c r="AF471">
        <v>5</v>
      </c>
      <c r="AG471" t="s">
        <v>314</v>
      </c>
      <c r="AH471" t="s">
        <v>251</v>
      </c>
      <c r="AI471" t="s">
        <v>251</v>
      </c>
      <c r="AJ471" t="s">
        <v>251</v>
      </c>
      <c r="AK471" t="s">
        <v>251</v>
      </c>
      <c r="AL471" t="s">
        <v>251</v>
      </c>
      <c r="AM471" t="s">
        <v>251</v>
      </c>
      <c r="AN471"/>
      <c r="AO471" t="s">
        <v>251</v>
      </c>
      <c r="AP471" t="s">
        <v>251</v>
      </c>
    </row>
    <row r="472" spans="1:42" x14ac:dyDescent="0.3">
      <c r="A472" s="210" t="str">
        <f t="shared" si="29"/>
        <v>SL_2028_art_58_53</v>
      </c>
      <c r="B472" s="229" t="str">
        <f t="shared" si="30"/>
        <v>Single Long Haul Truck</v>
      </c>
      <c r="C472" s="240">
        <f t="shared" si="32"/>
        <v>1.7512108294727017E-3</v>
      </c>
      <c r="D472" s="421">
        <f t="shared" si="31"/>
        <v>1.9544038220164193E-6</v>
      </c>
      <c r="E472">
        <v>1.1160300000000001E-3</v>
      </c>
      <c r="F472">
        <v>1</v>
      </c>
      <c r="G472">
        <v>1</v>
      </c>
      <c r="H472">
        <v>2027</v>
      </c>
      <c r="I472">
        <v>1</v>
      </c>
      <c r="J472">
        <v>5</v>
      </c>
      <c r="K472" t="s">
        <v>312</v>
      </c>
      <c r="L472">
        <v>8</v>
      </c>
      <c r="M472">
        <v>49</v>
      </c>
      <c r="N472" t="s">
        <v>313</v>
      </c>
      <c r="O472">
        <v>49035</v>
      </c>
      <c r="P472" t="s">
        <v>235</v>
      </c>
      <c r="Q472">
        <v>490350</v>
      </c>
      <c r="R472">
        <v>53</v>
      </c>
      <c r="S472">
        <v>58</v>
      </c>
      <c r="T472" t="s">
        <v>322</v>
      </c>
      <c r="U472">
        <v>1</v>
      </c>
      <c r="V472" t="s">
        <v>343</v>
      </c>
      <c r="W472" t="s">
        <v>251</v>
      </c>
      <c r="X472" t="s">
        <v>251</v>
      </c>
      <c r="Y472" t="s">
        <v>251</v>
      </c>
      <c r="Z472" t="s">
        <v>251</v>
      </c>
      <c r="AA472" t="s">
        <v>251</v>
      </c>
      <c r="AB472" t="s">
        <v>251</v>
      </c>
      <c r="AC472"/>
      <c r="AD472"/>
      <c r="AE472" t="s">
        <v>251</v>
      </c>
      <c r="AF472">
        <v>5</v>
      </c>
      <c r="AG472" t="s">
        <v>314</v>
      </c>
      <c r="AH472" t="s">
        <v>251</v>
      </c>
      <c r="AI472" t="s">
        <v>251</v>
      </c>
      <c r="AJ472" t="s">
        <v>251</v>
      </c>
      <c r="AK472" t="s">
        <v>251</v>
      </c>
      <c r="AL472" t="s">
        <v>251</v>
      </c>
      <c r="AM472" t="s">
        <v>251</v>
      </c>
      <c r="AN472"/>
      <c r="AO472" t="s">
        <v>251</v>
      </c>
      <c r="AP472" t="s">
        <v>251</v>
      </c>
    </row>
    <row r="473" spans="1:42" x14ac:dyDescent="0.3">
      <c r="A473" s="210" t="str">
        <f t="shared" si="29"/>
        <v>SL_2028_art_58_52</v>
      </c>
      <c r="B473" s="229" t="str">
        <f t="shared" si="30"/>
        <v>Single Short Haul Truck</v>
      </c>
      <c r="C473" s="240">
        <f t="shared" si="32"/>
        <v>2.5384092162257711E-2</v>
      </c>
      <c r="D473" s="421">
        <f t="shared" si="31"/>
        <v>1.9861148310054489E-5</v>
      </c>
      <c r="E473">
        <v>7.82425E-4</v>
      </c>
      <c r="F473">
        <v>1</v>
      </c>
      <c r="G473">
        <v>1</v>
      </c>
      <c r="H473">
        <v>2027</v>
      </c>
      <c r="I473">
        <v>1</v>
      </c>
      <c r="J473">
        <v>5</v>
      </c>
      <c r="K473" t="s">
        <v>312</v>
      </c>
      <c r="L473">
        <v>8</v>
      </c>
      <c r="M473">
        <v>49</v>
      </c>
      <c r="N473" t="s">
        <v>313</v>
      </c>
      <c r="O473">
        <v>49035</v>
      </c>
      <c r="P473" t="s">
        <v>235</v>
      </c>
      <c r="Q473">
        <v>490350</v>
      </c>
      <c r="R473">
        <v>52</v>
      </c>
      <c r="S473">
        <v>58</v>
      </c>
      <c r="T473" t="s">
        <v>322</v>
      </c>
      <c r="U473">
        <v>15</v>
      </c>
      <c r="V473" t="s">
        <v>342</v>
      </c>
      <c r="W473" t="s">
        <v>251</v>
      </c>
      <c r="X473" t="s">
        <v>251</v>
      </c>
      <c r="Y473" t="s">
        <v>251</v>
      </c>
      <c r="Z473" t="s">
        <v>251</v>
      </c>
      <c r="AA473" t="s">
        <v>251</v>
      </c>
      <c r="AB473" t="s">
        <v>251</v>
      </c>
      <c r="AC473"/>
      <c r="AD473"/>
      <c r="AE473" t="s">
        <v>251</v>
      </c>
      <c r="AF473">
        <v>5</v>
      </c>
      <c r="AG473" t="s">
        <v>314</v>
      </c>
      <c r="AH473" t="s">
        <v>251</v>
      </c>
      <c r="AI473" t="s">
        <v>251</v>
      </c>
      <c r="AJ473" t="s">
        <v>251</v>
      </c>
      <c r="AK473" t="s">
        <v>251</v>
      </c>
      <c r="AL473" t="s">
        <v>251</v>
      </c>
      <c r="AM473" t="s">
        <v>251</v>
      </c>
      <c r="AN473"/>
      <c r="AO473" t="s">
        <v>251</v>
      </c>
      <c r="AP473" t="s">
        <v>251</v>
      </c>
    </row>
    <row r="474" spans="1:42" x14ac:dyDescent="0.3">
      <c r="A474" s="210" t="str">
        <f t="shared" si="29"/>
        <v>SL_2028_art_58_52</v>
      </c>
      <c r="B474" s="229" t="str">
        <f t="shared" si="30"/>
        <v>Single Short Haul Truck</v>
      </c>
      <c r="C474" s="240">
        <f t="shared" si="32"/>
        <v>2.5384092162257711E-2</v>
      </c>
      <c r="D474" s="421">
        <f t="shared" si="31"/>
        <v>2.318600746965133E-5</v>
      </c>
      <c r="E474">
        <v>9.1340699999999998E-4</v>
      </c>
      <c r="F474">
        <v>1</v>
      </c>
      <c r="G474">
        <v>1</v>
      </c>
      <c r="H474">
        <v>2027</v>
      </c>
      <c r="I474">
        <v>1</v>
      </c>
      <c r="J474">
        <v>5</v>
      </c>
      <c r="K474" t="s">
        <v>312</v>
      </c>
      <c r="L474">
        <v>8</v>
      </c>
      <c r="M474">
        <v>49</v>
      </c>
      <c r="N474" t="s">
        <v>313</v>
      </c>
      <c r="O474">
        <v>49035</v>
      </c>
      <c r="P474" t="s">
        <v>235</v>
      </c>
      <c r="Q474">
        <v>490350</v>
      </c>
      <c r="R474">
        <v>52</v>
      </c>
      <c r="S474">
        <v>58</v>
      </c>
      <c r="T474" t="s">
        <v>322</v>
      </c>
      <c r="U474">
        <v>1</v>
      </c>
      <c r="V474" t="s">
        <v>343</v>
      </c>
      <c r="W474" t="s">
        <v>251</v>
      </c>
      <c r="X474" t="s">
        <v>251</v>
      </c>
      <c r="Y474" t="s">
        <v>251</v>
      </c>
      <c r="Z474" t="s">
        <v>251</v>
      </c>
      <c r="AA474" t="s">
        <v>251</v>
      </c>
      <c r="AB474" t="s">
        <v>251</v>
      </c>
      <c r="AC474"/>
      <c r="AD474"/>
      <c r="AE474" t="s">
        <v>251</v>
      </c>
      <c r="AF474">
        <v>5</v>
      </c>
      <c r="AG474" t="s">
        <v>314</v>
      </c>
      <c r="AH474" t="s">
        <v>251</v>
      </c>
      <c r="AI474" t="s">
        <v>251</v>
      </c>
      <c r="AJ474" t="s">
        <v>251</v>
      </c>
      <c r="AK474" t="s">
        <v>251</v>
      </c>
      <c r="AL474" t="s">
        <v>251</v>
      </c>
      <c r="AM474" t="s">
        <v>251</v>
      </c>
      <c r="AN474"/>
      <c r="AO474" t="s">
        <v>251</v>
      </c>
      <c r="AP474" t="s">
        <v>251</v>
      </c>
    </row>
    <row r="475" spans="1:42" x14ac:dyDescent="0.3">
      <c r="A475" s="210" t="str">
        <f t="shared" si="29"/>
        <v>SL_2028_art_58_51</v>
      </c>
      <c r="B475" s="229" t="str">
        <f t="shared" si="30"/>
        <v>Refuse Truck</v>
      </c>
      <c r="C475" s="240">
        <f t="shared" si="32"/>
        <v>1.3855574196514914E-3</v>
      </c>
      <c r="D475" s="421">
        <f t="shared" si="31"/>
        <v>1.6707605589125544E-6</v>
      </c>
      <c r="E475">
        <v>1.2058399999999999E-3</v>
      </c>
      <c r="F475">
        <v>1</v>
      </c>
      <c r="G475">
        <v>1</v>
      </c>
      <c r="H475">
        <v>2027</v>
      </c>
      <c r="I475">
        <v>1</v>
      </c>
      <c r="J475">
        <v>5</v>
      </c>
      <c r="K475" t="s">
        <v>312</v>
      </c>
      <c r="L475">
        <v>8</v>
      </c>
      <c r="M475">
        <v>49</v>
      </c>
      <c r="N475" t="s">
        <v>313</v>
      </c>
      <c r="O475">
        <v>49035</v>
      </c>
      <c r="P475" t="s">
        <v>235</v>
      </c>
      <c r="Q475">
        <v>490350</v>
      </c>
      <c r="R475">
        <v>51</v>
      </c>
      <c r="S475">
        <v>58</v>
      </c>
      <c r="T475" t="s">
        <v>322</v>
      </c>
      <c r="U475">
        <v>15</v>
      </c>
      <c r="V475" t="s">
        <v>342</v>
      </c>
      <c r="W475" t="s">
        <v>251</v>
      </c>
      <c r="X475" t="s">
        <v>251</v>
      </c>
      <c r="Y475" t="s">
        <v>251</v>
      </c>
      <c r="Z475" t="s">
        <v>251</v>
      </c>
      <c r="AA475" t="s">
        <v>251</v>
      </c>
      <c r="AB475" t="s">
        <v>251</v>
      </c>
      <c r="AC475"/>
      <c r="AD475"/>
      <c r="AE475" t="s">
        <v>251</v>
      </c>
      <c r="AF475">
        <v>5</v>
      </c>
      <c r="AG475" t="s">
        <v>314</v>
      </c>
      <c r="AH475" t="s">
        <v>251</v>
      </c>
      <c r="AI475" t="s">
        <v>251</v>
      </c>
      <c r="AJ475" t="s">
        <v>251</v>
      </c>
      <c r="AK475" t="s">
        <v>251</v>
      </c>
      <c r="AL475" t="s">
        <v>251</v>
      </c>
      <c r="AM475" t="s">
        <v>251</v>
      </c>
      <c r="AN475"/>
      <c r="AO475" t="s">
        <v>251</v>
      </c>
      <c r="AP475" t="s">
        <v>251</v>
      </c>
    </row>
    <row r="476" spans="1:42" x14ac:dyDescent="0.3">
      <c r="A476" s="210" t="str">
        <f t="shared" si="29"/>
        <v>SL_2028_art_58_51</v>
      </c>
      <c r="B476" s="229" t="str">
        <f t="shared" si="30"/>
        <v>Refuse Truck</v>
      </c>
      <c r="C476" s="240">
        <f t="shared" si="32"/>
        <v>1.3855574196514914E-3</v>
      </c>
      <c r="D476" s="421">
        <f t="shared" si="31"/>
        <v>1.8136669511754093E-6</v>
      </c>
      <c r="E476">
        <v>1.30898E-3</v>
      </c>
      <c r="F476">
        <v>1</v>
      </c>
      <c r="G476">
        <v>1</v>
      </c>
      <c r="H476">
        <v>2027</v>
      </c>
      <c r="I476">
        <v>1</v>
      </c>
      <c r="J476">
        <v>5</v>
      </c>
      <c r="K476" t="s">
        <v>312</v>
      </c>
      <c r="L476">
        <v>8</v>
      </c>
      <c r="M476">
        <v>49</v>
      </c>
      <c r="N476" t="s">
        <v>313</v>
      </c>
      <c r="O476">
        <v>49035</v>
      </c>
      <c r="P476" t="s">
        <v>235</v>
      </c>
      <c r="Q476">
        <v>490350</v>
      </c>
      <c r="R476">
        <v>51</v>
      </c>
      <c r="S476">
        <v>58</v>
      </c>
      <c r="T476" t="s">
        <v>322</v>
      </c>
      <c r="U476">
        <v>1</v>
      </c>
      <c r="V476" t="s">
        <v>343</v>
      </c>
      <c r="W476" t="s">
        <v>251</v>
      </c>
      <c r="X476" t="s">
        <v>251</v>
      </c>
      <c r="Y476" t="s">
        <v>251</v>
      </c>
      <c r="Z476" t="s">
        <v>251</v>
      </c>
      <c r="AA476" t="s">
        <v>251</v>
      </c>
      <c r="AB476" t="s">
        <v>251</v>
      </c>
      <c r="AC476"/>
      <c r="AD476"/>
      <c r="AE476" t="s">
        <v>251</v>
      </c>
      <c r="AF476">
        <v>5</v>
      </c>
      <c r="AG476" t="s">
        <v>314</v>
      </c>
      <c r="AH476" t="s">
        <v>251</v>
      </c>
      <c r="AI476" t="s">
        <v>251</v>
      </c>
      <c r="AJ476" t="s">
        <v>251</v>
      </c>
      <c r="AK476" t="s">
        <v>251</v>
      </c>
      <c r="AL476" t="s">
        <v>251</v>
      </c>
      <c r="AM476" t="s">
        <v>251</v>
      </c>
      <c r="AN476"/>
      <c r="AO476" t="s">
        <v>251</v>
      </c>
      <c r="AP476" t="s">
        <v>251</v>
      </c>
    </row>
    <row r="477" spans="1:42" x14ac:dyDescent="0.3">
      <c r="A477" s="210" t="str">
        <f t="shared" si="29"/>
        <v>SL_2028_art_58_43</v>
      </c>
      <c r="B477" s="229" t="str">
        <f t="shared" si="30"/>
        <v>School Bus</v>
      </c>
      <c r="C477" s="240">
        <f t="shared" si="32"/>
        <v>1.144824296919607E-3</v>
      </c>
      <c r="D477" s="421">
        <f t="shared" si="31"/>
        <v>1.5182659825747828E-6</v>
      </c>
      <c r="E477">
        <v>1.3262E-3</v>
      </c>
      <c r="F477">
        <v>1</v>
      </c>
      <c r="G477">
        <v>1</v>
      </c>
      <c r="H477">
        <v>2027</v>
      </c>
      <c r="I477">
        <v>1</v>
      </c>
      <c r="J477">
        <v>5</v>
      </c>
      <c r="K477" t="s">
        <v>312</v>
      </c>
      <c r="L477">
        <v>8</v>
      </c>
      <c r="M477">
        <v>49</v>
      </c>
      <c r="N477" t="s">
        <v>313</v>
      </c>
      <c r="O477">
        <v>49035</v>
      </c>
      <c r="P477" t="s">
        <v>235</v>
      </c>
      <c r="Q477">
        <v>490350</v>
      </c>
      <c r="R477">
        <v>43</v>
      </c>
      <c r="S477">
        <v>58</v>
      </c>
      <c r="T477" t="s">
        <v>322</v>
      </c>
      <c r="U477">
        <v>15</v>
      </c>
      <c r="V477" t="s">
        <v>342</v>
      </c>
      <c r="W477" t="s">
        <v>251</v>
      </c>
      <c r="X477" t="s">
        <v>251</v>
      </c>
      <c r="Y477" t="s">
        <v>251</v>
      </c>
      <c r="Z477" t="s">
        <v>251</v>
      </c>
      <c r="AA477" t="s">
        <v>251</v>
      </c>
      <c r="AB477" t="s">
        <v>251</v>
      </c>
      <c r="AC477"/>
      <c r="AD477"/>
      <c r="AE477" t="s">
        <v>251</v>
      </c>
      <c r="AF477">
        <v>5</v>
      </c>
      <c r="AG477" t="s">
        <v>314</v>
      </c>
      <c r="AH477" t="s">
        <v>251</v>
      </c>
      <c r="AI477" t="s">
        <v>251</v>
      </c>
      <c r="AJ477" t="s">
        <v>251</v>
      </c>
      <c r="AK477" t="s">
        <v>251</v>
      </c>
      <c r="AL477" t="s">
        <v>251</v>
      </c>
      <c r="AM477" t="s">
        <v>251</v>
      </c>
      <c r="AN477"/>
      <c r="AO477" t="s">
        <v>251</v>
      </c>
      <c r="AP477" t="s">
        <v>251</v>
      </c>
    </row>
    <row r="478" spans="1:42" x14ac:dyDescent="0.3">
      <c r="A478" s="210" t="str">
        <f t="shared" si="29"/>
        <v>SL_2028_art_58_43</v>
      </c>
      <c r="B478" s="229" t="str">
        <f t="shared" si="30"/>
        <v>School Bus</v>
      </c>
      <c r="C478" s="240">
        <f t="shared" si="32"/>
        <v>1.144824296919607E-3</v>
      </c>
      <c r="D478" s="421">
        <f t="shared" si="31"/>
        <v>1.6362286781293792E-6</v>
      </c>
      <c r="E478">
        <v>1.42924E-3</v>
      </c>
      <c r="F478">
        <v>1</v>
      </c>
      <c r="G478">
        <v>1</v>
      </c>
      <c r="H478">
        <v>2027</v>
      </c>
      <c r="I478">
        <v>1</v>
      </c>
      <c r="J478">
        <v>5</v>
      </c>
      <c r="K478" t="s">
        <v>312</v>
      </c>
      <c r="L478">
        <v>8</v>
      </c>
      <c r="M478">
        <v>49</v>
      </c>
      <c r="N478" t="s">
        <v>313</v>
      </c>
      <c r="O478">
        <v>49035</v>
      </c>
      <c r="P478" t="s">
        <v>235</v>
      </c>
      <c r="Q478">
        <v>490350</v>
      </c>
      <c r="R478">
        <v>43</v>
      </c>
      <c r="S478">
        <v>58</v>
      </c>
      <c r="T478" t="s">
        <v>322</v>
      </c>
      <c r="U478">
        <v>1</v>
      </c>
      <c r="V478" t="s">
        <v>343</v>
      </c>
      <c r="W478" t="s">
        <v>251</v>
      </c>
      <c r="X478" t="s">
        <v>251</v>
      </c>
      <c r="Y478" t="s">
        <v>251</v>
      </c>
      <c r="Z478" t="s">
        <v>251</v>
      </c>
      <c r="AA478" t="s">
        <v>251</v>
      </c>
      <c r="AB478" t="s">
        <v>251</v>
      </c>
      <c r="AC478"/>
      <c r="AD478"/>
      <c r="AE478" t="s">
        <v>251</v>
      </c>
      <c r="AF478">
        <v>5</v>
      </c>
      <c r="AG478" t="s">
        <v>314</v>
      </c>
      <c r="AH478" t="s">
        <v>251</v>
      </c>
      <c r="AI478" t="s">
        <v>251</v>
      </c>
      <c r="AJ478" t="s">
        <v>251</v>
      </c>
      <c r="AK478" t="s">
        <v>251</v>
      </c>
      <c r="AL478" t="s">
        <v>251</v>
      </c>
      <c r="AM478" t="s">
        <v>251</v>
      </c>
      <c r="AN478"/>
      <c r="AO478" t="s">
        <v>251</v>
      </c>
      <c r="AP478" t="s">
        <v>251</v>
      </c>
    </row>
    <row r="479" spans="1:42" x14ac:dyDescent="0.3">
      <c r="A479" s="210" t="str">
        <f t="shared" si="29"/>
        <v>SL_2028_art_58_42</v>
      </c>
      <c r="B479" s="229" t="str">
        <f t="shared" si="30"/>
        <v>Transit Bus</v>
      </c>
      <c r="C479" s="240">
        <f t="shared" si="32"/>
        <v>4.7511097353918329E-4</v>
      </c>
      <c r="D479" s="421">
        <f t="shared" si="31"/>
        <v>3.2346980411468217E-7</v>
      </c>
      <c r="E479">
        <v>6.8083E-4</v>
      </c>
      <c r="F479">
        <v>1</v>
      </c>
      <c r="G479">
        <v>1</v>
      </c>
      <c r="H479">
        <v>2027</v>
      </c>
      <c r="I479">
        <v>1</v>
      </c>
      <c r="J479">
        <v>5</v>
      </c>
      <c r="K479" t="s">
        <v>312</v>
      </c>
      <c r="L479">
        <v>8</v>
      </c>
      <c r="M479">
        <v>49</v>
      </c>
      <c r="N479" t="s">
        <v>313</v>
      </c>
      <c r="O479">
        <v>49035</v>
      </c>
      <c r="P479" t="s">
        <v>235</v>
      </c>
      <c r="Q479">
        <v>490350</v>
      </c>
      <c r="R479">
        <v>42</v>
      </c>
      <c r="S479">
        <v>58</v>
      </c>
      <c r="T479" t="s">
        <v>322</v>
      </c>
      <c r="U479">
        <v>15</v>
      </c>
      <c r="V479" t="s">
        <v>342</v>
      </c>
      <c r="W479" t="s">
        <v>251</v>
      </c>
      <c r="X479" t="s">
        <v>251</v>
      </c>
      <c r="Y479" t="s">
        <v>251</v>
      </c>
      <c r="Z479" t="s">
        <v>251</v>
      </c>
      <c r="AA479" t="s">
        <v>251</v>
      </c>
      <c r="AB479" t="s">
        <v>251</v>
      </c>
      <c r="AC479"/>
      <c r="AD479"/>
      <c r="AE479" t="s">
        <v>251</v>
      </c>
      <c r="AF479">
        <v>5</v>
      </c>
      <c r="AG479" t="s">
        <v>314</v>
      </c>
      <c r="AH479" t="s">
        <v>251</v>
      </c>
      <c r="AI479" t="s">
        <v>251</v>
      </c>
      <c r="AJ479" t="s">
        <v>251</v>
      </c>
      <c r="AK479" t="s">
        <v>251</v>
      </c>
      <c r="AL479" t="s">
        <v>251</v>
      </c>
      <c r="AM479" t="s">
        <v>251</v>
      </c>
      <c r="AN479"/>
      <c r="AO479" t="s">
        <v>251</v>
      </c>
      <c r="AP479" t="s">
        <v>251</v>
      </c>
    </row>
    <row r="480" spans="1:42" x14ac:dyDescent="0.3">
      <c r="A480" s="210" t="str">
        <f t="shared" si="29"/>
        <v>SL_2028_art_58_42</v>
      </c>
      <c r="B480" s="229" t="str">
        <f t="shared" si="30"/>
        <v>Transit Bus</v>
      </c>
      <c r="C480" s="240">
        <f t="shared" si="32"/>
        <v>4.7511097353918329E-4</v>
      </c>
      <c r="D480" s="421">
        <f t="shared" si="31"/>
        <v>4.2048176357970094E-7</v>
      </c>
      <c r="E480">
        <v>8.85018E-4</v>
      </c>
      <c r="F480">
        <v>1</v>
      </c>
      <c r="G480">
        <v>1</v>
      </c>
      <c r="H480">
        <v>2027</v>
      </c>
      <c r="I480">
        <v>1</v>
      </c>
      <c r="J480">
        <v>5</v>
      </c>
      <c r="K480" t="s">
        <v>312</v>
      </c>
      <c r="L480">
        <v>8</v>
      </c>
      <c r="M480">
        <v>49</v>
      </c>
      <c r="N480" t="s">
        <v>313</v>
      </c>
      <c r="O480">
        <v>49035</v>
      </c>
      <c r="P480" t="s">
        <v>235</v>
      </c>
      <c r="Q480">
        <v>490350</v>
      </c>
      <c r="R480">
        <v>42</v>
      </c>
      <c r="S480">
        <v>58</v>
      </c>
      <c r="T480" t="s">
        <v>322</v>
      </c>
      <c r="U480">
        <v>1</v>
      </c>
      <c r="V480" t="s">
        <v>343</v>
      </c>
      <c r="W480" t="s">
        <v>251</v>
      </c>
      <c r="X480" t="s">
        <v>251</v>
      </c>
      <c r="Y480" t="s">
        <v>251</v>
      </c>
      <c r="Z480" t="s">
        <v>251</v>
      </c>
      <c r="AA480" t="s">
        <v>251</v>
      </c>
      <c r="AB480" t="s">
        <v>251</v>
      </c>
      <c r="AC480"/>
      <c r="AD480"/>
      <c r="AE480" t="s">
        <v>251</v>
      </c>
      <c r="AF480">
        <v>5</v>
      </c>
      <c r="AG480" t="s">
        <v>314</v>
      </c>
      <c r="AH480" t="s">
        <v>251</v>
      </c>
      <c r="AI480" t="s">
        <v>251</v>
      </c>
      <c r="AJ480" t="s">
        <v>251</v>
      </c>
      <c r="AK480" t="s">
        <v>251</v>
      </c>
      <c r="AL480" t="s">
        <v>251</v>
      </c>
      <c r="AM480" t="s">
        <v>251</v>
      </c>
      <c r="AN480"/>
      <c r="AO480" t="s">
        <v>251</v>
      </c>
      <c r="AP480" t="s">
        <v>251</v>
      </c>
    </row>
    <row r="481" spans="1:42" x14ac:dyDescent="0.3">
      <c r="A481" s="210" t="str">
        <f t="shared" si="29"/>
        <v>SL_2028_art_58_41</v>
      </c>
      <c r="B481" s="229" t="str">
        <f t="shared" si="30"/>
        <v>Intercity Bus</v>
      </c>
      <c r="C481" s="240">
        <f t="shared" si="32"/>
        <v>1.4397214122347196E-3</v>
      </c>
      <c r="D481" s="421">
        <f t="shared" si="31"/>
        <v>2.0959608291454271E-6</v>
      </c>
      <c r="E481">
        <v>1.4558100000000001E-3</v>
      </c>
      <c r="F481">
        <v>1</v>
      </c>
      <c r="G481">
        <v>1</v>
      </c>
      <c r="H481">
        <v>2027</v>
      </c>
      <c r="I481">
        <v>1</v>
      </c>
      <c r="J481">
        <v>5</v>
      </c>
      <c r="K481" t="s">
        <v>312</v>
      </c>
      <c r="L481">
        <v>8</v>
      </c>
      <c r="M481">
        <v>49</v>
      </c>
      <c r="N481" t="s">
        <v>313</v>
      </c>
      <c r="O481">
        <v>49035</v>
      </c>
      <c r="P481" t="s">
        <v>235</v>
      </c>
      <c r="Q481">
        <v>490350</v>
      </c>
      <c r="R481">
        <v>41</v>
      </c>
      <c r="S481">
        <v>58</v>
      </c>
      <c r="T481" t="s">
        <v>322</v>
      </c>
      <c r="U481">
        <v>15</v>
      </c>
      <c r="V481" t="s">
        <v>342</v>
      </c>
      <c r="W481" t="s">
        <v>251</v>
      </c>
      <c r="X481" t="s">
        <v>251</v>
      </c>
      <c r="Y481" t="s">
        <v>251</v>
      </c>
      <c r="Z481" t="s">
        <v>251</v>
      </c>
      <c r="AA481" t="s">
        <v>251</v>
      </c>
      <c r="AB481" t="s">
        <v>251</v>
      </c>
      <c r="AC481"/>
      <c r="AD481"/>
      <c r="AE481" t="s">
        <v>251</v>
      </c>
      <c r="AF481">
        <v>5</v>
      </c>
      <c r="AG481" t="s">
        <v>314</v>
      </c>
      <c r="AH481" t="s">
        <v>251</v>
      </c>
      <c r="AI481" t="s">
        <v>251</v>
      </c>
      <c r="AJ481" t="s">
        <v>251</v>
      </c>
      <c r="AK481" t="s">
        <v>251</v>
      </c>
      <c r="AL481" t="s">
        <v>251</v>
      </c>
      <c r="AM481" t="s">
        <v>251</v>
      </c>
      <c r="AN481"/>
      <c r="AO481" t="s">
        <v>251</v>
      </c>
      <c r="AP481" t="s">
        <v>251</v>
      </c>
    </row>
    <row r="482" spans="1:42" x14ac:dyDescent="0.3">
      <c r="A482" s="210" t="str">
        <f t="shared" si="29"/>
        <v>SL_2028_art_58_41</v>
      </c>
      <c r="B482" s="229" t="str">
        <f t="shared" si="30"/>
        <v>Intercity Bus</v>
      </c>
      <c r="C482" s="240">
        <f t="shared" si="32"/>
        <v>1.4397214122347196E-3</v>
      </c>
      <c r="D482" s="421">
        <f t="shared" si="31"/>
        <v>2.2514939333091436E-6</v>
      </c>
      <c r="E482">
        <v>1.5638399999999999E-3</v>
      </c>
      <c r="F482">
        <v>1</v>
      </c>
      <c r="G482">
        <v>1</v>
      </c>
      <c r="H482">
        <v>2027</v>
      </c>
      <c r="I482">
        <v>1</v>
      </c>
      <c r="J482">
        <v>5</v>
      </c>
      <c r="K482" t="s">
        <v>312</v>
      </c>
      <c r="L482">
        <v>8</v>
      </c>
      <c r="M482">
        <v>49</v>
      </c>
      <c r="N482" t="s">
        <v>313</v>
      </c>
      <c r="O482">
        <v>49035</v>
      </c>
      <c r="P482" t="s">
        <v>235</v>
      </c>
      <c r="Q482">
        <v>490350</v>
      </c>
      <c r="R482">
        <v>41</v>
      </c>
      <c r="S482">
        <v>58</v>
      </c>
      <c r="T482" t="s">
        <v>322</v>
      </c>
      <c r="U482">
        <v>1</v>
      </c>
      <c r="V482" t="s">
        <v>343</v>
      </c>
      <c r="W482" t="s">
        <v>251</v>
      </c>
      <c r="X482" t="s">
        <v>251</v>
      </c>
      <c r="Y482" t="s">
        <v>251</v>
      </c>
      <c r="Z482" t="s">
        <v>251</v>
      </c>
      <c r="AA482" t="s">
        <v>251</v>
      </c>
      <c r="AB482" t="s">
        <v>251</v>
      </c>
      <c r="AC482"/>
      <c r="AD482"/>
      <c r="AE482" t="s">
        <v>251</v>
      </c>
      <c r="AF482">
        <v>5</v>
      </c>
      <c r="AG482" t="s">
        <v>314</v>
      </c>
      <c r="AH482" t="s">
        <v>251</v>
      </c>
      <c r="AI482" t="s">
        <v>251</v>
      </c>
      <c r="AJ482" t="s">
        <v>251</v>
      </c>
      <c r="AK482" t="s">
        <v>251</v>
      </c>
      <c r="AL482" t="s">
        <v>251</v>
      </c>
      <c r="AM482" t="s">
        <v>251</v>
      </c>
      <c r="AN482"/>
      <c r="AO482" t="s">
        <v>251</v>
      </c>
      <c r="AP482" t="s">
        <v>251</v>
      </c>
    </row>
    <row r="483" spans="1:42" x14ac:dyDescent="0.3">
      <c r="A483" s="210" t="str">
        <f t="shared" si="29"/>
        <v>SL_2028_art_58_32</v>
      </c>
      <c r="B483" s="229" t="str">
        <f t="shared" si="30"/>
        <v>Light Commercial Truck</v>
      </c>
      <c r="C483" s="240">
        <f t="shared" si="32"/>
        <v>2.8352451231163752E-2</v>
      </c>
      <c r="D483" s="421">
        <f t="shared" si="31"/>
        <v>1.2385484795821576E-7</v>
      </c>
      <c r="E483">
        <v>4.3684000000000004E-6</v>
      </c>
      <c r="F483">
        <v>1</v>
      </c>
      <c r="G483">
        <v>1</v>
      </c>
      <c r="H483">
        <v>2027</v>
      </c>
      <c r="I483">
        <v>1</v>
      </c>
      <c r="J483">
        <v>5</v>
      </c>
      <c r="K483" t="s">
        <v>312</v>
      </c>
      <c r="L483">
        <v>8</v>
      </c>
      <c r="M483">
        <v>49</v>
      </c>
      <c r="N483" t="s">
        <v>313</v>
      </c>
      <c r="O483">
        <v>49035</v>
      </c>
      <c r="P483" t="s">
        <v>235</v>
      </c>
      <c r="Q483">
        <v>490350</v>
      </c>
      <c r="R483">
        <v>32</v>
      </c>
      <c r="S483">
        <v>58</v>
      </c>
      <c r="T483" t="s">
        <v>322</v>
      </c>
      <c r="U483">
        <v>15</v>
      </c>
      <c r="V483" t="s">
        <v>342</v>
      </c>
      <c r="W483" t="s">
        <v>251</v>
      </c>
      <c r="X483" t="s">
        <v>251</v>
      </c>
      <c r="Y483" t="s">
        <v>251</v>
      </c>
      <c r="Z483" t="s">
        <v>251</v>
      </c>
      <c r="AA483" t="s">
        <v>251</v>
      </c>
      <c r="AB483" t="s">
        <v>251</v>
      </c>
      <c r="AC483"/>
      <c r="AD483"/>
      <c r="AE483" t="s">
        <v>251</v>
      </c>
      <c r="AF483">
        <v>5</v>
      </c>
      <c r="AG483" t="s">
        <v>314</v>
      </c>
      <c r="AH483" t="s">
        <v>251</v>
      </c>
      <c r="AI483" t="s">
        <v>251</v>
      </c>
      <c r="AJ483" t="s">
        <v>251</v>
      </c>
      <c r="AK483" t="s">
        <v>251</v>
      </c>
      <c r="AL483" t="s">
        <v>251</v>
      </c>
      <c r="AM483" t="s">
        <v>251</v>
      </c>
      <c r="AN483"/>
      <c r="AO483" t="s">
        <v>251</v>
      </c>
      <c r="AP483" t="s">
        <v>251</v>
      </c>
    </row>
    <row r="484" spans="1:42" x14ac:dyDescent="0.3">
      <c r="A484" s="210" t="str">
        <f t="shared" si="29"/>
        <v>SL_2028_art_58_32</v>
      </c>
      <c r="B484" s="229" t="str">
        <f t="shared" si="30"/>
        <v>Light Commercial Truck</v>
      </c>
      <c r="C484" s="240">
        <f t="shared" si="32"/>
        <v>2.8352451231163752E-2</v>
      </c>
      <c r="D484" s="421">
        <f t="shared" si="31"/>
        <v>3.9551669467473431E-6</v>
      </c>
      <c r="E484">
        <v>1.395E-4</v>
      </c>
      <c r="F484">
        <v>1</v>
      </c>
      <c r="G484">
        <v>1</v>
      </c>
      <c r="H484">
        <v>2027</v>
      </c>
      <c r="I484">
        <v>1</v>
      </c>
      <c r="J484">
        <v>5</v>
      </c>
      <c r="K484" t="s">
        <v>312</v>
      </c>
      <c r="L484">
        <v>8</v>
      </c>
      <c r="M484">
        <v>49</v>
      </c>
      <c r="N484" t="s">
        <v>313</v>
      </c>
      <c r="O484">
        <v>49035</v>
      </c>
      <c r="P484" t="s">
        <v>235</v>
      </c>
      <c r="Q484">
        <v>490350</v>
      </c>
      <c r="R484">
        <v>32</v>
      </c>
      <c r="S484">
        <v>58</v>
      </c>
      <c r="T484" t="s">
        <v>322</v>
      </c>
      <c r="U484">
        <v>1</v>
      </c>
      <c r="V484" t="s">
        <v>343</v>
      </c>
      <c r="W484" t="s">
        <v>251</v>
      </c>
      <c r="X484" t="s">
        <v>251</v>
      </c>
      <c r="Y484" t="s">
        <v>251</v>
      </c>
      <c r="Z484" t="s">
        <v>251</v>
      </c>
      <c r="AA484" t="s">
        <v>251</v>
      </c>
      <c r="AB484" t="s">
        <v>251</v>
      </c>
      <c r="AC484"/>
      <c r="AD484"/>
      <c r="AE484" t="s">
        <v>251</v>
      </c>
      <c r="AF484">
        <v>5</v>
      </c>
      <c r="AG484" t="s">
        <v>314</v>
      </c>
      <c r="AH484" t="s">
        <v>251</v>
      </c>
      <c r="AI484" t="s">
        <v>251</v>
      </c>
      <c r="AJ484" t="s">
        <v>251</v>
      </c>
      <c r="AK484" t="s">
        <v>251</v>
      </c>
      <c r="AL484" t="s">
        <v>251</v>
      </c>
      <c r="AM484" t="s">
        <v>251</v>
      </c>
      <c r="AN484"/>
      <c r="AO484" t="s">
        <v>251</v>
      </c>
      <c r="AP484" t="s">
        <v>251</v>
      </c>
    </row>
    <row r="485" spans="1:42" x14ac:dyDescent="0.3">
      <c r="A485" s="210" t="str">
        <f t="shared" si="29"/>
        <v>SL_2028_art_58_31</v>
      </c>
      <c r="B485" s="229" t="str">
        <f t="shared" si="30"/>
        <v>Passenger Truck</v>
      </c>
      <c r="C485" s="240">
        <f t="shared" si="32"/>
        <v>0.24407841471830063</v>
      </c>
      <c r="D485" s="421">
        <f t="shared" si="31"/>
        <v>7.3214249435730903E-7</v>
      </c>
      <c r="E485">
        <v>2.9996200000000002E-6</v>
      </c>
      <c r="F485">
        <v>1</v>
      </c>
      <c r="G485">
        <v>1</v>
      </c>
      <c r="H485">
        <v>2027</v>
      </c>
      <c r="I485">
        <v>1</v>
      </c>
      <c r="J485">
        <v>5</v>
      </c>
      <c r="K485" t="s">
        <v>312</v>
      </c>
      <c r="L485">
        <v>8</v>
      </c>
      <c r="M485">
        <v>49</v>
      </c>
      <c r="N485" t="s">
        <v>313</v>
      </c>
      <c r="O485">
        <v>49035</v>
      </c>
      <c r="P485" t="s">
        <v>235</v>
      </c>
      <c r="Q485">
        <v>490350</v>
      </c>
      <c r="R485">
        <v>31</v>
      </c>
      <c r="S485">
        <v>58</v>
      </c>
      <c r="T485" t="s">
        <v>322</v>
      </c>
      <c r="U485">
        <v>15</v>
      </c>
      <c r="V485" t="s">
        <v>342</v>
      </c>
      <c r="W485" t="s">
        <v>251</v>
      </c>
      <c r="X485" t="s">
        <v>251</v>
      </c>
      <c r="Y485" t="s">
        <v>251</v>
      </c>
      <c r="Z485" t="s">
        <v>251</v>
      </c>
      <c r="AA485" t="s">
        <v>251</v>
      </c>
      <c r="AB485" t="s">
        <v>251</v>
      </c>
      <c r="AC485"/>
      <c r="AD485"/>
      <c r="AE485" t="s">
        <v>251</v>
      </c>
      <c r="AF485">
        <v>5</v>
      </c>
      <c r="AG485" t="s">
        <v>314</v>
      </c>
      <c r="AH485" t="s">
        <v>251</v>
      </c>
      <c r="AI485" t="s">
        <v>251</v>
      </c>
      <c r="AJ485" t="s">
        <v>251</v>
      </c>
      <c r="AK485" t="s">
        <v>251</v>
      </c>
      <c r="AL485" t="s">
        <v>251</v>
      </c>
      <c r="AM485" t="s">
        <v>251</v>
      </c>
      <c r="AN485"/>
      <c r="AO485" t="s">
        <v>251</v>
      </c>
      <c r="AP485" t="s">
        <v>251</v>
      </c>
    </row>
    <row r="486" spans="1:42" x14ac:dyDescent="0.3">
      <c r="A486" s="210" t="str">
        <f t="shared" si="29"/>
        <v>SL_2028_art_58_31</v>
      </c>
      <c r="B486" s="229" t="str">
        <f t="shared" si="30"/>
        <v>Passenger Truck</v>
      </c>
      <c r="C486" s="240">
        <f t="shared" si="32"/>
        <v>0.24407841471830063</v>
      </c>
      <c r="D486" s="421">
        <f t="shared" si="31"/>
        <v>3.2906895950736012E-5</v>
      </c>
      <c r="E486">
        <v>1.34821E-4</v>
      </c>
      <c r="F486">
        <v>1</v>
      </c>
      <c r="G486">
        <v>1</v>
      </c>
      <c r="H486">
        <v>2027</v>
      </c>
      <c r="I486">
        <v>1</v>
      </c>
      <c r="J486">
        <v>5</v>
      </c>
      <c r="K486" t="s">
        <v>312</v>
      </c>
      <c r="L486">
        <v>8</v>
      </c>
      <c r="M486">
        <v>49</v>
      </c>
      <c r="N486" t="s">
        <v>313</v>
      </c>
      <c r="O486">
        <v>49035</v>
      </c>
      <c r="P486" t="s">
        <v>235</v>
      </c>
      <c r="Q486">
        <v>490350</v>
      </c>
      <c r="R486">
        <v>31</v>
      </c>
      <c r="S486">
        <v>58</v>
      </c>
      <c r="T486" t="s">
        <v>322</v>
      </c>
      <c r="U486">
        <v>1</v>
      </c>
      <c r="V486" t="s">
        <v>343</v>
      </c>
      <c r="W486" t="s">
        <v>251</v>
      </c>
      <c r="X486" t="s">
        <v>251</v>
      </c>
      <c r="Y486" t="s">
        <v>251</v>
      </c>
      <c r="Z486" t="s">
        <v>251</v>
      </c>
      <c r="AA486" t="s">
        <v>251</v>
      </c>
      <c r="AB486" t="s">
        <v>251</v>
      </c>
      <c r="AC486"/>
      <c r="AD486"/>
      <c r="AE486" t="s">
        <v>251</v>
      </c>
      <c r="AF486">
        <v>5</v>
      </c>
      <c r="AG486" t="s">
        <v>314</v>
      </c>
      <c r="AH486" t="s">
        <v>251</v>
      </c>
      <c r="AI486" t="s">
        <v>251</v>
      </c>
      <c r="AJ486" t="s">
        <v>251</v>
      </c>
      <c r="AK486" t="s">
        <v>251</v>
      </c>
      <c r="AL486" t="s">
        <v>251</v>
      </c>
      <c r="AM486" t="s">
        <v>251</v>
      </c>
      <c r="AN486"/>
      <c r="AO486" t="s">
        <v>251</v>
      </c>
      <c r="AP486" t="s">
        <v>251</v>
      </c>
    </row>
    <row r="487" spans="1:42" x14ac:dyDescent="0.3">
      <c r="A487" s="210" t="str">
        <f t="shared" si="29"/>
        <v>SL_2028_art_58_21</v>
      </c>
      <c r="B487" s="229" t="str">
        <f t="shared" si="30"/>
        <v>Passenger Car</v>
      </c>
      <c r="C487" s="240">
        <f t="shared" si="32"/>
        <v>0.64892751445142116</v>
      </c>
      <c r="D487" s="421">
        <f t="shared" si="31"/>
        <v>8.0468309647005118E-7</v>
      </c>
      <c r="E487">
        <v>1.2400199999999999E-6</v>
      </c>
      <c r="F487">
        <v>1</v>
      </c>
      <c r="G487">
        <v>1</v>
      </c>
      <c r="H487">
        <v>2027</v>
      </c>
      <c r="I487">
        <v>1</v>
      </c>
      <c r="J487">
        <v>5</v>
      </c>
      <c r="K487" t="s">
        <v>312</v>
      </c>
      <c r="L487">
        <v>8</v>
      </c>
      <c r="M487">
        <v>49</v>
      </c>
      <c r="N487" t="s">
        <v>313</v>
      </c>
      <c r="O487">
        <v>49035</v>
      </c>
      <c r="P487" t="s">
        <v>235</v>
      </c>
      <c r="Q487">
        <v>490350</v>
      </c>
      <c r="R487">
        <v>21</v>
      </c>
      <c r="S487">
        <v>58</v>
      </c>
      <c r="T487" t="s">
        <v>322</v>
      </c>
      <c r="U487">
        <v>15</v>
      </c>
      <c r="V487" t="s">
        <v>342</v>
      </c>
      <c r="W487" t="s">
        <v>251</v>
      </c>
      <c r="X487" t="s">
        <v>251</v>
      </c>
      <c r="Y487" t="s">
        <v>251</v>
      </c>
      <c r="Z487" t="s">
        <v>251</v>
      </c>
      <c r="AA487" t="s">
        <v>251</v>
      </c>
      <c r="AB487" t="s">
        <v>251</v>
      </c>
      <c r="AC487"/>
      <c r="AD487"/>
      <c r="AE487" t="s">
        <v>251</v>
      </c>
      <c r="AF487">
        <v>5</v>
      </c>
      <c r="AG487" t="s">
        <v>314</v>
      </c>
      <c r="AH487" t="s">
        <v>251</v>
      </c>
      <c r="AI487" t="s">
        <v>251</v>
      </c>
      <c r="AJ487" t="s">
        <v>251</v>
      </c>
      <c r="AK487" t="s">
        <v>251</v>
      </c>
      <c r="AL487" t="s">
        <v>251</v>
      </c>
      <c r="AM487" t="s">
        <v>251</v>
      </c>
      <c r="AN487"/>
      <c r="AO487" t="s">
        <v>251</v>
      </c>
      <c r="AP487" t="s">
        <v>251</v>
      </c>
    </row>
    <row r="488" spans="1:42" x14ac:dyDescent="0.3">
      <c r="A488" s="210" t="str">
        <f t="shared" si="29"/>
        <v>SL_2028_art_58_21</v>
      </c>
      <c r="B488" s="229" t="str">
        <f t="shared" si="30"/>
        <v>Passenger Car</v>
      </c>
      <c r="C488" s="240">
        <f t="shared" si="32"/>
        <v>0.64892751445142116</v>
      </c>
      <c r="D488" s="421">
        <f t="shared" si="31"/>
        <v>1.0034301263210882E-4</v>
      </c>
      <c r="E488">
        <v>1.5462900000000001E-4</v>
      </c>
      <c r="F488">
        <v>1</v>
      </c>
      <c r="G488">
        <v>1</v>
      </c>
      <c r="H488">
        <v>2027</v>
      </c>
      <c r="I488">
        <v>1</v>
      </c>
      <c r="J488">
        <v>5</v>
      </c>
      <c r="K488" t="s">
        <v>312</v>
      </c>
      <c r="L488">
        <v>8</v>
      </c>
      <c r="M488">
        <v>49</v>
      </c>
      <c r="N488" t="s">
        <v>313</v>
      </c>
      <c r="O488">
        <v>49035</v>
      </c>
      <c r="P488" t="s">
        <v>235</v>
      </c>
      <c r="Q488">
        <v>490350</v>
      </c>
      <c r="R488">
        <v>21</v>
      </c>
      <c r="S488">
        <v>58</v>
      </c>
      <c r="T488" t="s">
        <v>322</v>
      </c>
      <c r="U488">
        <v>1</v>
      </c>
      <c r="V488" t="s">
        <v>343</v>
      </c>
      <c r="W488" t="s">
        <v>251</v>
      </c>
      <c r="X488" t="s">
        <v>251</v>
      </c>
      <c r="Y488" t="s">
        <v>251</v>
      </c>
      <c r="Z488" t="s">
        <v>251</v>
      </c>
      <c r="AA488" t="s">
        <v>251</v>
      </c>
      <c r="AB488" t="s">
        <v>251</v>
      </c>
      <c r="AC488"/>
      <c r="AD488"/>
      <c r="AE488" t="s">
        <v>251</v>
      </c>
      <c r="AF488">
        <v>5</v>
      </c>
      <c r="AG488" t="s">
        <v>314</v>
      </c>
      <c r="AH488" t="s">
        <v>251</v>
      </c>
      <c r="AI488" t="s">
        <v>251</v>
      </c>
      <c r="AJ488" t="s">
        <v>251</v>
      </c>
      <c r="AK488" t="s">
        <v>251</v>
      </c>
      <c r="AL488" t="s">
        <v>251</v>
      </c>
      <c r="AM488" t="s">
        <v>251</v>
      </c>
      <c r="AN488"/>
      <c r="AO488" t="s">
        <v>251</v>
      </c>
      <c r="AP488" t="s">
        <v>251</v>
      </c>
    </row>
    <row r="489" spans="1:42" x14ac:dyDescent="0.3">
      <c r="A489" s="210" t="str">
        <f t="shared" si="29"/>
        <v>SL_2028_art_58_11</v>
      </c>
      <c r="B489" s="229" t="str">
        <f t="shared" si="30"/>
        <v>Motorcycle</v>
      </c>
      <c r="C489" s="240">
        <f t="shared" si="32"/>
        <v>8.6555709987792731E-4</v>
      </c>
      <c r="D489" s="421">
        <f t="shared" si="31"/>
        <v>0</v>
      </c>
      <c r="E489">
        <v>0</v>
      </c>
      <c r="F489">
        <v>1</v>
      </c>
      <c r="G489">
        <v>1</v>
      </c>
      <c r="H489">
        <v>2027</v>
      </c>
      <c r="I489">
        <v>1</v>
      </c>
      <c r="J489">
        <v>5</v>
      </c>
      <c r="K489" t="s">
        <v>312</v>
      </c>
      <c r="L489">
        <v>8</v>
      </c>
      <c r="M489">
        <v>49</v>
      </c>
      <c r="N489" t="s">
        <v>313</v>
      </c>
      <c r="O489">
        <v>49035</v>
      </c>
      <c r="P489" t="s">
        <v>235</v>
      </c>
      <c r="Q489">
        <v>490350</v>
      </c>
      <c r="R489">
        <v>11</v>
      </c>
      <c r="S489">
        <v>58</v>
      </c>
      <c r="T489" t="s">
        <v>322</v>
      </c>
      <c r="U489">
        <v>15</v>
      </c>
      <c r="V489" t="s">
        <v>342</v>
      </c>
      <c r="W489" t="s">
        <v>251</v>
      </c>
      <c r="X489" t="s">
        <v>251</v>
      </c>
      <c r="Y489" t="s">
        <v>251</v>
      </c>
      <c r="Z489" t="s">
        <v>251</v>
      </c>
      <c r="AA489" t="s">
        <v>251</v>
      </c>
      <c r="AB489" t="s">
        <v>251</v>
      </c>
      <c r="AC489"/>
      <c r="AD489"/>
      <c r="AE489" t="s">
        <v>251</v>
      </c>
      <c r="AF489">
        <v>5</v>
      </c>
      <c r="AG489" t="s">
        <v>314</v>
      </c>
      <c r="AH489" t="s">
        <v>251</v>
      </c>
      <c r="AI489" t="s">
        <v>251</v>
      </c>
      <c r="AJ489" t="s">
        <v>251</v>
      </c>
      <c r="AK489" t="s">
        <v>251</v>
      </c>
      <c r="AL489" t="s">
        <v>251</v>
      </c>
      <c r="AM489" t="s">
        <v>251</v>
      </c>
      <c r="AN489"/>
      <c r="AO489" t="s">
        <v>251</v>
      </c>
      <c r="AP489" t="s">
        <v>251</v>
      </c>
    </row>
    <row r="490" spans="1:42" x14ac:dyDescent="0.3">
      <c r="A490" s="210" t="str">
        <f t="shared" si="29"/>
        <v>SL_2028_art_58_11</v>
      </c>
      <c r="B490" s="229" t="str">
        <f t="shared" si="30"/>
        <v>Motorcycle</v>
      </c>
      <c r="C490" s="240">
        <f t="shared" si="32"/>
        <v>8.6555709987792731E-4</v>
      </c>
      <c r="D490" s="421">
        <f t="shared" si="31"/>
        <v>5.1997390662356617E-7</v>
      </c>
      <c r="E490">
        <v>6.0073899999999998E-4</v>
      </c>
      <c r="F490">
        <v>1</v>
      </c>
      <c r="G490">
        <v>1</v>
      </c>
      <c r="H490">
        <v>2027</v>
      </c>
      <c r="I490">
        <v>1</v>
      </c>
      <c r="J490">
        <v>5</v>
      </c>
      <c r="K490" t="s">
        <v>312</v>
      </c>
      <c r="L490">
        <v>8</v>
      </c>
      <c r="M490">
        <v>49</v>
      </c>
      <c r="N490" t="s">
        <v>313</v>
      </c>
      <c r="O490">
        <v>49035</v>
      </c>
      <c r="P490" t="s">
        <v>235</v>
      </c>
      <c r="Q490">
        <v>490350</v>
      </c>
      <c r="R490">
        <v>11</v>
      </c>
      <c r="S490">
        <v>58</v>
      </c>
      <c r="T490" t="s">
        <v>322</v>
      </c>
      <c r="U490">
        <v>1</v>
      </c>
      <c r="V490" t="s">
        <v>343</v>
      </c>
      <c r="W490" t="s">
        <v>251</v>
      </c>
      <c r="X490" t="s">
        <v>251</v>
      </c>
      <c r="Y490" t="s">
        <v>251</v>
      </c>
      <c r="Z490" t="s">
        <v>251</v>
      </c>
      <c r="AA490" t="s">
        <v>251</v>
      </c>
      <c r="AB490" t="s">
        <v>251</v>
      </c>
      <c r="AC490"/>
      <c r="AD490"/>
      <c r="AE490" t="s">
        <v>251</v>
      </c>
      <c r="AF490">
        <v>5</v>
      </c>
      <c r="AG490" t="s">
        <v>314</v>
      </c>
      <c r="AH490" t="s">
        <v>251</v>
      </c>
      <c r="AI490" t="s">
        <v>251</v>
      </c>
      <c r="AJ490" t="s">
        <v>251</v>
      </c>
      <c r="AK490" t="s">
        <v>251</v>
      </c>
      <c r="AL490" t="s">
        <v>251</v>
      </c>
      <c r="AM490" t="s">
        <v>251</v>
      </c>
      <c r="AN490"/>
      <c r="AO490" t="s">
        <v>251</v>
      </c>
      <c r="AP490" t="s">
        <v>251</v>
      </c>
    </row>
    <row r="491" spans="1:42" x14ac:dyDescent="0.3">
      <c r="A491" s="210" t="str">
        <f t="shared" si="29"/>
        <v>SL_2028_art_57_62</v>
      </c>
      <c r="B491" s="229" t="str">
        <f t="shared" si="30"/>
        <v>Combination Long Haul Truck</v>
      </c>
      <c r="C491" s="240">
        <f t="shared" si="32"/>
        <v>2.2573995543173502E-2</v>
      </c>
      <c r="D491" s="421">
        <f t="shared" si="31"/>
        <v>1.4476883933801511E-4</v>
      </c>
      <c r="E491">
        <v>6.4130799999999998E-3</v>
      </c>
      <c r="F491">
        <v>1</v>
      </c>
      <c r="G491">
        <v>1</v>
      </c>
      <c r="H491">
        <v>2027</v>
      </c>
      <c r="I491">
        <v>1</v>
      </c>
      <c r="J491">
        <v>5</v>
      </c>
      <c r="K491" t="s">
        <v>312</v>
      </c>
      <c r="L491">
        <v>8</v>
      </c>
      <c r="M491">
        <v>49</v>
      </c>
      <c r="N491" t="s">
        <v>313</v>
      </c>
      <c r="O491">
        <v>49035</v>
      </c>
      <c r="P491" t="s">
        <v>235</v>
      </c>
      <c r="Q491">
        <v>490350</v>
      </c>
      <c r="R491">
        <v>62</v>
      </c>
      <c r="S491">
        <v>57</v>
      </c>
      <c r="T491" t="s">
        <v>323</v>
      </c>
      <c r="U491">
        <v>15</v>
      </c>
      <c r="V491" t="s">
        <v>342</v>
      </c>
      <c r="W491" t="s">
        <v>251</v>
      </c>
      <c r="X491" t="s">
        <v>251</v>
      </c>
      <c r="Y491" t="s">
        <v>251</v>
      </c>
      <c r="Z491" t="s">
        <v>251</v>
      </c>
      <c r="AA491" t="s">
        <v>251</v>
      </c>
      <c r="AB491" t="s">
        <v>251</v>
      </c>
      <c r="AC491"/>
      <c r="AD491"/>
      <c r="AE491" t="s">
        <v>251</v>
      </c>
      <c r="AF491">
        <v>5</v>
      </c>
      <c r="AG491" t="s">
        <v>314</v>
      </c>
      <c r="AH491" t="s">
        <v>251</v>
      </c>
      <c r="AI491" t="s">
        <v>251</v>
      </c>
      <c r="AJ491" t="s">
        <v>251</v>
      </c>
      <c r="AK491" t="s">
        <v>251</v>
      </c>
      <c r="AL491" t="s">
        <v>251</v>
      </c>
      <c r="AM491" t="s">
        <v>251</v>
      </c>
      <c r="AN491"/>
      <c r="AO491" t="s">
        <v>251</v>
      </c>
      <c r="AP491" t="s">
        <v>251</v>
      </c>
    </row>
    <row r="492" spans="1:42" x14ac:dyDescent="0.3">
      <c r="A492" s="210" t="str">
        <f t="shared" si="29"/>
        <v>SL_2028_art_57_62</v>
      </c>
      <c r="B492" s="229" t="str">
        <f t="shared" si="30"/>
        <v>Combination Long Haul Truck</v>
      </c>
      <c r="C492" s="240">
        <f t="shared" si="32"/>
        <v>2.2573995543173502E-2</v>
      </c>
      <c r="D492" s="421">
        <f t="shared" si="31"/>
        <v>1.5246544311846012E-4</v>
      </c>
      <c r="E492">
        <v>6.7540300000000003E-3</v>
      </c>
      <c r="F492">
        <v>1</v>
      </c>
      <c r="G492">
        <v>1</v>
      </c>
      <c r="H492">
        <v>2027</v>
      </c>
      <c r="I492">
        <v>1</v>
      </c>
      <c r="J492">
        <v>5</v>
      </c>
      <c r="K492" t="s">
        <v>312</v>
      </c>
      <c r="L492">
        <v>8</v>
      </c>
      <c r="M492">
        <v>49</v>
      </c>
      <c r="N492" t="s">
        <v>313</v>
      </c>
      <c r="O492">
        <v>49035</v>
      </c>
      <c r="P492" t="s">
        <v>235</v>
      </c>
      <c r="Q492">
        <v>490350</v>
      </c>
      <c r="R492">
        <v>62</v>
      </c>
      <c r="S492">
        <v>57</v>
      </c>
      <c r="T492" t="s">
        <v>323</v>
      </c>
      <c r="U492">
        <v>1</v>
      </c>
      <c r="V492" t="s">
        <v>343</v>
      </c>
      <c r="W492" t="s">
        <v>251</v>
      </c>
      <c r="X492" t="s">
        <v>251</v>
      </c>
      <c r="Y492" t="s">
        <v>251</v>
      </c>
      <c r="Z492" t="s">
        <v>251</v>
      </c>
      <c r="AA492" t="s">
        <v>251</v>
      </c>
      <c r="AB492" t="s">
        <v>251</v>
      </c>
      <c r="AC492"/>
      <c r="AD492"/>
      <c r="AE492" t="s">
        <v>251</v>
      </c>
      <c r="AF492">
        <v>5</v>
      </c>
      <c r="AG492" t="s">
        <v>314</v>
      </c>
      <c r="AH492" t="s">
        <v>251</v>
      </c>
      <c r="AI492" t="s">
        <v>251</v>
      </c>
      <c r="AJ492" t="s">
        <v>251</v>
      </c>
      <c r="AK492" t="s">
        <v>251</v>
      </c>
      <c r="AL492" t="s">
        <v>251</v>
      </c>
      <c r="AM492" t="s">
        <v>251</v>
      </c>
      <c r="AN492"/>
      <c r="AO492" t="s">
        <v>251</v>
      </c>
      <c r="AP492" t="s">
        <v>251</v>
      </c>
    </row>
    <row r="493" spans="1:42" x14ac:dyDescent="0.3">
      <c r="A493" s="210" t="str">
        <f t="shared" si="29"/>
        <v>SL_2028_art_57_61</v>
      </c>
      <c r="B493" s="229" t="str">
        <f t="shared" si="30"/>
        <v>Combination Short Haul Truck</v>
      </c>
      <c r="C493" s="240">
        <f t="shared" si="32"/>
        <v>2.089364887475836E-2</v>
      </c>
      <c r="D493" s="421">
        <f t="shared" si="31"/>
        <v>1.3023199386476758E-4</v>
      </c>
      <c r="E493">
        <v>6.2330900000000002E-3</v>
      </c>
      <c r="F493">
        <v>1</v>
      </c>
      <c r="G493">
        <v>1</v>
      </c>
      <c r="H493">
        <v>2027</v>
      </c>
      <c r="I493">
        <v>1</v>
      </c>
      <c r="J493">
        <v>5</v>
      </c>
      <c r="K493" t="s">
        <v>312</v>
      </c>
      <c r="L493">
        <v>8</v>
      </c>
      <c r="M493">
        <v>49</v>
      </c>
      <c r="N493" t="s">
        <v>313</v>
      </c>
      <c r="O493">
        <v>49035</v>
      </c>
      <c r="P493" t="s">
        <v>235</v>
      </c>
      <c r="Q493">
        <v>490350</v>
      </c>
      <c r="R493">
        <v>61</v>
      </c>
      <c r="S493">
        <v>57</v>
      </c>
      <c r="T493" t="s">
        <v>323</v>
      </c>
      <c r="U493">
        <v>15</v>
      </c>
      <c r="V493" t="s">
        <v>342</v>
      </c>
      <c r="W493" t="s">
        <v>251</v>
      </c>
      <c r="X493" t="s">
        <v>251</v>
      </c>
      <c r="Y493" t="s">
        <v>251</v>
      </c>
      <c r="Z493" t="s">
        <v>251</v>
      </c>
      <c r="AA493" t="s">
        <v>251</v>
      </c>
      <c r="AB493" t="s">
        <v>251</v>
      </c>
      <c r="AC493"/>
      <c r="AD493"/>
      <c r="AE493" t="s">
        <v>251</v>
      </c>
      <c r="AF493">
        <v>5</v>
      </c>
      <c r="AG493" t="s">
        <v>314</v>
      </c>
      <c r="AH493" t="s">
        <v>251</v>
      </c>
      <c r="AI493" t="s">
        <v>251</v>
      </c>
      <c r="AJ493" t="s">
        <v>251</v>
      </c>
      <c r="AK493" t="s">
        <v>251</v>
      </c>
      <c r="AL493" t="s">
        <v>251</v>
      </c>
      <c r="AM493" t="s">
        <v>251</v>
      </c>
      <c r="AN493"/>
      <c r="AO493" t="s">
        <v>251</v>
      </c>
      <c r="AP493" t="s">
        <v>251</v>
      </c>
    </row>
    <row r="494" spans="1:42" x14ac:dyDescent="0.3">
      <c r="A494" s="210" t="str">
        <f t="shared" si="29"/>
        <v>SL_2028_art_57_61</v>
      </c>
      <c r="B494" s="229" t="str">
        <f t="shared" si="30"/>
        <v>Combination Short Haul Truck</v>
      </c>
      <c r="C494" s="240">
        <f t="shared" si="32"/>
        <v>2.089364887475836E-2</v>
      </c>
      <c r="D494" s="421">
        <f t="shared" si="31"/>
        <v>1.3717077465607484E-4</v>
      </c>
      <c r="E494">
        <v>6.5651900000000003E-3</v>
      </c>
      <c r="F494">
        <v>1</v>
      </c>
      <c r="G494">
        <v>1</v>
      </c>
      <c r="H494">
        <v>2027</v>
      </c>
      <c r="I494">
        <v>1</v>
      </c>
      <c r="J494">
        <v>5</v>
      </c>
      <c r="K494" t="s">
        <v>312</v>
      </c>
      <c r="L494">
        <v>8</v>
      </c>
      <c r="M494">
        <v>49</v>
      </c>
      <c r="N494" t="s">
        <v>313</v>
      </c>
      <c r="O494">
        <v>49035</v>
      </c>
      <c r="P494" t="s">
        <v>235</v>
      </c>
      <c r="Q494">
        <v>490350</v>
      </c>
      <c r="R494">
        <v>61</v>
      </c>
      <c r="S494">
        <v>57</v>
      </c>
      <c r="T494" t="s">
        <v>323</v>
      </c>
      <c r="U494">
        <v>1</v>
      </c>
      <c r="V494" t="s">
        <v>343</v>
      </c>
      <c r="W494" t="s">
        <v>251</v>
      </c>
      <c r="X494" t="s">
        <v>251</v>
      </c>
      <c r="Y494" t="s">
        <v>251</v>
      </c>
      <c r="Z494" t="s">
        <v>251</v>
      </c>
      <c r="AA494" t="s">
        <v>251</v>
      </c>
      <c r="AB494" t="s">
        <v>251</v>
      </c>
      <c r="AC494"/>
      <c r="AD494"/>
      <c r="AE494" t="s">
        <v>251</v>
      </c>
      <c r="AF494">
        <v>5</v>
      </c>
      <c r="AG494" t="s">
        <v>314</v>
      </c>
      <c r="AH494" t="s">
        <v>251</v>
      </c>
      <c r="AI494" t="s">
        <v>251</v>
      </c>
      <c r="AJ494" t="s">
        <v>251</v>
      </c>
      <c r="AK494" t="s">
        <v>251</v>
      </c>
      <c r="AL494" t="s">
        <v>251</v>
      </c>
      <c r="AM494" t="s">
        <v>251</v>
      </c>
      <c r="AN494"/>
      <c r="AO494" t="s">
        <v>251</v>
      </c>
      <c r="AP494" t="s">
        <v>251</v>
      </c>
    </row>
    <row r="495" spans="1:42" x14ac:dyDescent="0.3">
      <c r="A495" s="210" t="str">
        <f t="shared" si="29"/>
        <v>SL_2028_art_57_54</v>
      </c>
      <c r="B495" s="229" t="str">
        <f t="shared" si="30"/>
        <v>Motor Home</v>
      </c>
      <c r="C495" s="240">
        <f t="shared" si="32"/>
        <v>2.7279009872292342E-3</v>
      </c>
      <c r="D495" s="421">
        <f t="shared" si="31"/>
        <v>9.3723312588530974E-6</v>
      </c>
      <c r="E495">
        <v>3.4357300000000001E-3</v>
      </c>
      <c r="F495">
        <v>1</v>
      </c>
      <c r="G495">
        <v>1</v>
      </c>
      <c r="H495">
        <v>2027</v>
      </c>
      <c r="I495">
        <v>1</v>
      </c>
      <c r="J495">
        <v>5</v>
      </c>
      <c r="K495" t="s">
        <v>312</v>
      </c>
      <c r="L495">
        <v>8</v>
      </c>
      <c r="M495">
        <v>49</v>
      </c>
      <c r="N495" t="s">
        <v>313</v>
      </c>
      <c r="O495">
        <v>49035</v>
      </c>
      <c r="P495" t="s">
        <v>235</v>
      </c>
      <c r="Q495">
        <v>490350</v>
      </c>
      <c r="R495">
        <v>54</v>
      </c>
      <c r="S495">
        <v>57</v>
      </c>
      <c r="T495" t="s">
        <v>323</v>
      </c>
      <c r="U495">
        <v>15</v>
      </c>
      <c r="V495" t="s">
        <v>342</v>
      </c>
      <c r="W495" t="s">
        <v>251</v>
      </c>
      <c r="X495" t="s">
        <v>251</v>
      </c>
      <c r="Y495" t="s">
        <v>251</v>
      </c>
      <c r="Z495" t="s">
        <v>251</v>
      </c>
      <c r="AA495" t="s">
        <v>251</v>
      </c>
      <c r="AB495" t="s">
        <v>251</v>
      </c>
      <c r="AC495"/>
      <c r="AD495"/>
      <c r="AE495" t="s">
        <v>251</v>
      </c>
      <c r="AF495">
        <v>5</v>
      </c>
      <c r="AG495" t="s">
        <v>314</v>
      </c>
      <c r="AH495" t="s">
        <v>251</v>
      </c>
      <c r="AI495" t="s">
        <v>251</v>
      </c>
      <c r="AJ495" t="s">
        <v>251</v>
      </c>
      <c r="AK495" t="s">
        <v>251</v>
      </c>
      <c r="AL495" t="s">
        <v>251</v>
      </c>
      <c r="AM495" t="s">
        <v>251</v>
      </c>
      <c r="AN495"/>
      <c r="AO495" t="s">
        <v>251</v>
      </c>
      <c r="AP495" t="s">
        <v>251</v>
      </c>
    </row>
    <row r="496" spans="1:42" x14ac:dyDescent="0.3">
      <c r="A496" s="210" t="str">
        <f t="shared" si="29"/>
        <v>SL_2028_art_57_54</v>
      </c>
      <c r="B496" s="229" t="str">
        <f t="shared" si="30"/>
        <v>Motor Home</v>
      </c>
      <c r="C496" s="240">
        <f t="shared" si="32"/>
        <v>2.7279009872292342E-3</v>
      </c>
      <c r="D496" s="421">
        <f t="shared" si="31"/>
        <v>1.0854427144224611E-5</v>
      </c>
      <c r="E496">
        <v>3.9790399999999997E-3</v>
      </c>
      <c r="F496">
        <v>1</v>
      </c>
      <c r="G496">
        <v>1</v>
      </c>
      <c r="H496">
        <v>2027</v>
      </c>
      <c r="I496">
        <v>1</v>
      </c>
      <c r="J496">
        <v>5</v>
      </c>
      <c r="K496" t="s">
        <v>312</v>
      </c>
      <c r="L496">
        <v>8</v>
      </c>
      <c r="M496">
        <v>49</v>
      </c>
      <c r="N496" t="s">
        <v>313</v>
      </c>
      <c r="O496">
        <v>49035</v>
      </c>
      <c r="P496" t="s">
        <v>235</v>
      </c>
      <c r="Q496">
        <v>490350</v>
      </c>
      <c r="R496">
        <v>54</v>
      </c>
      <c r="S496">
        <v>57</v>
      </c>
      <c r="T496" t="s">
        <v>323</v>
      </c>
      <c r="U496">
        <v>1</v>
      </c>
      <c r="V496" t="s">
        <v>343</v>
      </c>
      <c r="W496" t="s">
        <v>251</v>
      </c>
      <c r="X496" t="s">
        <v>251</v>
      </c>
      <c r="Y496" t="s">
        <v>251</v>
      </c>
      <c r="Z496" t="s">
        <v>251</v>
      </c>
      <c r="AA496" t="s">
        <v>251</v>
      </c>
      <c r="AB496" t="s">
        <v>251</v>
      </c>
      <c r="AC496"/>
      <c r="AD496"/>
      <c r="AE496" t="s">
        <v>251</v>
      </c>
      <c r="AF496">
        <v>5</v>
      </c>
      <c r="AG496" t="s">
        <v>314</v>
      </c>
      <c r="AH496" t="s">
        <v>251</v>
      </c>
      <c r="AI496" t="s">
        <v>251</v>
      </c>
      <c r="AJ496" t="s">
        <v>251</v>
      </c>
      <c r="AK496" t="s">
        <v>251</v>
      </c>
      <c r="AL496" t="s">
        <v>251</v>
      </c>
      <c r="AM496" t="s">
        <v>251</v>
      </c>
      <c r="AN496"/>
      <c r="AO496" t="s">
        <v>251</v>
      </c>
      <c r="AP496" t="s">
        <v>251</v>
      </c>
    </row>
    <row r="497" spans="1:42" x14ac:dyDescent="0.3">
      <c r="A497" s="210" t="str">
        <f t="shared" si="29"/>
        <v>SL_2028_art_57_53</v>
      </c>
      <c r="B497" s="229" t="str">
        <f t="shared" si="30"/>
        <v>Single Long Haul Truck</v>
      </c>
      <c r="C497" s="240">
        <f t="shared" si="32"/>
        <v>1.7512108294727017E-3</v>
      </c>
      <c r="D497" s="421">
        <f t="shared" si="31"/>
        <v>6.307248483970356E-6</v>
      </c>
      <c r="E497">
        <v>3.6016500000000001E-3</v>
      </c>
      <c r="F497">
        <v>1</v>
      </c>
      <c r="G497">
        <v>1</v>
      </c>
      <c r="H497">
        <v>2027</v>
      </c>
      <c r="I497">
        <v>1</v>
      </c>
      <c r="J497">
        <v>5</v>
      </c>
      <c r="K497" t="s">
        <v>312</v>
      </c>
      <c r="L497">
        <v>8</v>
      </c>
      <c r="M497">
        <v>49</v>
      </c>
      <c r="N497" t="s">
        <v>313</v>
      </c>
      <c r="O497">
        <v>49035</v>
      </c>
      <c r="P497" t="s">
        <v>235</v>
      </c>
      <c r="Q497">
        <v>490350</v>
      </c>
      <c r="R497">
        <v>53</v>
      </c>
      <c r="S497">
        <v>57</v>
      </c>
      <c r="T497" t="s">
        <v>323</v>
      </c>
      <c r="U497">
        <v>15</v>
      </c>
      <c r="V497" t="s">
        <v>342</v>
      </c>
      <c r="W497" t="s">
        <v>251</v>
      </c>
      <c r="X497" t="s">
        <v>251</v>
      </c>
      <c r="Y497" t="s">
        <v>251</v>
      </c>
      <c r="Z497" t="s">
        <v>251</v>
      </c>
      <c r="AA497" t="s">
        <v>251</v>
      </c>
      <c r="AB497" t="s">
        <v>251</v>
      </c>
      <c r="AC497"/>
      <c r="AD497"/>
      <c r="AE497" t="s">
        <v>251</v>
      </c>
      <c r="AF497">
        <v>5</v>
      </c>
      <c r="AG497" t="s">
        <v>314</v>
      </c>
      <c r="AH497" t="s">
        <v>251</v>
      </c>
      <c r="AI497" t="s">
        <v>251</v>
      </c>
      <c r="AJ497" t="s">
        <v>251</v>
      </c>
      <c r="AK497" t="s">
        <v>251</v>
      </c>
      <c r="AL497" t="s">
        <v>251</v>
      </c>
      <c r="AM497" t="s">
        <v>251</v>
      </c>
      <c r="AN497"/>
      <c r="AO497" t="s">
        <v>251</v>
      </c>
      <c r="AP497" t="s">
        <v>251</v>
      </c>
    </row>
    <row r="498" spans="1:42" x14ac:dyDescent="0.3">
      <c r="A498" s="210" t="str">
        <f t="shared" si="29"/>
        <v>SL_2028_art_57_53</v>
      </c>
      <c r="B498" s="229" t="str">
        <f t="shared" si="30"/>
        <v>Single Long Haul Truck</v>
      </c>
      <c r="C498" s="240">
        <f t="shared" si="32"/>
        <v>1.7512108294727017E-3</v>
      </c>
      <c r="D498" s="421">
        <f t="shared" si="31"/>
        <v>6.6919895032055082E-6</v>
      </c>
      <c r="E498">
        <v>3.8213499999999998E-3</v>
      </c>
      <c r="F498">
        <v>1</v>
      </c>
      <c r="G498">
        <v>1</v>
      </c>
      <c r="H498">
        <v>2027</v>
      </c>
      <c r="I498">
        <v>1</v>
      </c>
      <c r="J498">
        <v>5</v>
      </c>
      <c r="K498" t="s">
        <v>312</v>
      </c>
      <c r="L498">
        <v>8</v>
      </c>
      <c r="M498">
        <v>49</v>
      </c>
      <c r="N498" t="s">
        <v>313</v>
      </c>
      <c r="O498">
        <v>49035</v>
      </c>
      <c r="P498" t="s">
        <v>235</v>
      </c>
      <c r="Q498">
        <v>490350</v>
      </c>
      <c r="R498">
        <v>53</v>
      </c>
      <c r="S498">
        <v>57</v>
      </c>
      <c r="T498" t="s">
        <v>323</v>
      </c>
      <c r="U498">
        <v>1</v>
      </c>
      <c r="V498" t="s">
        <v>343</v>
      </c>
      <c r="W498" t="s">
        <v>251</v>
      </c>
      <c r="X498" t="s">
        <v>251</v>
      </c>
      <c r="Y498" t="s">
        <v>251</v>
      </c>
      <c r="Z498" t="s">
        <v>251</v>
      </c>
      <c r="AA498" t="s">
        <v>251</v>
      </c>
      <c r="AB498" t="s">
        <v>251</v>
      </c>
      <c r="AC498"/>
      <c r="AD498"/>
      <c r="AE498" t="s">
        <v>251</v>
      </c>
      <c r="AF498">
        <v>5</v>
      </c>
      <c r="AG498" t="s">
        <v>314</v>
      </c>
      <c r="AH498" t="s">
        <v>251</v>
      </c>
      <c r="AI498" t="s">
        <v>251</v>
      </c>
      <c r="AJ498" t="s">
        <v>251</v>
      </c>
      <c r="AK498" t="s">
        <v>251</v>
      </c>
      <c r="AL498" t="s">
        <v>251</v>
      </c>
      <c r="AM498" t="s">
        <v>251</v>
      </c>
      <c r="AN498"/>
      <c r="AO498" t="s">
        <v>251</v>
      </c>
      <c r="AP498" t="s">
        <v>251</v>
      </c>
    </row>
    <row r="499" spans="1:42" x14ac:dyDescent="0.3">
      <c r="A499" s="210" t="str">
        <f t="shared" si="29"/>
        <v>SL_2028_art_57_52</v>
      </c>
      <c r="B499" s="229" t="str">
        <f t="shared" si="30"/>
        <v>Single Short Haul Truck</v>
      </c>
      <c r="C499" s="240">
        <f t="shared" si="32"/>
        <v>2.5384092162257711E-2</v>
      </c>
      <c r="D499" s="421">
        <f t="shared" si="31"/>
        <v>7.0882031272045192E-5</v>
      </c>
      <c r="E499">
        <v>2.7923800000000001E-3</v>
      </c>
      <c r="F499">
        <v>1</v>
      </c>
      <c r="G499">
        <v>1</v>
      </c>
      <c r="H499">
        <v>2027</v>
      </c>
      <c r="I499">
        <v>1</v>
      </c>
      <c r="J499">
        <v>5</v>
      </c>
      <c r="K499" t="s">
        <v>312</v>
      </c>
      <c r="L499">
        <v>8</v>
      </c>
      <c r="M499">
        <v>49</v>
      </c>
      <c r="N499" t="s">
        <v>313</v>
      </c>
      <c r="O499">
        <v>49035</v>
      </c>
      <c r="P499" t="s">
        <v>235</v>
      </c>
      <c r="Q499">
        <v>490350</v>
      </c>
      <c r="R499">
        <v>52</v>
      </c>
      <c r="S499">
        <v>57</v>
      </c>
      <c r="T499" t="s">
        <v>323</v>
      </c>
      <c r="U499">
        <v>15</v>
      </c>
      <c r="V499" t="s">
        <v>342</v>
      </c>
      <c r="W499" t="s">
        <v>251</v>
      </c>
      <c r="X499" t="s">
        <v>251</v>
      </c>
      <c r="Y499" t="s">
        <v>251</v>
      </c>
      <c r="Z499" t="s">
        <v>251</v>
      </c>
      <c r="AA499" t="s">
        <v>251</v>
      </c>
      <c r="AB499" t="s">
        <v>251</v>
      </c>
      <c r="AC499"/>
      <c r="AD499"/>
      <c r="AE499" t="s">
        <v>251</v>
      </c>
      <c r="AF499">
        <v>5</v>
      </c>
      <c r="AG499" t="s">
        <v>314</v>
      </c>
      <c r="AH499" t="s">
        <v>251</v>
      </c>
      <c r="AI499" t="s">
        <v>251</v>
      </c>
      <c r="AJ499" t="s">
        <v>251</v>
      </c>
      <c r="AK499" t="s">
        <v>251</v>
      </c>
      <c r="AL499" t="s">
        <v>251</v>
      </c>
      <c r="AM499" t="s">
        <v>251</v>
      </c>
      <c r="AN499"/>
      <c r="AO499" t="s">
        <v>251</v>
      </c>
      <c r="AP499" t="s">
        <v>251</v>
      </c>
    </row>
    <row r="500" spans="1:42" x14ac:dyDescent="0.3">
      <c r="A500" s="210" t="str">
        <f t="shared" si="29"/>
        <v>SL_2028_art_57_52</v>
      </c>
      <c r="B500" s="229" t="str">
        <f t="shared" si="30"/>
        <v>Single Short Haul Truck</v>
      </c>
      <c r="C500" s="240">
        <f t="shared" si="32"/>
        <v>2.5384092162257711E-2</v>
      </c>
      <c r="D500" s="421">
        <f t="shared" si="31"/>
        <v>7.6561975734271972E-5</v>
      </c>
      <c r="E500">
        <v>3.0161400000000001E-3</v>
      </c>
      <c r="F500">
        <v>1</v>
      </c>
      <c r="G500">
        <v>1</v>
      </c>
      <c r="H500">
        <v>2027</v>
      </c>
      <c r="I500">
        <v>1</v>
      </c>
      <c r="J500">
        <v>5</v>
      </c>
      <c r="K500" t="s">
        <v>312</v>
      </c>
      <c r="L500">
        <v>8</v>
      </c>
      <c r="M500">
        <v>49</v>
      </c>
      <c r="N500" t="s">
        <v>313</v>
      </c>
      <c r="O500">
        <v>49035</v>
      </c>
      <c r="P500" t="s">
        <v>235</v>
      </c>
      <c r="Q500">
        <v>490350</v>
      </c>
      <c r="R500">
        <v>52</v>
      </c>
      <c r="S500">
        <v>57</v>
      </c>
      <c r="T500" t="s">
        <v>323</v>
      </c>
      <c r="U500">
        <v>1</v>
      </c>
      <c r="V500" t="s">
        <v>343</v>
      </c>
      <c r="W500" t="s">
        <v>251</v>
      </c>
      <c r="X500" t="s">
        <v>251</v>
      </c>
      <c r="Y500" t="s">
        <v>251</v>
      </c>
      <c r="Z500" t="s">
        <v>251</v>
      </c>
      <c r="AA500" t="s">
        <v>251</v>
      </c>
      <c r="AB500" t="s">
        <v>251</v>
      </c>
      <c r="AC500"/>
      <c r="AD500"/>
      <c r="AE500" t="s">
        <v>251</v>
      </c>
      <c r="AF500">
        <v>5</v>
      </c>
      <c r="AG500" t="s">
        <v>314</v>
      </c>
      <c r="AH500" t="s">
        <v>251</v>
      </c>
      <c r="AI500" t="s">
        <v>251</v>
      </c>
      <c r="AJ500" t="s">
        <v>251</v>
      </c>
      <c r="AK500" t="s">
        <v>251</v>
      </c>
      <c r="AL500" t="s">
        <v>251</v>
      </c>
      <c r="AM500" t="s">
        <v>251</v>
      </c>
      <c r="AN500"/>
      <c r="AO500" t="s">
        <v>251</v>
      </c>
      <c r="AP500" t="s">
        <v>251</v>
      </c>
    </row>
    <row r="501" spans="1:42" x14ac:dyDescent="0.3">
      <c r="A501" s="210" t="str">
        <f t="shared" si="29"/>
        <v>SL_2028_art_57_51</v>
      </c>
      <c r="B501" s="229" t="str">
        <f t="shared" si="30"/>
        <v>Refuse Truck</v>
      </c>
      <c r="C501" s="240">
        <f t="shared" si="32"/>
        <v>1.3855574196514914E-3</v>
      </c>
      <c r="D501" s="421">
        <f t="shared" si="31"/>
        <v>5.9724314018335571E-6</v>
      </c>
      <c r="E501">
        <v>4.3104900000000002E-3</v>
      </c>
      <c r="F501">
        <v>1</v>
      </c>
      <c r="G501">
        <v>1</v>
      </c>
      <c r="H501">
        <v>2027</v>
      </c>
      <c r="I501">
        <v>1</v>
      </c>
      <c r="J501">
        <v>5</v>
      </c>
      <c r="K501" t="s">
        <v>312</v>
      </c>
      <c r="L501">
        <v>8</v>
      </c>
      <c r="M501">
        <v>49</v>
      </c>
      <c r="N501" t="s">
        <v>313</v>
      </c>
      <c r="O501">
        <v>49035</v>
      </c>
      <c r="P501" t="s">
        <v>235</v>
      </c>
      <c r="Q501">
        <v>490350</v>
      </c>
      <c r="R501">
        <v>51</v>
      </c>
      <c r="S501">
        <v>57</v>
      </c>
      <c r="T501" t="s">
        <v>323</v>
      </c>
      <c r="U501">
        <v>15</v>
      </c>
      <c r="V501" t="s">
        <v>342</v>
      </c>
      <c r="W501" t="s">
        <v>251</v>
      </c>
      <c r="X501" t="s">
        <v>251</v>
      </c>
      <c r="Y501" t="s">
        <v>251</v>
      </c>
      <c r="Z501" t="s">
        <v>251</v>
      </c>
      <c r="AA501" t="s">
        <v>251</v>
      </c>
      <c r="AB501" t="s">
        <v>251</v>
      </c>
      <c r="AC501"/>
      <c r="AD501"/>
      <c r="AE501" t="s">
        <v>251</v>
      </c>
      <c r="AF501">
        <v>5</v>
      </c>
      <c r="AG501" t="s">
        <v>314</v>
      </c>
      <c r="AH501" t="s">
        <v>251</v>
      </c>
      <c r="AI501" t="s">
        <v>251</v>
      </c>
      <c r="AJ501" t="s">
        <v>251</v>
      </c>
      <c r="AK501" t="s">
        <v>251</v>
      </c>
      <c r="AL501" t="s">
        <v>251</v>
      </c>
      <c r="AM501" t="s">
        <v>251</v>
      </c>
      <c r="AN501"/>
      <c r="AO501" t="s">
        <v>251</v>
      </c>
      <c r="AP501" t="s">
        <v>251</v>
      </c>
    </row>
    <row r="502" spans="1:42" x14ac:dyDescent="0.3">
      <c r="A502" s="210" t="str">
        <f t="shared" si="29"/>
        <v>SL_2028_art_57_51</v>
      </c>
      <c r="B502" s="229" t="str">
        <f t="shared" si="30"/>
        <v>Refuse Truck</v>
      </c>
      <c r="C502" s="240">
        <f t="shared" si="32"/>
        <v>1.3855574196514914E-3</v>
      </c>
      <c r="D502" s="421">
        <f t="shared" si="31"/>
        <v>6.3141652838164017E-6</v>
      </c>
      <c r="E502">
        <v>4.5571300000000004E-3</v>
      </c>
      <c r="F502">
        <v>1</v>
      </c>
      <c r="G502">
        <v>1</v>
      </c>
      <c r="H502">
        <v>2027</v>
      </c>
      <c r="I502">
        <v>1</v>
      </c>
      <c r="J502">
        <v>5</v>
      </c>
      <c r="K502" t="s">
        <v>312</v>
      </c>
      <c r="L502">
        <v>8</v>
      </c>
      <c r="M502">
        <v>49</v>
      </c>
      <c r="N502" t="s">
        <v>313</v>
      </c>
      <c r="O502">
        <v>49035</v>
      </c>
      <c r="P502" t="s">
        <v>235</v>
      </c>
      <c r="Q502">
        <v>490350</v>
      </c>
      <c r="R502">
        <v>51</v>
      </c>
      <c r="S502">
        <v>57</v>
      </c>
      <c r="T502" t="s">
        <v>323</v>
      </c>
      <c r="U502">
        <v>1</v>
      </c>
      <c r="V502" t="s">
        <v>343</v>
      </c>
      <c r="W502" t="s">
        <v>251</v>
      </c>
      <c r="X502" t="s">
        <v>251</v>
      </c>
      <c r="Y502" t="s">
        <v>251</v>
      </c>
      <c r="Z502" t="s">
        <v>251</v>
      </c>
      <c r="AA502" t="s">
        <v>251</v>
      </c>
      <c r="AB502" t="s">
        <v>251</v>
      </c>
      <c r="AC502"/>
      <c r="AD502"/>
      <c r="AE502" t="s">
        <v>251</v>
      </c>
      <c r="AF502">
        <v>5</v>
      </c>
      <c r="AG502" t="s">
        <v>314</v>
      </c>
      <c r="AH502" t="s">
        <v>251</v>
      </c>
      <c r="AI502" t="s">
        <v>251</v>
      </c>
      <c r="AJ502" t="s">
        <v>251</v>
      </c>
      <c r="AK502" t="s">
        <v>251</v>
      </c>
      <c r="AL502" t="s">
        <v>251</v>
      </c>
      <c r="AM502" t="s">
        <v>251</v>
      </c>
      <c r="AN502"/>
      <c r="AO502" t="s">
        <v>251</v>
      </c>
      <c r="AP502" t="s">
        <v>251</v>
      </c>
    </row>
    <row r="503" spans="1:42" x14ac:dyDescent="0.3">
      <c r="A503" s="210" t="str">
        <f t="shared" si="29"/>
        <v>SL_2028_art_57_43</v>
      </c>
      <c r="B503" s="229" t="str">
        <f t="shared" si="30"/>
        <v>School Bus</v>
      </c>
      <c r="C503" s="240">
        <f t="shared" si="32"/>
        <v>1.144824296919607E-3</v>
      </c>
      <c r="D503" s="421">
        <f t="shared" si="31"/>
        <v>5.4596899684955435E-6</v>
      </c>
      <c r="E503">
        <v>4.7690199999999997E-3</v>
      </c>
      <c r="F503">
        <v>1</v>
      </c>
      <c r="G503">
        <v>1</v>
      </c>
      <c r="H503">
        <v>2027</v>
      </c>
      <c r="I503">
        <v>1</v>
      </c>
      <c r="J503">
        <v>5</v>
      </c>
      <c r="K503" t="s">
        <v>312</v>
      </c>
      <c r="L503">
        <v>8</v>
      </c>
      <c r="M503">
        <v>49</v>
      </c>
      <c r="N503" t="s">
        <v>313</v>
      </c>
      <c r="O503">
        <v>49035</v>
      </c>
      <c r="P503" t="s">
        <v>235</v>
      </c>
      <c r="Q503">
        <v>490350</v>
      </c>
      <c r="R503">
        <v>43</v>
      </c>
      <c r="S503">
        <v>57</v>
      </c>
      <c r="T503" t="s">
        <v>323</v>
      </c>
      <c r="U503">
        <v>15</v>
      </c>
      <c r="V503" t="s">
        <v>342</v>
      </c>
      <c r="W503" t="s">
        <v>251</v>
      </c>
      <c r="X503" t="s">
        <v>251</v>
      </c>
      <c r="Y503" t="s">
        <v>251</v>
      </c>
      <c r="Z503" t="s">
        <v>251</v>
      </c>
      <c r="AA503" t="s">
        <v>251</v>
      </c>
      <c r="AB503" t="s">
        <v>251</v>
      </c>
      <c r="AC503"/>
      <c r="AD503"/>
      <c r="AE503" t="s">
        <v>251</v>
      </c>
      <c r="AF503">
        <v>5</v>
      </c>
      <c r="AG503" t="s">
        <v>314</v>
      </c>
      <c r="AH503" t="s">
        <v>251</v>
      </c>
      <c r="AI503" t="s">
        <v>251</v>
      </c>
      <c r="AJ503" t="s">
        <v>251</v>
      </c>
      <c r="AK503" t="s">
        <v>251</v>
      </c>
      <c r="AL503" t="s">
        <v>251</v>
      </c>
      <c r="AM503" t="s">
        <v>251</v>
      </c>
      <c r="AN503"/>
      <c r="AO503" t="s">
        <v>251</v>
      </c>
      <c r="AP503" t="s">
        <v>251</v>
      </c>
    </row>
    <row r="504" spans="1:42" x14ac:dyDescent="0.3">
      <c r="A504" s="210" t="str">
        <f t="shared" si="29"/>
        <v>SL_2028_art_57_43</v>
      </c>
      <c r="B504" s="229" t="str">
        <f t="shared" si="30"/>
        <v>School Bus</v>
      </c>
      <c r="C504" s="240">
        <f t="shared" si="32"/>
        <v>1.144824296919607E-3</v>
      </c>
      <c r="D504" s="421">
        <f t="shared" si="31"/>
        <v>5.7609848269588457E-6</v>
      </c>
      <c r="E504">
        <v>5.0321999999999997E-3</v>
      </c>
      <c r="F504">
        <v>1</v>
      </c>
      <c r="G504">
        <v>1</v>
      </c>
      <c r="H504">
        <v>2027</v>
      </c>
      <c r="I504">
        <v>1</v>
      </c>
      <c r="J504">
        <v>5</v>
      </c>
      <c r="K504" t="s">
        <v>312</v>
      </c>
      <c r="L504">
        <v>8</v>
      </c>
      <c r="M504">
        <v>49</v>
      </c>
      <c r="N504" t="s">
        <v>313</v>
      </c>
      <c r="O504">
        <v>49035</v>
      </c>
      <c r="P504" t="s">
        <v>235</v>
      </c>
      <c r="Q504">
        <v>490350</v>
      </c>
      <c r="R504">
        <v>43</v>
      </c>
      <c r="S504">
        <v>57</v>
      </c>
      <c r="T504" t="s">
        <v>323</v>
      </c>
      <c r="U504">
        <v>1</v>
      </c>
      <c r="V504" t="s">
        <v>343</v>
      </c>
      <c r="W504" t="s">
        <v>251</v>
      </c>
      <c r="X504" t="s">
        <v>251</v>
      </c>
      <c r="Y504" t="s">
        <v>251</v>
      </c>
      <c r="Z504" t="s">
        <v>251</v>
      </c>
      <c r="AA504" t="s">
        <v>251</v>
      </c>
      <c r="AB504" t="s">
        <v>251</v>
      </c>
      <c r="AC504"/>
      <c r="AD504"/>
      <c r="AE504" t="s">
        <v>251</v>
      </c>
      <c r="AF504">
        <v>5</v>
      </c>
      <c r="AG504" t="s">
        <v>314</v>
      </c>
      <c r="AH504" t="s">
        <v>251</v>
      </c>
      <c r="AI504" t="s">
        <v>251</v>
      </c>
      <c r="AJ504" t="s">
        <v>251</v>
      </c>
      <c r="AK504" t="s">
        <v>251</v>
      </c>
      <c r="AL504" t="s">
        <v>251</v>
      </c>
      <c r="AM504" t="s">
        <v>251</v>
      </c>
      <c r="AN504"/>
      <c r="AO504" t="s">
        <v>251</v>
      </c>
      <c r="AP504" t="s">
        <v>251</v>
      </c>
    </row>
    <row r="505" spans="1:42" x14ac:dyDescent="0.3">
      <c r="A505" s="210" t="str">
        <f t="shared" si="29"/>
        <v>SL_2028_art_57_42</v>
      </c>
      <c r="B505" s="229" t="str">
        <f t="shared" si="30"/>
        <v>Transit Bus</v>
      </c>
      <c r="C505" s="240">
        <f t="shared" si="32"/>
        <v>4.7511097353918329E-4</v>
      </c>
      <c r="D505" s="421">
        <f t="shared" si="31"/>
        <v>1.1386937191716252E-6</v>
      </c>
      <c r="E505">
        <v>2.3966899999999999E-3</v>
      </c>
      <c r="F505">
        <v>1</v>
      </c>
      <c r="G505">
        <v>1</v>
      </c>
      <c r="H505">
        <v>2027</v>
      </c>
      <c r="I505">
        <v>1</v>
      </c>
      <c r="J505">
        <v>5</v>
      </c>
      <c r="K505" t="s">
        <v>312</v>
      </c>
      <c r="L505">
        <v>8</v>
      </c>
      <c r="M505">
        <v>49</v>
      </c>
      <c r="N505" t="s">
        <v>313</v>
      </c>
      <c r="O505">
        <v>49035</v>
      </c>
      <c r="P505" t="s">
        <v>235</v>
      </c>
      <c r="Q505">
        <v>490350</v>
      </c>
      <c r="R505">
        <v>42</v>
      </c>
      <c r="S505">
        <v>57</v>
      </c>
      <c r="T505" t="s">
        <v>323</v>
      </c>
      <c r="U505">
        <v>15</v>
      </c>
      <c r="V505" t="s">
        <v>342</v>
      </c>
      <c r="W505" t="s">
        <v>251</v>
      </c>
      <c r="X505" t="s">
        <v>251</v>
      </c>
      <c r="Y505" t="s">
        <v>251</v>
      </c>
      <c r="Z505" t="s">
        <v>251</v>
      </c>
      <c r="AA505" t="s">
        <v>251</v>
      </c>
      <c r="AB505" t="s">
        <v>251</v>
      </c>
      <c r="AC505"/>
      <c r="AD505"/>
      <c r="AE505" t="s">
        <v>251</v>
      </c>
      <c r="AF505">
        <v>5</v>
      </c>
      <c r="AG505" t="s">
        <v>314</v>
      </c>
      <c r="AH505" t="s">
        <v>251</v>
      </c>
      <c r="AI505" t="s">
        <v>251</v>
      </c>
      <c r="AJ505" t="s">
        <v>251</v>
      </c>
      <c r="AK505" t="s">
        <v>251</v>
      </c>
      <c r="AL505" t="s">
        <v>251</v>
      </c>
      <c r="AM505" t="s">
        <v>251</v>
      </c>
      <c r="AN505"/>
      <c r="AO505" t="s">
        <v>251</v>
      </c>
      <c r="AP505" t="s">
        <v>251</v>
      </c>
    </row>
    <row r="506" spans="1:42" x14ac:dyDescent="0.3">
      <c r="A506" s="210" t="str">
        <f t="shared" si="29"/>
        <v>SL_2028_art_57_42</v>
      </c>
      <c r="B506" s="229" t="str">
        <f t="shared" si="30"/>
        <v>Transit Bus</v>
      </c>
      <c r="C506" s="240">
        <f t="shared" si="32"/>
        <v>4.7511097353918329E-4</v>
      </c>
      <c r="D506" s="421">
        <f t="shared" si="31"/>
        <v>1.2435317065927815E-6</v>
      </c>
      <c r="E506">
        <v>2.6173500000000001E-3</v>
      </c>
      <c r="F506">
        <v>1</v>
      </c>
      <c r="G506">
        <v>1</v>
      </c>
      <c r="H506">
        <v>2027</v>
      </c>
      <c r="I506">
        <v>1</v>
      </c>
      <c r="J506">
        <v>5</v>
      </c>
      <c r="K506" t="s">
        <v>312</v>
      </c>
      <c r="L506">
        <v>8</v>
      </c>
      <c r="M506">
        <v>49</v>
      </c>
      <c r="N506" t="s">
        <v>313</v>
      </c>
      <c r="O506">
        <v>49035</v>
      </c>
      <c r="P506" t="s">
        <v>235</v>
      </c>
      <c r="Q506">
        <v>490350</v>
      </c>
      <c r="R506">
        <v>42</v>
      </c>
      <c r="S506">
        <v>57</v>
      </c>
      <c r="T506" t="s">
        <v>323</v>
      </c>
      <c r="U506">
        <v>1</v>
      </c>
      <c r="V506" t="s">
        <v>343</v>
      </c>
      <c r="W506" t="s">
        <v>251</v>
      </c>
      <c r="X506" t="s">
        <v>251</v>
      </c>
      <c r="Y506" t="s">
        <v>251</v>
      </c>
      <c r="Z506" t="s">
        <v>251</v>
      </c>
      <c r="AA506" t="s">
        <v>251</v>
      </c>
      <c r="AB506" t="s">
        <v>251</v>
      </c>
      <c r="AC506"/>
      <c r="AD506"/>
      <c r="AE506" t="s">
        <v>251</v>
      </c>
      <c r="AF506">
        <v>5</v>
      </c>
      <c r="AG506" t="s">
        <v>314</v>
      </c>
      <c r="AH506" t="s">
        <v>251</v>
      </c>
      <c r="AI506" t="s">
        <v>251</v>
      </c>
      <c r="AJ506" t="s">
        <v>251</v>
      </c>
      <c r="AK506" t="s">
        <v>251</v>
      </c>
      <c r="AL506" t="s">
        <v>251</v>
      </c>
      <c r="AM506" t="s">
        <v>251</v>
      </c>
      <c r="AN506"/>
      <c r="AO506" t="s">
        <v>251</v>
      </c>
      <c r="AP506" t="s">
        <v>251</v>
      </c>
    </row>
    <row r="507" spans="1:42" x14ac:dyDescent="0.3">
      <c r="A507" s="210" t="str">
        <f t="shared" si="29"/>
        <v>SL_2028_art_57_41</v>
      </c>
      <c r="B507" s="229" t="str">
        <f t="shared" si="30"/>
        <v>Intercity Bus</v>
      </c>
      <c r="C507" s="240">
        <f t="shared" si="32"/>
        <v>1.4397214122347196E-3</v>
      </c>
      <c r="D507" s="421">
        <f t="shared" si="31"/>
        <v>7.5561618739020899E-6</v>
      </c>
      <c r="E507">
        <v>5.2483499999999997E-3</v>
      </c>
      <c r="F507">
        <v>1</v>
      </c>
      <c r="G507">
        <v>1</v>
      </c>
      <c r="H507">
        <v>2027</v>
      </c>
      <c r="I507">
        <v>1</v>
      </c>
      <c r="J507">
        <v>5</v>
      </c>
      <c r="K507" t="s">
        <v>312</v>
      </c>
      <c r="L507">
        <v>8</v>
      </c>
      <c r="M507">
        <v>49</v>
      </c>
      <c r="N507" t="s">
        <v>313</v>
      </c>
      <c r="O507">
        <v>49035</v>
      </c>
      <c r="P507" t="s">
        <v>235</v>
      </c>
      <c r="Q507">
        <v>490350</v>
      </c>
      <c r="R507">
        <v>41</v>
      </c>
      <c r="S507">
        <v>57</v>
      </c>
      <c r="T507" t="s">
        <v>323</v>
      </c>
      <c r="U507">
        <v>15</v>
      </c>
      <c r="V507" t="s">
        <v>342</v>
      </c>
      <c r="W507" t="s">
        <v>251</v>
      </c>
      <c r="X507" t="s">
        <v>251</v>
      </c>
      <c r="Y507" t="s">
        <v>251</v>
      </c>
      <c r="Z507" t="s">
        <v>251</v>
      </c>
      <c r="AA507" t="s">
        <v>251</v>
      </c>
      <c r="AB507" t="s">
        <v>251</v>
      </c>
      <c r="AC507"/>
      <c r="AD507"/>
      <c r="AE507" t="s">
        <v>251</v>
      </c>
      <c r="AF507">
        <v>5</v>
      </c>
      <c r="AG507" t="s">
        <v>314</v>
      </c>
      <c r="AH507" t="s">
        <v>251</v>
      </c>
      <c r="AI507" t="s">
        <v>251</v>
      </c>
      <c r="AJ507" t="s">
        <v>251</v>
      </c>
      <c r="AK507" t="s">
        <v>251</v>
      </c>
      <c r="AL507" t="s">
        <v>251</v>
      </c>
      <c r="AM507" t="s">
        <v>251</v>
      </c>
      <c r="AN507"/>
      <c r="AO507" t="s">
        <v>251</v>
      </c>
      <c r="AP507" t="s">
        <v>251</v>
      </c>
    </row>
    <row r="508" spans="1:42" x14ac:dyDescent="0.3">
      <c r="A508" s="210" t="str">
        <f t="shared" si="29"/>
        <v>SL_2028_art_57_41</v>
      </c>
      <c r="B508" s="229" t="str">
        <f t="shared" si="30"/>
        <v>Intercity Bus</v>
      </c>
      <c r="C508" s="240">
        <f t="shared" si="32"/>
        <v>1.4397214122347196E-3</v>
      </c>
      <c r="D508" s="421">
        <f t="shared" si="31"/>
        <v>7.9663241070336405E-6</v>
      </c>
      <c r="E508">
        <v>5.53324E-3</v>
      </c>
      <c r="F508">
        <v>1</v>
      </c>
      <c r="G508">
        <v>1</v>
      </c>
      <c r="H508">
        <v>2027</v>
      </c>
      <c r="I508">
        <v>1</v>
      </c>
      <c r="J508">
        <v>5</v>
      </c>
      <c r="K508" t="s">
        <v>312</v>
      </c>
      <c r="L508">
        <v>8</v>
      </c>
      <c r="M508">
        <v>49</v>
      </c>
      <c r="N508" t="s">
        <v>313</v>
      </c>
      <c r="O508">
        <v>49035</v>
      </c>
      <c r="P508" t="s">
        <v>235</v>
      </c>
      <c r="Q508">
        <v>490350</v>
      </c>
      <c r="R508">
        <v>41</v>
      </c>
      <c r="S508">
        <v>57</v>
      </c>
      <c r="T508" t="s">
        <v>323</v>
      </c>
      <c r="U508">
        <v>1</v>
      </c>
      <c r="V508" t="s">
        <v>343</v>
      </c>
      <c r="W508" t="s">
        <v>251</v>
      </c>
      <c r="X508" t="s">
        <v>251</v>
      </c>
      <c r="Y508" t="s">
        <v>251</v>
      </c>
      <c r="Z508" t="s">
        <v>251</v>
      </c>
      <c r="AA508" t="s">
        <v>251</v>
      </c>
      <c r="AB508" t="s">
        <v>251</v>
      </c>
      <c r="AC508"/>
      <c r="AD508"/>
      <c r="AE508" t="s">
        <v>251</v>
      </c>
      <c r="AF508">
        <v>5</v>
      </c>
      <c r="AG508" t="s">
        <v>314</v>
      </c>
      <c r="AH508" t="s">
        <v>251</v>
      </c>
      <c r="AI508" t="s">
        <v>251</v>
      </c>
      <c r="AJ508" t="s">
        <v>251</v>
      </c>
      <c r="AK508" t="s">
        <v>251</v>
      </c>
      <c r="AL508" t="s">
        <v>251</v>
      </c>
      <c r="AM508" t="s">
        <v>251</v>
      </c>
      <c r="AN508"/>
      <c r="AO508" t="s">
        <v>251</v>
      </c>
      <c r="AP508" t="s">
        <v>251</v>
      </c>
    </row>
    <row r="509" spans="1:42" x14ac:dyDescent="0.3">
      <c r="A509" s="210" t="str">
        <f t="shared" si="29"/>
        <v>SL_2028_art_57_32</v>
      </c>
      <c r="B509" s="229" t="str">
        <f t="shared" si="30"/>
        <v>Light Commercial Truck</v>
      </c>
      <c r="C509" s="240">
        <f t="shared" si="32"/>
        <v>2.8352451231163752E-2</v>
      </c>
      <c r="D509" s="421">
        <f t="shared" si="31"/>
        <v>4.0062297114146697E-7</v>
      </c>
      <c r="E509">
        <v>1.41301E-5</v>
      </c>
      <c r="F509">
        <v>1</v>
      </c>
      <c r="G509">
        <v>1</v>
      </c>
      <c r="H509">
        <v>2027</v>
      </c>
      <c r="I509">
        <v>1</v>
      </c>
      <c r="J509">
        <v>5</v>
      </c>
      <c r="K509" t="s">
        <v>312</v>
      </c>
      <c r="L509">
        <v>8</v>
      </c>
      <c r="M509">
        <v>49</v>
      </c>
      <c r="N509" t="s">
        <v>313</v>
      </c>
      <c r="O509">
        <v>49035</v>
      </c>
      <c r="P509" t="s">
        <v>235</v>
      </c>
      <c r="Q509">
        <v>490350</v>
      </c>
      <c r="R509">
        <v>32</v>
      </c>
      <c r="S509">
        <v>57</v>
      </c>
      <c r="T509" t="s">
        <v>323</v>
      </c>
      <c r="U509">
        <v>15</v>
      </c>
      <c r="V509" t="s">
        <v>342</v>
      </c>
      <c r="W509" t="s">
        <v>251</v>
      </c>
      <c r="X509" t="s">
        <v>251</v>
      </c>
      <c r="Y509" t="s">
        <v>251</v>
      </c>
      <c r="Z509" t="s">
        <v>251</v>
      </c>
      <c r="AA509" t="s">
        <v>251</v>
      </c>
      <c r="AB509" t="s">
        <v>251</v>
      </c>
      <c r="AC509"/>
      <c r="AD509"/>
      <c r="AE509" t="s">
        <v>251</v>
      </c>
      <c r="AF509">
        <v>5</v>
      </c>
      <c r="AG509" t="s">
        <v>314</v>
      </c>
      <c r="AH509" t="s">
        <v>251</v>
      </c>
      <c r="AI509" t="s">
        <v>251</v>
      </c>
      <c r="AJ509" t="s">
        <v>251</v>
      </c>
      <c r="AK509" t="s">
        <v>251</v>
      </c>
      <c r="AL509" t="s">
        <v>251</v>
      </c>
      <c r="AM509" t="s">
        <v>251</v>
      </c>
      <c r="AN509"/>
      <c r="AO509" t="s">
        <v>251</v>
      </c>
      <c r="AP509" t="s">
        <v>251</v>
      </c>
    </row>
    <row r="510" spans="1:42" x14ac:dyDescent="0.3">
      <c r="A510" s="210" t="str">
        <f t="shared" si="29"/>
        <v>SL_2028_art_57_32</v>
      </c>
      <c r="B510" s="229" t="str">
        <f t="shared" si="30"/>
        <v>Light Commercial Truck</v>
      </c>
      <c r="C510" s="240">
        <f t="shared" si="32"/>
        <v>2.8352451231163752E-2</v>
      </c>
      <c r="D510" s="421">
        <f t="shared" si="31"/>
        <v>7.0375887396970032E-6</v>
      </c>
      <c r="E510">
        <v>2.4821799999999997E-4</v>
      </c>
      <c r="F510">
        <v>1</v>
      </c>
      <c r="G510">
        <v>1</v>
      </c>
      <c r="H510">
        <v>2027</v>
      </c>
      <c r="I510">
        <v>1</v>
      </c>
      <c r="J510">
        <v>5</v>
      </c>
      <c r="K510" t="s">
        <v>312</v>
      </c>
      <c r="L510">
        <v>8</v>
      </c>
      <c r="M510">
        <v>49</v>
      </c>
      <c r="N510" t="s">
        <v>313</v>
      </c>
      <c r="O510">
        <v>49035</v>
      </c>
      <c r="P510" t="s">
        <v>235</v>
      </c>
      <c r="Q510">
        <v>490350</v>
      </c>
      <c r="R510">
        <v>32</v>
      </c>
      <c r="S510">
        <v>57</v>
      </c>
      <c r="T510" t="s">
        <v>323</v>
      </c>
      <c r="U510">
        <v>1</v>
      </c>
      <c r="V510" t="s">
        <v>343</v>
      </c>
      <c r="W510" t="s">
        <v>251</v>
      </c>
      <c r="X510" t="s">
        <v>251</v>
      </c>
      <c r="Y510" t="s">
        <v>251</v>
      </c>
      <c r="Z510" t="s">
        <v>251</v>
      </c>
      <c r="AA510" t="s">
        <v>251</v>
      </c>
      <c r="AB510" t="s">
        <v>251</v>
      </c>
      <c r="AC510"/>
      <c r="AD510"/>
      <c r="AE510" t="s">
        <v>251</v>
      </c>
      <c r="AF510">
        <v>5</v>
      </c>
      <c r="AG510" t="s">
        <v>314</v>
      </c>
      <c r="AH510" t="s">
        <v>251</v>
      </c>
      <c r="AI510" t="s">
        <v>251</v>
      </c>
      <c r="AJ510" t="s">
        <v>251</v>
      </c>
      <c r="AK510" t="s">
        <v>251</v>
      </c>
      <c r="AL510" t="s">
        <v>251</v>
      </c>
      <c r="AM510" t="s">
        <v>251</v>
      </c>
      <c r="AN510"/>
      <c r="AO510" t="s">
        <v>251</v>
      </c>
      <c r="AP510" t="s">
        <v>251</v>
      </c>
    </row>
    <row r="511" spans="1:42" x14ac:dyDescent="0.3">
      <c r="A511" s="210" t="str">
        <f t="shared" si="29"/>
        <v>SL_2028_art_57_31</v>
      </c>
      <c r="B511" s="229" t="str">
        <f t="shared" si="30"/>
        <v>Passenger Truck</v>
      </c>
      <c r="C511" s="240">
        <f t="shared" si="32"/>
        <v>0.24407841471830063</v>
      </c>
      <c r="D511" s="421">
        <f t="shared" si="31"/>
        <v>2.2012382686260244E-6</v>
      </c>
      <c r="E511">
        <v>9.01857E-6</v>
      </c>
      <c r="F511">
        <v>1</v>
      </c>
      <c r="G511">
        <v>1</v>
      </c>
      <c r="H511">
        <v>2027</v>
      </c>
      <c r="I511">
        <v>1</v>
      </c>
      <c r="J511">
        <v>5</v>
      </c>
      <c r="K511" t="s">
        <v>312</v>
      </c>
      <c r="L511">
        <v>8</v>
      </c>
      <c r="M511">
        <v>49</v>
      </c>
      <c r="N511" t="s">
        <v>313</v>
      </c>
      <c r="O511">
        <v>49035</v>
      </c>
      <c r="P511" t="s">
        <v>235</v>
      </c>
      <c r="Q511">
        <v>490350</v>
      </c>
      <c r="R511">
        <v>31</v>
      </c>
      <c r="S511">
        <v>57</v>
      </c>
      <c r="T511" t="s">
        <v>323</v>
      </c>
      <c r="U511">
        <v>15</v>
      </c>
      <c r="V511" t="s">
        <v>342</v>
      </c>
      <c r="W511" t="s">
        <v>251</v>
      </c>
      <c r="X511" t="s">
        <v>251</v>
      </c>
      <c r="Y511" t="s">
        <v>251</v>
      </c>
      <c r="Z511" t="s">
        <v>251</v>
      </c>
      <c r="AA511" t="s">
        <v>251</v>
      </c>
      <c r="AB511" t="s">
        <v>251</v>
      </c>
      <c r="AC511"/>
      <c r="AD511"/>
      <c r="AE511" t="s">
        <v>251</v>
      </c>
      <c r="AF511">
        <v>5</v>
      </c>
      <c r="AG511" t="s">
        <v>314</v>
      </c>
      <c r="AH511" t="s">
        <v>251</v>
      </c>
      <c r="AI511" t="s">
        <v>251</v>
      </c>
      <c r="AJ511" t="s">
        <v>251</v>
      </c>
      <c r="AK511" t="s">
        <v>251</v>
      </c>
      <c r="AL511" t="s">
        <v>251</v>
      </c>
      <c r="AM511" t="s">
        <v>251</v>
      </c>
      <c r="AN511"/>
      <c r="AO511" t="s">
        <v>251</v>
      </c>
      <c r="AP511" t="s">
        <v>251</v>
      </c>
    </row>
    <row r="512" spans="1:42" x14ac:dyDescent="0.3">
      <c r="A512" s="210" t="str">
        <f t="shared" si="29"/>
        <v>SL_2028_art_57_31</v>
      </c>
      <c r="B512" s="229" t="str">
        <f t="shared" si="30"/>
        <v>Passenger Truck</v>
      </c>
      <c r="C512" s="240">
        <f t="shared" si="32"/>
        <v>0.24407841471830063</v>
      </c>
      <c r="D512" s="421">
        <f t="shared" si="31"/>
        <v>5.6304252785632306E-5</v>
      </c>
      <c r="E512">
        <v>2.30681E-4</v>
      </c>
      <c r="F512">
        <v>1</v>
      </c>
      <c r="G512">
        <v>1</v>
      </c>
      <c r="H512">
        <v>2027</v>
      </c>
      <c r="I512">
        <v>1</v>
      </c>
      <c r="J512">
        <v>5</v>
      </c>
      <c r="K512" t="s">
        <v>312</v>
      </c>
      <c r="L512">
        <v>8</v>
      </c>
      <c r="M512">
        <v>49</v>
      </c>
      <c r="N512" t="s">
        <v>313</v>
      </c>
      <c r="O512">
        <v>49035</v>
      </c>
      <c r="P512" t="s">
        <v>235</v>
      </c>
      <c r="Q512">
        <v>490350</v>
      </c>
      <c r="R512">
        <v>31</v>
      </c>
      <c r="S512">
        <v>57</v>
      </c>
      <c r="T512" t="s">
        <v>323</v>
      </c>
      <c r="U512">
        <v>1</v>
      </c>
      <c r="V512" t="s">
        <v>343</v>
      </c>
      <c r="W512" t="s">
        <v>251</v>
      </c>
      <c r="X512" t="s">
        <v>251</v>
      </c>
      <c r="Y512" t="s">
        <v>251</v>
      </c>
      <c r="Z512" t="s">
        <v>251</v>
      </c>
      <c r="AA512" t="s">
        <v>251</v>
      </c>
      <c r="AB512" t="s">
        <v>251</v>
      </c>
      <c r="AC512"/>
      <c r="AD512"/>
      <c r="AE512" t="s">
        <v>251</v>
      </c>
      <c r="AF512">
        <v>5</v>
      </c>
      <c r="AG512" t="s">
        <v>314</v>
      </c>
      <c r="AH512" t="s">
        <v>251</v>
      </c>
      <c r="AI512" t="s">
        <v>251</v>
      </c>
      <c r="AJ512" t="s">
        <v>251</v>
      </c>
      <c r="AK512" t="s">
        <v>251</v>
      </c>
      <c r="AL512" t="s">
        <v>251</v>
      </c>
      <c r="AM512" t="s">
        <v>251</v>
      </c>
      <c r="AN512"/>
      <c r="AO512" t="s">
        <v>251</v>
      </c>
      <c r="AP512" t="s">
        <v>251</v>
      </c>
    </row>
    <row r="513" spans="1:42" x14ac:dyDescent="0.3">
      <c r="A513" s="210" t="str">
        <f t="shared" si="29"/>
        <v>SL_2028_art_57_21</v>
      </c>
      <c r="B513" s="229" t="str">
        <f t="shared" si="30"/>
        <v>Passenger Car</v>
      </c>
      <c r="C513" s="240">
        <f t="shared" si="32"/>
        <v>0.64892751445142116</v>
      </c>
      <c r="D513" s="421">
        <f t="shared" si="31"/>
        <v>8.1086737568277332E-7</v>
      </c>
      <c r="E513">
        <v>1.24955E-6</v>
      </c>
      <c r="F513">
        <v>1</v>
      </c>
      <c r="G513">
        <v>1</v>
      </c>
      <c r="H513">
        <v>2027</v>
      </c>
      <c r="I513">
        <v>1</v>
      </c>
      <c r="J513">
        <v>5</v>
      </c>
      <c r="K513" t="s">
        <v>312</v>
      </c>
      <c r="L513">
        <v>8</v>
      </c>
      <c r="M513">
        <v>49</v>
      </c>
      <c r="N513" t="s">
        <v>313</v>
      </c>
      <c r="O513">
        <v>49035</v>
      </c>
      <c r="P513" t="s">
        <v>235</v>
      </c>
      <c r="Q513">
        <v>490350</v>
      </c>
      <c r="R513">
        <v>21</v>
      </c>
      <c r="S513">
        <v>57</v>
      </c>
      <c r="T513" t="s">
        <v>323</v>
      </c>
      <c r="U513">
        <v>15</v>
      </c>
      <c r="V513" t="s">
        <v>342</v>
      </c>
      <c r="W513" t="s">
        <v>251</v>
      </c>
      <c r="X513" t="s">
        <v>251</v>
      </c>
      <c r="Y513" t="s">
        <v>251</v>
      </c>
      <c r="Z513" t="s">
        <v>251</v>
      </c>
      <c r="AA513" t="s">
        <v>251</v>
      </c>
      <c r="AB513" t="s">
        <v>251</v>
      </c>
      <c r="AC513"/>
      <c r="AD513"/>
      <c r="AE513" t="s">
        <v>251</v>
      </c>
      <c r="AF513">
        <v>5</v>
      </c>
      <c r="AG513" t="s">
        <v>314</v>
      </c>
      <c r="AH513" t="s">
        <v>251</v>
      </c>
      <c r="AI513" t="s">
        <v>251</v>
      </c>
      <c r="AJ513" t="s">
        <v>251</v>
      </c>
      <c r="AK513" t="s">
        <v>251</v>
      </c>
      <c r="AL513" t="s">
        <v>251</v>
      </c>
      <c r="AM513" t="s">
        <v>251</v>
      </c>
      <c r="AN513"/>
      <c r="AO513" t="s">
        <v>251</v>
      </c>
      <c r="AP513" t="s">
        <v>251</v>
      </c>
    </row>
    <row r="514" spans="1:42" x14ac:dyDescent="0.3">
      <c r="A514" s="210" t="str">
        <f t="shared" si="29"/>
        <v>SL_2028_art_57_21</v>
      </c>
      <c r="B514" s="229" t="str">
        <f t="shared" si="30"/>
        <v>Passenger Car</v>
      </c>
      <c r="C514" s="240">
        <f t="shared" si="32"/>
        <v>0.64892751445142116</v>
      </c>
      <c r="D514" s="421">
        <f t="shared" si="31"/>
        <v>1.0045397923708E-4</v>
      </c>
      <c r="E514">
        <v>1.548E-4</v>
      </c>
      <c r="F514">
        <v>1</v>
      </c>
      <c r="G514">
        <v>1</v>
      </c>
      <c r="H514">
        <v>2027</v>
      </c>
      <c r="I514">
        <v>1</v>
      </c>
      <c r="J514">
        <v>5</v>
      </c>
      <c r="K514" t="s">
        <v>312</v>
      </c>
      <c r="L514">
        <v>8</v>
      </c>
      <c r="M514">
        <v>49</v>
      </c>
      <c r="N514" t="s">
        <v>313</v>
      </c>
      <c r="O514">
        <v>49035</v>
      </c>
      <c r="P514" t="s">
        <v>235</v>
      </c>
      <c r="Q514">
        <v>490350</v>
      </c>
      <c r="R514">
        <v>21</v>
      </c>
      <c r="S514">
        <v>57</v>
      </c>
      <c r="T514" t="s">
        <v>323</v>
      </c>
      <c r="U514">
        <v>1</v>
      </c>
      <c r="V514" t="s">
        <v>343</v>
      </c>
      <c r="W514" t="s">
        <v>251</v>
      </c>
      <c r="X514" t="s">
        <v>251</v>
      </c>
      <c r="Y514" t="s">
        <v>251</v>
      </c>
      <c r="Z514" t="s">
        <v>251</v>
      </c>
      <c r="AA514" t="s">
        <v>251</v>
      </c>
      <c r="AB514" t="s">
        <v>251</v>
      </c>
      <c r="AC514"/>
      <c r="AD514"/>
      <c r="AE514" t="s">
        <v>251</v>
      </c>
      <c r="AF514">
        <v>5</v>
      </c>
      <c r="AG514" t="s">
        <v>314</v>
      </c>
      <c r="AH514" t="s">
        <v>251</v>
      </c>
      <c r="AI514" t="s">
        <v>251</v>
      </c>
      <c r="AJ514" t="s">
        <v>251</v>
      </c>
      <c r="AK514" t="s">
        <v>251</v>
      </c>
      <c r="AL514" t="s">
        <v>251</v>
      </c>
      <c r="AM514" t="s">
        <v>251</v>
      </c>
      <c r="AN514"/>
      <c r="AO514" t="s">
        <v>251</v>
      </c>
      <c r="AP514" t="s">
        <v>251</v>
      </c>
    </row>
    <row r="515" spans="1:42" x14ac:dyDescent="0.3">
      <c r="A515" s="210" t="str">
        <f t="shared" si="29"/>
        <v>SL_2028_art_57_11</v>
      </c>
      <c r="B515" s="229" t="str">
        <f t="shared" si="30"/>
        <v>Motorcycle</v>
      </c>
      <c r="C515" s="240">
        <f t="shared" si="32"/>
        <v>8.6555709987792731E-4</v>
      </c>
      <c r="D515" s="421">
        <f t="shared" si="31"/>
        <v>0</v>
      </c>
      <c r="E515">
        <v>0</v>
      </c>
      <c r="F515">
        <v>1</v>
      </c>
      <c r="G515">
        <v>1</v>
      </c>
      <c r="H515">
        <v>2027</v>
      </c>
      <c r="I515">
        <v>1</v>
      </c>
      <c r="J515">
        <v>5</v>
      </c>
      <c r="K515" t="s">
        <v>312</v>
      </c>
      <c r="L515">
        <v>8</v>
      </c>
      <c r="M515">
        <v>49</v>
      </c>
      <c r="N515" t="s">
        <v>313</v>
      </c>
      <c r="O515">
        <v>49035</v>
      </c>
      <c r="P515" t="s">
        <v>235</v>
      </c>
      <c r="Q515">
        <v>490350</v>
      </c>
      <c r="R515">
        <v>11</v>
      </c>
      <c r="S515">
        <v>57</v>
      </c>
      <c r="T515" t="s">
        <v>323</v>
      </c>
      <c r="U515">
        <v>15</v>
      </c>
      <c r="V515" t="s">
        <v>342</v>
      </c>
      <c r="W515" t="s">
        <v>251</v>
      </c>
      <c r="X515" t="s">
        <v>251</v>
      </c>
      <c r="Y515" t="s">
        <v>251</v>
      </c>
      <c r="Z515" t="s">
        <v>251</v>
      </c>
      <c r="AA515" t="s">
        <v>251</v>
      </c>
      <c r="AB515" t="s">
        <v>251</v>
      </c>
      <c r="AC515"/>
      <c r="AD515"/>
      <c r="AE515" t="s">
        <v>251</v>
      </c>
      <c r="AF515">
        <v>5</v>
      </c>
      <c r="AG515" t="s">
        <v>314</v>
      </c>
      <c r="AH515" t="s">
        <v>251</v>
      </c>
      <c r="AI515" t="s">
        <v>251</v>
      </c>
      <c r="AJ515" t="s">
        <v>251</v>
      </c>
      <c r="AK515" t="s">
        <v>251</v>
      </c>
      <c r="AL515" t="s">
        <v>251</v>
      </c>
      <c r="AM515" t="s">
        <v>251</v>
      </c>
      <c r="AN515"/>
      <c r="AO515" t="s">
        <v>251</v>
      </c>
      <c r="AP515" t="s">
        <v>251</v>
      </c>
    </row>
    <row r="516" spans="1:42" x14ac:dyDescent="0.3">
      <c r="A516" s="210" t="str">
        <f t="shared" si="29"/>
        <v>SL_2028_art_57_11</v>
      </c>
      <c r="B516" s="229" t="str">
        <f t="shared" si="30"/>
        <v>Motorcycle</v>
      </c>
      <c r="C516" s="240">
        <f t="shared" si="32"/>
        <v>8.6555709987792731E-4</v>
      </c>
      <c r="D516" s="421">
        <f t="shared" si="31"/>
        <v>5.1997390662356617E-7</v>
      </c>
      <c r="E516">
        <v>6.0073899999999998E-4</v>
      </c>
      <c r="F516">
        <v>1</v>
      </c>
      <c r="G516">
        <v>1</v>
      </c>
      <c r="H516">
        <v>2027</v>
      </c>
      <c r="I516">
        <v>1</v>
      </c>
      <c r="J516">
        <v>5</v>
      </c>
      <c r="K516" t="s">
        <v>312</v>
      </c>
      <c r="L516">
        <v>8</v>
      </c>
      <c r="M516">
        <v>49</v>
      </c>
      <c r="N516" t="s">
        <v>313</v>
      </c>
      <c r="O516">
        <v>49035</v>
      </c>
      <c r="P516" t="s">
        <v>235</v>
      </c>
      <c r="Q516">
        <v>490350</v>
      </c>
      <c r="R516">
        <v>11</v>
      </c>
      <c r="S516">
        <v>57</v>
      </c>
      <c r="T516" t="s">
        <v>323</v>
      </c>
      <c r="U516">
        <v>1</v>
      </c>
      <c r="V516" t="s">
        <v>343</v>
      </c>
      <c r="W516" t="s">
        <v>251</v>
      </c>
      <c r="X516" t="s">
        <v>251</v>
      </c>
      <c r="Y516" t="s">
        <v>251</v>
      </c>
      <c r="Z516" t="s">
        <v>251</v>
      </c>
      <c r="AA516" t="s">
        <v>251</v>
      </c>
      <c r="AB516" t="s">
        <v>251</v>
      </c>
      <c r="AC516"/>
      <c r="AD516"/>
      <c r="AE516" t="s">
        <v>251</v>
      </c>
      <c r="AF516">
        <v>5</v>
      </c>
      <c r="AG516" t="s">
        <v>314</v>
      </c>
      <c r="AH516" t="s">
        <v>251</v>
      </c>
      <c r="AI516" t="s">
        <v>251</v>
      </c>
      <c r="AJ516" t="s">
        <v>251</v>
      </c>
      <c r="AK516" t="s">
        <v>251</v>
      </c>
      <c r="AL516" t="s">
        <v>251</v>
      </c>
      <c r="AM516" t="s">
        <v>251</v>
      </c>
      <c r="AN516"/>
      <c r="AO516" t="s">
        <v>251</v>
      </c>
      <c r="AP516" t="s">
        <v>251</v>
      </c>
    </row>
    <row r="517" spans="1:42" x14ac:dyDescent="0.3">
      <c r="A517" s="210" t="str">
        <f t="shared" si="29"/>
        <v>SL_2028_art_56_62</v>
      </c>
      <c r="B517" s="229" t="str">
        <f t="shared" si="30"/>
        <v>Combination Long Haul Truck</v>
      </c>
      <c r="C517" s="240">
        <f t="shared" si="32"/>
        <v>2.2573995543173502E-2</v>
      </c>
      <c r="D517" s="421">
        <f t="shared" si="31"/>
        <v>5.9164184919103428E-6</v>
      </c>
      <c r="E517">
        <v>2.6208999999999998E-4</v>
      </c>
      <c r="F517">
        <v>1</v>
      </c>
      <c r="G517">
        <v>1</v>
      </c>
      <c r="H517">
        <v>2027</v>
      </c>
      <c r="I517">
        <v>1</v>
      </c>
      <c r="J517">
        <v>5</v>
      </c>
      <c r="K517" t="s">
        <v>312</v>
      </c>
      <c r="L517">
        <v>8</v>
      </c>
      <c r="M517">
        <v>49</v>
      </c>
      <c r="N517" t="s">
        <v>313</v>
      </c>
      <c r="O517">
        <v>49035</v>
      </c>
      <c r="P517" t="s">
        <v>235</v>
      </c>
      <c r="Q517">
        <v>490350</v>
      </c>
      <c r="R517">
        <v>62</v>
      </c>
      <c r="S517">
        <v>56</v>
      </c>
      <c r="T517" t="s">
        <v>324</v>
      </c>
      <c r="U517">
        <v>15</v>
      </c>
      <c r="V517" t="s">
        <v>342</v>
      </c>
      <c r="W517" t="s">
        <v>251</v>
      </c>
      <c r="X517" t="s">
        <v>251</v>
      </c>
      <c r="Y517" t="s">
        <v>251</v>
      </c>
      <c r="Z517" t="s">
        <v>251</v>
      </c>
      <c r="AA517" t="s">
        <v>251</v>
      </c>
      <c r="AB517" t="s">
        <v>251</v>
      </c>
      <c r="AC517"/>
      <c r="AD517"/>
      <c r="AE517" t="s">
        <v>251</v>
      </c>
      <c r="AF517">
        <v>5</v>
      </c>
      <c r="AG517" t="s">
        <v>314</v>
      </c>
      <c r="AH517" t="s">
        <v>251</v>
      </c>
      <c r="AI517" t="s">
        <v>251</v>
      </c>
      <c r="AJ517" t="s">
        <v>251</v>
      </c>
      <c r="AK517" t="s">
        <v>251</v>
      </c>
      <c r="AL517" t="s">
        <v>251</v>
      </c>
      <c r="AM517" t="s">
        <v>251</v>
      </c>
      <c r="AN517"/>
      <c r="AO517" t="s">
        <v>251</v>
      </c>
      <c r="AP517" t="s">
        <v>251</v>
      </c>
    </row>
    <row r="518" spans="1:42" x14ac:dyDescent="0.3">
      <c r="A518" s="210" t="str">
        <f t="shared" si="29"/>
        <v>SL_2028_art_56_62</v>
      </c>
      <c r="B518" s="229" t="str">
        <f t="shared" si="30"/>
        <v>Combination Long Haul Truck</v>
      </c>
      <c r="C518" s="240">
        <f t="shared" si="32"/>
        <v>2.2573995543173502E-2</v>
      </c>
      <c r="D518" s="421">
        <f t="shared" si="31"/>
        <v>6.3337213735214482E-6</v>
      </c>
      <c r="E518">
        <v>2.8057599999999999E-4</v>
      </c>
      <c r="F518">
        <v>1</v>
      </c>
      <c r="G518">
        <v>1</v>
      </c>
      <c r="H518">
        <v>2027</v>
      </c>
      <c r="I518">
        <v>1</v>
      </c>
      <c r="J518">
        <v>5</v>
      </c>
      <c r="K518" t="s">
        <v>312</v>
      </c>
      <c r="L518">
        <v>8</v>
      </c>
      <c r="M518">
        <v>49</v>
      </c>
      <c r="N518" t="s">
        <v>313</v>
      </c>
      <c r="O518">
        <v>49035</v>
      </c>
      <c r="P518" t="s">
        <v>235</v>
      </c>
      <c r="Q518">
        <v>490350</v>
      </c>
      <c r="R518">
        <v>62</v>
      </c>
      <c r="S518">
        <v>56</v>
      </c>
      <c r="T518" t="s">
        <v>324</v>
      </c>
      <c r="U518">
        <v>1</v>
      </c>
      <c r="V518" t="s">
        <v>343</v>
      </c>
      <c r="W518" t="s">
        <v>251</v>
      </c>
      <c r="X518" t="s">
        <v>251</v>
      </c>
      <c r="Y518" t="s">
        <v>251</v>
      </c>
      <c r="Z518" t="s">
        <v>251</v>
      </c>
      <c r="AA518" t="s">
        <v>251</v>
      </c>
      <c r="AB518" t="s">
        <v>251</v>
      </c>
      <c r="AC518"/>
      <c r="AD518"/>
      <c r="AE518" t="s">
        <v>251</v>
      </c>
      <c r="AF518">
        <v>5</v>
      </c>
      <c r="AG518" t="s">
        <v>314</v>
      </c>
      <c r="AH518" t="s">
        <v>251</v>
      </c>
      <c r="AI518" t="s">
        <v>251</v>
      </c>
      <c r="AJ518" t="s">
        <v>251</v>
      </c>
      <c r="AK518" t="s">
        <v>251</v>
      </c>
      <c r="AL518" t="s">
        <v>251</v>
      </c>
      <c r="AM518" t="s">
        <v>251</v>
      </c>
      <c r="AN518"/>
      <c r="AO518" t="s">
        <v>251</v>
      </c>
      <c r="AP518" t="s">
        <v>251</v>
      </c>
    </row>
    <row r="519" spans="1:42" x14ac:dyDescent="0.3">
      <c r="A519" s="210" t="str">
        <f t="shared" si="29"/>
        <v>SL_2028_art_56_61</v>
      </c>
      <c r="B519" s="229" t="str">
        <f t="shared" si="30"/>
        <v>Combination Short Haul Truck</v>
      </c>
      <c r="C519" s="240">
        <f t="shared" si="32"/>
        <v>2.089364887475836E-2</v>
      </c>
      <c r="D519" s="421">
        <f t="shared" si="31"/>
        <v>5.3261462902067774E-6</v>
      </c>
      <c r="E519">
        <v>2.5491700000000001E-4</v>
      </c>
      <c r="F519">
        <v>1</v>
      </c>
      <c r="G519">
        <v>1</v>
      </c>
      <c r="H519">
        <v>2027</v>
      </c>
      <c r="I519">
        <v>1</v>
      </c>
      <c r="J519">
        <v>5</v>
      </c>
      <c r="K519" t="s">
        <v>312</v>
      </c>
      <c r="L519">
        <v>8</v>
      </c>
      <c r="M519">
        <v>49</v>
      </c>
      <c r="N519" t="s">
        <v>313</v>
      </c>
      <c r="O519">
        <v>49035</v>
      </c>
      <c r="P519" t="s">
        <v>235</v>
      </c>
      <c r="Q519">
        <v>490350</v>
      </c>
      <c r="R519">
        <v>61</v>
      </c>
      <c r="S519">
        <v>56</v>
      </c>
      <c r="T519" t="s">
        <v>324</v>
      </c>
      <c r="U519">
        <v>15</v>
      </c>
      <c r="V519" t="s">
        <v>342</v>
      </c>
      <c r="W519" t="s">
        <v>251</v>
      </c>
      <c r="X519" t="s">
        <v>251</v>
      </c>
      <c r="Y519" t="s">
        <v>251</v>
      </c>
      <c r="Z519" t="s">
        <v>251</v>
      </c>
      <c r="AA519" t="s">
        <v>251</v>
      </c>
      <c r="AB519" t="s">
        <v>251</v>
      </c>
      <c r="AC519"/>
      <c r="AD519"/>
      <c r="AE519" t="s">
        <v>251</v>
      </c>
      <c r="AF519">
        <v>5</v>
      </c>
      <c r="AG519" t="s">
        <v>314</v>
      </c>
      <c r="AH519" t="s">
        <v>251</v>
      </c>
      <c r="AI519" t="s">
        <v>251</v>
      </c>
      <c r="AJ519" t="s">
        <v>251</v>
      </c>
      <c r="AK519" t="s">
        <v>251</v>
      </c>
      <c r="AL519" t="s">
        <v>251</v>
      </c>
      <c r="AM519" t="s">
        <v>251</v>
      </c>
      <c r="AN519"/>
      <c r="AO519" t="s">
        <v>251</v>
      </c>
      <c r="AP519" t="s">
        <v>251</v>
      </c>
    </row>
    <row r="520" spans="1:42" x14ac:dyDescent="0.3">
      <c r="A520" s="210" t="str">
        <f t="shared" si="29"/>
        <v>SL_2028_art_56_61</v>
      </c>
      <c r="B520" s="229" t="str">
        <f t="shared" si="30"/>
        <v>Combination Short Haul Truck</v>
      </c>
      <c r="C520" s="240">
        <f t="shared" si="32"/>
        <v>2.089364887475836E-2</v>
      </c>
      <c r="D520" s="421">
        <f t="shared" si="31"/>
        <v>5.7045720586264E-6</v>
      </c>
      <c r="E520">
        <v>2.7302899999999999E-4</v>
      </c>
      <c r="F520">
        <v>1</v>
      </c>
      <c r="G520">
        <v>1</v>
      </c>
      <c r="H520">
        <v>2027</v>
      </c>
      <c r="I520">
        <v>1</v>
      </c>
      <c r="J520">
        <v>5</v>
      </c>
      <c r="K520" t="s">
        <v>312</v>
      </c>
      <c r="L520">
        <v>8</v>
      </c>
      <c r="M520">
        <v>49</v>
      </c>
      <c r="N520" t="s">
        <v>313</v>
      </c>
      <c r="O520">
        <v>49035</v>
      </c>
      <c r="P520" t="s">
        <v>235</v>
      </c>
      <c r="Q520">
        <v>490350</v>
      </c>
      <c r="R520">
        <v>61</v>
      </c>
      <c r="S520">
        <v>56</v>
      </c>
      <c r="T520" t="s">
        <v>324</v>
      </c>
      <c r="U520">
        <v>1</v>
      </c>
      <c r="V520" t="s">
        <v>343</v>
      </c>
      <c r="W520" t="s">
        <v>251</v>
      </c>
      <c r="X520" t="s">
        <v>251</v>
      </c>
      <c r="Y520" t="s">
        <v>251</v>
      </c>
      <c r="Z520" t="s">
        <v>251</v>
      </c>
      <c r="AA520" t="s">
        <v>251</v>
      </c>
      <c r="AB520" t="s">
        <v>251</v>
      </c>
      <c r="AC520"/>
      <c r="AD520"/>
      <c r="AE520" t="s">
        <v>251</v>
      </c>
      <c r="AF520">
        <v>5</v>
      </c>
      <c r="AG520" t="s">
        <v>314</v>
      </c>
      <c r="AH520" t="s">
        <v>251</v>
      </c>
      <c r="AI520" t="s">
        <v>251</v>
      </c>
      <c r="AJ520" t="s">
        <v>251</v>
      </c>
      <c r="AK520" t="s">
        <v>251</v>
      </c>
      <c r="AL520" t="s">
        <v>251</v>
      </c>
      <c r="AM520" t="s">
        <v>251</v>
      </c>
      <c r="AN520"/>
      <c r="AO520" t="s">
        <v>251</v>
      </c>
      <c r="AP520" t="s">
        <v>251</v>
      </c>
    </row>
    <row r="521" spans="1:42" x14ac:dyDescent="0.3">
      <c r="A521" s="210" t="str">
        <f t="shared" si="29"/>
        <v>SL_2028_art_56_54</v>
      </c>
      <c r="B521" s="229" t="str">
        <f t="shared" si="30"/>
        <v>Motor Home</v>
      </c>
      <c r="C521" s="240">
        <f t="shared" si="32"/>
        <v>2.7279009872292342E-3</v>
      </c>
      <c r="D521" s="421">
        <f t="shared" si="31"/>
        <v>3.8058583413427386E-7</v>
      </c>
      <c r="E521">
        <v>1.3951600000000001E-4</v>
      </c>
      <c r="F521">
        <v>1</v>
      </c>
      <c r="G521">
        <v>1</v>
      </c>
      <c r="H521">
        <v>2027</v>
      </c>
      <c r="I521">
        <v>1</v>
      </c>
      <c r="J521">
        <v>5</v>
      </c>
      <c r="K521" t="s">
        <v>312</v>
      </c>
      <c r="L521">
        <v>8</v>
      </c>
      <c r="M521">
        <v>49</v>
      </c>
      <c r="N521" t="s">
        <v>313</v>
      </c>
      <c r="O521">
        <v>49035</v>
      </c>
      <c r="P521" t="s">
        <v>235</v>
      </c>
      <c r="Q521">
        <v>490350</v>
      </c>
      <c r="R521">
        <v>54</v>
      </c>
      <c r="S521">
        <v>56</v>
      </c>
      <c r="T521" t="s">
        <v>324</v>
      </c>
      <c r="U521">
        <v>15</v>
      </c>
      <c r="V521" t="s">
        <v>342</v>
      </c>
      <c r="W521" t="s">
        <v>251</v>
      </c>
      <c r="X521" t="s">
        <v>251</v>
      </c>
      <c r="Y521" t="s">
        <v>251</v>
      </c>
      <c r="Z521" t="s">
        <v>251</v>
      </c>
      <c r="AA521" t="s">
        <v>251</v>
      </c>
      <c r="AB521" t="s">
        <v>251</v>
      </c>
      <c r="AC521"/>
      <c r="AD521"/>
      <c r="AE521" t="s">
        <v>251</v>
      </c>
      <c r="AF521">
        <v>5</v>
      </c>
      <c r="AG521" t="s">
        <v>314</v>
      </c>
      <c r="AH521" t="s">
        <v>251</v>
      </c>
      <c r="AI521" t="s">
        <v>251</v>
      </c>
      <c r="AJ521" t="s">
        <v>251</v>
      </c>
      <c r="AK521" t="s">
        <v>251</v>
      </c>
      <c r="AL521" t="s">
        <v>251</v>
      </c>
      <c r="AM521" t="s">
        <v>251</v>
      </c>
      <c r="AN521"/>
      <c r="AO521" t="s">
        <v>251</v>
      </c>
      <c r="AP521" t="s">
        <v>251</v>
      </c>
    </row>
    <row r="522" spans="1:42" x14ac:dyDescent="0.3">
      <c r="A522" s="210" t="str">
        <f t="shared" si="29"/>
        <v>SL_2028_art_56_54</v>
      </c>
      <c r="B522" s="229" t="str">
        <f t="shared" si="30"/>
        <v>Motor Home</v>
      </c>
      <c r="C522" s="240">
        <f t="shared" si="32"/>
        <v>2.7279009872292342E-3</v>
      </c>
      <c r="D522" s="421">
        <f t="shared" si="31"/>
        <v>5.0994289894868405E-7</v>
      </c>
      <c r="E522">
        <v>1.8693599999999999E-4</v>
      </c>
      <c r="F522">
        <v>1</v>
      </c>
      <c r="G522">
        <v>1</v>
      </c>
      <c r="H522">
        <v>2027</v>
      </c>
      <c r="I522">
        <v>1</v>
      </c>
      <c r="J522">
        <v>5</v>
      </c>
      <c r="K522" t="s">
        <v>312</v>
      </c>
      <c r="L522">
        <v>8</v>
      </c>
      <c r="M522">
        <v>49</v>
      </c>
      <c r="N522" t="s">
        <v>313</v>
      </c>
      <c r="O522">
        <v>49035</v>
      </c>
      <c r="P522" t="s">
        <v>235</v>
      </c>
      <c r="Q522">
        <v>490350</v>
      </c>
      <c r="R522">
        <v>54</v>
      </c>
      <c r="S522">
        <v>56</v>
      </c>
      <c r="T522" t="s">
        <v>324</v>
      </c>
      <c r="U522">
        <v>1</v>
      </c>
      <c r="V522" t="s">
        <v>343</v>
      </c>
      <c r="W522" t="s">
        <v>251</v>
      </c>
      <c r="X522" t="s">
        <v>251</v>
      </c>
      <c r="Y522" t="s">
        <v>251</v>
      </c>
      <c r="Z522" t="s">
        <v>251</v>
      </c>
      <c r="AA522" t="s">
        <v>251</v>
      </c>
      <c r="AB522" t="s">
        <v>251</v>
      </c>
      <c r="AC522"/>
      <c r="AD522"/>
      <c r="AE522" t="s">
        <v>251</v>
      </c>
      <c r="AF522">
        <v>5</v>
      </c>
      <c r="AG522" t="s">
        <v>314</v>
      </c>
      <c r="AH522" t="s">
        <v>251</v>
      </c>
      <c r="AI522" t="s">
        <v>251</v>
      </c>
      <c r="AJ522" t="s">
        <v>251</v>
      </c>
      <c r="AK522" t="s">
        <v>251</v>
      </c>
      <c r="AL522" t="s">
        <v>251</v>
      </c>
      <c r="AM522" t="s">
        <v>251</v>
      </c>
      <c r="AN522"/>
      <c r="AO522" t="s">
        <v>251</v>
      </c>
      <c r="AP522" t="s">
        <v>251</v>
      </c>
    </row>
    <row r="523" spans="1:42" x14ac:dyDescent="0.3">
      <c r="A523" s="210" t="str">
        <f t="shared" si="29"/>
        <v>SL_2028_art_56_53</v>
      </c>
      <c r="B523" s="229" t="str">
        <f t="shared" si="30"/>
        <v>Single Long Haul Truck</v>
      </c>
      <c r="C523" s="240">
        <f t="shared" si="32"/>
        <v>1.7512108294727017E-3</v>
      </c>
      <c r="D523" s="421">
        <f t="shared" si="31"/>
        <v>2.6393023774231926E-7</v>
      </c>
      <c r="E523">
        <v>1.5071299999999999E-4</v>
      </c>
      <c r="F523">
        <v>1</v>
      </c>
      <c r="G523">
        <v>1</v>
      </c>
      <c r="H523">
        <v>2027</v>
      </c>
      <c r="I523">
        <v>1</v>
      </c>
      <c r="J523">
        <v>5</v>
      </c>
      <c r="K523" t="s">
        <v>312</v>
      </c>
      <c r="L523">
        <v>8</v>
      </c>
      <c r="M523">
        <v>49</v>
      </c>
      <c r="N523" t="s">
        <v>313</v>
      </c>
      <c r="O523">
        <v>49035</v>
      </c>
      <c r="P523" t="s">
        <v>235</v>
      </c>
      <c r="Q523">
        <v>490350</v>
      </c>
      <c r="R523">
        <v>53</v>
      </c>
      <c r="S523">
        <v>56</v>
      </c>
      <c r="T523" t="s">
        <v>324</v>
      </c>
      <c r="U523">
        <v>15</v>
      </c>
      <c r="V523" t="s">
        <v>342</v>
      </c>
      <c r="W523" t="s">
        <v>251</v>
      </c>
      <c r="X523" t="s">
        <v>251</v>
      </c>
      <c r="Y523" t="s">
        <v>251</v>
      </c>
      <c r="Z523" t="s">
        <v>251</v>
      </c>
      <c r="AA523" t="s">
        <v>251</v>
      </c>
      <c r="AB523" t="s">
        <v>251</v>
      </c>
      <c r="AC523"/>
      <c r="AD523"/>
      <c r="AE523" t="s">
        <v>251</v>
      </c>
      <c r="AF523">
        <v>5</v>
      </c>
      <c r="AG523" t="s">
        <v>314</v>
      </c>
      <c r="AH523" t="s">
        <v>251</v>
      </c>
      <c r="AI523" t="s">
        <v>251</v>
      </c>
      <c r="AJ523" t="s">
        <v>251</v>
      </c>
      <c r="AK523" t="s">
        <v>251</v>
      </c>
      <c r="AL523" t="s">
        <v>251</v>
      </c>
      <c r="AM523" t="s">
        <v>251</v>
      </c>
      <c r="AN523"/>
      <c r="AO523" t="s">
        <v>251</v>
      </c>
      <c r="AP523" t="s">
        <v>251</v>
      </c>
    </row>
    <row r="524" spans="1:42" x14ac:dyDescent="0.3">
      <c r="A524" s="210" t="str">
        <f t="shared" si="29"/>
        <v>SL_2028_art_56_53</v>
      </c>
      <c r="B524" s="229" t="str">
        <f t="shared" si="30"/>
        <v>Single Long Haul Truck</v>
      </c>
      <c r="C524" s="240">
        <f t="shared" si="32"/>
        <v>1.7512108294727017E-3</v>
      </c>
      <c r="D524" s="421">
        <f t="shared" si="31"/>
        <v>2.8959948608073017E-7</v>
      </c>
      <c r="E524">
        <v>1.6537100000000001E-4</v>
      </c>
      <c r="F524">
        <v>1</v>
      </c>
      <c r="G524">
        <v>1</v>
      </c>
      <c r="H524">
        <v>2027</v>
      </c>
      <c r="I524">
        <v>1</v>
      </c>
      <c r="J524">
        <v>5</v>
      </c>
      <c r="K524" t="s">
        <v>312</v>
      </c>
      <c r="L524">
        <v>8</v>
      </c>
      <c r="M524">
        <v>49</v>
      </c>
      <c r="N524" t="s">
        <v>313</v>
      </c>
      <c r="O524">
        <v>49035</v>
      </c>
      <c r="P524" t="s">
        <v>235</v>
      </c>
      <c r="Q524">
        <v>490350</v>
      </c>
      <c r="R524">
        <v>53</v>
      </c>
      <c r="S524">
        <v>56</v>
      </c>
      <c r="T524" t="s">
        <v>324</v>
      </c>
      <c r="U524">
        <v>1</v>
      </c>
      <c r="V524" t="s">
        <v>343</v>
      </c>
      <c r="W524" t="s">
        <v>251</v>
      </c>
      <c r="X524" t="s">
        <v>251</v>
      </c>
      <c r="Y524" t="s">
        <v>251</v>
      </c>
      <c r="Z524" t="s">
        <v>251</v>
      </c>
      <c r="AA524" t="s">
        <v>251</v>
      </c>
      <c r="AB524" t="s">
        <v>251</v>
      </c>
      <c r="AC524"/>
      <c r="AD524"/>
      <c r="AE524" t="s">
        <v>251</v>
      </c>
      <c r="AF524">
        <v>5</v>
      </c>
      <c r="AG524" t="s">
        <v>314</v>
      </c>
      <c r="AH524" t="s">
        <v>251</v>
      </c>
      <c r="AI524" t="s">
        <v>251</v>
      </c>
      <c r="AJ524" t="s">
        <v>251</v>
      </c>
      <c r="AK524" t="s">
        <v>251</v>
      </c>
      <c r="AL524" t="s">
        <v>251</v>
      </c>
      <c r="AM524" t="s">
        <v>251</v>
      </c>
      <c r="AN524"/>
      <c r="AO524" t="s">
        <v>251</v>
      </c>
      <c r="AP524" t="s">
        <v>251</v>
      </c>
    </row>
    <row r="525" spans="1:42" x14ac:dyDescent="0.3">
      <c r="A525" s="210" t="str">
        <f t="shared" si="29"/>
        <v>SL_2028_art_56_52</v>
      </c>
      <c r="B525" s="229" t="str">
        <f t="shared" si="30"/>
        <v>Single Short Haul Truck</v>
      </c>
      <c r="C525" s="240">
        <f t="shared" si="32"/>
        <v>2.5384092162257711E-2</v>
      </c>
      <c r="D525" s="421">
        <f t="shared" si="31"/>
        <v>2.9476515500656899E-6</v>
      </c>
      <c r="E525">
        <v>1.16122E-4</v>
      </c>
      <c r="F525">
        <v>1</v>
      </c>
      <c r="G525">
        <v>1</v>
      </c>
      <c r="H525">
        <v>2027</v>
      </c>
      <c r="I525">
        <v>1</v>
      </c>
      <c r="J525">
        <v>5</v>
      </c>
      <c r="K525" t="s">
        <v>312</v>
      </c>
      <c r="L525">
        <v>8</v>
      </c>
      <c r="M525">
        <v>49</v>
      </c>
      <c r="N525" t="s">
        <v>313</v>
      </c>
      <c r="O525">
        <v>49035</v>
      </c>
      <c r="P525" t="s">
        <v>235</v>
      </c>
      <c r="Q525">
        <v>490350</v>
      </c>
      <c r="R525">
        <v>52</v>
      </c>
      <c r="S525">
        <v>56</v>
      </c>
      <c r="T525" t="s">
        <v>324</v>
      </c>
      <c r="U525">
        <v>15</v>
      </c>
      <c r="V525" t="s">
        <v>342</v>
      </c>
      <c r="W525" t="s">
        <v>251</v>
      </c>
      <c r="X525" t="s">
        <v>251</v>
      </c>
      <c r="Y525" t="s">
        <v>251</v>
      </c>
      <c r="Z525" t="s">
        <v>251</v>
      </c>
      <c r="AA525" t="s">
        <v>251</v>
      </c>
      <c r="AB525" t="s">
        <v>251</v>
      </c>
      <c r="AC525"/>
      <c r="AD525"/>
      <c r="AE525" t="s">
        <v>251</v>
      </c>
      <c r="AF525">
        <v>5</v>
      </c>
      <c r="AG525" t="s">
        <v>314</v>
      </c>
      <c r="AH525" t="s">
        <v>251</v>
      </c>
      <c r="AI525" t="s">
        <v>251</v>
      </c>
      <c r="AJ525" t="s">
        <v>251</v>
      </c>
      <c r="AK525" t="s">
        <v>251</v>
      </c>
      <c r="AL525" t="s">
        <v>251</v>
      </c>
      <c r="AM525" t="s">
        <v>251</v>
      </c>
      <c r="AN525"/>
      <c r="AO525" t="s">
        <v>251</v>
      </c>
      <c r="AP525" t="s">
        <v>251</v>
      </c>
    </row>
    <row r="526" spans="1:42" x14ac:dyDescent="0.3">
      <c r="A526" s="210" t="str">
        <f t="shared" si="29"/>
        <v>SL_2028_art_56_52</v>
      </c>
      <c r="B526" s="229" t="str">
        <f t="shared" si="30"/>
        <v>Single Short Haul Truck</v>
      </c>
      <c r="C526" s="240">
        <f t="shared" si="32"/>
        <v>2.5384092162257711E-2</v>
      </c>
      <c r="D526" s="421">
        <f t="shared" si="31"/>
        <v>3.3715912732675562E-6</v>
      </c>
      <c r="E526">
        <v>1.3282300000000001E-4</v>
      </c>
      <c r="F526">
        <v>1</v>
      </c>
      <c r="G526">
        <v>1</v>
      </c>
      <c r="H526">
        <v>2027</v>
      </c>
      <c r="I526">
        <v>1</v>
      </c>
      <c r="J526">
        <v>5</v>
      </c>
      <c r="K526" t="s">
        <v>312</v>
      </c>
      <c r="L526">
        <v>8</v>
      </c>
      <c r="M526">
        <v>49</v>
      </c>
      <c r="N526" t="s">
        <v>313</v>
      </c>
      <c r="O526">
        <v>49035</v>
      </c>
      <c r="P526" t="s">
        <v>235</v>
      </c>
      <c r="Q526">
        <v>490350</v>
      </c>
      <c r="R526">
        <v>52</v>
      </c>
      <c r="S526">
        <v>56</v>
      </c>
      <c r="T526" t="s">
        <v>324</v>
      </c>
      <c r="U526">
        <v>1</v>
      </c>
      <c r="V526" t="s">
        <v>343</v>
      </c>
      <c r="W526" t="s">
        <v>251</v>
      </c>
      <c r="X526" t="s">
        <v>251</v>
      </c>
      <c r="Y526" t="s">
        <v>251</v>
      </c>
      <c r="Z526" t="s">
        <v>251</v>
      </c>
      <c r="AA526" t="s">
        <v>251</v>
      </c>
      <c r="AB526" t="s">
        <v>251</v>
      </c>
      <c r="AC526"/>
      <c r="AD526"/>
      <c r="AE526" t="s">
        <v>251</v>
      </c>
      <c r="AF526">
        <v>5</v>
      </c>
      <c r="AG526" t="s">
        <v>314</v>
      </c>
      <c r="AH526" t="s">
        <v>251</v>
      </c>
      <c r="AI526" t="s">
        <v>251</v>
      </c>
      <c r="AJ526" t="s">
        <v>251</v>
      </c>
      <c r="AK526" t="s">
        <v>251</v>
      </c>
      <c r="AL526" t="s">
        <v>251</v>
      </c>
      <c r="AM526" t="s">
        <v>251</v>
      </c>
      <c r="AN526"/>
      <c r="AO526" t="s">
        <v>251</v>
      </c>
      <c r="AP526" t="s">
        <v>251</v>
      </c>
    </row>
    <row r="527" spans="1:42" x14ac:dyDescent="0.3">
      <c r="A527" s="210" t="str">
        <f t="shared" si="29"/>
        <v>SL_2028_art_56_51</v>
      </c>
      <c r="B527" s="229" t="str">
        <f t="shared" si="30"/>
        <v>Refuse Truck</v>
      </c>
      <c r="C527" s="240">
        <f t="shared" si="32"/>
        <v>1.3855574196514914E-3</v>
      </c>
      <c r="D527" s="421">
        <f t="shared" si="31"/>
        <v>2.4799122364148286E-7</v>
      </c>
      <c r="E527">
        <v>1.7898299999999999E-4</v>
      </c>
      <c r="F527">
        <v>1</v>
      </c>
      <c r="G527">
        <v>1</v>
      </c>
      <c r="H527">
        <v>2027</v>
      </c>
      <c r="I527">
        <v>1</v>
      </c>
      <c r="J527">
        <v>5</v>
      </c>
      <c r="K527" t="s">
        <v>312</v>
      </c>
      <c r="L527">
        <v>8</v>
      </c>
      <c r="M527">
        <v>49</v>
      </c>
      <c r="N527" t="s">
        <v>313</v>
      </c>
      <c r="O527">
        <v>49035</v>
      </c>
      <c r="P527" t="s">
        <v>235</v>
      </c>
      <c r="Q527">
        <v>490350</v>
      </c>
      <c r="R527">
        <v>51</v>
      </c>
      <c r="S527">
        <v>56</v>
      </c>
      <c r="T527" t="s">
        <v>324</v>
      </c>
      <c r="U527">
        <v>15</v>
      </c>
      <c r="V527" t="s">
        <v>342</v>
      </c>
      <c r="W527" t="s">
        <v>251</v>
      </c>
      <c r="X527" t="s">
        <v>251</v>
      </c>
      <c r="Y527" t="s">
        <v>251</v>
      </c>
      <c r="Z527" t="s">
        <v>251</v>
      </c>
      <c r="AA527" t="s">
        <v>251</v>
      </c>
      <c r="AB527" t="s">
        <v>251</v>
      </c>
      <c r="AC527"/>
      <c r="AD527"/>
      <c r="AE527" t="s">
        <v>251</v>
      </c>
      <c r="AF527">
        <v>5</v>
      </c>
      <c r="AG527" t="s">
        <v>314</v>
      </c>
      <c r="AH527" t="s">
        <v>251</v>
      </c>
      <c r="AI527" t="s">
        <v>251</v>
      </c>
      <c r="AJ527" t="s">
        <v>251</v>
      </c>
      <c r="AK527" t="s">
        <v>251</v>
      </c>
      <c r="AL527" t="s">
        <v>251</v>
      </c>
      <c r="AM527" t="s">
        <v>251</v>
      </c>
      <c r="AN527"/>
      <c r="AO527" t="s">
        <v>251</v>
      </c>
      <c r="AP527" t="s">
        <v>251</v>
      </c>
    </row>
    <row r="528" spans="1:42" x14ac:dyDescent="0.3">
      <c r="A528" s="210" t="str">
        <f t="shared" si="29"/>
        <v>SL_2028_art_56_51</v>
      </c>
      <c r="B528" s="229" t="str">
        <f t="shared" si="30"/>
        <v>Refuse Truck</v>
      </c>
      <c r="C528" s="240">
        <f t="shared" si="32"/>
        <v>1.3855574196514914E-3</v>
      </c>
      <c r="D528" s="421">
        <f t="shared" si="31"/>
        <v>2.6920687885118655E-7</v>
      </c>
      <c r="E528">
        <v>1.9429500000000001E-4</v>
      </c>
      <c r="F528">
        <v>1</v>
      </c>
      <c r="G528">
        <v>1</v>
      </c>
      <c r="H528">
        <v>2027</v>
      </c>
      <c r="I528">
        <v>1</v>
      </c>
      <c r="J528">
        <v>5</v>
      </c>
      <c r="K528" t="s">
        <v>312</v>
      </c>
      <c r="L528">
        <v>8</v>
      </c>
      <c r="M528">
        <v>49</v>
      </c>
      <c r="N528" t="s">
        <v>313</v>
      </c>
      <c r="O528">
        <v>49035</v>
      </c>
      <c r="P528" t="s">
        <v>235</v>
      </c>
      <c r="Q528">
        <v>490350</v>
      </c>
      <c r="R528">
        <v>51</v>
      </c>
      <c r="S528">
        <v>56</v>
      </c>
      <c r="T528" t="s">
        <v>324</v>
      </c>
      <c r="U528">
        <v>1</v>
      </c>
      <c r="V528" t="s">
        <v>343</v>
      </c>
      <c r="W528" t="s">
        <v>251</v>
      </c>
      <c r="X528" t="s">
        <v>251</v>
      </c>
      <c r="Y528" t="s">
        <v>251</v>
      </c>
      <c r="Z528" t="s">
        <v>251</v>
      </c>
      <c r="AA528" t="s">
        <v>251</v>
      </c>
      <c r="AB528" t="s">
        <v>251</v>
      </c>
      <c r="AC528"/>
      <c r="AD528"/>
      <c r="AE528" t="s">
        <v>251</v>
      </c>
      <c r="AF528">
        <v>5</v>
      </c>
      <c r="AG528" t="s">
        <v>314</v>
      </c>
      <c r="AH528" t="s">
        <v>251</v>
      </c>
      <c r="AI528" t="s">
        <v>251</v>
      </c>
      <c r="AJ528" t="s">
        <v>251</v>
      </c>
      <c r="AK528" t="s">
        <v>251</v>
      </c>
      <c r="AL528" t="s">
        <v>251</v>
      </c>
      <c r="AM528" t="s">
        <v>251</v>
      </c>
      <c r="AN528"/>
      <c r="AO528" t="s">
        <v>251</v>
      </c>
      <c r="AP528" t="s">
        <v>251</v>
      </c>
    </row>
    <row r="529" spans="1:42" x14ac:dyDescent="0.3">
      <c r="A529" s="210" t="str">
        <f t="shared" si="29"/>
        <v>SL_2028_art_56_43</v>
      </c>
      <c r="B529" s="229" t="str">
        <f t="shared" si="30"/>
        <v>School Bus</v>
      </c>
      <c r="C529" s="240">
        <f t="shared" si="32"/>
        <v>1.144824296919607E-3</v>
      </c>
      <c r="D529" s="421">
        <f t="shared" si="31"/>
        <v>2.2527509067494951E-7</v>
      </c>
      <c r="E529">
        <v>1.96777E-4</v>
      </c>
      <c r="F529">
        <v>1</v>
      </c>
      <c r="G529">
        <v>1</v>
      </c>
      <c r="H529">
        <v>2027</v>
      </c>
      <c r="I529">
        <v>1</v>
      </c>
      <c r="J529">
        <v>5</v>
      </c>
      <c r="K529" t="s">
        <v>312</v>
      </c>
      <c r="L529">
        <v>8</v>
      </c>
      <c r="M529">
        <v>49</v>
      </c>
      <c r="N529" t="s">
        <v>313</v>
      </c>
      <c r="O529">
        <v>49035</v>
      </c>
      <c r="P529" t="s">
        <v>235</v>
      </c>
      <c r="Q529">
        <v>490350</v>
      </c>
      <c r="R529">
        <v>43</v>
      </c>
      <c r="S529">
        <v>56</v>
      </c>
      <c r="T529" t="s">
        <v>324</v>
      </c>
      <c r="U529">
        <v>15</v>
      </c>
      <c r="V529" t="s">
        <v>342</v>
      </c>
      <c r="W529" t="s">
        <v>251</v>
      </c>
      <c r="X529" t="s">
        <v>251</v>
      </c>
      <c r="Y529" t="s">
        <v>251</v>
      </c>
      <c r="Z529" t="s">
        <v>251</v>
      </c>
      <c r="AA529" t="s">
        <v>251</v>
      </c>
      <c r="AB529" t="s">
        <v>251</v>
      </c>
      <c r="AC529"/>
      <c r="AD529"/>
      <c r="AE529" t="s">
        <v>251</v>
      </c>
      <c r="AF529">
        <v>5</v>
      </c>
      <c r="AG529" t="s">
        <v>314</v>
      </c>
      <c r="AH529" t="s">
        <v>251</v>
      </c>
      <c r="AI529" t="s">
        <v>251</v>
      </c>
      <c r="AJ529" t="s">
        <v>251</v>
      </c>
      <c r="AK529" t="s">
        <v>251</v>
      </c>
      <c r="AL529" t="s">
        <v>251</v>
      </c>
      <c r="AM529" t="s">
        <v>251</v>
      </c>
      <c r="AN529"/>
      <c r="AO529" t="s">
        <v>251</v>
      </c>
      <c r="AP529" t="s">
        <v>251</v>
      </c>
    </row>
    <row r="530" spans="1:42" x14ac:dyDescent="0.3">
      <c r="A530" s="210" t="str">
        <f t="shared" ref="A530:A593" si="33">"SL_2028_art_"&amp;S530&amp;"_"&amp;R530</f>
        <v>SL_2028_art_56_43</v>
      </c>
      <c r="B530" s="229" t="str">
        <f t="shared" ref="B530:B593" si="34">VLOOKUP(R530,$AS$7:$AT$19,2,FALSE)</f>
        <v>School Bus</v>
      </c>
      <c r="C530" s="240">
        <f t="shared" si="32"/>
        <v>1.144824296919607E-3</v>
      </c>
      <c r="D530" s="421">
        <f t="shared" ref="D530:D593" si="35">E530*C530</f>
        <v>2.4297178465673278E-7</v>
      </c>
      <c r="E530">
        <v>2.1223499999999999E-4</v>
      </c>
      <c r="F530">
        <v>1</v>
      </c>
      <c r="G530">
        <v>1</v>
      </c>
      <c r="H530">
        <v>2027</v>
      </c>
      <c r="I530">
        <v>1</v>
      </c>
      <c r="J530">
        <v>5</v>
      </c>
      <c r="K530" t="s">
        <v>312</v>
      </c>
      <c r="L530">
        <v>8</v>
      </c>
      <c r="M530">
        <v>49</v>
      </c>
      <c r="N530" t="s">
        <v>313</v>
      </c>
      <c r="O530">
        <v>49035</v>
      </c>
      <c r="P530" t="s">
        <v>235</v>
      </c>
      <c r="Q530">
        <v>490350</v>
      </c>
      <c r="R530">
        <v>43</v>
      </c>
      <c r="S530">
        <v>56</v>
      </c>
      <c r="T530" t="s">
        <v>324</v>
      </c>
      <c r="U530">
        <v>1</v>
      </c>
      <c r="V530" t="s">
        <v>343</v>
      </c>
      <c r="W530" t="s">
        <v>251</v>
      </c>
      <c r="X530" t="s">
        <v>251</v>
      </c>
      <c r="Y530" t="s">
        <v>251</v>
      </c>
      <c r="Z530" t="s">
        <v>251</v>
      </c>
      <c r="AA530" t="s">
        <v>251</v>
      </c>
      <c r="AB530" t="s">
        <v>251</v>
      </c>
      <c r="AC530"/>
      <c r="AD530"/>
      <c r="AE530" t="s">
        <v>251</v>
      </c>
      <c r="AF530">
        <v>5</v>
      </c>
      <c r="AG530" t="s">
        <v>314</v>
      </c>
      <c r="AH530" t="s">
        <v>251</v>
      </c>
      <c r="AI530" t="s">
        <v>251</v>
      </c>
      <c r="AJ530" t="s">
        <v>251</v>
      </c>
      <c r="AK530" t="s">
        <v>251</v>
      </c>
      <c r="AL530" t="s">
        <v>251</v>
      </c>
      <c r="AM530" t="s">
        <v>251</v>
      </c>
      <c r="AN530"/>
      <c r="AO530" t="s">
        <v>251</v>
      </c>
      <c r="AP530" t="s">
        <v>251</v>
      </c>
    </row>
    <row r="531" spans="1:42" x14ac:dyDescent="0.3">
      <c r="A531" s="210" t="str">
        <f t="shared" si="33"/>
        <v>SL_2028_art_56_42</v>
      </c>
      <c r="B531" s="229" t="str">
        <f t="shared" si="34"/>
        <v>Transit Bus</v>
      </c>
      <c r="C531" s="240">
        <f t="shared" ref="C531:C594" si="36">VLOOKUP(R531,$AS$7:$AZ$19,Funding_Year-2021,FALSE)</f>
        <v>4.7511097353918329E-4</v>
      </c>
      <c r="D531" s="421">
        <f t="shared" si="35"/>
        <v>4.7975280775066117E-8</v>
      </c>
      <c r="E531">
        <v>1.0097700000000001E-4</v>
      </c>
      <c r="F531">
        <v>1</v>
      </c>
      <c r="G531">
        <v>1</v>
      </c>
      <c r="H531">
        <v>2027</v>
      </c>
      <c r="I531">
        <v>1</v>
      </c>
      <c r="J531">
        <v>5</v>
      </c>
      <c r="K531" t="s">
        <v>312</v>
      </c>
      <c r="L531">
        <v>8</v>
      </c>
      <c r="M531">
        <v>49</v>
      </c>
      <c r="N531" t="s">
        <v>313</v>
      </c>
      <c r="O531">
        <v>49035</v>
      </c>
      <c r="P531" t="s">
        <v>235</v>
      </c>
      <c r="Q531">
        <v>490350</v>
      </c>
      <c r="R531">
        <v>42</v>
      </c>
      <c r="S531">
        <v>56</v>
      </c>
      <c r="T531" t="s">
        <v>324</v>
      </c>
      <c r="U531">
        <v>15</v>
      </c>
      <c r="V531" t="s">
        <v>342</v>
      </c>
      <c r="W531" t="s">
        <v>251</v>
      </c>
      <c r="X531" t="s">
        <v>251</v>
      </c>
      <c r="Y531" t="s">
        <v>251</v>
      </c>
      <c r="Z531" t="s">
        <v>251</v>
      </c>
      <c r="AA531" t="s">
        <v>251</v>
      </c>
      <c r="AB531" t="s">
        <v>251</v>
      </c>
      <c r="AC531"/>
      <c r="AD531"/>
      <c r="AE531" t="s">
        <v>251</v>
      </c>
      <c r="AF531">
        <v>5</v>
      </c>
      <c r="AG531" t="s">
        <v>314</v>
      </c>
      <c r="AH531" t="s">
        <v>251</v>
      </c>
      <c r="AI531" t="s">
        <v>251</v>
      </c>
      <c r="AJ531" t="s">
        <v>251</v>
      </c>
      <c r="AK531" t="s">
        <v>251</v>
      </c>
      <c r="AL531" t="s">
        <v>251</v>
      </c>
      <c r="AM531" t="s">
        <v>251</v>
      </c>
      <c r="AN531"/>
      <c r="AO531" t="s">
        <v>251</v>
      </c>
      <c r="AP531" t="s">
        <v>251</v>
      </c>
    </row>
    <row r="532" spans="1:42" x14ac:dyDescent="0.3">
      <c r="A532" s="210" t="str">
        <f t="shared" si="33"/>
        <v>SL_2028_art_56_42</v>
      </c>
      <c r="B532" s="229" t="str">
        <f t="shared" si="34"/>
        <v>Transit Bus</v>
      </c>
      <c r="C532" s="240">
        <f t="shared" si="36"/>
        <v>4.7511097353918329E-4</v>
      </c>
      <c r="D532" s="421">
        <f t="shared" si="35"/>
        <v>5.2588608328131587E-8</v>
      </c>
      <c r="E532">
        <v>1.1068700000000001E-4</v>
      </c>
      <c r="F532">
        <v>1</v>
      </c>
      <c r="G532">
        <v>1</v>
      </c>
      <c r="H532">
        <v>2027</v>
      </c>
      <c r="I532">
        <v>1</v>
      </c>
      <c r="J532">
        <v>5</v>
      </c>
      <c r="K532" t="s">
        <v>312</v>
      </c>
      <c r="L532">
        <v>8</v>
      </c>
      <c r="M532">
        <v>49</v>
      </c>
      <c r="N532" t="s">
        <v>313</v>
      </c>
      <c r="O532">
        <v>49035</v>
      </c>
      <c r="P532" t="s">
        <v>235</v>
      </c>
      <c r="Q532">
        <v>490350</v>
      </c>
      <c r="R532">
        <v>42</v>
      </c>
      <c r="S532">
        <v>56</v>
      </c>
      <c r="T532" t="s">
        <v>324</v>
      </c>
      <c r="U532">
        <v>1</v>
      </c>
      <c r="V532" t="s">
        <v>343</v>
      </c>
      <c r="W532" t="s">
        <v>251</v>
      </c>
      <c r="X532" t="s">
        <v>251</v>
      </c>
      <c r="Y532" t="s">
        <v>251</v>
      </c>
      <c r="Z532" t="s">
        <v>251</v>
      </c>
      <c r="AA532" t="s">
        <v>251</v>
      </c>
      <c r="AB532" t="s">
        <v>251</v>
      </c>
      <c r="AC532"/>
      <c r="AD532"/>
      <c r="AE532" t="s">
        <v>251</v>
      </c>
      <c r="AF532">
        <v>5</v>
      </c>
      <c r="AG532" t="s">
        <v>314</v>
      </c>
      <c r="AH532" t="s">
        <v>251</v>
      </c>
      <c r="AI532" t="s">
        <v>251</v>
      </c>
      <c r="AJ532" t="s">
        <v>251</v>
      </c>
      <c r="AK532" t="s">
        <v>251</v>
      </c>
      <c r="AL532" t="s">
        <v>251</v>
      </c>
      <c r="AM532" t="s">
        <v>251</v>
      </c>
      <c r="AN532"/>
      <c r="AO532" t="s">
        <v>251</v>
      </c>
      <c r="AP532" t="s">
        <v>251</v>
      </c>
    </row>
    <row r="533" spans="1:42" x14ac:dyDescent="0.3">
      <c r="A533" s="210" t="str">
        <f t="shared" si="33"/>
        <v>SL_2028_art_56_41</v>
      </c>
      <c r="B533" s="229" t="str">
        <f t="shared" si="34"/>
        <v>Intercity Bus</v>
      </c>
      <c r="C533" s="240">
        <f t="shared" si="36"/>
        <v>1.4397214122347196E-3</v>
      </c>
      <c r="D533" s="421">
        <f t="shared" si="35"/>
        <v>3.1094383200739357E-7</v>
      </c>
      <c r="E533">
        <v>2.15975E-4</v>
      </c>
      <c r="F533">
        <v>1</v>
      </c>
      <c r="G533">
        <v>1</v>
      </c>
      <c r="H533">
        <v>2027</v>
      </c>
      <c r="I533">
        <v>1</v>
      </c>
      <c r="J533">
        <v>5</v>
      </c>
      <c r="K533" t="s">
        <v>312</v>
      </c>
      <c r="L533">
        <v>8</v>
      </c>
      <c r="M533">
        <v>49</v>
      </c>
      <c r="N533" t="s">
        <v>313</v>
      </c>
      <c r="O533">
        <v>49035</v>
      </c>
      <c r="P533" t="s">
        <v>235</v>
      </c>
      <c r="Q533">
        <v>490350</v>
      </c>
      <c r="R533">
        <v>41</v>
      </c>
      <c r="S533">
        <v>56</v>
      </c>
      <c r="T533" t="s">
        <v>324</v>
      </c>
      <c r="U533">
        <v>15</v>
      </c>
      <c r="V533" t="s">
        <v>342</v>
      </c>
      <c r="W533" t="s">
        <v>251</v>
      </c>
      <c r="X533" t="s">
        <v>251</v>
      </c>
      <c r="Y533" t="s">
        <v>251</v>
      </c>
      <c r="Z533" t="s">
        <v>251</v>
      </c>
      <c r="AA533" t="s">
        <v>251</v>
      </c>
      <c r="AB533" t="s">
        <v>251</v>
      </c>
      <c r="AC533"/>
      <c r="AD533"/>
      <c r="AE533" t="s">
        <v>251</v>
      </c>
      <c r="AF533">
        <v>5</v>
      </c>
      <c r="AG533" t="s">
        <v>314</v>
      </c>
      <c r="AH533" t="s">
        <v>251</v>
      </c>
      <c r="AI533" t="s">
        <v>251</v>
      </c>
      <c r="AJ533" t="s">
        <v>251</v>
      </c>
      <c r="AK533" t="s">
        <v>251</v>
      </c>
      <c r="AL533" t="s">
        <v>251</v>
      </c>
      <c r="AM533" t="s">
        <v>251</v>
      </c>
      <c r="AN533"/>
      <c r="AO533" t="s">
        <v>251</v>
      </c>
      <c r="AP533" t="s">
        <v>251</v>
      </c>
    </row>
    <row r="534" spans="1:42" x14ac:dyDescent="0.3">
      <c r="A534" s="210" t="str">
        <f t="shared" si="33"/>
        <v>SL_2028_art_56_41</v>
      </c>
      <c r="B534" s="229" t="str">
        <f t="shared" si="34"/>
        <v>Intercity Bus</v>
      </c>
      <c r="C534" s="240">
        <f t="shared" si="36"/>
        <v>1.4397214122347196E-3</v>
      </c>
      <c r="D534" s="421">
        <f t="shared" si="35"/>
        <v>3.3440985130540729E-7</v>
      </c>
      <c r="E534">
        <v>2.3227400000000001E-4</v>
      </c>
      <c r="F534">
        <v>1</v>
      </c>
      <c r="G534">
        <v>1</v>
      </c>
      <c r="H534">
        <v>2027</v>
      </c>
      <c r="I534">
        <v>1</v>
      </c>
      <c r="J534">
        <v>5</v>
      </c>
      <c r="K534" t="s">
        <v>312</v>
      </c>
      <c r="L534">
        <v>8</v>
      </c>
      <c r="M534">
        <v>49</v>
      </c>
      <c r="N534" t="s">
        <v>313</v>
      </c>
      <c r="O534">
        <v>49035</v>
      </c>
      <c r="P534" t="s">
        <v>235</v>
      </c>
      <c r="Q534">
        <v>490350</v>
      </c>
      <c r="R534">
        <v>41</v>
      </c>
      <c r="S534">
        <v>56</v>
      </c>
      <c r="T534" t="s">
        <v>324</v>
      </c>
      <c r="U534">
        <v>1</v>
      </c>
      <c r="V534" t="s">
        <v>343</v>
      </c>
      <c r="W534" t="s">
        <v>251</v>
      </c>
      <c r="X534" t="s">
        <v>251</v>
      </c>
      <c r="Y534" t="s">
        <v>251</v>
      </c>
      <c r="Z534" t="s">
        <v>251</v>
      </c>
      <c r="AA534" t="s">
        <v>251</v>
      </c>
      <c r="AB534" t="s">
        <v>251</v>
      </c>
      <c r="AC534"/>
      <c r="AD534"/>
      <c r="AE534" t="s">
        <v>251</v>
      </c>
      <c r="AF534">
        <v>5</v>
      </c>
      <c r="AG534" t="s">
        <v>314</v>
      </c>
      <c r="AH534" t="s">
        <v>251</v>
      </c>
      <c r="AI534" t="s">
        <v>251</v>
      </c>
      <c r="AJ534" t="s">
        <v>251</v>
      </c>
      <c r="AK534" t="s">
        <v>251</v>
      </c>
      <c r="AL534" t="s">
        <v>251</v>
      </c>
      <c r="AM534" t="s">
        <v>251</v>
      </c>
      <c r="AN534"/>
      <c r="AO534" t="s">
        <v>251</v>
      </c>
      <c r="AP534" t="s">
        <v>251</v>
      </c>
    </row>
    <row r="535" spans="1:42" x14ac:dyDescent="0.3">
      <c r="A535" s="210" t="str">
        <f t="shared" si="33"/>
        <v>SL_2028_art_56_32</v>
      </c>
      <c r="B535" s="229" t="str">
        <f t="shared" si="34"/>
        <v>Light Commercial Truck</v>
      </c>
      <c r="C535" s="240">
        <f t="shared" si="36"/>
        <v>2.8352451231163752E-2</v>
      </c>
      <c r="D535" s="421">
        <f t="shared" si="35"/>
        <v>1.756570445536504E-8</v>
      </c>
      <c r="E535">
        <v>6.1954800000000001E-7</v>
      </c>
      <c r="F535">
        <v>1</v>
      </c>
      <c r="G535">
        <v>1</v>
      </c>
      <c r="H535">
        <v>2027</v>
      </c>
      <c r="I535">
        <v>1</v>
      </c>
      <c r="J535">
        <v>5</v>
      </c>
      <c r="K535" t="s">
        <v>312</v>
      </c>
      <c r="L535">
        <v>8</v>
      </c>
      <c r="M535">
        <v>49</v>
      </c>
      <c r="N535" t="s">
        <v>313</v>
      </c>
      <c r="O535">
        <v>49035</v>
      </c>
      <c r="P535" t="s">
        <v>235</v>
      </c>
      <c r="Q535">
        <v>490350</v>
      </c>
      <c r="R535">
        <v>32</v>
      </c>
      <c r="S535">
        <v>56</v>
      </c>
      <c r="T535" t="s">
        <v>324</v>
      </c>
      <c r="U535">
        <v>15</v>
      </c>
      <c r="V535" t="s">
        <v>342</v>
      </c>
      <c r="W535" t="s">
        <v>251</v>
      </c>
      <c r="X535" t="s">
        <v>251</v>
      </c>
      <c r="Y535" t="s">
        <v>251</v>
      </c>
      <c r="Z535" t="s">
        <v>251</v>
      </c>
      <c r="AA535" t="s">
        <v>251</v>
      </c>
      <c r="AB535" t="s">
        <v>251</v>
      </c>
      <c r="AC535"/>
      <c r="AD535"/>
      <c r="AE535" t="s">
        <v>251</v>
      </c>
      <c r="AF535">
        <v>5</v>
      </c>
      <c r="AG535" t="s">
        <v>314</v>
      </c>
      <c r="AH535" t="s">
        <v>251</v>
      </c>
      <c r="AI535" t="s">
        <v>251</v>
      </c>
      <c r="AJ535" t="s">
        <v>251</v>
      </c>
      <c r="AK535" t="s">
        <v>251</v>
      </c>
      <c r="AL535" t="s">
        <v>251</v>
      </c>
      <c r="AM535" t="s">
        <v>251</v>
      </c>
      <c r="AN535"/>
      <c r="AO535" t="s">
        <v>251</v>
      </c>
      <c r="AP535" t="s">
        <v>251</v>
      </c>
    </row>
    <row r="536" spans="1:42" x14ac:dyDescent="0.3">
      <c r="A536" s="210" t="str">
        <f t="shared" si="33"/>
        <v>SL_2028_art_56_32</v>
      </c>
      <c r="B536" s="229" t="str">
        <f t="shared" si="34"/>
        <v>Light Commercial Truck</v>
      </c>
      <c r="C536" s="240">
        <f t="shared" si="36"/>
        <v>2.8352451231163752E-2</v>
      </c>
      <c r="D536" s="421">
        <f t="shared" si="35"/>
        <v>4.895589401633814E-7</v>
      </c>
      <c r="E536">
        <v>1.7266899999999999E-5</v>
      </c>
      <c r="F536">
        <v>1</v>
      </c>
      <c r="G536">
        <v>1</v>
      </c>
      <c r="H536">
        <v>2027</v>
      </c>
      <c r="I536">
        <v>1</v>
      </c>
      <c r="J536">
        <v>5</v>
      </c>
      <c r="K536" t="s">
        <v>312</v>
      </c>
      <c r="L536">
        <v>8</v>
      </c>
      <c r="M536">
        <v>49</v>
      </c>
      <c r="N536" t="s">
        <v>313</v>
      </c>
      <c r="O536">
        <v>49035</v>
      </c>
      <c r="P536" t="s">
        <v>235</v>
      </c>
      <c r="Q536">
        <v>490350</v>
      </c>
      <c r="R536">
        <v>32</v>
      </c>
      <c r="S536">
        <v>56</v>
      </c>
      <c r="T536" t="s">
        <v>324</v>
      </c>
      <c r="U536">
        <v>1</v>
      </c>
      <c r="V536" t="s">
        <v>343</v>
      </c>
      <c r="W536" t="s">
        <v>251</v>
      </c>
      <c r="X536" t="s">
        <v>251</v>
      </c>
      <c r="Y536" t="s">
        <v>251</v>
      </c>
      <c r="Z536" t="s">
        <v>251</v>
      </c>
      <c r="AA536" t="s">
        <v>251</v>
      </c>
      <c r="AB536" t="s">
        <v>251</v>
      </c>
      <c r="AC536"/>
      <c r="AD536"/>
      <c r="AE536" t="s">
        <v>251</v>
      </c>
      <c r="AF536">
        <v>5</v>
      </c>
      <c r="AG536" t="s">
        <v>314</v>
      </c>
      <c r="AH536" t="s">
        <v>251</v>
      </c>
      <c r="AI536" t="s">
        <v>251</v>
      </c>
      <c r="AJ536" t="s">
        <v>251</v>
      </c>
      <c r="AK536" t="s">
        <v>251</v>
      </c>
      <c r="AL536" t="s">
        <v>251</v>
      </c>
      <c r="AM536" t="s">
        <v>251</v>
      </c>
      <c r="AN536"/>
      <c r="AO536" t="s">
        <v>251</v>
      </c>
      <c r="AP536" t="s">
        <v>251</v>
      </c>
    </row>
    <row r="537" spans="1:42" x14ac:dyDescent="0.3">
      <c r="A537" s="210" t="str">
        <f t="shared" si="33"/>
        <v>SL_2028_art_56_31</v>
      </c>
      <c r="B537" s="229" t="str">
        <f t="shared" si="34"/>
        <v>Passenger Truck</v>
      </c>
      <c r="C537" s="240">
        <f t="shared" si="36"/>
        <v>0.24407841471830063</v>
      </c>
      <c r="D537" s="421">
        <f t="shared" si="35"/>
        <v>1.0210532322910671E-7</v>
      </c>
      <c r="E537">
        <v>4.1833000000000001E-7</v>
      </c>
      <c r="F537">
        <v>1</v>
      </c>
      <c r="G537">
        <v>1</v>
      </c>
      <c r="H537">
        <v>2027</v>
      </c>
      <c r="I537">
        <v>1</v>
      </c>
      <c r="J537">
        <v>5</v>
      </c>
      <c r="K537" t="s">
        <v>312</v>
      </c>
      <c r="L537">
        <v>8</v>
      </c>
      <c r="M537">
        <v>49</v>
      </c>
      <c r="N537" t="s">
        <v>313</v>
      </c>
      <c r="O537">
        <v>49035</v>
      </c>
      <c r="P537" t="s">
        <v>235</v>
      </c>
      <c r="Q537">
        <v>490350</v>
      </c>
      <c r="R537">
        <v>31</v>
      </c>
      <c r="S537">
        <v>56</v>
      </c>
      <c r="T537" t="s">
        <v>324</v>
      </c>
      <c r="U537">
        <v>15</v>
      </c>
      <c r="V537" t="s">
        <v>342</v>
      </c>
      <c r="W537" t="s">
        <v>251</v>
      </c>
      <c r="X537" t="s">
        <v>251</v>
      </c>
      <c r="Y537" t="s">
        <v>251</v>
      </c>
      <c r="Z537" t="s">
        <v>251</v>
      </c>
      <c r="AA537" t="s">
        <v>251</v>
      </c>
      <c r="AB537" t="s">
        <v>251</v>
      </c>
      <c r="AC537"/>
      <c r="AD537"/>
      <c r="AE537" t="s">
        <v>251</v>
      </c>
      <c r="AF537">
        <v>5</v>
      </c>
      <c r="AG537" t="s">
        <v>314</v>
      </c>
      <c r="AH537" t="s">
        <v>251</v>
      </c>
      <c r="AI537" t="s">
        <v>251</v>
      </c>
      <c r="AJ537" t="s">
        <v>251</v>
      </c>
      <c r="AK537" t="s">
        <v>251</v>
      </c>
      <c r="AL537" t="s">
        <v>251</v>
      </c>
      <c r="AM537" t="s">
        <v>251</v>
      </c>
      <c r="AN537"/>
      <c r="AO537" t="s">
        <v>251</v>
      </c>
      <c r="AP537" t="s">
        <v>251</v>
      </c>
    </row>
    <row r="538" spans="1:42" x14ac:dyDescent="0.3">
      <c r="A538" s="210" t="str">
        <f t="shared" si="33"/>
        <v>SL_2028_art_56_31</v>
      </c>
      <c r="B538" s="229" t="str">
        <f t="shared" si="34"/>
        <v>Passenger Truck</v>
      </c>
      <c r="C538" s="240">
        <f t="shared" si="36"/>
        <v>0.24407841471830063</v>
      </c>
      <c r="D538" s="421">
        <f t="shared" si="35"/>
        <v>4.0877032504947396E-6</v>
      </c>
      <c r="E538">
        <v>1.6747499999999998E-5</v>
      </c>
      <c r="F538">
        <v>1</v>
      </c>
      <c r="G538">
        <v>1</v>
      </c>
      <c r="H538">
        <v>2027</v>
      </c>
      <c r="I538">
        <v>1</v>
      </c>
      <c r="J538">
        <v>5</v>
      </c>
      <c r="K538" t="s">
        <v>312</v>
      </c>
      <c r="L538">
        <v>8</v>
      </c>
      <c r="M538">
        <v>49</v>
      </c>
      <c r="N538" t="s">
        <v>313</v>
      </c>
      <c r="O538">
        <v>49035</v>
      </c>
      <c r="P538" t="s">
        <v>235</v>
      </c>
      <c r="Q538">
        <v>490350</v>
      </c>
      <c r="R538">
        <v>31</v>
      </c>
      <c r="S538">
        <v>56</v>
      </c>
      <c r="T538" t="s">
        <v>324</v>
      </c>
      <c r="U538">
        <v>1</v>
      </c>
      <c r="V538" t="s">
        <v>343</v>
      </c>
      <c r="W538" t="s">
        <v>251</v>
      </c>
      <c r="X538" t="s">
        <v>251</v>
      </c>
      <c r="Y538" t="s">
        <v>251</v>
      </c>
      <c r="Z538" t="s">
        <v>251</v>
      </c>
      <c r="AA538" t="s">
        <v>251</v>
      </c>
      <c r="AB538" t="s">
        <v>251</v>
      </c>
      <c r="AC538"/>
      <c r="AD538"/>
      <c r="AE538" t="s">
        <v>251</v>
      </c>
      <c r="AF538">
        <v>5</v>
      </c>
      <c r="AG538" t="s">
        <v>314</v>
      </c>
      <c r="AH538" t="s">
        <v>251</v>
      </c>
      <c r="AI538" t="s">
        <v>251</v>
      </c>
      <c r="AJ538" t="s">
        <v>251</v>
      </c>
      <c r="AK538" t="s">
        <v>251</v>
      </c>
      <c r="AL538" t="s">
        <v>251</v>
      </c>
      <c r="AM538" t="s">
        <v>251</v>
      </c>
      <c r="AN538"/>
      <c r="AO538" t="s">
        <v>251</v>
      </c>
      <c r="AP538" t="s">
        <v>251</v>
      </c>
    </row>
    <row r="539" spans="1:42" x14ac:dyDescent="0.3">
      <c r="A539" s="210" t="str">
        <f t="shared" si="33"/>
        <v>SL_2028_art_56_21</v>
      </c>
      <c r="B539" s="229" t="str">
        <f t="shared" si="34"/>
        <v>Passenger Car</v>
      </c>
      <c r="C539" s="240">
        <f t="shared" si="36"/>
        <v>0.64892751445142116</v>
      </c>
      <c r="D539" s="421">
        <f t="shared" si="35"/>
        <v>8.4733710199494315E-8</v>
      </c>
      <c r="E539">
        <v>1.3057499999999999E-7</v>
      </c>
      <c r="F539">
        <v>1</v>
      </c>
      <c r="G539">
        <v>1</v>
      </c>
      <c r="H539">
        <v>2027</v>
      </c>
      <c r="I539">
        <v>1</v>
      </c>
      <c r="J539">
        <v>5</v>
      </c>
      <c r="K539" t="s">
        <v>312</v>
      </c>
      <c r="L539">
        <v>8</v>
      </c>
      <c r="M539">
        <v>49</v>
      </c>
      <c r="N539" t="s">
        <v>313</v>
      </c>
      <c r="O539">
        <v>49035</v>
      </c>
      <c r="P539" t="s">
        <v>235</v>
      </c>
      <c r="Q539">
        <v>490350</v>
      </c>
      <c r="R539">
        <v>21</v>
      </c>
      <c r="S539">
        <v>56</v>
      </c>
      <c r="T539" t="s">
        <v>324</v>
      </c>
      <c r="U539">
        <v>15</v>
      </c>
      <c r="V539" t="s">
        <v>342</v>
      </c>
      <c r="W539" t="s">
        <v>251</v>
      </c>
      <c r="X539" t="s">
        <v>251</v>
      </c>
      <c r="Y539" t="s">
        <v>251</v>
      </c>
      <c r="Z539" t="s">
        <v>251</v>
      </c>
      <c r="AA539" t="s">
        <v>251</v>
      </c>
      <c r="AB539" t="s">
        <v>251</v>
      </c>
      <c r="AC539"/>
      <c r="AD539"/>
      <c r="AE539" t="s">
        <v>251</v>
      </c>
      <c r="AF539">
        <v>5</v>
      </c>
      <c r="AG539" t="s">
        <v>314</v>
      </c>
      <c r="AH539" t="s">
        <v>251</v>
      </c>
      <c r="AI539" t="s">
        <v>251</v>
      </c>
      <c r="AJ539" t="s">
        <v>251</v>
      </c>
      <c r="AK539" t="s">
        <v>251</v>
      </c>
      <c r="AL539" t="s">
        <v>251</v>
      </c>
      <c r="AM539" t="s">
        <v>251</v>
      </c>
      <c r="AN539"/>
      <c r="AO539" t="s">
        <v>251</v>
      </c>
      <c r="AP539" t="s">
        <v>251</v>
      </c>
    </row>
    <row r="540" spans="1:42" x14ac:dyDescent="0.3">
      <c r="A540" s="210" t="str">
        <f t="shared" si="33"/>
        <v>SL_2028_art_56_21</v>
      </c>
      <c r="B540" s="229" t="str">
        <f t="shared" si="34"/>
        <v>Passenger Car</v>
      </c>
      <c r="C540" s="240">
        <f t="shared" si="36"/>
        <v>0.64892751445142116</v>
      </c>
      <c r="D540" s="421">
        <f t="shared" si="35"/>
        <v>1.0555844306575488E-5</v>
      </c>
      <c r="E540">
        <v>1.6266600000000001E-5</v>
      </c>
      <c r="F540">
        <v>1</v>
      </c>
      <c r="G540">
        <v>1</v>
      </c>
      <c r="H540">
        <v>2027</v>
      </c>
      <c r="I540">
        <v>1</v>
      </c>
      <c r="J540">
        <v>5</v>
      </c>
      <c r="K540" t="s">
        <v>312</v>
      </c>
      <c r="L540">
        <v>8</v>
      </c>
      <c r="M540">
        <v>49</v>
      </c>
      <c r="N540" t="s">
        <v>313</v>
      </c>
      <c r="O540">
        <v>49035</v>
      </c>
      <c r="P540" t="s">
        <v>235</v>
      </c>
      <c r="Q540">
        <v>490350</v>
      </c>
      <c r="R540">
        <v>21</v>
      </c>
      <c r="S540">
        <v>56</v>
      </c>
      <c r="T540" t="s">
        <v>324</v>
      </c>
      <c r="U540">
        <v>1</v>
      </c>
      <c r="V540" t="s">
        <v>343</v>
      </c>
      <c r="W540" t="s">
        <v>251</v>
      </c>
      <c r="X540" t="s">
        <v>251</v>
      </c>
      <c r="Y540" t="s">
        <v>251</v>
      </c>
      <c r="Z540" t="s">
        <v>251</v>
      </c>
      <c r="AA540" t="s">
        <v>251</v>
      </c>
      <c r="AB540" t="s">
        <v>251</v>
      </c>
      <c r="AC540"/>
      <c r="AD540"/>
      <c r="AE540" t="s">
        <v>251</v>
      </c>
      <c r="AF540">
        <v>5</v>
      </c>
      <c r="AG540" t="s">
        <v>314</v>
      </c>
      <c r="AH540" t="s">
        <v>251</v>
      </c>
      <c r="AI540" t="s">
        <v>251</v>
      </c>
      <c r="AJ540" t="s">
        <v>251</v>
      </c>
      <c r="AK540" t="s">
        <v>251</v>
      </c>
      <c r="AL540" t="s">
        <v>251</v>
      </c>
      <c r="AM540" t="s">
        <v>251</v>
      </c>
      <c r="AN540"/>
      <c r="AO540" t="s">
        <v>251</v>
      </c>
      <c r="AP540" t="s">
        <v>251</v>
      </c>
    </row>
    <row r="541" spans="1:42" x14ac:dyDescent="0.3">
      <c r="A541" s="210" t="str">
        <f t="shared" si="33"/>
        <v>SL_2028_art_56_11</v>
      </c>
      <c r="B541" s="229" t="str">
        <f t="shared" si="34"/>
        <v>Motorcycle</v>
      </c>
      <c r="C541" s="240">
        <f t="shared" si="36"/>
        <v>8.6555709987792731E-4</v>
      </c>
      <c r="D541" s="421">
        <f t="shared" si="35"/>
        <v>0</v>
      </c>
      <c r="E541">
        <v>0</v>
      </c>
      <c r="F541">
        <v>1</v>
      </c>
      <c r="G541">
        <v>1</v>
      </c>
      <c r="H541">
        <v>2027</v>
      </c>
      <c r="I541">
        <v>1</v>
      </c>
      <c r="J541">
        <v>5</v>
      </c>
      <c r="K541" t="s">
        <v>312</v>
      </c>
      <c r="L541">
        <v>8</v>
      </c>
      <c r="M541">
        <v>49</v>
      </c>
      <c r="N541" t="s">
        <v>313</v>
      </c>
      <c r="O541">
        <v>49035</v>
      </c>
      <c r="P541" t="s">
        <v>235</v>
      </c>
      <c r="Q541">
        <v>490350</v>
      </c>
      <c r="R541">
        <v>11</v>
      </c>
      <c r="S541">
        <v>56</v>
      </c>
      <c r="T541" t="s">
        <v>324</v>
      </c>
      <c r="U541">
        <v>15</v>
      </c>
      <c r="V541" t="s">
        <v>342</v>
      </c>
      <c r="W541" t="s">
        <v>251</v>
      </c>
      <c r="X541" t="s">
        <v>251</v>
      </c>
      <c r="Y541" t="s">
        <v>251</v>
      </c>
      <c r="Z541" t="s">
        <v>251</v>
      </c>
      <c r="AA541" t="s">
        <v>251</v>
      </c>
      <c r="AB541" t="s">
        <v>251</v>
      </c>
      <c r="AC541"/>
      <c r="AD541"/>
      <c r="AE541" t="s">
        <v>251</v>
      </c>
      <c r="AF541">
        <v>5</v>
      </c>
      <c r="AG541" t="s">
        <v>314</v>
      </c>
      <c r="AH541" t="s">
        <v>251</v>
      </c>
      <c r="AI541" t="s">
        <v>251</v>
      </c>
      <c r="AJ541" t="s">
        <v>251</v>
      </c>
      <c r="AK541" t="s">
        <v>251</v>
      </c>
      <c r="AL541" t="s">
        <v>251</v>
      </c>
      <c r="AM541" t="s">
        <v>251</v>
      </c>
      <c r="AN541"/>
      <c r="AO541" t="s">
        <v>251</v>
      </c>
      <c r="AP541" t="s">
        <v>251</v>
      </c>
    </row>
    <row r="542" spans="1:42" x14ac:dyDescent="0.3">
      <c r="A542" s="210" t="str">
        <f t="shared" si="33"/>
        <v>SL_2028_art_56_11</v>
      </c>
      <c r="B542" s="229" t="str">
        <f t="shared" si="34"/>
        <v>Motorcycle</v>
      </c>
      <c r="C542" s="240">
        <f t="shared" si="36"/>
        <v>8.6555709987792731E-4</v>
      </c>
      <c r="D542" s="421">
        <f t="shared" si="35"/>
        <v>5.4661488860070888E-8</v>
      </c>
      <c r="E542">
        <v>6.3151799999999994E-5</v>
      </c>
      <c r="F542">
        <v>1</v>
      </c>
      <c r="G542">
        <v>1</v>
      </c>
      <c r="H542">
        <v>2027</v>
      </c>
      <c r="I542">
        <v>1</v>
      </c>
      <c r="J542">
        <v>5</v>
      </c>
      <c r="K542" t="s">
        <v>312</v>
      </c>
      <c r="L542">
        <v>8</v>
      </c>
      <c r="M542">
        <v>49</v>
      </c>
      <c r="N542" t="s">
        <v>313</v>
      </c>
      <c r="O542">
        <v>49035</v>
      </c>
      <c r="P542" t="s">
        <v>235</v>
      </c>
      <c r="Q542">
        <v>490350</v>
      </c>
      <c r="R542">
        <v>11</v>
      </c>
      <c r="S542">
        <v>56</v>
      </c>
      <c r="T542" t="s">
        <v>324</v>
      </c>
      <c r="U542">
        <v>1</v>
      </c>
      <c r="V542" t="s">
        <v>343</v>
      </c>
      <c r="W542" t="s">
        <v>251</v>
      </c>
      <c r="X542" t="s">
        <v>251</v>
      </c>
      <c r="Y542" t="s">
        <v>251</v>
      </c>
      <c r="Z542" t="s">
        <v>251</v>
      </c>
      <c r="AA542" t="s">
        <v>251</v>
      </c>
      <c r="AB542" t="s">
        <v>251</v>
      </c>
      <c r="AC542"/>
      <c r="AD542"/>
      <c r="AE542" t="s">
        <v>251</v>
      </c>
      <c r="AF542">
        <v>5</v>
      </c>
      <c r="AG542" t="s">
        <v>314</v>
      </c>
      <c r="AH542" t="s">
        <v>251</v>
      </c>
      <c r="AI542" t="s">
        <v>251</v>
      </c>
      <c r="AJ542" t="s">
        <v>251</v>
      </c>
      <c r="AK542" t="s">
        <v>251</v>
      </c>
      <c r="AL542" t="s">
        <v>251</v>
      </c>
      <c r="AM542" t="s">
        <v>251</v>
      </c>
      <c r="AN542"/>
      <c r="AO542" t="s">
        <v>251</v>
      </c>
      <c r="AP542" t="s">
        <v>251</v>
      </c>
    </row>
    <row r="543" spans="1:42" x14ac:dyDescent="0.3">
      <c r="A543" s="210" t="str">
        <f t="shared" si="33"/>
        <v>SL_2028_art_55_62</v>
      </c>
      <c r="B543" s="229" t="str">
        <f t="shared" si="34"/>
        <v>Combination Long Haul Truck</v>
      </c>
      <c r="C543" s="240">
        <f t="shared" si="36"/>
        <v>2.2573995543173502E-2</v>
      </c>
      <c r="D543" s="421">
        <f t="shared" si="35"/>
        <v>2.3430227194126072E-4</v>
      </c>
      <c r="E543">
        <v>1.0379299999999999E-2</v>
      </c>
      <c r="F543">
        <v>1</v>
      </c>
      <c r="G543">
        <v>1</v>
      </c>
      <c r="H543">
        <v>2027</v>
      </c>
      <c r="I543">
        <v>1</v>
      </c>
      <c r="J543">
        <v>5</v>
      </c>
      <c r="K543" t="s">
        <v>312</v>
      </c>
      <c r="L543">
        <v>8</v>
      </c>
      <c r="M543">
        <v>49</v>
      </c>
      <c r="N543" t="s">
        <v>313</v>
      </c>
      <c r="O543">
        <v>49035</v>
      </c>
      <c r="P543" t="s">
        <v>235</v>
      </c>
      <c r="Q543">
        <v>490350</v>
      </c>
      <c r="R543">
        <v>62</v>
      </c>
      <c r="S543">
        <v>55</v>
      </c>
      <c r="T543" t="s">
        <v>325</v>
      </c>
      <c r="U543">
        <v>15</v>
      </c>
      <c r="V543" t="s">
        <v>342</v>
      </c>
      <c r="W543" t="s">
        <v>251</v>
      </c>
      <c r="X543" t="s">
        <v>251</v>
      </c>
      <c r="Y543" t="s">
        <v>251</v>
      </c>
      <c r="Z543" t="s">
        <v>251</v>
      </c>
      <c r="AA543" t="s">
        <v>251</v>
      </c>
      <c r="AB543" t="s">
        <v>251</v>
      </c>
      <c r="AC543"/>
      <c r="AD543"/>
      <c r="AE543" t="s">
        <v>251</v>
      </c>
      <c r="AF543">
        <v>5</v>
      </c>
      <c r="AG543" t="s">
        <v>314</v>
      </c>
      <c r="AH543" t="s">
        <v>251</v>
      </c>
      <c r="AI543" t="s">
        <v>251</v>
      </c>
      <c r="AJ543" t="s">
        <v>251</v>
      </c>
      <c r="AK543" t="s">
        <v>251</v>
      </c>
      <c r="AL543" t="s">
        <v>251</v>
      </c>
      <c r="AM543" t="s">
        <v>251</v>
      </c>
      <c r="AN543"/>
      <c r="AO543" t="s">
        <v>251</v>
      </c>
      <c r="AP543" t="s">
        <v>251</v>
      </c>
    </row>
    <row r="544" spans="1:42" x14ac:dyDescent="0.3">
      <c r="A544" s="210" t="str">
        <f t="shared" si="33"/>
        <v>SL_2028_art_55_62</v>
      </c>
      <c r="B544" s="229" t="str">
        <f t="shared" si="34"/>
        <v>Combination Long Haul Truck</v>
      </c>
      <c r="C544" s="240">
        <f t="shared" si="36"/>
        <v>2.2573995543173502E-2</v>
      </c>
      <c r="D544" s="421">
        <f t="shared" si="35"/>
        <v>2.4938847316276355E-4</v>
      </c>
      <c r="E544">
        <v>1.1047599999999999E-2</v>
      </c>
      <c r="F544">
        <v>1</v>
      </c>
      <c r="G544">
        <v>1</v>
      </c>
      <c r="H544">
        <v>2027</v>
      </c>
      <c r="I544">
        <v>1</v>
      </c>
      <c r="J544">
        <v>5</v>
      </c>
      <c r="K544" t="s">
        <v>312</v>
      </c>
      <c r="L544">
        <v>8</v>
      </c>
      <c r="M544">
        <v>49</v>
      </c>
      <c r="N544" t="s">
        <v>313</v>
      </c>
      <c r="O544">
        <v>49035</v>
      </c>
      <c r="P544" t="s">
        <v>235</v>
      </c>
      <c r="Q544">
        <v>490350</v>
      </c>
      <c r="R544">
        <v>62</v>
      </c>
      <c r="S544">
        <v>55</v>
      </c>
      <c r="T544" t="s">
        <v>325</v>
      </c>
      <c r="U544">
        <v>1</v>
      </c>
      <c r="V544" t="s">
        <v>343</v>
      </c>
      <c r="W544" t="s">
        <v>251</v>
      </c>
      <c r="X544" t="s">
        <v>251</v>
      </c>
      <c r="Y544" t="s">
        <v>251</v>
      </c>
      <c r="Z544" t="s">
        <v>251</v>
      </c>
      <c r="AA544" t="s">
        <v>251</v>
      </c>
      <c r="AB544" t="s">
        <v>251</v>
      </c>
      <c r="AC544"/>
      <c r="AD544"/>
      <c r="AE544" t="s">
        <v>251</v>
      </c>
      <c r="AF544">
        <v>5</v>
      </c>
      <c r="AG544" t="s">
        <v>314</v>
      </c>
      <c r="AH544" t="s">
        <v>251</v>
      </c>
      <c r="AI544" t="s">
        <v>251</v>
      </c>
      <c r="AJ544" t="s">
        <v>251</v>
      </c>
      <c r="AK544" t="s">
        <v>251</v>
      </c>
      <c r="AL544" t="s">
        <v>251</v>
      </c>
      <c r="AM544" t="s">
        <v>251</v>
      </c>
      <c r="AN544"/>
      <c r="AO544" t="s">
        <v>251</v>
      </c>
      <c r="AP544" t="s">
        <v>251</v>
      </c>
    </row>
    <row r="545" spans="1:42" x14ac:dyDescent="0.3">
      <c r="A545" s="210" t="str">
        <f t="shared" si="33"/>
        <v>SL_2028_art_55_61</v>
      </c>
      <c r="B545" s="229" t="str">
        <f t="shared" si="34"/>
        <v>Combination Short Haul Truck</v>
      </c>
      <c r="C545" s="240">
        <f t="shared" si="36"/>
        <v>2.089364887475836E-2</v>
      </c>
      <c r="D545" s="421">
        <f t="shared" si="35"/>
        <v>2.108733299982737E-4</v>
      </c>
      <c r="E545">
        <v>1.00927E-2</v>
      </c>
      <c r="F545">
        <v>1</v>
      </c>
      <c r="G545">
        <v>1</v>
      </c>
      <c r="H545">
        <v>2027</v>
      </c>
      <c r="I545">
        <v>1</v>
      </c>
      <c r="J545">
        <v>5</v>
      </c>
      <c r="K545" t="s">
        <v>312</v>
      </c>
      <c r="L545">
        <v>8</v>
      </c>
      <c r="M545">
        <v>49</v>
      </c>
      <c r="N545" t="s">
        <v>313</v>
      </c>
      <c r="O545">
        <v>49035</v>
      </c>
      <c r="P545" t="s">
        <v>235</v>
      </c>
      <c r="Q545">
        <v>490350</v>
      </c>
      <c r="R545">
        <v>61</v>
      </c>
      <c r="S545">
        <v>55</v>
      </c>
      <c r="T545" t="s">
        <v>325</v>
      </c>
      <c r="U545">
        <v>15</v>
      </c>
      <c r="V545" t="s">
        <v>342</v>
      </c>
      <c r="W545" t="s">
        <v>251</v>
      </c>
      <c r="X545" t="s">
        <v>251</v>
      </c>
      <c r="Y545" t="s">
        <v>251</v>
      </c>
      <c r="Z545" t="s">
        <v>251</v>
      </c>
      <c r="AA545" t="s">
        <v>251</v>
      </c>
      <c r="AB545" t="s">
        <v>251</v>
      </c>
      <c r="AC545"/>
      <c r="AD545"/>
      <c r="AE545" t="s">
        <v>251</v>
      </c>
      <c r="AF545">
        <v>5</v>
      </c>
      <c r="AG545" t="s">
        <v>314</v>
      </c>
      <c r="AH545" t="s">
        <v>251</v>
      </c>
      <c r="AI545" t="s">
        <v>251</v>
      </c>
      <c r="AJ545" t="s">
        <v>251</v>
      </c>
      <c r="AK545" t="s">
        <v>251</v>
      </c>
      <c r="AL545" t="s">
        <v>251</v>
      </c>
      <c r="AM545" t="s">
        <v>251</v>
      </c>
      <c r="AN545"/>
      <c r="AO545" t="s">
        <v>251</v>
      </c>
      <c r="AP545" t="s">
        <v>251</v>
      </c>
    </row>
    <row r="546" spans="1:42" x14ac:dyDescent="0.3">
      <c r="A546" s="210" t="str">
        <f t="shared" si="33"/>
        <v>SL_2028_art_55_61</v>
      </c>
      <c r="B546" s="229" t="str">
        <f t="shared" si="34"/>
        <v>Combination Short Haul Truck</v>
      </c>
      <c r="C546" s="240">
        <f t="shared" si="36"/>
        <v>2.089364887475836E-2</v>
      </c>
      <c r="D546" s="421">
        <f t="shared" si="35"/>
        <v>2.2452941890281576E-4</v>
      </c>
      <c r="E546">
        <v>1.07463E-2</v>
      </c>
      <c r="F546">
        <v>1</v>
      </c>
      <c r="G546">
        <v>1</v>
      </c>
      <c r="H546">
        <v>2027</v>
      </c>
      <c r="I546">
        <v>1</v>
      </c>
      <c r="J546">
        <v>5</v>
      </c>
      <c r="K546" t="s">
        <v>312</v>
      </c>
      <c r="L546">
        <v>8</v>
      </c>
      <c r="M546">
        <v>49</v>
      </c>
      <c r="N546" t="s">
        <v>313</v>
      </c>
      <c r="O546">
        <v>49035</v>
      </c>
      <c r="P546" t="s">
        <v>235</v>
      </c>
      <c r="Q546">
        <v>490350</v>
      </c>
      <c r="R546">
        <v>61</v>
      </c>
      <c r="S546">
        <v>55</v>
      </c>
      <c r="T546" t="s">
        <v>325</v>
      </c>
      <c r="U546">
        <v>1</v>
      </c>
      <c r="V546" t="s">
        <v>343</v>
      </c>
      <c r="W546" t="s">
        <v>251</v>
      </c>
      <c r="X546" t="s">
        <v>251</v>
      </c>
      <c r="Y546" t="s">
        <v>251</v>
      </c>
      <c r="Z546" t="s">
        <v>251</v>
      </c>
      <c r="AA546" t="s">
        <v>251</v>
      </c>
      <c r="AB546" t="s">
        <v>251</v>
      </c>
      <c r="AC546"/>
      <c r="AD546"/>
      <c r="AE546" t="s">
        <v>251</v>
      </c>
      <c r="AF546">
        <v>5</v>
      </c>
      <c r="AG546" t="s">
        <v>314</v>
      </c>
      <c r="AH546" t="s">
        <v>251</v>
      </c>
      <c r="AI546" t="s">
        <v>251</v>
      </c>
      <c r="AJ546" t="s">
        <v>251</v>
      </c>
      <c r="AK546" t="s">
        <v>251</v>
      </c>
      <c r="AL546" t="s">
        <v>251</v>
      </c>
      <c r="AM546" t="s">
        <v>251</v>
      </c>
      <c r="AN546"/>
      <c r="AO546" t="s">
        <v>251</v>
      </c>
      <c r="AP546" t="s">
        <v>251</v>
      </c>
    </row>
    <row r="547" spans="1:42" x14ac:dyDescent="0.3">
      <c r="A547" s="210" t="str">
        <f t="shared" si="33"/>
        <v>SL_2028_art_55_54</v>
      </c>
      <c r="B547" s="229" t="str">
        <f t="shared" si="34"/>
        <v>Motor Home</v>
      </c>
      <c r="C547" s="240">
        <f t="shared" si="36"/>
        <v>2.7279009872292342E-3</v>
      </c>
      <c r="D547" s="421">
        <f t="shared" si="35"/>
        <v>1.5115790392414887E-5</v>
      </c>
      <c r="E547">
        <v>5.5411799999999997E-3</v>
      </c>
      <c r="F547">
        <v>1</v>
      </c>
      <c r="G547">
        <v>1</v>
      </c>
      <c r="H547">
        <v>2027</v>
      </c>
      <c r="I547">
        <v>1</v>
      </c>
      <c r="J547">
        <v>5</v>
      </c>
      <c r="K547" t="s">
        <v>312</v>
      </c>
      <c r="L547">
        <v>8</v>
      </c>
      <c r="M547">
        <v>49</v>
      </c>
      <c r="N547" t="s">
        <v>313</v>
      </c>
      <c r="O547">
        <v>49035</v>
      </c>
      <c r="P547" t="s">
        <v>235</v>
      </c>
      <c r="Q547">
        <v>490350</v>
      </c>
      <c r="R547">
        <v>54</v>
      </c>
      <c r="S547">
        <v>55</v>
      </c>
      <c r="T547" t="s">
        <v>325</v>
      </c>
      <c r="U547">
        <v>15</v>
      </c>
      <c r="V547" t="s">
        <v>342</v>
      </c>
      <c r="W547" t="s">
        <v>251</v>
      </c>
      <c r="X547" t="s">
        <v>251</v>
      </c>
      <c r="Y547" t="s">
        <v>251</v>
      </c>
      <c r="Z547" t="s">
        <v>251</v>
      </c>
      <c r="AA547" t="s">
        <v>251</v>
      </c>
      <c r="AB547" t="s">
        <v>251</v>
      </c>
      <c r="AC547"/>
      <c r="AD547"/>
      <c r="AE547" t="s">
        <v>251</v>
      </c>
      <c r="AF547">
        <v>5</v>
      </c>
      <c r="AG547" t="s">
        <v>314</v>
      </c>
      <c r="AH547" t="s">
        <v>251</v>
      </c>
      <c r="AI547" t="s">
        <v>251</v>
      </c>
      <c r="AJ547" t="s">
        <v>251</v>
      </c>
      <c r="AK547" t="s">
        <v>251</v>
      </c>
      <c r="AL547" t="s">
        <v>251</v>
      </c>
      <c r="AM547" t="s">
        <v>251</v>
      </c>
      <c r="AN547"/>
      <c r="AO547" t="s">
        <v>251</v>
      </c>
      <c r="AP547" t="s">
        <v>251</v>
      </c>
    </row>
    <row r="548" spans="1:42" x14ac:dyDescent="0.3">
      <c r="A548" s="210" t="str">
        <f t="shared" si="33"/>
        <v>SL_2028_art_55_54</v>
      </c>
      <c r="B548" s="229" t="str">
        <f t="shared" si="34"/>
        <v>Motor Home</v>
      </c>
      <c r="C548" s="240">
        <f t="shared" si="36"/>
        <v>2.7279009872292342E-3</v>
      </c>
      <c r="D548" s="421">
        <f t="shared" si="35"/>
        <v>2.0461657957088019E-5</v>
      </c>
      <c r="E548">
        <v>7.5008799999999997E-3</v>
      </c>
      <c r="F548">
        <v>1</v>
      </c>
      <c r="G548">
        <v>1</v>
      </c>
      <c r="H548">
        <v>2027</v>
      </c>
      <c r="I548">
        <v>1</v>
      </c>
      <c r="J548">
        <v>5</v>
      </c>
      <c r="K548" t="s">
        <v>312</v>
      </c>
      <c r="L548">
        <v>8</v>
      </c>
      <c r="M548">
        <v>49</v>
      </c>
      <c r="N548" t="s">
        <v>313</v>
      </c>
      <c r="O548">
        <v>49035</v>
      </c>
      <c r="P548" t="s">
        <v>235</v>
      </c>
      <c r="Q548">
        <v>490350</v>
      </c>
      <c r="R548">
        <v>54</v>
      </c>
      <c r="S548">
        <v>55</v>
      </c>
      <c r="T548" t="s">
        <v>325</v>
      </c>
      <c r="U548">
        <v>1</v>
      </c>
      <c r="V548" t="s">
        <v>343</v>
      </c>
      <c r="W548" t="s">
        <v>251</v>
      </c>
      <c r="X548" t="s">
        <v>251</v>
      </c>
      <c r="Y548" t="s">
        <v>251</v>
      </c>
      <c r="Z548" t="s">
        <v>251</v>
      </c>
      <c r="AA548" t="s">
        <v>251</v>
      </c>
      <c r="AB548" t="s">
        <v>251</v>
      </c>
      <c r="AC548"/>
      <c r="AD548"/>
      <c r="AE548" t="s">
        <v>251</v>
      </c>
      <c r="AF548">
        <v>5</v>
      </c>
      <c r="AG548" t="s">
        <v>314</v>
      </c>
      <c r="AH548" t="s">
        <v>251</v>
      </c>
      <c r="AI548" t="s">
        <v>251</v>
      </c>
      <c r="AJ548" t="s">
        <v>251</v>
      </c>
      <c r="AK548" t="s">
        <v>251</v>
      </c>
      <c r="AL548" t="s">
        <v>251</v>
      </c>
      <c r="AM548" t="s">
        <v>251</v>
      </c>
      <c r="AN548"/>
      <c r="AO548" t="s">
        <v>251</v>
      </c>
      <c r="AP548" t="s">
        <v>251</v>
      </c>
    </row>
    <row r="549" spans="1:42" x14ac:dyDescent="0.3">
      <c r="A549" s="210" t="str">
        <f t="shared" si="33"/>
        <v>SL_2028_art_55_53</v>
      </c>
      <c r="B549" s="229" t="str">
        <f t="shared" si="34"/>
        <v>Single Long Haul Truck</v>
      </c>
      <c r="C549" s="240">
        <f t="shared" si="36"/>
        <v>1.7512108294727017E-3</v>
      </c>
      <c r="D549" s="421">
        <f t="shared" si="35"/>
        <v>1.0366029823439237E-5</v>
      </c>
      <c r="E549">
        <v>5.9193500000000003E-3</v>
      </c>
      <c r="F549">
        <v>1</v>
      </c>
      <c r="G549">
        <v>1</v>
      </c>
      <c r="H549">
        <v>2027</v>
      </c>
      <c r="I549">
        <v>1</v>
      </c>
      <c r="J549">
        <v>5</v>
      </c>
      <c r="K549" t="s">
        <v>312</v>
      </c>
      <c r="L549">
        <v>8</v>
      </c>
      <c r="M549">
        <v>49</v>
      </c>
      <c r="N549" t="s">
        <v>313</v>
      </c>
      <c r="O549">
        <v>49035</v>
      </c>
      <c r="P549" t="s">
        <v>235</v>
      </c>
      <c r="Q549">
        <v>490350</v>
      </c>
      <c r="R549">
        <v>53</v>
      </c>
      <c r="S549">
        <v>55</v>
      </c>
      <c r="T549" t="s">
        <v>325</v>
      </c>
      <c r="U549">
        <v>15</v>
      </c>
      <c r="V549" t="s">
        <v>342</v>
      </c>
      <c r="W549" t="s">
        <v>251</v>
      </c>
      <c r="X549" t="s">
        <v>251</v>
      </c>
      <c r="Y549" t="s">
        <v>251</v>
      </c>
      <c r="Z549" t="s">
        <v>251</v>
      </c>
      <c r="AA549" t="s">
        <v>251</v>
      </c>
      <c r="AB549" t="s">
        <v>251</v>
      </c>
      <c r="AC549"/>
      <c r="AD549"/>
      <c r="AE549" t="s">
        <v>251</v>
      </c>
      <c r="AF549">
        <v>5</v>
      </c>
      <c r="AG549" t="s">
        <v>314</v>
      </c>
      <c r="AH549" t="s">
        <v>251</v>
      </c>
      <c r="AI549" t="s">
        <v>251</v>
      </c>
      <c r="AJ549" t="s">
        <v>251</v>
      </c>
      <c r="AK549" t="s">
        <v>251</v>
      </c>
      <c r="AL549" t="s">
        <v>251</v>
      </c>
      <c r="AM549" t="s">
        <v>251</v>
      </c>
      <c r="AN549"/>
      <c r="AO549" t="s">
        <v>251</v>
      </c>
      <c r="AP549" t="s">
        <v>251</v>
      </c>
    </row>
    <row r="550" spans="1:42" x14ac:dyDescent="0.3">
      <c r="A550" s="210" t="str">
        <f t="shared" si="33"/>
        <v>SL_2028_art_55_53</v>
      </c>
      <c r="B550" s="229" t="str">
        <f t="shared" si="34"/>
        <v>Single Long Haul Truck</v>
      </c>
      <c r="C550" s="240">
        <f t="shared" si="36"/>
        <v>1.7512108294727017E-3</v>
      </c>
      <c r="D550" s="421">
        <f t="shared" si="35"/>
        <v>1.1273104496781212E-5</v>
      </c>
      <c r="E550">
        <v>6.4373199999999998E-3</v>
      </c>
      <c r="F550">
        <v>1</v>
      </c>
      <c r="G550">
        <v>1</v>
      </c>
      <c r="H550">
        <v>2027</v>
      </c>
      <c r="I550">
        <v>1</v>
      </c>
      <c r="J550">
        <v>5</v>
      </c>
      <c r="K550" t="s">
        <v>312</v>
      </c>
      <c r="L550">
        <v>8</v>
      </c>
      <c r="M550">
        <v>49</v>
      </c>
      <c r="N550" t="s">
        <v>313</v>
      </c>
      <c r="O550">
        <v>49035</v>
      </c>
      <c r="P550" t="s">
        <v>235</v>
      </c>
      <c r="Q550">
        <v>490350</v>
      </c>
      <c r="R550">
        <v>53</v>
      </c>
      <c r="S550">
        <v>55</v>
      </c>
      <c r="T550" t="s">
        <v>325</v>
      </c>
      <c r="U550">
        <v>1</v>
      </c>
      <c r="V550" t="s">
        <v>343</v>
      </c>
      <c r="W550" t="s">
        <v>251</v>
      </c>
      <c r="X550" t="s">
        <v>251</v>
      </c>
      <c r="Y550" t="s">
        <v>251</v>
      </c>
      <c r="Z550" t="s">
        <v>251</v>
      </c>
      <c r="AA550" t="s">
        <v>251</v>
      </c>
      <c r="AB550" t="s">
        <v>251</v>
      </c>
      <c r="AC550"/>
      <c r="AD550"/>
      <c r="AE550" t="s">
        <v>251</v>
      </c>
      <c r="AF550">
        <v>5</v>
      </c>
      <c r="AG550" t="s">
        <v>314</v>
      </c>
      <c r="AH550" t="s">
        <v>251</v>
      </c>
      <c r="AI550" t="s">
        <v>251</v>
      </c>
      <c r="AJ550" t="s">
        <v>251</v>
      </c>
      <c r="AK550" t="s">
        <v>251</v>
      </c>
      <c r="AL550" t="s">
        <v>251</v>
      </c>
      <c r="AM550" t="s">
        <v>251</v>
      </c>
      <c r="AN550"/>
      <c r="AO550" t="s">
        <v>251</v>
      </c>
      <c r="AP550" t="s">
        <v>251</v>
      </c>
    </row>
    <row r="551" spans="1:42" x14ac:dyDescent="0.3">
      <c r="A551" s="210" t="str">
        <f t="shared" si="33"/>
        <v>SL_2028_art_55_52</v>
      </c>
      <c r="B551" s="229" t="str">
        <f t="shared" si="34"/>
        <v>Single Short Haul Truck</v>
      </c>
      <c r="C551" s="240">
        <f t="shared" si="36"/>
        <v>2.5384092162257711E-2</v>
      </c>
      <c r="D551" s="421">
        <f t="shared" si="35"/>
        <v>1.1603728513764218E-4</v>
      </c>
      <c r="E551">
        <v>4.5712599999999997E-3</v>
      </c>
      <c r="F551">
        <v>1</v>
      </c>
      <c r="G551">
        <v>1</v>
      </c>
      <c r="H551">
        <v>2027</v>
      </c>
      <c r="I551">
        <v>1</v>
      </c>
      <c r="J551">
        <v>5</v>
      </c>
      <c r="K551" t="s">
        <v>312</v>
      </c>
      <c r="L551">
        <v>8</v>
      </c>
      <c r="M551">
        <v>49</v>
      </c>
      <c r="N551" t="s">
        <v>313</v>
      </c>
      <c r="O551">
        <v>49035</v>
      </c>
      <c r="P551" t="s">
        <v>235</v>
      </c>
      <c r="Q551">
        <v>490350</v>
      </c>
      <c r="R551">
        <v>52</v>
      </c>
      <c r="S551">
        <v>55</v>
      </c>
      <c r="T551" t="s">
        <v>325</v>
      </c>
      <c r="U551">
        <v>15</v>
      </c>
      <c r="V551" t="s">
        <v>342</v>
      </c>
      <c r="W551" t="s">
        <v>251</v>
      </c>
      <c r="X551" t="s">
        <v>251</v>
      </c>
      <c r="Y551" t="s">
        <v>251</v>
      </c>
      <c r="Z551" t="s">
        <v>251</v>
      </c>
      <c r="AA551" t="s">
        <v>251</v>
      </c>
      <c r="AB551" t="s">
        <v>251</v>
      </c>
      <c r="AC551"/>
      <c r="AD551"/>
      <c r="AE551" t="s">
        <v>251</v>
      </c>
      <c r="AF551">
        <v>5</v>
      </c>
      <c r="AG551" t="s">
        <v>314</v>
      </c>
      <c r="AH551" t="s">
        <v>251</v>
      </c>
      <c r="AI551" t="s">
        <v>251</v>
      </c>
      <c r="AJ551" t="s">
        <v>251</v>
      </c>
      <c r="AK551" t="s">
        <v>251</v>
      </c>
      <c r="AL551" t="s">
        <v>251</v>
      </c>
      <c r="AM551" t="s">
        <v>251</v>
      </c>
      <c r="AN551"/>
      <c r="AO551" t="s">
        <v>251</v>
      </c>
      <c r="AP551" t="s">
        <v>251</v>
      </c>
    </row>
    <row r="552" spans="1:42" x14ac:dyDescent="0.3">
      <c r="A552" s="210" t="str">
        <f t="shared" si="33"/>
        <v>SL_2028_art_55_52</v>
      </c>
      <c r="B552" s="229" t="str">
        <f t="shared" si="34"/>
        <v>Single Short Haul Truck</v>
      </c>
      <c r="C552" s="240">
        <f t="shared" si="36"/>
        <v>2.5384092162257711E-2</v>
      </c>
      <c r="D552" s="421">
        <f t="shared" si="35"/>
        <v>1.3218131391191647E-4</v>
      </c>
      <c r="E552">
        <v>5.2072500000000001E-3</v>
      </c>
      <c r="F552">
        <v>1</v>
      </c>
      <c r="G552">
        <v>1</v>
      </c>
      <c r="H552">
        <v>2027</v>
      </c>
      <c r="I552">
        <v>1</v>
      </c>
      <c r="J552">
        <v>5</v>
      </c>
      <c r="K552" t="s">
        <v>312</v>
      </c>
      <c r="L552">
        <v>8</v>
      </c>
      <c r="M552">
        <v>49</v>
      </c>
      <c r="N552" t="s">
        <v>313</v>
      </c>
      <c r="O552">
        <v>49035</v>
      </c>
      <c r="P552" t="s">
        <v>235</v>
      </c>
      <c r="Q552">
        <v>490350</v>
      </c>
      <c r="R552">
        <v>52</v>
      </c>
      <c r="S552">
        <v>55</v>
      </c>
      <c r="T552" t="s">
        <v>325</v>
      </c>
      <c r="U552">
        <v>1</v>
      </c>
      <c r="V552" t="s">
        <v>343</v>
      </c>
      <c r="W552" t="s">
        <v>251</v>
      </c>
      <c r="X552" t="s">
        <v>251</v>
      </c>
      <c r="Y552" t="s">
        <v>251</v>
      </c>
      <c r="Z552" t="s">
        <v>251</v>
      </c>
      <c r="AA552" t="s">
        <v>251</v>
      </c>
      <c r="AB552" t="s">
        <v>251</v>
      </c>
      <c r="AC552"/>
      <c r="AD552"/>
      <c r="AE552" t="s">
        <v>251</v>
      </c>
      <c r="AF552">
        <v>5</v>
      </c>
      <c r="AG552" t="s">
        <v>314</v>
      </c>
      <c r="AH552" t="s">
        <v>251</v>
      </c>
      <c r="AI552" t="s">
        <v>251</v>
      </c>
      <c r="AJ552" t="s">
        <v>251</v>
      </c>
      <c r="AK552" t="s">
        <v>251</v>
      </c>
      <c r="AL552" t="s">
        <v>251</v>
      </c>
      <c r="AM552" t="s">
        <v>251</v>
      </c>
      <c r="AN552"/>
      <c r="AO552" t="s">
        <v>251</v>
      </c>
      <c r="AP552" t="s">
        <v>251</v>
      </c>
    </row>
    <row r="553" spans="1:42" x14ac:dyDescent="0.3">
      <c r="A553" s="210" t="str">
        <f t="shared" si="33"/>
        <v>SL_2028_art_55_51</v>
      </c>
      <c r="B553" s="229" t="str">
        <f t="shared" si="34"/>
        <v>Refuse Truck</v>
      </c>
      <c r="C553" s="240">
        <f t="shared" si="36"/>
        <v>1.3855574196514914E-3</v>
      </c>
      <c r="D553" s="421">
        <f t="shared" si="35"/>
        <v>9.7662677393038967E-6</v>
      </c>
      <c r="E553">
        <v>7.0486200000000002E-3</v>
      </c>
      <c r="F553">
        <v>1</v>
      </c>
      <c r="G553">
        <v>1</v>
      </c>
      <c r="H553">
        <v>2027</v>
      </c>
      <c r="I553">
        <v>1</v>
      </c>
      <c r="J553">
        <v>5</v>
      </c>
      <c r="K553" t="s">
        <v>312</v>
      </c>
      <c r="L553">
        <v>8</v>
      </c>
      <c r="M553">
        <v>49</v>
      </c>
      <c r="N553" t="s">
        <v>313</v>
      </c>
      <c r="O553">
        <v>49035</v>
      </c>
      <c r="P553" t="s">
        <v>235</v>
      </c>
      <c r="Q553">
        <v>490350</v>
      </c>
      <c r="R553">
        <v>51</v>
      </c>
      <c r="S553">
        <v>55</v>
      </c>
      <c r="T553" t="s">
        <v>325</v>
      </c>
      <c r="U553">
        <v>15</v>
      </c>
      <c r="V553" t="s">
        <v>342</v>
      </c>
      <c r="W553" t="s">
        <v>251</v>
      </c>
      <c r="X553" t="s">
        <v>251</v>
      </c>
      <c r="Y553" t="s">
        <v>251</v>
      </c>
      <c r="Z553" t="s">
        <v>251</v>
      </c>
      <c r="AA553" t="s">
        <v>251</v>
      </c>
      <c r="AB553" t="s">
        <v>251</v>
      </c>
      <c r="AC553"/>
      <c r="AD553"/>
      <c r="AE553" t="s">
        <v>251</v>
      </c>
      <c r="AF553">
        <v>5</v>
      </c>
      <c r="AG553" t="s">
        <v>314</v>
      </c>
      <c r="AH553" t="s">
        <v>251</v>
      </c>
      <c r="AI553" t="s">
        <v>251</v>
      </c>
      <c r="AJ553" t="s">
        <v>251</v>
      </c>
      <c r="AK553" t="s">
        <v>251</v>
      </c>
      <c r="AL553" t="s">
        <v>251</v>
      </c>
      <c r="AM553" t="s">
        <v>251</v>
      </c>
      <c r="AN553"/>
      <c r="AO553" t="s">
        <v>251</v>
      </c>
      <c r="AP553" t="s">
        <v>251</v>
      </c>
    </row>
    <row r="554" spans="1:42" x14ac:dyDescent="0.3">
      <c r="A554" s="210" t="str">
        <f t="shared" si="33"/>
        <v>SL_2028_art_55_51</v>
      </c>
      <c r="B554" s="229" t="str">
        <f t="shared" si="34"/>
        <v>Refuse Truck</v>
      </c>
      <c r="C554" s="240">
        <f t="shared" si="36"/>
        <v>1.3855574196514914E-3</v>
      </c>
      <c r="D554" s="421">
        <f t="shared" si="35"/>
        <v>1.0515272369219099E-5</v>
      </c>
      <c r="E554">
        <v>7.5891999999999999E-3</v>
      </c>
      <c r="F554">
        <v>1</v>
      </c>
      <c r="G554">
        <v>1</v>
      </c>
      <c r="H554">
        <v>2027</v>
      </c>
      <c r="I554">
        <v>1</v>
      </c>
      <c r="J554">
        <v>5</v>
      </c>
      <c r="K554" t="s">
        <v>312</v>
      </c>
      <c r="L554">
        <v>8</v>
      </c>
      <c r="M554">
        <v>49</v>
      </c>
      <c r="N554" t="s">
        <v>313</v>
      </c>
      <c r="O554">
        <v>49035</v>
      </c>
      <c r="P554" t="s">
        <v>235</v>
      </c>
      <c r="Q554">
        <v>490350</v>
      </c>
      <c r="R554">
        <v>51</v>
      </c>
      <c r="S554">
        <v>55</v>
      </c>
      <c r="T554" t="s">
        <v>325</v>
      </c>
      <c r="U554">
        <v>1</v>
      </c>
      <c r="V554" t="s">
        <v>343</v>
      </c>
      <c r="W554" t="s">
        <v>251</v>
      </c>
      <c r="X554" t="s">
        <v>251</v>
      </c>
      <c r="Y554" t="s">
        <v>251</v>
      </c>
      <c r="Z554" t="s">
        <v>251</v>
      </c>
      <c r="AA554" t="s">
        <v>251</v>
      </c>
      <c r="AB554" t="s">
        <v>251</v>
      </c>
      <c r="AC554"/>
      <c r="AD554"/>
      <c r="AE554" t="s">
        <v>251</v>
      </c>
      <c r="AF554">
        <v>5</v>
      </c>
      <c r="AG554" t="s">
        <v>314</v>
      </c>
      <c r="AH554" t="s">
        <v>251</v>
      </c>
      <c r="AI554" t="s">
        <v>251</v>
      </c>
      <c r="AJ554" t="s">
        <v>251</v>
      </c>
      <c r="AK554" t="s">
        <v>251</v>
      </c>
      <c r="AL554" t="s">
        <v>251</v>
      </c>
      <c r="AM554" t="s">
        <v>251</v>
      </c>
      <c r="AN554"/>
      <c r="AO554" t="s">
        <v>251</v>
      </c>
      <c r="AP554" t="s">
        <v>251</v>
      </c>
    </row>
    <row r="555" spans="1:42" x14ac:dyDescent="0.3">
      <c r="A555" s="210" t="str">
        <f t="shared" si="33"/>
        <v>SL_2028_art_55_43</v>
      </c>
      <c r="B555" s="229" t="str">
        <f t="shared" si="34"/>
        <v>School Bus</v>
      </c>
      <c r="C555" s="240">
        <f t="shared" si="36"/>
        <v>1.144824296919607E-3</v>
      </c>
      <c r="D555" s="421">
        <f t="shared" si="35"/>
        <v>8.8912893502690969E-6</v>
      </c>
      <c r="E555">
        <v>7.7665099999999999E-3</v>
      </c>
      <c r="F555">
        <v>1</v>
      </c>
      <c r="G555">
        <v>1</v>
      </c>
      <c r="H555">
        <v>2027</v>
      </c>
      <c r="I555">
        <v>1</v>
      </c>
      <c r="J555">
        <v>5</v>
      </c>
      <c r="K555" t="s">
        <v>312</v>
      </c>
      <c r="L555">
        <v>8</v>
      </c>
      <c r="M555">
        <v>49</v>
      </c>
      <c r="N555" t="s">
        <v>313</v>
      </c>
      <c r="O555">
        <v>49035</v>
      </c>
      <c r="P555" t="s">
        <v>235</v>
      </c>
      <c r="Q555">
        <v>490350</v>
      </c>
      <c r="R555">
        <v>43</v>
      </c>
      <c r="S555">
        <v>55</v>
      </c>
      <c r="T555" t="s">
        <v>325</v>
      </c>
      <c r="U555">
        <v>15</v>
      </c>
      <c r="V555" t="s">
        <v>342</v>
      </c>
      <c r="W555" t="s">
        <v>251</v>
      </c>
      <c r="X555" t="s">
        <v>251</v>
      </c>
      <c r="Y555" t="s">
        <v>251</v>
      </c>
      <c r="Z555" t="s">
        <v>251</v>
      </c>
      <c r="AA555" t="s">
        <v>251</v>
      </c>
      <c r="AB555" t="s">
        <v>251</v>
      </c>
      <c r="AC555"/>
      <c r="AD555"/>
      <c r="AE555" t="s">
        <v>251</v>
      </c>
      <c r="AF555">
        <v>5</v>
      </c>
      <c r="AG555" t="s">
        <v>314</v>
      </c>
      <c r="AH555" t="s">
        <v>251</v>
      </c>
      <c r="AI555" t="s">
        <v>251</v>
      </c>
      <c r="AJ555" t="s">
        <v>251</v>
      </c>
      <c r="AK555" t="s">
        <v>251</v>
      </c>
      <c r="AL555" t="s">
        <v>251</v>
      </c>
      <c r="AM555" t="s">
        <v>251</v>
      </c>
      <c r="AN555"/>
      <c r="AO555" t="s">
        <v>251</v>
      </c>
      <c r="AP555" t="s">
        <v>251</v>
      </c>
    </row>
    <row r="556" spans="1:42" x14ac:dyDescent="0.3">
      <c r="A556" s="210" t="str">
        <f t="shared" si="33"/>
        <v>SL_2028_art_55_43</v>
      </c>
      <c r="B556" s="229" t="str">
        <f t="shared" si="34"/>
        <v>School Bus</v>
      </c>
      <c r="C556" s="240">
        <f t="shared" si="36"/>
        <v>1.144824296919607E-3</v>
      </c>
      <c r="D556" s="421">
        <f t="shared" si="35"/>
        <v>9.5196834068482694E-6</v>
      </c>
      <c r="E556">
        <v>8.3154100000000005E-3</v>
      </c>
      <c r="F556">
        <v>1</v>
      </c>
      <c r="G556">
        <v>1</v>
      </c>
      <c r="H556">
        <v>2027</v>
      </c>
      <c r="I556">
        <v>1</v>
      </c>
      <c r="J556">
        <v>5</v>
      </c>
      <c r="K556" t="s">
        <v>312</v>
      </c>
      <c r="L556">
        <v>8</v>
      </c>
      <c r="M556">
        <v>49</v>
      </c>
      <c r="N556" t="s">
        <v>313</v>
      </c>
      <c r="O556">
        <v>49035</v>
      </c>
      <c r="P556" t="s">
        <v>235</v>
      </c>
      <c r="Q556">
        <v>490350</v>
      </c>
      <c r="R556">
        <v>43</v>
      </c>
      <c r="S556">
        <v>55</v>
      </c>
      <c r="T556" t="s">
        <v>325</v>
      </c>
      <c r="U556">
        <v>1</v>
      </c>
      <c r="V556" t="s">
        <v>343</v>
      </c>
      <c r="W556" t="s">
        <v>251</v>
      </c>
      <c r="X556" t="s">
        <v>251</v>
      </c>
      <c r="Y556" t="s">
        <v>251</v>
      </c>
      <c r="Z556" t="s">
        <v>251</v>
      </c>
      <c r="AA556" t="s">
        <v>251</v>
      </c>
      <c r="AB556" t="s">
        <v>251</v>
      </c>
      <c r="AC556"/>
      <c r="AD556"/>
      <c r="AE556" t="s">
        <v>251</v>
      </c>
      <c r="AF556">
        <v>5</v>
      </c>
      <c r="AG556" t="s">
        <v>314</v>
      </c>
      <c r="AH556" t="s">
        <v>251</v>
      </c>
      <c r="AI556" t="s">
        <v>251</v>
      </c>
      <c r="AJ556" t="s">
        <v>251</v>
      </c>
      <c r="AK556" t="s">
        <v>251</v>
      </c>
      <c r="AL556" t="s">
        <v>251</v>
      </c>
      <c r="AM556" t="s">
        <v>251</v>
      </c>
      <c r="AN556"/>
      <c r="AO556" t="s">
        <v>251</v>
      </c>
      <c r="AP556" t="s">
        <v>251</v>
      </c>
    </row>
    <row r="557" spans="1:42" x14ac:dyDescent="0.3">
      <c r="A557" s="210" t="str">
        <f t="shared" si="33"/>
        <v>SL_2028_art_55_42</v>
      </c>
      <c r="B557" s="229" t="str">
        <f t="shared" si="34"/>
        <v>Transit Bus</v>
      </c>
      <c r="C557" s="240">
        <f t="shared" si="36"/>
        <v>4.7511097353918329E-4</v>
      </c>
      <c r="D557" s="421">
        <f t="shared" si="35"/>
        <v>1.8797670645883079E-6</v>
      </c>
      <c r="E557">
        <v>3.9564800000000001E-3</v>
      </c>
      <c r="F557">
        <v>1</v>
      </c>
      <c r="G557">
        <v>1</v>
      </c>
      <c r="H557">
        <v>2027</v>
      </c>
      <c r="I557">
        <v>1</v>
      </c>
      <c r="J557">
        <v>5</v>
      </c>
      <c r="K557" t="s">
        <v>312</v>
      </c>
      <c r="L557">
        <v>8</v>
      </c>
      <c r="M557">
        <v>49</v>
      </c>
      <c r="N557" t="s">
        <v>313</v>
      </c>
      <c r="O557">
        <v>49035</v>
      </c>
      <c r="P557" t="s">
        <v>235</v>
      </c>
      <c r="Q557">
        <v>490350</v>
      </c>
      <c r="R557">
        <v>42</v>
      </c>
      <c r="S557">
        <v>55</v>
      </c>
      <c r="T557" t="s">
        <v>325</v>
      </c>
      <c r="U557">
        <v>15</v>
      </c>
      <c r="V557" t="s">
        <v>342</v>
      </c>
      <c r="W557" t="s">
        <v>251</v>
      </c>
      <c r="X557" t="s">
        <v>251</v>
      </c>
      <c r="Y557" t="s">
        <v>251</v>
      </c>
      <c r="Z557" t="s">
        <v>251</v>
      </c>
      <c r="AA557" t="s">
        <v>251</v>
      </c>
      <c r="AB557" t="s">
        <v>251</v>
      </c>
      <c r="AC557"/>
      <c r="AD557"/>
      <c r="AE557" t="s">
        <v>251</v>
      </c>
      <c r="AF557">
        <v>5</v>
      </c>
      <c r="AG557" t="s">
        <v>314</v>
      </c>
      <c r="AH557" t="s">
        <v>251</v>
      </c>
      <c r="AI557" t="s">
        <v>251</v>
      </c>
      <c r="AJ557" t="s">
        <v>251</v>
      </c>
      <c r="AK557" t="s">
        <v>251</v>
      </c>
      <c r="AL557" t="s">
        <v>251</v>
      </c>
      <c r="AM557" t="s">
        <v>251</v>
      </c>
      <c r="AN557"/>
      <c r="AO557" t="s">
        <v>251</v>
      </c>
      <c r="AP557" t="s">
        <v>251</v>
      </c>
    </row>
    <row r="558" spans="1:42" x14ac:dyDescent="0.3">
      <c r="A558" s="210" t="str">
        <f t="shared" si="33"/>
        <v>SL_2028_art_55_42</v>
      </c>
      <c r="B558" s="229" t="str">
        <f t="shared" si="34"/>
        <v>Transit Bus</v>
      </c>
      <c r="C558" s="240">
        <f t="shared" si="36"/>
        <v>4.7511097353918329E-4</v>
      </c>
      <c r="D558" s="421">
        <f t="shared" si="35"/>
        <v>2.0590739460019957E-6</v>
      </c>
      <c r="E558">
        <v>4.33388E-3</v>
      </c>
      <c r="F558">
        <v>1</v>
      </c>
      <c r="G558">
        <v>1</v>
      </c>
      <c r="H558">
        <v>2027</v>
      </c>
      <c r="I558">
        <v>1</v>
      </c>
      <c r="J558">
        <v>5</v>
      </c>
      <c r="K558" t="s">
        <v>312</v>
      </c>
      <c r="L558">
        <v>8</v>
      </c>
      <c r="M558">
        <v>49</v>
      </c>
      <c r="N558" t="s">
        <v>313</v>
      </c>
      <c r="O558">
        <v>49035</v>
      </c>
      <c r="P558" t="s">
        <v>235</v>
      </c>
      <c r="Q558">
        <v>490350</v>
      </c>
      <c r="R558">
        <v>42</v>
      </c>
      <c r="S558">
        <v>55</v>
      </c>
      <c r="T558" t="s">
        <v>325</v>
      </c>
      <c r="U558">
        <v>1</v>
      </c>
      <c r="V558" t="s">
        <v>343</v>
      </c>
      <c r="W558" t="s">
        <v>251</v>
      </c>
      <c r="X558" t="s">
        <v>251</v>
      </c>
      <c r="Y558" t="s">
        <v>251</v>
      </c>
      <c r="Z558" t="s">
        <v>251</v>
      </c>
      <c r="AA558" t="s">
        <v>251</v>
      </c>
      <c r="AB558" t="s">
        <v>251</v>
      </c>
      <c r="AC558"/>
      <c r="AD558"/>
      <c r="AE558" t="s">
        <v>251</v>
      </c>
      <c r="AF558">
        <v>5</v>
      </c>
      <c r="AG558" t="s">
        <v>314</v>
      </c>
      <c r="AH558" t="s">
        <v>251</v>
      </c>
      <c r="AI558" t="s">
        <v>251</v>
      </c>
      <c r="AJ558" t="s">
        <v>251</v>
      </c>
      <c r="AK558" t="s">
        <v>251</v>
      </c>
      <c r="AL558" t="s">
        <v>251</v>
      </c>
      <c r="AM558" t="s">
        <v>251</v>
      </c>
      <c r="AN558"/>
      <c r="AO558" t="s">
        <v>251</v>
      </c>
      <c r="AP558" t="s">
        <v>251</v>
      </c>
    </row>
    <row r="559" spans="1:42" x14ac:dyDescent="0.3">
      <c r="A559" s="210" t="str">
        <f t="shared" si="33"/>
        <v>SL_2028_art_55_41</v>
      </c>
      <c r="B559" s="229" t="str">
        <f t="shared" si="34"/>
        <v>Intercity Bus</v>
      </c>
      <c r="C559" s="240">
        <f t="shared" si="36"/>
        <v>1.4397214122347196E-3</v>
      </c>
      <c r="D559" s="421">
        <f t="shared" si="35"/>
        <v>1.2284048622325563E-5</v>
      </c>
      <c r="E559">
        <v>8.53224E-3</v>
      </c>
      <c r="F559">
        <v>1</v>
      </c>
      <c r="G559">
        <v>1</v>
      </c>
      <c r="H559">
        <v>2027</v>
      </c>
      <c r="I559">
        <v>1</v>
      </c>
      <c r="J559">
        <v>5</v>
      </c>
      <c r="K559" t="s">
        <v>312</v>
      </c>
      <c r="L559">
        <v>8</v>
      </c>
      <c r="M559">
        <v>49</v>
      </c>
      <c r="N559" t="s">
        <v>313</v>
      </c>
      <c r="O559">
        <v>49035</v>
      </c>
      <c r="P559" t="s">
        <v>235</v>
      </c>
      <c r="Q559">
        <v>490350</v>
      </c>
      <c r="R559">
        <v>41</v>
      </c>
      <c r="S559">
        <v>55</v>
      </c>
      <c r="T559" t="s">
        <v>325</v>
      </c>
      <c r="U559">
        <v>15</v>
      </c>
      <c r="V559" t="s">
        <v>342</v>
      </c>
      <c r="W559" t="s">
        <v>251</v>
      </c>
      <c r="X559" t="s">
        <v>251</v>
      </c>
      <c r="Y559" t="s">
        <v>251</v>
      </c>
      <c r="Z559" t="s">
        <v>251</v>
      </c>
      <c r="AA559" t="s">
        <v>251</v>
      </c>
      <c r="AB559" t="s">
        <v>251</v>
      </c>
      <c r="AC559"/>
      <c r="AD559"/>
      <c r="AE559" t="s">
        <v>251</v>
      </c>
      <c r="AF559">
        <v>5</v>
      </c>
      <c r="AG559" t="s">
        <v>314</v>
      </c>
      <c r="AH559" t="s">
        <v>251</v>
      </c>
      <c r="AI559" t="s">
        <v>251</v>
      </c>
      <c r="AJ559" t="s">
        <v>251</v>
      </c>
      <c r="AK559" t="s">
        <v>251</v>
      </c>
      <c r="AL559" t="s">
        <v>251</v>
      </c>
      <c r="AM559" t="s">
        <v>251</v>
      </c>
      <c r="AN559"/>
      <c r="AO559" t="s">
        <v>251</v>
      </c>
      <c r="AP559" t="s">
        <v>251</v>
      </c>
    </row>
    <row r="560" spans="1:42" x14ac:dyDescent="0.3">
      <c r="A560" s="210" t="str">
        <f t="shared" si="33"/>
        <v>SL_2028_art_55_41</v>
      </c>
      <c r="B560" s="229" t="str">
        <f t="shared" si="34"/>
        <v>Intercity Bus</v>
      </c>
      <c r="C560" s="240">
        <f t="shared" si="36"/>
        <v>1.4397214122347196E-3</v>
      </c>
      <c r="D560" s="421">
        <f t="shared" si="35"/>
        <v>1.3119403780132391E-5</v>
      </c>
      <c r="E560">
        <v>9.1124599999999993E-3</v>
      </c>
      <c r="F560">
        <v>1</v>
      </c>
      <c r="G560">
        <v>1</v>
      </c>
      <c r="H560">
        <v>2027</v>
      </c>
      <c r="I560">
        <v>1</v>
      </c>
      <c r="J560">
        <v>5</v>
      </c>
      <c r="K560" t="s">
        <v>312</v>
      </c>
      <c r="L560">
        <v>8</v>
      </c>
      <c r="M560">
        <v>49</v>
      </c>
      <c r="N560" t="s">
        <v>313</v>
      </c>
      <c r="O560">
        <v>49035</v>
      </c>
      <c r="P560" t="s">
        <v>235</v>
      </c>
      <c r="Q560">
        <v>490350</v>
      </c>
      <c r="R560">
        <v>41</v>
      </c>
      <c r="S560">
        <v>55</v>
      </c>
      <c r="T560" t="s">
        <v>325</v>
      </c>
      <c r="U560">
        <v>1</v>
      </c>
      <c r="V560" t="s">
        <v>343</v>
      </c>
      <c r="W560" t="s">
        <v>251</v>
      </c>
      <c r="X560" t="s">
        <v>251</v>
      </c>
      <c r="Y560" t="s">
        <v>251</v>
      </c>
      <c r="Z560" t="s">
        <v>251</v>
      </c>
      <c r="AA560" t="s">
        <v>251</v>
      </c>
      <c r="AB560" t="s">
        <v>251</v>
      </c>
      <c r="AC560"/>
      <c r="AD560"/>
      <c r="AE560" t="s">
        <v>251</v>
      </c>
      <c r="AF560">
        <v>5</v>
      </c>
      <c r="AG560" t="s">
        <v>314</v>
      </c>
      <c r="AH560" t="s">
        <v>251</v>
      </c>
      <c r="AI560" t="s">
        <v>251</v>
      </c>
      <c r="AJ560" t="s">
        <v>251</v>
      </c>
      <c r="AK560" t="s">
        <v>251</v>
      </c>
      <c r="AL560" t="s">
        <v>251</v>
      </c>
      <c r="AM560" t="s">
        <v>251</v>
      </c>
      <c r="AN560"/>
      <c r="AO560" t="s">
        <v>251</v>
      </c>
      <c r="AP560" t="s">
        <v>251</v>
      </c>
    </row>
    <row r="561" spans="1:42" x14ac:dyDescent="0.3">
      <c r="A561" s="210" t="str">
        <f t="shared" si="33"/>
        <v>SL_2028_art_55_32</v>
      </c>
      <c r="B561" s="229" t="str">
        <f t="shared" si="34"/>
        <v>Light Commercial Truck</v>
      </c>
      <c r="C561" s="240">
        <f t="shared" si="36"/>
        <v>2.8352451231163752E-2</v>
      </c>
      <c r="D561" s="421">
        <f t="shared" si="35"/>
        <v>7.0103703865150866E-7</v>
      </c>
      <c r="E561">
        <v>2.47258E-5</v>
      </c>
      <c r="F561">
        <v>1</v>
      </c>
      <c r="G561">
        <v>1</v>
      </c>
      <c r="H561">
        <v>2027</v>
      </c>
      <c r="I561">
        <v>1</v>
      </c>
      <c r="J561">
        <v>5</v>
      </c>
      <c r="K561" t="s">
        <v>312</v>
      </c>
      <c r="L561">
        <v>8</v>
      </c>
      <c r="M561">
        <v>49</v>
      </c>
      <c r="N561" t="s">
        <v>313</v>
      </c>
      <c r="O561">
        <v>49035</v>
      </c>
      <c r="P561" t="s">
        <v>235</v>
      </c>
      <c r="Q561">
        <v>490350</v>
      </c>
      <c r="R561">
        <v>32</v>
      </c>
      <c r="S561">
        <v>55</v>
      </c>
      <c r="T561" t="s">
        <v>325</v>
      </c>
      <c r="U561">
        <v>15</v>
      </c>
      <c r="V561" t="s">
        <v>342</v>
      </c>
      <c r="W561" t="s">
        <v>251</v>
      </c>
      <c r="X561" t="s">
        <v>251</v>
      </c>
      <c r="Y561" t="s">
        <v>251</v>
      </c>
      <c r="Z561" t="s">
        <v>251</v>
      </c>
      <c r="AA561" t="s">
        <v>251</v>
      </c>
      <c r="AB561" t="s">
        <v>251</v>
      </c>
      <c r="AC561"/>
      <c r="AD561"/>
      <c r="AE561" t="s">
        <v>251</v>
      </c>
      <c r="AF561">
        <v>5</v>
      </c>
      <c r="AG561" t="s">
        <v>314</v>
      </c>
      <c r="AH561" t="s">
        <v>251</v>
      </c>
      <c r="AI561" t="s">
        <v>251</v>
      </c>
      <c r="AJ561" t="s">
        <v>251</v>
      </c>
      <c r="AK561" t="s">
        <v>251</v>
      </c>
      <c r="AL561" t="s">
        <v>251</v>
      </c>
      <c r="AM561" t="s">
        <v>251</v>
      </c>
      <c r="AN561"/>
      <c r="AO561" t="s">
        <v>251</v>
      </c>
      <c r="AP561" t="s">
        <v>251</v>
      </c>
    </row>
    <row r="562" spans="1:42" x14ac:dyDescent="0.3">
      <c r="A562" s="210" t="str">
        <f t="shared" si="33"/>
        <v>SL_2028_art_55_32</v>
      </c>
      <c r="B562" s="229" t="str">
        <f t="shared" si="34"/>
        <v>Light Commercial Truck</v>
      </c>
      <c r="C562" s="240">
        <f t="shared" si="36"/>
        <v>2.8352451231163752E-2</v>
      </c>
      <c r="D562" s="421">
        <f t="shared" si="35"/>
        <v>1.9322025399330712E-5</v>
      </c>
      <c r="E562">
        <v>6.8149400000000005E-4</v>
      </c>
      <c r="F562">
        <v>1</v>
      </c>
      <c r="G562">
        <v>1</v>
      </c>
      <c r="H562">
        <v>2027</v>
      </c>
      <c r="I562">
        <v>1</v>
      </c>
      <c r="J562">
        <v>5</v>
      </c>
      <c r="K562" t="s">
        <v>312</v>
      </c>
      <c r="L562">
        <v>8</v>
      </c>
      <c r="M562">
        <v>49</v>
      </c>
      <c r="N562" t="s">
        <v>313</v>
      </c>
      <c r="O562">
        <v>49035</v>
      </c>
      <c r="P562" t="s">
        <v>235</v>
      </c>
      <c r="Q562">
        <v>490350</v>
      </c>
      <c r="R562">
        <v>32</v>
      </c>
      <c r="S562">
        <v>55</v>
      </c>
      <c r="T562" t="s">
        <v>325</v>
      </c>
      <c r="U562">
        <v>1</v>
      </c>
      <c r="V562" t="s">
        <v>343</v>
      </c>
      <c r="W562" t="s">
        <v>251</v>
      </c>
      <c r="X562" t="s">
        <v>251</v>
      </c>
      <c r="Y562" t="s">
        <v>251</v>
      </c>
      <c r="Z562" t="s">
        <v>251</v>
      </c>
      <c r="AA562" t="s">
        <v>251</v>
      </c>
      <c r="AB562" t="s">
        <v>251</v>
      </c>
      <c r="AC562"/>
      <c r="AD562"/>
      <c r="AE562" t="s">
        <v>251</v>
      </c>
      <c r="AF562">
        <v>5</v>
      </c>
      <c r="AG562" t="s">
        <v>314</v>
      </c>
      <c r="AH562" t="s">
        <v>251</v>
      </c>
      <c r="AI562" t="s">
        <v>251</v>
      </c>
      <c r="AJ562" t="s">
        <v>251</v>
      </c>
      <c r="AK562" t="s">
        <v>251</v>
      </c>
      <c r="AL562" t="s">
        <v>251</v>
      </c>
      <c r="AM562" t="s">
        <v>251</v>
      </c>
      <c r="AN562"/>
      <c r="AO562" t="s">
        <v>251</v>
      </c>
      <c r="AP562" t="s">
        <v>251</v>
      </c>
    </row>
    <row r="563" spans="1:42" x14ac:dyDescent="0.3">
      <c r="A563" s="210" t="str">
        <f t="shared" si="33"/>
        <v>SL_2028_art_55_31</v>
      </c>
      <c r="B563" s="229" t="str">
        <f t="shared" si="34"/>
        <v>Passenger Truck</v>
      </c>
      <c r="C563" s="240">
        <f t="shared" si="36"/>
        <v>0.24407841471830063</v>
      </c>
      <c r="D563" s="421">
        <f t="shared" si="35"/>
        <v>4.0557289781666426E-6</v>
      </c>
      <c r="E563">
        <v>1.6616499999999999E-5</v>
      </c>
      <c r="F563">
        <v>1</v>
      </c>
      <c r="G563">
        <v>1</v>
      </c>
      <c r="H563">
        <v>2027</v>
      </c>
      <c r="I563">
        <v>1</v>
      </c>
      <c r="J563">
        <v>5</v>
      </c>
      <c r="K563" t="s">
        <v>312</v>
      </c>
      <c r="L563">
        <v>8</v>
      </c>
      <c r="M563">
        <v>49</v>
      </c>
      <c r="N563" t="s">
        <v>313</v>
      </c>
      <c r="O563">
        <v>49035</v>
      </c>
      <c r="P563" t="s">
        <v>235</v>
      </c>
      <c r="Q563">
        <v>490350</v>
      </c>
      <c r="R563">
        <v>31</v>
      </c>
      <c r="S563">
        <v>55</v>
      </c>
      <c r="T563" t="s">
        <v>325</v>
      </c>
      <c r="U563">
        <v>15</v>
      </c>
      <c r="V563" t="s">
        <v>342</v>
      </c>
      <c r="W563" t="s">
        <v>251</v>
      </c>
      <c r="X563" t="s">
        <v>251</v>
      </c>
      <c r="Y563" t="s">
        <v>251</v>
      </c>
      <c r="Z563" t="s">
        <v>251</v>
      </c>
      <c r="AA563" t="s">
        <v>251</v>
      </c>
      <c r="AB563" t="s">
        <v>251</v>
      </c>
      <c r="AC563"/>
      <c r="AD563"/>
      <c r="AE563" t="s">
        <v>251</v>
      </c>
      <c r="AF563">
        <v>5</v>
      </c>
      <c r="AG563" t="s">
        <v>314</v>
      </c>
      <c r="AH563" t="s">
        <v>251</v>
      </c>
      <c r="AI563" t="s">
        <v>251</v>
      </c>
      <c r="AJ563" t="s">
        <v>251</v>
      </c>
      <c r="AK563" t="s">
        <v>251</v>
      </c>
      <c r="AL563" t="s">
        <v>251</v>
      </c>
      <c r="AM563" t="s">
        <v>251</v>
      </c>
      <c r="AN563"/>
      <c r="AO563" t="s">
        <v>251</v>
      </c>
      <c r="AP563" t="s">
        <v>251</v>
      </c>
    </row>
    <row r="564" spans="1:42" x14ac:dyDescent="0.3">
      <c r="A564" s="210" t="str">
        <f t="shared" si="33"/>
        <v>SL_2028_art_55_31</v>
      </c>
      <c r="B564" s="229" t="str">
        <f t="shared" si="34"/>
        <v>Passenger Truck</v>
      </c>
      <c r="C564" s="240">
        <f t="shared" si="36"/>
        <v>0.24407841471830063</v>
      </c>
      <c r="D564" s="421">
        <f t="shared" si="35"/>
        <v>1.5963582597028374E-4</v>
      </c>
      <c r="E564">
        <v>6.5403499999999997E-4</v>
      </c>
      <c r="F564">
        <v>1</v>
      </c>
      <c r="G564">
        <v>1</v>
      </c>
      <c r="H564">
        <v>2027</v>
      </c>
      <c r="I564">
        <v>1</v>
      </c>
      <c r="J564">
        <v>5</v>
      </c>
      <c r="K564" t="s">
        <v>312</v>
      </c>
      <c r="L564">
        <v>8</v>
      </c>
      <c r="M564">
        <v>49</v>
      </c>
      <c r="N564" t="s">
        <v>313</v>
      </c>
      <c r="O564">
        <v>49035</v>
      </c>
      <c r="P564" t="s">
        <v>235</v>
      </c>
      <c r="Q564">
        <v>490350</v>
      </c>
      <c r="R564">
        <v>31</v>
      </c>
      <c r="S564">
        <v>55</v>
      </c>
      <c r="T564" t="s">
        <v>325</v>
      </c>
      <c r="U564">
        <v>1</v>
      </c>
      <c r="V564" t="s">
        <v>343</v>
      </c>
      <c r="W564" t="s">
        <v>251</v>
      </c>
      <c r="X564" t="s">
        <v>251</v>
      </c>
      <c r="Y564" t="s">
        <v>251</v>
      </c>
      <c r="Z564" t="s">
        <v>251</v>
      </c>
      <c r="AA564" t="s">
        <v>251</v>
      </c>
      <c r="AB564" t="s">
        <v>251</v>
      </c>
      <c r="AC564"/>
      <c r="AD564"/>
      <c r="AE564" t="s">
        <v>251</v>
      </c>
      <c r="AF564">
        <v>5</v>
      </c>
      <c r="AG564" t="s">
        <v>314</v>
      </c>
      <c r="AH564" t="s">
        <v>251</v>
      </c>
      <c r="AI564" t="s">
        <v>251</v>
      </c>
      <c r="AJ564" t="s">
        <v>251</v>
      </c>
      <c r="AK564" t="s">
        <v>251</v>
      </c>
      <c r="AL564" t="s">
        <v>251</v>
      </c>
      <c r="AM564" t="s">
        <v>251</v>
      </c>
      <c r="AN564"/>
      <c r="AO564" t="s">
        <v>251</v>
      </c>
      <c r="AP564" t="s">
        <v>251</v>
      </c>
    </row>
    <row r="565" spans="1:42" x14ac:dyDescent="0.3">
      <c r="A565" s="210" t="str">
        <f t="shared" si="33"/>
        <v>SL_2028_art_55_21</v>
      </c>
      <c r="B565" s="229" t="str">
        <f t="shared" si="34"/>
        <v>Passenger Car</v>
      </c>
      <c r="C565" s="240">
        <f t="shared" si="36"/>
        <v>0.64892751445142116</v>
      </c>
      <c r="D565" s="421">
        <f t="shared" si="35"/>
        <v>3.5878358668250292E-6</v>
      </c>
      <c r="E565">
        <v>5.5288700000000001E-6</v>
      </c>
      <c r="F565">
        <v>1</v>
      </c>
      <c r="G565">
        <v>1</v>
      </c>
      <c r="H565">
        <v>2027</v>
      </c>
      <c r="I565">
        <v>1</v>
      </c>
      <c r="J565">
        <v>5</v>
      </c>
      <c r="K565" t="s">
        <v>312</v>
      </c>
      <c r="L565">
        <v>8</v>
      </c>
      <c r="M565">
        <v>49</v>
      </c>
      <c r="N565" t="s">
        <v>313</v>
      </c>
      <c r="O565">
        <v>49035</v>
      </c>
      <c r="P565" t="s">
        <v>235</v>
      </c>
      <c r="Q565">
        <v>490350</v>
      </c>
      <c r="R565">
        <v>21</v>
      </c>
      <c r="S565">
        <v>55</v>
      </c>
      <c r="T565" t="s">
        <v>325</v>
      </c>
      <c r="U565">
        <v>15</v>
      </c>
      <c r="V565" t="s">
        <v>342</v>
      </c>
      <c r="W565" t="s">
        <v>251</v>
      </c>
      <c r="X565" t="s">
        <v>251</v>
      </c>
      <c r="Y565" t="s">
        <v>251</v>
      </c>
      <c r="Z565" t="s">
        <v>251</v>
      </c>
      <c r="AA565" t="s">
        <v>251</v>
      </c>
      <c r="AB565" t="s">
        <v>251</v>
      </c>
      <c r="AC565"/>
      <c r="AD565"/>
      <c r="AE565" t="s">
        <v>251</v>
      </c>
      <c r="AF565">
        <v>5</v>
      </c>
      <c r="AG565" t="s">
        <v>314</v>
      </c>
      <c r="AH565" t="s">
        <v>251</v>
      </c>
      <c r="AI565" t="s">
        <v>251</v>
      </c>
      <c r="AJ565" t="s">
        <v>251</v>
      </c>
      <c r="AK565" t="s">
        <v>251</v>
      </c>
      <c r="AL565" t="s">
        <v>251</v>
      </c>
      <c r="AM565" t="s">
        <v>251</v>
      </c>
      <c r="AN565"/>
      <c r="AO565" t="s">
        <v>251</v>
      </c>
      <c r="AP565" t="s">
        <v>251</v>
      </c>
    </row>
    <row r="566" spans="1:42" x14ac:dyDescent="0.3">
      <c r="A566" s="210" t="str">
        <f t="shared" si="33"/>
        <v>SL_2028_art_55_21</v>
      </c>
      <c r="B566" s="229" t="str">
        <f t="shared" si="34"/>
        <v>Passenger Car</v>
      </c>
      <c r="C566" s="240">
        <f t="shared" si="36"/>
        <v>0.64892751445142116</v>
      </c>
      <c r="D566" s="421">
        <f t="shared" si="35"/>
        <v>4.4704421792304063E-4</v>
      </c>
      <c r="E566">
        <v>6.8889699999999995E-4</v>
      </c>
      <c r="F566">
        <v>1</v>
      </c>
      <c r="G566">
        <v>1</v>
      </c>
      <c r="H566">
        <v>2027</v>
      </c>
      <c r="I566">
        <v>1</v>
      </c>
      <c r="J566">
        <v>5</v>
      </c>
      <c r="K566" t="s">
        <v>312</v>
      </c>
      <c r="L566">
        <v>8</v>
      </c>
      <c r="M566">
        <v>49</v>
      </c>
      <c r="N566" t="s">
        <v>313</v>
      </c>
      <c r="O566">
        <v>49035</v>
      </c>
      <c r="P566" t="s">
        <v>235</v>
      </c>
      <c r="Q566">
        <v>490350</v>
      </c>
      <c r="R566">
        <v>21</v>
      </c>
      <c r="S566">
        <v>55</v>
      </c>
      <c r="T566" t="s">
        <v>325</v>
      </c>
      <c r="U566">
        <v>1</v>
      </c>
      <c r="V566" t="s">
        <v>343</v>
      </c>
      <c r="W566" t="s">
        <v>251</v>
      </c>
      <c r="X566" t="s">
        <v>251</v>
      </c>
      <c r="Y566" t="s">
        <v>251</v>
      </c>
      <c r="Z566" t="s">
        <v>251</v>
      </c>
      <c r="AA566" t="s">
        <v>251</v>
      </c>
      <c r="AB566" t="s">
        <v>251</v>
      </c>
      <c r="AC566"/>
      <c r="AD566"/>
      <c r="AE566" t="s">
        <v>251</v>
      </c>
      <c r="AF566">
        <v>5</v>
      </c>
      <c r="AG566" t="s">
        <v>314</v>
      </c>
      <c r="AH566" t="s">
        <v>251</v>
      </c>
      <c r="AI566" t="s">
        <v>251</v>
      </c>
      <c r="AJ566" t="s">
        <v>251</v>
      </c>
      <c r="AK566" t="s">
        <v>251</v>
      </c>
      <c r="AL566" t="s">
        <v>251</v>
      </c>
      <c r="AM566" t="s">
        <v>251</v>
      </c>
      <c r="AN566"/>
      <c r="AO566" t="s">
        <v>251</v>
      </c>
      <c r="AP566" t="s">
        <v>251</v>
      </c>
    </row>
    <row r="567" spans="1:42" x14ac:dyDescent="0.3">
      <c r="A567" s="210" t="str">
        <f t="shared" si="33"/>
        <v>SL_2028_art_55_11</v>
      </c>
      <c r="B567" s="229" t="str">
        <f t="shared" si="34"/>
        <v>Motorcycle</v>
      </c>
      <c r="C567" s="240">
        <f t="shared" si="36"/>
        <v>8.6555709987792731E-4</v>
      </c>
      <c r="D567" s="421">
        <f t="shared" si="35"/>
        <v>0</v>
      </c>
      <c r="E567">
        <v>0</v>
      </c>
      <c r="F567">
        <v>1</v>
      </c>
      <c r="G567">
        <v>1</v>
      </c>
      <c r="H567">
        <v>2027</v>
      </c>
      <c r="I567">
        <v>1</v>
      </c>
      <c r="J567">
        <v>5</v>
      </c>
      <c r="K567" t="s">
        <v>312</v>
      </c>
      <c r="L567">
        <v>8</v>
      </c>
      <c r="M567">
        <v>49</v>
      </c>
      <c r="N567" t="s">
        <v>313</v>
      </c>
      <c r="O567">
        <v>49035</v>
      </c>
      <c r="P567" t="s">
        <v>235</v>
      </c>
      <c r="Q567">
        <v>490350</v>
      </c>
      <c r="R567">
        <v>11</v>
      </c>
      <c r="S567">
        <v>55</v>
      </c>
      <c r="T567" t="s">
        <v>325</v>
      </c>
      <c r="U567">
        <v>15</v>
      </c>
      <c r="V567" t="s">
        <v>342</v>
      </c>
      <c r="W567" t="s">
        <v>251</v>
      </c>
      <c r="X567" t="s">
        <v>251</v>
      </c>
      <c r="Y567" t="s">
        <v>251</v>
      </c>
      <c r="Z567" t="s">
        <v>251</v>
      </c>
      <c r="AA567" t="s">
        <v>251</v>
      </c>
      <c r="AB567" t="s">
        <v>251</v>
      </c>
      <c r="AC567"/>
      <c r="AD567"/>
      <c r="AE567" t="s">
        <v>251</v>
      </c>
      <c r="AF567">
        <v>5</v>
      </c>
      <c r="AG567" t="s">
        <v>314</v>
      </c>
      <c r="AH567" t="s">
        <v>251</v>
      </c>
      <c r="AI567" t="s">
        <v>251</v>
      </c>
      <c r="AJ567" t="s">
        <v>251</v>
      </c>
      <c r="AK567" t="s">
        <v>251</v>
      </c>
      <c r="AL567" t="s">
        <v>251</v>
      </c>
      <c r="AM567" t="s">
        <v>251</v>
      </c>
      <c r="AN567"/>
      <c r="AO567" t="s">
        <v>251</v>
      </c>
      <c r="AP567" t="s">
        <v>251</v>
      </c>
    </row>
    <row r="568" spans="1:42" x14ac:dyDescent="0.3">
      <c r="A568" s="210" t="str">
        <f t="shared" si="33"/>
        <v>SL_2028_art_55_11</v>
      </c>
      <c r="B568" s="229" t="str">
        <f t="shared" si="34"/>
        <v>Motorcycle</v>
      </c>
      <c r="C568" s="240">
        <f t="shared" si="36"/>
        <v>8.6555709987792731E-4</v>
      </c>
      <c r="D568" s="421">
        <f t="shared" si="35"/>
        <v>2.316213488131336E-6</v>
      </c>
      <c r="E568">
        <v>2.6759800000000001E-3</v>
      </c>
      <c r="F568">
        <v>1</v>
      </c>
      <c r="G568">
        <v>1</v>
      </c>
      <c r="H568">
        <v>2027</v>
      </c>
      <c r="I568">
        <v>1</v>
      </c>
      <c r="J568">
        <v>5</v>
      </c>
      <c r="K568" t="s">
        <v>312</v>
      </c>
      <c r="L568">
        <v>8</v>
      </c>
      <c r="M568">
        <v>49</v>
      </c>
      <c r="N568" t="s">
        <v>313</v>
      </c>
      <c r="O568">
        <v>49035</v>
      </c>
      <c r="P568" t="s">
        <v>235</v>
      </c>
      <c r="Q568">
        <v>490350</v>
      </c>
      <c r="R568">
        <v>11</v>
      </c>
      <c r="S568">
        <v>55</v>
      </c>
      <c r="T568" t="s">
        <v>325</v>
      </c>
      <c r="U568">
        <v>1</v>
      </c>
      <c r="V568" t="s">
        <v>343</v>
      </c>
      <c r="W568" t="s">
        <v>251</v>
      </c>
      <c r="X568" t="s">
        <v>251</v>
      </c>
      <c r="Y568" t="s">
        <v>251</v>
      </c>
      <c r="Z568" t="s">
        <v>251</v>
      </c>
      <c r="AA568" t="s">
        <v>251</v>
      </c>
      <c r="AB568" t="s">
        <v>251</v>
      </c>
      <c r="AC568"/>
      <c r="AD568"/>
      <c r="AE568" t="s">
        <v>251</v>
      </c>
      <c r="AF568">
        <v>5</v>
      </c>
      <c r="AG568" t="s">
        <v>314</v>
      </c>
      <c r="AH568" t="s">
        <v>251</v>
      </c>
      <c r="AI568" t="s">
        <v>251</v>
      </c>
      <c r="AJ568" t="s">
        <v>251</v>
      </c>
      <c r="AK568" t="s">
        <v>251</v>
      </c>
      <c r="AL568" t="s">
        <v>251</v>
      </c>
      <c r="AM568" t="s">
        <v>251</v>
      </c>
      <c r="AN568"/>
      <c r="AO568" t="s">
        <v>251</v>
      </c>
      <c r="AP568" t="s">
        <v>251</v>
      </c>
    </row>
    <row r="569" spans="1:42" x14ac:dyDescent="0.3">
      <c r="A569" s="210" t="str">
        <f t="shared" si="33"/>
        <v>SL_2028_art_54_62</v>
      </c>
      <c r="B569" s="229" t="str">
        <f t="shared" si="34"/>
        <v>Combination Long Haul Truck</v>
      </c>
      <c r="C569" s="240">
        <f t="shared" si="36"/>
        <v>2.2573995543173502E-2</v>
      </c>
      <c r="D569" s="421">
        <f t="shared" si="35"/>
        <v>9.3952292230821818E-6</v>
      </c>
      <c r="E569">
        <v>4.1619699999999999E-4</v>
      </c>
      <c r="F569">
        <v>1</v>
      </c>
      <c r="G569">
        <v>1</v>
      </c>
      <c r="H569">
        <v>2027</v>
      </c>
      <c r="I569">
        <v>1</v>
      </c>
      <c r="J569">
        <v>5</v>
      </c>
      <c r="K569" t="s">
        <v>312</v>
      </c>
      <c r="L569">
        <v>8</v>
      </c>
      <c r="M569">
        <v>49</v>
      </c>
      <c r="N569" t="s">
        <v>313</v>
      </c>
      <c r="O569">
        <v>49035</v>
      </c>
      <c r="P569" t="s">
        <v>235</v>
      </c>
      <c r="Q569">
        <v>490350</v>
      </c>
      <c r="R569">
        <v>62</v>
      </c>
      <c r="S569">
        <v>54</v>
      </c>
      <c r="T569" t="s">
        <v>326</v>
      </c>
      <c r="U569">
        <v>15</v>
      </c>
      <c r="V569" t="s">
        <v>342</v>
      </c>
      <c r="W569" t="s">
        <v>251</v>
      </c>
      <c r="X569" t="s">
        <v>251</v>
      </c>
      <c r="Y569" t="s">
        <v>251</v>
      </c>
      <c r="Z569" t="s">
        <v>251</v>
      </c>
      <c r="AA569" t="s">
        <v>251</v>
      </c>
      <c r="AB569" t="s">
        <v>251</v>
      </c>
      <c r="AC569"/>
      <c r="AD569"/>
      <c r="AE569" t="s">
        <v>251</v>
      </c>
      <c r="AF569">
        <v>5</v>
      </c>
      <c r="AG569" t="s">
        <v>314</v>
      </c>
      <c r="AH569" t="s">
        <v>251</v>
      </c>
      <c r="AI569" t="s">
        <v>251</v>
      </c>
      <c r="AJ569" t="s">
        <v>251</v>
      </c>
      <c r="AK569" t="s">
        <v>251</v>
      </c>
      <c r="AL569" t="s">
        <v>251</v>
      </c>
      <c r="AM569" t="s">
        <v>251</v>
      </c>
      <c r="AN569"/>
      <c r="AO569" t="s">
        <v>251</v>
      </c>
      <c r="AP569" t="s">
        <v>251</v>
      </c>
    </row>
    <row r="570" spans="1:42" x14ac:dyDescent="0.3">
      <c r="A570" s="210" t="str">
        <f t="shared" si="33"/>
        <v>SL_2028_art_54_62</v>
      </c>
      <c r="B570" s="229" t="str">
        <f t="shared" si="34"/>
        <v>Combination Long Haul Truck</v>
      </c>
      <c r="C570" s="240">
        <f t="shared" si="36"/>
        <v>2.2573995543173502E-2</v>
      </c>
      <c r="D570" s="421">
        <f t="shared" si="35"/>
        <v>1.094940366823859E-5</v>
      </c>
      <c r="E570">
        <v>4.8504499999999997E-4</v>
      </c>
      <c r="F570">
        <v>1</v>
      </c>
      <c r="G570">
        <v>1</v>
      </c>
      <c r="H570">
        <v>2027</v>
      </c>
      <c r="I570">
        <v>1</v>
      </c>
      <c r="J570">
        <v>5</v>
      </c>
      <c r="K570" t="s">
        <v>312</v>
      </c>
      <c r="L570">
        <v>8</v>
      </c>
      <c r="M570">
        <v>49</v>
      </c>
      <c r="N570" t="s">
        <v>313</v>
      </c>
      <c r="O570">
        <v>49035</v>
      </c>
      <c r="P570" t="s">
        <v>235</v>
      </c>
      <c r="Q570">
        <v>490350</v>
      </c>
      <c r="R570">
        <v>62</v>
      </c>
      <c r="S570">
        <v>54</v>
      </c>
      <c r="T570" t="s">
        <v>326</v>
      </c>
      <c r="U570">
        <v>1</v>
      </c>
      <c r="V570" t="s">
        <v>343</v>
      </c>
      <c r="W570" t="s">
        <v>251</v>
      </c>
      <c r="X570" t="s">
        <v>251</v>
      </c>
      <c r="Y570" t="s">
        <v>251</v>
      </c>
      <c r="Z570" t="s">
        <v>251</v>
      </c>
      <c r="AA570" t="s">
        <v>251</v>
      </c>
      <c r="AB570" t="s">
        <v>251</v>
      </c>
      <c r="AC570"/>
      <c r="AD570"/>
      <c r="AE570" t="s">
        <v>251</v>
      </c>
      <c r="AF570">
        <v>5</v>
      </c>
      <c r="AG570" t="s">
        <v>314</v>
      </c>
      <c r="AH570" t="s">
        <v>251</v>
      </c>
      <c r="AI570" t="s">
        <v>251</v>
      </c>
      <c r="AJ570" t="s">
        <v>251</v>
      </c>
      <c r="AK570" t="s">
        <v>251</v>
      </c>
      <c r="AL570" t="s">
        <v>251</v>
      </c>
      <c r="AM570" t="s">
        <v>251</v>
      </c>
      <c r="AN570"/>
      <c r="AO570" t="s">
        <v>251</v>
      </c>
      <c r="AP570" t="s">
        <v>251</v>
      </c>
    </row>
    <row r="571" spans="1:42" x14ac:dyDescent="0.3">
      <c r="A571" s="210" t="str">
        <f t="shared" si="33"/>
        <v>SL_2028_art_54_61</v>
      </c>
      <c r="B571" s="229" t="str">
        <f t="shared" si="34"/>
        <v>Combination Short Haul Truck</v>
      </c>
      <c r="C571" s="240">
        <f t="shared" si="36"/>
        <v>2.089364887475836E-2</v>
      </c>
      <c r="D571" s="421">
        <f t="shared" si="35"/>
        <v>8.4910953281062983E-6</v>
      </c>
      <c r="E571">
        <v>4.06396E-4</v>
      </c>
      <c r="F571">
        <v>1</v>
      </c>
      <c r="G571">
        <v>1</v>
      </c>
      <c r="H571">
        <v>2027</v>
      </c>
      <c r="I571">
        <v>1</v>
      </c>
      <c r="J571">
        <v>5</v>
      </c>
      <c r="K571" t="s">
        <v>312</v>
      </c>
      <c r="L571">
        <v>8</v>
      </c>
      <c r="M571">
        <v>49</v>
      </c>
      <c r="N571" t="s">
        <v>313</v>
      </c>
      <c r="O571">
        <v>49035</v>
      </c>
      <c r="P571" t="s">
        <v>235</v>
      </c>
      <c r="Q571">
        <v>490350</v>
      </c>
      <c r="R571">
        <v>61</v>
      </c>
      <c r="S571">
        <v>54</v>
      </c>
      <c r="T571" t="s">
        <v>326</v>
      </c>
      <c r="U571">
        <v>15</v>
      </c>
      <c r="V571" t="s">
        <v>342</v>
      </c>
      <c r="W571" t="s">
        <v>251</v>
      </c>
      <c r="X571" t="s">
        <v>251</v>
      </c>
      <c r="Y571" t="s">
        <v>251</v>
      </c>
      <c r="Z571" t="s">
        <v>251</v>
      </c>
      <c r="AA571" t="s">
        <v>251</v>
      </c>
      <c r="AB571" t="s">
        <v>251</v>
      </c>
      <c r="AC571"/>
      <c r="AD571"/>
      <c r="AE571" t="s">
        <v>251</v>
      </c>
      <c r="AF571">
        <v>5</v>
      </c>
      <c r="AG571" t="s">
        <v>314</v>
      </c>
      <c r="AH571" t="s">
        <v>251</v>
      </c>
      <c r="AI571" t="s">
        <v>251</v>
      </c>
      <c r="AJ571" t="s">
        <v>251</v>
      </c>
      <c r="AK571" t="s">
        <v>251</v>
      </c>
      <c r="AL571" t="s">
        <v>251</v>
      </c>
      <c r="AM571" t="s">
        <v>251</v>
      </c>
      <c r="AN571"/>
      <c r="AO571" t="s">
        <v>251</v>
      </c>
      <c r="AP571" t="s">
        <v>251</v>
      </c>
    </row>
    <row r="572" spans="1:42" x14ac:dyDescent="0.3">
      <c r="A572" s="210" t="str">
        <f t="shared" si="33"/>
        <v>SL_2028_art_54_61</v>
      </c>
      <c r="B572" s="229" t="str">
        <f t="shared" si="34"/>
        <v>Combination Short Haul Truck</v>
      </c>
      <c r="C572" s="240">
        <f t="shared" si="36"/>
        <v>2.089364887475836E-2</v>
      </c>
      <c r="D572" s="421">
        <f t="shared" si="35"/>
        <v>9.9148303497300825E-6</v>
      </c>
      <c r="E572">
        <v>4.7453799999999999E-4</v>
      </c>
      <c r="F572">
        <v>1</v>
      </c>
      <c r="G572">
        <v>1</v>
      </c>
      <c r="H572">
        <v>2027</v>
      </c>
      <c r="I572">
        <v>1</v>
      </c>
      <c r="J572">
        <v>5</v>
      </c>
      <c r="K572" t="s">
        <v>312</v>
      </c>
      <c r="L572">
        <v>8</v>
      </c>
      <c r="M572">
        <v>49</v>
      </c>
      <c r="N572" t="s">
        <v>313</v>
      </c>
      <c r="O572">
        <v>49035</v>
      </c>
      <c r="P572" t="s">
        <v>235</v>
      </c>
      <c r="Q572">
        <v>490350</v>
      </c>
      <c r="R572">
        <v>61</v>
      </c>
      <c r="S572">
        <v>54</v>
      </c>
      <c r="T572" t="s">
        <v>326</v>
      </c>
      <c r="U572">
        <v>1</v>
      </c>
      <c r="V572" t="s">
        <v>343</v>
      </c>
      <c r="W572" t="s">
        <v>251</v>
      </c>
      <c r="X572" t="s">
        <v>251</v>
      </c>
      <c r="Y572" t="s">
        <v>251</v>
      </c>
      <c r="Z572" t="s">
        <v>251</v>
      </c>
      <c r="AA572" t="s">
        <v>251</v>
      </c>
      <c r="AB572" t="s">
        <v>251</v>
      </c>
      <c r="AC572"/>
      <c r="AD572"/>
      <c r="AE572" t="s">
        <v>251</v>
      </c>
      <c r="AF572">
        <v>5</v>
      </c>
      <c r="AG572" t="s">
        <v>314</v>
      </c>
      <c r="AH572" t="s">
        <v>251</v>
      </c>
      <c r="AI572" t="s">
        <v>251</v>
      </c>
      <c r="AJ572" t="s">
        <v>251</v>
      </c>
      <c r="AK572" t="s">
        <v>251</v>
      </c>
      <c r="AL572" t="s">
        <v>251</v>
      </c>
      <c r="AM572" t="s">
        <v>251</v>
      </c>
      <c r="AN572"/>
      <c r="AO572" t="s">
        <v>251</v>
      </c>
      <c r="AP572" t="s">
        <v>251</v>
      </c>
    </row>
    <row r="573" spans="1:42" x14ac:dyDescent="0.3">
      <c r="A573" s="210" t="str">
        <f t="shared" si="33"/>
        <v>SL_2028_art_54_54</v>
      </c>
      <c r="B573" s="229" t="str">
        <f t="shared" si="34"/>
        <v>Motor Home</v>
      </c>
      <c r="C573" s="240">
        <f t="shared" si="36"/>
        <v>2.7279009872292342E-3</v>
      </c>
      <c r="D573" s="421">
        <f t="shared" si="35"/>
        <v>5.8092015473540159E-7</v>
      </c>
      <c r="E573">
        <v>2.12955E-4</v>
      </c>
      <c r="F573">
        <v>1</v>
      </c>
      <c r="G573">
        <v>1</v>
      </c>
      <c r="H573">
        <v>2027</v>
      </c>
      <c r="I573">
        <v>1</v>
      </c>
      <c r="J573">
        <v>5</v>
      </c>
      <c r="K573" t="s">
        <v>312</v>
      </c>
      <c r="L573">
        <v>8</v>
      </c>
      <c r="M573">
        <v>49</v>
      </c>
      <c r="N573" t="s">
        <v>313</v>
      </c>
      <c r="O573">
        <v>49035</v>
      </c>
      <c r="P573" t="s">
        <v>235</v>
      </c>
      <c r="Q573">
        <v>490350</v>
      </c>
      <c r="R573">
        <v>54</v>
      </c>
      <c r="S573">
        <v>54</v>
      </c>
      <c r="T573" t="s">
        <v>326</v>
      </c>
      <c r="U573">
        <v>15</v>
      </c>
      <c r="V573" t="s">
        <v>342</v>
      </c>
      <c r="W573" t="s">
        <v>251</v>
      </c>
      <c r="X573" t="s">
        <v>251</v>
      </c>
      <c r="Y573" t="s">
        <v>251</v>
      </c>
      <c r="Z573" t="s">
        <v>251</v>
      </c>
      <c r="AA573" t="s">
        <v>251</v>
      </c>
      <c r="AB573" t="s">
        <v>251</v>
      </c>
      <c r="AC573"/>
      <c r="AD573"/>
      <c r="AE573" t="s">
        <v>251</v>
      </c>
      <c r="AF573">
        <v>5</v>
      </c>
      <c r="AG573" t="s">
        <v>314</v>
      </c>
      <c r="AH573" t="s">
        <v>251</v>
      </c>
      <c r="AI573" t="s">
        <v>251</v>
      </c>
      <c r="AJ573" t="s">
        <v>251</v>
      </c>
      <c r="AK573" t="s">
        <v>251</v>
      </c>
      <c r="AL573" t="s">
        <v>251</v>
      </c>
      <c r="AM573" t="s">
        <v>251</v>
      </c>
      <c r="AN573"/>
      <c r="AO573" t="s">
        <v>251</v>
      </c>
      <c r="AP573" t="s">
        <v>251</v>
      </c>
    </row>
    <row r="574" spans="1:42" x14ac:dyDescent="0.3">
      <c r="A574" s="210" t="str">
        <f t="shared" si="33"/>
        <v>SL_2028_art_54_54</v>
      </c>
      <c r="B574" s="229" t="str">
        <f t="shared" si="34"/>
        <v>Motor Home</v>
      </c>
      <c r="C574" s="240">
        <f t="shared" si="36"/>
        <v>2.7279009872292342E-3</v>
      </c>
      <c r="D574" s="421">
        <f t="shared" si="35"/>
        <v>1.1060874690938119E-6</v>
      </c>
      <c r="E574">
        <v>4.0547199999999998E-4</v>
      </c>
      <c r="F574">
        <v>1</v>
      </c>
      <c r="G574">
        <v>1</v>
      </c>
      <c r="H574">
        <v>2027</v>
      </c>
      <c r="I574">
        <v>1</v>
      </c>
      <c r="J574">
        <v>5</v>
      </c>
      <c r="K574" t="s">
        <v>312</v>
      </c>
      <c r="L574">
        <v>8</v>
      </c>
      <c r="M574">
        <v>49</v>
      </c>
      <c r="N574" t="s">
        <v>313</v>
      </c>
      <c r="O574">
        <v>49035</v>
      </c>
      <c r="P574" t="s">
        <v>235</v>
      </c>
      <c r="Q574">
        <v>490350</v>
      </c>
      <c r="R574">
        <v>54</v>
      </c>
      <c r="S574">
        <v>54</v>
      </c>
      <c r="T574" t="s">
        <v>326</v>
      </c>
      <c r="U574">
        <v>1</v>
      </c>
      <c r="V574" t="s">
        <v>343</v>
      </c>
      <c r="W574" t="s">
        <v>251</v>
      </c>
      <c r="X574" t="s">
        <v>251</v>
      </c>
      <c r="Y574" t="s">
        <v>251</v>
      </c>
      <c r="Z574" t="s">
        <v>251</v>
      </c>
      <c r="AA574" t="s">
        <v>251</v>
      </c>
      <c r="AB574" t="s">
        <v>251</v>
      </c>
      <c r="AC574"/>
      <c r="AD574"/>
      <c r="AE574" t="s">
        <v>251</v>
      </c>
      <c r="AF574">
        <v>5</v>
      </c>
      <c r="AG574" t="s">
        <v>314</v>
      </c>
      <c r="AH574" t="s">
        <v>251</v>
      </c>
      <c r="AI574" t="s">
        <v>251</v>
      </c>
      <c r="AJ574" t="s">
        <v>251</v>
      </c>
      <c r="AK574" t="s">
        <v>251</v>
      </c>
      <c r="AL574" t="s">
        <v>251</v>
      </c>
      <c r="AM574" t="s">
        <v>251</v>
      </c>
      <c r="AN574"/>
      <c r="AO574" t="s">
        <v>251</v>
      </c>
      <c r="AP574" t="s">
        <v>251</v>
      </c>
    </row>
    <row r="575" spans="1:42" x14ac:dyDescent="0.3">
      <c r="A575" s="210" t="str">
        <f t="shared" si="33"/>
        <v>SL_2028_art_54_53</v>
      </c>
      <c r="B575" s="229" t="str">
        <f t="shared" si="34"/>
        <v>Single Long Haul Truck</v>
      </c>
      <c r="C575" s="240">
        <f t="shared" si="36"/>
        <v>1.7512108294727017E-3</v>
      </c>
      <c r="D575" s="421">
        <f t="shared" si="35"/>
        <v>4.7255723748989069E-7</v>
      </c>
      <c r="E575">
        <v>2.6984600000000002E-4</v>
      </c>
      <c r="F575">
        <v>1</v>
      </c>
      <c r="G575">
        <v>1</v>
      </c>
      <c r="H575">
        <v>2027</v>
      </c>
      <c r="I575">
        <v>1</v>
      </c>
      <c r="J575">
        <v>5</v>
      </c>
      <c r="K575" t="s">
        <v>312</v>
      </c>
      <c r="L575">
        <v>8</v>
      </c>
      <c r="M575">
        <v>49</v>
      </c>
      <c r="N575" t="s">
        <v>313</v>
      </c>
      <c r="O575">
        <v>49035</v>
      </c>
      <c r="P575" t="s">
        <v>235</v>
      </c>
      <c r="Q575">
        <v>490350</v>
      </c>
      <c r="R575">
        <v>53</v>
      </c>
      <c r="S575">
        <v>54</v>
      </c>
      <c r="T575" t="s">
        <v>326</v>
      </c>
      <c r="U575">
        <v>15</v>
      </c>
      <c r="V575" t="s">
        <v>342</v>
      </c>
      <c r="W575" t="s">
        <v>251</v>
      </c>
      <c r="X575" t="s">
        <v>251</v>
      </c>
      <c r="Y575" t="s">
        <v>251</v>
      </c>
      <c r="Z575" t="s">
        <v>251</v>
      </c>
      <c r="AA575" t="s">
        <v>251</v>
      </c>
      <c r="AB575" t="s">
        <v>251</v>
      </c>
      <c r="AC575"/>
      <c r="AD575"/>
      <c r="AE575" t="s">
        <v>251</v>
      </c>
      <c r="AF575">
        <v>5</v>
      </c>
      <c r="AG575" t="s">
        <v>314</v>
      </c>
      <c r="AH575" t="s">
        <v>251</v>
      </c>
      <c r="AI575" t="s">
        <v>251</v>
      </c>
      <c r="AJ575" t="s">
        <v>251</v>
      </c>
      <c r="AK575" t="s">
        <v>251</v>
      </c>
      <c r="AL575" t="s">
        <v>251</v>
      </c>
      <c r="AM575" t="s">
        <v>251</v>
      </c>
      <c r="AN575"/>
      <c r="AO575" t="s">
        <v>251</v>
      </c>
      <c r="AP575" t="s">
        <v>251</v>
      </c>
    </row>
    <row r="576" spans="1:42" x14ac:dyDescent="0.3">
      <c r="A576" s="210" t="str">
        <f t="shared" si="33"/>
        <v>SL_2028_art_54_53</v>
      </c>
      <c r="B576" s="229" t="str">
        <f t="shared" si="34"/>
        <v>Single Long Haul Truck</v>
      </c>
      <c r="C576" s="240">
        <f t="shared" si="36"/>
        <v>1.7512108294727017E-3</v>
      </c>
      <c r="D576" s="421">
        <f t="shared" si="35"/>
        <v>5.926272568018569E-7</v>
      </c>
      <c r="E576">
        <v>3.3840999999999998E-4</v>
      </c>
      <c r="F576">
        <v>1</v>
      </c>
      <c r="G576">
        <v>1</v>
      </c>
      <c r="H576">
        <v>2027</v>
      </c>
      <c r="I576">
        <v>1</v>
      </c>
      <c r="J576">
        <v>5</v>
      </c>
      <c r="K576" t="s">
        <v>312</v>
      </c>
      <c r="L576">
        <v>8</v>
      </c>
      <c r="M576">
        <v>49</v>
      </c>
      <c r="N576" t="s">
        <v>313</v>
      </c>
      <c r="O576">
        <v>49035</v>
      </c>
      <c r="P576" t="s">
        <v>235</v>
      </c>
      <c r="Q576">
        <v>490350</v>
      </c>
      <c r="R576">
        <v>53</v>
      </c>
      <c r="S576">
        <v>54</v>
      </c>
      <c r="T576" t="s">
        <v>326</v>
      </c>
      <c r="U576">
        <v>1</v>
      </c>
      <c r="V576" t="s">
        <v>343</v>
      </c>
      <c r="W576" t="s">
        <v>251</v>
      </c>
      <c r="X576" t="s">
        <v>251</v>
      </c>
      <c r="Y576" t="s">
        <v>251</v>
      </c>
      <c r="Z576" t="s">
        <v>251</v>
      </c>
      <c r="AA576" t="s">
        <v>251</v>
      </c>
      <c r="AB576" t="s">
        <v>251</v>
      </c>
      <c r="AC576"/>
      <c r="AD576"/>
      <c r="AE576" t="s">
        <v>251</v>
      </c>
      <c r="AF576">
        <v>5</v>
      </c>
      <c r="AG576" t="s">
        <v>314</v>
      </c>
      <c r="AH576" t="s">
        <v>251</v>
      </c>
      <c r="AI576" t="s">
        <v>251</v>
      </c>
      <c r="AJ576" t="s">
        <v>251</v>
      </c>
      <c r="AK576" t="s">
        <v>251</v>
      </c>
      <c r="AL576" t="s">
        <v>251</v>
      </c>
      <c r="AM576" t="s">
        <v>251</v>
      </c>
      <c r="AN576"/>
      <c r="AO576" t="s">
        <v>251</v>
      </c>
      <c r="AP576" t="s">
        <v>251</v>
      </c>
    </row>
    <row r="577" spans="1:42" x14ac:dyDescent="0.3">
      <c r="A577" s="210" t="str">
        <f t="shared" si="33"/>
        <v>SL_2028_art_54_52</v>
      </c>
      <c r="B577" s="229" t="str">
        <f t="shared" si="34"/>
        <v>Single Short Haul Truck</v>
      </c>
      <c r="C577" s="240">
        <f t="shared" si="36"/>
        <v>2.5384092162257711E-2</v>
      </c>
      <c r="D577" s="421">
        <f t="shared" si="35"/>
        <v>5.1182452708603471E-6</v>
      </c>
      <c r="E577">
        <v>2.0163200000000001E-4</v>
      </c>
      <c r="F577">
        <v>1</v>
      </c>
      <c r="G577">
        <v>1</v>
      </c>
      <c r="H577">
        <v>2027</v>
      </c>
      <c r="I577">
        <v>1</v>
      </c>
      <c r="J577">
        <v>5</v>
      </c>
      <c r="K577" t="s">
        <v>312</v>
      </c>
      <c r="L577">
        <v>8</v>
      </c>
      <c r="M577">
        <v>49</v>
      </c>
      <c r="N577" t="s">
        <v>313</v>
      </c>
      <c r="O577">
        <v>49035</v>
      </c>
      <c r="P577" t="s">
        <v>235</v>
      </c>
      <c r="Q577">
        <v>490350</v>
      </c>
      <c r="R577">
        <v>52</v>
      </c>
      <c r="S577">
        <v>54</v>
      </c>
      <c r="T577" t="s">
        <v>326</v>
      </c>
      <c r="U577">
        <v>15</v>
      </c>
      <c r="V577" t="s">
        <v>342</v>
      </c>
      <c r="W577" t="s">
        <v>251</v>
      </c>
      <c r="X577" t="s">
        <v>251</v>
      </c>
      <c r="Y577" t="s">
        <v>251</v>
      </c>
      <c r="Z577" t="s">
        <v>251</v>
      </c>
      <c r="AA577" t="s">
        <v>251</v>
      </c>
      <c r="AB577" t="s">
        <v>251</v>
      </c>
      <c r="AC577"/>
      <c r="AD577"/>
      <c r="AE577" t="s">
        <v>251</v>
      </c>
      <c r="AF577">
        <v>5</v>
      </c>
      <c r="AG577" t="s">
        <v>314</v>
      </c>
      <c r="AH577" t="s">
        <v>251</v>
      </c>
      <c r="AI577" t="s">
        <v>251</v>
      </c>
      <c r="AJ577" t="s">
        <v>251</v>
      </c>
      <c r="AK577" t="s">
        <v>251</v>
      </c>
      <c r="AL577" t="s">
        <v>251</v>
      </c>
      <c r="AM577" t="s">
        <v>251</v>
      </c>
      <c r="AN577"/>
      <c r="AO577" t="s">
        <v>251</v>
      </c>
      <c r="AP577" t="s">
        <v>251</v>
      </c>
    </row>
    <row r="578" spans="1:42" x14ac:dyDescent="0.3">
      <c r="A578" s="210" t="str">
        <f t="shared" si="33"/>
        <v>SL_2028_art_54_52</v>
      </c>
      <c r="B578" s="229" t="str">
        <f t="shared" si="34"/>
        <v>Single Short Haul Truck</v>
      </c>
      <c r="C578" s="240">
        <f t="shared" si="36"/>
        <v>2.5384092162257711E-2</v>
      </c>
      <c r="D578" s="421">
        <f t="shared" si="35"/>
        <v>6.9784676967870782E-6</v>
      </c>
      <c r="E578">
        <v>2.7491499999999998E-4</v>
      </c>
      <c r="F578">
        <v>1</v>
      </c>
      <c r="G578">
        <v>1</v>
      </c>
      <c r="H578">
        <v>2027</v>
      </c>
      <c r="I578">
        <v>1</v>
      </c>
      <c r="J578">
        <v>5</v>
      </c>
      <c r="K578" t="s">
        <v>312</v>
      </c>
      <c r="L578">
        <v>8</v>
      </c>
      <c r="M578">
        <v>49</v>
      </c>
      <c r="N578" t="s">
        <v>313</v>
      </c>
      <c r="O578">
        <v>49035</v>
      </c>
      <c r="P578" t="s">
        <v>235</v>
      </c>
      <c r="Q578">
        <v>490350</v>
      </c>
      <c r="R578">
        <v>52</v>
      </c>
      <c r="S578">
        <v>54</v>
      </c>
      <c r="T578" t="s">
        <v>326</v>
      </c>
      <c r="U578">
        <v>1</v>
      </c>
      <c r="V578" t="s">
        <v>343</v>
      </c>
      <c r="W578" t="s">
        <v>251</v>
      </c>
      <c r="X578" t="s">
        <v>251</v>
      </c>
      <c r="Y578" t="s">
        <v>251</v>
      </c>
      <c r="Z578" t="s">
        <v>251</v>
      </c>
      <c r="AA578" t="s">
        <v>251</v>
      </c>
      <c r="AB578" t="s">
        <v>251</v>
      </c>
      <c r="AC578"/>
      <c r="AD578"/>
      <c r="AE578" t="s">
        <v>251</v>
      </c>
      <c r="AF578">
        <v>5</v>
      </c>
      <c r="AG578" t="s">
        <v>314</v>
      </c>
      <c r="AH578" t="s">
        <v>251</v>
      </c>
      <c r="AI578" t="s">
        <v>251</v>
      </c>
      <c r="AJ578" t="s">
        <v>251</v>
      </c>
      <c r="AK578" t="s">
        <v>251</v>
      </c>
      <c r="AL578" t="s">
        <v>251</v>
      </c>
      <c r="AM578" t="s">
        <v>251</v>
      </c>
      <c r="AN578"/>
      <c r="AO578" t="s">
        <v>251</v>
      </c>
      <c r="AP578" t="s">
        <v>251</v>
      </c>
    </row>
    <row r="579" spans="1:42" x14ac:dyDescent="0.3">
      <c r="A579" s="210" t="str">
        <f t="shared" si="33"/>
        <v>SL_2028_art_54_51</v>
      </c>
      <c r="B579" s="229" t="str">
        <f t="shared" si="34"/>
        <v>Refuse Truck</v>
      </c>
      <c r="C579" s="240">
        <f t="shared" si="36"/>
        <v>1.3855574196514914E-3</v>
      </c>
      <c r="D579" s="421">
        <f t="shared" si="35"/>
        <v>4.2770910542963856E-7</v>
      </c>
      <c r="E579">
        <v>3.0869099999999999E-4</v>
      </c>
      <c r="F579">
        <v>1</v>
      </c>
      <c r="G579">
        <v>1</v>
      </c>
      <c r="H579">
        <v>2027</v>
      </c>
      <c r="I579">
        <v>1</v>
      </c>
      <c r="J579">
        <v>5</v>
      </c>
      <c r="K579" t="s">
        <v>312</v>
      </c>
      <c r="L579">
        <v>8</v>
      </c>
      <c r="M579">
        <v>49</v>
      </c>
      <c r="N579" t="s">
        <v>313</v>
      </c>
      <c r="O579">
        <v>49035</v>
      </c>
      <c r="P579" t="s">
        <v>235</v>
      </c>
      <c r="Q579">
        <v>490350</v>
      </c>
      <c r="R579">
        <v>51</v>
      </c>
      <c r="S579">
        <v>54</v>
      </c>
      <c r="T579" t="s">
        <v>326</v>
      </c>
      <c r="U579">
        <v>15</v>
      </c>
      <c r="V579" t="s">
        <v>342</v>
      </c>
      <c r="W579" t="s">
        <v>251</v>
      </c>
      <c r="X579" t="s">
        <v>251</v>
      </c>
      <c r="Y579" t="s">
        <v>251</v>
      </c>
      <c r="Z579" t="s">
        <v>251</v>
      </c>
      <c r="AA579" t="s">
        <v>251</v>
      </c>
      <c r="AB579" t="s">
        <v>251</v>
      </c>
      <c r="AC579"/>
      <c r="AD579"/>
      <c r="AE579" t="s">
        <v>251</v>
      </c>
      <c r="AF579">
        <v>5</v>
      </c>
      <c r="AG579" t="s">
        <v>314</v>
      </c>
      <c r="AH579" t="s">
        <v>251</v>
      </c>
      <c r="AI579" t="s">
        <v>251</v>
      </c>
      <c r="AJ579" t="s">
        <v>251</v>
      </c>
      <c r="AK579" t="s">
        <v>251</v>
      </c>
      <c r="AL579" t="s">
        <v>251</v>
      </c>
      <c r="AM579" t="s">
        <v>251</v>
      </c>
      <c r="AN579"/>
      <c r="AO579" t="s">
        <v>251</v>
      </c>
      <c r="AP579" t="s">
        <v>251</v>
      </c>
    </row>
    <row r="580" spans="1:42" x14ac:dyDescent="0.3">
      <c r="A580" s="210" t="str">
        <f t="shared" si="33"/>
        <v>SL_2028_art_54_51</v>
      </c>
      <c r="B580" s="229" t="str">
        <f t="shared" si="34"/>
        <v>Refuse Truck</v>
      </c>
      <c r="C580" s="240">
        <f t="shared" si="36"/>
        <v>1.3855574196514914E-3</v>
      </c>
      <c r="D580" s="421">
        <f t="shared" si="35"/>
        <v>5.2186050320979673E-7</v>
      </c>
      <c r="E580">
        <v>3.7664300000000002E-4</v>
      </c>
      <c r="F580">
        <v>1</v>
      </c>
      <c r="G580">
        <v>1</v>
      </c>
      <c r="H580">
        <v>2027</v>
      </c>
      <c r="I580">
        <v>1</v>
      </c>
      <c r="J580">
        <v>5</v>
      </c>
      <c r="K580" t="s">
        <v>312</v>
      </c>
      <c r="L580">
        <v>8</v>
      </c>
      <c r="M580">
        <v>49</v>
      </c>
      <c r="N580" t="s">
        <v>313</v>
      </c>
      <c r="O580">
        <v>49035</v>
      </c>
      <c r="P580" t="s">
        <v>235</v>
      </c>
      <c r="Q580">
        <v>490350</v>
      </c>
      <c r="R580">
        <v>51</v>
      </c>
      <c r="S580">
        <v>54</v>
      </c>
      <c r="T580" t="s">
        <v>326</v>
      </c>
      <c r="U580">
        <v>1</v>
      </c>
      <c r="V580" t="s">
        <v>343</v>
      </c>
      <c r="W580" t="s">
        <v>251</v>
      </c>
      <c r="X580" t="s">
        <v>251</v>
      </c>
      <c r="Y580" t="s">
        <v>251</v>
      </c>
      <c r="Z580" t="s">
        <v>251</v>
      </c>
      <c r="AA580" t="s">
        <v>251</v>
      </c>
      <c r="AB580" t="s">
        <v>251</v>
      </c>
      <c r="AC580"/>
      <c r="AD580"/>
      <c r="AE580" t="s">
        <v>251</v>
      </c>
      <c r="AF580">
        <v>5</v>
      </c>
      <c r="AG580" t="s">
        <v>314</v>
      </c>
      <c r="AH580" t="s">
        <v>251</v>
      </c>
      <c r="AI580" t="s">
        <v>251</v>
      </c>
      <c r="AJ580" t="s">
        <v>251</v>
      </c>
      <c r="AK580" t="s">
        <v>251</v>
      </c>
      <c r="AL580" t="s">
        <v>251</v>
      </c>
      <c r="AM580" t="s">
        <v>251</v>
      </c>
      <c r="AN580"/>
      <c r="AO580" t="s">
        <v>251</v>
      </c>
      <c r="AP580" t="s">
        <v>251</v>
      </c>
    </row>
    <row r="581" spans="1:42" x14ac:dyDescent="0.3">
      <c r="A581" s="210" t="str">
        <f t="shared" si="33"/>
        <v>SL_2028_art_54_43</v>
      </c>
      <c r="B581" s="229" t="str">
        <f t="shared" si="34"/>
        <v>School Bus</v>
      </c>
      <c r="C581" s="240">
        <f t="shared" si="36"/>
        <v>1.144824296919607E-3</v>
      </c>
      <c r="D581" s="421">
        <f t="shared" si="35"/>
        <v>3.7636900138239922E-7</v>
      </c>
      <c r="E581">
        <v>3.28757E-4</v>
      </c>
      <c r="F581">
        <v>1</v>
      </c>
      <c r="G581">
        <v>1</v>
      </c>
      <c r="H581">
        <v>2027</v>
      </c>
      <c r="I581">
        <v>1</v>
      </c>
      <c r="J581">
        <v>5</v>
      </c>
      <c r="K581" t="s">
        <v>312</v>
      </c>
      <c r="L581">
        <v>8</v>
      </c>
      <c r="M581">
        <v>49</v>
      </c>
      <c r="N581" t="s">
        <v>313</v>
      </c>
      <c r="O581">
        <v>49035</v>
      </c>
      <c r="P581" t="s">
        <v>235</v>
      </c>
      <c r="Q581">
        <v>490350</v>
      </c>
      <c r="R581">
        <v>43</v>
      </c>
      <c r="S581">
        <v>54</v>
      </c>
      <c r="T581" t="s">
        <v>326</v>
      </c>
      <c r="U581">
        <v>15</v>
      </c>
      <c r="V581" t="s">
        <v>342</v>
      </c>
      <c r="W581" t="s">
        <v>251</v>
      </c>
      <c r="X581" t="s">
        <v>251</v>
      </c>
      <c r="Y581" t="s">
        <v>251</v>
      </c>
      <c r="Z581" t="s">
        <v>251</v>
      </c>
      <c r="AA581" t="s">
        <v>251</v>
      </c>
      <c r="AB581" t="s">
        <v>251</v>
      </c>
      <c r="AC581"/>
      <c r="AD581"/>
      <c r="AE581" t="s">
        <v>251</v>
      </c>
      <c r="AF581">
        <v>5</v>
      </c>
      <c r="AG581" t="s">
        <v>314</v>
      </c>
      <c r="AH581" t="s">
        <v>251</v>
      </c>
      <c r="AI581" t="s">
        <v>251</v>
      </c>
      <c r="AJ581" t="s">
        <v>251</v>
      </c>
      <c r="AK581" t="s">
        <v>251</v>
      </c>
      <c r="AL581" t="s">
        <v>251</v>
      </c>
      <c r="AM581" t="s">
        <v>251</v>
      </c>
      <c r="AN581"/>
      <c r="AO581" t="s">
        <v>251</v>
      </c>
      <c r="AP581" t="s">
        <v>251</v>
      </c>
    </row>
    <row r="582" spans="1:42" x14ac:dyDescent="0.3">
      <c r="A582" s="210" t="str">
        <f t="shared" si="33"/>
        <v>SL_2028_art_54_43</v>
      </c>
      <c r="B582" s="229" t="str">
        <f t="shared" si="34"/>
        <v>School Bus</v>
      </c>
      <c r="C582" s="240">
        <f t="shared" si="36"/>
        <v>1.144824296919607E-3</v>
      </c>
      <c r="D582" s="421">
        <f t="shared" si="35"/>
        <v>4.5047576777059923E-7</v>
      </c>
      <c r="E582">
        <v>3.9348900000000001E-4</v>
      </c>
      <c r="F582">
        <v>1</v>
      </c>
      <c r="G582">
        <v>1</v>
      </c>
      <c r="H582">
        <v>2027</v>
      </c>
      <c r="I582">
        <v>1</v>
      </c>
      <c r="J582">
        <v>5</v>
      </c>
      <c r="K582" t="s">
        <v>312</v>
      </c>
      <c r="L582">
        <v>8</v>
      </c>
      <c r="M582">
        <v>49</v>
      </c>
      <c r="N582" t="s">
        <v>313</v>
      </c>
      <c r="O582">
        <v>49035</v>
      </c>
      <c r="P582" t="s">
        <v>235</v>
      </c>
      <c r="Q582">
        <v>490350</v>
      </c>
      <c r="R582">
        <v>43</v>
      </c>
      <c r="S582">
        <v>54</v>
      </c>
      <c r="T582" t="s">
        <v>326</v>
      </c>
      <c r="U582">
        <v>1</v>
      </c>
      <c r="V582" t="s">
        <v>343</v>
      </c>
      <c r="W582" t="s">
        <v>251</v>
      </c>
      <c r="X582" t="s">
        <v>251</v>
      </c>
      <c r="Y582" t="s">
        <v>251</v>
      </c>
      <c r="Z582" t="s">
        <v>251</v>
      </c>
      <c r="AA582" t="s">
        <v>251</v>
      </c>
      <c r="AB582" t="s">
        <v>251</v>
      </c>
      <c r="AC582"/>
      <c r="AD582"/>
      <c r="AE582" t="s">
        <v>251</v>
      </c>
      <c r="AF582">
        <v>5</v>
      </c>
      <c r="AG582" t="s">
        <v>314</v>
      </c>
      <c r="AH582" t="s">
        <v>251</v>
      </c>
      <c r="AI582" t="s">
        <v>251</v>
      </c>
      <c r="AJ582" t="s">
        <v>251</v>
      </c>
      <c r="AK582" t="s">
        <v>251</v>
      </c>
      <c r="AL582" t="s">
        <v>251</v>
      </c>
      <c r="AM582" t="s">
        <v>251</v>
      </c>
      <c r="AN582"/>
      <c r="AO582" t="s">
        <v>251</v>
      </c>
      <c r="AP582" t="s">
        <v>251</v>
      </c>
    </row>
    <row r="583" spans="1:42" x14ac:dyDescent="0.3">
      <c r="A583" s="210" t="str">
        <f t="shared" si="33"/>
        <v>SL_2028_art_54_42</v>
      </c>
      <c r="B583" s="229" t="str">
        <f t="shared" si="34"/>
        <v>Transit Bus</v>
      </c>
      <c r="C583" s="240">
        <f t="shared" si="36"/>
        <v>4.7511097353918329E-4</v>
      </c>
      <c r="D583" s="421">
        <f t="shared" si="35"/>
        <v>8.8774485405796396E-8</v>
      </c>
      <c r="E583">
        <v>1.8684999999999999E-4</v>
      </c>
      <c r="F583">
        <v>1</v>
      </c>
      <c r="G583">
        <v>1</v>
      </c>
      <c r="H583">
        <v>2027</v>
      </c>
      <c r="I583">
        <v>1</v>
      </c>
      <c r="J583">
        <v>5</v>
      </c>
      <c r="K583" t="s">
        <v>312</v>
      </c>
      <c r="L583">
        <v>8</v>
      </c>
      <c r="M583">
        <v>49</v>
      </c>
      <c r="N583" t="s">
        <v>313</v>
      </c>
      <c r="O583">
        <v>49035</v>
      </c>
      <c r="P583" t="s">
        <v>235</v>
      </c>
      <c r="Q583">
        <v>490350</v>
      </c>
      <c r="R583">
        <v>42</v>
      </c>
      <c r="S583">
        <v>54</v>
      </c>
      <c r="T583" t="s">
        <v>326</v>
      </c>
      <c r="U583">
        <v>15</v>
      </c>
      <c r="V583" t="s">
        <v>342</v>
      </c>
      <c r="W583" t="s">
        <v>251</v>
      </c>
      <c r="X583" t="s">
        <v>251</v>
      </c>
      <c r="Y583" t="s">
        <v>251</v>
      </c>
      <c r="Z583" t="s">
        <v>251</v>
      </c>
      <c r="AA583" t="s">
        <v>251</v>
      </c>
      <c r="AB583" t="s">
        <v>251</v>
      </c>
      <c r="AC583"/>
      <c r="AD583"/>
      <c r="AE583" t="s">
        <v>251</v>
      </c>
      <c r="AF583">
        <v>5</v>
      </c>
      <c r="AG583" t="s">
        <v>314</v>
      </c>
      <c r="AH583" t="s">
        <v>251</v>
      </c>
      <c r="AI583" t="s">
        <v>251</v>
      </c>
      <c r="AJ583" t="s">
        <v>251</v>
      </c>
      <c r="AK583" t="s">
        <v>251</v>
      </c>
      <c r="AL583" t="s">
        <v>251</v>
      </c>
      <c r="AM583" t="s">
        <v>251</v>
      </c>
      <c r="AN583"/>
      <c r="AO583" t="s">
        <v>251</v>
      </c>
      <c r="AP583" t="s">
        <v>251</v>
      </c>
    </row>
    <row r="584" spans="1:42" x14ac:dyDescent="0.3">
      <c r="A584" s="210" t="str">
        <f t="shared" si="33"/>
        <v>SL_2028_art_54_42</v>
      </c>
      <c r="B584" s="229" t="str">
        <f t="shared" si="34"/>
        <v>Transit Bus</v>
      </c>
      <c r="C584" s="240">
        <f t="shared" si="36"/>
        <v>4.7511097353918329E-4</v>
      </c>
      <c r="D584" s="421">
        <f t="shared" si="35"/>
        <v>1.1149809304822846E-7</v>
      </c>
      <c r="E584">
        <v>2.3467799999999999E-4</v>
      </c>
      <c r="F584">
        <v>1</v>
      </c>
      <c r="G584">
        <v>1</v>
      </c>
      <c r="H584">
        <v>2027</v>
      </c>
      <c r="I584">
        <v>1</v>
      </c>
      <c r="J584">
        <v>5</v>
      </c>
      <c r="K584" t="s">
        <v>312</v>
      </c>
      <c r="L584">
        <v>8</v>
      </c>
      <c r="M584">
        <v>49</v>
      </c>
      <c r="N584" t="s">
        <v>313</v>
      </c>
      <c r="O584">
        <v>49035</v>
      </c>
      <c r="P584" t="s">
        <v>235</v>
      </c>
      <c r="Q584">
        <v>490350</v>
      </c>
      <c r="R584">
        <v>42</v>
      </c>
      <c r="S584">
        <v>54</v>
      </c>
      <c r="T584" t="s">
        <v>326</v>
      </c>
      <c r="U584">
        <v>1</v>
      </c>
      <c r="V584" t="s">
        <v>343</v>
      </c>
      <c r="W584" t="s">
        <v>251</v>
      </c>
      <c r="X584" t="s">
        <v>251</v>
      </c>
      <c r="Y584" t="s">
        <v>251</v>
      </c>
      <c r="Z584" t="s">
        <v>251</v>
      </c>
      <c r="AA584" t="s">
        <v>251</v>
      </c>
      <c r="AB584" t="s">
        <v>251</v>
      </c>
      <c r="AC584"/>
      <c r="AD584"/>
      <c r="AE584" t="s">
        <v>251</v>
      </c>
      <c r="AF584">
        <v>5</v>
      </c>
      <c r="AG584" t="s">
        <v>314</v>
      </c>
      <c r="AH584" t="s">
        <v>251</v>
      </c>
      <c r="AI584" t="s">
        <v>251</v>
      </c>
      <c r="AJ584" t="s">
        <v>251</v>
      </c>
      <c r="AK584" t="s">
        <v>251</v>
      </c>
      <c r="AL584" t="s">
        <v>251</v>
      </c>
      <c r="AM584" t="s">
        <v>251</v>
      </c>
      <c r="AN584"/>
      <c r="AO584" t="s">
        <v>251</v>
      </c>
      <c r="AP584" t="s">
        <v>251</v>
      </c>
    </row>
    <row r="585" spans="1:42" x14ac:dyDescent="0.3">
      <c r="A585" s="210" t="str">
        <f t="shared" si="33"/>
        <v>SL_2028_art_54_41</v>
      </c>
      <c r="B585" s="229" t="str">
        <f t="shared" si="34"/>
        <v>Intercity Bus</v>
      </c>
      <c r="C585" s="240">
        <f t="shared" si="36"/>
        <v>1.4397214122347196E-3</v>
      </c>
      <c r="D585" s="421">
        <f t="shared" si="35"/>
        <v>5.1232630426513727E-7</v>
      </c>
      <c r="E585">
        <v>3.5585100000000002E-4</v>
      </c>
      <c r="F585">
        <v>1</v>
      </c>
      <c r="G585">
        <v>1</v>
      </c>
      <c r="H585">
        <v>2027</v>
      </c>
      <c r="I585">
        <v>1</v>
      </c>
      <c r="J585">
        <v>5</v>
      </c>
      <c r="K585" t="s">
        <v>312</v>
      </c>
      <c r="L585">
        <v>8</v>
      </c>
      <c r="M585">
        <v>49</v>
      </c>
      <c r="N585" t="s">
        <v>313</v>
      </c>
      <c r="O585">
        <v>49035</v>
      </c>
      <c r="P585" t="s">
        <v>235</v>
      </c>
      <c r="Q585">
        <v>490350</v>
      </c>
      <c r="R585">
        <v>41</v>
      </c>
      <c r="S585">
        <v>54</v>
      </c>
      <c r="T585" t="s">
        <v>326</v>
      </c>
      <c r="U585">
        <v>15</v>
      </c>
      <c r="V585" t="s">
        <v>342</v>
      </c>
      <c r="W585" t="s">
        <v>251</v>
      </c>
      <c r="X585" t="s">
        <v>251</v>
      </c>
      <c r="Y585" t="s">
        <v>251</v>
      </c>
      <c r="Z585" t="s">
        <v>251</v>
      </c>
      <c r="AA585" t="s">
        <v>251</v>
      </c>
      <c r="AB585" t="s">
        <v>251</v>
      </c>
      <c r="AC585"/>
      <c r="AD585"/>
      <c r="AE585" t="s">
        <v>251</v>
      </c>
      <c r="AF585">
        <v>5</v>
      </c>
      <c r="AG585" t="s">
        <v>314</v>
      </c>
      <c r="AH585" t="s">
        <v>251</v>
      </c>
      <c r="AI585" t="s">
        <v>251</v>
      </c>
      <c r="AJ585" t="s">
        <v>251</v>
      </c>
      <c r="AK585" t="s">
        <v>251</v>
      </c>
      <c r="AL585" t="s">
        <v>251</v>
      </c>
      <c r="AM585" t="s">
        <v>251</v>
      </c>
      <c r="AN585"/>
      <c r="AO585" t="s">
        <v>251</v>
      </c>
      <c r="AP585" t="s">
        <v>251</v>
      </c>
    </row>
    <row r="586" spans="1:42" x14ac:dyDescent="0.3">
      <c r="A586" s="210" t="str">
        <f t="shared" si="33"/>
        <v>SL_2028_art_54_41</v>
      </c>
      <c r="B586" s="229" t="str">
        <f t="shared" si="34"/>
        <v>Intercity Bus</v>
      </c>
      <c r="C586" s="240">
        <f t="shared" si="36"/>
        <v>1.4397214122347196E-3</v>
      </c>
      <c r="D586" s="421">
        <f t="shared" si="35"/>
        <v>6.0774959974664223E-7</v>
      </c>
      <c r="E586">
        <v>4.2213E-4</v>
      </c>
      <c r="F586">
        <v>1</v>
      </c>
      <c r="G586">
        <v>1</v>
      </c>
      <c r="H586">
        <v>2027</v>
      </c>
      <c r="I586">
        <v>1</v>
      </c>
      <c r="J586">
        <v>5</v>
      </c>
      <c r="K586" t="s">
        <v>312</v>
      </c>
      <c r="L586">
        <v>8</v>
      </c>
      <c r="M586">
        <v>49</v>
      </c>
      <c r="N586" t="s">
        <v>313</v>
      </c>
      <c r="O586">
        <v>49035</v>
      </c>
      <c r="P586" t="s">
        <v>235</v>
      </c>
      <c r="Q586">
        <v>490350</v>
      </c>
      <c r="R586">
        <v>41</v>
      </c>
      <c r="S586">
        <v>54</v>
      </c>
      <c r="T586" t="s">
        <v>326</v>
      </c>
      <c r="U586">
        <v>1</v>
      </c>
      <c r="V586" t="s">
        <v>343</v>
      </c>
      <c r="W586" t="s">
        <v>251</v>
      </c>
      <c r="X586" t="s">
        <v>251</v>
      </c>
      <c r="Y586" t="s">
        <v>251</v>
      </c>
      <c r="Z586" t="s">
        <v>251</v>
      </c>
      <c r="AA586" t="s">
        <v>251</v>
      </c>
      <c r="AB586" t="s">
        <v>251</v>
      </c>
      <c r="AC586"/>
      <c r="AD586"/>
      <c r="AE586" t="s">
        <v>251</v>
      </c>
      <c r="AF586">
        <v>5</v>
      </c>
      <c r="AG586" t="s">
        <v>314</v>
      </c>
      <c r="AH586" t="s">
        <v>251</v>
      </c>
      <c r="AI586" t="s">
        <v>251</v>
      </c>
      <c r="AJ586" t="s">
        <v>251</v>
      </c>
      <c r="AK586" t="s">
        <v>251</v>
      </c>
      <c r="AL586" t="s">
        <v>251</v>
      </c>
      <c r="AM586" t="s">
        <v>251</v>
      </c>
      <c r="AN586"/>
      <c r="AO586" t="s">
        <v>251</v>
      </c>
      <c r="AP586" t="s">
        <v>251</v>
      </c>
    </row>
    <row r="587" spans="1:42" x14ac:dyDescent="0.3">
      <c r="A587" s="210" t="str">
        <f t="shared" si="33"/>
        <v>SL_2028_art_54_32</v>
      </c>
      <c r="B587" s="229" t="str">
        <f t="shared" si="34"/>
        <v>Light Commercial Truck</v>
      </c>
      <c r="C587" s="240">
        <f t="shared" si="36"/>
        <v>2.8352451231163752E-2</v>
      </c>
      <c r="D587" s="421">
        <f t="shared" si="35"/>
        <v>3.3083057719083427E-8</v>
      </c>
      <c r="E587">
        <v>1.1668500000000001E-6</v>
      </c>
      <c r="F587">
        <v>1</v>
      </c>
      <c r="G587">
        <v>1</v>
      </c>
      <c r="H587">
        <v>2027</v>
      </c>
      <c r="I587">
        <v>1</v>
      </c>
      <c r="J587">
        <v>5</v>
      </c>
      <c r="K587" t="s">
        <v>312</v>
      </c>
      <c r="L587">
        <v>8</v>
      </c>
      <c r="M587">
        <v>49</v>
      </c>
      <c r="N587" t="s">
        <v>313</v>
      </c>
      <c r="O587">
        <v>49035</v>
      </c>
      <c r="P587" t="s">
        <v>235</v>
      </c>
      <c r="Q587">
        <v>490350</v>
      </c>
      <c r="R587">
        <v>32</v>
      </c>
      <c r="S587">
        <v>54</v>
      </c>
      <c r="T587" t="s">
        <v>326</v>
      </c>
      <c r="U587">
        <v>15</v>
      </c>
      <c r="V587" t="s">
        <v>342</v>
      </c>
      <c r="W587" t="s">
        <v>251</v>
      </c>
      <c r="X587" t="s">
        <v>251</v>
      </c>
      <c r="Y587" t="s">
        <v>251</v>
      </c>
      <c r="Z587" t="s">
        <v>251</v>
      </c>
      <c r="AA587" t="s">
        <v>251</v>
      </c>
      <c r="AB587" t="s">
        <v>251</v>
      </c>
      <c r="AC587"/>
      <c r="AD587"/>
      <c r="AE587" t="s">
        <v>251</v>
      </c>
      <c r="AF587">
        <v>5</v>
      </c>
      <c r="AG587" t="s">
        <v>314</v>
      </c>
      <c r="AH587" t="s">
        <v>251</v>
      </c>
      <c r="AI587" t="s">
        <v>251</v>
      </c>
      <c r="AJ587" t="s">
        <v>251</v>
      </c>
      <c r="AK587" t="s">
        <v>251</v>
      </c>
      <c r="AL587" t="s">
        <v>251</v>
      </c>
      <c r="AM587" t="s">
        <v>251</v>
      </c>
      <c r="AN587"/>
      <c r="AO587" t="s">
        <v>251</v>
      </c>
      <c r="AP587" t="s">
        <v>251</v>
      </c>
    </row>
    <row r="588" spans="1:42" x14ac:dyDescent="0.3">
      <c r="A588" s="210" t="str">
        <f t="shared" si="33"/>
        <v>SL_2028_art_54_32</v>
      </c>
      <c r="B588" s="229" t="str">
        <f t="shared" si="34"/>
        <v>Light Commercial Truck</v>
      </c>
      <c r="C588" s="240">
        <f t="shared" si="36"/>
        <v>2.8352451231163752E-2</v>
      </c>
      <c r="D588" s="421">
        <f t="shared" si="35"/>
        <v>1.8842670506365425E-6</v>
      </c>
      <c r="E588">
        <v>6.6458700000000001E-5</v>
      </c>
      <c r="F588">
        <v>1</v>
      </c>
      <c r="G588">
        <v>1</v>
      </c>
      <c r="H588">
        <v>2027</v>
      </c>
      <c r="I588">
        <v>1</v>
      </c>
      <c r="J588">
        <v>5</v>
      </c>
      <c r="K588" t="s">
        <v>312</v>
      </c>
      <c r="L588">
        <v>8</v>
      </c>
      <c r="M588">
        <v>49</v>
      </c>
      <c r="N588" t="s">
        <v>313</v>
      </c>
      <c r="O588">
        <v>49035</v>
      </c>
      <c r="P588" t="s">
        <v>235</v>
      </c>
      <c r="Q588">
        <v>490350</v>
      </c>
      <c r="R588">
        <v>32</v>
      </c>
      <c r="S588">
        <v>54</v>
      </c>
      <c r="T588" t="s">
        <v>326</v>
      </c>
      <c r="U588">
        <v>1</v>
      </c>
      <c r="V588" t="s">
        <v>343</v>
      </c>
      <c r="W588" t="s">
        <v>251</v>
      </c>
      <c r="X588" t="s">
        <v>251</v>
      </c>
      <c r="Y588" t="s">
        <v>251</v>
      </c>
      <c r="Z588" t="s">
        <v>251</v>
      </c>
      <c r="AA588" t="s">
        <v>251</v>
      </c>
      <c r="AB588" t="s">
        <v>251</v>
      </c>
      <c r="AC588"/>
      <c r="AD588"/>
      <c r="AE588" t="s">
        <v>251</v>
      </c>
      <c r="AF588">
        <v>5</v>
      </c>
      <c r="AG588" t="s">
        <v>314</v>
      </c>
      <c r="AH588" t="s">
        <v>251</v>
      </c>
      <c r="AI588" t="s">
        <v>251</v>
      </c>
      <c r="AJ588" t="s">
        <v>251</v>
      </c>
      <c r="AK588" t="s">
        <v>251</v>
      </c>
      <c r="AL588" t="s">
        <v>251</v>
      </c>
      <c r="AM588" t="s">
        <v>251</v>
      </c>
      <c r="AN588"/>
      <c r="AO588" t="s">
        <v>251</v>
      </c>
      <c r="AP588" t="s">
        <v>251</v>
      </c>
    </row>
    <row r="589" spans="1:42" x14ac:dyDescent="0.3">
      <c r="A589" s="210" t="str">
        <f t="shared" si="33"/>
        <v>SL_2028_art_54_31</v>
      </c>
      <c r="B589" s="229" t="str">
        <f t="shared" si="34"/>
        <v>Passenger Truck</v>
      </c>
      <c r="C589" s="240">
        <f t="shared" si="36"/>
        <v>0.24407841471830063</v>
      </c>
      <c r="D589" s="421">
        <f t="shared" si="35"/>
        <v>2.2495560316036592E-7</v>
      </c>
      <c r="E589">
        <v>9.2165299999999997E-7</v>
      </c>
      <c r="F589">
        <v>1</v>
      </c>
      <c r="G589">
        <v>1</v>
      </c>
      <c r="H589">
        <v>2027</v>
      </c>
      <c r="I589">
        <v>1</v>
      </c>
      <c r="J589">
        <v>5</v>
      </c>
      <c r="K589" t="s">
        <v>312</v>
      </c>
      <c r="L589">
        <v>8</v>
      </c>
      <c r="M589">
        <v>49</v>
      </c>
      <c r="N589" t="s">
        <v>313</v>
      </c>
      <c r="O589">
        <v>49035</v>
      </c>
      <c r="P589" t="s">
        <v>235</v>
      </c>
      <c r="Q589">
        <v>490350</v>
      </c>
      <c r="R589">
        <v>31</v>
      </c>
      <c r="S589">
        <v>54</v>
      </c>
      <c r="T589" t="s">
        <v>326</v>
      </c>
      <c r="U589">
        <v>15</v>
      </c>
      <c r="V589" t="s">
        <v>342</v>
      </c>
      <c r="W589" t="s">
        <v>251</v>
      </c>
      <c r="X589" t="s">
        <v>251</v>
      </c>
      <c r="Y589" t="s">
        <v>251</v>
      </c>
      <c r="Z589" t="s">
        <v>251</v>
      </c>
      <c r="AA589" t="s">
        <v>251</v>
      </c>
      <c r="AB589" t="s">
        <v>251</v>
      </c>
      <c r="AC589"/>
      <c r="AD589"/>
      <c r="AE589" t="s">
        <v>251</v>
      </c>
      <c r="AF589">
        <v>5</v>
      </c>
      <c r="AG589" t="s">
        <v>314</v>
      </c>
      <c r="AH589" t="s">
        <v>251</v>
      </c>
      <c r="AI589" t="s">
        <v>251</v>
      </c>
      <c r="AJ589" t="s">
        <v>251</v>
      </c>
      <c r="AK589" t="s">
        <v>251</v>
      </c>
      <c r="AL589" t="s">
        <v>251</v>
      </c>
      <c r="AM589" t="s">
        <v>251</v>
      </c>
      <c r="AN589"/>
      <c r="AO589" t="s">
        <v>251</v>
      </c>
      <c r="AP589" t="s">
        <v>251</v>
      </c>
    </row>
    <row r="590" spans="1:42" x14ac:dyDescent="0.3">
      <c r="A590" s="210" t="str">
        <f t="shared" si="33"/>
        <v>SL_2028_art_54_31</v>
      </c>
      <c r="B590" s="229" t="str">
        <f t="shared" si="34"/>
        <v>Passenger Truck</v>
      </c>
      <c r="C590" s="240">
        <f t="shared" si="36"/>
        <v>0.24407841471830063</v>
      </c>
      <c r="D590" s="421">
        <f t="shared" si="35"/>
        <v>1.66729232858827E-5</v>
      </c>
      <c r="E590">
        <v>6.8309699999999994E-5</v>
      </c>
      <c r="F590">
        <v>1</v>
      </c>
      <c r="G590">
        <v>1</v>
      </c>
      <c r="H590">
        <v>2027</v>
      </c>
      <c r="I590">
        <v>1</v>
      </c>
      <c r="J590">
        <v>5</v>
      </c>
      <c r="K590" t="s">
        <v>312</v>
      </c>
      <c r="L590">
        <v>8</v>
      </c>
      <c r="M590">
        <v>49</v>
      </c>
      <c r="N590" t="s">
        <v>313</v>
      </c>
      <c r="O590">
        <v>49035</v>
      </c>
      <c r="P590" t="s">
        <v>235</v>
      </c>
      <c r="Q590">
        <v>490350</v>
      </c>
      <c r="R590">
        <v>31</v>
      </c>
      <c r="S590">
        <v>54</v>
      </c>
      <c r="T590" t="s">
        <v>326</v>
      </c>
      <c r="U590">
        <v>1</v>
      </c>
      <c r="V590" t="s">
        <v>343</v>
      </c>
      <c r="W590" t="s">
        <v>251</v>
      </c>
      <c r="X590" t="s">
        <v>251</v>
      </c>
      <c r="Y590" t="s">
        <v>251</v>
      </c>
      <c r="Z590" t="s">
        <v>251</v>
      </c>
      <c r="AA590" t="s">
        <v>251</v>
      </c>
      <c r="AB590" t="s">
        <v>251</v>
      </c>
      <c r="AC590"/>
      <c r="AD590"/>
      <c r="AE590" t="s">
        <v>251</v>
      </c>
      <c r="AF590">
        <v>5</v>
      </c>
      <c r="AG590" t="s">
        <v>314</v>
      </c>
      <c r="AH590" t="s">
        <v>251</v>
      </c>
      <c r="AI590" t="s">
        <v>251</v>
      </c>
      <c r="AJ590" t="s">
        <v>251</v>
      </c>
      <c r="AK590" t="s">
        <v>251</v>
      </c>
      <c r="AL590" t="s">
        <v>251</v>
      </c>
      <c r="AM590" t="s">
        <v>251</v>
      </c>
      <c r="AN590"/>
      <c r="AO590" t="s">
        <v>251</v>
      </c>
      <c r="AP590" t="s">
        <v>251</v>
      </c>
    </row>
    <row r="591" spans="1:42" x14ac:dyDescent="0.3">
      <c r="A591" s="210" t="str">
        <f t="shared" si="33"/>
        <v>SL_2028_art_54_21</v>
      </c>
      <c r="B591" s="229" t="str">
        <f t="shared" si="34"/>
        <v>Passenger Car</v>
      </c>
      <c r="C591" s="240">
        <f t="shared" si="36"/>
        <v>0.64892751445142116</v>
      </c>
      <c r="D591" s="421">
        <f t="shared" si="35"/>
        <v>3.5923783594261894E-7</v>
      </c>
      <c r="E591">
        <v>5.5358700000000005E-7</v>
      </c>
      <c r="F591">
        <v>1</v>
      </c>
      <c r="G591">
        <v>1</v>
      </c>
      <c r="H591">
        <v>2027</v>
      </c>
      <c r="I591">
        <v>1</v>
      </c>
      <c r="J591">
        <v>5</v>
      </c>
      <c r="K591" t="s">
        <v>312</v>
      </c>
      <c r="L591">
        <v>8</v>
      </c>
      <c r="M591">
        <v>49</v>
      </c>
      <c r="N591" t="s">
        <v>313</v>
      </c>
      <c r="O591">
        <v>49035</v>
      </c>
      <c r="P591" t="s">
        <v>235</v>
      </c>
      <c r="Q591">
        <v>490350</v>
      </c>
      <c r="R591">
        <v>21</v>
      </c>
      <c r="S591">
        <v>54</v>
      </c>
      <c r="T591" t="s">
        <v>326</v>
      </c>
      <c r="U591">
        <v>15</v>
      </c>
      <c r="V591" t="s">
        <v>342</v>
      </c>
      <c r="W591" t="s">
        <v>251</v>
      </c>
      <c r="X591" t="s">
        <v>251</v>
      </c>
      <c r="Y591" t="s">
        <v>251</v>
      </c>
      <c r="Z591" t="s">
        <v>251</v>
      </c>
      <c r="AA591" t="s">
        <v>251</v>
      </c>
      <c r="AB591" t="s">
        <v>251</v>
      </c>
      <c r="AC591"/>
      <c r="AD591"/>
      <c r="AE591" t="s">
        <v>251</v>
      </c>
      <c r="AF591">
        <v>5</v>
      </c>
      <c r="AG591" t="s">
        <v>314</v>
      </c>
      <c r="AH591" t="s">
        <v>251</v>
      </c>
      <c r="AI591" t="s">
        <v>251</v>
      </c>
      <c r="AJ591" t="s">
        <v>251</v>
      </c>
      <c r="AK591" t="s">
        <v>251</v>
      </c>
      <c r="AL591" t="s">
        <v>251</v>
      </c>
      <c r="AM591" t="s">
        <v>251</v>
      </c>
      <c r="AN591"/>
      <c r="AO591" t="s">
        <v>251</v>
      </c>
      <c r="AP591" t="s">
        <v>251</v>
      </c>
    </row>
    <row r="592" spans="1:42" x14ac:dyDescent="0.3">
      <c r="A592" s="210" t="str">
        <f t="shared" si="33"/>
        <v>SL_2028_art_54_21</v>
      </c>
      <c r="B592" s="229" t="str">
        <f t="shared" si="34"/>
        <v>Passenger Car</v>
      </c>
      <c r="C592" s="240">
        <f t="shared" si="36"/>
        <v>0.64892751445142116</v>
      </c>
      <c r="D592" s="421">
        <f t="shared" si="35"/>
        <v>4.4857438900211708E-5</v>
      </c>
      <c r="E592">
        <v>6.9125499999999994E-5</v>
      </c>
      <c r="F592">
        <v>1</v>
      </c>
      <c r="G592">
        <v>1</v>
      </c>
      <c r="H592">
        <v>2027</v>
      </c>
      <c r="I592">
        <v>1</v>
      </c>
      <c r="J592">
        <v>5</v>
      </c>
      <c r="K592" t="s">
        <v>312</v>
      </c>
      <c r="L592">
        <v>8</v>
      </c>
      <c r="M592">
        <v>49</v>
      </c>
      <c r="N592" t="s">
        <v>313</v>
      </c>
      <c r="O592">
        <v>49035</v>
      </c>
      <c r="P592" t="s">
        <v>235</v>
      </c>
      <c r="Q592">
        <v>490350</v>
      </c>
      <c r="R592">
        <v>21</v>
      </c>
      <c r="S592">
        <v>54</v>
      </c>
      <c r="T592" t="s">
        <v>326</v>
      </c>
      <c r="U592">
        <v>1</v>
      </c>
      <c r="V592" t="s">
        <v>343</v>
      </c>
      <c r="W592" t="s">
        <v>251</v>
      </c>
      <c r="X592" t="s">
        <v>251</v>
      </c>
      <c r="Y592" t="s">
        <v>251</v>
      </c>
      <c r="Z592" t="s">
        <v>251</v>
      </c>
      <c r="AA592" t="s">
        <v>251</v>
      </c>
      <c r="AB592" t="s">
        <v>251</v>
      </c>
      <c r="AC592"/>
      <c r="AD592"/>
      <c r="AE592" t="s">
        <v>251</v>
      </c>
      <c r="AF592">
        <v>5</v>
      </c>
      <c r="AG592" t="s">
        <v>314</v>
      </c>
      <c r="AH592" t="s">
        <v>251</v>
      </c>
      <c r="AI592" t="s">
        <v>251</v>
      </c>
      <c r="AJ592" t="s">
        <v>251</v>
      </c>
      <c r="AK592" t="s">
        <v>251</v>
      </c>
      <c r="AL592" t="s">
        <v>251</v>
      </c>
      <c r="AM592" t="s">
        <v>251</v>
      </c>
      <c r="AN592"/>
      <c r="AO592" t="s">
        <v>251</v>
      </c>
      <c r="AP592" t="s">
        <v>251</v>
      </c>
    </row>
    <row r="593" spans="1:42" x14ac:dyDescent="0.3">
      <c r="A593" s="210" t="str">
        <f t="shared" si="33"/>
        <v>SL_2028_art_54_11</v>
      </c>
      <c r="B593" s="229" t="str">
        <f t="shared" si="34"/>
        <v>Motorcycle</v>
      </c>
      <c r="C593" s="240">
        <f t="shared" si="36"/>
        <v>8.6555709987792731E-4</v>
      </c>
      <c r="D593" s="421">
        <f t="shared" si="35"/>
        <v>0</v>
      </c>
      <c r="E593">
        <v>0</v>
      </c>
      <c r="F593">
        <v>1</v>
      </c>
      <c r="G593">
        <v>1</v>
      </c>
      <c r="H593">
        <v>2027</v>
      </c>
      <c r="I593">
        <v>1</v>
      </c>
      <c r="J593">
        <v>5</v>
      </c>
      <c r="K593" t="s">
        <v>312</v>
      </c>
      <c r="L593">
        <v>8</v>
      </c>
      <c r="M593">
        <v>49</v>
      </c>
      <c r="N593" t="s">
        <v>313</v>
      </c>
      <c r="O593">
        <v>49035</v>
      </c>
      <c r="P593" t="s">
        <v>235</v>
      </c>
      <c r="Q593">
        <v>490350</v>
      </c>
      <c r="R593">
        <v>11</v>
      </c>
      <c r="S593">
        <v>54</v>
      </c>
      <c r="T593" t="s">
        <v>326</v>
      </c>
      <c r="U593">
        <v>15</v>
      </c>
      <c r="V593" t="s">
        <v>342</v>
      </c>
      <c r="W593" t="s">
        <v>251</v>
      </c>
      <c r="X593" t="s">
        <v>251</v>
      </c>
      <c r="Y593" t="s">
        <v>251</v>
      </c>
      <c r="Z593" t="s">
        <v>251</v>
      </c>
      <c r="AA593" t="s">
        <v>251</v>
      </c>
      <c r="AB593" t="s">
        <v>251</v>
      </c>
      <c r="AC593"/>
      <c r="AD593"/>
      <c r="AE593" t="s">
        <v>251</v>
      </c>
      <c r="AF593">
        <v>5</v>
      </c>
      <c r="AG593" t="s">
        <v>314</v>
      </c>
      <c r="AH593" t="s">
        <v>251</v>
      </c>
      <c r="AI593" t="s">
        <v>251</v>
      </c>
      <c r="AJ593" t="s">
        <v>251</v>
      </c>
      <c r="AK593" t="s">
        <v>251</v>
      </c>
      <c r="AL593" t="s">
        <v>251</v>
      </c>
      <c r="AM593" t="s">
        <v>251</v>
      </c>
      <c r="AN593"/>
      <c r="AO593" t="s">
        <v>251</v>
      </c>
      <c r="AP593" t="s">
        <v>251</v>
      </c>
    </row>
    <row r="594" spans="1:42" x14ac:dyDescent="0.3">
      <c r="A594" s="210" t="str">
        <f t="shared" ref="A594:A657" si="37">"SL_2028_art_"&amp;S594&amp;"_"&amp;R594</f>
        <v>SL_2028_art_54_11</v>
      </c>
      <c r="B594" s="229" t="str">
        <f t="shared" ref="B594:B657" si="38">VLOOKUP(R594,$AS$7:$AT$19,2,FALSE)</f>
        <v>Motorcycle</v>
      </c>
      <c r="C594" s="240">
        <f t="shared" si="36"/>
        <v>8.6555709987792731E-4</v>
      </c>
      <c r="D594" s="421">
        <f t="shared" ref="D594:D657" si="39">E594*C594</f>
        <v>2.3203508510687525E-7</v>
      </c>
      <c r="E594">
        <v>2.6807600000000001E-4</v>
      </c>
      <c r="F594">
        <v>1</v>
      </c>
      <c r="G594">
        <v>1</v>
      </c>
      <c r="H594">
        <v>2027</v>
      </c>
      <c r="I594">
        <v>1</v>
      </c>
      <c r="J594">
        <v>5</v>
      </c>
      <c r="K594" t="s">
        <v>312</v>
      </c>
      <c r="L594">
        <v>8</v>
      </c>
      <c r="M594">
        <v>49</v>
      </c>
      <c r="N594" t="s">
        <v>313</v>
      </c>
      <c r="O594">
        <v>49035</v>
      </c>
      <c r="P594" t="s">
        <v>235</v>
      </c>
      <c r="Q594">
        <v>490350</v>
      </c>
      <c r="R594">
        <v>11</v>
      </c>
      <c r="S594">
        <v>54</v>
      </c>
      <c r="T594" t="s">
        <v>326</v>
      </c>
      <c r="U594">
        <v>1</v>
      </c>
      <c r="V594" t="s">
        <v>343</v>
      </c>
      <c r="W594" t="s">
        <v>251</v>
      </c>
      <c r="X594" t="s">
        <v>251</v>
      </c>
      <c r="Y594" t="s">
        <v>251</v>
      </c>
      <c r="Z594" t="s">
        <v>251</v>
      </c>
      <c r="AA594" t="s">
        <v>251</v>
      </c>
      <c r="AB594" t="s">
        <v>251</v>
      </c>
      <c r="AC594"/>
      <c r="AD594"/>
      <c r="AE594" t="s">
        <v>251</v>
      </c>
      <c r="AF594">
        <v>5</v>
      </c>
      <c r="AG594" t="s">
        <v>314</v>
      </c>
      <c r="AH594" t="s">
        <v>251</v>
      </c>
      <c r="AI594" t="s">
        <v>251</v>
      </c>
      <c r="AJ594" t="s">
        <v>251</v>
      </c>
      <c r="AK594" t="s">
        <v>251</v>
      </c>
      <c r="AL594" t="s">
        <v>251</v>
      </c>
      <c r="AM594" t="s">
        <v>251</v>
      </c>
      <c r="AN594"/>
      <c r="AO594" t="s">
        <v>251</v>
      </c>
      <c r="AP594" t="s">
        <v>251</v>
      </c>
    </row>
    <row r="595" spans="1:42" x14ac:dyDescent="0.3">
      <c r="A595" s="210" t="str">
        <f t="shared" si="37"/>
        <v>SL_2028_art_53_62</v>
      </c>
      <c r="B595" s="229" t="str">
        <f t="shared" si="38"/>
        <v>Combination Long Haul Truck</v>
      </c>
      <c r="C595" s="240">
        <f t="shared" ref="C595:C658" si="40">VLOOKUP(R595,$AS$7:$AZ$19,Funding_Year-2021,FALSE)</f>
        <v>2.2573995543173502E-2</v>
      </c>
      <c r="D595" s="421">
        <f t="shared" si="39"/>
        <v>1.3430962998299654E-5</v>
      </c>
      <c r="E595">
        <v>5.9497499999999997E-4</v>
      </c>
      <c r="F595">
        <v>1</v>
      </c>
      <c r="G595">
        <v>1</v>
      </c>
      <c r="H595">
        <v>2027</v>
      </c>
      <c r="I595">
        <v>1</v>
      </c>
      <c r="J595">
        <v>5</v>
      </c>
      <c r="K595" t="s">
        <v>312</v>
      </c>
      <c r="L595">
        <v>8</v>
      </c>
      <c r="M595">
        <v>49</v>
      </c>
      <c r="N595" t="s">
        <v>313</v>
      </c>
      <c r="O595">
        <v>49035</v>
      </c>
      <c r="P595" t="s">
        <v>235</v>
      </c>
      <c r="Q595">
        <v>490350</v>
      </c>
      <c r="R595">
        <v>62</v>
      </c>
      <c r="S595">
        <v>53</v>
      </c>
      <c r="T595" t="s">
        <v>327</v>
      </c>
      <c r="U595">
        <v>15</v>
      </c>
      <c r="V595" t="s">
        <v>342</v>
      </c>
      <c r="W595" t="s">
        <v>251</v>
      </c>
      <c r="X595" t="s">
        <v>251</v>
      </c>
      <c r="Y595" t="s">
        <v>251</v>
      </c>
      <c r="Z595" t="s">
        <v>251</v>
      </c>
      <c r="AA595" t="s">
        <v>251</v>
      </c>
      <c r="AB595" t="s">
        <v>251</v>
      </c>
      <c r="AC595"/>
      <c r="AD595"/>
      <c r="AE595" t="s">
        <v>251</v>
      </c>
      <c r="AF595">
        <v>5</v>
      </c>
      <c r="AG595" t="s">
        <v>314</v>
      </c>
      <c r="AH595" t="s">
        <v>251</v>
      </c>
      <c r="AI595" t="s">
        <v>251</v>
      </c>
      <c r="AJ595" t="s">
        <v>251</v>
      </c>
      <c r="AK595" t="s">
        <v>251</v>
      </c>
      <c r="AL595" t="s">
        <v>251</v>
      </c>
      <c r="AM595" t="s">
        <v>251</v>
      </c>
      <c r="AN595"/>
      <c r="AO595" t="s">
        <v>251</v>
      </c>
      <c r="AP595" t="s">
        <v>251</v>
      </c>
    </row>
    <row r="596" spans="1:42" x14ac:dyDescent="0.3">
      <c r="A596" s="210" t="str">
        <f t="shared" si="37"/>
        <v>SL_2028_art_53_62</v>
      </c>
      <c r="B596" s="229" t="str">
        <f t="shared" si="38"/>
        <v>Combination Long Haul Truck</v>
      </c>
      <c r="C596" s="240">
        <f t="shared" si="40"/>
        <v>2.2573995543173502E-2</v>
      </c>
      <c r="D596" s="421">
        <f t="shared" si="39"/>
        <v>1.4458215239487308E-5</v>
      </c>
      <c r="E596">
        <v>6.4048100000000004E-4</v>
      </c>
      <c r="F596">
        <v>1</v>
      </c>
      <c r="G596">
        <v>1</v>
      </c>
      <c r="H596">
        <v>2027</v>
      </c>
      <c r="I596">
        <v>1</v>
      </c>
      <c r="J596">
        <v>5</v>
      </c>
      <c r="K596" t="s">
        <v>312</v>
      </c>
      <c r="L596">
        <v>8</v>
      </c>
      <c r="M596">
        <v>49</v>
      </c>
      <c r="N596" t="s">
        <v>313</v>
      </c>
      <c r="O596">
        <v>49035</v>
      </c>
      <c r="P596" t="s">
        <v>235</v>
      </c>
      <c r="Q596">
        <v>490350</v>
      </c>
      <c r="R596">
        <v>62</v>
      </c>
      <c r="S596">
        <v>53</v>
      </c>
      <c r="T596" t="s">
        <v>327</v>
      </c>
      <c r="U596">
        <v>1</v>
      </c>
      <c r="V596" t="s">
        <v>343</v>
      </c>
      <c r="W596" t="s">
        <v>251</v>
      </c>
      <c r="X596" t="s">
        <v>251</v>
      </c>
      <c r="Y596" t="s">
        <v>251</v>
      </c>
      <c r="Z596" t="s">
        <v>251</v>
      </c>
      <c r="AA596" t="s">
        <v>251</v>
      </c>
      <c r="AB596" t="s">
        <v>251</v>
      </c>
      <c r="AC596"/>
      <c r="AD596"/>
      <c r="AE596" t="s">
        <v>251</v>
      </c>
      <c r="AF596">
        <v>5</v>
      </c>
      <c r="AG596" t="s">
        <v>314</v>
      </c>
      <c r="AH596" t="s">
        <v>251</v>
      </c>
      <c r="AI596" t="s">
        <v>251</v>
      </c>
      <c r="AJ596" t="s">
        <v>251</v>
      </c>
      <c r="AK596" t="s">
        <v>251</v>
      </c>
      <c r="AL596" t="s">
        <v>251</v>
      </c>
      <c r="AM596" t="s">
        <v>251</v>
      </c>
      <c r="AN596"/>
      <c r="AO596" t="s">
        <v>251</v>
      </c>
      <c r="AP596" t="s">
        <v>251</v>
      </c>
    </row>
    <row r="597" spans="1:42" x14ac:dyDescent="0.3">
      <c r="A597" s="210" t="str">
        <f t="shared" si="37"/>
        <v>SL_2028_art_53_61</v>
      </c>
      <c r="B597" s="229" t="str">
        <f t="shared" si="38"/>
        <v>Combination Short Haul Truck</v>
      </c>
      <c r="C597" s="240">
        <f t="shared" si="40"/>
        <v>2.089364887475836E-2</v>
      </c>
      <c r="D597" s="421">
        <f t="shared" si="39"/>
        <v>1.2093975246420756E-5</v>
      </c>
      <c r="E597">
        <v>5.7883499999999998E-4</v>
      </c>
      <c r="F597">
        <v>1</v>
      </c>
      <c r="G597">
        <v>1</v>
      </c>
      <c r="H597">
        <v>2027</v>
      </c>
      <c r="I597">
        <v>1</v>
      </c>
      <c r="J597">
        <v>5</v>
      </c>
      <c r="K597" t="s">
        <v>312</v>
      </c>
      <c r="L597">
        <v>8</v>
      </c>
      <c r="M597">
        <v>49</v>
      </c>
      <c r="N597" t="s">
        <v>313</v>
      </c>
      <c r="O597">
        <v>49035</v>
      </c>
      <c r="P597" t="s">
        <v>235</v>
      </c>
      <c r="Q597">
        <v>490350</v>
      </c>
      <c r="R597">
        <v>61</v>
      </c>
      <c r="S597">
        <v>53</v>
      </c>
      <c r="T597" t="s">
        <v>327</v>
      </c>
      <c r="U597">
        <v>15</v>
      </c>
      <c r="V597" t="s">
        <v>342</v>
      </c>
      <c r="W597" t="s">
        <v>251</v>
      </c>
      <c r="X597" t="s">
        <v>251</v>
      </c>
      <c r="Y597" t="s">
        <v>251</v>
      </c>
      <c r="Z597" t="s">
        <v>251</v>
      </c>
      <c r="AA597" t="s">
        <v>251</v>
      </c>
      <c r="AB597" t="s">
        <v>251</v>
      </c>
      <c r="AC597"/>
      <c r="AD597"/>
      <c r="AE597" t="s">
        <v>251</v>
      </c>
      <c r="AF597">
        <v>5</v>
      </c>
      <c r="AG597" t="s">
        <v>314</v>
      </c>
      <c r="AH597" t="s">
        <v>251</v>
      </c>
      <c r="AI597" t="s">
        <v>251</v>
      </c>
      <c r="AJ597" t="s">
        <v>251</v>
      </c>
      <c r="AK597" t="s">
        <v>251</v>
      </c>
      <c r="AL597" t="s">
        <v>251</v>
      </c>
      <c r="AM597" t="s">
        <v>251</v>
      </c>
      <c r="AN597"/>
      <c r="AO597" t="s">
        <v>251</v>
      </c>
      <c r="AP597" t="s">
        <v>251</v>
      </c>
    </row>
    <row r="598" spans="1:42" x14ac:dyDescent="0.3">
      <c r="A598" s="210" t="str">
        <f t="shared" si="37"/>
        <v>SL_2028_art_53_61</v>
      </c>
      <c r="B598" s="229" t="str">
        <f t="shared" si="38"/>
        <v>Combination Short Haul Truck</v>
      </c>
      <c r="C598" s="240">
        <f t="shared" si="40"/>
        <v>2.089364887475836E-2</v>
      </c>
      <c r="D598" s="421">
        <f t="shared" si="39"/>
        <v>1.3026772200434344E-5</v>
      </c>
      <c r="E598">
        <v>6.2348000000000004E-4</v>
      </c>
      <c r="F598">
        <v>1</v>
      </c>
      <c r="G598">
        <v>1</v>
      </c>
      <c r="H598">
        <v>2027</v>
      </c>
      <c r="I598">
        <v>1</v>
      </c>
      <c r="J598">
        <v>5</v>
      </c>
      <c r="K598" t="s">
        <v>312</v>
      </c>
      <c r="L598">
        <v>8</v>
      </c>
      <c r="M598">
        <v>49</v>
      </c>
      <c r="N598" t="s">
        <v>313</v>
      </c>
      <c r="O598">
        <v>49035</v>
      </c>
      <c r="P598" t="s">
        <v>235</v>
      </c>
      <c r="Q598">
        <v>490350</v>
      </c>
      <c r="R598">
        <v>61</v>
      </c>
      <c r="S598">
        <v>53</v>
      </c>
      <c r="T598" t="s">
        <v>327</v>
      </c>
      <c r="U598">
        <v>1</v>
      </c>
      <c r="V598" t="s">
        <v>343</v>
      </c>
      <c r="W598" t="s">
        <v>251</v>
      </c>
      <c r="X598" t="s">
        <v>251</v>
      </c>
      <c r="Y598" t="s">
        <v>251</v>
      </c>
      <c r="Z598" t="s">
        <v>251</v>
      </c>
      <c r="AA598" t="s">
        <v>251</v>
      </c>
      <c r="AB598" t="s">
        <v>251</v>
      </c>
      <c r="AC598"/>
      <c r="AD598"/>
      <c r="AE598" t="s">
        <v>251</v>
      </c>
      <c r="AF598">
        <v>5</v>
      </c>
      <c r="AG598" t="s">
        <v>314</v>
      </c>
      <c r="AH598" t="s">
        <v>251</v>
      </c>
      <c r="AI598" t="s">
        <v>251</v>
      </c>
      <c r="AJ598" t="s">
        <v>251</v>
      </c>
      <c r="AK598" t="s">
        <v>251</v>
      </c>
      <c r="AL598" t="s">
        <v>251</v>
      </c>
      <c r="AM598" t="s">
        <v>251</v>
      </c>
      <c r="AN598"/>
      <c r="AO598" t="s">
        <v>251</v>
      </c>
      <c r="AP598" t="s">
        <v>251</v>
      </c>
    </row>
    <row r="599" spans="1:42" x14ac:dyDescent="0.3">
      <c r="A599" s="210" t="str">
        <f t="shared" si="37"/>
        <v>SL_2028_art_53_54</v>
      </c>
      <c r="B599" s="229" t="str">
        <f t="shared" si="38"/>
        <v>Motor Home</v>
      </c>
      <c r="C599" s="240">
        <f t="shared" si="40"/>
        <v>2.7279009872292342E-3</v>
      </c>
      <c r="D599" s="421">
        <f t="shared" si="39"/>
        <v>8.6186394950915325E-7</v>
      </c>
      <c r="E599">
        <v>3.1594400000000002E-4</v>
      </c>
      <c r="F599">
        <v>1</v>
      </c>
      <c r="G599">
        <v>1</v>
      </c>
      <c r="H599">
        <v>2027</v>
      </c>
      <c r="I599">
        <v>1</v>
      </c>
      <c r="J599">
        <v>5</v>
      </c>
      <c r="K599" t="s">
        <v>312</v>
      </c>
      <c r="L599">
        <v>8</v>
      </c>
      <c r="M599">
        <v>49</v>
      </c>
      <c r="N599" t="s">
        <v>313</v>
      </c>
      <c r="O599">
        <v>49035</v>
      </c>
      <c r="P599" t="s">
        <v>235</v>
      </c>
      <c r="Q599">
        <v>490350</v>
      </c>
      <c r="R599">
        <v>54</v>
      </c>
      <c r="S599">
        <v>53</v>
      </c>
      <c r="T599" t="s">
        <v>327</v>
      </c>
      <c r="U599">
        <v>15</v>
      </c>
      <c r="V599" t="s">
        <v>342</v>
      </c>
      <c r="W599" t="s">
        <v>251</v>
      </c>
      <c r="X599" t="s">
        <v>251</v>
      </c>
      <c r="Y599" t="s">
        <v>251</v>
      </c>
      <c r="Z599" t="s">
        <v>251</v>
      </c>
      <c r="AA599" t="s">
        <v>251</v>
      </c>
      <c r="AB599" t="s">
        <v>251</v>
      </c>
      <c r="AC599"/>
      <c r="AD599"/>
      <c r="AE599" t="s">
        <v>251</v>
      </c>
      <c r="AF599">
        <v>5</v>
      </c>
      <c r="AG599" t="s">
        <v>314</v>
      </c>
      <c r="AH599" t="s">
        <v>251</v>
      </c>
      <c r="AI599" t="s">
        <v>251</v>
      </c>
      <c r="AJ599" t="s">
        <v>251</v>
      </c>
      <c r="AK599" t="s">
        <v>251</v>
      </c>
      <c r="AL599" t="s">
        <v>251</v>
      </c>
      <c r="AM599" t="s">
        <v>251</v>
      </c>
      <c r="AN599"/>
      <c r="AO599" t="s">
        <v>251</v>
      </c>
      <c r="AP599" t="s">
        <v>251</v>
      </c>
    </row>
    <row r="600" spans="1:42" x14ac:dyDescent="0.3">
      <c r="A600" s="210" t="str">
        <f t="shared" si="37"/>
        <v>SL_2028_art_53_54</v>
      </c>
      <c r="B600" s="229" t="str">
        <f t="shared" si="38"/>
        <v>Motor Home</v>
      </c>
      <c r="C600" s="240">
        <f t="shared" si="40"/>
        <v>2.7279009872292342E-3</v>
      </c>
      <c r="D600" s="421">
        <f t="shared" si="39"/>
        <v>1.1833143460422717E-6</v>
      </c>
      <c r="E600">
        <v>4.3378200000000002E-4</v>
      </c>
      <c r="F600">
        <v>1</v>
      </c>
      <c r="G600">
        <v>1</v>
      </c>
      <c r="H600">
        <v>2027</v>
      </c>
      <c r="I600">
        <v>1</v>
      </c>
      <c r="J600">
        <v>5</v>
      </c>
      <c r="K600" t="s">
        <v>312</v>
      </c>
      <c r="L600">
        <v>8</v>
      </c>
      <c r="M600">
        <v>49</v>
      </c>
      <c r="N600" t="s">
        <v>313</v>
      </c>
      <c r="O600">
        <v>49035</v>
      </c>
      <c r="P600" t="s">
        <v>235</v>
      </c>
      <c r="Q600">
        <v>490350</v>
      </c>
      <c r="R600">
        <v>54</v>
      </c>
      <c r="S600">
        <v>53</v>
      </c>
      <c r="T600" t="s">
        <v>327</v>
      </c>
      <c r="U600">
        <v>1</v>
      </c>
      <c r="V600" t="s">
        <v>343</v>
      </c>
      <c r="W600" t="s">
        <v>251</v>
      </c>
      <c r="X600" t="s">
        <v>251</v>
      </c>
      <c r="Y600" t="s">
        <v>251</v>
      </c>
      <c r="Z600" t="s">
        <v>251</v>
      </c>
      <c r="AA600" t="s">
        <v>251</v>
      </c>
      <c r="AB600" t="s">
        <v>251</v>
      </c>
      <c r="AC600"/>
      <c r="AD600"/>
      <c r="AE600" t="s">
        <v>251</v>
      </c>
      <c r="AF600">
        <v>5</v>
      </c>
      <c r="AG600" t="s">
        <v>314</v>
      </c>
      <c r="AH600" t="s">
        <v>251</v>
      </c>
      <c r="AI600" t="s">
        <v>251</v>
      </c>
      <c r="AJ600" t="s">
        <v>251</v>
      </c>
      <c r="AK600" t="s">
        <v>251</v>
      </c>
      <c r="AL600" t="s">
        <v>251</v>
      </c>
      <c r="AM600" t="s">
        <v>251</v>
      </c>
      <c r="AN600"/>
      <c r="AO600" t="s">
        <v>251</v>
      </c>
      <c r="AP600" t="s">
        <v>251</v>
      </c>
    </row>
    <row r="601" spans="1:42" x14ac:dyDescent="0.3">
      <c r="A601" s="210" t="str">
        <f t="shared" si="37"/>
        <v>SL_2028_art_53_53</v>
      </c>
      <c r="B601" s="229" t="str">
        <f t="shared" si="38"/>
        <v>Single Long Haul Truck</v>
      </c>
      <c r="C601" s="240">
        <f t="shared" si="40"/>
        <v>1.7512108294727017E-3</v>
      </c>
      <c r="D601" s="421">
        <f t="shared" si="39"/>
        <v>6.039435811819095E-7</v>
      </c>
      <c r="E601">
        <v>3.4487199999999997E-4</v>
      </c>
      <c r="F601">
        <v>1</v>
      </c>
      <c r="G601">
        <v>1</v>
      </c>
      <c r="H601">
        <v>2027</v>
      </c>
      <c r="I601">
        <v>1</v>
      </c>
      <c r="J601">
        <v>5</v>
      </c>
      <c r="K601" t="s">
        <v>312</v>
      </c>
      <c r="L601">
        <v>8</v>
      </c>
      <c r="M601">
        <v>49</v>
      </c>
      <c r="N601" t="s">
        <v>313</v>
      </c>
      <c r="O601">
        <v>49035</v>
      </c>
      <c r="P601" t="s">
        <v>235</v>
      </c>
      <c r="Q601">
        <v>490350</v>
      </c>
      <c r="R601">
        <v>53</v>
      </c>
      <c r="S601">
        <v>53</v>
      </c>
      <c r="T601" t="s">
        <v>327</v>
      </c>
      <c r="U601">
        <v>15</v>
      </c>
      <c r="V601" t="s">
        <v>342</v>
      </c>
      <c r="W601" t="s">
        <v>251</v>
      </c>
      <c r="X601" t="s">
        <v>251</v>
      </c>
      <c r="Y601" t="s">
        <v>251</v>
      </c>
      <c r="Z601" t="s">
        <v>251</v>
      </c>
      <c r="AA601" t="s">
        <v>251</v>
      </c>
      <c r="AB601" t="s">
        <v>251</v>
      </c>
      <c r="AC601"/>
      <c r="AD601"/>
      <c r="AE601" t="s">
        <v>251</v>
      </c>
      <c r="AF601">
        <v>5</v>
      </c>
      <c r="AG601" t="s">
        <v>314</v>
      </c>
      <c r="AH601" t="s">
        <v>251</v>
      </c>
      <c r="AI601" t="s">
        <v>251</v>
      </c>
      <c r="AJ601" t="s">
        <v>251</v>
      </c>
      <c r="AK601" t="s">
        <v>251</v>
      </c>
      <c r="AL601" t="s">
        <v>251</v>
      </c>
      <c r="AM601" t="s">
        <v>251</v>
      </c>
      <c r="AN601"/>
      <c r="AO601" t="s">
        <v>251</v>
      </c>
      <c r="AP601" t="s">
        <v>251</v>
      </c>
    </row>
    <row r="602" spans="1:42" x14ac:dyDescent="0.3">
      <c r="A602" s="210" t="str">
        <f t="shared" si="37"/>
        <v>SL_2028_art_53_53</v>
      </c>
      <c r="B602" s="229" t="str">
        <f t="shared" si="38"/>
        <v>Single Long Haul Truck</v>
      </c>
      <c r="C602" s="240">
        <f t="shared" si="40"/>
        <v>1.7512108294727017E-3</v>
      </c>
      <c r="D602" s="421">
        <f t="shared" si="39"/>
        <v>6.693040229703192E-7</v>
      </c>
      <c r="E602">
        <v>3.82195E-4</v>
      </c>
      <c r="F602">
        <v>1</v>
      </c>
      <c r="G602">
        <v>1</v>
      </c>
      <c r="H602">
        <v>2027</v>
      </c>
      <c r="I602">
        <v>1</v>
      </c>
      <c r="J602">
        <v>5</v>
      </c>
      <c r="K602" t="s">
        <v>312</v>
      </c>
      <c r="L602">
        <v>8</v>
      </c>
      <c r="M602">
        <v>49</v>
      </c>
      <c r="N602" t="s">
        <v>313</v>
      </c>
      <c r="O602">
        <v>49035</v>
      </c>
      <c r="P602" t="s">
        <v>235</v>
      </c>
      <c r="Q602">
        <v>490350</v>
      </c>
      <c r="R602">
        <v>53</v>
      </c>
      <c r="S602">
        <v>53</v>
      </c>
      <c r="T602" t="s">
        <v>327</v>
      </c>
      <c r="U602">
        <v>1</v>
      </c>
      <c r="V602" t="s">
        <v>343</v>
      </c>
      <c r="W602" t="s">
        <v>251</v>
      </c>
      <c r="X602" t="s">
        <v>251</v>
      </c>
      <c r="Y602" t="s">
        <v>251</v>
      </c>
      <c r="Z602" t="s">
        <v>251</v>
      </c>
      <c r="AA602" t="s">
        <v>251</v>
      </c>
      <c r="AB602" t="s">
        <v>251</v>
      </c>
      <c r="AC602"/>
      <c r="AD602"/>
      <c r="AE602" t="s">
        <v>251</v>
      </c>
      <c r="AF602">
        <v>5</v>
      </c>
      <c r="AG602" t="s">
        <v>314</v>
      </c>
      <c r="AH602" t="s">
        <v>251</v>
      </c>
      <c r="AI602" t="s">
        <v>251</v>
      </c>
      <c r="AJ602" t="s">
        <v>251</v>
      </c>
      <c r="AK602" t="s">
        <v>251</v>
      </c>
      <c r="AL602" t="s">
        <v>251</v>
      </c>
      <c r="AM602" t="s">
        <v>251</v>
      </c>
      <c r="AN602"/>
      <c r="AO602" t="s">
        <v>251</v>
      </c>
      <c r="AP602" t="s">
        <v>251</v>
      </c>
    </row>
    <row r="603" spans="1:42" x14ac:dyDescent="0.3">
      <c r="A603" s="210" t="str">
        <f t="shared" si="37"/>
        <v>SL_2028_art_53_52</v>
      </c>
      <c r="B603" s="229" t="str">
        <f t="shared" si="38"/>
        <v>Single Short Haul Truck</v>
      </c>
      <c r="C603" s="240">
        <f t="shared" si="40"/>
        <v>2.5384092162257711E-2</v>
      </c>
      <c r="D603" s="421">
        <f t="shared" si="39"/>
        <v>6.7307443413756062E-6</v>
      </c>
      <c r="E603">
        <v>2.6515600000000001E-4</v>
      </c>
      <c r="F603">
        <v>1</v>
      </c>
      <c r="G603">
        <v>1</v>
      </c>
      <c r="H603">
        <v>2027</v>
      </c>
      <c r="I603">
        <v>1</v>
      </c>
      <c r="J603">
        <v>5</v>
      </c>
      <c r="K603" t="s">
        <v>312</v>
      </c>
      <c r="L603">
        <v>8</v>
      </c>
      <c r="M603">
        <v>49</v>
      </c>
      <c r="N603" t="s">
        <v>313</v>
      </c>
      <c r="O603">
        <v>49035</v>
      </c>
      <c r="P603" t="s">
        <v>235</v>
      </c>
      <c r="Q603">
        <v>490350</v>
      </c>
      <c r="R603">
        <v>52</v>
      </c>
      <c r="S603">
        <v>53</v>
      </c>
      <c r="T603" t="s">
        <v>327</v>
      </c>
      <c r="U603">
        <v>15</v>
      </c>
      <c r="V603" t="s">
        <v>342</v>
      </c>
      <c r="W603" t="s">
        <v>251</v>
      </c>
      <c r="X603" t="s">
        <v>251</v>
      </c>
      <c r="Y603" t="s">
        <v>251</v>
      </c>
      <c r="Z603" t="s">
        <v>251</v>
      </c>
      <c r="AA603" t="s">
        <v>251</v>
      </c>
      <c r="AB603" t="s">
        <v>251</v>
      </c>
      <c r="AC603"/>
      <c r="AD603"/>
      <c r="AE603" t="s">
        <v>251</v>
      </c>
      <c r="AF603">
        <v>5</v>
      </c>
      <c r="AG603" t="s">
        <v>314</v>
      </c>
      <c r="AH603" t="s">
        <v>251</v>
      </c>
      <c r="AI603" t="s">
        <v>251</v>
      </c>
      <c r="AJ603" t="s">
        <v>251</v>
      </c>
      <c r="AK603" t="s">
        <v>251</v>
      </c>
      <c r="AL603" t="s">
        <v>251</v>
      </c>
      <c r="AM603" t="s">
        <v>251</v>
      </c>
      <c r="AN603"/>
      <c r="AO603" t="s">
        <v>251</v>
      </c>
      <c r="AP603" t="s">
        <v>251</v>
      </c>
    </row>
    <row r="604" spans="1:42" x14ac:dyDescent="0.3">
      <c r="A604" s="210" t="str">
        <f t="shared" si="37"/>
        <v>SL_2028_art_53_52</v>
      </c>
      <c r="B604" s="229" t="str">
        <f t="shared" si="38"/>
        <v>Single Short Haul Truck</v>
      </c>
      <c r="C604" s="240">
        <f t="shared" si="40"/>
        <v>2.5384092162257711E-2</v>
      </c>
      <c r="D604" s="421">
        <f t="shared" si="39"/>
        <v>7.7980184963377306E-6</v>
      </c>
      <c r="E604">
        <v>3.07201E-4</v>
      </c>
      <c r="F604">
        <v>1</v>
      </c>
      <c r="G604">
        <v>1</v>
      </c>
      <c r="H604">
        <v>2027</v>
      </c>
      <c r="I604">
        <v>1</v>
      </c>
      <c r="J604">
        <v>5</v>
      </c>
      <c r="K604" t="s">
        <v>312</v>
      </c>
      <c r="L604">
        <v>8</v>
      </c>
      <c r="M604">
        <v>49</v>
      </c>
      <c r="N604" t="s">
        <v>313</v>
      </c>
      <c r="O604">
        <v>49035</v>
      </c>
      <c r="P604" t="s">
        <v>235</v>
      </c>
      <c r="Q604">
        <v>490350</v>
      </c>
      <c r="R604">
        <v>52</v>
      </c>
      <c r="S604">
        <v>53</v>
      </c>
      <c r="T604" t="s">
        <v>327</v>
      </c>
      <c r="U604">
        <v>1</v>
      </c>
      <c r="V604" t="s">
        <v>343</v>
      </c>
      <c r="W604" t="s">
        <v>251</v>
      </c>
      <c r="X604" t="s">
        <v>251</v>
      </c>
      <c r="Y604" t="s">
        <v>251</v>
      </c>
      <c r="Z604" t="s">
        <v>251</v>
      </c>
      <c r="AA604" t="s">
        <v>251</v>
      </c>
      <c r="AB604" t="s">
        <v>251</v>
      </c>
      <c r="AC604"/>
      <c r="AD604"/>
      <c r="AE604" t="s">
        <v>251</v>
      </c>
      <c r="AF604">
        <v>5</v>
      </c>
      <c r="AG604" t="s">
        <v>314</v>
      </c>
      <c r="AH604" t="s">
        <v>251</v>
      </c>
      <c r="AI604" t="s">
        <v>251</v>
      </c>
      <c r="AJ604" t="s">
        <v>251</v>
      </c>
      <c r="AK604" t="s">
        <v>251</v>
      </c>
      <c r="AL604" t="s">
        <v>251</v>
      </c>
      <c r="AM604" t="s">
        <v>251</v>
      </c>
      <c r="AN604"/>
      <c r="AO604" t="s">
        <v>251</v>
      </c>
      <c r="AP604" t="s">
        <v>251</v>
      </c>
    </row>
    <row r="605" spans="1:42" x14ac:dyDescent="0.3">
      <c r="A605" s="210" t="str">
        <f t="shared" si="37"/>
        <v>SL_2028_art_53_51</v>
      </c>
      <c r="B605" s="229" t="str">
        <f t="shared" si="38"/>
        <v>Refuse Truck</v>
      </c>
      <c r="C605" s="240">
        <f t="shared" si="40"/>
        <v>1.3855574196514914E-3</v>
      </c>
      <c r="D605" s="421">
        <f t="shared" si="39"/>
        <v>5.6600851927215216E-7</v>
      </c>
      <c r="E605">
        <v>4.0850599999999999E-4</v>
      </c>
      <c r="F605">
        <v>1</v>
      </c>
      <c r="G605">
        <v>1</v>
      </c>
      <c r="H605">
        <v>2027</v>
      </c>
      <c r="I605">
        <v>1</v>
      </c>
      <c r="J605">
        <v>5</v>
      </c>
      <c r="K605" t="s">
        <v>312</v>
      </c>
      <c r="L605">
        <v>8</v>
      </c>
      <c r="M605">
        <v>49</v>
      </c>
      <c r="N605" t="s">
        <v>313</v>
      </c>
      <c r="O605">
        <v>49035</v>
      </c>
      <c r="P605" t="s">
        <v>235</v>
      </c>
      <c r="Q605">
        <v>490350</v>
      </c>
      <c r="R605">
        <v>51</v>
      </c>
      <c r="S605">
        <v>53</v>
      </c>
      <c r="T605" t="s">
        <v>327</v>
      </c>
      <c r="U605">
        <v>15</v>
      </c>
      <c r="V605" t="s">
        <v>342</v>
      </c>
      <c r="W605" t="s">
        <v>251</v>
      </c>
      <c r="X605" t="s">
        <v>251</v>
      </c>
      <c r="Y605" t="s">
        <v>251</v>
      </c>
      <c r="Z605" t="s">
        <v>251</v>
      </c>
      <c r="AA605" t="s">
        <v>251</v>
      </c>
      <c r="AB605" t="s">
        <v>251</v>
      </c>
      <c r="AC605"/>
      <c r="AD605"/>
      <c r="AE605" t="s">
        <v>251</v>
      </c>
      <c r="AF605">
        <v>5</v>
      </c>
      <c r="AG605" t="s">
        <v>314</v>
      </c>
      <c r="AH605" t="s">
        <v>251</v>
      </c>
      <c r="AI605" t="s">
        <v>251</v>
      </c>
      <c r="AJ605" t="s">
        <v>251</v>
      </c>
      <c r="AK605" t="s">
        <v>251</v>
      </c>
      <c r="AL605" t="s">
        <v>251</v>
      </c>
      <c r="AM605" t="s">
        <v>251</v>
      </c>
      <c r="AN605"/>
      <c r="AO605" t="s">
        <v>251</v>
      </c>
      <c r="AP605" t="s">
        <v>251</v>
      </c>
    </row>
    <row r="606" spans="1:42" x14ac:dyDescent="0.3">
      <c r="A606" s="210" t="str">
        <f t="shared" si="37"/>
        <v>SL_2028_art_53_51</v>
      </c>
      <c r="B606" s="229" t="str">
        <f t="shared" si="38"/>
        <v>Refuse Truck</v>
      </c>
      <c r="C606" s="240">
        <f t="shared" si="40"/>
        <v>1.3855574196514914E-3</v>
      </c>
      <c r="D606" s="421">
        <f t="shared" si="39"/>
        <v>6.1958386801781638E-7</v>
      </c>
      <c r="E606">
        <v>4.4717299999999998E-4</v>
      </c>
      <c r="F606">
        <v>1</v>
      </c>
      <c r="G606">
        <v>1</v>
      </c>
      <c r="H606">
        <v>2027</v>
      </c>
      <c r="I606">
        <v>1</v>
      </c>
      <c r="J606">
        <v>5</v>
      </c>
      <c r="K606" t="s">
        <v>312</v>
      </c>
      <c r="L606">
        <v>8</v>
      </c>
      <c r="M606">
        <v>49</v>
      </c>
      <c r="N606" t="s">
        <v>313</v>
      </c>
      <c r="O606">
        <v>49035</v>
      </c>
      <c r="P606" t="s">
        <v>235</v>
      </c>
      <c r="Q606">
        <v>490350</v>
      </c>
      <c r="R606">
        <v>51</v>
      </c>
      <c r="S606">
        <v>53</v>
      </c>
      <c r="T606" t="s">
        <v>327</v>
      </c>
      <c r="U606">
        <v>1</v>
      </c>
      <c r="V606" t="s">
        <v>343</v>
      </c>
      <c r="W606" t="s">
        <v>251</v>
      </c>
      <c r="X606" t="s">
        <v>251</v>
      </c>
      <c r="Y606" t="s">
        <v>251</v>
      </c>
      <c r="Z606" t="s">
        <v>251</v>
      </c>
      <c r="AA606" t="s">
        <v>251</v>
      </c>
      <c r="AB606" t="s">
        <v>251</v>
      </c>
      <c r="AC606"/>
      <c r="AD606"/>
      <c r="AE606" t="s">
        <v>251</v>
      </c>
      <c r="AF606">
        <v>5</v>
      </c>
      <c r="AG606" t="s">
        <v>314</v>
      </c>
      <c r="AH606" t="s">
        <v>251</v>
      </c>
      <c r="AI606" t="s">
        <v>251</v>
      </c>
      <c r="AJ606" t="s">
        <v>251</v>
      </c>
      <c r="AK606" t="s">
        <v>251</v>
      </c>
      <c r="AL606" t="s">
        <v>251</v>
      </c>
      <c r="AM606" t="s">
        <v>251</v>
      </c>
      <c r="AN606"/>
      <c r="AO606" t="s">
        <v>251</v>
      </c>
      <c r="AP606" t="s">
        <v>251</v>
      </c>
    </row>
    <row r="607" spans="1:42" x14ac:dyDescent="0.3">
      <c r="A607" s="210" t="str">
        <f t="shared" si="37"/>
        <v>SL_2028_art_53_43</v>
      </c>
      <c r="B607" s="229" t="str">
        <f t="shared" si="38"/>
        <v>School Bus</v>
      </c>
      <c r="C607" s="240">
        <f t="shared" si="40"/>
        <v>1.144824296919607E-3</v>
      </c>
      <c r="D607" s="421">
        <f t="shared" si="39"/>
        <v>5.1307247067756949E-7</v>
      </c>
      <c r="E607">
        <v>4.4816700000000002E-4</v>
      </c>
      <c r="F607">
        <v>1</v>
      </c>
      <c r="G607">
        <v>1</v>
      </c>
      <c r="H607">
        <v>2027</v>
      </c>
      <c r="I607">
        <v>1</v>
      </c>
      <c r="J607">
        <v>5</v>
      </c>
      <c r="K607" t="s">
        <v>312</v>
      </c>
      <c r="L607">
        <v>8</v>
      </c>
      <c r="M607">
        <v>49</v>
      </c>
      <c r="N607" t="s">
        <v>313</v>
      </c>
      <c r="O607">
        <v>49035</v>
      </c>
      <c r="P607" t="s">
        <v>235</v>
      </c>
      <c r="Q607">
        <v>490350</v>
      </c>
      <c r="R607">
        <v>43</v>
      </c>
      <c r="S607">
        <v>53</v>
      </c>
      <c r="T607" t="s">
        <v>327</v>
      </c>
      <c r="U607">
        <v>15</v>
      </c>
      <c r="V607" t="s">
        <v>342</v>
      </c>
      <c r="W607" t="s">
        <v>251</v>
      </c>
      <c r="X607" t="s">
        <v>251</v>
      </c>
      <c r="Y607" t="s">
        <v>251</v>
      </c>
      <c r="Z607" t="s">
        <v>251</v>
      </c>
      <c r="AA607" t="s">
        <v>251</v>
      </c>
      <c r="AB607" t="s">
        <v>251</v>
      </c>
      <c r="AC607"/>
      <c r="AD607"/>
      <c r="AE607" t="s">
        <v>251</v>
      </c>
      <c r="AF607">
        <v>5</v>
      </c>
      <c r="AG607" t="s">
        <v>314</v>
      </c>
      <c r="AH607" t="s">
        <v>251</v>
      </c>
      <c r="AI607" t="s">
        <v>251</v>
      </c>
      <c r="AJ607" t="s">
        <v>251</v>
      </c>
      <c r="AK607" t="s">
        <v>251</v>
      </c>
      <c r="AL607" t="s">
        <v>251</v>
      </c>
      <c r="AM607" t="s">
        <v>251</v>
      </c>
      <c r="AN607"/>
      <c r="AO607" t="s">
        <v>251</v>
      </c>
      <c r="AP607" t="s">
        <v>251</v>
      </c>
    </row>
    <row r="608" spans="1:42" x14ac:dyDescent="0.3">
      <c r="A608" s="210" t="str">
        <f t="shared" si="37"/>
        <v>SL_2028_art_53_43</v>
      </c>
      <c r="B608" s="229" t="str">
        <f t="shared" si="38"/>
        <v>School Bus</v>
      </c>
      <c r="C608" s="240">
        <f t="shared" si="40"/>
        <v>1.144824296919607E-3</v>
      </c>
      <c r="D608" s="421">
        <f t="shared" si="39"/>
        <v>5.57368012373983E-7</v>
      </c>
      <c r="E608">
        <v>4.8685900000000002E-4</v>
      </c>
      <c r="F608">
        <v>1</v>
      </c>
      <c r="G608">
        <v>1</v>
      </c>
      <c r="H608">
        <v>2027</v>
      </c>
      <c r="I608">
        <v>1</v>
      </c>
      <c r="J608">
        <v>5</v>
      </c>
      <c r="K608" t="s">
        <v>312</v>
      </c>
      <c r="L608">
        <v>8</v>
      </c>
      <c r="M608">
        <v>49</v>
      </c>
      <c r="N608" t="s">
        <v>313</v>
      </c>
      <c r="O608">
        <v>49035</v>
      </c>
      <c r="P608" t="s">
        <v>235</v>
      </c>
      <c r="Q608">
        <v>490350</v>
      </c>
      <c r="R608">
        <v>43</v>
      </c>
      <c r="S608">
        <v>53</v>
      </c>
      <c r="T608" t="s">
        <v>327</v>
      </c>
      <c r="U608">
        <v>1</v>
      </c>
      <c r="V608" t="s">
        <v>343</v>
      </c>
      <c r="W608" t="s">
        <v>251</v>
      </c>
      <c r="X608" t="s">
        <v>251</v>
      </c>
      <c r="Y608" t="s">
        <v>251</v>
      </c>
      <c r="Z608" t="s">
        <v>251</v>
      </c>
      <c r="AA608" t="s">
        <v>251</v>
      </c>
      <c r="AB608" t="s">
        <v>251</v>
      </c>
      <c r="AC608"/>
      <c r="AD608"/>
      <c r="AE608" t="s">
        <v>251</v>
      </c>
      <c r="AF608">
        <v>5</v>
      </c>
      <c r="AG608" t="s">
        <v>314</v>
      </c>
      <c r="AH608" t="s">
        <v>251</v>
      </c>
      <c r="AI608" t="s">
        <v>251</v>
      </c>
      <c r="AJ608" t="s">
        <v>251</v>
      </c>
      <c r="AK608" t="s">
        <v>251</v>
      </c>
      <c r="AL608" t="s">
        <v>251</v>
      </c>
      <c r="AM608" t="s">
        <v>251</v>
      </c>
      <c r="AN608"/>
      <c r="AO608" t="s">
        <v>251</v>
      </c>
      <c r="AP608" t="s">
        <v>251</v>
      </c>
    </row>
    <row r="609" spans="1:42" x14ac:dyDescent="0.3">
      <c r="A609" s="210" t="str">
        <f t="shared" si="37"/>
        <v>SL_2028_art_53_42</v>
      </c>
      <c r="B609" s="229" t="str">
        <f t="shared" si="38"/>
        <v>Transit Bus</v>
      </c>
      <c r="C609" s="240">
        <f t="shared" si="40"/>
        <v>4.7511097353918329E-4</v>
      </c>
      <c r="D609" s="421">
        <f t="shared" si="39"/>
        <v>1.1003902724848962E-7</v>
      </c>
      <c r="E609">
        <v>2.3160699999999999E-4</v>
      </c>
      <c r="F609">
        <v>1</v>
      </c>
      <c r="G609">
        <v>1</v>
      </c>
      <c r="H609">
        <v>2027</v>
      </c>
      <c r="I609">
        <v>1</v>
      </c>
      <c r="J609">
        <v>5</v>
      </c>
      <c r="K609" t="s">
        <v>312</v>
      </c>
      <c r="L609">
        <v>8</v>
      </c>
      <c r="M609">
        <v>49</v>
      </c>
      <c r="N609" t="s">
        <v>313</v>
      </c>
      <c r="O609">
        <v>49035</v>
      </c>
      <c r="P609" t="s">
        <v>235</v>
      </c>
      <c r="Q609">
        <v>490350</v>
      </c>
      <c r="R609">
        <v>42</v>
      </c>
      <c r="S609">
        <v>53</v>
      </c>
      <c r="T609" t="s">
        <v>327</v>
      </c>
      <c r="U609">
        <v>15</v>
      </c>
      <c r="V609" t="s">
        <v>342</v>
      </c>
      <c r="W609" t="s">
        <v>251</v>
      </c>
      <c r="X609" t="s">
        <v>251</v>
      </c>
      <c r="Y609" t="s">
        <v>251</v>
      </c>
      <c r="Z609" t="s">
        <v>251</v>
      </c>
      <c r="AA609" t="s">
        <v>251</v>
      </c>
      <c r="AB609" t="s">
        <v>251</v>
      </c>
      <c r="AC609"/>
      <c r="AD609"/>
      <c r="AE609" t="s">
        <v>251</v>
      </c>
      <c r="AF609">
        <v>5</v>
      </c>
      <c r="AG609" t="s">
        <v>314</v>
      </c>
      <c r="AH609" t="s">
        <v>251</v>
      </c>
      <c r="AI609" t="s">
        <v>251</v>
      </c>
      <c r="AJ609" t="s">
        <v>251</v>
      </c>
      <c r="AK609" t="s">
        <v>251</v>
      </c>
      <c r="AL609" t="s">
        <v>251</v>
      </c>
      <c r="AM609" t="s">
        <v>251</v>
      </c>
      <c r="AN609"/>
      <c r="AO609" t="s">
        <v>251</v>
      </c>
      <c r="AP609" t="s">
        <v>251</v>
      </c>
    </row>
    <row r="610" spans="1:42" x14ac:dyDescent="0.3">
      <c r="A610" s="210" t="str">
        <f t="shared" si="37"/>
        <v>SL_2028_art_53_42</v>
      </c>
      <c r="B610" s="229" t="str">
        <f t="shared" si="38"/>
        <v>Transit Bus</v>
      </c>
      <c r="C610" s="240">
        <f t="shared" si="40"/>
        <v>4.7511097353918329E-4</v>
      </c>
      <c r="D610" s="421">
        <f t="shared" si="39"/>
        <v>1.2189019537245101E-7</v>
      </c>
      <c r="E610">
        <v>2.5655099999999999E-4</v>
      </c>
      <c r="F610">
        <v>1</v>
      </c>
      <c r="G610">
        <v>1</v>
      </c>
      <c r="H610">
        <v>2027</v>
      </c>
      <c r="I610">
        <v>1</v>
      </c>
      <c r="J610">
        <v>5</v>
      </c>
      <c r="K610" t="s">
        <v>312</v>
      </c>
      <c r="L610">
        <v>8</v>
      </c>
      <c r="M610">
        <v>49</v>
      </c>
      <c r="N610" t="s">
        <v>313</v>
      </c>
      <c r="O610">
        <v>49035</v>
      </c>
      <c r="P610" t="s">
        <v>235</v>
      </c>
      <c r="Q610">
        <v>490350</v>
      </c>
      <c r="R610">
        <v>42</v>
      </c>
      <c r="S610">
        <v>53</v>
      </c>
      <c r="T610" t="s">
        <v>327</v>
      </c>
      <c r="U610">
        <v>1</v>
      </c>
      <c r="V610" t="s">
        <v>343</v>
      </c>
      <c r="W610" t="s">
        <v>251</v>
      </c>
      <c r="X610" t="s">
        <v>251</v>
      </c>
      <c r="Y610" t="s">
        <v>251</v>
      </c>
      <c r="Z610" t="s">
        <v>251</v>
      </c>
      <c r="AA610" t="s">
        <v>251</v>
      </c>
      <c r="AB610" t="s">
        <v>251</v>
      </c>
      <c r="AC610"/>
      <c r="AD610"/>
      <c r="AE610" t="s">
        <v>251</v>
      </c>
      <c r="AF610">
        <v>5</v>
      </c>
      <c r="AG610" t="s">
        <v>314</v>
      </c>
      <c r="AH610" t="s">
        <v>251</v>
      </c>
      <c r="AI610" t="s">
        <v>251</v>
      </c>
      <c r="AJ610" t="s">
        <v>251</v>
      </c>
      <c r="AK610" t="s">
        <v>251</v>
      </c>
      <c r="AL610" t="s">
        <v>251</v>
      </c>
      <c r="AM610" t="s">
        <v>251</v>
      </c>
      <c r="AN610"/>
      <c r="AO610" t="s">
        <v>251</v>
      </c>
      <c r="AP610" t="s">
        <v>251</v>
      </c>
    </row>
    <row r="611" spans="1:42" x14ac:dyDescent="0.3">
      <c r="A611" s="210" t="str">
        <f t="shared" si="37"/>
        <v>SL_2028_art_53_41</v>
      </c>
      <c r="B611" s="229" t="str">
        <f t="shared" si="38"/>
        <v>Intercity Bus</v>
      </c>
      <c r="C611" s="240">
        <f t="shared" si="40"/>
        <v>1.4397214122347196E-3</v>
      </c>
      <c r="D611" s="421">
        <f t="shared" si="39"/>
        <v>7.0754100999286735E-7</v>
      </c>
      <c r="E611">
        <v>4.9144300000000004E-4</v>
      </c>
      <c r="F611">
        <v>1</v>
      </c>
      <c r="G611">
        <v>1</v>
      </c>
      <c r="H611">
        <v>2027</v>
      </c>
      <c r="I611">
        <v>1</v>
      </c>
      <c r="J611">
        <v>5</v>
      </c>
      <c r="K611" t="s">
        <v>312</v>
      </c>
      <c r="L611">
        <v>8</v>
      </c>
      <c r="M611">
        <v>49</v>
      </c>
      <c r="N611" t="s">
        <v>313</v>
      </c>
      <c r="O611">
        <v>49035</v>
      </c>
      <c r="P611" t="s">
        <v>235</v>
      </c>
      <c r="Q611">
        <v>490350</v>
      </c>
      <c r="R611">
        <v>41</v>
      </c>
      <c r="S611">
        <v>53</v>
      </c>
      <c r="T611" t="s">
        <v>327</v>
      </c>
      <c r="U611">
        <v>15</v>
      </c>
      <c r="V611" t="s">
        <v>342</v>
      </c>
      <c r="W611" t="s">
        <v>251</v>
      </c>
      <c r="X611" t="s">
        <v>251</v>
      </c>
      <c r="Y611" t="s">
        <v>251</v>
      </c>
      <c r="Z611" t="s">
        <v>251</v>
      </c>
      <c r="AA611" t="s">
        <v>251</v>
      </c>
      <c r="AB611" t="s">
        <v>251</v>
      </c>
      <c r="AC611"/>
      <c r="AD611"/>
      <c r="AE611" t="s">
        <v>251</v>
      </c>
      <c r="AF611">
        <v>5</v>
      </c>
      <c r="AG611" t="s">
        <v>314</v>
      </c>
      <c r="AH611" t="s">
        <v>251</v>
      </c>
      <c r="AI611" t="s">
        <v>251</v>
      </c>
      <c r="AJ611" t="s">
        <v>251</v>
      </c>
      <c r="AK611" t="s">
        <v>251</v>
      </c>
      <c r="AL611" t="s">
        <v>251</v>
      </c>
      <c r="AM611" t="s">
        <v>251</v>
      </c>
      <c r="AN611"/>
      <c r="AO611" t="s">
        <v>251</v>
      </c>
      <c r="AP611" t="s">
        <v>251</v>
      </c>
    </row>
    <row r="612" spans="1:42" x14ac:dyDescent="0.3">
      <c r="A612" s="210" t="str">
        <f t="shared" si="37"/>
        <v>SL_2028_art_53_41</v>
      </c>
      <c r="B612" s="229" t="str">
        <f t="shared" si="38"/>
        <v>Intercity Bus</v>
      </c>
      <c r="C612" s="240">
        <f t="shared" si="40"/>
        <v>1.4397214122347196E-3</v>
      </c>
      <c r="D612" s="421">
        <f t="shared" si="39"/>
        <v>7.6602681292207828E-7</v>
      </c>
      <c r="E612">
        <v>5.3206599999999998E-4</v>
      </c>
      <c r="F612">
        <v>1</v>
      </c>
      <c r="G612">
        <v>1</v>
      </c>
      <c r="H612">
        <v>2027</v>
      </c>
      <c r="I612">
        <v>1</v>
      </c>
      <c r="J612">
        <v>5</v>
      </c>
      <c r="K612" t="s">
        <v>312</v>
      </c>
      <c r="L612">
        <v>8</v>
      </c>
      <c r="M612">
        <v>49</v>
      </c>
      <c r="N612" t="s">
        <v>313</v>
      </c>
      <c r="O612">
        <v>49035</v>
      </c>
      <c r="P612" t="s">
        <v>235</v>
      </c>
      <c r="Q612">
        <v>490350</v>
      </c>
      <c r="R612">
        <v>41</v>
      </c>
      <c r="S612">
        <v>53</v>
      </c>
      <c r="T612" t="s">
        <v>327</v>
      </c>
      <c r="U612">
        <v>1</v>
      </c>
      <c r="V612" t="s">
        <v>343</v>
      </c>
      <c r="W612" t="s">
        <v>251</v>
      </c>
      <c r="X612" t="s">
        <v>251</v>
      </c>
      <c r="Y612" t="s">
        <v>251</v>
      </c>
      <c r="Z612" t="s">
        <v>251</v>
      </c>
      <c r="AA612" t="s">
        <v>251</v>
      </c>
      <c r="AB612" t="s">
        <v>251</v>
      </c>
      <c r="AC612"/>
      <c r="AD612"/>
      <c r="AE612" t="s">
        <v>251</v>
      </c>
      <c r="AF612">
        <v>5</v>
      </c>
      <c r="AG612" t="s">
        <v>314</v>
      </c>
      <c r="AH612" t="s">
        <v>251</v>
      </c>
      <c r="AI612" t="s">
        <v>251</v>
      </c>
      <c r="AJ612" t="s">
        <v>251</v>
      </c>
      <c r="AK612" t="s">
        <v>251</v>
      </c>
      <c r="AL612" t="s">
        <v>251</v>
      </c>
      <c r="AM612" t="s">
        <v>251</v>
      </c>
      <c r="AN612"/>
      <c r="AO612" t="s">
        <v>251</v>
      </c>
      <c r="AP612" t="s">
        <v>251</v>
      </c>
    </row>
    <row r="613" spans="1:42" x14ac:dyDescent="0.3">
      <c r="A613" s="210" t="str">
        <f t="shared" si="37"/>
        <v>SL_2028_art_53_32</v>
      </c>
      <c r="B613" s="229" t="str">
        <f t="shared" si="38"/>
        <v>Light Commercial Truck</v>
      </c>
      <c r="C613" s="240">
        <f t="shared" si="40"/>
        <v>2.8352451231163752E-2</v>
      </c>
      <c r="D613" s="421">
        <f t="shared" si="39"/>
        <v>4.0325124337059581E-8</v>
      </c>
      <c r="E613">
        <v>1.42228E-6</v>
      </c>
      <c r="F613">
        <v>1</v>
      </c>
      <c r="G613">
        <v>1</v>
      </c>
      <c r="H613">
        <v>2027</v>
      </c>
      <c r="I613">
        <v>1</v>
      </c>
      <c r="J613">
        <v>5</v>
      </c>
      <c r="K613" t="s">
        <v>312</v>
      </c>
      <c r="L613">
        <v>8</v>
      </c>
      <c r="M613">
        <v>49</v>
      </c>
      <c r="N613" t="s">
        <v>313</v>
      </c>
      <c r="O613">
        <v>49035</v>
      </c>
      <c r="P613" t="s">
        <v>235</v>
      </c>
      <c r="Q613">
        <v>490350</v>
      </c>
      <c r="R613">
        <v>32</v>
      </c>
      <c r="S613">
        <v>53</v>
      </c>
      <c r="T613" t="s">
        <v>327</v>
      </c>
      <c r="U613">
        <v>15</v>
      </c>
      <c r="V613" t="s">
        <v>342</v>
      </c>
      <c r="W613" t="s">
        <v>251</v>
      </c>
      <c r="X613" t="s">
        <v>251</v>
      </c>
      <c r="Y613" t="s">
        <v>251</v>
      </c>
      <c r="Z613" t="s">
        <v>251</v>
      </c>
      <c r="AA613" t="s">
        <v>251</v>
      </c>
      <c r="AB613" t="s">
        <v>251</v>
      </c>
      <c r="AC613"/>
      <c r="AD613"/>
      <c r="AE613" t="s">
        <v>251</v>
      </c>
      <c r="AF613">
        <v>5</v>
      </c>
      <c r="AG613" t="s">
        <v>314</v>
      </c>
      <c r="AH613" t="s">
        <v>251</v>
      </c>
      <c r="AI613" t="s">
        <v>251</v>
      </c>
      <c r="AJ613" t="s">
        <v>251</v>
      </c>
      <c r="AK613" t="s">
        <v>251</v>
      </c>
      <c r="AL613" t="s">
        <v>251</v>
      </c>
      <c r="AM613" t="s">
        <v>251</v>
      </c>
      <c r="AN613"/>
      <c r="AO613" t="s">
        <v>251</v>
      </c>
      <c r="AP613" t="s">
        <v>251</v>
      </c>
    </row>
    <row r="614" spans="1:42" x14ac:dyDescent="0.3">
      <c r="A614" s="210" t="str">
        <f t="shared" si="37"/>
        <v>SL_2028_art_53_32</v>
      </c>
      <c r="B614" s="229" t="str">
        <f t="shared" si="38"/>
        <v>Light Commercial Truck</v>
      </c>
      <c r="C614" s="240">
        <f t="shared" si="40"/>
        <v>2.8352451231163752E-2</v>
      </c>
      <c r="D614" s="421">
        <f t="shared" si="39"/>
        <v>1.2085629271600787E-6</v>
      </c>
      <c r="E614">
        <v>4.2626400000000002E-5</v>
      </c>
      <c r="F614">
        <v>1</v>
      </c>
      <c r="G614">
        <v>1</v>
      </c>
      <c r="H614">
        <v>2027</v>
      </c>
      <c r="I614">
        <v>1</v>
      </c>
      <c r="J614">
        <v>5</v>
      </c>
      <c r="K614" t="s">
        <v>312</v>
      </c>
      <c r="L614">
        <v>8</v>
      </c>
      <c r="M614">
        <v>49</v>
      </c>
      <c r="N614" t="s">
        <v>313</v>
      </c>
      <c r="O614">
        <v>49035</v>
      </c>
      <c r="P614" t="s">
        <v>235</v>
      </c>
      <c r="Q614">
        <v>490350</v>
      </c>
      <c r="R614">
        <v>32</v>
      </c>
      <c r="S614">
        <v>53</v>
      </c>
      <c r="T614" t="s">
        <v>327</v>
      </c>
      <c r="U614">
        <v>1</v>
      </c>
      <c r="V614" t="s">
        <v>343</v>
      </c>
      <c r="W614" t="s">
        <v>251</v>
      </c>
      <c r="X614" t="s">
        <v>251</v>
      </c>
      <c r="Y614" t="s">
        <v>251</v>
      </c>
      <c r="Z614" t="s">
        <v>251</v>
      </c>
      <c r="AA614" t="s">
        <v>251</v>
      </c>
      <c r="AB614" t="s">
        <v>251</v>
      </c>
      <c r="AC614"/>
      <c r="AD614"/>
      <c r="AE614" t="s">
        <v>251</v>
      </c>
      <c r="AF614">
        <v>5</v>
      </c>
      <c r="AG614" t="s">
        <v>314</v>
      </c>
      <c r="AH614" t="s">
        <v>251</v>
      </c>
      <c r="AI614" t="s">
        <v>251</v>
      </c>
      <c r="AJ614" t="s">
        <v>251</v>
      </c>
      <c r="AK614" t="s">
        <v>251</v>
      </c>
      <c r="AL614" t="s">
        <v>251</v>
      </c>
      <c r="AM614" t="s">
        <v>251</v>
      </c>
      <c r="AN614"/>
      <c r="AO614" t="s">
        <v>251</v>
      </c>
      <c r="AP614" t="s">
        <v>251</v>
      </c>
    </row>
    <row r="615" spans="1:42" x14ac:dyDescent="0.3">
      <c r="A615" s="210" t="str">
        <f t="shared" si="37"/>
        <v>SL_2028_art_53_31</v>
      </c>
      <c r="B615" s="229" t="str">
        <f t="shared" si="38"/>
        <v>Passenger Truck</v>
      </c>
      <c r="C615" s="240">
        <f t="shared" si="40"/>
        <v>0.24407841471830063</v>
      </c>
      <c r="D615" s="421">
        <f t="shared" si="39"/>
        <v>2.3728888545608164E-7</v>
      </c>
      <c r="E615">
        <v>9.7218299999999994E-7</v>
      </c>
      <c r="F615">
        <v>1</v>
      </c>
      <c r="G615">
        <v>1</v>
      </c>
      <c r="H615">
        <v>2027</v>
      </c>
      <c r="I615">
        <v>1</v>
      </c>
      <c r="J615">
        <v>5</v>
      </c>
      <c r="K615" t="s">
        <v>312</v>
      </c>
      <c r="L615">
        <v>8</v>
      </c>
      <c r="M615">
        <v>49</v>
      </c>
      <c r="N615" t="s">
        <v>313</v>
      </c>
      <c r="O615">
        <v>49035</v>
      </c>
      <c r="P615" t="s">
        <v>235</v>
      </c>
      <c r="Q615">
        <v>490350</v>
      </c>
      <c r="R615">
        <v>31</v>
      </c>
      <c r="S615">
        <v>53</v>
      </c>
      <c r="T615" t="s">
        <v>327</v>
      </c>
      <c r="U615">
        <v>15</v>
      </c>
      <c r="V615" t="s">
        <v>342</v>
      </c>
      <c r="W615" t="s">
        <v>251</v>
      </c>
      <c r="X615" t="s">
        <v>251</v>
      </c>
      <c r="Y615" t="s">
        <v>251</v>
      </c>
      <c r="Z615" t="s">
        <v>251</v>
      </c>
      <c r="AA615" t="s">
        <v>251</v>
      </c>
      <c r="AB615" t="s">
        <v>251</v>
      </c>
      <c r="AC615"/>
      <c r="AD615"/>
      <c r="AE615" t="s">
        <v>251</v>
      </c>
      <c r="AF615">
        <v>5</v>
      </c>
      <c r="AG615" t="s">
        <v>314</v>
      </c>
      <c r="AH615" t="s">
        <v>251</v>
      </c>
      <c r="AI615" t="s">
        <v>251</v>
      </c>
      <c r="AJ615" t="s">
        <v>251</v>
      </c>
      <c r="AK615" t="s">
        <v>251</v>
      </c>
      <c r="AL615" t="s">
        <v>251</v>
      </c>
      <c r="AM615" t="s">
        <v>251</v>
      </c>
      <c r="AN615"/>
      <c r="AO615" t="s">
        <v>251</v>
      </c>
      <c r="AP615" t="s">
        <v>251</v>
      </c>
    </row>
    <row r="616" spans="1:42" x14ac:dyDescent="0.3">
      <c r="A616" s="210" t="str">
        <f t="shared" si="37"/>
        <v>SL_2028_art_53_31</v>
      </c>
      <c r="B616" s="229" t="str">
        <f t="shared" si="38"/>
        <v>Passenger Truck</v>
      </c>
      <c r="C616" s="240">
        <f t="shared" si="40"/>
        <v>0.24407841471830063</v>
      </c>
      <c r="D616" s="421">
        <f t="shared" si="39"/>
        <v>1.0175726740971841E-5</v>
      </c>
      <c r="E616">
        <v>4.1690400000000003E-5</v>
      </c>
      <c r="F616">
        <v>1</v>
      </c>
      <c r="G616">
        <v>1</v>
      </c>
      <c r="H616">
        <v>2027</v>
      </c>
      <c r="I616">
        <v>1</v>
      </c>
      <c r="J616">
        <v>5</v>
      </c>
      <c r="K616" t="s">
        <v>312</v>
      </c>
      <c r="L616">
        <v>8</v>
      </c>
      <c r="M616">
        <v>49</v>
      </c>
      <c r="N616" t="s">
        <v>313</v>
      </c>
      <c r="O616">
        <v>49035</v>
      </c>
      <c r="P616" t="s">
        <v>235</v>
      </c>
      <c r="Q616">
        <v>490350</v>
      </c>
      <c r="R616">
        <v>31</v>
      </c>
      <c r="S616">
        <v>53</v>
      </c>
      <c r="T616" t="s">
        <v>327</v>
      </c>
      <c r="U616">
        <v>1</v>
      </c>
      <c r="V616" t="s">
        <v>343</v>
      </c>
      <c r="W616" t="s">
        <v>251</v>
      </c>
      <c r="X616" t="s">
        <v>251</v>
      </c>
      <c r="Y616" t="s">
        <v>251</v>
      </c>
      <c r="Z616" t="s">
        <v>251</v>
      </c>
      <c r="AA616" t="s">
        <v>251</v>
      </c>
      <c r="AB616" t="s">
        <v>251</v>
      </c>
      <c r="AC616"/>
      <c r="AD616"/>
      <c r="AE616" t="s">
        <v>251</v>
      </c>
      <c r="AF616">
        <v>5</v>
      </c>
      <c r="AG616" t="s">
        <v>314</v>
      </c>
      <c r="AH616" t="s">
        <v>251</v>
      </c>
      <c r="AI616" t="s">
        <v>251</v>
      </c>
      <c r="AJ616" t="s">
        <v>251</v>
      </c>
      <c r="AK616" t="s">
        <v>251</v>
      </c>
      <c r="AL616" t="s">
        <v>251</v>
      </c>
      <c r="AM616" t="s">
        <v>251</v>
      </c>
      <c r="AN616"/>
      <c r="AO616" t="s">
        <v>251</v>
      </c>
      <c r="AP616" t="s">
        <v>251</v>
      </c>
    </row>
    <row r="617" spans="1:42" x14ac:dyDescent="0.3">
      <c r="A617" s="210" t="str">
        <f t="shared" si="37"/>
        <v>SL_2028_art_53_21</v>
      </c>
      <c r="B617" s="229" t="str">
        <f t="shared" si="38"/>
        <v>Passenger Car</v>
      </c>
      <c r="C617" s="240">
        <f t="shared" si="40"/>
        <v>0.64892751445142116</v>
      </c>
      <c r="D617" s="421">
        <f t="shared" si="39"/>
        <v>2.1179696216665484E-7</v>
      </c>
      <c r="E617">
        <v>3.2637999999999999E-7</v>
      </c>
      <c r="F617">
        <v>1</v>
      </c>
      <c r="G617">
        <v>1</v>
      </c>
      <c r="H617">
        <v>2027</v>
      </c>
      <c r="I617">
        <v>1</v>
      </c>
      <c r="J617">
        <v>5</v>
      </c>
      <c r="K617" t="s">
        <v>312</v>
      </c>
      <c r="L617">
        <v>8</v>
      </c>
      <c r="M617">
        <v>49</v>
      </c>
      <c r="N617" t="s">
        <v>313</v>
      </c>
      <c r="O617">
        <v>49035</v>
      </c>
      <c r="P617" t="s">
        <v>235</v>
      </c>
      <c r="Q617">
        <v>490350</v>
      </c>
      <c r="R617">
        <v>21</v>
      </c>
      <c r="S617">
        <v>53</v>
      </c>
      <c r="T617" t="s">
        <v>327</v>
      </c>
      <c r="U617">
        <v>15</v>
      </c>
      <c r="V617" t="s">
        <v>342</v>
      </c>
      <c r="W617" t="s">
        <v>251</v>
      </c>
      <c r="X617" t="s">
        <v>251</v>
      </c>
      <c r="Y617" t="s">
        <v>251</v>
      </c>
      <c r="Z617" t="s">
        <v>251</v>
      </c>
      <c r="AA617" t="s">
        <v>251</v>
      </c>
      <c r="AB617" t="s">
        <v>251</v>
      </c>
      <c r="AC617"/>
      <c r="AD617"/>
      <c r="AE617" t="s">
        <v>251</v>
      </c>
      <c r="AF617">
        <v>5</v>
      </c>
      <c r="AG617" t="s">
        <v>314</v>
      </c>
      <c r="AH617" t="s">
        <v>251</v>
      </c>
      <c r="AI617" t="s">
        <v>251</v>
      </c>
      <c r="AJ617" t="s">
        <v>251</v>
      </c>
      <c r="AK617" t="s">
        <v>251</v>
      </c>
      <c r="AL617" t="s">
        <v>251</v>
      </c>
      <c r="AM617" t="s">
        <v>251</v>
      </c>
      <c r="AN617"/>
      <c r="AO617" t="s">
        <v>251</v>
      </c>
      <c r="AP617" t="s">
        <v>251</v>
      </c>
    </row>
    <row r="618" spans="1:42" x14ac:dyDescent="0.3">
      <c r="A618" s="210" t="str">
        <f t="shared" si="37"/>
        <v>SL_2028_art_53_21</v>
      </c>
      <c r="B618" s="229" t="str">
        <f t="shared" si="38"/>
        <v>Passenger Car</v>
      </c>
      <c r="C618" s="240">
        <f t="shared" si="40"/>
        <v>0.64892751445142116</v>
      </c>
      <c r="D618" s="421">
        <f t="shared" si="39"/>
        <v>2.639415325903988E-5</v>
      </c>
      <c r="E618">
        <v>4.0673500000000003E-5</v>
      </c>
      <c r="F618">
        <v>1</v>
      </c>
      <c r="G618">
        <v>1</v>
      </c>
      <c r="H618">
        <v>2027</v>
      </c>
      <c r="I618">
        <v>1</v>
      </c>
      <c r="J618">
        <v>5</v>
      </c>
      <c r="K618" t="s">
        <v>312</v>
      </c>
      <c r="L618">
        <v>8</v>
      </c>
      <c r="M618">
        <v>49</v>
      </c>
      <c r="N618" t="s">
        <v>313</v>
      </c>
      <c r="O618">
        <v>49035</v>
      </c>
      <c r="P618" t="s">
        <v>235</v>
      </c>
      <c r="Q618">
        <v>490350</v>
      </c>
      <c r="R618">
        <v>21</v>
      </c>
      <c r="S618">
        <v>53</v>
      </c>
      <c r="T618" t="s">
        <v>327</v>
      </c>
      <c r="U618">
        <v>1</v>
      </c>
      <c r="V618" t="s">
        <v>343</v>
      </c>
      <c r="W618" t="s">
        <v>251</v>
      </c>
      <c r="X618" t="s">
        <v>251</v>
      </c>
      <c r="Y618" t="s">
        <v>251</v>
      </c>
      <c r="Z618" t="s">
        <v>251</v>
      </c>
      <c r="AA618" t="s">
        <v>251</v>
      </c>
      <c r="AB618" t="s">
        <v>251</v>
      </c>
      <c r="AC618"/>
      <c r="AD618"/>
      <c r="AE618" t="s">
        <v>251</v>
      </c>
      <c r="AF618">
        <v>5</v>
      </c>
      <c r="AG618" t="s">
        <v>314</v>
      </c>
      <c r="AH618" t="s">
        <v>251</v>
      </c>
      <c r="AI618" t="s">
        <v>251</v>
      </c>
      <c r="AJ618" t="s">
        <v>251</v>
      </c>
      <c r="AK618" t="s">
        <v>251</v>
      </c>
      <c r="AL618" t="s">
        <v>251</v>
      </c>
      <c r="AM618" t="s">
        <v>251</v>
      </c>
      <c r="AN618"/>
      <c r="AO618" t="s">
        <v>251</v>
      </c>
      <c r="AP618" t="s">
        <v>251</v>
      </c>
    </row>
    <row r="619" spans="1:42" x14ac:dyDescent="0.3">
      <c r="A619" s="210" t="str">
        <f t="shared" si="37"/>
        <v>SL_2028_art_53_11</v>
      </c>
      <c r="B619" s="229" t="str">
        <f t="shared" si="38"/>
        <v>Motorcycle</v>
      </c>
      <c r="C619" s="240">
        <f t="shared" si="40"/>
        <v>8.6555709987792731E-4</v>
      </c>
      <c r="D619" s="421">
        <f t="shared" si="39"/>
        <v>0</v>
      </c>
      <c r="E619">
        <v>0</v>
      </c>
      <c r="F619">
        <v>1</v>
      </c>
      <c r="G619">
        <v>1</v>
      </c>
      <c r="H619">
        <v>2027</v>
      </c>
      <c r="I619">
        <v>1</v>
      </c>
      <c r="J619">
        <v>5</v>
      </c>
      <c r="K619" t="s">
        <v>312</v>
      </c>
      <c r="L619">
        <v>8</v>
      </c>
      <c r="M619">
        <v>49</v>
      </c>
      <c r="N619" t="s">
        <v>313</v>
      </c>
      <c r="O619">
        <v>49035</v>
      </c>
      <c r="P619" t="s">
        <v>235</v>
      </c>
      <c r="Q619">
        <v>490350</v>
      </c>
      <c r="R619">
        <v>11</v>
      </c>
      <c r="S619">
        <v>53</v>
      </c>
      <c r="T619" t="s">
        <v>327</v>
      </c>
      <c r="U619">
        <v>15</v>
      </c>
      <c r="V619" t="s">
        <v>342</v>
      </c>
      <c r="W619" t="s">
        <v>251</v>
      </c>
      <c r="X619" t="s">
        <v>251</v>
      </c>
      <c r="Y619" t="s">
        <v>251</v>
      </c>
      <c r="Z619" t="s">
        <v>251</v>
      </c>
      <c r="AA619" t="s">
        <v>251</v>
      </c>
      <c r="AB619" t="s">
        <v>251</v>
      </c>
      <c r="AC619"/>
      <c r="AD619"/>
      <c r="AE619" t="s">
        <v>251</v>
      </c>
      <c r="AF619">
        <v>5</v>
      </c>
      <c r="AG619" t="s">
        <v>314</v>
      </c>
      <c r="AH619" t="s">
        <v>251</v>
      </c>
      <c r="AI619" t="s">
        <v>251</v>
      </c>
      <c r="AJ619" t="s">
        <v>251</v>
      </c>
      <c r="AK619" t="s">
        <v>251</v>
      </c>
      <c r="AL619" t="s">
        <v>251</v>
      </c>
      <c r="AM619" t="s">
        <v>251</v>
      </c>
      <c r="AN619"/>
      <c r="AO619" t="s">
        <v>251</v>
      </c>
      <c r="AP619" t="s">
        <v>251</v>
      </c>
    </row>
    <row r="620" spans="1:42" x14ac:dyDescent="0.3">
      <c r="A620" s="210" t="str">
        <f t="shared" si="37"/>
        <v>SL_2028_art_53_11</v>
      </c>
      <c r="B620" s="229" t="str">
        <f t="shared" si="38"/>
        <v>Motorcycle</v>
      </c>
      <c r="C620" s="240">
        <f t="shared" si="40"/>
        <v>8.6555709987792731E-4</v>
      </c>
      <c r="D620" s="421">
        <f t="shared" si="39"/>
        <v>1.3665415492872716E-7</v>
      </c>
      <c r="E620">
        <v>1.5788E-4</v>
      </c>
      <c r="F620">
        <v>1</v>
      </c>
      <c r="G620">
        <v>1</v>
      </c>
      <c r="H620">
        <v>2027</v>
      </c>
      <c r="I620">
        <v>1</v>
      </c>
      <c r="J620">
        <v>5</v>
      </c>
      <c r="K620" t="s">
        <v>312</v>
      </c>
      <c r="L620">
        <v>8</v>
      </c>
      <c r="M620">
        <v>49</v>
      </c>
      <c r="N620" t="s">
        <v>313</v>
      </c>
      <c r="O620">
        <v>49035</v>
      </c>
      <c r="P620" t="s">
        <v>235</v>
      </c>
      <c r="Q620">
        <v>490350</v>
      </c>
      <c r="R620">
        <v>11</v>
      </c>
      <c r="S620">
        <v>53</v>
      </c>
      <c r="T620" t="s">
        <v>327</v>
      </c>
      <c r="U620">
        <v>1</v>
      </c>
      <c r="V620" t="s">
        <v>343</v>
      </c>
      <c r="W620" t="s">
        <v>251</v>
      </c>
      <c r="X620" t="s">
        <v>251</v>
      </c>
      <c r="Y620" t="s">
        <v>251</v>
      </c>
      <c r="Z620" t="s">
        <v>251</v>
      </c>
      <c r="AA620" t="s">
        <v>251</v>
      </c>
      <c r="AB620" t="s">
        <v>251</v>
      </c>
      <c r="AC620"/>
      <c r="AD620"/>
      <c r="AE620" t="s">
        <v>251</v>
      </c>
      <c r="AF620">
        <v>5</v>
      </c>
      <c r="AG620" t="s">
        <v>314</v>
      </c>
      <c r="AH620" t="s">
        <v>251</v>
      </c>
      <c r="AI620" t="s">
        <v>251</v>
      </c>
      <c r="AJ620" t="s">
        <v>251</v>
      </c>
      <c r="AK620" t="s">
        <v>251</v>
      </c>
      <c r="AL620" t="s">
        <v>251</v>
      </c>
      <c r="AM620" t="s">
        <v>251</v>
      </c>
      <c r="AN620"/>
      <c r="AO620" t="s">
        <v>251</v>
      </c>
      <c r="AP620" t="s">
        <v>251</v>
      </c>
    </row>
    <row r="621" spans="1:42" x14ac:dyDescent="0.3">
      <c r="A621" s="210" t="str">
        <f t="shared" si="37"/>
        <v>SL_2028_art_52_62</v>
      </c>
      <c r="B621" s="229" t="str">
        <f t="shared" si="38"/>
        <v>Combination Long Haul Truck</v>
      </c>
      <c r="C621" s="240">
        <f t="shared" si="40"/>
        <v>2.2573995543173502E-2</v>
      </c>
      <c r="D621" s="421">
        <f t="shared" si="39"/>
        <v>3.6290406715116582E-5</v>
      </c>
      <c r="E621">
        <v>1.6076199999999999E-3</v>
      </c>
      <c r="F621">
        <v>1</v>
      </c>
      <c r="G621">
        <v>1</v>
      </c>
      <c r="H621">
        <v>2027</v>
      </c>
      <c r="I621">
        <v>1</v>
      </c>
      <c r="J621">
        <v>5</v>
      </c>
      <c r="K621" t="s">
        <v>312</v>
      </c>
      <c r="L621">
        <v>8</v>
      </c>
      <c r="M621">
        <v>49</v>
      </c>
      <c r="N621" t="s">
        <v>313</v>
      </c>
      <c r="O621">
        <v>49035</v>
      </c>
      <c r="P621" t="s">
        <v>235</v>
      </c>
      <c r="Q621">
        <v>490350</v>
      </c>
      <c r="R621">
        <v>62</v>
      </c>
      <c r="S621">
        <v>52</v>
      </c>
      <c r="T621" t="s">
        <v>328</v>
      </c>
      <c r="U621">
        <v>15</v>
      </c>
      <c r="V621" t="s">
        <v>342</v>
      </c>
      <c r="W621" t="s">
        <v>251</v>
      </c>
      <c r="X621" t="s">
        <v>251</v>
      </c>
      <c r="Y621" t="s">
        <v>251</v>
      </c>
      <c r="Z621" t="s">
        <v>251</v>
      </c>
      <c r="AA621" t="s">
        <v>251</v>
      </c>
      <c r="AB621" t="s">
        <v>251</v>
      </c>
      <c r="AC621"/>
      <c r="AD621"/>
      <c r="AE621" t="s">
        <v>251</v>
      </c>
      <c r="AF621">
        <v>5</v>
      </c>
      <c r="AG621" t="s">
        <v>314</v>
      </c>
      <c r="AH621" t="s">
        <v>251</v>
      </c>
      <c r="AI621" t="s">
        <v>251</v>
      </c>
      <c r="AJ621" t="s">
        <v>251</v>
      </c>
      <c r="AK621" t="s">
        <v>251</v>
      </c>
      <c r="AL621" t="s">
        <v>251</v>
      </c>
      <c r="AM621" t="s">
        <v>251</v>
      </c>
      <c r="AN621"/>
      <c r="AO621" t="s">
        <v>251</v>
      </c>
      <c r="AP621" t="s">
        <v>251</v>
      </c>
    </row>
    <row r="622" spans="1:42" x14ac:dyDescent="0.3">
      <c r="A622" s="210" t="str">
        <f t="shared" si="37"/>
        <v>SL_2028_art_52_62</v>
      </c>
      <c r="B622" s="229" t="str">
        <f t="shared" si="38"/>
        <v>Combination Long Haul Truck</v>
      </c>
      <c r="C622" s="240">
        <f t="shared" si="40"/>
        <v>2.2573995543173502E-2</v>
      </c>
      <c r="D622" s="421">
        <f t="shared" si="39"/>
        <v>4.5952979767416568E-5</v>
      </c>
      <c r="E622">
        <v>2.0356599999999999E-3</v>
      </c>
      <c r="F622">
        <v>1</v>
      </c>
      <c r="G622">
        <v>1</v>
      </c>
      <c r="H622">
        <v>2027</v>
      </c>
      <c r="I622">
        <v>1</v>
      </c>
      <c r="J622">
        <v>5</v>
      </c>
      <c r="K622" t="s">
        <v>312</v>
      </c>
      <c r="L622">
        <v>8</v>
      </c>
      <c r="M622">
        <v>49</v>
      </c>
      <c r="N622" t="s">
        <v>313</v>
      </c>
      <c r="O622">
        <v>49035</v>
      </c>
      <c r="P622" t="s">
        <v>235</v>
      </c>
      <c r="Q622">
        <v>490350</v>
      </c>
      <c r="R622">
        <v>62</v>
      </c>
      <c r="S622">
        <v>52</v>
      </c>
      <c r="T622" t="s">
        <v>328</v>
      </c>
      <c r="U622">
        <v>1</v>
      </c>
      <c r="V622" t="s">
        <v>343</v>
      </c>
      <c r="W622" t="s">
        <v>251</v>
      </c>
      <c r="X622" t="s">
        <v>251</v>
      </c>
      <c r="Y622" t="s">
        <v>251</v>
      </c>
      <c r="Z622" t="s">
        <v>251</v>
      </c>
      <c r="AA622" t="s">
        <v>251</v>
      </c>
      <c r="AB622" t="s">
        <v>251</v>
      </c>
      <c r="AC622"/>
      <c r="AD622"/>
      <c r="AE622" t="s">
        <v>251</v>
      </c>
      <c r="AF622">
        <v>5</v>
      </c>
      <c r="AG622" t="s">
        <v>314</v>
      </c>
      <c r="AH622" t="s">
        <v>251</v>
      </c>
      <c r="AI622" t="s">
        <v>251</v>
      </c>
      <c r="AJ622" t="s">
        <v>251</v>
      </c>
      <c r="AK622" t="s">
        <v>251</v>
      </c>
      <c r="AL622" t="s">
        <v>251</v>
      </c>
      <c r="AM622" t="s">
        <v>251</v>
      </c>
      <c r="AN622"/>
      <c r="AO622" t="s">
        <v>251</v>
      </c>
      <c r="AP622" t="s">
        <v>251</v>
      </c>
    </row>
    <row r="623" spans="1:42" x14ac:dyDescent="0.3">
      <c r="A623" s="210" t="str">
        <f t="shared" si="37"/>
        <v>SL_2028_art_52_61</v>
      </c>
      <c r="B623" s="229" t="str">
        <f t="shared" si="38"/>
        <v>Combination Short Haul Truck</v>
      </c>
      <c r="C623" s="240">
        <f t="shared" si="40"/>
        <v>2.089364887475836E-2</v>
      </c>
      <c r="D623" s="421">
        <f t="shared" si="39"/>
        <v>3.293424084830411E-5</v>
      </c>
      <c r="E623">
        <v>1.57628E-3</v>
      </c>
      <c r="F623">
        <v>1</v>
      </c>
      <c r="G623">
        <v>1</v>
      </c>
      <c r="H623">
        <v>2027</v>
      </c>
      <c r="I623">
        <v>1</v>
      </c>
      <c r="J623">
        <v>5</v>
      </c>
      <c r="K623" t="s">
        <v>312</v>
      </c>
      <c r="L623">
        <v>8</v>
      </c>
      <c r="M623">
        <v>49</v>
      </c>
      <c r="N623" t="s">
        <v>313</v>
      </c>
      <c r="O623">
        <v>49035</v>
      </c>
      <c r="P623" t="s">
        <v>235</v>
      </c>
      <c r="Q623">
        <v>490350</v>
      </c>
      <c r="R623">
        <v>61</v>
      </c>
      <c r="S623">
        <v>52</v>
      </c>
      <c r="T623" t="s">
        <v>328</v>
      </c>
      <c r="U623">
        <v>15</v>
      </c>
      <c r="V623" t="s">
        <v>342</v>
      </c>
      <c r="W623" t="s">
        <v>251</v>
      </c>
      <c r="X623" t="s">
        <v>251</v>
      </c>
      <c r="Y623" t="s">
        <v>251</v>
      </c>
      <c r="Z623" t="s">
        <v>251</v>
      </c>
      <c r="AA623" t="s">
        <v>251</v>
      </c>
      <c r="AB623" t="s">
        <v>251</v>
      </c>
      <c r="AC623"/>
      <c r="AD623"/>
      <c r="AE623" t="s">
        <v>251</v>
      </c>
      <c r="AF623">
        <v>5</v>
      </c>
      <c r="AG623" t="s">
        <v>314</v>
      </c>
      <c r="AH623" t="s">
        <v>251</v>
      </c>
      <c r="AI623" t="s">
        <v>251</v>
      </c>
      <c r="AJ623" t="s">
        <v>251</v>
      </c>
      <c r="AK623" t="s">
        <v>251</v>
      </c>
      <c r="AL623" t="s">
        <v>251</v>
      </c>
      <c r="AM623" t="s">
        <v>251</v>
      </c>
      <c r="AN623"/>
      <c r="AO623" t="s">
        <v>251</v>
      </c>
      <c r="AP623" t="s">
        <v>251</v>
      </c>
    </row>
    <row r="624" spans="1:42" x14ac:dyDescent="0.3">
      <c r="A624" s="210" t="str">
        <f t="shared" si="37"/>
        <v>SL_2028_art_52_61</v>
      </c>
      <c r="B624" s="229" t="str">
        <f t="shared" si="38"/>
        <v>Combination Short Haul Truck</v>
      </c>
      <c r="C624" s="240">
        <f t="shared" si="40"/>
        <v>2.089364887475836E-2</v>
      </c>
      <c r="D624" s="421">
        <f t="shared" si="39"/>
        <v>4.1811116509233952E-5</v>
      </c>
      <c r="E624">
        <v>2.0011400000000002E-3</v>
      </c>
      <c r="F624">
        <v>1</v>
      </c>
      <c r="G624">
        <v>1</v>
      </c>
      <c r="H624">
        <v>2027</v>
      </c>
      <c r="I624">
        <v>1</v>
      </c>
      <c r="J624">
        <v>5</v>
      </c>
      <c r="K624" t="s">
        <v>312</v>
      </c>
      <c r="L624">
        <v>8</v>
      </c>
      <c r="M624">
        <v>49</v>
      </c>
      <c r="N624" t="s">
        <v>313</v>
      </c>
      <c r="O624">
        <v>49035</v>
      </c>
      <c r="P624" t="s">
        <v>235</v>
      </c>
      <c r="Q624">
        <v>490350</v>
      </c>
      <c r="R624">
        <v>61</v>
      </c>
      <c r="S624">
        <v>52</v>
      </c>
      <c r="T624" t="s">
        <v>328</v>
      </c>
      <c r="U624">
        <v>1</v>
      </c>
      <c r="V624" t="s">
        <v>343</v>
      </c>
      <c r="W624" t="s">
        <v>251</v>
      </c>
      <c r="X624" t="s">
        <v>251</v>
      </c>
      <c r="Y624" t="s">
        <v>251</v>
      </c>
      <c r="Z624" t="s">
        <v>251</v>
      </c>
      <c r="AA624" t="s">
        <v>251</v>
      </c>
      <c r="AB624" t="s">
        <v>251</v>
      </c>
      <c r="AC624"/>
      <c r="AD624"/>
      <c r="AE624" t="s">
        <v>251</v>
      </c>
      <c r="AF624">
        <v>5</v>
      </c>
      <c r="AG624" t="s">
        <v>314</v>
      </c>
      <c r="AH624" t="s">
        <v>251</v>
      </c>
      <c r="AI624" t="s">
        <v>251</v>
      </c>
      <c r="AJ624" t="s">
        <v>251</v>
      </c>
      <c r="AK624" t="s">
        <v>251</v>
      </c>
      <c r="AL624" t="s">
        <v>251</v>
      </c>
      <c r="AM624" t="s">
        <v>251</v>
      </c>
      <c r="AN624"/>
      <c r="AO624" t="s">
        <v>251</v>
      </c>
      <c r="AP624" t="s">
        <v>251</v>
      </c>
    </row>
    <row r="625" spans="1:42" x14ac:dyDescent="0.3">
      <c r="A625" s="210" t="str">
        <f t="shared" si="37"/>
        <v>SL_2028_art_52_54</v>
      </c>
      <c r="B625" s="229" t="str">
        <f t="shared" si="38"/>
        <v>Motor Home</v>
      </c>
      <c r="C625" s="240">
        <f t="shared" si="40"/>
        <v>2.7279009872292342E-3</v>
      </c>
      <c r="D625" s="421">
        <f t="shared" si="39"/>
        <v>2.1255613539421085E-6</v>
      </c>
      <c r="E625">
        <v>7.7919299999999996E-4</v>
      </c>
      <c r="F625">
        <v>1</v>
      </c>
      <c r="G625">
        <v>1</v>
      </c>
      <c r="H625">
        <v>2027</v>
      </c>
      <c r="I625">
        <v>1</v>
      </c>
      <c r="J625">
        <v>5</v>
      </c>
      <c r="K625" t="s">
        <v>312</v>
      </c>
      <c r="L625">
        <v>8</v>
      </c>
      <c r="M625">
        <v>49</v>
      </c>
      <c r="N625" t="s">
        <v>313</v>
      </c>
      <c r="O625">
        <v>49035</v>
      </c>
      <c r="P625" t="s">
        <v>235</v>
      </c>
      <c r="Q625">
        <v>490350</v>
      </c>
      <c r="R625">
        <v>54</v>
      </c>
      <c r="S625">
        <v>52</v>
      </c>
      <c r="T625" t="s">
        <v>328</v>
      </c>
      <c r="U625">
        <v>15</v>
      </c>
      <c r="V625" t="s">
        <v>342</v>
      </c>
      <c r="W625" t="s">
        <v>251</v>
      </c>
      <c r="X625" t="s">
        <v>251</v>
      </c>
      <c r="Y625" t="s">
        <v>251</v>
      </c>
      <c r="Z625" t="s">
        <v>251</v>
      </c>
      <c r="AA625" t="s">
        <v>251</v>
      </c>
      <c r="AB625" t="s">
        <v>251</v>
      </c>
      <c r="AC625"/>
      <c r="AD625"/>
      <c r="AE625" t="s">
        <v>251</v>
      </c>
      <c r="AF625">
        <v>5</v>
      </c>
      <c r="AG625" t="s">
        <v>314</v>
      </c>
      <c r="AH625" t="s">
        <v>251</v>
      </c>
      <c r="AI625" t="s">
        <v>251</v>
      </c>
      <c r="AJ625" t="s">
        <v>251</v>
      </c>
      <c r="AK625" t="s">
        <v>251</v>
      </c>
      <c r="AL625" t="s">
        <v>251</v>
      </c>
      <c r="AM625" t="s">
        <v>251</v>
      </c>
      <c r="AN625"/>
      <c r="AO625" t="s">
        <v>251</v>
      </c>
      <c r="AP625" t="s">
        <v>251</v>
      </c>
    </row>
    <row r="626" spans="1:42" x14ac:dyDescent="0.3">
      <c r="A626" s="210" t="str">
        <f t="shared" si="37"/>
        <v>SL_2028_art_52_54</v>
      </c>
      <c r="B626" s="229" t="str">
        <f t="shared" si="38"/>
        <v>Motor Home</v>
      </c>
      <c r="C626" s="240">
        <f t="shared" si="40"/>
        <v>2.7279009872292342E-3</v>
      </c>
      <c r="D626" s="421">
        <f t="shared" si="39"/>
        <v>2.7283101723773187E-6</v>
      </c>
      <c r="E626">
        <v>1.00015E-3</v>
      </c>
      <c r="F626">
        <v>1</v>
      </c>
      <c r="G626">
        <v>1</v>
      </c>
      <c r="H626">
        <v>2027</v>
      </c>
      <c r="I626">
        <v>1</v>
      </c>
      <c r="J626">
        <v>5</v>
      </c>
      <c r="K626" t="s">
        <v>312</v>
      </c>
      <c r="L626">
        <v>8</v>
      </c>
      <c r="M626">
        <v>49</v>
      </c>
      <c r="N626" t="s">
        <v>313</v>
      </c>
      <c r="O626">
        <v>49035</v>
      </c>
      <c r="P626" t="s">
        <v>235</v>
      </c>
      <c r="Q626">
        <v>490350</v>
      </c>
      <c r="R626">
        <v>54</v>
      </c>
      <c r="S626">
        <v>52</v>
      </c>
      <c r="T626" t="s">
        <v>328</v>
      </c>
      <c r="U626">
        <v>1</v>
      </c>
      <c r="V626" t="s">
        <v>343</v>
      </c>
      <c r="W626" t="s">
        <v>251</v>
      </c>
      <c r="X626" t="s">
        <v>251</v>
      </c>
      <c r="Y626" t="s">
        <v>251</v>
      </c>
      <c r="Z626" t="s">
        <v>251</v>
      </c>
      <c r="AA626" t="s">
        <v>251</v>
      </c>
      <c r="AB626" t="s">
        <v>251</v>
      </c>
      <c r="AC626"/>
      <c r="AD626"/>
      <c r="AE626" t="s">
        <v>251</v>
      </c>
      <c r="AF626">
        <v>5</v>
      </c>
      <c r="AG626" t="s">
        <v>314</v>
      </c>
      <c r="AH626" t="s">
        <v>251</v>
      </c>
      <c r="AI626" t="s">
        <v>251</v>
      </c>
      <c r="AJ626" t="s">
        <v>251</v>
      </c>
      <c r="AK626" t="s">
        <v>251</v>
      </c>
      <c r="AL626" t="s">
        <v>251</v>
      </c>
      <c r="AM626" t="s">
        <v>251</v>
      </c>
      <c r="AN626"/>
      <c r="AO626" t="s">
        <v>251</v>
      </c>
      <c r="AP626" t="s">
        <v>251</v>
      </c>
    </row>
    <row r="627" spans="1:42" x14ac:dyDescent="0.3">
      <c r="A627" s="210" t="str">
        <f t="shared" si="37"/>
        <v>SL_2028_art_52_53</v>
      </c>
      <c r="B627" s="229" t="str">
        <f t="shared" si="38"/>
        <v>Single Long Haul Truck</v>
      </c>
      <c r="C627" s="240">
        <f t="shared" si="40"/>
        <v>1.7512108294727017E-3</v>
      </c>
      <c r="D627" s="421">
        <f t="shared" si="39"/>
        <v>2.0441183528103057E-6</v>
      </c>
      <c r="E627">
        <v>1.16726E-3</v>
      </c>
      <c r="F627">
        <v>1</v>
      </c>
      <c r="G627">
        <v>1</v>
      </c>
      <c r="H627">
        <v>2027</v>
      </c>
      <c r="I627">
        <v>1</v>
      </c>
      <c r="J627">
        <v>5</v>
      </c>
      <c r="K627" t="s">
        <v>312</v>
      </c>
      <c r="L627">
        <v>8</v>
      </c>
      <c r="M627">
        <v>49</v>
      </c>
      <c r="N627" t="s">
        <v>313</v>
      </c>
      <c r="O627">
        <v>49035</v>
      </c>
      <c r="P627" t="s">
        <v>235</v>
      </c>
      <c r="Q627">
        <v>490350</v>
      </c>
      <c r="R627">
        <v>53</v>
      </c>
      <c r="S627">
        <v>52</v>
      </c>
      <c r="T627" t="s">
        <v>328</v>
      </c>
      <c r="U627">
        <v>15</v>
      </c>
      <c r="V627" t="s">
        <v>342</v>
      </c>
      <c r="W627" t="s">
        <v>251</v>
      </c>
      <c r="X627" t="s">
        <v>251</v>
      </c>
      <c r="Y627" t="s">
        <v>251</v>
      </c>
      <c r="Z627" t="s">
        <v>251</v>
      </c>
      <c r="AA627" t="s">
        <v>251</v>
      </c>
      <c r="AB627" t="s">
        <v>251</v>
      </c>
      <c r="AC627"/>
      <c r="AD627"/>
      <c r="AE627" t="s">
        <v>251</v>
      </c>
      <c r="AF627">
        <v>5</v>
      </c>
      <c r="AG627" t="s">
        <v>314</v>
      </c>
      <c r="AH627" t="s">
        <v>251</v>
      </c>
      <c r="AI627" t="s">
        <v>251</v>
      </c>
      <c r="AJ627" t="s">
        <v>251</v>
      </c>
      <c r="AK627" t="s">
        <v>251</v>
      </c>
      <c r="AL627" t="s">
        <v>251</v>
      </c>
      <c r="AM627" t="s">
        <v>251</v>
      </c>
      <c r="AN627"/>
      <c r="AO627" t="s">
        <v>251</v>
      </c>
      <c r="AP627" t="s">
        <v>251</v>
      </c>
    </row>
    <row r="628" spans="1:42" x14ac:dyDescent="0.3">
      <c r="A628" s="210" t="str">
        <f t="shared" si="37"/>
        <v>SL_2028_art_52_53</v>
      </c>
      <c r="B628" s="229" t="str">
        <f t="shared" si="38"/>
        <v>Single Long Haul Truck</v>
      </c>
      <c r="C628" s="240">
        <f t="shared" si="40"/>
        <v>1.7512108294727017E-3</v>
      </c>
      <c r="D628" s="421">
        <f t="shared" si="39"/>
        <v>2.7644263911890174E-6</v>
      </c>
      <c r="E628">
        <v>1.57858E-3</v>
      </c>
      <c r="F628">
        <v>1</v>
      </c>
      <c r="G628">
        <v>1</v>
      </c>
      <c r="H628">
        <v>2027</v>
      </c>
      <c r="I628">
        <v>1</v>
      </c>
      <c r="J628">
        <v>5</v>
      </c>
      <c r="K628" t="s">
        <v>312</v>
      </c>
      <c r="L628">
        <v>8</v>
      </c>
      <c r="M628">
        <v>49</v>
      </c>
      <c r="N628" t="s">
        <v>313</v>
      </c>
      <c r="O628">
        <v>49035</v>
      </c>
      <c r="P628" t="s">
        <v>235</v>
      </c>
      <c r="Q628">
        <v>490350</v>
      </c>
      <c r="R628">
        <v>53</v>
      </c>
      <c r="S628">
        <v>52</v>
      </c>
      <c r="T628" t="s">
        <v>328</v>
      </c>
      <c r="U628">
        <v>1</v>
      </c>
      <c r="V628" t="s">
        <v>343</v>
      </c>
      <c r="W628" t="s">
        <v>251</v>
      </c>
      <c r="X628" t="s">
        <v>251</v>
      </c>
      <c r="Y628" t="s">
        <v>251</v>
      </c>
      <c r="Z628" t="s">
        <v>251</v>
      </c>
      <c r="AA628" t="s">
        <v>251</v>
      </c>
      <c r="AB628" t="s">
        <v>251</v>
      </c>
      <c r="AC628"/>
      <c r="AD628"/>
      <c r="AE628" t="s">
        <v>251</v>
      </c>
      <c r="AF628">
        <v>5</v>
      </c>
      <c r="AG628" t="s">
        <v>314</v>
      </c>
      <c r="AH628" t="s">
        <v>251</v>
      </c>
      <c r="AI628" t="s">
        <v>251</v>
      </c>
      <c r="AJ628" t="s">
        <v>251</v>
      </c>
      <c r="AK628" t="s">
        <v>251</v>
      </c>
      <c r="AL628" t="s">
        <v>251</v>
      </c>
      <c r="AM628" t="s">
        <v>251</v>
      </c>
      <c r="AN628"/>
      <c r="AO628" t="s">
        <v>251</v>
      </c>
      <c r="AP628" t="s">
        <v>251</v>
      </c>
    </row>
    <row r="629" spans="1:42" x14ac:dyDescent="0.3">
      <c r="A629" s="210" t="str">
        <f t="shared" si="37"/>
        <v>SL_2028_art_52_52</v>
      </c>
      <c r="B629" s="229" t="str">
        <f t="shared" si="38"/>
        <v>Single Short Haul Truck</v>
      </c>
      <c r="C629" s="240">
        <f t="shared" si="40"/>
        <v>2.5384092162257711E-2</v>
      </c>
      <c r="D629" s="421">
        <f t="shared" si="39"/>
        <v>2.1527182430939949E-5</v>
      </c>
      <c r="E629">
        <v>8.4805799999999995E-4</v>
      </c>
      <c r="F629">
        <v>1</v>
      </c>
      <c r="G629">
        <v>1</v>
      </c>
      <c r="H629">
        <v>2027</v>
      </c>
      <c r="I629">
        <v>1</v>
      </c>
      <c r="J629">
        <v>5</v>
      </c>
      <c r="K629" t="s">
        <v>312</v>
      </c>
      <c r="L629">
        <v>8</v>
      </c>
      <c r="M629">
        <v>49</v>
      </c>
      <c r="N629" t="s">
        <v>313</v>
      </c>
      <c r="O629">
        <v>49035</v>
      </c>
      <c r="P629" t="s">
        <v>235</v>
      </c>
      <c r="Q629">
        <v>490350</v>
      </c>
      <c r="R629">
        <v>52</v>
      </c>
      <c r="S629">
        <v>52</v>
      </c>
      <c r="T629" t="s">
        <v>328</v>
      </c>
      <c r="U629">
        <v>15</v>
      </c>
      <c r="V629" t="s">
        <v>342</v>
      </c>
      <c r="W629" t="s">
        <v>251</v>
      </c>
      <c r="X629" t="s">
        <v>251</v>
      </c>
      <c r="Y629" t="s">
        <v>251</v>
      </c>
      <c r="Z629" t="s">
        <v>251</v>
      </c>
      <c r="AA629" t="s">
        <v>251</v>
      </c>
      <c r="AB629" t="s">
        <v>251</v>
      </c>
      <c r="AC629"/>
      <c r="AD629"/>
      <c r="AE629" t="s">
        <v>251</v>
      </c>
      <c r="AF629">
        <v>5</v>
      </c>
      <c r="AG629" t="s">
        <v>314</v>
      </c>
      <c r="AH629" t="s">
        <v>251</v>
      </c>
      <c r="AI629" t="s">
        <v>251</v>
      </c>
      <c r="AJ629" t="s">
        <v>251</v>
      </c>
      <c r="AK629" t="s">
        <v>251</v>
      </c>
      <c r="AL629" t="s">
        <v>251</v>
      </c>
      <c r="AM629" t="s">
        <v>251</v>
      </c>
      <c r="AN629"/>
      <c r="AO629" t="s">
        <v>251</v>
      </c>
      <c r="AP629" t="s">
        <v>251</v>
      </c>
    </row>
    <row r="630" spans="1:42" x14ac:dyDescent="0.3">
      <c r="A630" s="210" t="str">
        <f t="shared" si="37"/>
        <v>SL_2028_art_52_52</v>
      </c>
      <c r="B630" s="229" t="str">
        <f t="shared" si="38"/>
        <v>Single Short Haul Truck</v>
      </c>
      <c r="C630" s="240">
        <f t="shared" si="40"/>
        <v>2.5384092162257711E-2</v>
      </c>
      <c r="D630" s="421">
        <f t="shared" si="39"/>
        <v>2.8870851061665429E-5</v>
      </c>
      <c r="E630">
        <v>1.13736E-3</v>
      </c>
      <c r="F630">
        <v>1</v>
      </c>
      <c r="G630">
        <v>1</v>
      </c>
      <c r="H630">
        <v>2027</v>
      </c>
      <c r="I630">
        <v>1</v>
      </c>
      <c r="J630">
        <v>5</v>
      </c>
      <c r="K630" t="s">
        <v>312</v>
      </c>
      <c r="L630">
        <v>8</v>
      </c>
      <c r="M630">
        <v>49</v>
      </c>
      <c r="N630" t="s">
        <v>313</v>
      </c>
      <c r="O630">
        <v>49035</v>
      </c>
      <c r="P630" t="s">
        <v>235</v>
      </c>
      <c r="Q630">
        <v>490350</v>
      </c>
      <c r="R630">
        <v>52</v>
      </c>
      <c r="S630">
        <v>52</v>
      </c>
      <c r="T630" t="s">
        <v>328</v>
      </c>
      <c r="U630">
        <v>1</v>
      </c>
      <c r="V630" t="s">
        <v>343</v>
      </c>
      <c r="W630" t="s">
        <v>251</v>
      </c>
      <c r="X630" t="s">
        <v>251</v>
      </c>
      <c r="Y630" t="s">
        <v>251</v>
      </c>
      <c r="Z630" t="s">
        <v>251</v>
      </c>
      <c r="AA630" t="s">
        <v>251</v>
      </c>
      <c r="AB630" t="s">
        <v>251</v>
      </c>
      <c r="AC630"/>
      <c r="AD630"/>
      <c r="AE630" t="s">
        <v>251</v>
      </c>
      <c r="AF630">
        <v>5</v>
      </c>
      <c r="AG630" t="s">
        <v>314</v>
      </c>
      <c r="AH630" t="s">
        <v>251</v>
      </c>
      <c r="AI630" t="s">
        <v>251</v>
      </c>
      <c r="AJ630" t="s">
        <v>251</v>
      </c>
      <c r="AK630" t="s">
        <v>251</v>
      </c>
      <c r="AL630" t="s">
        <v>251</v>
      </c>
      <c r="AM630" t="s">
        <v>251</v>
      </c>
      <c r="AN630"/>
      <c r="AO630" t="s">
        <v>251</v>
      </c>
      <c r="AP630" t="s">
        <v>251</v>
      </c>
    </row>
    <row r="631" spans="1:42" x14ac:dyDescent="0.3">
      <c r="A631" s="210" t="str">
        <f t="shared" si="37"/>
        <v>SL_2028_art_52_51</v>
      </c>
      <c r="B631" s="229" t="str">
        <f t="shared" si="38"/>
        <v>Refuse Truck</v>
      </c>
      <c r="C631" s="240">
        <f t="shared" si="40"/>
        <v>1.3855574196514914E-3</v>
      </c>
      <c r="D631" s="421">
        <f t="shared" si="39"/>
        <v>1.7910546540866969E-6</v>
      </c>
      <c r="E631">
        <v>1.2926599999999999E-3</v>
      </c>
      <c r="F631">
        <v>1</v>
      </c>
      <c r="G631">
        <v>1</v>
      </c>
      <c r="H631">
        <v>2027</v>
      </c>
      <c r="I631">
        <v>1</v>
      </c>
      <c r="J631">
        <v>5</v>
      </c>
      <c r="K631" t="s">
        <v>312</v>
      </c>
      <c r="L631">
        <v>8</v>
      </c>
      <c r="M631">
        <v>49</v>
      </c>
      <c r="N631" t="s">
        <v>313</v>
      </c>
      <c r="O631">
        <v>49035</v>
      </c>
      <c r="P631" t="s">
        <v>235</v>
      </c>
      <c r="Q631">
        <v>490350</v>
      </c>
      <c r="R631">
        <v>51</v>
      </c>
      <c r="S631">
        <v>52</v>
      </c>
      <c r="T631" t="s">
        <v>328</v>
      </c>
      <c r="U631">
        <v>15</v>
      </c>
      <c r="V631" t="s">
        <v>342</v>
      </c>
      <c r="W631" t="s">
        <v>251</v>
      </c>
      <c r="X631" t="s">
        <v>251</v>
      </c>
      <c r="Y631" t="s">
        <v>251</v>
      </c>
      <c r="Z631" t="s">
        <v>251</v>
      </c>
      <c r="AA631" t="s">
        <v>251</v>
      </c>
      <c r="AB631" t="s">
        <v>251</v>
      </c>
      <c r="AC631"/>
      <c r="AD631"/>
      <c r="AE631" t="s">
        <v>251</v>
      </c>
      <c r="AF631">
        <v>5</v>
      </c>
      <c r="AG631" t="s">
        <v>314</v>
      </c>
      <c r="AH631" t="s">
        <v>251</v>
      </c>
      <c r="AI631" t="s">
        <v>251</v>
      </c>
      <c r="AJ631" t="s">
        <v>251</v>
      </c>
      <c r="AK631" t="s">
        <v>251</v>
      </c>
      <c r="AL631" t="s">
        <v>251</v>
      </c>
      <c r="AM631" t="s">
        <v>251</v>
      </c>
      <c r="AN631"/>
      <c r="AO631" t="s">
        <v>251</v>
      </c>
      <c r="AP631" t="s">
        <v>251</v>
      </c>
    </row>
    <row r="632" spans="1:42" x14ac:dyDescent="0.3">
      <c r="A632" s="210" t="str">
        <f t="shared" si="37"/>
        <v>SL_2028_art_52_51</v>
      </c>
      <c r="B632" s="229" t="str">
        <f t="shared" si="38"/>
        <v>Refuse Truck</v>
      </c>
      <c r="C632" s="240">
        <f t="shared" si="40"/>
        <v>1.3855574196514914E-3</v>
      </c>
      <c r="D632" s="421">
        <f t="shared" si="39"/>
        <v>2.3788081115028596E-6</v>
      </c>
      <c r="E632">
        <v>1.71686E-3</v>
      </c>
      <c r="F632">
        <v>1</v>
      </c>
      <c r="G632">
        <v>1</v>
      </c>
      <c r="H632">
        <v>2027</v>
      </c>
      <c r="I632">
        <v>1</v>
      </c>
      <c r="J632">
        <v>5</v>
      </c>
      <c r="K632" t="s">
        <v>312</v>
      </c>
      <c r="L632">
        <v>8</v>
      </c>
      <c r="M632">
        <v>49</v>
      </c>
      <c r="N632" t="s">
        <v>313</v>
      </c>
      <c r="O632">
        <v>49035</v>
      </c>
      <c r="P632" t="s">
        <v>235</v>
      </c>
      <c r="Q632">
        <v>490350</v>
      </c>
      <c r="R632">
        <v>51</v>
      </c>
      <c r="S632">
        <v>52</v>
      </c>
      <c r="T632" t="s">
        <v>328</v>
      </c>
      <c r="U632">
        <v>1</v>
      </c>
      <c r="V632" t="s">
        <v>343</v>
      </c>
      <c r="W632" t="s">
        <v>251</v>
      </c>
      <c r="X632" t="s">
        <v>251</v>
      </c>
      <c r="Y632" t="s">
        <v>251</v>
      </c>
      <c r="Z632" t="s">
        <v>251</v>
      </c>
      <c r="AA632" t="s">
        <v>251</v>
      </c>
      <c r="AB632" t="s">
        <v>251</v>
      </c>
      <c r="AC632"/>
      <c r="AD632"/>
      <c r="AE632" t="s">
        <v>251</v>
      </c>
      <c r="AF632">
        <v>5</v>
      </c>
      <c r="AG632" t="s">
        <v>314</v>
      </c>
      <c r="AH632" t="s">
        <v>251</v>
      </c>
      <c r="AI632" t="s">
        <v>251</v>
      </c>
      <c r="AJ632" t="s">
        <v>251</v>
      </c>
      <c r="AK632" t="s">
        <v>251</v>
      </c>
      <c r="AL632" t="s">
        <v>251</v>
      </c>
      <c r="AM632" t="s">
        <v>251</v>
      </c>
      <c r="AN632"/>
      <c r="AO632" t="s">
        <v>251</v>
      </c>
      <c r="AP632" t="s">
        <v>251</v>
      </c>
    </row>
    <row r="633" spans="1:42" x14ac:dyDescent="0.3">
      <c r="A633" s="210" t="str">
        <f t="shared" si="37"/>
        <v>SL_2028_art_52_43</v>
      </c>
      <c r="B633" s="229" t="str">
        <f t="shared" si="38"/>
        <v>School Bus</v>
      </c>
      <c r="C633" s="240">
        <f t="shared" si="40"/>
        <v>1.144824296919607E-3</v>
      </c>
      <c r="D633" s="421">
        <f t="shared" si="39"/>
        <v>1.5302064999916542E-6</v>
      </c>
      <c r="E633">
        <v>1.3366299999999999E-3</v>
      </c>
      <c r="F633">
        <v>1</v>
      </c>
      <c r="G633">
        <v>1</v>
      </c>
      <c r="H633">
        <v>2027</v>
      </c>
      <c r="I633">
        <v>1</v>
      </c>
      <c r="J633">
        <v>5</v>
      </c>
      <c r="K633" t="s">
        <v>312</v>
      </c>
      <c r="L633">
        <v>8</v>
      </c>
      <c r="M633">
        <v>49</v>
      </c>
      <c r="N633" t="s">
        <v>313</v>
      </c>
      <c r="O633">
        <v>49035</v>
      </c>
      <c r="P633" t="s">
        <v>235</v>
      </c>
      <c r="Q633">
        <v>490350</v>
      </c>
      <c r="R633">
        <v>43</v>
      </c>
      <c r="S633">
        <v>52</v>
      </c>
      <c r="T633" t="s">
        <v>328</v>
      </c>
      <c r="U633">
        <v>15</v>
      </c>
      <c r="V633" t="s">
        <v>342</v>
      </c>
      <c r="W633" t="s">
        <v>251</v>
      </c>
      <c r="X633" t="s">
        <v>251</v>
      </c>
      <c r="Y633" t="s">
        <v>251</v>
      </c>
      <c r="Z633" t="s">
        <v>251</v>
      </c>
      <c r="AA633" t="s">
        <v>251</v>
      </c>
      <c r="AB633" t="s">
        <v>251</v>
      </c>
      <c r="AC633"/>
      <c r="AD633"/>
      <c r="AE633" t="s">
        <v>251</v>
      </c>
      <c r="AF633">
        <v>5</v>
      </c>
      <c r="AG633" t="s">
        <v>314</v>
      </c>
      <c r="AH633" t="s">
        <v>251</v>
      </c>
      <c r="AI633" t="s">
        <v>251</v>
      </c>
      <c r="AJ633" t="s">
        <v>251</v>
      </c>
      <c r="AK633" t="s">
        <v>251</v>
      </c>
      <c r="AL633" t="s">
        <v>251</v>
      </c>
      <c r="AM633" t="s">
        <v>251</v>
      </c>
      <c r="AN633"/>
      <c r="AO633" t="s">
        <v>251</v>
      </c>
      <c r="AP633" t="s">
        <v>251</v>
      </c>
    </row>
    <row r="634" spans="1:42" x14ac:dyDescent="0.3">
      <c r="A634" s="210" t="str">
        <f t="shared" si="37"/>
        <v>SL_2028_art_52_43</v>
      </c>
      <c r="B634" s="229" t="str">
        <f t="shared" si="38"/>
        <v>School Bus</v>
      </c>
      <c r="C634" s="240">
        <f t="shared" si="40"/>
        <v>1.144824296919607E-3</v>
      </c>
      <c r="D634" s="421">
        <f t="shared" si="39"/>
        <v>1.9983251550020815E-6</v>
      </c>
      <c r="E634">
        <v>1.7455299999999999E-3</v>
      </c>
      <c r="F634">
        <v>1</v>
      </c>
      <c r="G634">
        <v>1</v>
      </c>
      <c r="H634">
        <v>2027</v>
      </c>
      <c r="I634">
        <v>1</v>
      </c>
      <c r="J634">
        <v>5</v>
      </c>
      <c r="K634" t="s">
        <v>312</v>
      </c>
      <c r="L634">
        <v>8</v>
      </c>
      <c r="M634">
        <v>49</v>
      </c>
      <c r="N634" t="s">
        <v>313</v>
      </c>
      <c r="O634">
        <v>49035</v>
      </c>
      <c r="P634" t="s">
        <v>235</v>
      </c>
      <c r="Q634">
        <v>490350</v>
      </c>
      <c r="R634">
        <v>43</v>
      </c>
      <c r="S634">
        <v>52</v>
      </c>
      <c r="T634" t="s">
        <v>328</v>
      </c>
      <c r="U634">
        <v>1</v>
      </c>
      <c r="V634" t="s">
        <v>343</v>
      </c>
      <c r="W634" t="s">
        <v>251</v>
      </c>
      <c r="X634" t="s">
        <v>251</v>
      </c>
      <c r="Y634" t="s">
        <v>251</v>
      </c>
      <c r="Z634" t="s">
        <v>251</v>
      </c>
      <c r="AA634" t="s">
        <v>251</v>
      </c>
      <c r="AB634" t="s">
        <v>251</v>
      </c>
      <c r="AC634"/>
      <c r="AD634"/>
      <c r="AE634" t="s">
        <v>251</v>
      </c>
      <c r="AF634">
        <v>5</v>
      </c>
      <c r="AG634" t="s">
        <v>314</v>
      </c>
      <c r="AH634" t="s">
        <v>251</v>
      </c>
      <c r="AI634" t="s">
        <v>251</v>
      </c>
      <c r="AJ634" t="s">
        <v>251</v>
      </c>
      <c r="AK634" t="s">
        <v>251</v>
      </c>
      <c r="AL634" t="s">
        <v>251</v>
      </c>
      <c r="AM634" t="s">
        <v>251</v>
      </c>
      <c r="AN634"/>
      <c r="AO634" t="s">
        <v>251</v>
      </c>
      <c r="AP634" t="s">
        <v>251</v>
      </c>
    </row>
    <row r="635" spans="1:42" x14ac:dyDescent="0.3">
      <c r="A635" s="210" t="str">
        <f t="shared" si="37"/>
        <v>SL_2028_art_52_42</v>
      </c>
      <c r="B635" s="229" t="str">
        <f t="shared" si="38"/>
        <v>Transit Bus</v>
      </c>
      <c r="C635" s="240">
        <f t="shared" si="40"/>
        <v>4.7511097353918329E-4</v>
      </c>
      <c r="D635" s="421">
        <f t="shared" si="39"/>
        <v>3.9454212975738216E-7</v>
      </c>
      <c r="E635">
        <v>8.3042100000000002E-4</v>
      </c>
      <c r="F635">
        <v>1</v>
      </c>
      <c r="G635">
        <v>1</v>
      </c>
      <c r="H635">
        <v>2027</v>
      </c>
      <c r="I635">
        <v>1</v>
      </c>
      <c r="J635">
        <v>5</v>
      </c>
      <c r="K635" t="s">
        <v>312</v>
      </c>
      <c r="L635">
        <v>8</v>
      </c>
      <c r="M635">
        <v>49</v>
      </c>
      <c r="N635" t="s">
        <v>313</v>
      </c>
      <c r="O635">
        <v>49035</v>
      </c>
      <c r="P635" t="s">
        <v>235</v>
      </c>
      <c r="Q635">
        <v>490350</v>
      </c>
      <c r="R635">
        <v>42</v>
      </c>
      <c r="S635">
        <v>52</v>
      </c>
      <c r="T635" t="s">
        <v>328</v>
      </c>
      <c r="U635">
        <v>15</v>
      </c>
      <c r="V635" t="s">
        <v>342</v>
      </c>
      <c r="W635" t="s">
        <v>251</v>
      </c>
      <c r="X635" t="s">
        <v>251</v>
      </c>
      <c r="Y635" t="s">
        <v>251</v>
      </c>
      <c r="Z635" t="s">
        <v>251</v>
      </c>
      <c r="AA635" t="s">
        <v>251</v>
      </c>
      <c r="AB635" t="s">
        <v>251</v>
      </c>
      <c r="AC635"/>
      <c r="AD635"/>
      <c r="AE635" t="s">
        <v>251</v>
      </c>
      <c r="AF635">
        <v>5</v>
      </c>
      <c r="AG635" t="s">
        <v>314</v>
      </c>
      <c r="AH635" t="s">
        <v>251</v>
      </c>
      <c r="AI635" t="s">
        <v>251</v>
      </c>
      <c r="AJ635" t="s">
        <v>251</v>
      </c>
      <c r="AK635" t="s">
        <v>251</v>
      </c>
      <c r="AL635" t="s">
        <v>251</v>
      </c>
      <c r="AM635" t="s">
        <v>251</v>
      </c>
      <c r="AN635"/>
      <c r="AO635" t="s">
        <v>251</v>
      </c>
      <c r="AP635" t="s">
        <v>251</v>
      </c>
    </row>
    <row r="636" spans="1:42" x14ac:dyDescent="0.3">
      <c r="A636" s="210" t="str">
        <f t="shared" si="37"/>
        <v>SL_2028_art_52_42</v>
      </c>
      <c r="B636" s="229" t="str">
        <f t="shared" si="38"/>
        <v>Transit Bus</v>
      </c>
      <c r="C636" s="240">
        <f t="shared" si="40"/>
        <v>4.7511097353918329E-4</v>
      </c>
      <c r="D636" s="421">
        <f t="shared" si="39"/>
        <v>5.4060027013182436E-7</v>
      </c>
      <c r="E636">
        <v>1.13784E-3</v>
      </c>
      <c r="F636">
        <v>1</v>
      </c>
      <c r="G636">
        <v>1</v>
      </c>
      <c r="H636">
        <v>2027</v>
      </c>
      <c r="I636">
        <v>1</v>
      </c>
      <c r="J636">
        <v>5</v>
      </c>
      <c r="K636" t="s">
        <v>312</v>
      </c>
      <c r="L636">
        <v>8</v>
      </c>
      <c r="M636">
        <v>49</v>
      </c>
      <c r="N636" t="s">
        <v>313</v>
      </c>
      <c r="O636">
        <v>49035</v>
      </c>
      <c r="P636" t="s">
        <v>235</v>
      </c>
      <c r="Q636">
        <v>490350</v>
      </c>
      <c r="R636">
        <v>42</v>
      </c>
      <c r="S636">
        <v>52</v>
      </c>
      <c r="T636" t="s">
        <v>328</v>
      </c>
      <c r="U636">
        <v>1</v>
      </c>
      <c r="V636" t="s">
        <v>343</v>
      </c>
      <c r="W636" t="s">
        <v>251</v>
      </c>
      <c r="X636" t="s">
        <v>251</v>
      </c>
      <c r="Y636" t="s">
        <v>251</v>
      </c>
      <c r="Z636" t="s">
        <v>251</v>
      </c>
      <c r="AA636" t="s">
        <v>251</v>
      </c>
      <c r="AB636" t="s">
        <v>251</v>
      </c>
      <c r="AC636"/>
      <c r="AD636"/>
      <c r="AE636" t="s">
        <v>251</v>
      </c>
      <c r="AF636">
        <v>5</v>
      </c>
      <c r="AG636" t="s">
        <v>314</v>
      </c>
      <c r="AH636" t="s">
        <v>251</v>
      </c>
      <c r="AI636" t="s">
        <v>251</v>
      </c>
      <c r="AJ636" t="s">
        <v>251</v>
      </c>
      <c r="AK636" t="s">
        <v>251</v>
      </c>
      <c r="AL636" t="s">
        <v>251</v>
      </c>
      <c r="AM636" t="s">
        <v>251</v>
      </c>
      <c r="AN636"/>
      <c r="AO636" t="s">
        <v>251</v>
      </c>
      <c r="AP636" t="s">
        <v>251</v>
      </c>
    </row>
    <row r="637" spans="1:42" x14ac:dyDescent="0.3">
      <c r="A637" s="210" t="str">
        <f t="shared" si="37"/>
        <v>SL_2028_art_52_41</v>
      </c>
      <c r="B637" s="229" t="str">
        <f t="shared" si="38"/>
        <v>Intercity Bus</v>
      </c>
      <c r="C637" s="240">
        <f t="shared" si="40"/>
        <v>1.4397214122347196E-3</v>
      </c>
      <c r="D637" s="421">
        <f t="shared" si="39"/>
        <v>2.0550727410379612E-6</v>
      </c>
      <c r="E637">
        <v>1.4274100000000001E-3</v>
      </c>
      <c r="F637">
        <v>1</v>
      </c>
      <c r="G637">
        <v>1</v>
      </c>
      <c r="H637">
        <v>2027</v>
      </c>
      <c r="I637">
        <v>1</v>
      </c>
      <c r="J637">
        <v>5</v>
      </c>
      <c r="K637" t="s">
        <v>312</v>
      </c>
      <c r="L637">
        <v>8</v>
      </c>
      <c r="M637">
        <v>49</v>
      </c>
      <c r="N637" t="s">
        <v>313</v>
      </c>
      <c r="O637">
        <v>49035</v>
      </c>
      <c r="P637" t="s">
        <v>235</v>
      </c>
      <c r="Q637">
        <v>490350</v>
      </c>
      <c r="R637">
        <v>41</v>
      </c>
      <c r="S637">
        <v>52</v>
      </c>
      <c r="T637" t="s">
        <v>328</v>
      </c>
      <c r="U637">
        <v>15</v>
      </c>
      <c r="V637" t="s">
        <v>342</v>
      </c>
      <c r="W637" t="s">
        <v>251</v>
      </c>
      <c r="X637" t="s">
        <v>251</v>
      </c>
      <c r="Y637" t="s">
        <v>251</v>
      </c>
      <c r="Z637" t="s">
        <v>251</v>
      </c>
      <c r="AA637" t="s">
        <v>251</v>
      </c>
      <c r="AB637" t="s">
        <v>251</v>
      </c>
      <c r="AC637"/>
      <c r="AD637"/>
      <c r="AE637" t="s">
        <v>251</v>
      </c>
      <c r="AF637">
        <v>5</v>
      </c>
      <c r="AG637" t="s">
        <v>314</v>
      </c>
      <c r="AH637" t="s">
        <v>251</v>
      </c>
      <c r="AI637" t="s">
        <v>251</v>
      </c>
      <c r="AJ637" t="s">
        <v>251</v>
      </c>
      <c r="AK637" t="s">
        <v>251</v>
      </c>
      <c r="AL637" t="s">
        <v>251</v>
      </c>
      <c r="AM637" t="s">
        <v>251</v>
      </c>
      <c r="AN637"/>
      <c r="AO637" t="s">
        <v>251</v>
      </c>
      <c r="AP637" t="s">
        <v>251</v>
      </c>
    </row>
    <row r="638" spans="1:42" x14ac:dyDescent="0.3">
      <c r="A638" s="210" t="str">
        <f t="shared" si="37"/>
        <v>SL_2028_art_52_41</v>
      </c>
      <c r="B638" s="229" t="str">
        <f t="shared" si="38"/>
        <v>Intercity Bus</v>
      </c>
      <c r="C638" s="240">
        <f t="shared" si="40"/>
        <v>1.4397214122347196E-3</v>
      </c>
      <c r="D638" s="421">
        <f t="shared" si="39"/>
        <v>2.6623904243609327E-6</v>
      </c>
      <c r="E638">
        <v>1.84924E-3</v>
      </c>
      <c r="F638">
        <v>1</v>
      </c>
      <c r="G638">
        <v>1</v>
      </c>
      <c r="H638">
        <v>2027</v>
      </c>
      <c r="I638">
        <v>1</v>
      </c>
      <c r="J638">
        <v>5</v>
      </c>
      <c r="K638" t="s">
        <v>312</v>
      </c>
      <c r="L638">
        <v>8</v>
      </c>
      <c r="M638">
        <v>49</v>
      </c>
      <c r="N638" t="s">
        <v>313</v>
      </c>
      <c r="O638">
        <v>49035</v>
      </c>
      <c r="P638" t="s">
        <v>235</v>
      </c>
      <c r="Q638">
        <v>490350</v>
      </c>
      <c r="R638">
        <v>41</v>
      </c>
      <c r="S638">
        <v>52</v>
      </c>
      <c r="T638" t="s">
        <v>328</v>
      </c>
      <c r="U638">
        <v>1</v>
      </c>
      <c r="V638" t="s">
        <v>343</v>
      </c>
      <c r="W638" t="s">
        <v>251</v>
      </c>
      <c r="X638" t="s">
        <v>251</v>
      </c>
      <c r="Y638" t="s">
        <v>251</v>
      </c>
      <c r="Z638" t="s">
        <v>251</v>
      </c>
      <c r="AA638" t="s">
        <v>251</v>
      </c>
      <c r="AB638" t="s">
        <v>251</v>
      </c>
      <c r="AC638"/>
      <c r="AD638"/>
      <c r="AE638" t="s">
        <v>251</v>
      </c>
      <c r="AF638">
        <v>5</v>
      </c>
      <c r="AG638" t="s">
        <v>314</v>
      </c>
      <c r="AH638" t="s">
        <v>251</v>
      </c>
      <c r="AI638" t="s">
        <v>251</v>
      </c>
      <c r="AJ638" t="s">
        <v>251</v>
      </c>
      <c r="AK638" t="s">
        <v>251</v>
      </c>
      <c r="AL638" t="s">
        <v>251</v>
      </c>
      <c r="AM638" t="s">
        <v>251</v>
      </c>
      <c r="AN638"/>
      <c r="AO638" t="s">
        <v>251</v>
      </c>
      <c r="AP638" t="s">
        <v>251</v>
      </c>
    </row>
    <row r="639" spans="1:42" x14ac:dyDescent="0.3">
      <c r="A639" s="210" t="str">
        <f t="shared" si="37"/>
        <v>SL_2028_art_52_32</v>
      </c>
      <c r="B639" s="229" t="str">
        <f t="shared" si="38"/>
        <v>Light Commercial Truck</v>
      </c>
      <c r="C639" s="240">
        <f t="shared" si="40"/>
        <v>2.8352451231163752E-2</v>
      </c>
      <c r="D639" s="421">
        <f t="shared" si="39"/>
        <v>9.8066308891886113E-8</v>
      </c>
      <c r="E639">
        <v>3.4588299999999998E-6</v>
      </c>
      <c r="F639">
        <v>1</v>
      </c>
      <c r="G639">
        <v>1</v>
      </c>
      <c r="H639">
        <v>2027</v>
      </c>
      <c r="I639">
        <v>1</v>
      </c>
      <c r="J639">
        <v>5</v>
      </c>
      <c r="K639" t="s">
        <v>312</v>
      </c>
      <c r="L639">
        <v>8</v>
      </c>
      <c r="M639">
        <v>49</v>
      </c>
      <c r="N639" t="s">
        <v>313</v>
      </c>
      <c r="O639">
        <v>49035</v>
      </c>
      <c r="P639" t="s">
        <v>235</v>
      </c>
      <c r="Q639">
        <v>490350</v>
      </c>
      <c r="R639">
        <v>32</v>
      </c>
      <c r="S639">
        <v>52</v>
      </c>
      <c r="T639" t="s">
        <v>328</v>
      </c>
      <c r="U639">
        <v>15</v>
      </c>
      <c r="V639" t="s">
        <v>342</v>
      </c>
      <c r="W639" t="s">
        <v>251</v>
      </c>
      <c r="X639" t="s">
        <v>251</v>
      </c>
      <c r="Y639" t="s">
        <v>251</v>
      </c>
      <c r="Z639" t="s">
        <v>251</v>
      </c>
      <c r="AA639" t="s">
        <v>251</v>
      </c>
      <c r="AB639" t="s">
        <v>251</v>
      </c>
      <c r="AC639"/>
      <c r="AD639"/>
      <c r="AE639" t="s">
        <v>251</v>
      </c>
      <c r="AF639">
        <v>5</v>
      </c>
      <c r="AG639" t="s">
        <v>314</v>
      </c>
      <c r="AH639" t="s">
        <v>251</v>
      </c>
      <c r="AI639" t="s">
        <v>251</v>
      </c>
      <c r="AJ639" t="s">
        <v>251</v>
      </c>
      <c r="AK639" t="s">
        <v>251</v>
      </c>
      <c r="AL639" t="s">
        <v>251</v>
      </c>
      <c r="AM639" t="s">
        <v>251</v>
      </c>
      <c r="AN639"/>
      <c r="AO639" t="s">
        <v>251</v>
      </c>
      <c r="AP639" t="s">
        <v>251</v>
      </c>
    </row>
    <row r="640" spans="1:42" x14ac:dyDescent="0.3">
      <c r="A640" s="210" t="str">
        <f t="shared" si="37"/>
        <v>SL_2028_art_52_32</v>
      </c>
      <c r="B640" s="229" t="str">
        <f t="shared" si="38"/>
        <v>Light Commercial Truck</v>
      </c>
      <c r="C640" s="240">
        <f t="shared" si="40"/>
        <v>2.8352451231163752E-2</v>
      </c>
      <c r="D640" s="421">
        <f t="shared" si="39"/>
        <v>5.4440108657982149E-6</v>
      </c>
      <c r="E640">
        <v>1.92012E-4</v>
      </c>
      <c r="F640">
        <v>1</v>
      </c>
      <c r="G640">
        <v>1</v>
      </c>
      <c r="H640">
        <v>2027</v>
      </c>
      <c r="I640">
        <v>1</v>
      </c>
      <c r="J640">
        <v>5</v>
      </c>
      <c r="K640" t="s">
        <v>312</v>
      </c>
      <c r="L640">
        <v>8</v>
      </c>
      <c r="M640">
        <v>49</v>
      </c>
      <c r="N640" t="s">
        <v>313</v>
      </c>
      <c r="O640">
        <v>49035</v>
      </c>
      <c r="P640" t="s">
        <v>235</v>
      </c>
      <c r="Q640">
        <v>490350</v>
      </c>
      <c r="R640">
        <v>32</v>
      </c>
      <c r="S640">
        <v>52</v>
      </c>
      <c r="T640" t="s">
        <v>328</v>
      </c>
      <c r="U640">
        <v>1</v>
      </c>
      <c r="V640" t="s">
        <v>343</v>
      </c>
      <c r="W640" t="s">
        <v>251</v>
      </c>
      <c r="X640" t="s">
        <v>251</v>
      </c>
      <c r="Y640" t="s">
        <v>251</v>
      </c>
      <c r="Z640" t="s">
        <v>251</v>
      </c>
      <c r="AA640" t="s">
        <v>251</v>
      </c>
      <c r="AB640" t="s">
        <v>251</v>
      </c>
      <c r="AC640"/>
      <c r="AD640"/>
      <c r="AE640" t="s">
        <v>251</v>
      </c>
      <c r="AF640">
        <v>5</v>
      </c>
      <c r="AG640" t="s">
        <v>314</v>
      </c>
      <c r="AH640" t="s">
        <v>251</v>
      </c>
      <c r="AI640" t="s">
        <v>251</v>
      </c>
      <c r="AJ640" t="s">
        <v>251</v>
      </c>
      <c r="AK640" t="s">
        <v>251</v>
      </c>
      <c r="AL640" t="s">
        <v>251</v>
      </c>
      <c r="AM640" t="s">
        <v>251</v>
      </c>
      <c r="AN640"/>
      <c r="AO640" t="s">
        <v>251</v>
      </c>
      <c r="AP640" t="s">
        <v>251</v>
      </c>
    </row>
    <row r="641" spans="1:42" x14ac:dyDescent="0.3">
      <c r="A641" s="210" t="str">
        <f t="shared" si="37"/>
        <v>SL_2028_art_52_31</v>
      </c>
      <c r="B641" s="229" t="str">
        <f t="shared" si="38"/>
        <v>Passenger Truck</v>
      </c>
      <c r="C641" s="240">
        <f t="shared" si="40"/>
        <v>0.24407841471830063</v>
      </c>
      <c r="D641" s="421">
        <f t="shared" si="39"/>
        <v>7.0611397221174931E-7</v>
      </c>
      <c r="E641">
        <v>2.89298E-6</v>
      </c>
      <c r="F641">
        <v>1</v>
      </c>
      <c r="G641">
        <v>1</v>
      </c>
      <c r="H641">
        <v>2027</v>
      </c>
      <c r="I641">
        <v>1</v>
      </c>
      <c r="J641">
        <v>5</v>
      </c>
      <c r="K641" t="s">
        <v>312</v>
      </c>
      <c r="L641">
        <v>8</v>
      </c>
      <c r="M641">
        <v>49</v>
      </c>
      <c r="N641" t="s">
        <v>313</v>
      </c>
      <c r="O641">
        <v>49035</v>
      </c>
      <c r="P641" t="s">
        <v>235</v>
      </c>
      <c r="Q641">
        <v>490350</v>
      </c>
      <c r="R641">
        <v>31</v>
      </c>
      <c r="S641">
        <v>52</v>
      </c>
      <c r="T641" t="s">
        <v>328</v>
      </c>
      <c r="U641">
        <v>15</v>
      </c>
      <c r="V641" t="s">
        <v>342</v>
      </c>
      <c r="W641" t="s">
        <v>251</v>
      </c>
      <c r="X641" t="s">
        <v>251</v>
      </c>
      <c r="Y641" t="s">
        <v>251</v>
      </c>
      <c r="Z641" t="s">
        <v>251</v>
      </c>
      <c r="AA641" t="s">
        <v>251</v>
      </c>
      <c r="AB641" t="s">
        <v>251</v>
      </c>
      <c r="AC641"/>
      <c r="AD641"/>
      <c r="AE641" t="s">
        <v>251</v>
      </c>
      <c r="AF641">
        <v>5</v>
      </c>
      <c r="AG641" t="s">
        <v>314</v>
      </c>
      <c r="AH641" t="s">
        <v>251</v>
      </c>
      <c r="AI641" t="s">
        <v>251</v>
      </c>
      <c r="AJ641" t="s">
        <v>251</v>
      </c>
      <c r="AK641" t="s">
        <v>251</v>
      </c>
      <c r="AL641" t="s">
        <v>251</v>
      </c>
      <c r="AM641" t="s">
        <v>251</v>
      </c>
      <c r="AN641"/>
      <c r="AO641" t="s">
        <v>251</v>
      </c>
      <c r="AP641" t="s">
        <v>251</v>
      </c>
    </row>
    <row r="642" spans="1:42" x14ac:dyDescent="0.3">
      <c r="A642" s="210" t="str">
        <f t="shared" si="37"/>
        <v>SL_2028_art_52_31</v>
      </c>
      <c r="B642" s="229" t="str">
        <f t="shared" si="38"/>
        <v>Passenger Truck</v>
      </c>
      <c r="C642" s="240">
        <f t="shared" si="40"/>
        <v>0.24407841471830063</v>
      </c>
      <c r="D642" s="421">
        <f t="shared" si="39"/>
        <v>5.361499681226607E-5</v>
      </c>
      <c r="E642">
        <v>2.1966299999999999E-4</v>
      </c>
      <c r="F642">
        <v>1</v>
      </c>
      <c r="G642">
        <v>1</v>
      </c>
      <c r="H642">
        <v>2027</v>
      </c>
      <c r="I642">
        <v>1</v>
      </c>
      <c r="J642">
        <v>5</v>
      </c>
      <c r="K642" t="s">
        <v>312</v>
      </c>
      <c r="L642">
        <v>8</v>
      </c>
      <c r="M642">
        <v>49</v>
      </c>
      <c r="N642" t="s">
        <v>313</v>
      </c>
      <c r="O642">
        <v>49035</v>
      </c>
      <c r="P642" t="s">
        <v>235</v>
      </c>
      <c r="Q642">
        <v>490350</v>
      </c>
      <c r="R642">
        <v>31</v>
      </c>
      <c r="S642">
        <v>52</v>
      </c>
      <c r="T642" t="s">
        <v>328</v>
      </c>
      <c r="U642">
        <v>1</v>
      </c>
      <c r="V642" t="s">
        <v>343</v>
      </c>
      <c r="W642" t="s">
        <v>251</v>
      </c>
      <c r="X642" t="s">
        <v>251</v>
      </c>
      <c r="Y642" t="s">
        <v>251</v>
      </c>
      <c r="Z642" t="s">
        <v>251</v>
      </c>
      <c r="AA642" t="s">
        <v>251</v>
      </c>
      <c r="AB642" t="s">
        <v>251</v>
      </c>
      <c r="AC642"/>
      <c r="AD642"/>
      <c r="AE642" t="s">
        <v>251</v>
      </c>
      <c r="AF642">
        <v>5</v>
      </c>
      <c r="AG642" t="s">
        <v>314</v>
      </c>
      <c r="AH642" t="s">
        <v>251</v>
      </c>
      <c r="AI642" t="s">
        <v>251</v>
      </c>
      <c r="AJ642" t="s">
        <v>251</v>
      </c>
      <c r="AK642" t="s">
        <v>251</v>
      </c>
      <c r="AL642" t="s">
        <v>251</v>
      </c>
      <c r="AM642" t="s">
        <v>251</v>
      </c>
      <c r="AN642"/>
      <c r="AO642" t="s">
        <v>251</v>
      </c>
      <c r="AP642" t="s">
        <v>251</v>
      </c>
    </row>
    <row r="643" spans="1:42" x14ac:dyDescent="0.3">
      <c r="A643" s="210" t="str">
        <f t="shared" si="37"/>
        <v>SL_2028_art_52_21</v>
      </c>
      <c r="B643" s="229" t="str">
        <f t="shared" si="38"/>
        <v>Passenger Car</v>
      </c>
      <c r="C643" s="240">
        <f t="shared" si="40"/>
        <v>0.64892751445142116</v>
      </c>
      <c r="D643" s="421">
        <f t="shared" si="39"/>
        <v>1.0622618947812539E-7</v>
      </c>
      <c r="E643">
        <v>1.6369500000000001E-7</v>
      </c>
      <c r="F643">
        <v>1</v>
      </c>
      <c r="G643">
        <v>1</v>
      </c>
      <c r="H643">
        <v>2027</v>
      </c>
      <c r="I643">
        <v>1</v>
      </c>
      <c r="J643">
        <v>5</v>
      </c>
      <c r="K643" t="s">
        <v>312</v>
      </c>
      <c r="L643">
        <v>8</v>
      </c>
      <c r="M643">
        <v>49</v>
      </c>
      <c r="N643" t="s">
        <v>313</v>
      </c>
      <c r="O643">
        <v>49035</v>
      </c>
      <c r="P643" t="s">
        <v>235</v>
      </c>
      <c r="Q643">
        <v>490350</v>
      </c>
      <c r="R643">
        <v>21</v>
      </c>
      <c r="S643">
        <v>52</v>
      </c>
      <c r="T643" t="s">
        <v>328</v>
      </c>
      <c r="U643">
        <v>15</v>
      </c>
      <c r="V643" t="s">
        <v>342</v>
      </c>
      <c r="W643" t="s">
        <v>251</v>
      </c>
      <c r="X643" t="s">
        <v>251</v>
      </c>
      <c r="Y643" t="s">
        <v>251</v>
      </c>
      <c r="Z643" t="s">
        <v>251</v>
      </c>
      <c r="AA643" t="s">
        <v>251</v>
      </c>
      <c r="AB643" t="s">
        <v>251</v>
      </c>
      <c r="AC643"/>
      <c r="AD643"/>
      <c r="AE643" t="s">
        <v>251</v>
      </c>
      <c r="AF643">
        <v>5</v>
      </c>
      <c r="AG643" t="s">
        <v>314</v>
      </c>
      <c r="AH643" t="s">
        <v>251</v>
      </c>
      <c r="AI643" t="s">
        <v>251</v>
      </c>
      <c r="AJ643" t="s">
        <v>251</v>
      </c>
      <c r="AK643" t="s">
        <v>251</v>
      </c>
      <c r="AL643" t="s">
        <v>251</v>
      </c>
      <c r="AM643" t="s">
        <v>251</v>
      </c>
      <c r="AN643"/>
      <c r="AO643" t="s">
        <v>251</v>
      </c>
      <c r="AP643" t="s">
        <v>251</v>
      </c>
    </row>
    <row r="644" spans="1:42" x14ac:dyDescent="0.3">
      <c r="A644" s="210" t="str">
        <f t="shared" si="37"/>
        <v>SL_2028_art_52_21</v>
      </c>
      <c r="B644" s="229" t="str">
        <f t="shared" si="38"/>
        <v>Passenger Car</v>
      </c>
      <c r="C644" s="240">
        <f t="shared" si="40"/>
        <v>0.64892751445142116</v>
      </c>
      <c r="D644" s="421">
        <f t="shared" si="39"/>
        <v>1.313513649826555E-5</v>
      </c>
      <c r="E644">
        <v>2.0241299999999999E-5</v>
      </c>
      <c r="F644">
        <v>1</v>
      </c>
      <c r="G644">
        <v>1</v>
      </c>
      <c r="H644">
        <v>2027</v>
      </c>
      <c r="I644">
        <v>1</v>
      </c>
      <c r="J644">
        <v>5</v>
      </c>
      <c r="K644" t="s">
        <v>312</v>
      </c>
      <c r="L644">
        <v>8</v>
      </c>
      <c r="M644">
        <v>49</v>
      </c>
      <c r="N644" t="s">
        <v>313</v>
      </c>
      <c r="O644">
        <v>49035</v>
      </c>
      <c r="P644" t="s">
        <v>235</v>
      </c>
      <c r="Q644">
        <v>490350</v>
      </c>
      <c r="R644">
        <v>21</v>
      </c>
      <c r="S644">
        <v>52</v>
      </c>
      <c r="T644" t="s">
        <v>328</v>
      </c>
      <c r="U644">
        <v>1</v>
      </c>
      <c r="V644" t="s">
        <v>343</v>
      </c>
      <c r="W644" t="s">
        <v>251</v>
      </c>
      <c r="X644" t="s">
        <v>251</v>
      </c>
      <c r="Y644" t="s">
        <v>251</v>
      </c>
      <c r="Z644" t="s">
        <v>251</v>
      </c>
      <c r="AA644" t="s">
        <v>251</v>
      </c>
      <c r="AB644" t="s">
        <v>251</v>
      </c>
      <c r="AC644"/>
      <c r="AD644"/>
      <c r="AE644" t="s">
        <v>251</v>
      </c>
      <c r="AF644">
        <v>5</v>
      </c>
      <c r="AG644" t="s">
        <v>314</v>
      </c>
      <c r="AH644" t="s">
        <v>251</v>
      </c>
      <c r="AI644" t="s">
        <v>251</v>
      </c>
      <c r="AJ644" t="s">
        <v>251</v>
      </c>
      <c r="AK644" t="s">
        <v>251</v>
      </c>
      <c r="AL644" t="s">
        <v>251</v>
      </c>
      <c r="AM644" t="s">
        <v>251</v>
      </c>
      <c r="AN644"/>
      <c r="AO644" t="s">
        <v>251</v>
      </c>
      <c r="AP644" t="s">
        <v>251</v>
      </c>
    </row>
    <row r="645" spans="1:42" x14ac:dyDescent="0.3">
      <c r="A645" s="210" t="str">
        <f t="shared" si="37"/>
        <v>SL_2028_art_52_11</v>
      </c>
      <c r="B645" s="229" t="str">
        <f t="shared" si="38"/>
        <v>Motorcycle</v>
      </c>
      <c r="C645" s="240">
        <f t="shared" si="40"/>
        <v>8.6555709987792731E-4</v>
      </c>
      <c r="D645" s="421">
        <f t="shared" si="39"/>
        <v>0</v>
      </c>
      <c r="E645">
        <v>0</v>
      </c>
      <c r="F645">
        <v>1</v>
      </c>
      <c r="G645">
        <v>1</v>
      </c>
      <c r="H645">
        <v>2027</v>
      </c>
      <c r="I645">
        <v>1</v>
      </c>
      <c r="J645">
        <v>5</v>
      </c>
      <c r="K645" t="s">
        <v>312</v>
      </c>
      <c r="L645">
        <v>8</v>
      </c>
      <c r="M645">
        <v>49</v>
      </c>
      <c r="N645" t="s">
        <v>313</v>
      </c>
      <c r="O645">
        <v>49035</v>
      </c>
      <c r="P645" t="s">
        <v>235</v>
      </c>
      <c r="Q645">
        <v>490350</v>
      </c>
      <c r="R645">
        <v>11</v>
      </c>
      <c r="S645">
        <v>52</v>
      </c>
      <c r="T645" t="s">
        <v>328</v>
      </c>
      <c r="U645">
        <v>15</v>
      </c>
      <c r="V645" t="s">
        <v>342</v>
      </c>
      <c r="W645" t="s">
        <v>251</v>
      </c>
      <c r="X645" t="s">
        <v>251</v>
      </c>
      <c r="Y645" t="s">
        <v>251</v>
      </c>
      <c r="Z645" t="s">
        <v>251</v>
      </c>
      <c r="AA645" t="s">
        <v>251</v>
      </c>
      <c r="AB645" t="s">
        <v>251</v>
      </c>
      <c r="AC645"/>
      <c r="AD645"/>
      <c r="AE645" t="s">
        <v>251</v>
      </c>
      <c r="AF645">
        <v>5</v>
      </c>
      <c r="AG645" t="s">
        <v>314</v>
      </c>
      <c r="AH645" t="s">
        <v>251</v>
      </c>
      <c r="AI645" t="s">
        <v>251</v>
      </c>
      <c r="AJ645" t="s">
        <v>251</v>
      </c>
      <c r="AK645" t="s">
        <v>251</v>
      </c>
      <c r="AL645" t="s">
        <v>251</v>
      </c>
      <c r="AM645" t="s">
        <v>251</v>
      </c>
      <c r="AN645"/>
      <c r="AO645" t="s">
        <v>251</v>
      </c>
      <c r="AP645" t="s">
        <v>251</v>
      </c>
    </row>
    <row r="646" spans="1:42" x14ac:dyDescent="0.3">
      <c r="A646" s="210" t="str">
        <f t="shared" si="37"/>
        <v>SL_2028_art_52_11</v>
      </c>
      <c r="B646" s="229" t="str">
        <f t="shared" si="38"/>
        <v>Motorcycle</v>
      </c>
      <c r="C646" s="240">
        <f t="shared" si="40"/>
        <v>8.6555709987792731E-4</v>
      </c>
      <c r="D646" s="421">
        <f t="shared" si="39"/>
        <v>6.2805515612822303E-8</v>
      </c>
      <c r="E646">
        <v>7.2560799999999998E-5</v>
      </c>
      <c r="F646">
        <v>1</v>
      </c>
      <c r="G646">
        <v>1</v>
      </c>
      <c r="H646">
        <v>2027</v>
      </c>
      <c r="I646">
        <v>1</v>
      </c>
      <c r="J646">
        <v>5</v>
      </c>
      <c r="K646" t="s">
        <v>312</v>
      </c>
      <c r="L646">
        <v>8</v>
      </c>
      <c r="M646">
        <v>49</v>
      </c>
      <c r="N646" t="s">
        <v>313</v>
      </c>
      <c r="O646">
        <v>49035</v>
      </c>
      <c r="P646" t="s">
        <v>235</v>
      </c>
      <c r="Q646">
        <v>490350</v>
      </c>
      <c r="R646">
        <v>11</v>
      </c>
      <c r="S646">
        <v>52</v>
      </c>
      <c r="T646" t="s">
        <v>328</v>
      </c>
      <c r="U646">
        <v>1</v>
      </c>
      <c r="V646" t="s">
        <v>343</v>
      </c>
      <c r="W646" t="s">
        <v>251</v>
      </c>
      <c r="X646" t="s">
        <v>251</v>
      </c>
      <c r="Y646" t="s">
        <v>251</v>
      </c>
      <c r="Z646" t="s">
        <v>251</v>
      </c>
      <c r="AA646" t="s">
        <v>251</v>
      </c>
      <c r="AB646" t="s">
        <v>251</v>
      </c>
      <c r="AC646"/>
      <c r="AD646"/>
      <c r="AE646" t="s">
        <v>251</v>
      </c>
      <c r="AF646">
        <v>5</v>
      </c>
      <c r="AG646" t="s">
        <v>314</v>
      </c>
      <c r="AH646" t="s">
        <v>251</v>
      </c>
      <c r="AI646" t="s">
        <v>251</v>
      </c>
      <c r="AJ646" t="s">
        <v>251</v>
      </c>
      <c r="AK646" t="s">
        <v>251</v>
      </c>
      <c r="AL646" t="s">
        <v>251</v>
      </c>
      <c r="AM646" t="s">
        <v>251</v>
      </c>
      <c r="AN646"/>
      <c r="AO646" t="s">
        <v>251</v>
      </c>
      <c r="AP646" t="s">
        <v>251</v>
      </c>
    </row>
    <row r="647" spans="1:42" x14ac:dyDescent="0.3">
      <c r="A647" s="210" t="str">
        <f t="shared" si="37"/>
        <v>SL_2028_art_51_62</v>
      </c>
      <c r="B647" s="229" t="str">
        <f t="shared" si="38"/>
        <v>Combination Long Haul Truck</v>
      </c>
      <c r="C647" s="240">
        <f t="shared" si="40"/>
        <v>2.2573995543173502E-2</v>
      </c>
      <c r="D647" s="421">
        <f t="shared" si="39"/>
        <v>8.448340406028226E-5</v>
      </c>
      <c r="E647">
        <v>3.7425100000000001E-3</v>
      </c>
      <c r="F647">
        <v>1</v>
      </c>
      <c r="G647">
        <v>1</v>
      </c>
      <c r="H647">
        <v>2027</v>
      </c>
      <c r="I647">
        <v>1</v>
      </c>
      <c r="J647">
        <v>5</v>
      </c>
      <c r="K647" t="s">
        <v>312</v>
      </c>
      <c r="L647">
        <v>8</v>
      </c>
      <c r="M647">
        <v>49</v>
      </c>
      <c r="N647" t="s">
        <v>313</v>
      </c>
      <c r="O647">
        <v>49035</v>
      </c>
      <c r="P647" t="s">
        <v>235</v>
      </c>
      <c r="Q647">
        <v>490350</v>
      </c>
      <c r="R647">
        <v>62</v>
      </c>
      <c r="S647">
        <v>51</v>
      </c>
      <c r="T647" t="s">
        <v>329</v>
      </c>
      <c r="U647">
        <v>15</v>
      </c>
      <c r="V647" t="s">
        <v>342</v>
      </c>
      <c r="W647" t="s">
        <v>251</v>
      </c>
      <c r="X647" t="s">
        <v>251</v>
      </c>
      <c r="Y647" t="s">
        <v>251</v>
      </c>
      <c r="Z647" t="s">
        <v>251</v>
      </c>
      <c r="AA647" t="s">
        <v>251</v>
      </c>
      <c r="AB647" t="s">
        <v>251</v>
      </c>
      <c r="AC647"/>
      <c r="AD647"/>
      <c r="AE647" t="s">
        <v>251</v>
      </c>
      <c r="AF647">
        <v>5</v>
      </c>
      <c r="AG647" t="s">
        <v>314</v>
      </c>
      <c r="AH647" t="s">
        <v>251</v>
      </c>
      <c r="AI647" t="s">
        <v>251</v>
      </c>
      <c r="AJ647" t="s">
        <v>251</v>
      </c>
      <c r="AK647" t="s">
        <v>251</v>
      </c>
      <c r="AL647" t="s">
        <v>251</v>
      </c>
      <c r="AM647" t="s">
        <v>251</v>
      </c>
      <c r="AN647"/>
      <c r="AO647" t="s">
        <v>251</v>
      </c>
      <c r="AP647" t="s">
        <v>251</v>
      </c>
    </row>
    <row r="648" spans="1:42" x14ac:dyDescent="0.3">
      <c r="A648" s="210" t="str">
        <f t="shared" si="37"/>
        <v>SL_2028_art_51_62</v>
      </c>
      <c r="B648" s="229" t="str">
        <f t="shared" si="38"/>
        <v>Combination Long Haul Truck</v>
      </c>
      <c r="C648" s="240">
        <f t="shared" si="40"/>
        <v>2.2573995543173502E-2</v>
      </c>
      <c r="D648" s="421">
        <f t="shared" si="39"/>
        <v>8.888126987200333E-5</v>
      </c>
      <c r="E648">
        <v>3.9373300000000002E-3</v>
      </c>
      <c r="F648">
        <v>1</v>
      </c>
      <c r="G648">
        <v>1</v>
      </c>
      <c r="H648">
        <v>2027</v>
      </c>
      <c r="I648">
        <v>1</v>
      </c>
      <c r="J648">
        <v>5</v>
      </c>
      <c r="K648" t="s">
        <v>312</v>
      </c>
      <c r="L648">
        <v>8</v>
      </c>
      <c r="M648">
        <v>49</v>
      </c>
      <c r="N648" t="s">
        <v>313</v>
      </c>
      <c r="O648">
        <v>49035</v>
      </c>
      <c r="P648" t="s">
        <v>235</v>
      </c>
      <c r="Q648">
        <v>490350</v>
      </c>
      <c r="R648">
        <v>62</v>
      </c>
      <c r="S648">
        <v>51</v>
      </c>
      <c r="T648" t="s">
        <v>329</v>
      </c>
      <c r="U648">
        <v>1</v>
      </c>
      <c r="V648" t="s">
        <v>343</v>
      </c>
      <c r="W648" t="s">
        <v>251</v>
      </c>
      <c r="X648" t="s">
        <v>251</v>
      </c>
      <c r="Y648" t="s">
        <v>251</v>
      </c>
      <c r="Z648" t="s">
        <v>251</v>
      </c>
      <c r="AA648" t="s">
        <v>251</v>
      </c>
      <c r="AB648" t="s">
        <v>251</v>
      </c>
      <c r="AC648"/>
      <c r="AD648"/>
      <c r="AE648" t="s">
        <v>251</v>
      </c>
      <c r="AF648">
        <v>5</v>
      </c>
      <c r="AG648" t="s">
        <v>314</v>
      </c>
      <c r="AH648" t="s">
        <v>251</v>
      </c>
      <c r="AI648" t="s">
        <v>251</v>
      </c>
      <c r="AJ648" t="s">
        <v>251</v>
      </c>
      <c r="AK648" t="s">
        <v>251</v>
      </c>
      <c r="AL648" t="s">
        <v>251</v>
      </c>
      <c r="AM648" t="s">
        <v>251</v>
      </c>
      <c r="AN648"/>
      <c r="AO648" t="s">
        <v>251</v>
      </c>
      <c r="AP648" t="s">
        <v>251</v>
      </c>
    </row>
    <row r="649" spans="1:42" x14ac:dyDescent="0.3">
      <c r="A649" s="210" t="str">
        <f t="shared" si="37"/>
        <v>SL_2028_art_51_61</v>
      </c>
      <c r="B649" s="229" t="str">
        <f t="shared" si="38"/>
        <v>Combination Short Haul Truck</v>
      </c>
      <c r="C649" s="240">
        <f t="shared" si="40"/>
        <v>2.089364887475836E-2</v>
      </c>
      <c r="D649" s="421">
        <f t="shared" si="39"/>
        <v>7.5996469052158586E-5</v>
      </c>
      <c r="E649">
        <v>3.6373E-3</v>
      </c>
      <c r="F649">
        <v>1</v>
      </c>
      <c r="G649">
        <v>1</v>
      </c>
      <c r="H649">
        <v>2027</v>
      </c>
      <c r="I649">
        <v>1</v>
      </c>
      <c r="J649">
        <v>5</v>
      </c>
      <c r="K649" t="s">
        <v>312</v>
      </c>
      <c r="L649">
        <v>8</v>
      </c>
      <c r="M649">
        <v>49</v>
      </c>
      <c r="N649" t="s">
        <v>313</v>
      </c>
      <c r="O649">
        <v>49035</v>
      </c>
      <c r="P649" t="s">
        <v>235</v>
      </c>
      <c r="Q649">
        <v>490350</v>
      </c>
      <c r="R649">
        <v>61</v>
      </c>
      <c r="S649">
        <v>51</v>
      </c>
      <c r="T649" t="s">
        <v>329</v>
      </c>
      <c r="U649">
        <v>15</v>
      </c>
      <c r="V649" t="s">
        <v>342</v>
      </c>
      <c r="W649" t="s">
        <v>251</v>
      </c>
      <c r="X649" t="s">
        <v>251</v>
      </c>
      <c r="Y649" t="s">
        <v>251</v>
      </c>
      <c r="Z649" t="s">
        <v>251</v>
      </c>
      <c r="AA649" t="s">
        <v>251</v>
      </c>
      <c r="AB649" t="s">
        <v>251</v>
      </c>
      <c r="AC649"/>
      <c r="AD649"/>
      <c r="AE649" t="s">
        <v>251</v>
      </c>
      <c r="AF649">
        <v>5</v>
      </c>
      <c r="AG649" t="s">
        <v>314</v>
      </c>
      <c r="AH649" t="s">
        <v>251</v>
      </c>
      <c r="AI649" t="s">
        <v>251</v>
      </c>
      <c r="AJ649" t="s">
        <v>251</v>
      </c>
      <c r="AK649" t="s">
        <v>251</v>
      </c>
      <c r="AL649" t="s">
        <v>251</v>
      </c>
      <c r="AM649" t="s">
        <v>251</v>
      </c>
      <c r="AN649"/>
      <c r="AO649" t="s">
        <v>251</v>
      </c>
      <c r="AP649" t="s">
        <v>251</v>
      </c>
    </row>
    <row r="650" spans="1:42" x14ac:dyDescent="0.3">
      <c r="A650" s="210" t="str">
        <f t="shared" si="37"/>
        <v>SL_2028_art_51_61</v>
      </c>
      <c r="B650" s="229" t="str">
        <f t="shared" si="38"/>
        <v>Combination Short Haul Truck</v>
      </c>
      <c r="C650" s="240">
        <f t="shared" si="40"/>
        <v>2.089364887475836E-2</v>
      </c>
      <c r="D650" s="421">
        <f t="shared" si="39"/>
        <v>7.9959367434233997E-5</v>
      </c>
      <c r="E650">
        <v>3.8269699999999999E-3</v>
      </c>
      <c r="F650">
        <v>1</v>
      </c>
      <c r="G650">
        <v>1</v>
      </c>
      <c r="H650">
        <v>2027</v>
      </c>
      <c r="I650">
        <v>1</v>
      </c>
      <c r="J650">
        <v>5</v>
      </c>
      <c r="K650" t="s">
        <v>312</v>
      </c>
      <c r="L650">
        <v>8</v>
      </c>
      <c r="M650">
        <v>49</v>
      </c>
      <c r="N650" t="s">
        <v>313</v>
      </c>
      <c r="O650">
        <v>49035</v>
      </c>
      <c r="P650" t="s">
        <v>235</v>
      </c>
      <c r="Q650">
        <v>490350</v>
      </c>
      <c r="R650">
        <v>61</v>
      </c>
      <c r="S650">
        <v>51</v>
      </c>
      <c r="T650" t="s">
        <v>329</v>
      </c>
      <c r="U650">
        <v>1</v>
      </c>
      <c r="V650" t="s">
        <v>343</v>
      </c>
      <c r="W650" t="s">
        <v>251</v>
      </c>
      <c r="X650" t="s">
        <v>251</v>
      </c>
      <c r="Y650" t="s">
        <v>251</v>
      </c>
      <c r="Z650" t="s">
        <v>251</v>
      </c>
      <c r="AA650" t="s">
        <v>251</v>
      </c>
      <c r="AB650" t="s">
        <v>251</v>
      </c>
      <c r="AC650"/>
      <c r="AD650"/>
      <c r="AE650" t="s">
        <v>251</v>
      </c>
      <c r="AF650">
        <v>5</v>
      </c>
      <c r="AG650" t="s">
        <v>314</v>
      </c>
      <c r="AH650" t="s">
        <v>251</v>
      </c>
      <c r="AI650" t="s">
        <v>251</v>
      </c>
      <c r="AJ650" t="s">
        <v>251</v>
      </c>
      <c r="AK650" t="s">
        <v>251</v>
      </c>
      <c r="AL650" t="s">
        <v>251</v>
      </c>
      <c r="AM650" t="s">
        <v>251</v>
      </c>
      <c r="AN650"/>
      <c r="AO650" t="s">
        <v>251</v>
      </c>
      <c r="AP650" t="s">
        <v>251</v>
      </c>
    </row>
    <row r="651" spans="1:42" x14ac:dyDescent="0.3">
      <c r="A651" s="210" t="str">
        <f t="shared" si="37"/>
        <v>SL_2028_art_51_54</v>
      </c>
      <c r="B651" s="229" t="str">
        <f t="shared" si="38"/>
        <v>Motor Home</v>
      </c>
      <c r="C651" s="240">
        <f t="shared" si="40"/>
        <v>2.7279009872292342E-3</v>
      </c>
      <c r="D651" s="421">
        <f t="shared" si="39"/>
        <v>5.4700688966216783E-6</v>
      </c>
      <c r="E651">
        <v>2.0052300000000002E-3</v>
      </c>
      <c r="F651">
        <v>1</v>
      </c>
      <c r="G651">
        <v>1</v>
      </c>
      <c r="H651">
        <v>2027</v>
      </c>
      <c r="I651">
        <v>1</v>
      </c>
      <c r="J651">
        <v>5</v>
      </c>
      <c r="K651" t="s">
        <v>312</v>
      </c>
      <c r="L651">
        <v>8</v>
      </c>
      <c r="M651">
        <v>49</v>
      </c>
      <c r="N651" t="s">
        <v>313</v>
      </c>
      <c r="O651">
        <v>49035</v>
      </c>
      <c r="P651" t="s">
        <v>235</v>
      </c>
      <c r="Q651">
        <v>490350</v>
      </c>
      <c r="R651">
        <v>54</v>
      </c>
      <c r="S651">
        <v>51</v>
      </c>
      <c r="T651" t="s">
        <v>329</v>
      </c>
      <c r="U651">
        <v>15</v>
      </c>
      <c r="V651" t="s">
        <v>342</v>
      </c>
      <c r="W651" t="s">
        <v>251</v>
      </c>
      <c r="X651" t="s">
        <v>251</v>
      </c>
      <c r="Y651" t="s">
        <v>251</v>
      </c>
      <c r="Z651" t="s">
        <v>251</v>
      </c>
      <c r="AA651" t="s">
        <v>251</v>
      </c>
      <c r="AB651" t="s">
        <v>251</v>
      </c>
      <c r="AC651"/>
      <c r="AD651"/>
      <c r="AE651" t="s">
        <v>251</v>
      </c>
      <c r="AF651">
        <v>5</v>
      </c>
      <c r="AG651" t="s">
        <v>314</v>
      </c>
      <c r="AH651" t="s">
        <v>251</v>
      </c>
      <c r="AI651" t="s">
        <v>251</v>
      </c>
      <c r="AJ651" t="s">
        <v>251</v>
      </c>
      <c r="AK651" t="s">
        <v>251</v>
      </c>
      <c r="AL651" t="s">
        <v>251</v>
      </c>
      <c r="AM651" t="s">
        <v>251</v>
      </c>
      <c r="AN651"/>
      <c r="AO651" t="s">
        <v>251</v>
      </c>
      <c r="AP651" t="s">
        <v>251</v>
      </c>
    </row>
    <row r="652" spans="1:42" x14ac:dyDescent="0.3">
      <c r="A652" s="210" t="str">
        <f t="shared" si="37"/>
        <v>SL_2028_art_51_54</v>
      </c>
      <c r="B652" s="229" t="str">
        <f t="shared" si="38"/>
        <v>Motor Home</v>
      </c>
      <c r="C652" s="240">
        <f t="shared" si="40"/>
        <v>2.7279009872292342E-3</v>
      </c>
      <c r="D652" s="421">
        <f t="shared" si="39"/>
        <v>6.0703707878713423E-6</v>
      </c>
      <c r="E652">
        <v>2.22529E-3</v>
      </c>
      <c r="F652">
        <v>1</v>
      </c>
      <c r="G652">
        <v>1</v>
      </c>
      <c r="H652">
        <v>2027</v>
      </c>
      <c r="I652">
        <v>1</v>
      </c>
      <c r="J652">
        <v>5</v>
      </c>
      <c r="K652" t="s">
        <v>312</v>
      </c>
      <c r="L652">
        <v>8</v>
      </c>
      <c r="M652">
        <v>49</v>
      </c>
      <c r="N652" t="s">
        <v>313</v>
      </c>
      <c r="O652">
        <v>49035</v>
      </c>
      <c r="P652" t="s">
        <v>235</v>
      </c>
      <c r="Q652">
        <v>490350</v>
      </c>
      <c r="R652">
        <v>54</v>
      </c>
      <c r="S652">
        <v>51</v>
      </c>
      <c r="T652" t="s">
        <v>329</v>
      </c>
      <c r="U652">
        <v>1</v>
      </c>
      <c r="V652" t="s">
        <v>343</v>
      </c>
      <c r="W652" t="s">
        <v>251</v>
      </c>
      <c r="X652" t="s">
        <v>251</v>
      </c>
      <c r="Y652" t="s">
        <v>251</v>
      </c>
      <c r="Z652" t="s">
        <v>251</v>
      </c>
      <c r="AA652" t="s">
        <v>251</v>
      </c>
      <c r="AB652" t="s">
        <v>251</v>
      </c>
      <c r="AC652"/>
      <c r="AD652"/>
      <c r="AE652" t="s">
        <v>251</v>
      </c>
      <c r="AF652">
        <v>5</v>
      </c>
      <c r="AG652" t="s">
        <v>314</v>
      </c>
      <c r="AH652" t="s">
        <v>251</v>
      </c>
      <c r="AI652" t="s">
        <v>251</v>
      </c>
      <c r="AJ652" t="s">
        <v>251</v>
      </c>
      <c r="AK652" t="s">
        <v>251</v>
      </c>
      <c r="AL652" t="s">
        <v>251</v>
      </c>
      <c r="AM652" t="s">
        <v>251</v>
      </c>
      <c r="AN652"/>
      <c r="AO652" t="s">
        <v>251</v>
      </c>
      <c r="AP652" t="s">
        <v>251</v>
      </c>
    </row>
    <row r="653" spans="1:42" x14ac:dyDescent="0.3">
      <c r="A653" s="210" t="str">
        <f t="shared" si="37"/>
        <v>SL_2028_art_51_53</v>
      </c>
      <c r="B653" s="229" t="str">
        <f t="shared" si="38"/>
        <v>Single Long Haul Truck</v>
      </c>
      <c r="C653" s="240">
        <f t="shared" si="40"/>
        <v>1.7512108294727017E-3</v>
      </c>
      <c r="D653" s="421">
        <f t="shared" si="39"/>
        <v>3.6750910467314118E-6</v>
      </c>
      <c r="E653">
        <v>2.0985999999999999E-3</v>
      </c>
      <c r="F653">
        <v>1</v>
      </c>
      <c r="G653">
        <v>1</v>
      </c>
      <c r="H653">
        <v>2027</v>
      </c>
      <c r="I653">
        <v>1</v>
      </c>
      <c r="J653">
        <v>5</v>
      </c>
      <c r="K653" t="s">
        <v>312</v>
      </c>
      <c r="L653">
        <v>8</v>
      </c>
      <c r="M653">
        <v>49</v>
      </c>
      <c r="N653" t="s">
        <v>313</v>
      </c>
      <c r="O653">
        <v>49035</v>
      </c>
      <c r="P653" t="s">
        <v>235</v>
      </c>
      <c r="Q653">
        <v>490350</v>
      </c>
      <c r="R653">
        <v>53</v>
      </c>
      <c r="S653">
        <v>51</v>
      </c>
      <c r="T653" t="s">
        <v>329</v>
      </c>
      <c r="U653">
        <v>15</v>
      </c>
      <c r="V653" t="s">
        <v>342</v>
      </c>
      <c r="W653" t="s">
        <v>251</v>
      </c>
      <c r="X653" t="s">
        <v>251</v>
      </c>
      <c r="Y653" t="s">
        <v>251</v>
      </c>
      <c r="Z653" t="s">
        <v>251</v>
      </c>
      <c r="AA653" t="s">
        <v>251</v>
      </c>
      <c r="AB653" t="s">
        <v>251</v>
      </c>
      <c r="AC653"/>
      <c r="AD653"/>
      <c r="AE653" t="s">
        <v>251</v>
      </c>
      <c r="AF653">
        <v>5</v>
      </c>
      <c r="AG653" t="s">
        <v>314</v>
      </c>
      <c r="AH653" t="s">
        <v>251</v>
      </c>
      <c r="AI653" t="s">
        <v>251</v>
      </c>
      <c r="AJ653" t="s">
        <v>251</v>
      </c>
      <c r="AK653" t="s">
        <v>251</v>
      </c>
      <c r="AL653" t="s">
        <v>251</v>
      </c>
      <c r="AM653" t="s">
        <v>251</v>
      </c>
      <c r="AN653"/>
      <c r="AO653" t="s">
        <v>251</v>
      </c>
      <c r="AP653" t="s">
        <v>251</v>
      </c>
    </row>
    <row r="654" spans="1:42" x14ac:dyDescent="0.3">
      <c r="A654" s="210" t="str">
        <f t="shared" si="37"/>
        <v>SL_2028_art_51_53</v>
      </c>
      <c r="B654" s="229" t="str">
        <f t="shared" si="38"/>
        <v>Single Long Haul Truck</v>
      </c>
      <c r="C654" s="240">
        <f t="shared" si="40"/>
        <v>1.7512108294727017E-3</v>
      </c>
      <c r="D654" s="421">
        <f t="shared" si="39"/>
        <v>3.8854640036759673E-6</v>
      </c>
      <c r="E654">
        <v>2.2187299999999999E-3</v>
      </c>
      <c r="F654">
        <v>1</v>
      </c>
      <c r="G654">
        <v>1</v>
      </c>
      <c r="H654">
        <v>2027</v>
      </c>
      <c r="I654">
        <v>1</v>
      </c>
      <c r="J654">
        <v>5</v>
      </c>
      <c r="K654" t="s">
        <v>312</v>
      </c>
      <c r="L654">
        <v>8</v>
      </c>
      <c r="M654">
        <v>49</v>
      </c>
      <c r="N654" t="s">
        <v>313</v>
      </c>
      <c r="O654">
        <v>49035</v>
      </c>
      <c r="P654" t="s">
        <v>235</v>
      </c>
      <c r="Q654">
        <v>490350</v>
      </c>
      <c r="R654">
        <v>53</v>
      </c>
      <c r="S654">
        <v>51</v>
      </c>
      <c r="T654" t="s">
        <v>329</v>
      </c>
      <c r="U654">
        <v>1</v>
      </c>
      <c r="V654" t="s">
        <v>343</v>
      </c>
      <c r="W654" t="s">
        <v>251</v>
      </c>
      <c r="X654" t="s">
        <v>251</v>
      </c>
      <c r="Y654" t="s">
        <v>251</v>
      </c>
      <c r="Z654" t="s">
        <v>251</v>
      </c>
      <c r="AA654" t="s">
        <v>251</v>
      </c>
      <c r="AB654" t="s">
        <v>251</v>
      </c>
      <c r="AC654"/>
      <c r="AD654"/>
      <c r="AE654" t="s">
        <v>251</v>
      </c>
      <c r="AF654">
        <v>5</v>
      </c>
      <c r="AG654" t="s">
        <v>314</v>
      </c>
      <c r="AH654" t="s">
        <v>251</v>
      </c>
      <c r="AI654" t="s">
        <v>251</v>
      </c>
      <c r="AJ654" t="s">
        <v>251</v>
      </c>
      <c r="AK654" t="s">
        <v>251</v>
      </c>
      <c r="AL654" t="s">
        <v>251</v>
      </c>
      <c r="AM654" t="s">
        <v>251</v>
      </c>
      <c r="AN654"/>
      <c r="AO654" t="s">
        <v>251</v>
      </c>
      <c r="AP654" t="s">
        <v>251</v>
      </c>
    </row>
    <row r="655" spans="1:42" x14ac:dyDescent="0.3">
      <c r="A655" s="210" t="str">
        <f t="shared" si="37"/>
        <v>SL_2028_art_51_52</v>
      </c>
      <c r="B655" s="229" t="str">
        <f t="shared" si="38"/>
        <v>Single Short Haul Truck</v>
      </c>
      <c r="C655" s="240">
        <f t="shared" si="40"/>
        <v>2.5384092162257711E-2</v>
      </c>
      <c r="D655" s="421">
        <f t="shared" si="39"/>
        <v>4.1315656085133894E-5</v>
      </c>
      <c r="E655">
        <v>1.62762E-3</v>
      </c>
      <c r="F655">
        <v>1</v>
      </c>
      <c r="G655">
        <v>1</v>
      </c>
      <c r="H655">
        <v>2027</v>
      </c>
      <c r="I655">
        <v>1</v>
      </c>
      <c r="J655">
        <v>5</v>
      </c>
      <c r="K655" t="s">
        <v>312</v>
      </c>
      <c r="L655">
        <v>8</v>
      </c>
      <c r="M655">
        <v>49</v>
      </c>
      <c r="N655" t="s">
        <v>313</v>
      </c>
      <c r="O655">
        <v>49035</v>
      </c>
      <c r="P655" t="s">
        <v>235</v>
      </c>
      <c r="Q655">
        <v>490350</v>
      </c>
      <c r="R655">
        <v>52</v>
      </c>
      <c r="S655">
        <v>51</v>
      </c>
      <c r="T655" t="s">
        <v>329</v>
      </c>
      <c r="U655">
        <v>15</v>
      </c>
      <c r="V655" t="s">
        <v>342</v>
      </c>
      <c r="W655" t="s">
        <v>251</v>
      </c>
      <c r="X655" t="s">
        <v>251</v>
      </c>
      <c r="Y655" t="s">
        <v>251</v>
      </c>
      <c r="Z655" t="s">
        <v>251</v>
      </c>
      <c r="AA655" t="s">
        <v>251</v>
      </c>
      <c r="AB655" t="s">
        <v>251</v>
      </c>
      <c r="AC655"/>
      <c r="AD655"/>
      <c r="AE655" t="s">
        <v>251</v>
      </c>
      <c r="AF655">
        <v>5</v>
      </c>
      <c r="AG655" t="s">
        <v>314</v>
      </c>
      <c r="AH655" t="s">
        <v>251</v>
      </c>
      <c r="AI655" t="s">
        <v>251</v>
      </c>
      <c r="AJ655" t="s">
        <v>251</v>
      </c>
      <c r="AK655" t="s">
        <v>251</v>
      </c>
      <c r="AL655" t="s">
        <v>251</v>
      </c>
      <c r="AM655" t="s">
        <v>251</v>
      </c>
      <c r="AN655"/>
      <c r="AO655" t="s">
        <v>251</v>
      </c>
      <c r="AP655" t="s">
        <v>251</v>
      </c>
    </row>
    <row r="656" spans="1:42" x14ac:dyDescent="0.3">
      <c r="A656" s="210" t="str">
        <f t="shared" si="37"/>
        <v>SL_2028_art_51_52</v>
      </c>
      <c r="B656" s="229" t="str">
        <f t="shared" si="38"/>
        <v>Single Short Haul Truck</v>
      </c>
      <c r="C656" s="240">
        <f t="shared" si="40"/>
        <v>2.5384092162257711E-2</v>
      </c>
      <c r="D656" s="421">
        <f t="shared" si="39"/>
        <v>4.4107906222982245E-5</v>
      </c>
      <c r="E656">
        <v>1.73762E-3</v>
      </c>
      <c r="F656">
        <v>1</v>
      </c>
      <c r="G656">
        <v>1</v>
      </c>
      <c r="H656">
        <v>2027</v>
      </c>
      <c r="I656">
        <v>1</v>
      </c>
      <c r="J656">
        <v>5</v>
      </c>
      <c r="K656" t="s">
        <v>312</v>
      </c>
      <c r="L656">
        <v>8</v>
      </c>
      <c r="M656">
        <v>49</v>
      </c>
      <c r="N656" t="s">
        <v>313</v>
      </c>
      <c r="O656">
        <v>49035</v>
      </c>
      <c r="P656" t="s">
        <v>235</v>
      </c>
      <c r="Q656">
        <v>490350</v>
      </c>
      <c r="R656">
        <v>52</v>
      </c>
      <c r="S656">
        <v>51</v>
      </c>
      <c r="T656" t="s">
        <v>329</v>
      </c>
      <c r="U656">
        <v>1</v>
      </c>
      <c r="V656" t="s">
        <v>343</v>
      </c>
      <c r="W656" t="s">
        <v>251</v>
      </c>
      <c r="X656" t="s">
        <v>251</v>
      </c>
      <c r="Y656" t="s">
        <v>251</v>
      </c>
      <c r="Z656" t="s">
        <v>251</v>
      </c>
      <c r="AA656" t="s">
        <v>251</v>
      </c>
      <c r="AB656" t="s">
        <v>251</v>
      </c>
      <c r="AC656"/>
      <c r="AD656"/>
      <c r="AE656" t="s">
        <v>251</v>
      </c>
      <c r="AF656">
        <v>5</v>
      </c>
      <c r="AG656" t="s">
        <v>314</v>
      </c>
      <c r="AH656" t="s">
        <v>251</v>
      </c>
      <c r="AI656" t="s">
        <v>251</v>
      </c>
      <c r="AJ656" t="s">
        <v>251</v>
      </c>
      <c r="AK656" t="s">
        <v>251</v>
      </c>
      <c r="AL656" t="s">
        <v>251</v>
      </c>
      <c r="AM656" t="s">
        <v>251</v>
      </c>
      <c r="AN656"/>
      <c r="AO656" t="s">
        <v>251</v>
      </c>
      <c r="AP656" t="s">
        <v>251</v>
      </c>
    </row>
    <row r="657" spans="1:42" x14ac:dyDescent="0.3">
      <c r="A657" s="210" t="str">
        <f t="shared" si="37"/>
        <v>SL_2028_art_51_51</v>
      </c>
      <c r="B657" s="229" t="str">
        <f t="shared" si="38"/>
        <v>Refuse Truck</v>
      </c>
      <c r="C657" s="240">
        <f t="shared" si="40"/>
        <v>1.3855574196514914E-3</v>
      </c>
      <c r="D657" s="421">
        <f t="shared" si="39"/>
        <v>3.4817810954164298E-6</v>
      </c>
      <c r="E657">
        <v>2.5129100000000001E-3</v>
      </c>
      <c r="F657">
        <v>1</v>
      </c>
      <c r="G657">
        <v>1</v>
      </c>
      <c r="H657">
        <v>2027</v>
      </c>
      <c r="I657">
        <v>1</v>
      </c>
      <c r="J657">
        <v>5</v>
      </c>
      <c r="K657" t="s">
        <v>312</v>
      </c>
      <c r="L657">
        <v>8</v>
      </c>
      <c r="M657">
        <v>49</v>
      </c>
      <c r="N657" t="s">
        <v>313</v>
      </c>
      <c r="O657">
        <v>49035</v>
      </c>
      <c r="P657" t="s">
        <v>235</v>
      </c>
      <c r="Q657">
        <v>490350</v>
      </c>
      <c r="R657">
        <v>51</v>
      </c>
      <c r="S657">
        <v>51</v>
      </c>
      <c r="T657" t="s">
        <v>329</v>
      </c>
      <c r="U657">
        <v>15</v>
      </c>
      <c r="V657" t="s">
        <v>342</v>
      </c>
      <c r="W657" t="s">
        <v>251</v>
      </c>
      <c r="X657" t="s">
        <v>251</v>
      </c>
      <c r="Y657" t="s">
        <v>251</v>
      </c>
      <c r="Z657" t="s">
        <v>251</v>
      </c>
      <c r="AA657" t="s">
        <v>251</v>
      </c>
      <c r="AB657" t="s">
        <v>251</v>
      </c>
      <c r="AC657"/>
      <c r="AD657"/>
      <c r="AE657" t="s">
        <v>251</v>
      </c>
      <c r="AF657">
        <v>5</v>
      </c>
      <c r="AG657" t="s">
        <v>314</v>
      </c>
      <c r="AH657" t="s">
        <v>251</v>
      </c>
      <c r="AI657" t="s">
        <v>251</v>
      </c>
      <c r="AJ657" t="s">
        <v>251</v>
      </c>
      <c r="AK657" t="s">
        <v>251</v>
      </c>
      <c r="AL657" t="s">
        <v>251</v>
      </c>
      <c r="AM657" t="s">
        <v>251</v>
      </c>
      <c r="AN657"/>
      <c r="AO657" t="s">
        <v>251</v>
      </c>
      <c r="AP657" t="s">
        <v>251</v>
      </c>
    </row>
    <row r="658" spans="1:42" x14ac:dyDescent="0.3">
      <c r="A658" s="210" t="str">
        <f t="shared" ref="A658:A721" si="41">"SL_2028_art_"&amp;S658&amp;"_"&amp;R658</f>
        <v>SL_2028_art_51_51</v>
      </c>
      <c r="B658" s="229" t="str">
        <f t="shared" ref="B658:B721" si="42">VLOOKUP(R658,$AS$7:$AT$19,2,FALSE)</f>
        <v>Refuse Truck</v>
      </c>
      <c r="C658" s="240">
        <f t="shared" si="40"/>
        <v>1.3855574196514914E-3</v>
      </c>
      <c r="D658" s="421">
        <f t="shared" ref="D658:D721" si="43">E658*C658</f>
        <v>3.672821752437977E-6</v>
      </c>
      <c r="E658">
        <v>2.6507900000000001E-3</v>
      </c>
      <c r="F658">
        <v>1</v>
      </c>
      <c r="G658">
        <v>1</v>
      </c>
      <c r="H658">
        <v>2027</v>
      </c>
      <c r="I658">
        <v>1</v>
      </c>
      <c r="J658">
        <v>5</v>
      </c>
      <c r="K658" t="s">
        <v>312</v>
      </c>
      <c r="L658">
        <v>8</v>
      </c>
      <c r="M658">
        <v>49</v>
      </c>
      <c r="N658" t="s">
        <v>313</v>
      </c>
      <c r="O658">
        <v>49035</v>
      </c>
      <c r="P658" t="s">
        <v>235</v>
      </c>
      <c r="Q658">
        <v>490350</v>
      </c>
      <c r="R658">
        <v>51</v>
      </c>
      <c r="S658">
        <v>51</v>
      </c>
      <c r="T658" t="s">
        <v>329</v>
      </c>
      <c r="U658">
        <v>1</v>
      </c>
      <c r="V658" t="s">
        <v>343</v>
      </c>
      <c r="W658" t="s">
        <v>251</v>
      </c>
      <c r="X658" t="s">
        <v>251</v>
      </c>
      <c r="Y658" t="s">
        <v>251</v>
      </c>
      <c r="Z658" t="s">
        <v>251</v>
      </c>
      <c r="AA658" t="s">
        <v>251</v>
      </c>
      <c r="AB658" t="s">
        <v>251</v>
      </c>
      <c r="AC658"/>
      <c r="AD658"/>
      <c r="AE658" t="s">
        <v>251</v>
      </c>
      <c r="AF658">
        <v>5</v>
      </c>
      <c r="AG658" t="s">
        <v>314</v>
      </c>
      <c r="AH658" t="s">
        <v>251</v>
      </c>
      <c r="AI658" t="s">
        <v>251</v>
      </c>
      <c r="AJ658" t="s">
        <v>251</v>
      </c>
      <c r="AK658" t="s">
        <v>251</v>
      </c>
      <c r="AL658" t="s">
        <v>251</v>
      </c>
      <c r="AM658" t="s">
        <v>251</v>
      </c>
      <c r="AN658"/>
      <c r="AO658" t="s">
        <v>251</v>
      </c>
      <c r="AP658" t="s">
        <v>251</v>
      </c>
    </row>
    <row r="659" spans="1:42" x14ac:dyDescent="0.3">
      <c r="A659" s="210" t="str">
        <f t="shared" si="41"/>
        <v>SL_2028_art_51_43</v>
      </c>
      <c r="B659" s="229" t="str">
        <f t="shared" si="42"/>
        <v>School Bus</v>
      </c>
      <c r="C659" s="240">
        <f t="shared" ref="C659:C722" si="44">VLOOKUP(R659,$AS$7:$AZ$19,Funding_Year-2021,FALSE)</f>
        <v>1.144824296919607E-3</v>
      </c>
      <c r="D659" s="421">
        <f t="shared" si="43"/>
        <v>3.1841799547232872E-6</v>
      </c>
      <c r="E659">
        <v>2.78137E-3</v>
      </c>
      <c r="F659">
        <v>1</v>
      </c>
      <c r="G659">
        <v>1</v>
      </c>
      <c r="H659">
        <v>2027</v>
      </c>
      <c r="I659">
        <v>1</v>
      </c>
      <c r="J659">
        <v>5</v>
      </c>
      <c r="K659" t="s">
        <v>312</v>
      </c>
      <c r="L659">
        <v>8</v>
      </c>
      <c r="M659">
        <v>49</v>
      </c>
      <c r="N659" t="s">
        <v>313</v>
      </c>
      <c r="O659">
        <v>49035</v>
      </c>
      <c r="P659" t="s">
        <v>235</v>
      </c>
      <c r="Q659">
        <v>490350</v>
      </c>
      <c r="R659">
        <v>43</v>
      </c>
      <c r="S659">
        <v>51</v>
      </c>
      <c r="T659" t="s">
        <v>329</v>
      </c>
      <c r="U659">
        <v>15</v>
      </c>
      <c r="V659" t="s">
        <v>342</v>
      </c>
      <c r="W659" t="s">
        <v>251</v>
      </c>
      <c r="X659" t="s">
        <v>251</v>
      </c>
      <c r="Y659" t="s">
        <v>251</v>
      </c>
      <c r="Z659" t="s">
        <v>251</v>
      </c>
      <c r="AA659" t="s">
        <v>251</v>
      </c>
      <c r="AB659" t="s">
        <v>251</v>
      </c>
      <c r="AC659"/>
      <c r="AD659"/>
      <c r="AE659" t="s">
        <v>251</v>
      </c>
      <c r="AF659">
        <v>5</v>
      </c>
      <c r="AG659" t="s">
        <v>314</v>
      </c>
      <c r="AH659" t="s">
        <v>251</v>
      </c>
      <c r="AI659" t="s">
        <v>251</v>
      </c>
      <c r="AJ659" t="s">
        <v>251</v>
      </c>
      <c r="AK659" t="s">
        <v>251</v>
      </c>
      <c r="AL659" t="s">
        <v>251</v>
      </c>
      <c r="AM659" t="s">
        <v>251</v>
      </c>
      <c r="AN659"/>
      <c r="AO659" t="s">
        <v>251</v>
      </c>
      <c r="AP659" t="s">
        <v>251</v>
      </c>
    </row>
    <row r="660" spans="1:42" x14ac:dyDescent="0.3">
      <c r="A660" s="210" t="str">
        <f t="shared" si="41"/>
        <v>SL_2028_art_51_43</v>
      </c>
      <c r="B660" s="229" t="str">
        <f t="shared" si="42"/>
        <v>School Bus</v>
      </c>
      <c r="C660" s="240">
        <f t="shared" si="44"/>
        <v>1.144824296919607E-3</v>
      </c>
      <c r="D660" s="421">
        <f t="shared" si="43"/>
        <v>3.3545756030768015E-6</v>
      </c>
      <c r="E660">
        <v>2.9302099999999999E-3</v>
      </c>
      <c r="F660">
        <v>1</v>
      </c>
      <c r="G660">
        <v>1</v>
      </c>
      <c r="H660">
        <v>2027</v>
      </c>
      <c r="I660">
        <v>1</v>
      </c>
      <c r="J660">
        <v>5</v>
      </c>
      <c r="K660" t="s">
        <v>312</v>
      </c>
      <c r="L660">
        <v>8</v>
      </c>
      <c r="M660">
        <v>49</v>
      </c>
      <c r="N660" t="s">
        <v>313</v>
      </c>
      <c r="O660">
        <v>49035</v>
      </c>
      <c r="P660" t="s">
        <v>235</v>
      </c>
      <c r="Q660">
        <v>490350</v>
      </c>
      <c r="R660">
        <v>43</v>
      </c>
      <c r="S660">
        <v>51</v>
      </c>
      <c r="T660" t="s">
        <v>329</v>
      </c>
      <c r="U660">
        <v>1</v>
      </c>
      <c r="V660" t="s">
        <v>343</v>
      </c>
      <c r="W660" t="s">
        <v>251</v>
      </c>
      <c r="X660" t="s">
        <v>251</v>
      </c>
      <c r="Y660" t="s">
        <v>251</v>
      </c>
      <c r="Z660" t="s">
        <v>251</v>
      </c>
      <c r="AA660" t="s">
        <v>251</v>
      </c>
      <c r="AB660" t="s">
        <v>251</v>
      </c>
      <c r="AC660"/>
      <c r="AD660"/>
      <c r="AE660" t="s">
        <v>251</v>
      </c>
      <c r="AF660">
        <v>5</v>
      </c>
      <c r="AG660" t="s">
        <v>314</v>
      </c>
      <c r="AH660" t="s">
        <v>251</v>
      </c>
      <c r="AI660" t="s">
        <v>251</v>
      </c>
      <c r="AJ660" t="s">
        <v>251</v>
      </c>
      <c r="AK660" t="s">
        <v>251</v>
      </c>
      <c r="AL660" t="s">
        <v>251</v>
      </c>
      <c r="AM660" t="s">
        <v>251</v>
      </c>
      <c r="AN660"/>
      <c r="AO660" t="s">
        <v>251</v>
      </c>
      <c r="AP660" t="s">
        <v>251</v>
      </c>
    </row>
    <row r="661" spans="1:42" x14ac:dyDescent="0.3">
      <c r="A661" s="210" t="str">
        <f t="shared" si="41"/>
        <v>SL_2028_art_51_42</v>
      </c>
      <c r="B661" s="229" t="str">
        <f t="shared" si="42"/>
        <v>Transit Bus</v>
      </c>
      <c r="C661" s="240">
        <f t="shared" si="44"/>
        <v>4.7511097353918329E-4</v>
      </c>
      <c r="D661" s="421">
        <f t="shared" si="43"/>
        <v>6.6301261246419497E-7</v>
      </c>
      <c r="E661">
        <v>1.3954900000000001E-3</v>
      </c>
      <c r="F661">
        <v>1</v>
      </c>
      <c r="G661">
        <v>1</v>
      </c>
      <c r="H661">
        <v>2027</v>
      </c>
      <c r="I661">
        <v>1</v>
      </c>
      <c r="J661">
        <v>5</v>
      </c>
      <c r="K661" t="s">
        <v>312</v>
      </c>
      <c r="L661">
        <v>8</v>
      </c>
      <c r="M661">
        <v>49</v>
      </c>
      <c r="N661" t="s">
        <v>313</v>
      </c>
      <c r="O661">
        <v>49035</v>
      </c>
      <c r="P661" t="s">
        <v>235</v>
      </c>
      <c r="Q661">
        <v>490350</v>
      </c>
      <c r="R661">
        <v>42</v>
      </c>
      <c r="S661">
        <v>51</v>
      </c>
      <c r="T661" t="s">
        <v>329</v>
      </c>
      <c r="U661">
        <v>15</v>
      </c>
      <c r="V661" t="s">
        <v>342</v>
      </c>
      <c r="W661" t="s">
        <v>251</v>
      </c>
      <c r="X661" t="s">
        <v>251</v>
      </c>
      <c r="Y661" t="s">
        <v>251</v>
      </c>
      <c r="Z661" t="s">
        <v>251</v>
      </c>
      <c r="AA661" t="s">
        <v>251</v>
      </c>
      <c r="AB661" t="s">
        <v>251</v>
      </c>
      <c r="AC661"/>
      <c r="AD661"/>
      <c r="AE661" t="s">
        <v>251</v>
      </c>
      <c r="AF661">
        <v>5</v>
      </c>
      <c r="AG661" t="s">
        <v>314</v>
      </c>
      <c r="AH661" t="s">
        <v>251</v>
      </c>
      <c r="AI661" t="s">
        <v>251</v>
      </c>
      <c r="AJ661" t="s">
        <v>251</v>
      </c>
      <c r="AK661" t="s">
        <v>251</v>
      </c>
      <c r="AL661" t="s">
        <v>251</v>
      </c>
      <c r="AM661" t="s">
        <v>251</v>
      </c>
      <c r="AN661"/>
      <c r="AO661" t="s">
        <v>251</v>
      </c>
      <c r="AP661" t="s">
        <v>251</v>
      </c>
    </row>
    <row r="662" spans="1:42" x14ac:dyDescent="0.3">
      <c r="A662" s="210" t="str">
        <f t="shared" si="41"/>
        <v>SL_2028_art_51_42</v>
      </c>
      <c r="B662" s="229" t="str">
        <f t="shared" si="42"/>
        <v>Transit Bus</v>
      </c>
      <c r="C662" s="240">
        <f t="shared" si="44"/>
        <v>4.7511097353918329E-4</v>
      </c>
      <c r="D662" s="421">
        <f t="shared" si="43"/>
        <v>7.006889126658521E-7</v>
      </c>
      <c r="E662">
        <v>1.4747899999999999E-3</v>
      </c>
      <c r="F662">
        <v>1</v>
      </c>
      <c r="G662">
        <v>1</v>
      </c>
      <c r="H662">
        <v>2027</v>
      </c>
      <c r="I662">
        <v>1</v>
      </c>
      <c r="J662">
        <v>5</v>
      </c>
      <c r="K662" t="s">
        <v>312</v>
      </c>
      <c r="L662">
        <v>8</v>
      </c>
      <c r="M662">
        <v>49</v>
      </c>
      <c r="N662" t="s">
        <v>313</v>
      </c>
      <c r="O662">
        <v>49035</v>
      </c>
      <c r="P662" t="s">
        <v>235</v>
      </c>
      <c r="Q662">
        <v>490350</v>
      </c>
      <c r="R662">
        <v>42</v>
      </c>
      <c r="S662">
        <v>51</v>
      </c>
      <c r="T662" t="s">
        <v>329</v>
      </c>
      <c r="U662">
        <v>1</v>
      </c>
      <c r="V662" t="s">
        <v>343</v>
      </c>
      <c r="W662" t="s">
        <v>251</v>
      </c>
      <c r="X662" t="s">
        <v>251</v>
      </c>
      <c r="Y662" t="s">
        <v>251</v>
      </c>
      <c r="Z662" t="s">
        <v>251</v>
      </c>
      <c r="AA662" t="s">
        <v>251</v>
      </c>
      <c r="AB662" t="s">
        <v>251</v>
      </c>
      <c r="AC662"/>
      <c r="AD662"/>
      <c r="AE662" t="s">
        <v>251</v>
      </c>
      <c r="AF662">
        <v>5</v>
      </c>
      <c r="AG662" t="s">
        <v>314</v>
      </c>
      <c r="AH662" t="s">
        <v>251</v>
      </c>
      <c r="AI662" t="s">
        <v>251</v>
      </c>
      <c r="AJ662" t="s">
        <v>251</v>
      </c>
      <c r="AK662" t="s">
        <v>251</v>
      </c>
      <c r="AL662" t="s">
        <v>251</v>
      </c>
      <c r="AM662" t="s">
        <v>251</v>
      </c>
      <c r="AN662"/>
      <c r="AO662" t="s">
        <v>251</v>
      </c>
      <c r="AP662" t="s">
        <v>251</v>
      </c>
    </row>
    <row r="663" spans="1:42" x14ac:dyDescent="0.3">
      <c r="A663" s="210" t="str">
        <f t="shared" si="41"/>
        <v>SL_2028_art_51_41</v>
      </c>
      <c r="B663" s="229" t="str">
        <f t="shared" si="42"/>
        <v>Intercity Bus</v>
      </c>
      <c r="C663" s="240">
        <f t="shared" si="44"/>
        <v>1.4397214122347196E-3</v>
      </c>
      <c r="D663" s="421">
        <f t="shared" si="43"/>
        <v>4.4076351174859819E-6</v>
      </c>
      <c r="E663">
        <v>3.0614499999999998E-3</v>
      </c>
      <c r="F663">
        <v>1</v>
      </c>
      <c r="G663">
        <v>1</v>
      </c>
      <c r="H663">
        <v>2027</v>
      </c>
      <c r="I663">
        <v>1</v>
      </c>
      <c r="J663">
        <v>5</v>
      </c>
      <c r="K663" t="s">
        <v>312</v>
      </c>
      <c r="L663">
        <v>8</v>
      </c>
      <c r="M663">
        <v>49</v>
      </c>
      <c r="N663" t="s">
        <v>313</v>
      </c>
      <c r="O663">
        <v>49035</v>
      </c>
      <c r="P663" t="s">
        <v>235</v>
      </c>
      <c r="Q663">
        <v>490350</v>
      </c>
      <c r="R663">
        <v>41</v>
      </c>
      <c r="S663">
        <v>51</v>
      </c>
      <c r="T663" t="s">
        <v>329</v>
      </c>
      <c r="U663">
        <v>15</v>
      </c>
      <c r="V663" t="s">
        <v>342</v>
      </c>
      <c r="W663" t="s">
        <v>251</v>
      </c>
      <c r="X663" t="s">
        <v>251</v>
      </c>
      <c r="Y663" t="s">
        <v>251</v>
      </c>
      <c r="Z663" t="s">
        <v>251</v>
      </c>
      <c r="AA663" t="s">
        <v>251</v>
      </c>
      <c r="AB663" t="s">
        <v>251</v>
      </c>
      <c r="AC663"/>
      <c r="AD663"/>
      <c r="AE663" t="s">
        <v>251</v>
      </c>
      <c r="AF663">
        <v>5</v>
      </c>
      <c r="AG663" t="s">
        <v>314</v>
      </c>
      <c r="AH663" t="s">
        <v>251</v>
      </c>
      <c r="AI663" t="s">
        <v>251</v>
      </c>
      <c r="AJ663" t="s">
        <v>251</v>
      </c>
      <c r="AK663" t="s">
        <v>251</v>
      </c>
      <c r="AL663" t="s">
        <v>251</v>
      </c>
      <c r="AM663" t="s">
        <v>251</v>
      </c>
      <c r="AN663"/>
      <c r="AO663" t="s">
        <v>251</v>
      </c>
      <c r="AP663" t="s">
        <v>251</v>
      </c>
    </row>
    <row r="664" spans="1:42" x14ac:dyDescent="0.3">
      <c r="A664" s="210" t="str">
        <f t="shared" si="41"/>
        <v>SL_2028_art_51_41</v>
      </c>
      <c r="B664" s="229" t="str">
        <f t="shared" si="42"/>
        <v>Intercity Bus</v>
      </c>
      <c r="C664" s="240">
        <f t="shared" si="44"/>
        <v>1.4397214122347196E-3</v>
      </c>
      <c r="D664" s="421">
        <f t="shared" si="43"/>
        <v>4.6408843834821291E-6</v>
      </c>
      <c r="E664">
        <v>3.22346E-3</v>
      </c>
      <c r="F664">
        <v>1</v>
      </c>
      <c r="G664">
        <v>1</v>
      </c>
      <c r="H664">
        <v>2027</v>
      </c>
      <c r="I664">
        <v>1</v>
      </c>
      <c r="J664">
        <v>5</v>
      </c>
      <c r="K664" t="s">
        <v>312</v>
      </c>
      <c r="L664">
        <v>8</v>
      </c>
      <c r="M664">
        <v>49</v>
      </c>
      <c r="N664" t="s">
        <v>313</v>
      </c>
      <c r="O664">
        <v>49035</v>
      </c>
      <c r="P664" t="s">
        <v>235</v>
      </c>
      <c r="Q664">
        <v>490350</v>
      </c>
      <c r="R664">
        <v>41</v>
      </c>
      <c r="S664">
        <v>51</v>
      </c>
      <c r="T664" t="s">
        <v>329</v>
      </c>
      <c r="U664">
        <v>1</v>
      </c>
      <c r="V664" t="s">
        <v>343</v>
      </c>
      <c r="W664" t="s">
        <v>251</v>
      </c>
      <c r="X664" t="s">
        <v>251</v>
      </c>
      <c r="Y664" t="s">
        <v>251</v>
      </c>
      <c r="Z664" t="s">
        <v>251</v>
      </c>
      <c r="AA664" t="s">
        <v>251</v>
      </c>
      <c r="AB664" t="s">
        <v>251</v>
      </c>
      <c r="AC664"/>
      <c r="AD664"/>
      <c r="AE664" t="s">
        <v>251</v>
      </c>
      <c r="AF664">
        <v>5</v>
      </c>
      <c r="AG664" t="s">
        <v>314</v>
      </c>
      <c r="AH664" t="s">
        <v>251</v>
      </c>
      <c r="AI664" t="s">
        <v>251</v>
      </c>
      <c r="AJ664" t="s">
        <v>251</v>
      </c>
      <c r="AK664" t="s">
        <v>251</v>
      </c>
      <c r="AL664" t="s">
        <v>251</v>
      </c>
      <c r="AM664" t="s">
        <v>251</v>
      </c>
      <c r="AN664"/>
      <c r="AO664" t="s">
        <v>251</v>
      </c>
      <c r="AP664" t="s">
        <v>251</v>
      </c>
    </row>
    <row r="665" spans="1:42" x14ac:dyDescent="0.3">
      <c r="A665" s="210" t="str">
        <f t="shared" si="41"/>
        <v>SL_2028_art_51_32</v>
      </c>
      <c r="B665" s="229" t="str">
        <f t="shared" si="42"/>
        <v>Light Commercial Truck</v>
      </c>
      <c r="C665" s="240">
        <f t="shared" si="44"/>
        <v>2.8352451231163752E-2</v>
      </c>
      <c r="D665" s="421">
        <f t="shared" si="43"/>
        <v>2.2894292492201188E-7</v>
      </c>
      <c r="E665">
        <v>8.0748900000000005E-6</v>
      </c>
      <c r="F665">
        <v>1</v>
      </c>
      <c r="G665">
        <v>1</v>
      </c>
      <c r="H665">
        <v>2027</v>
      </c>
      <c r="I665">
        <v>1</v>
      </c>
      <c r="J665">
        <v>5</v>
      </c>
      <c r="K665" t="s">
        <v>312</v>
      </c>
      <c r="L665">
        <v>8</v>
      </c>
      <c r="M665">
        <v>49</v>
      </c>
      <c r="N665" t="s">
        <v>313</v>
      </c>
      <c r="O665">
        <v>49035</v>
      </c>
      <c r="P665" t="s">
        <v>235</v>
      </c>
      <c r="Q665">
        <v>490350</v>
      </c>
      <c r="R665">
        <v>32</v>
      </c>
      <c r="S665">
        <v>51</v>
      </c>
      <c r="T665" t="s">
        <v>329</v>
      </c>
      <c r="U665">
        <v>15</v>
      </c>
      <c r="V665" t="s">
        <v>342</v>
      </c>
      <c r="W665" t="s">
        <v>251</v>
      </c>
      <c r="X665" t="s">
        <v>251</v>
      </c>
      <c r="Y665" t="s">
        <v>251</v>
      </c>
      <c r="Z665" t="s">
        <v>251</v>
      </c>
      <c r="AA665" t="s">
        <v>251</v>
      </c>
      <c r="AB665" t="s">
        <v>251</v>
      </c>
      <c r="AC665"/>
      <c r="AD665"/>
      <c r="AE665" t="s">
        <v>251</v>
      </c>
      <c r="AF665">
        <v>5</v>
      </c>
      <c r="AG665" t="s">
        <v>314</v>
      </c>
      <c r="AH665" t="s">
        <v>251</v>
      </c>
      <c r="AI665" t="s">
        <v>251</v>
      </c>
      <c r="AJ665" t="s">
        <v>251</v>
      </c>
      <c r="AK665" t="s">
        <v>251</v>
      </c>
      <c r="AL665" t="s">
        <v>251</v>
      </c>
      <c r="AM665" t="s">
        <v>251</v>
      </c>
      <c r="AN665"/>
      <c r="AO665" t="s">
        <v>251</v>
      </c>
      <c r="AP665" t="s">
        <v>251</v>
      </c>
    </row>
    <row r="666" spans="1:42" x14ac:dyDescent="0.3">
      <c r="A666" s="210" t="str">
        <f t="shared" si="41"/>
        <v>SL_2028_art_51_32</v>
      </c>
      <c r="B666" s="229" t="str">
        <f t="shared" si="42"/>
        <v>Light Commercial Truck</v>
      </c>
      <c r="C666" s="240">
        <f t="shared" si="44"/>
        <v>2.8352451231163752E-2</v>
      </c>
      <c r="D666" s="421">
        <f t="shared" si="43"/>
        <v>3.4525913962237348E-6</v>
      </c>
      <c r="E666">
        <v>1.21774E-4</v>
      </c>
      <c r="F666">
        <v>1</v>
      </c>
      <c r="G666">
        <v>1</v>
      </c>
      <c r="H666">
        <v>2027</v>
      </c>
      <c r="I666">
        <v>1</v>
      </c>
      <c r="J666">
        <v>5</v>
      </c>
      <c r="K666" t="s">
        <v>312</v>
      </c>
      <c r="L666">
        <v>8</v>
      </c>
      <c r="M666">
        <v>49</v>
      </c>
      <c r="N666" t="s">
        <v>313</v>
      </c>
      <c r="O666">
        <v>49035</v>
      </c>
      <c r="P666" t="s">
        <v>235</v>
      </c>
      <c r="Q666">
        <v>490350</v>
      </c>
      <c r="R666">
        <v>32</v>
      </c>
      <c r="S666">
        <v>51</v>
      </c>
      <c r="T666" t="s">
        <v>329</v>
      </c>
      <c r="U666">
        <v>1</v>
      </c>
      <c r="V666" t="s">
        <v>343</v>
      </c>
      <c r="W666" t="s">
        <v>251</v>
      </c>
      <c r="X666" t="s">
        <v>251</v>
      </c>
      <c r="Y666" t="s">
        <v>251</v>
      </c>
      <c r="Z666" t="s">
        <v>251</v>
      </c>
      <c r="AA666" t="s">
        <v>251</v>
      </c>
      <c r="AB666" t="s">
        <v>251</v>
      </c>
      <c r="AC666"/>
      <c r="AD666"/>
      <c r="AE666" t="s">
        <v>251</v>
      </c>
      <c r="AF666">
        <v>5</v>
      </c>
      <c r="AG666" t="s">
        <v>314</v>
      </c>
      <c r="AH666" t="s">
        <v>251</v>
      </c>
      <c r="AI666" t="s">
        <v>251</v>
      </c>
      <c r="AJ666" t="s">
        <v>251</v>
      </c>
      <c r="AK666" t="s">
        <v>251</v>
      </c>
      <c r="AL666" t="s">
        <v>251</v>
      </c>
      <c r="AM666" t="s">
        <v>251</v>
      </c>
      <c r="AN666"/>
      <c r="AO666" t="s">
        <v>251</v>
      </c>
      <c r="AP666" t="s">
        <v>251</v>
      </c>
    </row>
    <row r="667" spans="1:42" x14ac:dyDescent="0.3">
      <c r="A667" s="210" t="str">
        <f t="shared" si="41"/>
        <v>SL_2028_art_51_31</v>
      </c>
      <c r="B667" s="229" t="str">
        <f t="shared" si="42"/>
        <v>Passenger Truck</v>
      </c>
      <c r="C667" s="240">
        <f t="shared" si="44"/>
        <v>0.24407841471830063</v>
      </c>
      <c r="D667" s="421">
        <f t="shared" si="43"/>
        <v>1.2424982556125396E-6</v>
      </c>
      <c r="E667">
        <v>5.0905699999999996E-6</v>
      </c>
      <c r="F667">
        <v>1</v>
      </c>
      <c r="G667">
        <v>1</v>
      </c>
      <c r="H667">
        <v>2027</v>
      </c>
      <c r="I667">
        <v>1</v>
      </c>
      <c r="J667">
        <v>5</v>
      </c>
      <c r="K667" t="s">
        <v>312</v>
      </c>
      <c r="L667">
        <v>8</v>
      </c>
      <c r="M667">
        <v>49</v>
      </c>
      <c r="N667" t="s">
        <v>313</v>
      </c>
      <c r="O667">
        <v>49035</v>
      </c>
      <c r="P667" t="s">
        <v>235</v>
      </c>
      <c r="Q667">
        <v>490350</v>
      </c>
      <c r="R667">
        <v>31</v>
      </c>
      <c r="S667">
        <v>51</v>
      </c>
      <c r="T667" t="s">
        <v>329</v>
      </c>
      <c r="U667">
        <v>15</v>
      </c>
      <c r="V667" t="s">
        <v>342</v>
      </c>
      <c r="W667" t="s">
        <v>251</v>
      </c>
      <c r="X667" t="s">
        <v>251</v>
      </c>
      <c r="Y667" t="s">
        <v>251</v>
      </c>
      <c r="Z667" t="s">
        <v>251</v>
      </c>
      <c r="AA667" t="s">
        <v>251</v>
      </c>
      <c r="AB667" t="s">
        <v>251</v>
      </c>
      <c r="AC667"/>
      <c r="AD667"/>
      <c r="AE667" t="s">
        <v>251</v>
      </c>
      <c r="AF667">
        <v>5</v>
      </c>
      <c r="AG667" t="s">
        <v>314</v>
      </c>
      <c r="AH667" t="s">
        <v>251</v>
      </c>
      <c r="AI667" t="s">
        <v>251</v>
      </c>
      <c r="AJ667" t="s">
        <v>251</v>
      </c>
      <c r="AK667" t="s">
        <v>251</v>
      </c>
      <c r="AL667" t="s">
        <v>251</v>
      </c>
      <c r="AM667" t="s">
        <v>251</v>
      </c>
      <c r="AN667"/>
      <c r="AO667" t="s">
        <v>251</v>
      </c>
      <c r="AP667" t="s">
        <v>251</v>
      </c>
    </row>
    <row r="668" spans="1:42" x14ac:dyDescent="0.3">
      <c r="A668" s="210" t="str">
        <f t="shared" si="41"/>
        <v>SL_2028_art_51_31</v>
      </c>
      <c r="B668" s="229" t="str">
        <f t="shared" si="42"/>
        <v>Passenger Truck</v>
      </c>
      <c r="C668" s="240">
        <f t="shared" si="44"/>
        <v>0.24407841471830063</v>
      </c>
      <c r="D668" s="421">
        <f t="shared" si="43"/>
        <v>2.7351915310162204E-5</v>
      </c>
      <c r="E668">
        <v>1.12062E-4</v>
      </c>
      <c r="F668">
        <v>1</v>
      </c>
      <c r="G668">
        <v>1</v>
      </c>
      <c r="H668">
        <v>2027</v>
      </c>
      <c r="I668">
        <v>1</v>
      </c>
      <c r="J668">
        <v>5</v>
      </c>
      <c r="K668" t="s">
        <v>312</v>
      </c>
      <c r="L668">
        <v>8</v>
      </c>
      <c r="M668">
        <v>49</v>
      </c>
      <c r="N668" t="s">
        <v>313</v>
      </c>
      <c r="O668">
        <v>49035</v>
      </c>
      <c r="P668" t="s">
        <v>235</v>
      </c>
      <c r="Q668">
        <v>490350</v>
      </c>
      <c r="R668">
        <v>31</v>
      </c>
      <c r="S668">
        <v>51</v>
      </c>
      <c r="T668" t="s">
        <v>329</v>
      </c>
      <c r="U668">
        <v>1</v>
      </c>
      <c r="V668" t="s">
        <v>343</v>
      </c>
      <c r="W668" t="s">
        <v>251</v>
      </c>
      <c r="X668" t="s">
        <v>251</v>
      </c>
      <c r="Y668" t="s">
        <v>251</v>
      </c>
      <c r="Z668" t="s">
        <v>251</v>
      </c>
      <c r="AA668" t="s">
        <v>251</v>
      </c>
      <c r="AB668" t="s">
        <v>251</v>
      </c>
      <c r="AC668"/>
      <c r="AD668"/>
      <c r="AE668" t="s">
        <v>251</v>
      </c>
      <c r="AF668">
        <v>5</v>
      </c>
      <c r="AG668" t="s">
        <v>314</v>
      </c>
      <c r="AH668" t="s">
        <v>251</v>
      </c>
      <c r="AI668" t="s">
        <v>251</v>
      </c>
      <c r="AJ668" t="s">
        <v>251</v>
      </c>
      <c r="AK668" t="s">
        <v>251</v>
      </c>
      <c r="AL668" t="s">
        <v>251</v>
      </c>
      <c r="AM668" t="s">
        <v>251</v>
      </c>
      <c r="AN668"/>
      <c r="AO668" t="s">
        <v>251</v>
      </c>
      <c r="AP668" t="s">
        <v>251</v>
      </c>
    </row>
    <row r="669" spans="1:42" x14ac:dyDescent="0.3">
      <c r="A669" s="210" t="str">
        <f t="shared" si="41"/>
        <v>SL_2028_art_51_21</v>
      </c>
      <c r="B669" s="229" t="str">
        <f t="shared" si="42"/>
        <v>Passenger Car</v>
      </c>
      <c r="C669" s="240">
        <f t="shared" si="44"/>
        <v>0.64892751445142116</v>
      </c>
      <c r="D669" s="421">
        <f t="shared" si="43"/>
        <v>2.6368131265710379E-7</v>
      </c>
      <c r="E669">
        <v>4.0633400000000002E-7</v>
      </c>
      <c r="F669">
        <v>1</v>
      </c>
      <c r="G669">
        <v>1</v>
      </c>
      <c r="H669">
        <v>2027</v>
      </c>
      <c r="I669">
        <v>1</v>
      </c>
      <c r="J669">
        <v>5</v>
      </c>
      <c r="K669" t="s">
        <v>312</v>
      </c>
      <c r="L669">
        <v>8</v>
      </c>
      <c r="M669">
        <v>49</v>
      </c>
      <c r="N669" t="s">
        <v>313</v>
      </c>
      <c r="O669">
        <v>49035</v>
      </c>
      <c r="P669" t="s">
        <v>235</v>
      </c>
      <c r="Q669">
        <v>490350</v>
      </c>
      <c r="R669">
        <v>21</v>
      </c>
      <c r="S669">
        <v>51</v>
      </c>
      <c r="T669" t="s">
        <v>329</v>
      </c>
      <c r="U669">
        <v>15</v>
      </c>
      <c r="V669" t="s">
        <v>342</v>
      </c>
      <c r="W669" t="s">
        <v>251</v>
      </c>
      <c r="X669" t="s">
        <v>251</v>
      </c>
      <c r="Y669" t="s">
        <v>251</v>
      </c>
      <c r="Z669" t="s">
        <v>251</v>
      </c>
      <c r="AA669" t="s">
        <v>251</v>
      </c>
      <c r="AB669" t="s">
        <v>251</v>
      </c>
      <c r="AC669"/>
      <c r="AD669"/>
      <c r="AE669" t="s">
        <v>251</v>
      </c>
      <c r="AF669">
        <v>5</v>
      </c>
      <c r="AG669" t="s">
        <v>314</v>
      </c>
      <c r="AH669" t="s">
        <v>251</v>
      </c>
      <c r="AI669" t="s">
        <v>251</v>
      </c>
      <c r="AJ669" t="s">
        <v>251</v>
      </c>
      <c r="AK669" t="s">
        <v>251</v>
      </c>
      <c r="AL669" t="s">
        <v>251</v>
      </c>
      <c r="AM669" t="s">
        <v>251</v>
      </c>
      <c r="AN669"/>
      <c r="AO669" t="s">
        <v>251</v>
      </c>
      <c r="AP669" t="s">
        <v>251</v>
      </c>
    </row>
    <row r="670" spans="1:42" x14ac:dyDescent="0.3">
      <c r="A670" s="210" t="str">
        <f t="shared" si="41"/>
        <v>SL_2028_art_51_21</v>
      </c>
      <c r="B670" s="229" t="str">
        <f t="shared" si="42"/>
        <v>Passenger Car</v>
      </c>
      <c r="C670" s="240">
        <f t="shared" si="44"/>
        <v>0.64892751445142116</v>
      </c>
      <c r="D670" s="421">
        <f t="shared" si="43"/>
        <v>3.2431450389738676E-5</v>
      </c>
      <c r="E670">
        <v>4.9976999999999999E-5</v>
      </c>
      <c r="F670">
        <v>1</v>
      </c>
      <c r="G670">
        <v>1</v>
      </c>
      <c r="H670">
        <v>2027</v>
      </c>
      <c r="I670">
        <v>1</v>
      </c>
      <c r="J670">
        <v>5</v>
      </c>
      <c r="K670" t="s">
        <v>312</v>
      </c>
      <c r="L670">
        <v>8</v>
      </c>
      <c r="M670">
        <v>49</v>
      </c>
      <c r="N670" t="s">
        <v>313</v>
      </c>
      <c r="O670">
        <v>49035</v>
      </c>
      <c r="P670" t="s">
        <v>235</v>
      </c>
      <c r="Q670">
        <v>490350</v>
      </c>
      <c r="R670">
        <v>21</v>
      </c>
      <c r="S670">
        <v>51</v>
      </c>
      <c r="T670" t="s">
        <v>329</v>
      </c>
      <c r="U670">
        <v>1</v>
      </c>
      <c r="V670" t="s">
        <v>343</v>
      </c>
      <c r="W670" t="s">
        <v>251</v>
      </c>
      <c r="X670" t="s">
        <v>251</v>
      </c>
      <c r="Y670" t="s">
        <v>251</v>
      </c>
      <c r="Z670" t="s">
        <v>251</v>
      </c>
      <c r="AA670" t="s">
        <v>251</v>
      </c>
      <c r="AB670" t="s">
        <v>251</v>
      </c>
      <c r="AC670"/>
      <c r="AD670"/>
      <c r="AE670" t="s">
        <v>251</v>
      </c>
      <c r="AF670">
        <v>5</v>
      </c>
      <c r="AG670" t="s">
        <v>314</v>
      </c>
      <c r="AH670" t="s">
        <v>251</v>
      </c>
      <c r="AI670" t="s">
        <v>251</v>
      </c>
      <c r="AJ670" t="s">
        <v>251</v>
      </c>
      <c r="AK670" t="s">
        <v>251</v>
      </c>
      <c r="AL670" t="s">
        <v>251</v>
      </c>
      <c r="AM670" t="s">
        <v>251</v>
      </c>
      <c r="AN670"/>
      <c r="AO670" t="s">
        <v>251</v>
      </c>
      <c r="AP670" t="s">
        <v>251</v>
      </c>
    </row>
    <row r="671" spans="1:42" x14ac:dyDescent="0.3">
      <c r="A671" s="210" t="str">
        <f t="shared" si="41"/>
        <v>SL_2028_art_51_11</v>
      </c>
      <c r="B671" s="229" t="str">
        <f t="shared" si="42"/>
        <v>Motorcycle</v>
      </c>
      <c r="C671" s="240">
        <f t="shared" si="44"/>
        <v>8.6555709987792731E-4</v>
      </c>
      <c r="D671" s="421">
        <f t="shared" si="43"/>
        <v>0</v>
      </c>
      <c r="E671">
        <v>0</v>
      </c>
      <c r="F671">
        <v>1</v>
      </c>
      <c r="G671">
        <v>1</v>
      </c>
      <c r="H671">
        <v>2027</v>
      </c>
      <c r="I671">
        <v>1</v>
      </c>
      <c r="J671">
        <v>5</v>
      </c>
      <c r="K671" t="s">
        <v>312</v>
      </c>
      <c r="L671">
        <v>8</v>
      </c>
      <c r="M671">
        <v>49</v>
      </c>
      <c r="N671" t="s">
        <v>313</v>
      </c>
      <c r="O671">
        <v>49035</v>
      </c>
      <c r="P671" t="s">
        <v>235</v>
      </c>
      <c r="Q671">
        <v>490350</v>
      </c>
      <c r="R671">
        <v>11</v>
      </c>
      <c r="S671">
        <v>51</v>
      </c>
      <c r="T671" t="s">
        <v>329</v>
      </c>
      <c r="U671">
        <v>15</v>
      </c>
      <c r="V671" t="s">
        <v>342</v>
      </c>
      <c r="W671" t="s">
        <v>251</v>
      </c>
      <c r="X671" t="s">
        <v>251</v>
      </c>
      <c r="Y671" t="s">
        <v>251</v>
      </c>
      <c r="Z671" t="s">
        <v>251</v>
      </c>
      <c r="AA671" t="s">
        <v>251</v>
      </c>
      <c r="AB671" t="s">
        <v>251</v>
      </c>
      <c r="AC671"/>
      <c r="AD671"/>
      <c r="AE671" t="s">
        <v>251</v>
      </c>
      <c r="AF671">
        <v>5</v>
      </c>
      <c r="AG671" t="s">
        <v>314</v>
      </c>
      <c r="AH671" t="s">
        <v>251</v>
      </c>
      <c r="AI671" t="s">
        <v>251</v>
      </c>
      <c r="AJ671" t="s">
        <v>251</v>
      </c>
      <c r="AK671" t="s">
        <v>251</v>
      </c>
      <c r="AL671" t="s">
        <v>251</v>
      </c>
      <c r="AM671" t="s">
        <v>251</v>
      </c>
      <c r="AN671"/>
      <c r="AO671" t="s">
        <v>251</v>
      </c>
      <c r="AP671" t="s">
        <v>251</v>
      </c>
    </row>
    <row r="672" spans="1:42" x14ac:dyDescent="0.3">
      <c r="A672" s="210" t="str">
        <f t="shared" si="41"/>
        <v>SL_2028_art_51_11</v>
      </c>
      <c r="B672" s="229" t="str">
        <f t="shared" si="42"/>
        <v>Motorcycle</v>
      </c>
      <c r="C672" s="240">
        <f t="shared" si="44"/>
        <v>8.6555709987792731E-4</v>
      </c>
      <c r="D672" s="421">
        <f t="shared" si="43"/>
        <v>1.6757358565056648E-7</v>
      </c>
      <c r="E672">
        <v>1.9360199999999999E-4</v>
      </c>
      <c r="F672">
        <v>1</v>
      </c>
      <c r="G672">
        <v>1</v>
      </c>
      <c r="H672">
        <v>2027</v>
      </c>
      <c r="I672">
        <v>1</v>
      </c>
      <c r="J672">
        <v>5</v>
      </c>
      <c r="K672" t="s">
        <v>312</v>
      </c>
      <c r="L672">
        <v>8</v>
      </c>
      <c r="M672">
        <v>49</v>
      </c>
      <c r="N672" t="s">
        <v>313</v>
      </c>
      <c r="O672">
        <v>49035</v>
      </c>
      <c r="P672" t="s">
        <v>235</v>
      </c>
      <c r="Q672">
        <v>490350</v>
      </c>
      <c r="R672">
        <v>11</v>
      </c>
      <c r="S672">
        <v>51</v>
      </c>
      <c r="T672" t="s">
        <v>329</v>
      </c>
      <c r="U672">
        <v>1</v>
      </c>
      <c r="V672" t="s">
        <v>343</v>
      </c>
      <c r="W672" t="s">
        <v>251</v>
      </c>
      <c r="X672" t="s">
        <v>251</v>
      </c>
      <c r="Y672" t="s">
        <v>251</v>
      </c>
      <c r="Z672" t="s">
        <v>251</v>
      </c>
      <c r="AA672" t="s">
        <v>251</v>
      </c>
      <c r="AB672" t="s">
        <v>251</v>
      </c>
      <c r="AC672"/>
      <c r="AD672"/>
      <c r="AE672" t="s">
        <v>251</v>
      </c>
      <c r="AF672">
        <v>5</v>
      </c>
      <c r="AG672" t="s">
        <v>314</v>
      </c>
      <c r="AH672" t="s">
        <v>251</v>
      </c>
      <c r="AI672" t="s">
        <v>251</v>
      </c>
      <c r="AJ672" t="s">
        <v>251</v>
      </c>
      <c r="AK672" t="s">
        <v>251</v>
      </c>
      <c r="AL672" t="s">
        <v>251</v>
      </c>
      <c r="AM672" t="s">
        <v>251</v>
      </c>
      <c r="AN672"/>
      <c r="AO672" t="s">
        <v>251</v>
      </c>
      <c r="AP672" t="s">
        <v>251</v>
      </c>
    </row>
    <row r="673" spans="1:42" x14ac:dyDescent="0.3">
      <c r="A673" s="210" t="str">
        <f t="shared" si="41"/>
        <v>SL_2028_art_36_62</v>
      </c>
      <c r="B673" s="229" t="str">
        <f t="shared" si="42"/>
        <v>Combination Long Haul Truck</v>
      </c>
      <c r="C673" s="240">
        <f t="shared" si="44"/>
        <v>2.2573995543173502E-2</v>
      </c>
      <c r="D673" s="421">
        <f t="shared" si="43"/>
        <v>2.3483501823607961E-4</v>
      </c>
      <c r="E673">
        <v>1.04029E-2</v>
      </c>
      <c r="F673">
        <v>1</v>
      </c>
      <c r="G673">
        <v>1</v>
      </c>
      <c r="H673">
        <v>2027</v>
      </c>
      <c r="I673">
        <v>1</v>
      </c>
      <c r="J673">
        <v>5</v>
      </c>
      <c r="K673" t="s">
        <v>312</v>
      </c>
      <c r="L673">
        <v>8</v>
      </c>
      <c r="M673">
        <v>49</v>
      </c>
      <c r="N673" t="s">
        <v>313</v>
      </c>
      <c r="O673">
        <v>49035</v>
      </c>
      <c r="P673" t="s">
        <v>235</v>
      </c>
      <c r="Q673">
        <v>490350</v>
      </c>
      <c r="R673">
        <v>62</v>
      </c>
      <c r="S673">
        <v>36</v>
      </c>
      <c r="T673" t="s">
        <v>330</v>
      </c>
      <c r="U673">
        <v>15</v>
      </c>
      <c r="V673" t="s">
        <v>342</v>
      </c>
      <c r="W673" t="s">
        <v>251</v>
      </c>
      <c r="X673" t="s">
        <v>251</v>
      </c>
      <c r="Y673" t="s">
        <v>251</v>
      </c>
      <c r="Z673" t="s">
        <v>251</v>
      </c>
      <c r="AA673" t="s">
        <v>251</v>
      </c>
      <c r="AB673" t="s">
        <v>251</v>
      </c>
      <c r="AC673"/>
      <c r="AD673"/>
      <c r="AE673" t="s">
        <v>251</v>
      </c>
      <c r="AF673">
        <v>5</v>
      </c>
      <c r="AG673" t="s">
        <v>314</v>
      </c>
      <c r="AH673" t="s">
        <v>251</v>
      </c>
      <c r="AI673" t="s">
        <v>251</v>
      </c>
      <c r="AJ673" t="s">
        <v>251</v>
      </c>
      <c r="AK673" t="s">
        <v>251</v>
      </c>
      <c r="AL673" t="s">
        <v>251</v>
      </c>
      <c r="AM673" t="s">
        <v>251</v>
      </c>
      <c r="AN673"/>
      <c r="AO673" t="s">
        <v>251</v>
      </c>
      <c r="AP673" t="s">
        <v>251</v>
      </c>
    </row>
    <row r="674" spans="1:42" x14ac:dyDescent="0.3">
      <c r="A674" s="210" t="str">
        <f t="shared" si="41"/>
        <v>SL_2028_art_36_62</v>
      </c>
      <c r="B674" s="229" t="str">
        <f t="shared" si="42"/>
        <v>Combination Long Haul Truck</v>
      </c>
      <c r="C674" s="240">
        <f t="shared" si="44"/>
        <v>2.2573995543173502E-2</v>
      </c>
      <c r="D674" s="421">
        <f t="shared" si="43"/>
        <v>2.4618070839607864E-4</v>
      </c>
      <c r="E674">
        <v>1.09055E-2</v>
      </c>
      <c r="F674">
        <v>1</v>
      </c>
      <c r="G674">
        <v>1</v>
      </c>
      <c r="H674">
        <v>2027</v>
      </c>
      <c r="I674">
        <v>1</v>
      </c>
      <c r="J674">
        <v>5</v>
      </c>
      <c r="K674" t="s">
        <v>312</v>
      </c>
      <c r="L674">
        <v>8</v>
      </c>
      <c r="M674">
        <v>49</v>
      </c>
      <c r="N674" t="s">
        <v>313</v>
      </c>
      <c r="O674">
        <v>49035</v>
      </c>
      <c r="P674" t="s">
        <v>235</v>
      </c>
      <c r="Q674">
        <v>490350</v>
      </c>
      <c r="R674">
        <v>62</v>
      </c>
      <c r="S674">
        <v>36</v>
      </c>
      <c r="T674" t="s">
        <v>330</v>
      </c>
      <c r="U674">
        <v>1</v>
      </c>
      <c r="V674" t="s">
        <v>343</v>
      </c>
      <c r="W674" t="s">
        <v>251</v>
      </c>
      <c r="X674" t="s">
        <v>251</v>
      </c>
      <c r="Y674" t="s">
        <v>251</v>
      </c>
      <c r="Z674" t="s">
        <v>251</v>
      </c>
      <c r="AA674" t="s">
        <v>251</v>
      </c>
      <c r="AB674" t="s">
        <v>251</v>
      </c>
      <c r="AC674"/>
      <c r="AD674"/>
      <c r="AE674" t="s">
        <v>251</v>
      </c>
      <c r="AF674">
        <v>5</v>
      </c>
      <c r="AG674" t="s">
        <v>314</v>
      </c>
      <c r="AH674" t="s">
        <v>251</v>
      </c>
      <c r="AI674" t="s">
        <v>251</v>
      </c>
      <c r="AJ674" t="s">
        <v>251</v>
      </c>
      <c r="AK674" t="s">
        <v>251</v>
      </c>
      <c r="AL674" t="s">
        <v>251</v>
      </c>
      <c r="AM674" t="s">
        <v>251</v>
      </c>
      <c r="AN674"/>
      <c r="AO674" t="s">
        <v>251</v>
      </c>
      <c r="AP674" t="s">
        <v>251</v>
      </c>
    </row>
    <row r="675" spans="1:42" x14ac:dyDescent="0.3">
      <c r="A675" s="210" t="str">
        <f t="shared" si="41"/>
        <v>SL_2028_art_36_61</v>
      </c>
      <c r="B675" s="229" t="str">
        <f t="shared" si="42"/>
        <v>Combination Short Haul Truck</v>
      </c>
      <c r="C675" s="240">
        <f t="shared" si="44"/>
        <v>2.089364887475836E-2</v>
      </c>
      <c r="D675" s="421">
        <f t="shared" si="43"/>
        <v>2.1121180711004481E-4</v>
      </c>
      <c r="E675">
        <v>1.0108900000000001E-2</v>
      </c>
      <c r="F675">
        <v>1</v>
      </c>
      <c r="G675">
        <v>1</v>
      </c>
      <c r="H675">
        <v>2027</v>
      </c>
      <c r="I675">
        <v>1</v>
      </c>
      <c r="J675">
        <v>5</v>
      </c>
      <c r="K675" t="s">
        <v>312</v>
      </c>
      <c r="L675">
        <v>8</v>
      </c>
      <c r="M675">
        <v>49</v>
      </c>
      <c r="N675" t="s">
        <v>313</v>
      </c>
      <c r="O675">
        <v>49035</v>
      </c>
      <c r="P675" t="s">
        <v>235</v>
      </c>
      <c r="Q675">
        <v>490350</v>
      </c>
      <c r="R675">
        <v>61</v>
      </c>
      <c r="S675">
        <v>36</v>
      </c>
      <c r="T675" t="s">
        <v>330</v>
      </c>
      <c r="U675">
        <v>15</v>
      </c>
      <c r="V675" t="s">
        <v>342</v>
      </c>
      <c r="W675" t="s">
        <v>251</v>
      </c>
      <c r="X675" t="s">
        <v>251</v>
      </c>
      <c r="Y675" t="s">
        <v>251</v>
      </c>
      <c r="Z675" t="s">
        <v>251</v>
      </c>
      <c r="AA675" t="s">
        <v>251</v>
      </c>
      <c r="AB675" t="s">
        <v>251</v>
      </c>
      <c r="AC675"/>
      <c r="AD675"/>
      <c r="AE675" t="s">
        <v>251</v>
      </c>
      <c r="AF675">
        <v>5</v>
      </c>
      <c r="AG675" t="s">
        <v>314</v>
      </c>
      <c r="AH675" t="s">
        <v>251</v>
      </c>
      <c r="AI675" t="s">
        <v>251</v>
      </c>
      <c r="AJ675" t="s">
        <v>251</v>
      </c>
      <c r="AK675" t="s">
        <v>251</v>
      </c>
      <c r="AL675" t="s">
        <v>251</v>
      </c>
      <c r="AM675" t="s">
        <v>251</v>
      </c>
      <c r="AN675"/>
      <c r="AO675" t="s">
        <v>251</v>
      </c>
      <c r="AP675" t="s">
        <v>251</v>
      </c>
    </row>
    <row r="676" spans="1:42" x14ac:dyDescent="0.3">
      <c r="A676" s="210" t="str">
        <f t="shared" si="41"/>
        <v>SL_2028_art_36_61</v>
      </c>
      <c r="B676" s="229" t="str">
        <f t="shared" si="42"/>
        <v>Combination Short Haul Truck</v>
      </c>
      <c r="C676" s="240">
        <f t="shared" si="44"/>
        <v>2.089364887475836E-2</v>
      </c>
      <c r="D676" s="421">
        <f t="shared" si="43"/>
        <v>2.2141626522047679E-4</v>
      </c>
      <c r="E676">
        <v>1.05973E-2</v>
      </c>
      <c r="F676">
        <v>1</v>
      </c>
      <c r="G676">
        <v>1</v>
      </c>
      <c r="H676">
        <v>2027</v>
      </c>
      <c r="I676">
        <v>1</v>
      </c>
      <c r="J676">
        <v>5</v>
      </c>
      <c r="K676" t="s">
        <v>312</v>
      </c>
      <c r="L676">
        <v>8</v>
      </c>
      <c r="M676">
        <v>49</v>
      </c>
      <c r="N676" t="s">
        <v>313</v>
      </c>
      <c r="O676">
        <v>49035</v>
      </c>
      <c r="P676" t="s">
        <v>235</v>
      </c>
      <c r="Q676">
        <v>490350</v>
      </c>
      <c r="R676">
        <v>61</v>
      </c>
      <c r="S676">
        <v>36</v>
      </c>
      <c r="T676" t="s">
        <v>330</v>
      </c>
      <c r="U676">
        <v>1</v>
      </c>
      <c r="V676" t="s">
        <v>343</v>
      </c>
      <c r="W676" t="s">
        <v>251</v>
      </c>
      <c r="X676" t="s">
        <v>251</v>
      </c>
      <c r="Y676" t="s">
        <v>251</v>
      </c>
      <c r="Z676" t="s">
        <v>251</v>
      </c>
      <c r="AA676" t="s">
        <v>251</v>
      </c>
      <c r="AB676" t="s">
        <v>251</v>
      </c>
      <c r="AC676"/>
      <c r="AD676"/>
      <c r="AE676" t="s">
        <v>251</v>
      </c>
      <c r="AF676">
        <v>5</v>
      </c>
      <c r="AG676" t="s">
        <v>314</v>
      </c>
      <c r="AH676" t="s">
        <v>251</v>
      </c>
      <c r="AI676" t="s">
        <v>251</v>
      </c>
      <c r="AJ676" t="s">
        <v>251</v>
      </c>
      <c r="AK676" t="s">
        <v>251</v>
      </c>
      <c r="AL676" t="s">
        <v>251</v>
      </c>
      <c r="AM676" t="s">
        <v>251</v>
      </c>
      <c r="AN676"/>
      <c r="AO676" t="s">
        <v>251</v>
      </c>
      <c r="AP676" t="s">
        <v>251</v>
      </c>
    </row>
    <row r="677" spans="1:42" x14ac:dyDescent="0.3">
      <c r="A677" s="210" t="str">
        <f t="shared" si="41"/>
        <v>SL_2028_art_36_54</v>
      </c>
      <c r="B677" s="229" t="str">
        <f t="shared" si="42"/>
        <v>Motor Home</v>
      </c>
      <c r="C677" s="240">
        <f t="shared" si="44"/>
        <v>2.7279009872292342E-3</v>
      </c>
      <c r="D677" s="421">
        <f t="shared" si="43"/>
        <v>1.5291930959160279E-5</v>
      </c>
      <c r="E677">
        <v>5.6057499999999996E-3</v>
      </c>
      <c r="F677">
        <v>1</v>
      </c>
      <c r="G677">
        <v>1</v>
      </c>
      <c r="H677">
        <v>2027</v>
      </c>
      <c r="I677">
        <v>1</v>
      </c>
      <c r="J677">
        <v>5</v>
      </c>
      <c r="K677" t="s">
        <v>312</v>
      </c>
      <c r="L677">
        <v>8</v>
      </c>
      <c r="M677">
        <v>49</v>
      </c>
      <c r="N677" t="s">
        <v>313</v>
      </c>
      <c r="O677">
        <v>49035</v>
      </c>
      <c r="P677" t="s">
        <v>235</v>
      </c>
      <c r="Q677">
        <v>490350</v>
      </c>
      <c r="R677">
        <v>54</v>
      </c>
      <c r="S677">
        <v>36</v>
      </c>
      <c r="T677" t="s">
        <v>330</v>
      </c>
      <c r="U677">
        <v>15</v>
      </c>
      <c r="V677" t="s">
        <v>342</v>
      </c>
      <c r="W677" t="s">
        <v>251</v>
      </c>
      <c r="X677" t="s">
        <v>251</v>
      </c>
      <c r="Y677" t="s">
        <v>251</v>
      </c>
      <c r="Z677" t="s">
        <v>251</v>
      </c>
      <c r="AA677" t="s">
        <v>251</v>
      </c>
      <c r="AB677" t="s">
        <v>251</v>
      </c>
      <c r="AC677"/>
      <c r="AD677"/>
      <c r="AE677" t="s">
        <v>251</v>
      </c>
      <c r="AF677">
        <v>5</v>
      </c>
      <c r="AG677" t="s">
        <v>314</v>
      </c>
      <c r="AH677" t="s">
        <v>251</v>
      </c>
      <c r="AI677" t="s">
        <v>251</v>
      </c>
      <c r="AJ677" t="s">
        <v>251</v>
      </c>
      <c r="AK677" t="s">
        <v>251</v>
      </c>
      <c r="AL677" t="s">
        <v>251</v>
      </c>
      <c r="AM677" t="s">
        <v>251</v>
      </c>
      <c r="AN677"/>
      <c r="AO677" t="s">
        <v>251</v>
      </c>
      <c r="AP677" t="s">
        <v>251</v>
      </c>
    </row>
    <row r="678" spans="1:42" x14ac:dyDescent="0.3">
      <c r="A678" s="210" t="str">
        <f t="shared" si="41"/>
        <v>SL_2028_art_36_54</v>
      </c>
      <c r="B678" s="229" t="str">
        <f t="shared" si="42"/>
        <v>Motor Home</v>
      </c>
      <c r="C678" s="240">
        <f t="shared" si="44"/>
        <v>2.7279009872292342E-3</v>
      </c>
      <c r="D678" s="421">
        <f t="shared" si="43"/>
        <v>2.4570913446230392E-5</v>
      </c>
      <c r="E678">
        <v>9.0072599999999996E-3</v>
      </c>
      <c r="F678">
        <v>1</v>
      </c>
      <c r="G678">
        <v>1</v>
      </c>
      <c r="H678">
        <v>2027</v>
      </c>
      <c r="I678">
        <v>1</v>
      </c>
      <c r="J678">
        <v>5</v>
      </c>
      <c r="K678" t="s">
        <v>312</v>
      </c>
      <c r="L678">
        <v>8</v>
      </c>
      <c r="M678">
        <v>49</v>
      </c>
      <c r="N678" t="s">
        <v>313</v>
      </c>
      <c r="O678">
        <v>49035</v>
      </c>
      <c r="P678" t="s">
        <v>235</v>
      </c>
      <c r="Q678">
        <v>490350</v>
      </c>
      <c r="R678">
        <v>54</v>
      </c>
      <c r="S678">
        <v>36</v>
      </c>
      <c r="T678" t="s">
        <v>330</v>
      </c>
      <c r="U678">
        <v>1</v>
      </c>
      <c r="V678" t="s">
        <v>343</v>
      </c>
      <c r="W678" t="s">
        <v>251</v>
      </c>
      <c r="X678" t="s">
        <v>251</v>
      </c>
      <c r="Y678" t="s">
        <v>251</v>
      </c>
      <c r="Z678" t="s">
        <v>251</v>
      </c>
      <c r="AA678" t="s">
        <v>251</v>
      </c>
      <c r="AB678" t="s">
        <v>251</v>
      </c>
      <c r="AC678"/>
      <c r="AD678"/>
      <c r="AE678" t="s">
        <v>251</v>
      </c>
      <c r="AF678">
        <v>5</v>
      </c>
      <c r="AG678" t="s">
        <v>314</v>
      </c>
      <c r="AH678" t="s">
        <v>251</v>
      </c>
      <c r="AI678" t="s">
        <v>251</v>
      </c>
      <c r="AJ678" t="s">
        <v>251</v>
      </c>
      <c r="AK678" t="s">
        <v>251</v>
      </c>
      <c r="AL678" t="s">
        <v>251</v>
      </c>
      <c r="AM678" t="s">
        <v>251</v>
      </c>
      <c r="AN678"/>
      <c r="AO678" t="s">
        <v>251</v>
      </c>
      <c r="AP678" t="s">
        <v>251</v>
      </c>
    </row>
    <row r="679" spans="1:42" x14ac:dyDescent="0.3">
      <c r="A679" s="210" t="str">
        <f t="shared" si="41"/>
        <v>SL_2028_art_36_53</v>
      </c>
      <c r="B679" s="229" t="str">
        <f t="shared" si="42"/>
        <v>Single Long Haul Truck</v>
      </c>
      <c r="C679" s="240">
        <f t="shared" si="44"/>
        <v>1.7512108294727017E-3</v>
      </c>
      <c r="D679" s="421">
        <f t="shared" si="43"/>
        <v>1.016439540853375E-5</v>
      </c>
      <c r="E679">
        <v>5.8042099999999998E-3</v>
      </c>
      <c r="F679">
        <v>1</v>
      </c>
      <c r="G679">
        <v>1</v>
      </c>
      <c r="H679">
        <v>2027</v>
      </c>
      <c r="I679">
        <v>1</v>
      </c>
      <c r="J679">
        <v>5</v>
      </c>
      <c r="K679" t="s">
        <v>312</v>
      </c>
      <c r="L679">
        <v>8</v>
      </c>
      <c r="M679">
        <v>49</v>
      </c>
      <c r="N679" t="s">
        <v>313</v>
      </c>
      <c r="O679">
        <v>49035</v>
      </c>
      <c r="P679" t="s">
        <v>235</v>
      </c>
      <c r="Q679">
        <v>490350</v>
      </c>
      <c r="R679">
        <v>53</v>
      </c>
      <c r="S679">
        <v>36</v>
      </c>
      <c r="T679" t="s">
        <v>330</v>
      </c>
      <c r="U679">
        <v>15</v>
      </c>
      <c r="V679" t="s">
        <v>342</v>
      </c>
      <c r="W679" t="s">
        <v>251</v>
      </c>
      <c r="X679" t="s">
        <v>251</v>
      </c>
      <c r="Y679" t="s">
        <v>251</v>
      </c>
      <c r="Z679" t="s">
        <v>251</v>
      </c>
      <c r="AA679" t="s">
        <v>251</v>
      </c>
      <c r="AB679" t="s">
        <v>251</v>
      </c>
      <c r="AC679"/>
      <c r="AD679"/>
      <c r="AE679" t="s">
        <v>251</v>
      </c>
      <c r="AF679">
        <v>5</v>
      </c>
      <c r="AG679" t="s">
        <v>314</v>
      </c>
      <c r="AH679" t="s">
        <v>251</v>
      </c>
      <c r="AI679" t="s">
        <v>251</v>
      </c>
      <c r="AJ679" t="s">
        <v>251</v>
      </c>
      <c r="AK679" t="s">
        <v>251</v>
      </c>
      <c r="AL679" t="s">
        <v>251</v>
      </c>
      <c r="AM679" t="s">
        <v>251</v>
      </c>
      <c r="AN679"/>
      <c r="AO679" t="s">
        <v>251</v>
      </c>
      <c r="AP679" t="s">
        <v>251</v>
      </c>
    </row>
    <row r="680" spans="1:42" x14ac:dyDescent="0.3">
      <c r="A680" s="210" t="str">
        <f t="shared" si="41"/>
        <v>SL_2028_art_36_53</v>
      </c>
      <c r="B680" s="229" t="str">
        <f t="shared" si="42"/>
        <v>Single Long Haul Truck</v>
      </c>
      <c r="C680" s="240">
        <f t="shared" si="44"/>
        <v>1.7512108294727017E-3</v>
      </c>
      <c r="D680" s="421">
        <f t="shared" si="43"/>
        <v>1.087069376027668E-5</v>
      </c>
      <c r="E680">
        <v>6.2075300000000002E-3</v>
      </c>
      <c r="F680">
        <v>1</v>
      </c>
      <c r="G680">
        <v>1</v>
      </c>
      <c r="H680">
        <v>2027</v>
      </c>
      <c r="I680">
        <v>1</v>
      </c>
      <c r="J680">
        <v>5</v>
      </c>
      <c r="K680" t="s">
        <v>312</v>
      </c>
      <c r="L680">
        <v>8</v>
      </c>
      <c r="M680">
        <v>49</v>
      </c>
      <c r="N680" t="s">
        <v>313</v>
      </c>
      <c r="O680">
        <v>49035</v>
      </c>
      <c r="P680" t="s">
        <v>235</v>
      </c>
      <c r="Q680">
        <v>490350</v>
      </c>
      <c r="R680">
        <v>53</v>
      </c>
      <c r="S680">
        <v>36</v>
      </c>
      <c r="T680" t="s">
        <v>330</v>
      </c>
      <c r="U680">
        <v>1</v>
      </c>
      <c r="V680" t="s">
        <v>343</v>
      </c>
      <c r="W680" t="s">
        <v>251</v>
      </c>
      <c r="X680" t="s">
        <v>251</v>
      </c>
      <c r="Y680" t="s">
        <v>251</v>
      </c>
      <c r="Z680" t="s">
        <v>251</v>
      </c>
      <c r="AA680" t="s">
        <v>251</v>
      </c>
      <c r="AB680" t="s">
        <v>251</v>
      </c>
      <c r="AC680"/>
      <c r="AD680"/>
      <c r="AE680" t="s">
        <v>251</v>
      </c>
      <c r="AF680">
        <v>5</v>
      </c>
      <c r="AG680" t="s">
        <v>314</v>
      </c>
      <c r="AH680" t="s">
        <v>251</v>
      </c>
      <c r="AI680" t="s">
        <v>251</v>
      </c>
      <c r="AJ680" t="s">
        <v>251</v>
      </c>
      <c r="AK680" t="s">
        <v>251</v>
      </c>
      <c r="AL680" t="s">
        <v>251</v>
      </c>
      <c r="AM680" t="s">
        <v>251</v>
      </c>
      <c r="AN680"/>
      <c r="AO680" t="s">
        <v>251</v>
      </c>
      <c r="AP680" t="s">
        <v>251</v>
      </c>
    </row>
    <row r="681" spans="1:42" x14ac:dyDescent="0.3">
      <c r="A681" s="210" t="str">
        <f t="shared" si="41"/>
        <v>SL_2028_art_36_52</v>
      </c>
      <c r="B681" s="229" t="str">
        <f t="shared" si="42"/>
        <v>Single Short Haul Truck</v>
      </c>
      <c r="C681" s="240">
        <f t="shared" si="44"/>
        <v>2.5384092162257711E-2</v>
      </c>
      <c r="D681" s="421">
        <f t="shared" si="43"/>
        <v>1.1452236251739865E-4</v>
      </c>
      <c r="E681">
        <v>4.5115800000000003E-3</v>
      </c>
      <c r="F681">
        <v>1</v>
      </c>
      <c r="G681">
        <v>1</v>
      </c>
      <c r="H681">
        <v>2027</v>
      </c>
      <c r="I681">
        <v>1</v>
      </c>
      <c r="J681">
        <v>5</v>
      </c>
      <c r="K681" t="s">
        <v>312</v>
      </c>
      <c r="L681">
        <v>8</v>
      </c>
      <c r="M681">
        <v>49</v>
      </c>
      <c r="N681" t="s">
        <v>313</v>
      </c>
      <c r="O681">
        <v>49035</v>
      </c>
      <c r="P681" t="s">
        <v>235</v>
      </c>
      <c r="Q681">
        <v>490350</v>
      </c>
      <c r="R681">
        <v>52</v>
      </c>
      <c r="S681">
        <v>36</v>
      </c>
      <c r="T681" t="s">
        <v>330</v>
      </c>
      <c r="U681">
        <v>15</v>
      </c>
      <c r="V681" t="s">
        <v>342</v>
      </c>
      <c r="W681" t="s">
        <v>251</v>
      </c>
      <c r="X681" t="s">
        <v>251</v>
      </c>
      <c r="Y681" t="s">
        <v>251</v>
      </c>
      <c r="Z681" t="s">
        <v>251</v>
      </c>
      <c r="AA681" t="s">
        <v>251</v>
      </c>
      <c r="AB681" t="s">
        <v>251</v>
      </c>
      <c r="AC681"/>
      <c r="AD681"/>
      <c r="AE681" t="s">
        <v>251</v>
      </c>
      <c r="AF681">
        <v>5</v>
      </c>
      <c r="AG681" t="s">
        <v>314</v>
      </c>
      <c r="AH681" t="s">
        <v>251</v>
      </c>
      <c r="AI681" t="s">
        <v>251</v>
      </c>
      <c r="AJ681" t="s">
        <v>251</v>
      </c>
      <c r="AK681" t="s">
        <v>251</v>
      </c>
      <c r="AL681" t="s">
        <v>251</v>
      </c>
      <c r="AM681" t="s">
        <v>251</v>
      </c>
      <c r="AN681"/>
      <c r="AO681" t="s">
        <v>251</v>
      </c>
      <c r="AP681" t="s">
        <v>251</v>
      </c>
    </row>
    <row r="682" spans="1:42" x14ac:dyDescent="0.3">
      <c r="A682" s="210" t="str">
        <f t="shared" si="41"/>
        <v>SL_2028_art_36_52</v>
      </c>
      <c r="B682" s="229" t="str">
        <f t="shared" si="42"/>
        <v>Single Short Haul Truck</v>
      </c>
      <c r="C682" s="240">
        <f t="shared" si="44"/>
        <v>2.5384092162257711E-2</v>
      </c>
      <c r="D682" s="421">
        <f t="shared" si="43"/>
        <v>1.3475856078915048E-4</v>
      </c>
      <c r="E682">
        <v>5.3087799999999999E-3</v>
      </c>
      <c r="F682">
        <v>1</v>
      </c>
      <c r="G682">
        <v>1</v>
      </c>
      <c r="H682">
        <v>2027</v>
      </c>
      <c r="I682">
        <v>1</v>
      </c>
      <c r="J682">
        <v>5</v>
      </c>
      <c r="K682" t="s">
        <v>312</v>
      </c>
      <c r="L682">
        <v>8</v>
      </c>
      <c r="M682">
        <v>49</v>
      </c>
      <c r="N682" t="s">
        <v>313</v>
      </c>
      <c r="O682">
        <v>49035</v>
      </c>
      <c r="P682" t="s">
        <v>235</v>
      </c>
      <c r="Q682">
        <v>490350</v>
      </c>
      <c r="R682">
        <v>52</v>
      </c>
      <c r="S682">
        <v>36</v>
      </c>
      <c r="T682" t="s">
        <v>330</v>
      </c>
      <c r="U682">
        <v>1</v>
      </c>
      <c r="V682" t="s">
        <v>343</v>
      </c>
      <c r="W682" t="s">
        <v>251</v>
      </c>
      <c r="X682" t="s">
        <v>251</v>
      </c>
      <c r="Y682" t="s">
        <v>251</v>
      </c>
      <c r="Z682" t="s">
        <v>251</v>
      </c>
      <c r="AA682" t="s">
        <v>251</v>
      </c>
      <c r="AB682" t="s">
        <v>251</v>
      </c>
      <c r="AC682"/>
      <c r="AD682"/>
      <c r="AE682" t="s">
        <v>251</v>
      </c>
      <c r="AF682">
        <v>5</v>
      </c>
      <c r="AG682" t="s">
        <v>314</v>
      </c>
      <c r="AH682" t="s">
        <v>251</v>
      </c>
      <c r="AI682" t="s">
        <v>251</v>
      </c>
      <c r="AJ682" t="s">
        <v>251</v>
      </c>
      <c r="AK682" t="s">
        <v>251</v>
      </c>
      <c r="AL682" t="s">
        <v>251</v>
      </c>
      <c r="AM682" t="s">
        <v>251</v>
      </c>
      <c r="AN682"/>
      <c r="AO682" t="s">
        <v>251</v>
      </c>
      <c r="AP682" t="s">
        <v>251</v>
      </c>
    </row>
    <row r="683" spans="1:42" x14ac:dyDescent="0.3">
      <c r="A683" s="210" t="str">
        <f t="shared" si="41"/>
        <v>SL_2028_art_36_51</v>
      </c>
      <c r="B683" s="229" t="str">
        <f t="shared" si="42"/>
        <v>Refuse Truck</v>
      </c>
      <c r="C683" s="240">
        <f t="shared" si="44"/>
        <v>1.3855574196514914E-3</v>
      </c>
      <c r="D683" s="421">
        <f t="shared" si="43"/>
        <v>9.6452947209941237E-6</v>
      </c>
      <c r="E683">
        <v>6.9613100000000001E-3</v>
      </c>
      <c r="F683">
        <v>1</v>
      </c>
      <c r="G683">
        <v>1</v>
      </c>
      <c r="H683">
        <v>2027</v>
      </c>
      <c r="I683">
        <v>1</v>
      </c>
      <c r="J683">
        <v>5</v>
      </c>
      <c r="K683" t="s">
        <v>312</v>
      </c>
      <c r="L683">
        <v>8</v>
      </c>
      <c r="M683">
        <v>49</v>
      </c>
      <c r="N683" t="s">
        <v>313</v>
      </c>
      <c r="O683">
        <v>49035</v>
      </c>
      <c r="P683" t="s">
        <v>235</v>
      </c>
      <c r="Q683">
        <v>490350</v>
      </c>
      <c r="R683">
        <v>51</v>
      </c>
      <c r="S683">
        <v>36</v>
      </c>
      <c r="T683" t="s">
        <v>330</v>
      </c>
      <c r="U683">
        <v>15</v>
      </c>
      <c r="V683" t="s">
        <v>342</v>
      </c>
      <c r="W683" t="s">
        <v>251</v>
      </c>
      <c r="X683" t="s">
        <v>251</v>
      </c>
      <c r="Y683" t="s">
        <v>251</v>
      </c>
      <c r="Z683" t="s">
        <v>251</v>
      </c>
      <c r="AA683" t="s">
        <v>251</v>
      </c>
      <c r="AB683" t="s">
        <v>251</v>
      </c>
      <c r="AC683"/>
      <c r="AD683"/>
      <c r="AE683" t="s">
        <v>251</v>
      </c>
      <c r="AF683">
        <v>5</v>
      </c>
      <c r="AG683" t="s">
        <v>314</v>
      </c>
      <c r="AH683" t="s">
        <v>251</v>
      </c>
      <c r="AI683" t="s">
        <v>251</v>
      </c>
      <c r="AJ683" t="s">
        <v>251</v>
      </c>
      <c r="AK683" t="s">
        <v>251</v>
      </c>
      <c r="AL683" t="s">
        <v>251</v>
      </c>
      <c r="AM683" t="s">
        <v>251</v>
      </c>
      <c r="AN683"/>
      <c r="AO683" t="s">
        <v>251</v>
      </c>
      <c r="AP683" t="s">
        <v>251</v>
      </c>
    </row>
    <row r="684" spans="1:42" x14ac:dyDescent="0.3">
      <c r="A684" s="210" t="str">
        <f t="shared" si="41"/>
        <v>SL_2028_art_36_51</v>
      </c>
      <c r="B684" s="229" t="str">
        <f t="shared" si="42"/>
        <v>Refuse Truck</v>
      </c>
      <c r="C684" s="240">
        <f t="shared" si="44"/>
        <v>1.3855574196514914E-3</v>
      </c>
      <c r="D684" s="421">
        <f t="shared" si="43"/>
        <v>1.0186438026813211E-5</v>
      </c>
      <c r="E684">
        <v>7.3518699999999999E-3</v>
      </c>
      <c r="F684">
        <v>1</v>
      </c>
      <c r="G684">
        <v>1</v>
      </c>
      <c r="H684">
        <v>2027</v>
      </c>
      <c r="I684">
        <v>1</v>
      </c>
      <c r="J684">
        <v>5</v>
      </c>
      <c r="K684" t="s">
        <v>312</v>
      </c>
      <c r="L684">
        <v>8</v>
      </c>
      <c r="M684">
        <v>49</v>
      </c>
      <c r="N684" t="s">
        <v>313</v>
      </c>
      <c r="O684">
        <v>49035</v>
      </c>
      <c r="P684" t="s">
        <v>235</v>
      </c>
      <c r="Q684">
        <v>490350</v>
      </c>
      <c r="R684">
        <v>51</v>
      </c>
      <c r="S684">
        <v>36</v>
      </c>
      <c r="T684" t="s">
        <v>330</v>
      </c>
      <c r="U684">
        <v>1</v>
      </c>
      <c r="V684" t="s">
        <v>343</v>
      </c>
      <c r="W684" t="s">
        <v>251</v>
      </c>
      <c r="X684" t="s">
        <v>251</v>
      </c>
      <c r="Y684" t="s">
        <v>251</v>
      </c>
      <c r="Z684" t="s">
        <v>251</v>
      </c>
      <c r="AA684" t="s">
        <v>251</v>
      </c>
      <c r="AB684" t="s">
        <v>251</v>
      </c>
      <c r="AC684"/>
      <c r="AD684"/>
      <c r="AE684" t="s">
        <v>251</v>
      </c>
      <c r="AF684">
        <v>5</v>
      </c>
      <c r="AG684" t="s">
        <v>314</v>
      </c>
      <c r="AH684" t="s">
        <v>251</v>
      </c>
      <c r="AI684" t="s">
        <v>251</v>
      </c>
      <c r="AJ684" t="s">
        <v>251</v>
      </c>
      <c r="AK684" t="s">
        <v>251</v>
      </c>
      <c r="AL684" t="s">
        <v>251</v>
      </c>
      <c r="AM684" t="s">
        <v>251</v>
      </c>
      <c r="AN684"/>
      <c r="AO684" t="s">
        <v>251</v>
      </c>
      <c r="AP684" t="s">
        <v>251</v>
      </c>
    </row>
    <row r="685" spans="1:42" x14ac:dyDescent="0.3">
      <c r="A685" s="210" t="str">
        <f t="shared" si="41"/>
        <v>SL_2028_art_36_43</v>
      </c>
      <c r="B685" s="229" t="str">
        <f t="shared" si="42"/>
        <v>School Bus</v>
      </c>
      <c r="C685" s="240">
        <f t="shared" si="44"/>
        <v>1.144824296919607E-3</v>
      </c>
      <c r="D685" s="421">
        <f t="shared" si="43"/>
        <v>8.8326972427527524E-6</v>
      </c>
      <c r="E685">
        <v>7.7153300000000003E-3</v>
      </c>
      <c r="F685">
        <v>1</v>
      </c>
      <c r="G685">
        <v>1</v>
      </c>
      <c r="H685">
        <v>2027</v>
      </c>
      <c r="I685">
        <v>1</v>
      </c>
      <c r="J685">
        <v>5</v>
      </c>
      <c r="K685" t="s">
        <v>312</v>
      </c>
      <c r="L685">
        <v>8</v>
      </c>
      <c r="M685">
        <v>49</v>
      </c>
      <c r="N685" t="s">
        <v>313</v>
      </c>
      <c r="O685">
        <v>49035</v>
      </c>
      <c r="P685" t="s">
        <v>235</v>
      </c>
      <c r="Q685">
        <v>490350</v>
      </c>
      <c r="R685">
        <v>43</v>
      </c>
      <c r="S685">
        <v>36</v>
      </c>
      <c r="T685" t="s">
        <v>330</v>
      </c>
      <c r="U685">
        <v>15</v>
      </c>
      <c r="V685" t="s">
        <v>342</v>
      </c>
      <c r="W685" t="s">
        <v>251</v>
      </c>
      <c r="X685" t="s">
        <v>251</v>
      </c>
      <c r="Y685" t="s">
        <v>251</v>
      </c>
      <c r="Z685" t="s">
        <v>251</v>
      </c>
      <c r="AA685" t="s">
        <v>251</v>
      </c>
      <c r="AB685" t="s">
        <v>251</v>
      </c>
      <c r="AC685"/>
      <c r="AD685"/>
      <c r="AE685" t="s">
        <v>251</v>
      </c>
      <c r="AF685">
        <v>5</v>
      </c>
      <c r="AG685" t="s">
        <v>314</v>
      </c>
      <c r="AH685" t="s">
        <v>251</v>
      </c>
      <c r="AI685" t="s">
        <v>251</v>
      </c>
      <c r="AJ685" t="s">
        <v>251</v>
      </c>
      <c r="AK685" t="s">
        <v>251</v>
      </c>
      <c r="AL685" t="s">
        <v>251</v>
      </c>
      <c r="AM685" t="s">
        <v>251</v>
      </c>
      <c r="AN685"/>
      <c r="AO685" t="s">
        <v>251</v>
      </c>
      <c r="AP685" t="s">
        <v>251</v>
      </c>
    </row>
    <row r="686" spans="1:42" x14ac:dyDescent="0.3">
      <c r="A686" s="210" t="str">
        <f t="shared" si="41"/>
        <v>SL_2028_art_36_43</v>
      </c>
      <c r="B686" s="229" t="str">
        <f t="shared" si="42"/>
        <v>School Bus</v>
      </c>
      <c r="C686" s="240">
        <f t="shared" si="44"/>
        <v>1.144824296919607E-3</v>
      </c>
      <c r="D686" s="421">
        <f t="shared" si="43"/>
        <v>9.2811707128280372E-6</v>
      </c>
      <c r="E686">
        <v>8.1070699999999992E-3</v>
      </c>
      <c r="F686">
        <v>1</v>
      </c>
      <c r="G686">
        <v>1</v>
      </c>
      <c r="H686">
        <v>2027</v>
      </c>
      <c r="I686">
        <v>1</v>
      </c>
      <c r="J686">
        <v>5</v>
      </c>
      <c r="K686" t="s">
        <v>312</v>
      </c>
      <c r="L686">
        <v>8</v>
      </c>
      <c r="M686">
        <v>49</v>
      </c>
      <c r="N686" t="s">
        <v>313</v>
      </c>
      <c r="O686">
        <v>49035</v>
      </c>
      <c r="P686" t="s">
        <v>235</v>
      </c>
      <c r="Q686">
        <v>490350</v>
      </c>
      <c r="R686">
        <v>43</v>
      </c>
      <c r="S686">
        <v>36</v>
      </c>
      <c r="T686" t="s">
        <v>330</v>
      </c>
      <c r="U686">
        <v>1</v>
      </c>
      <c r="V686" t="s">
        <v>343</v>
      </c>
      <c r="W686" t="s">
        <v>251</v>
      </c>
      <c r="X686" t="s">
        <v>251</v>
      </c>
      <c r="Y686" t="s">
        <v>251</v>
      </c>
      <c r="Z686" t="s">
        <v>251</v>
      </c>
      <c r="AA686" t="s">
        <v>251</v>
      </c>
      <c r="AB686" t="s">
        <v>251</v>
      </c>
      <c r="AC686"/>
      <c r="AD686"/>
      <c r="AE686" t="s">
        <v>251</v>
      </c>
      <c r="AF686">
        <v>5</v>
      </c>
      <c r="AG686" t="s">
        <v>314</v>
      </c>
      <c r="AH686" t="s">
        <v>251</v>
      </c>
      <c r="AI686" t="s">
        <v>251</v>
      </c>
      <c r="AJ686" t="s">
        <v>251</v>
      </c>
      <c r="AK686" t="s">
        <v>251</v>
      </c>
      <c r="AL686" t="s">
        <v>251</v>
      </c>
      <c r="AM686" t="s">
        <v>251</v>
      </c>
      <c r="AN686"/>
      <c r="AO686" t="s">
        <v>251</v>
      </c>
      <c r="AP686" t="s">
        <v>251</v>
      </c>
    </row>
    <row r="687" spans="1:42" x14ac:dyDescent="0.3">
      <c r="A687" s="210" t="str">
        <f t="shared" si="41"/>
        <v>SL_2028_art_36_42</v>
      </c>
      <c r="B687" s="229" t="str">
        <f t="shared" si="42"/>
        <v>Transit Bus</v>
      </c>
      <c r="C687" s="240">
        <f t="shared" si="44"/>
        <v>4.7511097353918329E-4</v>
      </c>
      <c r="D687" s="421">
        <f t="shared" si="43"/>
        <v>1.8306453410340917E-6</v>
      </c>
      <c r="E687">
        <v>3.85309E-3</v>
      </c>
      <c r="F687">
        <v>1</v>
      </c>
      <c r="G687">
        <v>1</v>
      </c>
      <c r="H687">
        <v>2027</v>
      </c>
      <c r="I687">
        <v>1</v>
      </c>
      <c r="J687">
        <v>5</v>
      </c>
      <c r="K687" t="s">
        <v>312</v>
      </c>
      <c r="L687">
        <v>8</v>
      </c>
      <c r="M687">
        <v>49</v>
      </c>
      <c r="N687" t="s">
        <v>313</v>
      </c>
      <c r="O687">
        <v>49035</v>
      </c>
      <c r="P687" t="s">
        <v>235</v>
      </c>
      <c r="Q687">
        <v>490350</v>
      </c>
      <c r="R687">
        <v>42</v>
      </c>
      <c r="S687">
        <v>36</v>
      </c>
      <c r="T687" t="s">
        <v>330</v>
      </c>
      <c r="U687">
        <v>15</v>
      </c>
      <c r="V687" t="s">
        <v>342</v>
      </c>
      <c r="W687" t="s">
        <v>251</v>
      </c>
      <c r="X687" t="s">
        <v>251</v>
      </c>
      <c r="Y687" t="s">
        <v>251</v>
      </c>
      <c r="Z687" t="s">
        <v>251</v>
      </c>
      <c r="AA687" t="s">
        <v>251</v>
      </c>
      <c r="AB687" t="s">
        <v>251</v>
      </c>
      <c r="AC687"/>
      <c r="AD687"/>
      <c r="AE687" t="s">
        <v>251</v>
      </c>
      <c r="AF687">
        <v>5</v>
      </c>
      <c r="AG687" t="s">
        <v>314</v>
      </c>
      <c r="AH687" t="s">
        <v>251</v>
      </c>
      <c r="AI687" t="s">
        <v>251</v>
      </c>
      <c r="AJ687" t="s">
        <v>251</v>
      </c>
      <c r="AK687" t="s">
        <v>251</v>
      </c>
      <c r="AL687" t="s">
        <v>251</v>
      </c>
      <c r="AM687" t="s">
        <v>251</v>
      </c>
      <c r="AN687"/>
      <c r="AO687" t="s">
        <v>251</v>
      </c>
      <c r="AP687" t="s">
        <v>251</v>
      </c>
    </row>
    <row r="688" spans="1:42" x14ac:dyDescent="0.3">
      <c r="A688" s="210" t="str">
        <f t="shared" si="41"/>
        <v>SL_2028_art_36_42</v>
      </c>
      <c r="B688" s="229" t="str">
        <f t="shared" si="42"/>
        <v>Transit Bus</v>
      </c>
      <c r="C688" s="240">
        <f t="shared" si="44"/>
        <v>4.7511097353918329E-4</v>
      </c>
      <c r="D688" s="421">
        <f t="shared" si="43"/>
        <v>1.9344333332037264E-6</v>
      </c>
      <c r="E688">
        <v>4.0715400000000002E-3</v>
      </c>
      <c r="F688">
        <v>1</v>
      </c>
      <c r="G688">
        <v>1</v>
      </c>
      <c r="H688">
        <v>2027</v>
      </c>
      <c r="I688">
        <v>1</v>
      </c>
      <c r="J688">
        <v>5</v>
      </c>
      <c r="K688" t="s">
        <v>312</v>
      </c>
      <c r="L688">
        <v>8</v>
      </c>
      <c r="M688">
        <v>49</v>
      </c>
      <c r="N688" t="s">
        <v>313</v>
      </c>
      <c r="O688">
        <v>49035</v>
      </c>
      <c r="P688" t="s">
        <v>235</v>
      </c>
      <c r="Q688">
        <v>490350</v>
      </c>
      <c r="R688">
        <v>42</v>
      </c>
      <c r="S688">
        <v>36</v>
      </c>
      <c r="T688" t="s">
        <v>330</v>
      </c>
      <c r="U688">
        <v>1</v>
      </c>
      <c r="V688" t="s">
        <v>343</v>
      </c>
      <c r="W688" t="s">
        <v>251</v>
      </c>
      <c r="X688" t="s">
        <v>251</v>
      </c>
      <c r="Y688" t="s">
        <v>251</v>
      </c>
      <c r="Z688" t="s">
        <v>251</v>
      </c>
      <c r="AA688" t="s">
        <v>251</v>
      </c>
      <c r="AB688" t="s">
        <v>251</v>
      </c>
      <c r="AC688"/>
      <c r="AD688"/>
      <c r="AE688" t="s">
        <v>251</v>
      </c>
      <c r="AF688">
        <v>5</v>
      </c>
      <c r="AG688" t="s">
        <v>314</v>
      </c>
      <c r="AH688" t="s">
        <v>251</v>
      </c>
      <c r="AI688" t="s">
        <v>251</v>
      </c>
      <c r="AJ688" t="s">
        <v>251</v>
      </c>
      <c r="AK688" t="s">
        <v>251</v>
      </c>
      <c r="AL688" t="s">
        <v>251</v>
      </c>
      <c r="AM688" t="s">
        <v>251</v>
      </c>
      <c r="AN688"/>
      <c r="AO688" t="s">
        <v>251</v>
      </c>
      <c r="AP688" t="s">
        <v>251</v>
      </c>
    </row>
    <row r="689" spans="1:42" x14ac:dyDescent="0.3">
      <c r="A689" s="210" t="str">
        <f t="shared" si="41"/>
        <v>SL_2028_art_36_41</v>
      </c>
      <c r="B689" s="229" t="str">
        <f t="shared" si="42"/>
        <v>Intercity Bus</v>
      </c>
      <c r="C689" s="240">
        <f t="shared" si="44"/>
        <v>1.4397214122347196E-3</v>
      </c>
      <c r="D689" s="421">
        <f t="shared" si="43"/>
        <v>1.2233399223043148E-5</v>
      </c>
      <c r="E689">
        <v>8.4970600000000007E-3</v>
      </c>
      <c r="F689">
        <v>1</v>
      </c>
      <c r="G689">
        <v>1</v>
      </c>
      <c r="H689">
        <v>2027</v>
      </c>
      <c r="I689">
        <v>1</v>
      </c>
      <c r="J689">
        <v>5</v>
      </c>
      <c r="K689" t="s">
        <v>312</v>
      </c>
      <c r="L689">
        <v>8</v>
      </c>
      <c r="M689">
        <v>49</v>
      </c>
      <c r="N689" t="s">
        <v>313</v>
      </c>
      <c r="O689">
        <v>49035</v>
      </c>
      <c r="P689" t="s">
        <v>235</v>
      </c>
      <c r="Q689">
        <v>490350</v>
      </c>
      <c r="R689">
        <v>41</v>
      </c>
      <c r="S689">
        <v>36</v>
      </c>
      <c r="T689" t="s">
        <v>330</v>
      </c>
      <c r="U689">
        <v>15</v>
      </c>
      <c r="V689" t="s">
        <v>342</v>
      </c>
      <c r="W689" t="s">
        <v>251</v>
      </c>
      <c r="X689" t="s">
        <v>251</v>
      </c>
      <c r="Y689" t="s">
        <v>251</v>
      </c>
      <c r="Z689" t="s">
        <v>251</v>
      </c>
      <c r="AA689" t="s">
        <v>251</v>
      </c>
      <c r="AB689" t="s">
        <v>251</v>
      </c>
      <c r="AC689"/>
      <c r="AD689"/>
      <c r="AE689" t="s">
        <v>251</v>
      </c>
      <c r="AF689">
        <v>5</v>
      </c>
      <c r="AG689" t="s">
        <v>314</v>
      </c>
      <c r="AH689" t="s">
        <v>251</v>
      </c>
      <c r="AI689" t="s">
        <v>251</v>
      </c>
      <c r="AJ689" t="s">
        <v>251</v>
      </c>
      <c r="AK689" t="s">
        <v>251</v>
      </c>
      <c r="AL689" t="s">
        <v>251</v>
      </c>
      <c r="AM689" t="s">
        <v>251</v>
      </c>
      <c r="AN689"/>
      <c r="AO689" t="s">
        <v>251</v>
      </c>
      <c r="AP689" t="s">
        <v>251</v>
      </c>
    </row>
    <row r="690" spans="1:42" x14ac:dyDescent="0.3">
      <c r="A690" s="210" t="str">
        <f t="shared" si="41"/>
        <v>SL_2028_art_36_41</v>
      </c>
      <c r="B690" s="229" t="str">
        <f t="shared" si="42"/>
        <v>Intercity Bus</v>
      </c>
      <c r="C690" s="240">
        <f t="shared" si="44"/>
        <v>1.4397214122347196E-3</v>
      </c>
      <c r="D690" s="421">
        <f t="shared" si="43"/>
        <v>1.2824419259979622E-5</v>
      </c>
      <c r="E690">
        <v>8.9075700000000001E-3</v>
      </c>
      <c r="F690">
        <v>1</v>
      </c>
      <c r="G690">
        <v>1</v>
      </c>
      <c r="H690">
        <v>2027</v>
      </c>
      <c r="I690">
        <v>1</v>
      </c>
      <c r="J690">
        <v>5</v>
      </c>
      <c r="K690" t="s">
        <v>312</v>
      </c>
      <c r="L690">
        <v>8</v>
      </c>
      <c r="M690">
        <v>49</v>
      </c>
      <c r="N690" t="s">
        <v>313</v>
      </c>
      <c r="O690">
        <v>49035</v>
      </c>
      <c r="P690" t="s">
        <v>235</v>
      </c>
      <c r="Q690">
        <v>490350</v>
      </c>
      <c r="R690">
        <v>41</v>
      </c>
      <c r="S690">
        <v>36</v>
      </c>
      <c r="T690" t="s">
        <v>330</v>
      </c>
      <c r="U690">
        <v>1</v>
      </c>
      <c r="V690" t="s">
        <v>343</v>
      </c>
      <c r="W690" t="s">
        <v>251</v>
      </c>
      <c r="X690" t="s">
        <v>251</v>
      </c>
      <c r="Y690" t="s">
        <v>251</v>
      </c>
      <c r="Z690" t="s">
        <v>251</v>
      </c>
      <c r="AA690" t="s">
        <v>251</v>
      </c>
      <c r="AB690" t="s">
        <v>251</v>
      </c>
      <c r="AC690"/>
      <c r="AD690"/>
      <c r="AE690" t="s">
        <v>251</v>
      </c>
      <c r="AF690">
        <v>5</v>
      </c>
      <c r="AG690" t="s">
        <v>314</v>
      </c>
      <c r="AH690" t="s">
        <v>251</v>
      </c>
      <c r="AI690" t="s">
        <v>251</v>
      </c>
      <c r="AJ690" t="s">
        <v>251</v>
      </c>
      <c r="AK690" t="s">
        <v>251</v>
      </c>
      <c r="AL690" t="s">
        <v>251</v>
      </c>
      <c r="AM690" t="s">
        <v>251</v>
      </c>
      <c r="AN690"/>
      <c r="AO690" t="s">
        <v>251</v>
      </c>
      <c r="AP690" t="s">
        <v>251</v>
      </c>
    </row>
    <row r="691" spans="1:42" x14ac:dyDescent="0.3">
      <c r="A691" s="210" t="str">
        <f t="shared" si="41"/>
        <v>SL_2028_art_36_32</v>
      </c>
      <c r="B691" s="229" t="str">
        <f t="shared" si="42"/>
        <v>Light Commercial Truck</v>
      </c>
      <c r="C691" s="240">
        <f t="shared" si="44"/>
        <v>2.8352451231163752E-2</v>
      </c>
      <c r="D691" s="421">
        <f t="shared" si="43"/>
        <v>7.7894106889937733E-7</v>
      </c>
      <c r="E691">
        <v>2.74735E-5</v>
      </c>
      <c r="F691">
        <v>1</v>
      </c>
      <c r="G691">
        <v>1</v>
      </c>
      <c r="H691">
        <v>2027</v>
      </c>
      <c r="I691">
        <v>1</v>
      </c>
      <c r="J691">
        <v>5</v>
      </c>
      <c r="K691" t="s">
        <v>312</v>
      </c>
      <c r="L691">
        <v>8</v>
      </c>
      <c r="M691">
        <v>49</v>
      </c>
      <c r="N691" t="s">
        <v>313</v>
      </c>
      <c r="O691">
        <v>49035</v>
      </c>
      <c r="P691" t="s">
        <v>235</v>
      </c>
      <c r="Q691">
        <v>490350</v>
      </c>
      <c r="R691">
        <v>32</v>
      </c>
      <c r="S691">
        <v>36</v>
      </c>
      <c r="T691" t="s">
        <v>330</v>
      </c>
      <c r="U691">
        <v>15</v>
      </c>
      <c r="V691" t="s">
        <v>342</v>
      </c>
      <c r="W691" t="s">
        <v>251</v>
      </c>
      <c r="X691" t="s">
        <v>251</v>
      </c>
      <c r="Y691" t="s">
        <v>251</v>
      </c>
      <c r="Z691" t="s">
        <v>251</v>
      </c>
      <c r="AA691" t="s">
        <v>251</v>
      </c>
      <c r="AB691" t="s">
        <v>251</v>
      </c>
      <c r="AC691"/>
      <c r="AD691"/>
      <c r="AE691" t="s">
        <v>251</v>
      </c>
      <c r="AF691">
        <v>5</v>
      </c>
      <c r="AG691" t="s">
        <v>314</v>
      </c>
      <c r="AH691" t="s">
        <v>251</v>
      </c>
      <c r="AI691" t="s">
        <v>251</v>
      </c>
      <c r="AJ691" t="s">
        <v>251</v>
      </c>
      <c r="AK691" t="s">
        <v>251</v>
      </c>
      <c r="AL691" t="s">
        <v>251</v>
      </c>
      <c r="AM691" t="s">
        <v>251</v>
      </c>
      <c r="AN691"/>
      <c r="AO691" t="s">
        <v>251</v>
      </c>
      <c r="AP691" t="s">
        <v>251</v>
      </c>
    </row>
    <row r="692" spans="1:42" x14ac:dyDescent="0.3">
      <c r="A692" s="210" t="str">
        <f t="shared" si="41"/>
        <v>SL_2028_art_36_32</v>
      </c>
      <c r="B692" s="229" t="str">
        <f t="shared" si="42"/>
        <v>Light Commercial Truck</v>
      </c>
      <c r="C692" s="240">
        <f t="shared" si="44"/>
        <v>2.8352451231163752E-2</v>
      </c>
      <c r="D692" s="421">
        <f t="shared" si="43"/>
        <v>2.6964853915459367E-5</v>
      </c>
      <c r="E692">
        <v>9.5105899999999998E-4</v>
      </c>
      <c r="F692">
        <v>1</v>
      </c>
      <c r="G692">
        <v>1</v>
      </c>
      <c r="H692">
        <v>2027</v>
      </c>
      <c r="I692">
        <v>1</v>
      </c>
      <c r="J692">
        <v>5</v>
      </c>
      <c r="K692" t="s">
        <v>312</v>
      </c>
      <c r="L692">
        <v>8</v>
      </c>
      <c r="M692">
        <v>49</v>
      </c>
      <c r="N692" t="s">
        <v>313</v>
      </c>
      <c r="O692">
        <v>49035</v>
      </c>
      <c r="P692" t="s">
        <v>235</v>
      </c>
      <c r="Q692">
        <v>490350</v>
      </c>
      <c r="R692">
        <v>32</v>
      </c>
      <c r="S692">
        <v>36</v>
      </c>
      <c r="T692" t="s">
        <v>330</v>
      </c>
      <c r="U692">
        <v>1</v>
      </c>
      <c r="V692" t="s">
        <v>343</v>
      </c>
      <c r="W692" t="s">
        <v>251</v>
      </c>
      <c r="X692" t="s">
        <v>251</v>
      </c>
      <c r="Y692" t="s">
        <v>251</v>
      </c>
      <c r="Z692" t="s">
        <v>251</v>
      </c>
      <c r="AA692" t="s">
        <v>251</v>
      </c>
      <c r="AB692" t="s">
        <v>251</v>
      </c>
      <c r="AC692"/>
      <c r="AD692"/>
      <c r="AE692" t="s">
        <v>251</v>
      </c>
      <c r="AF692">
        <v>5</v>
      </c>
      <c r="AG692" t="s">
        <v>314</v>
      </c>
      <c r="AH692" t="s">
        <v>251</v>
      </c>
      <c r="AI692" t="s">
        <v>251</v>
      </c>
      <c r="AJ692" t="s">
        <v>251</v>
      </c>
      <c r="AK692" t="s">
        <v>251</v>
      </c>
      <c r="AL692" t="s">
        <v>251</v>
      </c>
      <c r="AM692" t="s">
        <v>251</v>
      </c>
      <c r="AN692"/>
      <c r="AO692" t="s">
        <v>251</v>
      </c>
      <c r="AP692" t="s">
        <v>251</v>
      </c>
    </row>
    <row r="693" spans="1:42" x14ac:dyDescent="0.3">
      <c r="A693" s="210" t="str">
        <f t="shared" si="41"/>
        <v>SL_2028_art_36_31</v>
      </c>
      <c r="B693" s="229" t="str">
        <f t="shared" si="42"/>
        <v>Passenger Truck</v>
      </c>
      <c r="C693" s="240">
        <f t="shared" si="44"/>
        <v>0.24407841471830063</v>
      </c>
      <c r="D693" s="421">
        <f t="shared" si="43"/>
        <v>4.6092744149062768E-6</v>
      </c>
      <c r="E693">
        <v>1.8884400000000002E-5</v>
      </c>
      <c r="F693">
        <v>1</v>
      </c>
      <c r="G693">
        <v>1</v>
      </c>
      <c r="H693">
        <v>2027</v>
      </c>
      <c r="I693">
        <v>1</v>
      </c>
      <c r="J693">
        <v>5</v>
      </c>
      <c r="K693" t="s">
        <v>312</v>
      </c>
      <c r="L693">
        <v>8</v>
      </c>
      <c r="M693">
        <v>49</v>
      </c>
      <c r="N693" t="s">
        <v>313</v>
      </c>
      <c r="O693">
        <v>49035</v>
      </c>
      <c r="P693" t="s">
        <v>235</v>
      </c>
      <c r="Q693">
        <v>490350</v>
      </c>
      <c r="R693">
        <v>31</v>
      </c>
      <c r="S693">
        <v>36</v>
      </c>
      <c r="T693" t="s">
        <v>330</v>
      </c>
      <c r="U693">
        <v>15</v>
      </c>
      <c r="V693" t="s">
        <v>342</v>
      </c>
      <c r="W693" t="s">
        <v>251</v>
      </c>
      <c r="X693" t="s">
        <v>251</v>
      </c>
      <c r="Y693" t="s">
        <v>251</v>
      </c>
      <c r="Z693" t="s">
        <v>251</v>
      </c>
      <c r="AA693" t="s">
        <v>251</v>
      </c>
      <c r="AB693" t="s">
        <v>251</v>
      </c>
      <c r="AC693"/>
      <c r="AD693"/>
      <c r="AE693" t="s">
        <v>251</v>
      </c>
      <c r="AF693">
        <v>5</v>
      </c>
      <c r="AG693" t="s">
        <v>314</v>
      </c>
      <c r="AH693" t="s">
        <v>251</v>
      </c>
      <c r="AI693" t="s">
        <v>251</v>
      </c>
      <c r="AJ693" t="s">
        <v>251</v>
      </c>
      <c r="AK693" t="s">
        <v>251</v>
      </c>
      <c r="AL693" t="s">
        <v>251</v>
      </c>
      <c r="AM693" t="s">
        <v>251</v>
      </c>
      <c r="AN693"/>
      <c r="AO693" t="s">
        <v>251</v>
      </c>
      <c r="AP693" t="s">
        <v>251</v>
      </c>
    </row>
    <row r="694" spans="1:42" x14ac:dyDescent="0.3">
      <c r="A694" s="210" t="str">
        <f t="shared" si="41"/>
        <v>SL_2028_art_36_31</v>
      </c>
      <c r="B694" s="229" t="str">
        <f t="shared" si="42"/>
        <v>Passenger Truck</v>
      </c>
      <c r="C694" s="240">
        <f t="shared" si="44"/>
        <v>0.24407841471830063</v>
      </c>
      <c r="D694" s="421">
        <f t="shared" si="43"/>
        <v>2.1817559295632098E-4</v>
      </c>
      <c r="E694">
        <v>8.9387500000000003E-4</v>
      </c>
      <c r="F694">
        <v>1</v>
      </c>
      <c r="G694">
        <v>1</v>
      </c>
      <c r="H694">
        <v>2027</v>
      </c>
      <c r="I694">
        <v>1</v>
      </c>
      <c r="J694">
        <v>5</v>
      </c>
      <c r="K694" t="s">
        <v>312</v>
      </c>
      <c r="L694">
        <v>8</v>
      </c>
      <c r="M694">
        <v>49</v>
      </c>
      <c r="N694" t="s">
        <v>313</v>
      </c>
      <c r="O694">
        <v>49035</v>
      </c>
      <c r="P694" t="s">
        <v>235</v>
      </c>
      <c r="Q694">
        <v>490350</v>
      </c>
      <c r="R694">
        <v>31</v>
      </c>
      <c r="S694">
        <v>36</v>
      </c>
      <c r="T694" t="s">
        <v>330</v>
      </c>
      <c r="U694">
        <v>1</v>
      </c>
      <c r="V694" t="s">
        <v>343</v>
      </c>
      <c r="W694" t="s">
        <v>251</v>
      </c>
      <c r="X694" t="s">
        <v>251</v>
      </c>
      <c r="Y694" t="s">
        <v>251</v>
      </c>
      <c r="Z694" t="s">
        <v>251</v>
      </c>
      <c r="AA694" t="s">
        <v>251</v>
      </c>
      <c r="AB694" t="s">
        <v>251</v>
      </c>
      <c r="AC694"/>
      <c r="AD694"/>
      <c r="AE694" t="s">
        <v>251</v>
      </c>
      <c r="AF694">
        <v>5</v>
      </c>
      <c r="AG694" t="s">
        <v>314</v>
      </c>
      <c r="AH694" t="s">
        <v>251</v>
      </c>
      <c r="AI694" t="s">
        <v>251</v>
      </c>
      <c r="AJ694" t="s">
        <v>251</v>
      </c>
      <c r="AK694" t="s">
        <v>251</v>
      </c>
      <c r="AL694" t="s">
        <v>251</v>
      </c>
      <c r="AM694" t="s">
        <v>251</v>
      </c>
      <c r="AN694"/>
      <c r="AO694" t="s">
        <v>251</v>
      </c>
      <c r="AP694" t="s">
        <v>251</v>
      </c>
    </row>
    <row r="695" spans="1:42" x14ac:dyDescent="0.3">
      <c r="A695" s="210" t="str">
        <f t="shared" si="41"/>
        <v>SL_2028_art_36_21</v>
      </c>
      <c r="B695" s="229" t="str">
        <f t="shared" si="42"/>
        <v>Passenger Car</v>
      </c>
      <c r="C695" s="240">
        <f t="shared" si="44"/>
        <v>0.64892751445142116</v>
      </c>
      <c r="D695" s="421">
        <f t="shared" si="43"/>
        <v>6.889598528179293E-6</v>
      </c>
      <c r="E695">
        <v>1.06169E-5</v>
      </c>
      <c r="F695">
        <v>1</v>
      </c>
      <c r="G695">
        <v>1</v>
      </c>
      <c r="H695">
        <v>2027</v>
      </c>
      <c r="I695">
        <v>1</v>
      </c>
      <c r="J695">
        <v>5</v>
      </c>
      <c r="K695" t="s">
        <v>312</v>
      </c>
      <c r="L695">
        <v>8</v>
      </c>
      <c r="M695">
        <v>49</v>
      </c>
      <c r="N695" t="s">
        <v>313</v>
      </c>
      <c r="O695">
        <v>49035</v>
      </c>
      <c r="P695" t="s">
        <v>235</v>
      </c>
      <c r="Q695">
        <v>490350</v>
      </c>
      <c r="R695">
        <v>21</v>
      </c>
      <c r="S695">
        <v>36</v>
      </c>
      <c r="T695" t="s">
        <v>330</v>
      </c>
      <c r="U695">
        <v>15</v>
      </c>
      <c r="V695" t="s">
        <v>342</v>
      </c>
      <c r="W695" t="s">
        <v>251</v>
      </c>
      <c r="X695" t="s">
        <v>251</v>
      </c>
      <c r="Y695" t="s">
        <v>251</v>
      </c>
      <c r="Z695" t="s">
        <v>251</v>
      </c>
      <c r="AA695" t="s">
        <v>251</v>
      </c>
      <c r="AB695" t="s">
        <v>251</v>
      </c>
      <c r="AC695"/>
      <c r="AD695"/>
      <c r="AE695" t="s">
        <v>251</v>
      </c>
      <c r="AF695">
        <v>5</v>
      </c>
      <c r="AG695" t="s">
        <v>314</v>
      </c>
      <c r="AH695" t="s">
        <v>251</v>
      </c>
      <c r="AI695" t="s">
        <v>251</v>
      </c>
      <c r="AJ695" t="s">
        <v>251</v>
      </c>
      <c r="AK695" t="s">
        <v>251</v>
      </c>
      <c r="AL695" t="s">
        <v>251</v>
      </c>
      <c r="AM695" t="s">
        <v>251</v>
      </c>
      <c r="AN695"/>
      <c r="AO695" t="s">
        <v>251</v>
      </c>
      <c r="AP695" t="s">
        <v>251</v>
      </c>
    </row>
    <row r="696" spans="1:42" x14ac:dyDescent="0.3">
      <c r="A696" s="210" t="str">
        <f t="shared" si="41"/>
        <v>SL_2028_art_36_21</v>
      </c>
      <c r="B696" s="229" t="str">
        <f t="shared" si="42"/>
        <v>Passenger Car</v>
      </c>
      <c r="C696" s="240">
        <f t="shared" si="44"/>
        <v>0.64892751445142116</v>
      </c>
      <c r="D696" s="421">
        <f t="shared" si="43"/>
        <v>8.5971863897067627E-4</v>
      </c>
      <c r="E696">
        <v>1.3248299999999999E-3</v>
      </c>
      <c r="F696">
        <v>1</v>
      </c>
      <c r="G696">
        <v>1</v>
      </c>
      <c r="H696">
        <v>2027</v>
      </c>
      <c r="I696">
        <v>1</v>
      </c>
      <c r="J696">
        <v>5</v>
      </c>
      <c r="K696" t="s">
        <v>312</v>
      </c>
      <c r="L696">
        <v>8</v>
      </c>
      <c r="M696">
        <v>49</v>
      </c>
      <c r="N696" t="s">
        <v>313</v>
      </c>
      <c r="O696">
        <v>49035</v>
      </c>
      <c r="P696" t="s">
        <v>235</v>
      </c>
      <c r="Q696">
        <v>490350</v>
      </c>
      <c r="R696">
        <v>21</v>
      </c>
      <c r="S696">
        <v>36</v>
      </c>
      <c r="T696" t="s">
        <v>330</v>
      </c>
      <c r="U696">
        <v>1</v>
      </c>
      <c r="V696" t="s">
        <v>343</v>
      </c>
      <c r="W696" t="s">
        <v>251</v>
      </c>
      <c r="X696" t="s">
        <v>251</v>
      </c>
      <c r="Y696" t="s">
        <v>251</v>
      </c>
      <c r="Z696" t="s">
        <v>251</v>
      </c>
      <c r="AA696" t="s">
        <v>251</v>
      </c>
      <c r="AB696" t="s">
        <v>251</v>
      </c>
      <c r="AC696"/>
      <c r="AD696"/>
      <c r="AE696" t="s">
        <v>251</v>
      </c>
      <c r="AF696">
        <v>5</v>
      </c>
      <c r="AG696" t="s">
        <v>314</v>
      </c>
      <c r="AH696" t="s">
        <v>251</v>
      </c>
      <c r="AI696" t="s">
        <v>251</v>
      </c>
      <c r="AJ696" t="s">
        <v>251</v>
      </c>
      <c r="AK696" t="s">
        <v>251</v>
      </c>
      <c r="AL696" t="s">
        <v>251</v>
      </c>
      <c r="AM696" t="s">
        <v>251</v>
      </c>
      <c r="AN696"/>
      <c r="AO696" t="s">
        <v>251</v>
      </c>
      <c r="AP696" t="s">
        <v>251</v>
      </c>
    </row>
    <row r="697" spans="1:42" x14ac:dyDescent="0.3">
      <c r="A697" s="210" t="str">
        <f t="shared" si="41"/>
        <v>SL_2028_art_36_11</v>
      </c>
      <c r="B697" s="229" t="str">
        <f t="shared" si="42"/>
        <v>Motorcycle</v>
      </c>
      <c r="C697" s="240">
        <f t="shared" si="44"/>
        <v>8.6555709987792731E-4</v>
      </c>
      <c r="D697" s="421">
        <f t="shared" si="43"/>
        <v>0</v>
      </c>
      <c r="E697">
        <v>0</v>
      </c>
      <c r="F697">
        <v>1</v>
      </c>
      <c r="G697">
        <v>1</v>
      </c>
      <c r="H697">
        <v>2027</v>
      </c>
      <c r="I697">
        <v>1</v>
      </c>
      <c r="J697">
        <v>5</v>
      </c>
      <c r="K697" t="s">
        <v>312</v>
      </c>
      <c r="L697">
        <v>8</v>
      </c>
      <c r="M697">
        <v>49</v>
      </c>
      <c r="N697" t="s">
        <v>313</v>
      </c>
      <c r="O697">
        <v>49035</v>
      </c>
      <c r="P697" t="s">
        <v>235</v>
      </c>
      <c r="Q697">
        <v>490350</v>
      </c>
      <c r="R697">
        <v>11</v>
      </c>
      <c r="S697">
        <v>36</v>
      </c>
      <c r="T697" t="s">
        <v>330</v>
      </c>
      <c r="U697">
        <v>15</v>
      </c>
      <c r="V697" t="s">
        <v>342</v>
      </c>
      <c r="W697" t="s">
        <v>251</v>
      </c>
      <c r="X697" t="s">
        <v>251</v>
      </c>
      <c r="Y697" t="s">
        <v>251</v>
      </c>
      <c r="Z697" t="s">
        <v>251</v>
      </c>
      <c r="AA697" t="s">
        <v>251</v>
      </c>
      <c r="AB697" t="s">
        <v>251</v>
      </c>
      <c r="AC697"/>
      <c r="AD697"/>
      <c r="AE697" t="s">
        <v>251</v>
      </c>
      <c r="AF697">
        <v>5</v>
      </c>
      <c r="AG697" t="s">
        <v>314</v>
      </c>
      <c r="AH697" t="s">
        <v>251</v>
      </c>
      <c r="AI697" t="s">
        <v>251</v>
      </c>
      <c r="AJ697" t="s">
        <v>251</v>
      </c>
      <c r="AK697" t="s">
        <v>251</v>
      </c>
      <c r="AL697" t="s">
        <v>251</v>
      </c>
      <c r="AM697" t="s">
        <v>251</v>
      </c>
      <c r="AN697"/>
      <c r="AO697" t="s">
        <v>251</v>
      </c>
      <c r="AP697" t="s">
        <v>251</v>
      </c>
    </row>
    <row r="698" spans="1:42" x14ac:dyDescent="0.3">
      <c r="A698" s="210" t="str">
        <f t="shared" si="41"/>
        <v>SL_2028_art_36_11</v>
      </c>
      <c r="B698" s="229" t="str">
        <f t="shared" si="42"/>
        <v>Motorcycle</v>
      </c>
      <c r="C698" s="240">
        <f t="shared" si="44"/>
        <v>8.6555709987792731E-4</v>
      </c>
      <c r="D698" s="421">
        <f t="shared" si="43"/>
        <v>4.4604321249459289E-6</v>
      </c>
      <c r="E698">
        <v>5.1532499999999998E-3</v>
      </c>
      <c r="F698">
        <v>1</v>
      </c>
      <c r="G698">
        <v>1</v>
      </c>
      <c r="H698">
        <v>2027</v>
      </c>
      <c r="I698">
        <v>1</v>
      </c>
      <c r="J698">
        <v>5</v>
      </c>
      <c r="K698" t="s">
        <v>312</v>
      </c>
      <c r="L698">
        <v>8</v>
      </c>
      <c r="M698">
        <v>49</v>
      </c>
      <c r="N698" t="s">
        <v>313</v>
      </c>
      <c r="O698">
        <v>49035</v>
      </c>
      <c r="P698" t="s">
        <v>235</v>
      </c>
      <c r="Q698">
        <v>490350</v>
      </c>
      <c r="R698">
        <v>11</v>
      </c>
      <c r="S698">
        <v>36</v>
      </c>
      <c r="T698" t="s">
        <v>330</v>
      </c>
      <c r="U698">
        <v>1</v>
      </c>
      <c r="V698" t="s">
        <v>343</v>
      </c>
      <c r="W698" t="s">
        <v>251</v>
      </c>
      <c r="X698" t="s">
        <v>251</v>
      </c>
      <c r="Y698" t="s">
        <v>251</v>
      </c>
      <c r="Z698" t="s">
        <v>251</v>
      </c>
      <c r="AA698" t="s">
        <v>251</v>
      </c>
      <c r="AB698" t="s">
        <v>251</v>
      </c>
      <c r="AC698"/>
      <c r="AD698"/>
      <c r="AE698" t="s">
        <v>251</v>
      </c>
      <c r="AF698">
        <v>5</v>
      </c>
      <c r="AG698" t="s">
        <v>314</v>
      </c>
      <c r="AH698" t="s">
        <v>251</v>
      </c>
      <c r="AI698" t="s">
        <v>251</v>
      </c>
      <c r="AJ698" t="s">
        <v>251</v>
      </c>
      <c r="AK698" t="s">
        <v>251</v>
      </c>
      <c r="AL698" t="s">
        <v>251</v>
      </c>
      <c r="AM698" t="s">
        <v>251</v>
      </c>
      <c r="AN698"/>
      <c r="AO698" t="s">
        <v>251</v>
      </c>
      <c r="AP698" t="s">
        <v>251</v>
      </c>
    </row>
    <row r="699" spans="1:42" x14ac:dyDescent="0.3">
      <c r="A699" s="210" t="str">
        <f t="shared" si="41"/>
        <v>SL_2028_art_35_62</v>
      </c>
      <c r="B699" s="229" t="str">
        <f t="shared" si="42"/>
        <v>Combination Long Haul Truck</v>
      </c>
      <c r="C699" s="240">
        <f t="shared" si="44"/>
        <v>2.2573995543173502E-2</v>
      </c>
      <c r="D699" s="421">
        <f t="shared" si="43"/>
        <v>1.1825681027233501E-4</v>
      </c>
      <c r="E699">
        <v>5.2386300000000002E-3</v>
      </c>
      <c r="F699">
        <v>1</v>
      </c>
      <c r="G699">
        <v>1</v>
      </c>
      <c r="H699">
        <v>2027</v>
      </c>
      <c r="I699">
        <v>1</v>
      </c>
      <c r="J699">
        <v>5</v>
      </c>
      <c r="K699" t="s">
        <v>312</v>
      </c>
      <c r="L699">
        <v>8</v>
      </c>
      <c r="M699">
        <v>49</v>
      </c>
      <c r="N699" t="s">
        <v>313</v>
      </c>
      <c r="O699">
        <v>49035</v>
      </c>
      <c r="P699" t="s">
        <v>235</v>
      </c>
      <c r="Q699">
        <v>490350</v>
      </c>
      <c r="R699">
        <v>62</v>
      </c>
      <c r="S699">
        <v>35</v>
      </c>
      <c r="T699" t="s">
        <v>331</v>
      </c>
      <c r="U699">
        <v>15</v>
      </c>
      <c r="V699" t="s">
        <v>342</v>
      </c>
      <c r="W699" t="s">
        <v>251</v>
      </c>
      <c r="X699" t="s">
        <v>251</v>
      </c>
      <c r="Y699" t="s">
        <v>251</v>
      </c>
      <c r="Z699" t="s">
        <v>251</v>
      </c>
      <c r="AA699" t="s">
        <v>251</v>
      </c>
      <c r="AB699" t="s">
        <v>251</v>
      </c>
      <c r="AC699"/>
      <c r="AD699"/>
      <c r="AE699" t="s">
        <v>251</v>
      </c>
      <c r="AF699">
        <v>5</v>
      </c>
      <c r="AG699" t="s">
        <v>314</v>
      </c>
      <c r="AH699" t="s">
        <v>251</v>
      </c>
      <c r="AI699" t="s">
        <v>251</v>
      </c>
      <c r="AJ699" t="s">
        <v>251</v>
      </c>
      <c r="AK699" t="s">
        <v>251</v>
      </c>
      <c r="AL699" t="s">
        <v>251</v>
      </c>
      <c r="AM699" t="s">
        <v>251</v>
      </c>
      <c r="AN699"/>
      <c r="AO699" t="s">
        <v>251</v>
      </c>
      <c r="AP699" t="s">
        <v>251</v>
      </c>
    </row>
    <row r="700" spans="1:42" x14ac:dyDescent="0.3">
      <c r="A700" s="210" t="str">
        <f t="shared" si="41"/>
        <v>SL_2028_art_35_62</v>
      </c>
      <c r="B700" s="229" t="str">
        <f t="shared" si="42"/>
        <v>Combination Long Haul Truck</v>
      </c>
      <c r="C700" s="240">
        <f t="shared" si="44"/>
        <v>2.2573995543173502E-2</v>
      </c>
      <c r="D700" s="421">
        <f t="shared" si="43"/>
        <v>1.2397006280435679E-4</v>
      </c>
      <c r="E700">
        <v>5.4917200000000003E-3</v>
      </c>
      <c r="F700">
        <v>1</v>
      </c>
      <c r="G700">
        <v>1</v>
      </c>
      <c r="H700">
        <v>2027</v>
      </c>
      <c r="I700">
        <v>1</v>
      </c>
      <c r="J700">
        <v>5</v>
      </c>
      <c r="K700" t="s">
        <v>312</v>
      </c>
      <c r="L700">
        <v>8</v>
      </c>
      <c r="M700">
        <v>49</v>
      </c>
      <c r="N700" t="s">
        <v>313</v>
      </c>
      <c r="O700">
        <v>49035</v>
      </c>
      <c r="P700" t="s">
        <v>235</v>
      </c>
      <c r="Q700">
        <v>490350</v>
      </c>
      <c r="R700">
        <v>62</v>
      </c>
      <c r="S700">
        <v>35</v>
      </c>
      <c r="T700" t="s">
        <v>331</v>
      </c>
      <c r="U700">
        <v>1</v>
      </c>
      <c r="V700" t="s">
        <v>343</v>
      </c>
      <c r="W700" t="s">
        <v>251</v>
      </c>
      <c r="X700" t="s">
        <v>251</v>
      </c>
      <c r="Y700" t="s">
        <v>251</v>
      </c>
      <c r="Z700" t="s">
        <v>251</v>
      </c>
      <c r="AA700" t="s">
        <v>251</v>
      </c>
      <c r="AB700" t="s">
        <v>251</v>
      </c>
      <c r="AC700"/>
      <c r="AD700"/>
      <c r="AE700" t="s">
        <v>251</v>
      </c>
      <c r="AF700">
        <v>5</v>
      </c>
      <c r="AG700" t="s">
        <v>314</v>
      </c>
      <c r="AH700" t="s">
        <v>251</v>
      </c>
      <c r="AI700" t="s">
        <v>251</v>
      </c>
      <c r="AJ700" t="s">
        <v>251</v>
      </c>
      <c r="AK700" t="s">
        <v>251</v>
      </c>
      <c r="AL700" t="s">
        <v>251</v>
      </c>
      <c r="AM700" t="s">
        <v>251</v>
      </c>
      <c r="AN700"/>
      <c r="AO700" t="s">
        <v>251</v>
      </c>
      <c r="AP700" t="s">
        <v>251</v>
      </c>
    </row>
    <row r="701" spans="1:42" x14ac:dyDescent="0.3">
      <c r="A701" s="210" t="str">
        <f t="shared" si="41"/>
        <v>SL_2028_art_35_61</v>
      </c>
      <c r="B701" s="229" t="str">
        <f t="shared" si="42"/>
        <v>Combination Short Haul Truck</v>
      </c>
      <c r="C701" s="240">
        <f t="shared" si="44"/>
        <v>2.089364887475836E-2</v>
      </c>
      <c r="D701" s="421">
        <f t="shared" si="43"/>
        <v>1.0636079108886741E-4</v>
      </c>
      <c r="E701">
        <v>5.0905799999999999E-3</v>
      </c>
      <c r="F701">
        <v>1</v>
      </c>
      <c r="G701">
        <v>1</v>
      </c>
      <c r="H701">
        <v>2027</v>
      </c>
      <c r="I701">
        <v>1</v>
      </c>
      <c r="J701">
        <v>5</v>
      </c>
      <c r="K701" t="s">
        <v>312</v>
      </c>
      <c r="L701">
        <v>8</v>
      </c>
      <c r="M701">
        <v>49</v>
      </c>
      <c r="N701" t="s">
        <v>313</v>
      </c>
      <c r="O701">
        <v>49035</v>
      </c>
      <c r="P701" t="s">
        <v>235</v>
      </c>
      <c r="Q701">
        <v>490350</v>
      </c>
      <c r="R701">
        <v>61</v>
      </c>
      <c r="S701">
        <v>35</v>
      </c>
      <c r="T701" t="s">
        <v>331</v>
      </c>
      <c r="U701">
        <v>15</v>
      </c>
      <c r="V701" t="s">
        <v>342</v>
      </c>
      <c r="W701" t="s">
        <v>251</v>
      </c>
      <c r="X701" t="s">
        <v>251</v>
      </c>
      <c r="Y701" t="s">
        <v>251</v>
      </c>
      <c r="Z701" t="s">
        <v>251</v>
      </c>
      <c r="AA701" t="s">
        <v>251</v>
      </c>
      <c r="AB701" t="s">
        <v>251</v>
      </c>
      <c r="AC701"/>
      <c r="AD701"/>
      <c r="AE701" t="s">
        <v>251</v>
      </c>
      <c r="AF701">
        <v>5</v>
      </c>
      <c r="AG701" t="s">
        <v>314</v>
      </c>
      <c r="AH701" t="s">
        <v>251</v>
      </c>
      <c r="AI701" t="s">
        <v>251</v>
      </c>
      <c r="AJ701" t="s">
        <v>251</v>
      </c>
      <c r="AK701" t="s">
        <v>251</v>
      </c>
      <c r="AL701" t="s">
        <v>251</v>
      </c>
      <c r="AM701" t="s">
        <v>251</v>
      </c>
      <c r="AN701"/>
      <c r="AO701" t="s">
        <v>251</v>
      </c>
      <c r="AP701" t="s">
        <v>251</v>
      </c>
    </row>
    <row r="702" spans="1:42" x14ac:dyDescent="0.3">
      <c r="A702" s="210" t="str">
        <f t="shared" si="41"/>
        <v>SL_2028_art_35_61</v>
      </c>
      <c r="B702" s="229" t="str">
        <f t="shared" si="42"/>
        <v>Combination Short Haul Truck</v>
      </c>
      <c r="C702" s="240">
        <f t="shared" si="44"/>
        <v>2.089364887475836E-2</v>
      </c>
      <c r="D702" s="421">
        <f t="shared" si="43"/>
        <v>1.1149916615663673E-4</v>
      </c>
      <c r="E702">
        <v>5.33651E-3</v>
      </c>
      <c r="F702">
        <v>1</v>
      </c>
      <c r="G702">
        <v>1</v>
      </c>
      <c r="H702">
        <v>2027</v>
      </c>
      <c r="I702">
        <v>1</v>
      </c>
      <c r="J702">
        <v>5</v>
      </c>
      <c r="K702" t="s">
        <v>312</v>
      </c>
      <c r="L702">
        <v>8</v>
      </c>
      <c r="M702">
        <v>49</v>
      </c>
      <c r="N702" t="s">
        <v>313</v>
      </c>
      <c r="O702">
        <v>49035</v>
      </c>
      <c r="P702" t="s">
        <v>235</v>
      </c>
      <c r="Q702">
        <v>490350</v>
      </c>
      <c r="R702">
        <v>61</v>
      </c>
      <c r="S702">
        <v>35</v>
      </c>
      <c r="T702" t="s">
        <v>331</v>
      </c>
      <c r="U702">
        <v>1</v>
      </c>
      <c r="V702" t="s">
        <v>343</v>
      </c>
      <c r="W702" t="s">
        <v>251</v>
      </c>
      <c r="X702" t="s">
        <v>251</v>
      </c>
      <c r="Y702" t="s">
        <v>251</v>
      </c>
      <c r="Z702" t="s">
        <v>251</v>
      </c>
      <c r="AA702" t="s">
        <v>251</v>
      </c>
      <c r="AB702" t="s">
        <v>251</v>
      </c>
      <c r="AC702"/>
      <c r="AD702"/>
      <c r="AE702" t="s">
        <v>251</v>
      </c>
      <c r="AF702">
        <v>5</v>
      </c>
      <c r="AG702" t="s">
        <v>314</v>
      </c>
      <c r="AH702" t="s">
        <v>251</v>
      </c>
      <c r="AI702" t="s">
        <v>251</v>
      </c>
      <c r="AJ702" t="s">
        <v>251</v>
      </c>
      <c r="AK702" t="s">
        <v>251</v>
      </c>
      <c r="AL702" t="s">
        <v>251</v>
      </c>
      <c r="AM702" t="s">
        <v>251</v>
      </c>
      <c r="AN702"/>
      <c r="AO702" t="s">
        <v>251</v>
      </c>
      <c r="AP702" t="s">
        <v>251</v>
      </c>
    </row>
    <row r="703" spans="1:42" x14ac:dyDescent="0.3">
      <c r="A703" s="210" t="str">
        <f t="shared" si="41"/>
        <v>SL_2028_art_35_54</v>
      </c>
      <c r="B703" s="229" t="str">
        <f t="shared" si="42"/>
        <v>Motor Home</v>
      </c>
      <c r="C703" s="240">
        <f t="shared" si="44"/>
        <v>2.7279009872292342E-3</v>
      </c>
      <c r="D703" s="421">
        <f t="shared" si="43"/>
        <v>7.6730944548981343E-6</v>
      </c>
      <c r="E703">
        <v>2.8128200000000002E-3</v>
      </c>
      <c r="F703">
        <v>1</v>
      </c>
      <c r="G703">
        <v>1</v>
      </c>
      <c r="H703">
        <v>2027</v>
      </c>
      <c r="I703">
        <v>1</v>
      </c>
      <c r="J703">
        <v>5</v>
      </c>
      <c r="K703" t="s">
        <v>312</v>
      </c>
      <c r="L703">
        <v>8</v>
      </c>
      <c r="M703">
        <v>49</v>
      </c>
      <c r="N703" t="s">
        <v>313</v>
      </c>
      <c r="O703">
        <v>49035</v>
      </c>
      <c r="P703" t="s">
        <v>235</v>
      </c>
      <c r="Q703">
        <v>490350</v>
      </c>
      <c r="R703">
        <v>54</v>
      </c>
      <c r="S703">
        <v>35</v>
      </c>
      <c r="T703" t="s">
        <v>331</v>
      </c>
      <c r="U703">
        <v>15</v>
      </c>
      <c r="V703" t="s">
        <v>342</v>
      </c>
      <c r="W703" t="s">
        <v>251</v>
      </c>
      <c r="X703" t="s">
        <v>251</v>
      </c>
      <c r="Y703" t="s">
        <v>251</v>
      </c>
      <c r="Z703" t="s">
        <v>251</v>
      </c>
      <c r="AA703" t="s">
        <v>251</v>
      </c>
      <c r="AB703" t="s">
        <v>251</v>
      </c>
      <c r="AC703"/>
      <c r="AD703"/>
      <c r="AE703" t="s">
        <v>251</v>
      </c>
      <c r="AF703">
        <v>5</v>
      </c>
      <c r="AG703" t="s">
        <v>314</v>
      </c>
      <c r="AH703" t="s">
        <v>251</v>
      </c>
      <c r="AI703" t="s">
        <v>251</v>
      </c>
      <c r="AJ703" t="s">
        <v>251</v>
      </c>
      <c r="AK703" t="s">
        <v>251</v>
      </c>
      <c r="AL703" t="s">
        <v>251</v>
      </c>
      <c r="AM703" t="s">
        <v>251</v>
      </c>
      <c r="AN703"/>
      <c r="AO703" t="s">
        <v>251</v>
      </c>
      <c r="AP703" t="s">
        <v>251</v>
      </c>
    </row>
    <row r="704" spans="1:42" x14ac:dyDescent="0.3">
      <c r="A704" s="210" t="str">
        <f t="shared" si="41"/>
        <v>SL_2028_art_35_54</v>
      </c>
      <c r="B704" s="229" t="str">
        <f t="shared" si="42"/>
        <v>Motor Home</v>
      </c>
      <c r="C704" s="240">
        <f t="shared" si="44"/>
        <v>2.7279009872292342E-3</v>
      </c>
      <c r="D704" s="421">
        <f t="shared" si="43"/>
        <v>8.9310114371391518E-6</v>
      </c>
      <c r="E704">
        <v>3.2739499999999999E-3</v>
      </c>
      <c r="F704">
        <v>1</v>
      </c>
      <c r="G704">
        <v>1</v>
      </c>
      <c r="H704">
        <v>2027</v>
      </c>
      <c r="I704">
        <v>1</v>
      </c>
      <c r="J704">
        <v>5</v>
      </c>
      <c r="K704" t="s">
        <v>312</v>
      </c>
      <c r="L704">
        <v>8</v>
      </c>
      <c r="M704">
        <v>49</v>
      </c>
      <c r="N704" t="s">
        <v>313</v>
      </c>
      <c r="O704">
        <v>49035</v>
      </c>
      <c r="P704" t="s">
        <v>235</v>
      </c>
      <c r="Q704">
        <v>490350</v>
      </c>
      <c r="R704">
        <v>54</v>
      </c>
      <c r="S704">
        <v>35</v>
      </c>
      <c r="T704" t="s">
        <v>331</v>
      </c>
      <c r="U704">
        <v>1</v>
      </c>
      <c r="V704" t="s">
        <v>343</v>
      </c>
      <c r="W704" t="s">
        <v>251</v>
      </c>
      <c r="X704" t="s">
        <v>251</v>
      </c>
      <c r="Y704" t="s">
        <v>251</v>
      </c>
      <c r="Z704" t="s">
        <v>251</v>
      </c>
      <c r="AA704" t="s">
        <v>251</v>
      </c>
      <c r="AB704" t="s">
        <v>251</v>
      </c>
      <c r="AC704"/>
      <c r="AD704"/>
      <c r="AE704" t="s">
        <v>251</v>
      </c>
      <c r="AF704">
        <v>5</v>
      </c>
      <c r="AG704" t="s">
        <v>314</v>
      </c>
      <c r="AH704" t="s">
        <v>251</v>
      </c>
      <c r="AI704" t="s">
        <v>251</v>
      </c>
      <c r="AJ704" t="s">
        <v>251</v>
      </c>
      <c r="AK704" t="s">
        <v>251</v>
      </c>
      <c r="AL704" t="s">
        <v>251</v>
      </c>
      <c r="AM704" t="s">
        <v>251</v>
      </c>
      <c r="AN704"/>
      <c r="AO704" t="s">
        <v>251</v>
      </c>
      <c r="AP704" t="s">
        <v>251</v>
      </c>
    </row>
    <row r="705" spans="1:42" x14ac:dyDescent="0.3">
      <c r="A705" s="210" t="str">
        <f t="shared" si="41"/>
        <v>SL_2028_art_35_53</v>
      </c>
      <c r="B705" s="229" t="str">
        <f t="shared" si="42"/>
        <v>Single Long Haul Truck</v>
      </c>
      <c r="C705" s="240">
        <f t="shared" si="44"/>
        <v>1.7512108294727017E-3</v>
      </c>
      <c r="D705" s="421">
        <f t="shared" si="43"/>
        <v>5.117843600700792E-6</v>
      </c>
      <c r="E705">
        <v>2.92246E-3</v>
      </c>
      <c r="F705">
        <v>1</v>
      </c>
      <c r="G705">
        <v>1</v>
      </c>
      <c r="H705">
        <v>2027</v>
      </c>
      <c r="I705">
        <v>1</v>
      </c>
      <c r="J705">
        <v>5</v>
      </c>
      <c r="K705" t="s">
        <v>312</v>
      </c>
      <c r="L705">
        <v>8</v>
      </c>
      <c r="M705">
        <v>49</v>
      </c>
      <c r="N705" t="s">
        <v>313</v>
      </c>
      <c r="O705">
        <v>49035</v>
      </c>
      <c r="P705" t="s">
        <v>235</v>
      </c>
      <c r="Q705">
        <v>490350</v>
      </c>
      <c r="R705">
        <v>53</v>
      </c>
      <c r="S705">
        <v>35</v>
      </c>
      <c r="T705" t="s">
        <v>331</v>
      </c>
      <c r="U705">
        <v>15</v>
      </c>
      <c r="V705" t="s">
        <v>342</v>
      </c>
      <c r="W705" t="s">
        <v>251</v>
      </c>
      <c r="X705" t="s">
        <v>251</v>
      </c>
      <c r="Y705" t="s">
        <v>251</v>
      </c>
      <c r="Z705" t="s">
        <v>251</v>
      </c>
      <c r="AA705" t="s">
        <v>251</v>
      </c>
      <c r="AB705" t="s">
        <v>251</v>
      </c>
      <c r="AC705"/>
      <c r="AD705"/>
      <c r="AE705" t="s">
        <v>251</v>
      </c>
      <c r="AF705">
        <v>5</v>
      </c>
      <c r="AG705" t="s">
        <v>314</v>
      </c>
      <c r="AH705" t="s">
        <v>251</v>
      </c>
      <c r="AI705" t="s">
        <v>251</v>
      </c>
      <c r="AJ705" t="s">
        <v>251</v>
      </c>
      <c r="AK705" t="s">
        <v>251</v>
      </c>
      <c r="AL705" t="s">
        <v>251</v>
      </c>
      <c r="AM705" t="s">
        <v>251</v>
      </c>
      <c r="AN705"/>
      <c r="AO705" t="s">
        <v>251</v>
      </c>
      <c r="AP705" t="s">
        <v>251</v>
      </c>
    </row>
    <row r="706" spans="1:42" x14ac:dyDescent="0.3">
      <c r="A706" s="210" t="str">
        <f t="shared" si="41"/>
        <v>SL_2028_art_35_53</v>
      </c>
      <c r="B706" s="229" t="str">
        <f t="shared" si="42"/>
        <v>Single Long Haul Truck</v>
      </c>
      <c r="C706" s="240">
        <f t="shared" si="44"/>
        <v>1.7512108294727017E-3</v>
      </c>
      <c r="D706" s="421">
        <f t="shared" si="43"/>
        <v>5.3874425078981137E-6</v>
      </c>
      <c r="E706">
        <v>3.0764099999999999E-3</v>
      </c>
      <c r="F706">
        <v>1</v>
      </c>
      <c r="G706">
        <v>1</v>
      </c>
      <c r="H706">
        <v>2027</v>
      </c>
      <c r="I706">
        <v>1</v>
      </c>
      <c r="J706">
        <v>5</v>
      </c>
      <c r="K706" t="s">
        <v>312</v>
      </c>
      <c r="L706">
        <v>8</v>
      </c>
      <c r="M706">
        <v>49</v>
      </c>
      <c r="N706" t="s">
        <v>313</v>
      </c>
      <c r="O706">
        <v>49035</v>
      </c>
      <c r="P706" t="s">
        <v>235</v>
      </c>
      <c r="Q706">
        <v>490350</v>
      </c>
      <c r="R706">
        <v>53</v>
      </c>
      <c r="S706">
        <v>35</v>
      </c>
      <c r="T706" t="s">
        <v>331</v>
      </c>
      <c r="U706">
        <v>1</v>
      </c>
      <c r="V706" t="s">
        <v>343</v>
      </c>
      <c r="W706" t="s">
        <v>251</v>
      </c>
      <c r="X706" t="s">
        <v>251</v>
      </c>
      <c r="Y706" t="s">
        <v>251</v>
      </c>
      <c r="Z706" t="s">
        <v>251</v>
      </c>
      <c r="AA706" t="s">
        <v>251</v>
      </c>
      <c r="AB706" t="s">
        <v>251</v>
      </c>
      <c r="AC706"/>
      <c r="AD706"/>
      <c r="AE706" t="s">
        <v>251</v>
      </c>
      <c r="AF706">
        <v>5</v>
      </c>
      <c r="AG706" t="s">
        <v>314</v>
      </c>
      <c r="AH706" t="s">
        <v>251</v>
      </c>
      <c r="AI706" t="s">
        <v>251</v>
      </c>
      <c r="AJ706" t="s">
        <v>251</v>
      </c>
      <c r="AK706" t="s">
        <v>251</v>
      </c>
      <c r="AL706" t="s">
        <v>251</v>
      </c>
      <c r="AM706" t="s">
        <v>251</v>
      </c>
      <c r="AN706"/>
      <c r="AO706" t="s">
        <v>251</v>
      </c>
      <c r="AP706" t="s">
        <v>251</v>
      </c>
    </row>
    <row r="707" spans="1:42" x14ac:dyDescent="0.3">
      <c r="A707" s="210" t="str">
        <f t="shared" si="41"/>
        <v>SL_2028_art_35_52</v>
      </c>
      <c r="B707" s="229" t="str">
        <f t="shared" si="42"/>
        <v>Single Short Haul Truck</v>
      </c>
      <c r="C707" s="240">
        <f t="shared" si="44"/>
        <v>2.5384092162257711E-2</v>
      </c>
      <c r="D707" s="421">
        <f t="shared" si="43"/>
        <v>5.7623158412933115E-5</v>
      </c>
      <c r="E707">
        <v>2.27005E-3</v>
      </c>
      <c r="F707">
        <v>1</v>
      </c>
      <c r="G707">
        <v>1</v>
      </c>
      <c r="H707">
        <v>2027</v>
      </c>
      <c r="I707">
        <v>1</v>
      </c>
      <c r="J707">
        <v>5</v>
      </c>
      <c r="K707" t="s">
        <v>312</v>
      </c>
      <c r="L707">
        <v>8</v>
      </c>
      <c r="M707">
        <v>49</v>
      </c>
      <c r="N707" t="s">
        <v>313</v>
      </c>
      <c r="O707">
        <v>49035</v>
      </c>
      <c r="P707" t="s">
        <v>235</v>
      </c>
      <c r="Q707">
        <v>490350</v>
      </c>
      <c r="R707">
        <v>52</v>
      </c>
      <c r="S707">
        <v>35</v>
      </c>
      <c r="T707" t="s">
        <v>331</v>
      </c>
      <c r="U707">
        <v>15</v>
      </c>
      <c r="V707" t="s">
        <v>342</v>
      </c>
      <c r="W707" t="s">
        <v>251</v>
      </c>
      <c r="X707" t="s">
        <v>251</v>
      </c>
      <c r="Y707" t="s">
        <v>251</v>
      </c>
      <c r="Z707" t="s">
        <v>251</v>
      </c>
      <c r="AA707" t="s">
        <v>251</v>
      </c>
      <c r="AB707" t="s">
        <v>251</v>
      </c>
      <c r="AC707"/>
      <c r="AD707"/>
      <c r="AE707" t="s">
        <v>251</v>
      </c>
      <c r="AF707">
        <v>5</v>
      </c>
      <c r="AG707" t="s">
        <v>314</v>
      </c>
      <c r="AH707" t="s">
        <v>251</v>
      </c>
      <c r="AI707" t="s">
        <v>251</v>
      </c>
      <c r="AJ707" t="s">
        <v>251</v>
      </c>
      <c r="AK707" t="s">
        <v>251</v>
      </c>
      <c r="AL707" t="s">
        <v>251</v>
      </c>
      <c r="AM707" t="s">
        <v>251</v>
      </c>
      <c r="AN707"/>
      <c r="AO707" t="s">
        <v>251</v>
      </c>
      <c r="AP707" t="s">
        <v>251</v>
      </c>
    </row>
    <row r="708" spans="1:42" x14ac:dyDescent="0.3">
      <c r="A708" s="210" t="str">
        <f t="shared" si="41"/>
        <v>SL_2028_art_35_52</v>
      </c>
      <c r="B708" s="229" t="str">
        <f t="shared" si="42"/>
        <v>Single Short Haul Truck</v>
      </c>
      <c r="C708" s="240">
        <f t="shared" si="44"/>
        <v>2.5384092162257711E-2</v>
      </c>
      <c r="D708" s="421">
        <f t="shared" si="43"/>
        <v>6.1934392625770973E-5</v>
      </c>
      <c r="E708">
        <v>2.4398900000000001E-3</v>
      </c>
      <c r="F708">
        <v>1</v>
      </c>
      <c r="G708">
        <v>1</v>
      </c>
      <c r="H708">
        <v>2027</v>
      </c>
      <c r="I708">
        <v>1</v>
      </c>
      <c r="J708">
        <v>5</v>
      </c>
      <c r="K708" t="s">
        <v>312</v>
      </c>
      <c r="L708">
        <v>8</v>
      </c>
      <c r="M708">
        <v>49</v>
      </c>
      <c r="N708" t="s">
        <v>313</v>
      </c>
      <c r="O708">
        <v>49035</v>
      </c>
      <c r="P708" t="s">
        <v>235</v>
      </c>
      <c r="Q708">
        <v>490350</v>
      </c>
      <c r="R708">
        <v>52</v>
      </c>
      <c r="S708">
        <v>35</v>
      </c>
      <c r="T708" t="s">
        <v>331</v>
      </c>
      <c r="U708">
        <v>1</v>
      </c>
      <c r="V708" t="s">
        <v>343</v>
      </c>
      <c r="W708" t="s">
        <v>251</v>
      </c>
      <c r="X708" t="s">
        <v>251</v>
      </c>
      <c r="Y708" t="s">
        <v>251</v>
      </c>
      <c r="Z708" t="s">
        <v>251</v>
      </c>
      <c r="AA708" t="s">
        <v>251</v>
      </c>
      <c r="AB708" t="s">
        <v>251</v>
      </c>
      <c r="AC708"/>
      <c r="AD708"/>
      <c r="AE708" t="s">
        <v>251</v>
      </c>
      <c r="AF708">
        <v>5</v>
      </c>
      <c r="AG708" t="s">
        <v>314</v>
      </c>
      <c r="AH708" t="s">
        <v>251</v>
      </c>
      <c r="AI708" t="s">
        <v>251</v>
      </c>
      <c r="AJ708" t="s">
        <v>251</v>
      </c>
      <c r="AK708" t="s">
        <v>251</v>
      </c>
      <c r="AL708" t="s">
        <v>251</v>
      </c>
      <c r="AM708" t="s">
        <v>251</v>
      </c>
      <c r="AN708"/>
      <c r="AO708" t="s">
        <v>251</v>
      </c>
      <c r="AP708" t="s">
        <v>251</v>
      </c>
    </row>
    <row r="709" spans="1:42" x14ac:dyDescent="0.3">
      <c r="A709" s="210" t="str">
        <f t="shared" si="41"/>
        <v>SL_2028_art_35_51</v>
      </c>
      <c r="B709" s="229" t="str">
        <f t="shared" si="42"/>
        <v>Refuse Truck</v>
      </c>
      <c r="C709" s="240">
        <f t="shared" si="44"/>
        <v>1.3855574196514914E-3</v>
      </c>
      <c r="D709" s="421">
        <f t="shared" si="43"/>
        <v>4.8568775565495519E-6</v>
      </c>
      <c r="E709">
        <v>3.5053599999999999E-3</v>
      </c>
      <c r="F709">
        <v>1</v>
      </c>
      <c r="G709">
        <v>1</v>
      </c>
      <c r="H709">
        <v>2027</v>
      </c>
      <c r="I709">
        <v>1</v>
      </c>
      <c r="J709">
        <v>5</v>
      </c>
      <c r="K709" t="s">
        <v>312</v>
      </c>
      <c r="L709">
        <v>8</v>
      </c>
      <c r="M709">
        <v>49</v>
      </c>
      <c r="N709" t="s">
        <v>313</v>
      </c>
      <c r="O709">
        <v>49035</v>
      </c>
      <c r="P709" t="s">
        <v>235</v>
      </c>
      <c r="Q709">
        <v>490350</v>
      </c>
      <c r="R709">
        <v>51</v>
      </c>
      <c r="S709">
        <v>35</v>
      </c>
      <c r="T709" t="s">
        <v>331</v>
      </c>
      <c r="U709">
        <v>15</v>
      </c>
      <c r="V709" t="s">
        <v>342</v>
      </c>
      <c r="W709" t="s">
        <v>251</v>
      </c>
      <c r="X709" t="s">
        <v>251</v>
      </c>
      <c r="Y709" t="s">
        <v>251</v>
      </c>
      <c r="Z709" t="s">
        <v>251</v>
      </c>
      <c r="AA709" t="s">
        <v>251</v>
      </c>
      <c r="AB709" t="s">
        <v>251</v>
      </c>
      <c r="AC709"/>
      <c r="AD709"/>
      <c r="AE709" t="s">
        <v>251</v>
      </c>
      <c r="AF709">
        <v>5</v>
      </c>
      <c r="AG709" t="s">
        <v>314</v>
      </c>
      <c r="AH709" t="s">
        <v>251</v>
      </c>
      <c r="AI709" t="s">
        <v>251</v>
      </c>
      <c r="AJ709" t="s">
        <v>251</v>
      </c>
      <c r="AK709" t="s">
        <v>251</v>
      </c>
      <c r="AL709" t="s">
        <v>251</v>
      </c>
      <c r="AM709" t="s">
        <v>251</v>
      </c>
      <c r="AN709"/>
      <c r="AO709" t="s">
        <v>251</v>
      </c>
      <c r="AP709" t="s">
        <v>251</v>
      </c>
    </row>
    <row r="710" spans="1:42" x14ac:dyDescent="0.3">
      <c r="A710" s="210" t="str">
        <f t="shared" si="41"/>
        <v>SL_2028_art_35_51</v>
      </c>
      <c r="B710" s="229" t="str">
        <f t="shared" si="42"/>
        <v>Refuse Truck</v>
      </c>
      <c r="C710" s="240">
        <f t="shared" si="44"/>
        <v>1.3855574196514914E-3</v>
      </c>
      <c r="D710" s="421">
        <f t="shared" si="43"/>
        <v>5.099336249414367E-6</v>
      </c>
      <c r="E710">
        <v>3.6803500000000002E-3</v>
      </c>
      <c r="F710">
        <v>1</v>
      </c>
      <c r="G710">
        <v>1</v>
      </c>
      <c r="H710">
        <v>2027</v>
      </c>
      <c r="I710">
        <v>1</v>
      </c>
      <c r="J710">
        <v>5</v>
      </c>
      <c r="K710" t="s">
        <v>312</v>
      </c>
      <c r="L710">
        <v>8</v>
      </c>
      <c r="M710">
        <v>49</v>
      </c>
      <c r="N710" t="s">
        <v>313</v>
      </c>
      <c r="O710">
        <v>49035</v>
      </c>
      <c r="P710" t="s">
        <v>235</v>
      </c>
      <c r="Q710">
        <v>490350</v>
      </c>
      <c r="R710">
        <v>51</v>
      </c>
      <c r="S710">
        <v>35</v>
      </c>
      <c r="T710" t="s">
        <v>331</v>
      </c>
      <c r="U710">
        <v>1</v>
      </c>
      <c r="V710" t="s">
        <v>343</v>
      </c>
      <c r="W710" t="s">
        <v>251</v>
      </c>
      <c r="X710" t="s">
        <v>251</v>
      </c>
      <c r="Y710" t="s">
        <v>251</v>
      </c>
      <c r="Z710" t="s">
        <v>251</v>
      </c>
      <c r="AA710" t="s">
        <v>251</v>
      </c>
      <c r="AB710" t="s">
        <v>251</v>
      </c>
      <c r="AC710"/>
      <c r="AD710"/>
      <c r="AE710" t="s">
        <v>251</v>
      </c>
      <c r="AF710">
        <v>5</v>
      </c>
      <c r="AG710" t="s">
        <v>314</v>
      </c>
      <c r="AH710" t="s">
        <v>251</v>
      </c>
      <c r="AI710" t="s">
        <v>251</v>
      </c>
      <c r="AJ710" t="s">
        <v>251</v>
      </c>
      <c r="AK710" t="s">
        <v>251</v>
      </c>
      <c r="AL710" t="s">
        <v>251</v>
      </c>
      <c r="AM710" t="s">
        <v>251</v>
      </c>
      <c r="AN710"/>
      <c r="AO710" t="s">
        <v>251</v>
      </c>
      <c r="AP710" t="s">
        <v>251</v>
      </c>
    </row>
    <row r="711" spans="1:42" x14ac:dyDescent="0.3">
      <c r="A711" s="210" t="str">
        <f t="shared" si="41"/>
        <v>SL_2028_art_35_43</v>
      </c>
      <c r="B711" s="229" t="str">
        <f t="shared" si="42"/>
        <v>School Bus</v>
      </c>
      <c r="C711" s="240">
        <f t="shared" si="44"/>
        <v>1.144824296919607E-3</v>
      </c>
      <c r="D711" s="421">
        <f t="shared" si="43"/>
        <v>4.4478599101490878E-6</v>
      </c>
      <c r="E711">
        <v>3.8851900000000002E-3</v>
      </c>
      <c r="F711">
        <v>1</v>
      </c>
      <c r="G711">
        <v>1</v>
      </c>
      <c r="H711">
        <v>2027</v>
      </c>
      <c r="I711">
        <v>1</v>
      </c>
      <c r="J711">
        <v>5</v>
      </c>
      <c r="K711" t="s">
        <v>312</v>
      </c>
      <c r="L711">
        <v>8</v>
      </c>
      <c r="M711">
        <v>49</v>
      </c>
      <c r="N711" t="s">
        <v>313</v>
      </c>
      <c r="O711">
        <v>49035</v>
      </c>
      <c r="P711" t="s">
        <v>235</v>
      </c>
      <c r="Q711">
        <v>490350</v>
      </c>
      <c r="R711">
        <v>43</v>
      </c>
      <c r="S711">
        <v>35</v>
      </c>
      <c r="T711" t="s">
        <v>331</v>
      </c>
      <c r="U711">
        <v>15</v>
      </c>
      <c r="V711" t="s">
        <v>342</v>
      </c>
      <c r="W711" t="s">
        <v>251</v>
      </c>
      <c r="X711" t="s">
        <v>251</v>
      </c>
      <c r="Y711" t="s">
        <v>251</v>
      </c>
      <c r="Z711" t="s">
        <v>251</v>
      </c>
      <c r="AA711" t="s">
        <v>251</v>
      </c>
      <c r="AB711" t="s">
        <v>251</v>
      </c>
      <c r="AC711"/>
      <c r="AD711"/>
      <c r="AE711" t="s">
        <v>251</v>
      </c>
      <c r="AF711">
        <v>5</v>
      </c>
      <c r="AG711" t="s">
        <v>314</v>
      </c>
      <c r="AH711" t="s">
        <v>251</v>
      </c>
      <c r="AI711" t="s">
        <v>251</v>
      </c>
      <c r="AJ711" t="s">
        <v>251</v>
      </c>
      <c r="AK711" t="s">
        <v>251</v>
      </c>
      <c r="AL711" t="s">
        <v>251</v>
      </c>
      <c r="AM711" t="s">
        <v>251</v>
      </c>
      <c r="AN711"/>
      <c r="AO711" t="s">
        <v>251</v>
      </c>
      <c r="AP711" t="s">
        <v>251</v>
      </c>
    </row>
    <row r="712" spans="1:42" x14ac:dyDescent="0.3">
      <c r="A712" s="210" t="str">
        <f t="shared" si="41"/>
        <v>SL_2028_art_35_43</v>
      </c>
      <c r="B712" s="229" t="str">
        <f t="shared" si="42"/>
        <v>School Bus</v>
      </c>
      <c r="C712" s="240">
        <f t="shared" si="44"/>
        <v>1.144824296919607E-3</v>
      </c>
      <c r="D712" s="421">
        <f t="shared" si="43"/>
        <v>4.664998734545829E-6</v>
      </c>
      <c r="E712">
        <v>4.0748599999999996E-3</v>
      </c>
      <c r="F712">
        <v>1</v>
      </c>
      <c r="G712">
        <v>1</v>
      </c>
      <c r="H712">
        <v>2027</v>
      </c>
      <c r="I712">
        <v>1</v>
      </c>
      <c r="J712">
        <v>5</v>
      </c>
      <c r="K712" t="s">
        <v>312</v>
      </c>
      <c r="L712">
        <v>8</v>
      </c>
      <c r="M712">
        <v>49</v>
      </c>
      <c r="N712" t="s">
        <v>313</v>
      </c>
      <c r="O712">
        <v>49035</v>
      </c>
      <c r="P712" t="s">
        <v>235</v>
      </c>
      <c r="Q712">
        <v>490350</v>
      </c>
      <c r="R712">
        <v>43</v>
      </c>
      <c r="S712">
        <v>35</v>
      </c>
      <c r="T712" t="s">
        <v>331</v>
      </c>
      <c r="U712">
        <v>1</v>
      </c>
      <c r="V712" t="s">
        <v>343</v>
      </c>
      <c r="W712" t="s">
        <v>251</v>
      </c>
      <c r="X712" t="s">
        <v>251</v>
      </c>
      <c r="Y712" t="s">
        <v>251</v>
      </c>
      <c r="Z712" t="s">
        <v>251</v>
      </c>
      <c r="AA712" t="s">
        <v>251</v>
      </c>
      <c r="AB712" t="s">
        <v>251</v>
      </c>
      <c r="AC712"/>
      <c r="AD712"/>
      <c r="AE712" t="s">
        <v>251</v>
      </c>
      <c r="AF712">
        <v>5</v>
      </c>
      <c r="AG712" t="s">
        <v>314</v>
      </c>
      <c r="AH712" t="s">
        <v>251</v>
      </c>
      <c r="AI712" t="s">
        <v>251</v>
      </c>
      <c r="AJ712" t="s">
        <v>251</v>
      </c>
      <c r="AK712" t="s">
        <v>251</v>
      </c>
      <c r="AL712" t="s">
        <v>251</v>
      </c>
      <c r="AM712" t="s">
        <v>251</v>
      </c>
      <c r="AN712"/>
      <c r="AO712" t="s">
        <v>251</v>
      </c>
      <c r="AP712" t="s">
        <v>251</v>
      </c>
    </row>
    <row r="713" spans="1:42" x14ac:dyDescent="0.3">
      <c r="A713" s="210" t="str">
        <f t="shared" si="41"/>
        <v>SL_2028_art_35_42</v>
      </c>
      <c r="B713" s="229" t="str">
        <f t="shared" si="42"/>
        <v>Transit Bus</v>
      </c>
      <c r="C713" s="240">
        <f t="shared" si="44"/>
        <v>4.7511097353918329E-4</v>
      </c>
      <c r="D713" s="421">
        <f t="shared" si="43"/>
        <v>9.2181981308019421E-7</v>
      </c>
      <c r="E713">
        <v>1.9402200000000001E-3</v>
      </c>
      <c r="F713">
        <v>1</v>
      </c>
      <c r="G713">
        <v>1</v>
      </c>
      <c r="H713">
        <v>2027</v>
      </c>
      <c r="I713">
        <v>1</v>
      </c>
      <c r="J713">
        <v>5</v>
      </c>
      <c r="K713" t="s">
        <v>312</v>
      </c>
      <c r="L713">
        <v>8</v>
      </c>
      <c r="M713">
        <v>49</v>
      </c>
      <c r="N713" t="s">
        <v>313</v>
      </c>
      <c r="O713">
        <v>49035</v>
      </c>
      <c r="P713" t="s">
        <v>235</v>
      </c>
      <c r="Q713">
        <v>490350</v>
      </c>
      <c r="R713">
        <v>42</v>
      </c>
      <c r="S713">
        <v>35</v>
      </c>
      <c r="T713" t="s">
        <v>331</v>
      </c>
      <c r="U713">
        <v>15</v>
      </c>
      <c r="V713" t="s">
        <v>342</v>
      </c>
      <c r="W713" t="s">
        <v>251</v>
      </c>
      <c r="X713" t="s">
        <v>251</v>
      </c>
      <c r="Y713" t="s">
        <v>251</v>
      </c>
      <c r="Z713" t="s">
        <v>251</v>
      </c>
      <c r="AA713" t="s">
        <v>251</v>
      </c>
      <c r="AB713" t="s">
        <v>251</v>
      </c>
      <c r="AC713"/>
      <c r="AD713"/>
      <c r="AE713" t="s">
        <v>251</v>
      </c>
      <c r="AF713">
        <v>5</v>
      </c>
      <c r="AG713" t="s">
        <v>314</v>
      </c>
      <c r="AH713" t="s">
        <v>251</v>
      </c>
      <c r="AI713" t="s">
        <v>251</v>
      </c>
      <c r="AJ713" t="s">
        <v>251</v>
      </c>
      <c r="AK713" t="s">
        <v>251</v>
      </c>
      <c r="AL713" t="s">
        <v>251</v>
      </c>
      <c r="AM713" t="s">
        <v>251</v>
      </c>
      <c r="AN713"/>
      <c r="AO713" t="s">
        <v>251</v>
      </c>
      <c r="AP713" t="s">
        <v>251</v>
      </c>
    </row>
    <row r="714" spans="1:42" x14ac:dyDescent="0.3">
      <c r="A714" s="210" t="str">
        <f t="shared" si="41"/>
        <v>SL_2028_art_35_42</v>
      </c>
      <c r="B714" s="229" t="str">
        <f t="shared" si="42"/>
        <v>Transit Bus</v>
      </c>
      <c r="C714" s="240">
        <f t="shared" si="44"/>
        <v>4.7511097353918329E-4</v>
      </c>
      <c r="D714" s="421">
        <f t="shared" si="43"/>
        <v>9.6794833750111357E-7</v>
      </c>
      <c r="E714">
        <v>2.0373100000000001E-3</v>
      </c>
      <c r="F714">
        <v>1</v>
      </c>
      <c r="G714">
        <v>1</v>
      </c>
      <c r="H714">
        <v>2027</v>
      </c>
      <c r="I714">
        <v>1</v>
      </c>
      <c r="J714">
        <v>5</v>
      </c>
      <c r="K714" t="s">
        <v>312</v>
      </c>
      <c r="L714">
        <v>8</v>
      </c>
      <c r="M714">
        <v>49</v>
      </c>
      <c r="N714" t="s">
        <v>313</v>
      </c>
      <c r="O714">
        <v>49035</v>
      </c>
      <c r="P714" t="s">
        <v>235</v>
      </c>
      <c r="Q714">
        <v>490350</v>
      </c>
      <c r="R714">
        <v>42</v>
      </c>
      <c r="S714">
        <v>35</v>
      </c>
      <c r="T714" t="s">
        <v>331</v>
      </c>
      <c r="U714">
        <v>1</v>
      </c>
      <c r="V714" t="s">
        <v>343</v>
      </c>
      <c r="W714" t="s">
        <v>251</v>
      </c>
      <c r="X714" t="s">
        <v>251</v>
      </c>
      <c r="Y714" t="s">
        <v>251</v>
      </c>
      <c r="Z714" t="s">
        <v>251</v>
      </c>
      <c r="AA714" t="s">
        <v>251</v>
      </c>
      <c r="AB714" t="s">
        <v>251</v>
      </c>
      <c r="AC714"/>
      <c r="AD714"/>
      <c r="AE714" t="s">
        <v>251</v>
      </c>
      <c r="AF714">
        <v>5</v>
      </c>
      <c r="AG714" t="s">
        <v>314</v>
      </c>
      <c r="AH714" t="s">
        <v>251</v>
      </c>
      <c r="AI714" t="s">
        <v>251</v>
      </c>
      <c r="AJ714" t="s">
        <v>251</v>
      </c>
      <c r="AK714" t="s">
        <v>251</v>
      </c>
      <c r="AL714" t="s">
        <v>251</v>
      </c>
      <c r="AM714" t="s">
        <v>251</v>
      </c>
      <c r="AN714"/>
      <c r="AO714" t="s">
        <v>251</v>
      </c>
      <c r="AP714" t="s">
        <v>251</v>
      </c>
    </row>
    <row r="715" spans="1:42" x14ac:dyDescent="0.3">
      <c r="A715" s="210" t="str">
        <f t="shared" si="41"/>
        <v>SL_2028_art_35_41</v>
      </c>
      <c r="B715" s="229" t="str">
        <f t="shared" si="42"/>
        <v>Intercity Bus</v>
      </c>
      <c r="C715" s="240">
        <f t="shared" si="44"/>
        <v>1.4397214122347196E-3</v>
      </c>
      <c r="D715" s="421">
        <f t="shared" si="43"/>
        <v>6.1604383480252646E-6</v>
      </c>
      <c r="E715">
        <v>4.2789100000000004E-3</v>
      </c>
      <c r="F715">
        <v>1</v>
      </c>
      <c r="G715">
        <v>1</v>
      </c>
      <c r="H715">
        <v>2027</v>
      </c>
      <c r="I715">
        <v>1</v>
      </c>
      <c r="J715">
        <v>5</v>
      </c>
      <c r="K715" t="s">
        <v>312</v>
      </c>
      <c r="L715">
        <v>8</v>
      </c>
      <c r="M715">
        <v>49</v>
      </c>
      <c r="N715" t="s">
        <v>313</v>
      </c>
      <c r="O715">
        <v>49035</v>
      </c>
      <c r="P715" t="s">
        <v>235</v>
      </c>
      <c r="Q715">
        <v>490350</v>
      </c>
      <c r="R715">
        <v>41</v>
      </c>
      <c r="S715">
        <v>35</v>
      </c>
      <c r="T715" t="s">
        <v>331</v>
      </c>
      <c r="U715">
        <v>15</v>
      </c>
      <c r="V715" t="s">
        <v>342</v>
      </c>
      <c r="W715" t="s">
        <v>251</v>
      </c>
      <c r="X715" t="s">
        <v>251</v>
      </c>
      <c r="Y715" t="s">
        <v>251</v>
      </c>
      <c r="Z715" t="s">
        <v>251</v>
      </c>
      <c r="AA715" t="s">
        <v>251</v>
      </c>
      <c r="AB715" t="s">
        <v>251</v>
      </c>
      <c r="AC715"/>
      <c r="AD715"/>
      <c r="AE715" t="s">
        <v>251</v>
      </c>
      <c r="AF715">
        <v>5</v>
      </c>
      <c r="AG715" t="s">
        <v>314</v>
      </c>
      <c r="AH715" t="s">
        <v>251</v>
      </c>
      <c r="AI715" t="s">
        <v>251</v>
      </c>
      <c r="AJ715" t="s">
        <v>251</v>
      </c>
      <c r="AK715" t="s">
        <v>251</v>
      </c>
      <c r="AL715" t="s">
        <v>251</v>
      </c>
      <c r="AM715" t="s">
        <v>251</v>
      </c>
      <c r="AN715"/>
      <c r="AO715" t="s">
        <v>251</v>
      </c>
      <c r="AP715" t="s">
        <v>251</v>
      </c>
    </row>
    <row r="716" spans="1:42" x14ac:dyDescent="0.3">
      <c r="A716" s="210" t="str">
        <f t="shared" si="41"/>
        <v>SL_2028_art_35_41</v>
      </c>
      <c r="B716" s="229" t="str">
        <f t="shared" si="42"/>
        <v>Intercity Bus</v>
      </c>
      <c r="C716" s="240">
        <f t="shared" si="44"/>
        <v>1.4397214122347196E-3</v>
      </c>
      <c r="D716" s="421">
        <f t="shared" si="43"/>
        <v>6.4580575583624255E-6</v>
      </c>
      <c r="E716">
        <v>4.48563E-3</v>
      </c>
      <c r="F716">
        <v>1</v>
      </c>
      <c r="G716">
        <v>1</v>
      </c>
      <c r="H716">
        <v>2027</v>
      </c>
      <c r="I716">
        <v>1</v>
      </c>
      <c r="J716">
        <v>5</v>
      </c>
      <c r="K716" t="s">
        <v>312</v>
      </c>
      <c r="L716">
        <v>8</v>
      </c>
      <c r="M716">
        <v>49</v>
      </c>
      <c r="N716" t="s">
        <v>313</v>
      </c>
      <c r="O716">
        <v>49035</v>
      </c>
      <c r="P716" t="s">
        <v>235</v>
      </c>
      <c r="Q716">
        <v>490350</v>
      </c>
      <c r="R716">
        <v>41</v>
      </c>
      <c r="S716">
        <v>35</v>
      </c>
      <c r="T716" t="s">
        <v>331</v>
      </c>
      <c r="U716">
        <v>1</v>
      </c>
      <c r="V716" t="s">
        <v>343</v>
      </c>
      <c r="W716" t="s">
        <v>251</v>
      </c>
      <c r="X716" t="s">
        <v>251</v>
      </c>
      <c r="Y716" t="s">
        <v>251</v>
      </c>
      <c r="Z716" t="s">
        <v>251</v>
      </c>
      <c r="AA716" t="s">
        <v>251</v>
      </c>
      <c r="AB716" t="s">
        <v>251</v>
      </c>
      <c r="AC716"/>
      <c r="AD716"/>
      <c r="AE716" t="s">
        <v>251</v>
      </c>
      <c r="AF716">
        <v>5</v>
      </c>
      <c r="AG716" t="s">
        <v>314</v>
      </c>
      <c r="AH716" t="s">
        <v>251</v>
      </c>
      <c r="AI716" t="s">
        <v>251</v>
      </c>
      <c r="AJ716" t="s">
        <v>251</v>
      </c>
      <c r="AK716" t="s">
        <v>251</v>
      </c>
      <c r="AL716" t="s">
        <v>251</v>
      </c>
      <c r="AM716" t="s">
        <v>251</v>
      </c>
      <c r="AN716"/>
      <c r="AO716" t="s">
        <v>251</v>
      </c>
      <c r="AP716" t="s">
        <v>251</v>
      </c>
    </row>
    <row r="717" spans="1:42" x14ac:dyDescent="0.3">
      <c r="A717" s="210" t="str">
        <f t="shared" si="41"/>
        <v>SL_2028_art_35_32</v>
      </c>
      <c r="B717" s="229" t="str">
        <f t="shared" si="42"/>
        <v>Light Commercial Truck</v>
      </c>
      <c r="C717" s="240">
        <f t="shared" si="44"/>
        <v>2.8352451231163752E-2</v>
      </c>
      <c r="D717" s="421">
        <f t="shared" si="43"/>
        <v>3.2863042697529593E-7</v>
      </c>
      <c r="E717">
        <v>1.1590899999999999E-5</v>
      </c>
      <c r="F717">
        <v>1</v>
      </c>
      <c r="G717">
        <v>1</v>
      </c>
      <c r="H717">
        <v>2027</v>
      </c>
      <c r="I717">
        <v>1</v>
      </c>
      <c r="J717">
        <v>5</v>
      </c>
      <c r="K717" t="s">
        <v>312</v>
      </c>
      <c r="L717">
        <v>8</v>
      </c>
      <c r="M717">
        <v>49</v>
      </c>
      <c r="N717" t="s">
        <v>313</v>
      </c>
      <c r="O717">
        <v>49035</v>
      </c>
      <c r="P717" t="s">
        <v>235</v>
      </c>
      <c r="Q717">
        <v>490350</v>
      </c>
      <c r="R717">
        <v>32</v>
      </c>
      <c r="S717">
        <v>35</v>
      </c>
      <c r="T717" t="s">
        <v>331</v>
      </c>
      <c r="U717">
        <v>15</v>
      </c>
      <c r="V717" t="s">
        <v>342</v>
      </c>
      <c r="W717" t="s">
        <v>251</v>
      </c>
      <c r="X717" t="s">
        <v>251</v>
      </c>
      <c r="Y717" t="s">
        <v>251</v>
      </c>
      <c r="Z717" t="s">
        <v>251</v>
      </c>
      <c r="AA717" t="s">
        <v>251</v>
      </c>
      <c r="AB717" t="s">
        <v>251</v>
      </c>
      <c r="AC717"/>
      <c r="AD717"/>
      <c r="AE717" t="s">
        <v>251</v>
      </c>
      <c r="AF717">
        <v>5</v>
      </c>
      <c r="AG717" t="s">
        <v>314</v>
      </c>
      <c r="AH717" t="s">
        <v>251</v>
      </c>
      <c r="AI717" t="s">
        <v>251</v>
      </c>
      <c r="AJ717" t="s">
        <v>251</v>
      </c>
      <c r="AK717" t="s">
        <v>251</v>
      </c>
      <c r="AL717" t="s">
        <v>251</v>
      </c>
      <c r="AM717" t="s">
        <v>251</v>
      </c>
      <c r="AN717"/>
      <c r="AO717" t="s">
        <v>251</v>
      </c>
      <c r="AP717" t="s">
        <v>251</v>
      </c>
    </row>
    <row r="718" spans="1:42" x14ac:dyDescent="0.3">
      <c r="A718" s="210" t="str">
        <f t="shared" si="41"/>
        <v>SL_2028_art_35_32</v>
      </c>
      <c r="B718" s="229" t="str">
        <f t="shared" si="42"/>
        <v>Light Commercial Truck</v>
      </c>
      <c r="C718" s="240">
        <f t="shared" si="44"/>
        <v>2.8352451231163752E-2</v>
      </c>
      <c r="D718" s="421">
        <f t="shared" si="43"/>
        <v>5.6256933732875115E-6</v>
      </c>
      <c r="E718">
        <v>1.9841999999999999E-4</v>
      </c>
      <c r="F718">
        <v>1</v>
      </c>
      <c r="G718">
        <v>1</v>
      </c>
      <c r="H718">
        <v>2027</v>
      </c>
      <c r="I718">
        <v>1</v>
      </c>
      <c r="J718">
        <v>5</v>
      </c>
      <c r="K718" t="s">
        <v>312</v>
      </c>
      <c r="L718">
        <v>8</v>
      </c>
      <c r="M718">
        <v>49</v>
      </c>
      <c r="N718" t="s">
        <v>313</v>
      </c>
      <c r="O718">
        <v>49035</v>
      </c>
      <c r="P718" t="s">
        <v>235</v>
      </c>
      <c r="Q718">
        <v>490350</v>
      </c>
      <c r="R718">
        <v>32</v>
      </c>
      <c r="S718">
        <v>35</v>
      </c>
      <c r="T718" t="s">
        <v>331</v>
      </c>
      <c r="U718">
        <v>1</v>
      </c>
      <c r="V718" t="s">
        <v>343</v>
      </c>
      <c r="W718" t="s">
        <v>251</v>
      </c>
      <c r="X718" t="s">
        <v>251</v>
      </c>
      <c r="Y718" t="s">
        <v>251</v>
      </c>
      <c r="Z718" t="s">
        <v>251</v>
      </c>
      <c r="AA718" t="s">
        <v>251</v>
      </c>
      <c r="AB718" t="s">
        <v>251</v>
      </c>
      <c r="AC718"/>
      <c r="AD718"/>
      <c r="AE718" t="s">
        <v>251</v>
      </c>
      <c r="AF718">
        <v>5</v>
      </c>
      <c r="AG718" t="s">
        <v>314</v>
      </c>
      <c r="AH718" t="s">
        <v>251</v>
      </c>
      <c r="AI718" t="s">
        <v>251</v>
      </c>
      <c r="AJ718" t="s">
        <v>251</v>
      </c>
      <c r="AK718" t="s">
        <v>251</v>
      </c>
      <c r="AL718" t="s">
        <v>251</v>
      </c>
      <c r="AM718" t="s">
        <v>251</v>
      </c>
      <c r="AN718"/>
      <c r="AO718" t="s">
        <v>251</v>
      </c>
      <c r="AP718" t="s">
        <v>251</v>
      </c>
    </row>
    <row r="719" spans="1:42" x14ac:dyDescent="0.3">
      <c r="A719" s="210" t="str">
        <f t="shared" si="41"/>
        <v>SL_2028_art_35_31</v>
      </c>
      <c r="B719" s="229" t="str">
        <f t="shared" si="42"/>
        <v>Passenger Truck</v>
      </c>
      <c r="C719" s="240">
        <f t="shared" si="44"/>
        <v>0.24407841471830063</v>
      </c>
      <c r="D719" s="421">
        <f t="shared" si="43"/>
        <v>1.7965611385913763E-6</v>
      </c>
      <c r="E719">
        <v>7.3605899999999996E-6</v>
      </c>
      <c r="F719">
        <v>1</v>
      </c>
      <c r="G719">
        <v>1</v>
      </c>
      <c r="H719">
        <v>2027</v>
      </c>
      <c r="I719">
        <v>1</v>
      </c>
      <c r="J719">
        <v>5</v>
      </c>
      <c r="K719" t="s">
        <v>312</v>
      </c>
      <c r="L719">
        <v>8</v>
      </c>
      <c r="M719">
        <v>49</v>
      </c>
      <c r="N719" t="s">
        <v>313</v>
      </c>
      <c r="O719">
        <v>49035</v>
      </c>
      <c r="P719" t="s">
        <v>235</v>
      </c>
      <c r="Q719">
        <v>490350</v>
      </c>
      <c r="R719">
        <v>31</v>
      </c>
      <c r="S719">
        <v>35</v>
      </c>
      <c r="T719" t="s">
        <v>331</v>
      </c>
      <c r="U719">
        <v>15</v>
      </c>
      <c r="V719" t="s">
        <v>342</v>
      </c>
      <c r="W719" t="s">
        <v>251</v>
      </c>
      <c r="X719" t="s">
        <v>251</v>
      </c>
      <c r="Y719" t="s">
        <v>251</v>
      </c>
      <c r="Z719" t="s">
        <v>251</v>
      </c>
      <c r="AA719" t="s">
        <v>251</v>
      </c>
      <c r="AB719" t="s">
        <v>251</v>
      </c>
      <c r="AC719"/>
      <c r="AD719"/>
      <c r="AE719" t="s">
        <v>251</v>
      </c>
      <c r="AF719">
        <v>5</v>
      </c>
      <c r="AG719" t="s">
        <v>314</v>
      </c>
      <c r="AH719" t="s">
        <v>251</v>
      </c>
      <c r="AI719" t="s">
        <v>251</v>
      </c>
      <c r="AJ719" t="s">
        <v>251</v>
      </c>
      <c r="AK719" t="s">
        <v>251</v>
      </c>
      <c r="AL719" t="s">
        <v>251</v>
      </c>
      <c r="AM719" t="s">
        <v>251</v>
      </c>
      <c r="AN719"/>
      <c r="AO719" t="s">
        <v>251</v>
      </c>
      <c r="AP719" t="s">
        <v>251</v>
      </c>
    </row>
    <row r="720" spans="1:42" x14ac:dyDescent="0.3">
      <c r="A720" s="210" t="str">
        <f t="shared" si="41"/>
        <v>SL_2028_art_35_31</v>
      </c>
      <c r="B720" s="229" t="str">
        <f t="shared" si="42"/>
        <v>Passenger Truck</v>
      </c>
      <c r="C720" s="240">
        <f t="shared" si="44"/>
        <v>0.24407841471830063</v>
      </c>
      <c r="D720" s="421">
        <f t="shared" si="43"/>
        <v>4.4298279644053819E-5</v>
      </c>
      <c r="E720">
        <v>1.81492E-4</v>
      </c>
      <c r="F720">
        <v>1</v>
      </c>
      <c r="G720">
        <v>1</v>
      </c>
      <c r="H720">
        <v>2027</v>
      </c>
      <c r="I720">
        <v>1</v>
      </c>
      <c r="J720">
        <v>5</v>
      </c>
      <c r="K720" t="s">
        <v>312</v>
      </c>
      <c r="L720">
        <v>8</v>
      </c>
      <c r="M720">
        <v>49</v>
      </c>
      <c r="N720" t="s">
        <v>313</v>
      </c>
      <c r="O720">
        <v>49035</v>
      </c>
      <c r="P720" t="s">
        <v>235</v>
      </c>
      <c r="Q720">
        <v>490350</v>
      </c>
      <c r="R720">
        <v>31</v>
      </c>
      <c r="S720">
        <v>35</v>
      </c>
      <c r="T720" t="s">
        <v>331</v>
      </c>
      <c r="U720">
        <v>1</v>
      </c>
      <c r="V720" t="s">
        <v>343</v>
      </c>
      <c r="W720" t="s">
        <v>251</v>
      </c>
      <c r="X720" t="s">
        <v>251</v>
      </c>
      <c r="Y720" t="s">
        <v>251</v>
      </c>
      <c r="Z720" t="s">
        <v>251</v>
      </c>
      <c r="AA720" t="s">
        <v>251</v>
      </c>
      <c r="AB720" t="s">
        <v>251</v>
      </c>
      <c r="AC720"/>
      <c r="AD720"/>
      <c r="AE720" t="s">
        <v>251</v>
      </c>
      <c r="AF720">
        <v>5</v>
      </c>
      <c r="AG720" t="s">
        <v>314</v>
      </c>
      <c r="AH720" t="s">
        <v>251</v>
      </c>
      <c r="AI720" t="s">
        <v>251</v>
      </c>
      <c r="AJ720" t="s">
        <v>251</v>
      </c>
      <c r="AK720" t="s">
        <v>251</v>
      </c>
      <c r="AL720" t="s">
        <v>251</v>
      </c>
      <c r="AM720" t="s">
        <v>251</v>
      </c>
      <c r="AN720"/>
      <c r="AO720" t="s">
        <v>251</v>
      </c>
      <c r="AP720" t="s">
        <v>251</v>
      </c>
    </row>
    <row r="721" spans="1:42" x14ac:dyDescent="0.3">
      <c r="A721" s="210" t="str">
        <f t="shared" si="41"/>
        <v>SL_2028_art_35_21</v>
      </c>
      <c r="B721" s="229" t="str">
        <f t="shared" si="42"/>
        <v>Passenger Car</v>
      </c>
      <c r="C721" s="240">
        <f t="shared" si="44"/>
        <v>0.64892751445142116</v>
      </c>
      <c r="D721" s="421">
        <f t="shared" si="43"/>
        <v>7.2139324999021133E-7</v>
      </c>
      <c r="E721">
        <v>1.1116699999999999E-6</v>
      </c>
      <c r="F721">
        <v>1</v>
      </c>
      <c r="G721">
        <v>1</v>
      </c>
      <c r="H721">
        <v>2027</v>
      </c>
      <c r="I721">
        <v>1</v>
      </c>
      <c r="J721">
        <v>5</v>
      </c>
      <c r="K721" t="s">
        <v>312</v>
      </c>
      <c r="L721">
        <v>8</v>
      </c>
      <c r="M721">
        <v>49</v>
      </c>
      <c r="N721" t="s">
        <v>313</v>
      </c>
      <c r="O721">
        <v>49035</v>
      </c>
      <c r="P721" t="s">
        <v>235</v>
      </c>
      <c r="Q721">
        <v>490350</v>
      </c>
      <c r="R721">
        <v>21</v>
      </c>
      <c r="S721">
        <v>35</v>
      </c>
      <c r="T721" t="s">
        <v>331</v>
      </c>
      <c r="U721">
        <v>15</v>
      </c>
      <c r="V721" t="s">
        <v>342</v>
      </c>
      <c r="W721" t="s">
        <v>251</v>
      </c>
      <c r="X721" t="s">
        <v>251</v>
      </c>
      <c r="Y721" t="s">
        <v>251</v>
      </c>
      <c r="Z721" t="s">
        <v>251</v>
      </c>
      <c r="AA721" t="s">
        <v>251</v>
      </c>
      <c r="AB721" t="s">
        <v>251</v>
      </c>
      <c r="AC721"/>
      <c r="AD721"/>
      <c r="AE721" t="s">
        <v>251</v>
      </c>
      <c r="AF721">
        <v>5</v>
      </c>
      <c r="AG721" t="s">
        <v>314</v>
      </c>
      <c r="AH721" t="s">
        <v>251</v>
      </c>
      <c r="AI721" t="s">
        <v>251</v>
      </c>
      <c r="AJ721" t="s">
        <v>251</v>
      </c>
      <c r="AK721" t="s">
        <v>251</v>
      </c>
      <c r="AL721" t="s">
        <v>251</v>
      </c>
      <c r="AM721" t="s">
        <v>251</v>
      </c>
      <c r="AN721"/>
      <c r="AO721" t="s">
        <v>251</v>
      </c>
      <c r="AP721" t="s">
        <v>251</v>
      </c>
    </row>
    <row r="722" spans="1:42" x14ac:dyDescent="0.3">
      <c r="A722" s="210" t="str">
        <f t="shared" ref="A722:A785" si="45">"SL_2028_art_"&amp;S722&amp;"_"&amp;R722</f>
        <v>SL_2028_art_35_21</v>
      </c>
      <c r="B722" s="229" t="str">
        <f t="shared" ref="B722:B785" si="46">VLOOKUP(R722,$AS$7:$AT$19,2,FALSE)</f>
        <v>Passenger Car</v>
      </c>
      <c r="C722" s="240">
        <f t="shared" si="44"/>
        <v>0.64892751445142116</v>
      </c>
      <c r="D722" s="421">
        <f t="shared" ref="D722:D785" si="47">E722*C722</f>
        <v>8.9429349694064803E-5</v>
      </c>
      <c r="E722">
        <v>1.37811E-4</v>
      </c>
      <c r="F722">
        <v>1</v>
      </c>
      <c r="G722">
        <v>1</v>
      </c>
      <c r="H722">
        <v>2027</v>
      </c>
      <c r="I722">
        <v>1</v>
      </c>
      <c r="J722">
        <v>5</v>
      </c>
      <c r="K722" t="s">
        <v>312</v>
      </c>
      <c r="L722">
        <v>8</v>
      </c>
      <c r="M722">
        <v>49</v>
      </c>
      <c r="N722" t="s">
        <v>313</v>
      </c>
      <c r="O722">
        <v>49035</v>
      </c>
      <c r="P722" t="s">
        <v>235</v>
      </c>
      <c r="Q722">
        <v>490350</v>
      </c>
      <c r="R722">
        <v>21</v>
      </c>
      <c r="S722">
        <v>35</v>
      </c>
      <c r="T722" t="s">
        <v>331</v>
      </c>
      <c r="U722">
        <v>1</v>
      </c>
      <c r="V722" t="s">
        <v>343</v>
      </c>
      <c r="W722" t="s">
        <v>251</v>
      </c>
      <c r="X722" t="s">
        <v>251</v>
      </c>
      <c r="Y722" t="s">
        <v>251</v>
      </c>
      <c r="Z722" t="s">
        <v>251</v>
      </c>
      <c r="AA722" t="s">
        <v>251</v>
      </c>
      <c r="AB722" t="s">
        <v>251</v>
      </c>
      <c r="AC722"/>
      <c r="AD722"/>
      <c r="AE722" t="s">
        <v>251</v>
      </c>
      <c r="AF722">
        <v>5</v>
      </c>
      <c r="AG722" t="s">
        <v>314</v>
      </c>
      <c r="AH722" t="s">
        <v>251</v>
      </c>
      <c r="AI722" t="s">
        <v>251</v>
      </c>
      <c r="AJ722" t="s">
        <v>251</v>
      </c>
      <c r="AK722" t="s">
        <v>251</v>
      </c>
      <c r="AL722" t="s">
        <v>251</v>
      </c>
      <c r="AM722" t="s">
        <v>251</v>
      </c>
      <c r="AN722"/>
      <c r="AO722" t="s">
        <v>251</v>
      </c>
      <c r="AP722" t="s">
        <v>251</v>
      </c>
    </row>
    <row r="723" spans="1:42" x14ac:dyDescent="0.3">
      <c r="A723" s="210" t="str">
        <f t="shared" si="45"/>
        <v>SL_2028_art_35_11</v>
      </c>
      <c r="B723" s="229" t="str">
        <f t="shared" si="46"/>
        <v>Motorcycle</v>
      </c>
      <c r="C723" s="240">
        <f t="shared" ref="C723:C786" si="48">VLOOKUP(R723,$AS$7:$AZ$19,Funding_Year-2021,FALSE)</f>
        <v>8.6555709987792731E-4</v>
      </c>
      <c r="D723" s="421">
        <f t="shared" si="47"/>
        <v>0</v>
      </c>
      <c r="E723">
        <v>0</v>
      </c>
      <c r="F723">
        <v>1</v>
      </c>
      <c r="G723">
        <v>1</v>
      </c>
      <c r="H723">
        <v>2027</v>
      </c>
      <c r="I723">
        <v>1</v>
      </c>
      <c r="J723">
        <v>5</v>
      </c>
      <c r="K723" t="s">
        <v>312</v>
      </c>
      <c r="L723">
        <v>8</v>
      </c>
      <c r="M723">
        <v>49</v>
      </c>
      <c r="N723" t="s">
        <v>313</v>
      </c>
      <c r="O723">
        <v>49035</v>
      </c>
      <c r="P723" t="s">
        <v>235</v>
      </c>
      <c r="Q723">
        <v>490350</v>
      </c>
      <c r="R723">
        <v>11</v>
      </c>
      <c r="S723">
        <v>35</v>
      </c>
      <c r="T723" t="s">
        <v>331</v>
      </c>
      <c r="U723">
        <v>15</v>
      </c>
      <c r="V723" t="s">
        <v>342</v>
      </c>
      <c r="W723" t="s">
        <v>251</v>
      </c>
      <c r="X723" t="s">
        <v>251</v>
      </c>
      <c r="Y723" t="s">
        <v>251</v>
      </c>
      <c r="Z723" t="s">
        <v>251</v>
      </c>
      <c r="AA723" t="s">
        <v>251</v>
      </c>
      <c r="AB723" t="s">
        <v>251</v>
      </c>
      <c r="AC723"/>
      <c r="AD723"/>
      <c r="AE723" t="s">
        <v>251</v>
      </c>
      <c r="AF723">
        <v>5</v>
      </c>
      <c r="AG723" t="s">
        <v>314</v>
      </c>
      <c r="AH723" t="s">
        <v>251</v>
      </c>
      <c r="AI723" t="s">
        <v>251</v>
      </c>
      <c r="AJ723" t="s">
        <v>251</v>
      </c>
      <c r="AK723" t="s">
        <v>251</v>
      </c>
      <c r="AL723" t="s">
        <v>251</v>
      </c>
      <c r="AM723" t="s">
        <v>251</v>
      </c>
      <c r="AN723"/>
      <c r="AO723" t="s">
        <v>251</v>
      </c>
      <c r="AP723" t="s">
        <v>251</v>
      </c>
    </row>
    <row r="724" spans="1:42" x14ac:dyDescent="0.3">
      <c r="A724" s="210" t="str">
        <f t="shared" si="45"/>
        <v>SL_2028_art_35_11</v>
      </c>
      <c r="B724" s="229" t="str">
        <f t="shared" si="46"/>
        <v>Motorcycle</v>
      </c>
      <c r="C724" s="240">
        <f t="shared" si="48"/>
        <v>8.6555709987792731E-4</v>
      </c>
      <c r="D724" s="421">
        <f t="shared" si="47"/>
        <v>4.6338032120514784E-7</v>
      </c>
      <c r="E724">
        <v>5.3535500000000005E-4</v>
      </c>
      <c r="F724">
        <v>1</v>
      </c>
      <c r="G724">
        <v>1</v>
      </c>
      <c r="H724">
        <v>2027</v>
      </c>
      <c r="I724">
        <v>1</v>
      </c>
      <c r="J724">
        <v>5</v>
      </c>
      <c r="K724" t="s">
        <v>312</v>
      </c>
      <c r="L724">
        <v>8</v>
      </c>
      <c r="M724">
        <v>49</v>
      </c>
      <c r="N724" t="s">
        <v>313</v>
      </c>
      <c r="O724">
        <v>49035</v>
      </c>
      <c r="P724" t="s">
        <v>235</v>
      </c>
      <c r="Q724">
        <v>490350</v>
      </c>
      <c r="R724">
        <v>11</v>
      </c>
      <c r="S724">
        <v>35</v>
      </c>
      <c r="T724" t="s">
        <v>331</v>
      </c>
      <c r="U724">
        <v>1</v>
      </c>
      <c r="V724" t="s">
        <v>343</v>
      </c>
      <c r="W724" t="s">
        <v>251</v>
      </c>
      <c r="X724" t="s">
        <v>251</v>
      </c>
      <c r="Y724" t="s">
        <v>251</v>
      </c>
      <c r="Z724" t="s">
        <v>251</v>
      </c>
      <c r="AA724" t="s">
        <v>251</v>
      </c>
      <c r="AB724" t="s">
        <v>251</v>
      </c>
      <c r="AC724"/>
      <c r="AD724"/>
      <c r="AE724" t="s">
        <v>251</v>
      </c>
      <c r="AF724">
        <v>5</v>
      </c>
      <c r="AG724" t="s">
        <v>314</v>
      </c>
      <c r="AH724" t="s">
        <v>251</v>
      </c>
      <c r="AI724" t="s">
        <v>251</v>
      </c>
      <c r="AJ724" t="s">
        <v>251</v>
      </c>
      <c r="AK724" t="s">
        <v>251</v>
      </c>
      <c r="AL724" t="s">
        <v>251</v>
      </c>
      <c r="AM724" t="s">
        <v>251</v>
      </c>
      <c r="AN724"/>
      <c r="AO724" t="s">
        <v>251</v>
      </c>
      <c r="AP724" t="s">
        <v>251</v>
      </c>
    </row>
    <row r="725" spans="1:42" x14ac:dyDescent="0.3">
      <c r="A725" s="210" t="str">
        <f t="shared" si="45"/>
        <v>SL_2028_art_31_62</v>
      </c>
      <c r="B725" s="229" t="str">
        <f t="shared" si="46"/>
        <v>Combination Long Haul Truck</v>
      </c>
      <c r="C725" s="240">
        <f t="shared" si="48"/>
        <v>2.2573995543173502E-2</v>
      </c>
      <c r="D725" s="421">
        <f t="shared" si="47"/>
        <v>1.436376564213467E-3</v>
      </c>
      <c r="E725">
        <v>6.3629699999999997E-2</v>
      </c>
      <c r="F725">
        <v>1</v>
      </c>
      <c r="G725">
        <v>1</v>
      </c>
      <c r="H725">
        <v>2027</v>
      </c>
      <c r="I725">
        <v>1</v>
      </c>
      <c r="J725">
        <v>5</v>
      </c>
      <c r="K725" t="s">
        <v>312</v>
      </c>
      <c r="L725">
        <v>8</v>
      </c>
      <c r="M725">
        <v>49</v>
      </c>
      <c r="N725" t="s">
        <v>313</v>
      </c>
      <c r="O725">
        <v>49035</v>
      </c>
      <c r="P725" t="s">
        <v>235</v>
      </c>
      <c r="Q725">
        <v>490350</v>
      </c>
      <c r="R725">
        <v>62</v>
      </c>
      <c r="S725">
        <v>31</v>
      </c>
      <c r="T725" t="s">
        <v>332</v>
      </c>
      <c r="U725">
        <v>1</v>
      </c>
      <c r="V725" t="s">
        <v>343</v>
      </c>
      <c r="W725" t="s">
        <v>251</v>
      </c>
      <c r="X725" t="s">
        <v>251</v>
      </c>
      <c r="Y725" t="s">
        <v>251</v>
      </c>
      <c r="Z725" t="s">
        <v>251</v>
      </c>
      <c r="AA725" t="s">
        <v>251</v>
      </c>
      <c r="AB725" t="s">
        <v>251</v>
      </c>
      <c r="AC725"/>
      <c r="AD725"/>
      <c r="AE725" t="s">
        <v>251</v>
      </c>
      <c r="AF725">
        <v>5</v>
      </c>
      <c r="AG725" t="s">
        <v>314</v>
      </c>
      <c r="AH725" t="s">
        <v>251</v>
      </c>
      <c r="AI725" t="s">
        <v>251</v>
      </c>
      <c r="AJ725" t="s">
        <v>251</v>
      </c>
      <c r="AK725" t="s">
        <v>251</v>
      </c>
      <c r="AL725" t="s">
        <v>251</v>
      </c>
      <c r="AM725" t="s">
        <v>251</v>
      </c>
      <c r="AN725"/>
      <c r="AO725" t="s">
        <v>251</v>
      </c>
      <c r="AP725" t="s">
        <v>251</v>
      </c>
    </row>
    <row r="726" spans="1:42" x14ac:dyDescent="0.3">
      <c r="A726" s="210" t="str">
        <f t="shared" si="45"/>
        <v>SL_2028_art_31_61</v>
      </c>
      <c r="B726" s="229" t="str">
        <f t="shared" si="46"/>
        <v>Combination Short Haul Truck</v>
      </c>
      <c r="C726" s="240">
        <f t="shared" si="48"/>
        <v>2.089364887475836E-2</v>
      </c>
      <c r="D726" s="421">
        <f t="shared" si="47"/>
        <v>1.3242102145737602E-3</v>
      </c>
      <c r="E726">
        <v>6.3378599999999993E-2</v>
      </c>
      <c r="F726">
        <v>1</v>
      </c>
      <c r="G726">
        <v>1</v>
      </c>
      <c r="H726">
        <v>2027</v>
      </c>
      <c r="I726">
        <v>1</v>
      </c>
      <c r="J726">
        <v>5</v>
      </c>
      <c r="K726" t="s">
        <v>312</v>
      </c>
      <c r="L726">
        <v>8</v>
      </c>
      <c r="M726">
        <v>49</v>
      </c>
      <c r="N726" t="s">
        <v>313</v>
      </c>
      <c r="O726">
        <v>49035</v>
      </c>
      <c r="P726" t="s">
        <v>235</v>
      </c>
      <c r="Q726">
        <v>490350</v>
      </c>
      <c r="R726">
        <v>61</v>
      </c>
      <c r="S726">
        <v>31</v>
      </c>
      <c r="T726" t="s">
        <v>332</v>
      </c>
      <c r="U726">
        <v>1</v>
      </c>
      <c r="V726" t="s">
        <v>343</v>
      </c>
      <c r="W726" t="s">
        <v>251</v>
      </c>
      <c r="X726" t="s">
        <v>251</v>
      </c>
      <c r="Y726" t="s">
        <v>251</v>
      </c>
      <c r="Z726" t="s">
        <v>251</v>
      </c>
      <c r="AA726" t="s">
        <v>251</v>
      </c>
      <c r="AB726" t="s">
        <v>251</v>
      </c>
      <c r="AC726"/>
      <c r="AD726"/>
      <c r="AE726" t="s">
        <v>251</v>
      </c>
      <c r="AF726">
        <v>5</v>
      </c>
      <c r="AG726" t="s">
        <v>314</v>
      </c>
      <c r="AH726" t="s">
        <v>251</v>
      </c>
      <c r="AI726" t="s">
        <v>251</v>
      </c>
      <c r="AJ726" t="s">
        <v>251</v>
      </c>
      <c r="AK726" t="s">
        <v>251</v>
      </c>
      <c r="AL726" t="s">
        <v>251</v>
      </c>
      <c r="AM726" t="s">
        <v>251</v>
      </c>
      <c r="AN726"/>
      <c r="AO726" t="s">
        <v>251</v>
      </c>
      <c r="AP726" t="s">
        <v>251</v>
      </c>
    </row>
    <row r="727" spans="1:42" x14ac:dyDescent="0.3">
      <c r="A727" s="210" t="str">
        <f t="shared" si="45"/>
        <v>SL_2028_art_31_54</v>
      </c>
      <c r="B727" s="229" t="str">
        <f t="shared" si="46"/>
        <v>Motor Home</v>
      </c>
      <c r="C727" s="240">
        <f t="shared" si="48"/>
        <v>2.7279009872292342E-3</v>
      </c>
      <c r="D727" s="421">
        <f t="shared" si="47"/>
        <v>1.4365481225877487E-4</v>
      </c>
      <c r="E727">
        <v>5.2661300000000001E-2</v>
      </c>
      <c r="F727">
        <v>1</v>
      </c>
      <c r="G727">
        <v>1</v>
      </c>
      <c r="H727">
        <v>2027</v>
      </c>
      <c r="I727">
        <v>1</v>
      </c>
      <c r="J727">
        <v>5</v>
      </c>
      <c r="K727" t="s">
        <v>312</v>
      </c>
      <c r="L727">
        <v>8</v>
      </c>
      <c r="M727">
        <v>49</v>
      </c>
      <c r="N727" t="s">
        <v>313</v>
      </c>
      <c r="O727">
        <v>49035</v>
      </c>
      <c r="P727" t="s">
        <v>235</v>
      </c>
      <c r="Q727">
        <v>490350</v>
      </c>
      <c r="R727">
        <v>54</v>
      </c>
      <c r="S727">
        <v>31</v>
      </c>
      <c r="T727" t="s">
        <v>332</v>
      </c>
      <c r="U727">
        <v>1</v>
      </c>
      <c r="V727" t="s">
        <v>343</v>
      </c>
      <c r="W727" t="s">
        <v>251</v>
      </c>
      <c r="X727" t="s">
        <v>251</v>
      </c>
      <c r="Y727" t="s">
        <v>251</v>
      </c>
      <c r="Z727" t="s">
        <v>251</v>
      </c>
      <c r="AA727" t="s">
        <v>251</v>
      </c>
      <c r="AB727" t="s">
        <v>251</v>
      </c>
      <c r="AC727"/>
      <c r="AD727"/>
      <c r="AE727" t="s">
        <v>251</v>
      </c>
      <c r="AF727">
        <v>5</v>
      </c>
      <c r="AG727" t="s">
        <v>314</v>
      </c>
      <c r="AH727" t="s">
        <v>251</v>
      </c>
      <c r="AI727" t="s">
        <v>251</v>
      </c>
      <c r="AJ727" t="s">
        <v>251</v>
      </c>
      <c r="AK727" t="s">
        <v>251</v>
      </c>
      <c r="AL727" t="s">
        <v>251</v>
      </c>
      <c r="AM727" t="s">
        <v>251</v>
      </c>
      <c r="AN727"/>
      <c r="AO727" t="s">
        <v>251</v>
      </c>
      <c r="AP727" t="s">
        <v>251</v>
      </c>
    </row>
    <row r="728" spans="1:42" x14ac:dyDescent="0.3">
      <c r="A728" s="210" t="str">
        <f t="shared" si="45"/>
        <v>SL_2028_art_31_53</v>
      </c>
      <c r="B728" s="229" t="str">
        <f t="shared" si="46"/>
        <v>Single Long Haul Truck</v>
      </c>
      <c r="C728" s="240">
        <f t="shared" si="48"/>
        <v>1.7512108294727017E-3</v>
      </c>
      <c r="D728" s="421">
        <f t="shared" si="47"/>
        <v>1.0730701966568632E-4</v>
      </c>
      <c r="E728">
        <v>6.1275900000000001E-2</v>
      </c>
      <c r="F728">
        <v>1</v>
      </c>
      <c r="G728">
        <v>1</v>
      </c>
      <c r="H728">
        <v>2027</v>
      </c>
      <c r="I728">
        <v>1</v>
      </c>
      <c r="J728">
        <v>5</v>
      </c>
      <c r="K728" t="s">
        <v>312</v>
      </c>
      <c r="L728">
        <v>8</v>
      </c>
      <c r="M728">
        <v>49</v>
      </c>
      <c r="N728" t="s">
        <v>313</v>
      </c>
      <c r="O728">
        <v>49035</v>
      </c>
      <c r="P728" t="s">
        <v>235</v>
      </c>
      <c r="Q728">
        <v>490350</v>
      </c>
      <c r="R728">
        <v>53</v>
      </c>
      <c r="S728">
        <v>31</v>
      </c>
      <c r="T728" t="s">
        <v>332</v>
      </c>
      <c r="U728">
        <v>1</v>
      </c>
      <c r="V728" t="s">
        <v>343</v>
      </c>
      <c r="W728" t="s">
        <v>251</v>
      </c>
      <c r="X728" t="s">
        <v>251</v>
      </c>
      <c r="Y728" t="s">
        <v>251</v>
      </c>
      <c r="Z728" t="s">
        <v>251</v>
      </c>
      <c r="AA728" t="s">
        <v>251</v>
      </c>
      <c r="AB728" t="s">
        <v>251</v>
      </c>
      <c r="AC728"/>
      <c r="AD728"/>
      <c r="AE728" t="s">
        <v>251</v>
      </c>
      <c r="AF728">
        <v>5</v>
      </c>
      <c r="AG728" t="s">
        <v>314</v>
      </c>
      <c r="AH728" t="s">
        <v>251</v>
      </c>
      <c r="AI728" t="s">
        <v>251</v>
      </c>
      <c r="AJ728" t="s">
        <v>251</v>
      </c>
      <c r="AK728" t="s">
        <v>251</v>
      </c>
      <c r="AL728" t="s">
        <v>251</v>
      </c>
      <c r="AM728" t="s">
        <v>251</v>
      </c>
      <c r="AN728"/>
      <c r="AO728" t="s">
        <v>251</v>
      </c>
      <c r="AP728" t="s">
        <v>251</v>
      </c>
    </row>
    <row r="729" spans="1:42" x14ac:dyDescent="0.3">
      <c r="A729" s="210" t="str">
        <f t="shared" si="45"/>
        <v>SL_2028_art_31_52</v>
      </c>
      <c r="B729" s="229" t="str">
        <f t="shared" si="46"/>
        <v>Single Short Haul Truck</v>
      </c>
      <c r="C729" s="240">
        <f t="shared" si="48"/>
        <v>2.5384092162257711E-2</v>
      </c>
      <c r="D729" s="421">
        <f t="shared" si="47"/>
        <v>1.4196053541742626E-3</v>
      </c>
      <c r="E729">
        <v>5.5925000000000002E-2</v>
      </c>
      <c r="F729">
        <v>1</v>
      </c>
      <c r="G729">
        <v>1</v>
      </c>
      <c r="H729">
        <v>2027</v>
      </c>
      <c r="I729">
        <v>1</v>
      </c>
      <c r="J729">
        <v>5</v>
      </c>
      <c r="K729" t="s">
        <v>312</v>
      </c>
      <c r="L729">
        <v>8</v>
      </c>
      <c r="M729">
        <v>49</v>
      </c>
      <c r="N729" t="s">
        <v>313</v>
      </c>
      <c r="O729">
        <v>49035</v>
      </c>
      <c r="P729" t="s">
        <v>235</v>
      </c>
      <c r="Q729">
        <v>490350</v>
      </c>
      <c r="R729">
        <v>52</v>
      </c>
      <c r="S729">
        <v>31</v>
      </c>
      <c r="T729" t="s">
        <v>332</v>
      </c>
      <c r="U729">
        <v>1</v>
      </c>
      <c r="V729" t="s">
        <v>343</v>
      </c>
      <c r="W729" t="s">
        <v>251</v>
      </c>
      <c r="X729" t="s">
        <v>251</v>
      </c>
      <c r="Y729" t="s">
        <v>251</v>
      </c>
      <c r="Z729" t="s">
        <v>251</v>
      </c>
      <c r="AA729" t="s">
        <v>251</v>
      </c>
      <c r="AB729" t="s">
        <v>251</v>
      </c>
      <c r="AC729"/>
      <c r="AD729"/>
      <c r="AE729" t="s">
        <v>251</v>
      </c>
      <c r="AF729">
        <v>5</v>
      </c>
      <c r="AG729" t="s">
        <v>314</v>
      </c>
      <c r="AH729" t="s">
        <v>251</v>
      </c>
      <c r="AI729" t="s">
        <v>251</v>
      </c>
      <c r="AJ729" t="s">
        <v>251</v>
      </c>
      <c r="AK729" t="s">
        <v>251</v>
      </c>
      <c r="AL729" t="s">
        <v>251</v>
      </c>
      <c r="AM729" t="s">
        <v>251</v>
      </c>
      <c r="AN729"/>
      <c r="AO729" t="s">
        <v>251</v>
      </c>
      <c r="AP729" t="s">
        <v>251</v>
      </c>
    </row>
    <row r="730" spans="1:42" x14ac:dyDescent="0.3">
      <c r="A730" s="210" t="str">
        <f t="shared" si="45"/>
        <v>SL_2028_art_31_51</v>
      </c>
      <c r="B730" s="229" t="str">
        <f t="shared" si="46"/>
        <v>Refuse Truck</v>
      </c>
      <c r="C730" s="240">
        <f t="shared" si="48"/>
        <v>1.3855574196514914E-3</v>
      </c>
      <c r="D730" s="421">
        <f t="shared" si="47"/>
        <v>8.7184815074150437E-5</v>
      </c>
      <c r="E730">
        <v>6.2923999999999994E-2</v>
      </c>
      <c r="F730">
        <v>1</v>
      </c>
      <c r="G730">
        <v>1</v>
      </c>
      <c r="H730">
        <v>2027</v>
      </c>
      <c r="I730">
        <v>1</v>
      </c>
      <c r="J730">
        <v>5</v>
      </c>
      <c r="K730" t="s">
        <v>312</v>
      </c>
      <c r="L730">
        <v>8</v>
      </c>
      <c r="M730">
        <v>49</v>
      </c>
      <c r="N730" t="s">
        <v>313</v>
      </c>
      <c r="O730">
        <v>49035</v>
      </c>
      <c r="P730" t="s">
        <v>235</v>
      </c>
      <c r="Q730">
        <v>490350</v>
      </c>
      <c r="R730">
        <v>51</v>
      </c>
      <c r="S730">
        <v>31</v>
      </c>
      <c r="T730" t="s">
        <v>332</v>
      </c>
      <c r="U730">
        <v>1</v>
      </c>
      <c r="V730" t="s">
        <v>343</v>
      </c>
      <c r="W730" t="s">
        <v>251</v>
      </c>
      <c r="X730" t="s">
        <v>251</v>
      </c>
      <c r="Y730" t="s">
        <v>251</v>
      </c>
      <c r="Z730" t="s">
        <v>251</v>
      </c>
      <c r="AA730" t="s">
        <v>251</v>
      </c>
      <c r="AB730" t="s">
        <v>251</v>
      </c>
      <c r="AC730"/>
      <c r="AD730"/>
      <c r="AE730" t="s">
        <v>251</v>
      </c>
      <c r="AF730">
        <v>5</v>
      </c>
      <c r="AG730" t="s">
        <v>314</v>
      </c>
      <c r="AH730" t="s">
        <v>251</v>
      </c>
      <c r="AI730" t="s">
        <v>251</v>
      </c>
      <c r="AJ730" t="s">
        <v>251</v>
      </c>
      <c r="AK730" t="s">
        <v>251</v>
      </c>
      <c r="AL730" t="s">
        <v>251</v>
      </c>
      <c r="AM730" t="s">
        <v>251</v>
      </c>
      <c r="AN730"/>
      <c r="AO730" t="s">
        <v>251</v>
      </c>
      <c r="AP730" t="s">
        <v>251</v>
      </c>
    </row>
    <row r="731" spans="1:42" x14ac:dyDescent="0.3">
      <c r="A731" s="210" t="str">
        <f t="shared" si="45"/>
        <v>SL_2028_art_31_43</v>
      </c>
      <c r="B731" s="229" t="str">
        <f t="shared" si="46"/>
        <v>School Bus</v>
      </c>
      <c r="C731" s="240">
        <f t="shared" si="48"/>
        <v>1.144824296919607E-3</v>
      </c>
      <c r="D731" s="421">
        <f t="shared" si="47"/>
        <v>7.100257530710249E-5</v>
      </c>
      <c r="E731">
        <v>6.2020499999999999E-2</v>
      </c>
      <c r="F731">
        <v>1</v>
      </c>
      <c r="G731">
        <v>1</v>
      </c>
      <c r="H731">
        <v>2027</v>
      </c>
      <c r="I731">
        <v>1</v>
      </c>
      <c r="J731">
        <v>5</v>
      </c>
      <c r="K731" t="s">
        <v>312</v>
      </c>
      <c r="L731">
        <v>8</v>
      </c>
      <c r="M731">
        <v>49</v>
      </c>
      <c r="N731" t="s">
        <v>313</v>
      </c>
      <c r="O731">
        <v>49035</v>
      </c>
      <c r="P731" t="s">
        <v>235</v>
      </c>
      <c r="Q731">
        <v>490350</v>
      </c>
      <c r="R731">
        <v>43</v>
      </c>
      <c r="S731">
        <v>31</v>
      </c>
      <c r="T731" t="s">
        <v>332</v>
      </c>
      <c r="U731">
        <v>1</v>
      </c>
      <c r="V731" t="s">
        <v>343</v>
      </c>
      <c r="W731" t="s">
        <v>251</v>
      </c>
      <c r="X731" t="s">
        <v>251</v>
      </c>
      <c r="Y731" t="s">
        <v>251</v>
      </c>
      <c r="Z731" t="s">
        <v>251</v>
      </c>
      <c r="AA731" t="s">
        <v>251</v>
      </c>
      <c r="AB731" t="s">
        <v>251</v>
      </c>
      <c r="AC731"/>
      <c r="AD731"/>
      <c r="AE731" t="s">
        <v>251</v>
      </c>
      <c r="AF731">
        <v>5</v>
      </c>
      <c r="AG731" t="s">
        <v>314</v>
      </c>
      <c r="AH731" t="s">
        <v>251</v>
      </c>
      <c r="AI731" t="s">
        <v>251</v>
      </c>
      <c r="AJ731" t="s">
        <v>251</v>
      </c>
      <c r="AK731" t="s">
        <v>251</v>
      </c>
      <c r="AL731" t="s">
        <v>251</v>
      </c>
      <c r="AM731" t="s">
        <v>251</v>
      </c>
      <c r="AN731"/>
      <c r="AO731" t="s">
        <v>251</v>
      </c>
      <c r="AP731" t="s">
        <v>251</v>
      </c>
    </row>
    <row r="732" spans="1:42" x14ac:dyDescent="0.3">
      <c r="A732" s="210" t="str">
        <f t="shared" si="45"/>
        <v>SL_2028_art_31_42</v>
      </c>
      <c r="B732" s="229" t="str">
        <f t="shared" si="46"/>
        <v>Transit Bus</v>
      </c>
      <c r="C732" s="240">
        <f t="shared" si="48"/>
        <v>4.7511097353918329E-4</v>
      </c>
      <c r="D732" s="421">
        <f t="shared" si="47"/>
        <v>2.7800358439087647E-5</v>
      </c>
      <c r="E732">
        <v>5.85134E-2</v>
      </c>
      <c r="F732">
        <v>1</v>
      </c>
      <c r="G732">
        <v>1</v>
      </c>
      <c r="H732">
        <v>2027</v>
      </c>
      <c r="I732">
        <v>1</v>
      </c>
      <c r="J732">
        <v>5</v>
      </c>
      <c r="K732" t="s">
        <v>312</v>
      </c>
      <c r="L732">
        <v>8</v>
      </c>
      <c r="M732">
        <v>49</v>
      </c>
      <c r="N732" t="s">
        <v>313</v>
      </c>
      <c r="O732">
        <v>49035</v>
      </c>
      <c r="P732" t="s">
        <v>235</v>
      </c>
      <c r="Q732">
        <v>490350</v>
      </c>
      <c r="R732">
        <v>42</v>
      </c>
      <c r="S732">
        <v>31</v>
      </c>
      <c r="T732" t="s">
        <v>332</v>
      </c>
      <c r="U732">
        <v>1</v>
      </c>
      <c r="V732" t="s">
        <v>343</v>
      </c>
      <c r="W732" t="s">
        <v>251</v>
      </c>
      <c r="X732" t="s">
        <v>251</v>
      </c>
      <c r="Y732" t="s">
        <v>251</v>
      </c>
      <c r="Z732" t="s">
        <v>251</v>
      </c>
      <c r="AA732" t="s">
        <v>251</v>
      </c>
      <c r="AB732" t="s">
        <v>251</v>
      </c>
      <c r="AC732"/>
      <c r="AD732"/>
      <c r="AE732" t="s">
        <v>251</v>
      </c>
      <c r="AF732">
        <v>5</v>
      </c>
      <c r="AG732" t="s">
        <v>314</v>
      </c>
      <c r="AH732" t="s">
        <v>251</v>
      </c>
      <c r="AI732" t="s">
        <v>251</v>
      </c>
      <c r="AJ732" t="s">
        <v>251</v>
      </c>
      <c r="AK732" t="s">
        <v>251</v>
      </c>
      <c r="AL732" t="s">
        <v>251</v>
      </c>
      <c r="AM732" t="s">
        <v>251</v>
      </c>
      <c r="AN732"/>
      <c r="AO732" t="s">
        <v>251</v>
      </c>
      <c r="AP732" t="s">
        <v>251</v>
      </c>
    </row>
    <row r="733" spans="1:42" x14ac:dyDescent="0.3">
      <c r="A733" s="210" t="str">
        <f t="shared" si="45"/>
        <v>SL_2028_art_31_41</v>
      </c>
      <c r="B733" s="229" t="str">
        <f t="shared" si="46"/>
        <v>Intercity Bus</v>
      </c>
      <c r="C733" s="240">
        <f t="shared" si="48"/>
        <v>1.4397214122347196E-3</v>
      </c>
      <c r="D733" s="421">
        <f t="shared" si="47"/>
        <v>9.0180405986711013E-5</v>
      </c>
      <c r="E733">
        <v>6.2637399999999996E-2</v>
      </c>
      <c r="F733">
        <v>1</v>
      </c>
      <c r="G733">
        <v>1</v>
      </c>
      <c r="H733">
        <v>2027</v>
      </c>
      <c r="I733">
        <v>1</v>
      </c>
      <c r="J733">
        <v>5</v>
      </c>
      <c r="K733" t="s">
        <v>312</v>
      </c>
      <c r="L733">
        <v>8</v>
      </c>
      <c r="M733">
        <v>49</v>
      </c>
      <c r="N733" t="s">
        <v>313</v>
      </c>
      <c r="O733">
        <v>49035</v>
      </c>
      <c r="P733" t="s">
        <v>235</v>
      </c>
      <c r="Q733">
        <v>490350</v>
      </c>
      <c r="R733">
        <v>41</v>
      </c>
      <c r="S733">
        <v>31</v>
      </c>
      <c r="T733" t="s">
        <v>332</v>
      </c>
      <c r="U733">
        <v>1</v>
      </c>
      <c r="V733" t="s">
        <v>343</v>
      </c>
      <c r="W733" t="s">
        <v>251</v>
      </c>
      <c r="X733" t="s">
        <v>251</v>
      </c>
      <c r="Y733" t="s">
        <v>251</v>
      </c>
      <c r="Z733" t="s">
        <v>251</v>
      </c>
      <c r="AA733" t="s">
        <v>251</v>
      </c>
      <c r="AB733" t="s">
        <v>251</v>
      </c>
      <c r="AC733"/>
      <c r="AD733"/>
      <c r="AE733" t="s">
        <v>251</v>
      </c>
      <c r="AF733">
        <v>5</v>
      </c>
      <c r="AG733" t="s">
        <v>314</v>
      </c>
      <c r="AH733" t="s">
        <v>251</v>
      </c>
      <c r="AI733" t="s">
        <v>251</v>
      </c>
      <c r="AJ733" t="s">
        <v>251</v>
      </c>
      <c r="AK733" t="s">
        <v>251</v>
      </c>
      <c r="AL733" t="s">
        <v>251</v>
      </c>
      <c r="AM733" t="s">
        <v>251</v>
      </c>
      <c r="AN733"/>
      <c r="AO733" t="s">
        <v>251</v>
      </c>
      <c r="AP733" t="s">
        <v>251</v>
      </c>
    </row>
    <row r="734" spans="1:42" x14ac:dyDescent="0.3">
      <c r="A734" s="210" t="str">
        <f t="shared" si="45"/>
        <v>SL_2028_art_31_32</v>
      </c>
      <c r="B734" s="229" t="str">
        <f t="shared" si="46"/>
        <v>Light Commercial Truck</v>
      </c>
      <c r="C734" s="240">
        <f t="shared" si="48"/>
        <v>2.8352451231163752E-2</v>
      </c>
      <c r="D734" s="421">
        <f t="shared" si="47"/>
        <v>6.0965425308834482E-4</v>
      </c>
      <c r="E734">
        <v>2.15027E-2</v>
      </c>
      <c r="F734">
        <v>1</v>
      </c>
      <c r="G734">
        <v>1</v>
      </c>
      <c r="H734">
        <v>2027</v>
      </c>
      <c r="I734">
        <v>1</v>
      </c>
      <c r="J734">
        <v>5</v>
      </c>
      <c r="K734" t="s">
        <v>312</v>
      </c>
      <c r="L734">
        <v>8</v>
      </c>
      <c r="M734">
        <v>49</v>
      </c>
      <c r="N734" t="s">
        <v>313</v>
      </c>
      <c r="O734">
        <v>49035</v>
      </c>
      <c r="P734" t="s">
        <v>235</v>
      </c>
      <c r="Q734">
        <v>490350</v>
      </c>
      <c r="R734">
        <v>32</v>
      </c>
      <c r="S734">
        <v>31</v>
      </c>
      <c r="T734" t="s">
        <v>332</v>
      </c>
      <c r="U734">
        <v>1</v>
      </c>
      <c r="V734" t="s">
        <v>343</v>
      </c>
      <c r="W734" t="s">
        <v>251</v>
      </c>
      <c r="X734" t="s">
        <v>251</v>
      </c>
      <c r="Y734" t="s">
        <v>251</v>
      </c>
      <c r="Z734" t="s">
        <v>251</v>
      </c>
      <c r="AA734" t="s">
        <v>251</v>
      </c>
      <c r="AB734" t="s">
        <v>251</v>
      </c>
      <c r="AC734"/>
      <c r="AD734"/>
      <c r="AE734" t="s">
        <v>251</v>
      </c>
      <c r="AF734">
        <v>5</v>
      </c>
      <c r="AG734" t="s">
        <v>314</v>
      </c>
      <c r="AH734" t="s">
        <v>251</v>
      </c>
      <c r="AI734" t="s">
        <v>251</v>
      </c>
      <c r="AJ734" t="s">
        <v>251</v>
      </c>
      <c r="AK734" t="s">
        <v>251</v>
      </c>
      <c r="AL734" t="s">
        <v>251</v>
      </c>
      <c r="AM734" t="s">
        <v>251</v>
      </c>
      <c r="AN734"/>
      <c r="AO734" t="s">
        <v>251</v>
      </c>
      <c r="AP734" t="s">
        <v>251</v>
      </c>
    </row>
    <row r="735" spans="1:42" x14ac:dyDescent="0.3">
      <c r="A735" s="210" t="str">
        <f t="shared" si="45"/>
        <v>SL_2028_art_31_31</v>
      </c>
      <c r="B735" s="229" t="str">
        <f t="shared" si="46"/>
        <v>Passenger Truck</v>
      </c>
      <c r="C735" s="240">
        <f t="shared" si="48"/>
        <v>0.24407841471830063</v>
      </c>
      <c r="D735" s="421">
        <f t="shared" si="47"/>
        <v>5.2445617127350698E-3</v>
      </c>
      <c r="E735">
        <v>2.1487200000000001E-2</v>
      </c>
      <c r="F735">
        <v>1</v>
      </c>
      <c r="G735">
        <v>1</v>
      </c>
      <c r="H735">
        <v>2027</v>
      </c>
      <c r="I735">
        <v>1</v>
      </c>
      <c r="J735">
        <v>5</v>
      </c>
      <c r="K735" t="s">
        <v>312</v>
      </c>
      <c r="L735">
        <v>8</v>
      </c>
      <c r="M735">
        <v>49</v>
      </c>
      <c r="N735" t="s">
        <v>313</v>
      </c>
      <c r="O735">
        <v>49035</v>
      </c>
      <c r="P735" t="s">
        <v>235</v>
      </c>
      <c r="Q735">
        <v>490350</v>
      </c>
      <c r="R735">
        <v>31</v>
      </c>
      <c r="S735">
        <v>31</v>
      </c>
      <c r="T735" t="s">
        <v>332</v>
      </c>
      <c r="U735">
        <v>1</v>
      </c>
      <c r="V735" t="s">
        <v>343</v>
      </c>
      <c r="W735" t="s">
        <v>251</v>
      </c>
      <c r="X735" t="s">
        <v>251</v>
      </c>
      <c r="Y735" t="s">
        <v>251</v>
      </c>
      <c r="Z735" t="s">
        <v>251</v>
      </c>
      <c r="AA735" t="s">
        <v>251</v>
      </c>
      <c r="AB735" t="s">
        <v>251</v>
      </c>
      <c r="AC735"/>
      <c r="AD735"/>
      <c r="AE735" t="s">
        <v>251</v>
      </c>
      <c r="AF735">
        <v>5</v>
      </c>
      <c r="AG735" t="s">
        <v>314</v>
      </c>
      <c r="AH735" t="s">
        <v>251</v>
      </c>
      <c r="AI735" t="s">
        <v>251</v>
      </c>
      <c r="AJ735" t="s">
        <v>251</v>
      </c>
      <c r="AK735" t="s">
        <v>251</v>
      </c>
      <c r="AL735" t="s">
        <v>251</v>
      </c>
      <c r="AM735" t="s">
        <v>251</v>
      </c>
      <c r="AN735"/>
      <c r="AO735" t="s">
        <v>251</v>
      </c>
      <c r="AP735" t="s">
        <v>251</v>
      </c>
    </row>
    <row r="736" spans="1:42" x14ac:dyDescent="0.3">
      <c r="A736" s="210" t="str">
        <f t="shared" si="45"/>
        <v>SL_2028_art_31_21</v>
      </c>
      <c r="B736" s="229" t="str">
        <f t="shared" si="46"/>
        <v>Passenger Car</v>
      </c>
      <c r="C736" s="240">
        <f t="shared" si="48"/>
        <v>0.64892751445142116</v>
      </c>
      <c r="D736" s="421">
        <f t="shared" si="47"/>
        <v>9.7536401132106397E-3</v>
      </c>
      <c r="E736">
        <v>1.5030399999999999E-2</v>
      </c>
      <c r="F736">
        <v>1</v>
      </c>
      <c r="G736">
        <v>1</v>
      </c>
      <c r="H736">
        <v>2027</v>
      </c>
      <c r="I736">
        <v>1</v>
      </c>
      <c r="J736">
        <v>5</v>
      </c>
      <c r="K736" t="s">
        <v>312</v>
      </c>
      <c r="L736">
        <v>8</v>
      </c>
      <c r="M736">
        <v>49</v>
      </c>
      <c r="N736" t="s">
        <v>313</v>
      </c>
      <c r="O736">
        <v>49035</v>
      </c>
      <c r="P736" t="s">
        <v>235</v>
      </c>
      <c r="Q736">
        <v>490350</v>
      </c>
      <c r="R736">
        <v>21</v>
      </c>
      <c r="S736">
        <v>31</v>
      </c>
      <c r="T736" t="s">
        <v>332</v>
      </c>
      <c r="U736">
        <v>1</v>
      </c>
      <c r="V736" t="s">
        <v>343</v>
      </c>
      <c r="W736" t="s">
        <v>251</v>
      </c>
      <c r="X736" t="s">
        <v>251</v>
      </c>
      <c r="Y736" t="s">
        <v>251</v>
      </c>
      <c r="Z736" t="s">
        <v>251</v>
      </c>
      <c r="AA736" t="s">
        <v>251</v>
      </c>
      <c r="AB736" t="s">
        <v>251</v>
      </c>
      <c r="AC736"/>
      <c r="AD736"/>
      <c r="AE736" t="s">
        <v>251</v>
      </c>
      <c r="AF736">
        <v>5</v>
      </c>
      <c r="AG736" t="s">
        <v>314</v>
      </c>
      <c r="AH736" t="s">
        <v>251</v>
      </c>
      <c r="AI736" t="s">
        <v>251</v>
      </c>
      <c r="AJ736" t="s">
        <v>251</v>
      </c>
      <c r="AK736" t="s">
        <v>251</v>
      </c>
      <c r="AL736" t="s">
        <v>251</v>
      </c>
      <c r="AM736" t="s">
        <v>251</v>
      </c>
      <c r="AN736"/>
      <c r="AO736" t="s">
        <v>251</v>
      </c>
      <c r="AP736" t="s">
        <v>251</v>
      </c>
    </row>
    <row r="737" spans="1:42" x14ac:dyDescent="0.3">
      <c r="A737" s="210" t="str">
        <f t="shared" si="45"/>
        <v>SL_2028_art_31_11</v>
      </c>
      <c r="B737" s="229" t="str">
        <f t="shared" si="46"/>
        <v>Motorcycle</v>
      </c>
      <c r="C737" s="240">
        <f t="shared" si="48"/>
        <v>8.6555709987792731E-4</v>
      </c>
      <c r="D737" s="421">
        <f t="shared" si="47"/>
        <v>7.6960490201385992E-6</v>
      </c>
      <c r="E737">
        <v>8.8914400000000005E-3</v>
      </c>
      <c r="F737">
        <v>1</v>
      </c>
      <c r="G737">
        <v>1</v>
      </c>
      <c r="H737">
        <v>2027</v>
      </c>
      <c r="I737">
        <v>1</v>
      </c>
      <c r="J737">
        <v>5</v>
      </c>
      <c r="K737" t="s">
        <v>312</v>
      </c>
      <c r="L737">
        <v>8</v>
      </c>
      <c r="M737">
        <v>49</v>
      </c>
      <c r="N737" t="s">
        <v>313</v>
      </c>
      <c r="O737">
        <v>49035</v>
      </c>
      <c r="P737" t="s">
        <v>235</v>
      </c>
      <c r="Q737">
        <v>490350</v>
      </c>
      <c r="R737">
        <v>11</v>
      </c>
      <c r="S737">
        <v>31</v>
      </c>
      <c r="T737" t="s">
        <v>332</v>
      </c>
      <c r="U737">
        <v>1</v>
      </c>
      <c r="V737" t="s">
        <v>343</v>
      </c>
      <c r="W737" t="s">
        <v>251</v>
      </c>
      <c r="X737" t="s">
        <v>251</v>
      </c>
      <c r="Y737" t="s">
        <v>251</v>
      </c>
      <c r="Z737" t="s">
        <v>251</v>
      </c>
      <c r="AA737" t="s">
        <v>251</v>
      </c>
      <c r="AB737" t="s">
        <v>251</v>
      </c>
      <c r="AC737"/>
      <c r="AD737"/>
      <c r="AE737" t="s">
        <v>251</v>
      </c>
      <c r="AF737">
        <v>5</v>
      </c>
      <c r="AG737" t="s">
        <v>314</v>
      </c>
      <c r="AH737" t="s">
        <v>251</v>
      </c>
      <c r="AI737" t="s">
        <v>251</v>
      </c>
      <c r="AJ737" t="s">
        <v>251</v>
      </c>
      <c r="AK737" t="s">
        <v>251</v>
      </c>
      <c r="AL737" t="s">
        <v>251</v>
      </c>
      <c r="AM737" t="s">
        <v>251</v>
      </c>
      <c r="AN737"/>
      <c r="AO737" t="s">
        <v>251</v>
      </c>
      <c r="AP737" t="s">
        <v>251</v>
      </c>
    </row>
    <row r="738" spans="1:42" x14ac:dyDescent="0.3">
      <c r="A738" s="210" t="str">
        <f t="shared" si="45"/>
        <v>SL_2028_art_30_62</v>
      </c>
      <c r="B738" s="229" t="str">
        <f t="shared" si="46"/>
        <v>Combination Long Haul Truck</v>
      </c>
      <c r="C738" s="240">
        <f t="shared" si="48"/>
        <v>2.2573995543173502E-2</v>
      </c>
      <c r="D738" s="421">
        <f t="shared" si="47"/>
        <v>8.5013667215591403E-3</v>
      </c>
      <c r="E738">
        <v>0.37659999999999999</v>
      </c>
      <c r="F738">
        <v>1</v>
      </c>
      <c r="G738">
        <v>1</v>
      </c>
      <c r="H738">
        <v>2027</v>
      </c>
      <c r="I738">
        <v>1</v>
      </c>
      <c r="J738">
        <v>5</v>
      </c>
      <c r="K738" t="s">
        <v>312</v>
      </c>
      <c r="L738">
        <v>8</v>
      </c>
      <c r="M738">
        <v>49</v>
      </c>
      <c r="N738" t="s">
        <v>313</v>
      </c>
      <c r="O738">
        <v>49035</v>
      </c>
      <c r="P738" t="s">
        <v>235</v>
      </c>
      <c r="Q738">
        <v>490350</v>
      </c>
      <c r="R738">
        <v>62</v>
      </c>
      <c r="S738">
        <v>30</v>
      </c>
      <c r="T738" t="s">
        <v>333</v>
      </c>
      <c r="U738">
        <v>1</v>
      </c>
      <c r="V738" t="s">
        <v>343</v>
      </c>
      <c r="W738" t="s">
        <v>251</v>
      </c>
      <c r="X738" t="s">
        <v>251</v>
      </c>
      <c r="Y738" t="s">
        <v>251</v>
      </c>
      <c r="Z738" t="s">
        <v>251</v>
      </c>
      <c r="AA738" t="s">
        <v>251</v>
      </c>
      <c r="AB738" t="s">
        <v>251</v>
      </c>
      <c r="AC738"/>
      <c r="AD738"/>
      <c r="AE738" t="s">
        <v>251</v>
      </c>
      <c r="AF738">
        <v>5</v>
      </c>
      <c r="AG738" t="s">
        <v>314</v>
      </c>
      <c r="AH738" t="s">
        <v>251</v>
      </c>
      <c r="AI738" t="s">
        <v>251</v>
      </c>
      <c r="AJ738" t="s">
        <v>251</v>
      </c>
      <c r="AK738" t="s">
        <v>251</v>
      </c>
      <c r="AL738" t="s">
        <v>251</v>
      </c>
      <c r="AM738" t="s">
        <v>251</v>
      </c>
      <c r="AN738"/>
      <c r="AO738" t="s">
        <v>251</v>
      </c>
      <c r="AP738" t="s">
        <v>251</v>
      </c>
    </row>
    <row r="739" spans="1:42" x14ac:dyDescent="0.3">
      <c r="A739" s="210" t="str">
        <f t="shared" si="45"/>
        <v>SL_2028_art_30_61</v>
      </c>
      <c r="B739" s="229" t="str">
        <f t="shared" si="46"/>
        <v>Combination Short Haul Truck</v>
      </c>
      <c r="C739" s="240">
        <f t="shared" si="48"/>
        <v>2.089364887475836E-2</v>
      </c>
      <c r="D739" s="421">
        <f t="shared" si="47"/>
        <v>7.8685690598828736E-3</v>
      </c>
      <c r="E739">
        <v>0.37660100000000002</v>
      </c>
      <c r="F739">
        <v>1</v>
      </c>
      <c r="G739">
        <v>1</v>
      </c>
      <c r="H739">
        <v>2027</v>
      </c>
      <c r="I739">
        <v>1</v>
      </c>
      <c r="J739">
        <v>5</v>
      </c>
      <c r="K739" t="s">
        <v>312</v>
      </c>
      <c r="L739">
        <v>8</v>
      </c>
      <c r="M739">
        <v>49</v>
      </c>
      <c r="N739" t="s">
        <v>313</v>
      </c>
      <c r="O739">
        <v>49035</v>
      </c>
      <c r="P739" t="s">
        <v>235</v>
      </c>
      <c r="Q739">
        <v>490350</v>
      </c>
      <c r="R739">
        <v>61</v>
      </c>
      <c r="S739">
        <v>30</v>
      </c>
      <c r="T739" t="s">
        <v>333</v>
      </c>
      <c r="U739">
        <v>1</v>
      </c>
      <c r="V739" t="s">
        <v>343</v>
      </c>
      <c r="W739" t="s">
        <v>251</v>
      </c>
      <c r="X739" t="s">
        <v>251</v>
      </c>
      <c r="Y739" t="s">
        <v>251</v>
      </c>
      <c r="Z739" t="s">
        <v>251</v>
      </c>
      <c r="AA739" t="s">
        <v>251</v>
      </c>
      <c r="AB739" t="s">
        <v>251</v>
      </c>
      <c r="AC739"/>
      <c r="AD739"/>
      <c r="AE739" t="s">
        <v>251</v>
      </c>
      <c r="AF739">
        <v>5</v>
      </c>
      <c r="AG739" t="s">
        <v>314</v>
      </c>
      <c r="AH739" t="s">
        <v>251</v>
      </c>
      <c r="AI739" t="s">
        <v>251</v>
      </c>
      <c r="AJ739" t="s">
        <v>251</v>
      </c>
      <c r="AK739" t="s">
        <v>251</v>
      </c>
      <c r="AL739" t="s">
        <v>251</v>
      </c>
      <c r="AM739" t="s">
        <v>251</v>
      </c>
      <c r="AN739"/>
      <c r="AO739" t="s">
        <v>251</v>
      </c>
      <c r="AP739" t="s">
        <v>251</v>
      </c>
    </row>
    <row r="740" spans="1:42" x14ac:dyDescent="0.3">
      <c r="A740" s="210" t="str">
        <f t="shared" si="45"/>
        <v>SL_2028_art_30_54</v>
      </c>
      <c r="B740" s="229" t="str">
        <f t="shared" si="46"/>
        <v>Motor Home</v>
      </c>
      <c r="C740" s="240">
        <f t="shared" si="48"/>
        <v>2.7279009872292342E-3</v>
      </c>
      <c r="D740" s="421">
        <f t="shared" si="47"/>
        <v>1.4011590630804238E-3</v>
      </c>
      <c r="E740">
        <v>0.51363999999999999</v>
      </c>
      <c r="F740">
        <v>1</v>
      </c>
      <c r="G740">
        <v>1</v>
      </c>
      <c r="H740">
        <v>2027</v>
      </c>
      <c r="I740">
        <v>1</v>
      </c>
      <c r="J740">
        <v>5</v>
      </c>
      <c r="K740" t="s">
        <v>312</v>
      </c>
      <c r="L740">
        <v>8</v>
      </c>
      <c r="M740">
        <v>49</v>
      </c>
      <c r="N740" t="s">
        <v>313</v>
      </c>
      <c r="O740">
        <v>49035</v>
      </c>
      <c r="P740" t="s">
        <v>235</v>
      </c>
      <c r="Q740">
        <v>490350</v>
      </c>
      <c r="R740">
        <v>54</v>
      </c>
      <c r="S740">
        <v>30</v>
      </c>
      <c r="T740" t="s">
        <v>333</v>
      </c>
      <c r="U740">
        <v>1</v>
      </c>
      <c r="V740" t="s">
        <v>343</v>
      </c>
      <c r="W740" t="s">
        <v>251</v>
      </c>
      <c r="X740" t="s">
        <v>251</v>
      </c>
      <c r="Y740" t="s">
        <v>251</v>
      </c>
      <c r="Z740" t="s">
        <v>251</v>
      </c>
      <c r="AA740" t="s">
        <v>251</v>
      </c>
      <c r="AB740" t="s">
        <v>251</v>
      </c>
      <c r="AC740"/>
      <c r="AD740"/>
      <c r="AE740" t="s">
        <v>251</v>
      </c>
      <c r="AF740">
        <v>5</v>
      </c>
      <c r="AG740" t="s">
        <v>314</v>
      </c>
      <c r="AH740" t="s">
        <v>251</v>
      </c>
      <c r="AI740" t="s">
        <v>251</v>
      </c>
      <c r="AJ740" t="s">
        <v>251</v>
      </c>
      <c r="AK740" t="s">
        <v>251</v>
      </c>
      <c r="AL740" t="s">
        <v>251</v>
      </c>
      <c r="AM740" t="s">
        <v>251</v>
      </c>
      <c r="AN740"/>
      <c r="AO740" t="s">
        <v>251</v>
      </c>
      <c r="AP740" t="s">
        <v>251</v>
      </c>
    </row>
    <row r="741" spans="1:42" x14ac:dyDescent="0.3">
      <c r="A741" s="210" t="str">
        <f t="shared" si="45"/>
        <v>SL_2028_art_30_53</v>
      </c>
      <c r="B741" s="229" t="str">
        <f t="shared" si="46"/>
        <v>Single Long Haul Truck</v>
      </c>
      <c r="C741" s="240">
        <f t="shared" si="48"/>
        <v>1.7512108294727017E-3</v>
      </c>
      <c r="D741" s="421">
        <f t="shared" si="47"/>
        <v>6.6505208307635955E-4</v>
      </c>
      <c r="E741">
        <v>0.37976700000000002</v>
      </c>
      <c r="F741">
        <v>1</v>
      </c>
      <c r="G741">
        <v>1</v>
      </c>
      <c r="H741">
        <v>2027</v>
      </c>
      <c r="I741">
        <v>1</v>
      </c>
      <c r="J741">
        <v>5</v>
      </c>
      <c r="K741" t="s">
        <v>312</v>
      </c>
      <c r="L741">
        <v>8</v>
      </c>
      <c r="M741">
        <v>49</v>
      </c>
      <c r="N741" t="s">
        <v>313</v>
      </c>
      <c r="O741">
        <v>49035</v>
      </c>
      <c r="P741" t="s">
        <v>235</v>
      </c>
      <c r="Q741">
        <v>490350</v>
      </c>
      <c r="R741">
        <v>53</v>
      </c>
      <c r="S741">
        <v>30</v>
      </c>
      <c r="T741" t="s">
        <v>333</v>
      </c>
      <c r="U741">
        <v>1</v>
      </c>
      <c r="V741" t="s">
        <v>343</v>
      </c>
      <c r="W741" t="s">
        <v>251</v>
      </c>
      <c r="X741" t="s">
        <v>251</v>
      </c>
      <c r="Y741" t="s">
        <v>251</v>
      </c>
      <c r="Z741" t="s">
        <v>251</v>
      </c>
      <c r="AA741" t="s">
        <v>251</v>
      </c>
      <c r="AB741" t="s">
        <v>251</v>
      </c>
      <c r="AC741"/>
      <c r="AD741"/>
      <c r="AE741" t="s">
        <v>251</v>
      </c>
      <c r="AF741">
        <v>5</v>
      </c>
      <c r="AG741" t="s">
        <v>314</v>
      </c>
      <c r="AH741" t="s">
        <v>251</v>
      </c>
      <c r="AI741" t="s">
        <v>251</v>
      </c>
      <c r="AJ741" t="s">
        <v>251</v>
      </c>
      <c r="AK741" t="s">
        <v>251</v>
      </c>
      <c r="AL741" t="s">
        <v>251</v>
      </c>
      <c r="AM741" t="s">
        <v>251</v>
      </c>
      <c r="AN741"/>
      <c r="AO741" t="s">
        <v>251</v>
      </c>
      <c r="AP741" t="s">
        <v>251</v>
      </c>
    </row>
    <row r="742" spans="1:42" x14ac:dyDescent="0.3">
      <c r="A742" s="210" t="str">
        <f t="shared" si="45"/>
        <v>SL_2028_art_30_52</v>
      </c>
      <c r="B742" s="229" t="str">
        <f t="shared" si="46"/>
        <v>Single Short Haul Truck</v>
      </c>
      <c r="C742" s="240">
        <f t="shared" si="48"/>
        <v>2.5384092162257711E-2</v>
      </c>
      <c r="D742" s="421">
        <f t="shared" si="47"/>
        <v>1.1587990376623619E-2</v>
      </c>
      <c r="E742">
        <v>0.45650600000000002</v>
      </c>
      <c r="F742">
        <v>1</v>
      </c>
      <c r="G742">
        <v>1</v>
      </c>
      <c r="H742">
        <v>2027</v>
      </c>
      <c r="I742">
        <v>1</v>
      </c>
      <c r="J742">
        <v>5</v>
      </c>
      <c r="K742" t="s">
        <v>312</v>
      </c>
      <c r="L742">
        <v>8</v>
      </c>
      <c r="M742">
        <v>49</v>
      </c>
      <c r="N742" t="s">
        <v>313</v>
      </c>
      <c r="O742">
        <v>49035</v>
      </c>
      <c r="P742" t="s">
        <v>235</v>
      </c>
      <c r="Q742">
        <v>490350</v>
      </c>
      <c r="R742">
        <v>52</v>
      </c>
      <c r="S742">
        <v>30</v>
      </c>
      <c r="T742" t="s">
        <v>333</v>
      </c>
      <c r="U742">
        <v>1</v>
      </c>
      <c r="V742" t="s">
        <v>343</v>
      </c>
      <c r="W742" t="s">
        <v>251</v>
      </c>
      <c r="X742" t="s">
        <v>251</v>
      </c>
      <c r="Y742" t="s">
        <v>251</v>
      </c>
      <c r="Z742" t="s">
        <v>251</v>
      </c>
      <c r="AA742" t="s">
        <v>251</v>
      </c>
      <c r="AB742" t="s">
        <v>251</v>
      </c>
      <c r="AC742"/>
      <c r="AD742"/>
      <c r="AE742" t="s">
        <v>251</v>
      </c>
      <c r="AF742">
        <v>5</v>
      </c>
      <c r="AG742" t="s">
        <v>314</v>
      </c>
      <c r="AH742" t="s">
        <v>251</v>
      </c>
      <c r="AI742" t="s">
        <v>251</v>
      </c>
      <c r="AJ742" t="s">
        <v>251</v>
      </c>
      <c r="AK742" t="s">
        <v>251</v>
      </c>
      <c r="AL742" t="s">
        <v>251</v>
      </c>
      <c r="AM742" t="s">
        <v>251</v>
      </c>
      <c r="AN742"/>
      <c r="AO742" t="s">
        <v>251</v>
      </c>
      <c r="AP742" t="s">
        <v>251</v>
      </c>
    </row>
    <row r="743" spans="1:42" x14ac:dyDescent="0.3">
      <c r="A743" s="210" t="str">
        <f t="shared" si="45"/>
        <v>SL_2028_art_30_51</v>
      </c>
      <c r="B743" s="229" t="str">
        <f t="shared" si="46"/>
        <v>Refuse Truck</v>
      </c>
      <c r="C743" s="240">
        <f t="shared" si="48"/>
        <v>1.3855574196514914E-3</v>
      </c>
      <c r="D743" s="421">
        <f t="shared" si="47"/>
        <v>5.2421872193804354E-4</v>
      </c>
      <c r="E743">
        <v>0.37834499999999999</v>
      </c>
      <c r="F743">
        <v>1</v>
      </c>
      <c r="G743">
        <v>1</v>
      </c>
      <c r="H743">
        <v>2027</v>
      </c>
      <c r="I743">
        <v>1</v>
      </c>
      <c r="J743">
        <v>5</v>
      </c>
      <c r="K743" t="s">
        <v>312</v>
      </c>
      <c r="L743">
        <v>8</v>
      </c>
      <c r="M743">
        <v>49</v>
      </c>
      <c r="N743" t="s">
        <v>313</v>
      </c>
      <c r="O743">
        <v>49035</v>
      </c>
      <c r="P743" t="s">
        <v>235</v>
      </c>
      <c r="Q743">
        <v>490350</v>
      </c>
      <c r="R743">
        <v>51</v>
      </c>
      <c r="S743">
        <v>30</v>
      </c>
      <c r="T743" t="s">
        <v>333</v>
      </c>
      <c r="U743">
        <v>1</v>
      </c>
      <c r="V743" t="s">
        <v>343</v>
      </c>
      <c r="W743" t="s">
        <v>251</v>
      </c>
      <c r="X743" t="s">
        <v>251</v>
      </c>
      <c r="Y743" t="s">
        <v>251</v>
      </c>
      <c r="Z743" t="s">
        <v>251</v>
      </c>
      <c r="AA743" t="s">
        <v>251</v>
      </c>
      <c r="AB743" t="s">
        <v>251</v>
      </c>
      <c r="AC743"/>
      <c r="AD743"/>
      <c r="AE743" t="s">
        <v>251</v>
      </c>
      <c r="AF743">
        <v>5</v>
      </c>
      <c r="AG743" t="s">
        <v>314</v>
      </c>
      <c r="AH743" t="s">
        <v>251</v>
      </c>
      <c r="AI743" t="s">
        <v>251</v>
      </c>
      <c r="AJ743" t="s">
        <v>251</v>
      </c>
      <c r="AK743" t="s">
        <v>251</v>
      </c>
      <c r="AL743" t="s">
        <v>251</v>
      </c>
      <c r="AM743" t="s">
        <v>251</v>
      </c>
      <c r="AN743"/>
      <c r="AO743" t="s">
        <v>251</v>
      </c>
      <c r="AP743" t="s">
        <v>251</v>
      </c>
    </row>
    <row r="744" spans="1:42" x14ac:dyDescent="0.3">
      <c r="A744" s="210" t="str">
        <f t="shared" si="45"/>
        <v>SL_2028_art_30_43</v>
      </c>
      <c r="B744" s="229" t="str">
        <f t="shared" si="46"/>
        <v>School Bus</v>
      </c>
      <c r="C744" s="240">
        <f t="shared" si="48"/>
        <v>1.144824296919607E-3</v>
      </c>
      <c r="D744" s="421">
        <f t="shared" si="47"/>
        <v>4.3401891850237988E-4</v>
      </c>
      <c r="E744">
        <v>0.37911400000000001</v>
      </c>
      <c r="F744">
        <v>1</v>
      </c>
      <c r="G744">
        <v>1</v>
      </c>
      <c r="H744">
        <v>2027</v>
      </c>
      <c r="I744">
        <v>1</v>
      </c>
      <c r="J744">
        <v>5</v>
      </c>
      <c r="K744" t="s">
        <v>312</v>
      </c>
      <c r="L744">
        <v>8</v>
      </c>
      <c r="M744">
        <v>49</v>
      </c>
      <c r="N744" t="s">
        <v>313</v>
      </c>
      <c r="O744">
        <v>49035</v>
      </c>
      <c r="P744" t="s">
        <v>235</v>
      </c>
      <c r="Q744">
        <v>490350</v>
      </c>
      <c r="R744">
        <v>43</v>
      </c>
      <c r="S744">
        <v>30</v>
      </c>
      <c r="T744" t="s">
        <v>333</v>
      </c>
      <c r="U744">
        <v>1</v>
      </c>
      <c r="V744" t="s">
        <v>343</v>
      </c>
      <c r="W744" t="s">
        <v>251</v>
      </c>
      <c r="X744" t="s">
        <v>251</v>
      </c>
      <c r="Y744" t="s">
        <v>251</v>
      </c>
      <c r="Z744" t="s">
        <v>251</v>
      </c>
      <c r="AA744" t="s">
        <v>251</v>
      </c>
      <c r="AB744" t="s">
        <v>251</v>
      </c>
      <c r="AC744"/>
      <c r="AD744"/>
      <c r="AE744" t="s">
        <v>251</v>
      </c>
      <c r="AF744">
        <v>5</v>
      </c>
      <c r="AG744" t="s">
        <v>314</v>
      </c>
      <c r="AH744" t="s">
        <v>251</v>
      </c>
      <c r="AI744" t="s">
        <v>251</v>
      </c>
      <c r="AJ744" t="s">
        <v>251</v>
      </c>
      <c r="AK744" t="s">
        <v>251</v>
      </c>
      <c r="AL744" t="s">
        <v>251</v>
      </c>
      <c r="AM744" t="s">
        <v>251</v>
      </c>
      <c r="AN744"/>
      <c r="AO744" t="s">
        <v>251</v>
      </c>
      <c r="AP744" t="s">
        <v>251</v>
      </c>
    </row>
    <row r="745" spans="1:42" x14ac:dyDescent="0.3">
      <c r="A745" s="210" t="str">
        <f t="shared" si="45"/>
        <v>SL_2028_art_30_42</v>
      </c>
      <c r="B745" s="229" t="str">
        <f t="shared" si="46"/>
        <v>Transit Bus</v>
      </c>
      <c r="C745" s="240">
        <f t="shared" si="48"/>
        <v>4.7511097353918329E-4</v>
      </c>
      <c r="D745" s="421">
        <f t="shared" si="47"/>
        <v>1.9976943593304685E-4</v>
      </c>
      <c r="E745">
        <v>0.42046899999999998</v>
      </c>
      <c r="F745">
        <v>1</v>
      </c>
      <c r="G745">
        <v>1</v>
      </c>
      <c r="H745">
        <v>2027</v>
      </c>
      <c r="I745">
        <v>1</v>
      </c>
      <c r="J745">
        <v>5</v>
      </c>
      <c r="K745" t="s">
        <v>312</v>
      </c>
      <c r="L745">
        <v>8</v>
      </c>
      <c r="M745">
        <v>49</v>
      </c>
      <c r="N745" t="s">
        <v>313</v>
      </c>
      <c r="O745">
        <v>49035</v>
      </c>
      <c r="P745" t="s">
        <v>235</v>
      </c>
      <c r="Q745">
        <v>490350</v>
      </c>
      <c r="R745">
        <v>42</v>
      </c>
      <c r="S745">
        <v>30</v>
      </c>
      <c r="T745" t="s">
        <v>333</v>
      </c>
      <c r="U745">
        <v>1</v>
      </c>
      <c r="V745" t="s">
        <v>343</v>
      </c>
      <c r="W745" t="s">
        <v>251</v>
      </c>
      <c r="X745" t="s">
        <v>251</v>
      </c>
      <c r="Y745" t="s">
        <v>251</v>
      </c>
      <c r="Z745" t="s">
        <v>251</v>
      </c>
      <c r="AA745" t="s">
        <v>251</v>
      </c>
      <c r="AB745" t="s">
        <v>251</v>
      </c>
      <c r="AC745"/>
      <c r="AD745"/>
      <c r="AE745" t="s">
        <v>251</v>
      </c>
      <c r="AF745">
        <v>5</v>
      </c>
      <c r="AG745" t="s">
        <v>314</v>
      </c>
      <c r="AH745" t="s">
        <v>251</v>
      </c>
      <c r="AI745" t="s">
        <v>251</v>
      </c>
      <c r="AJ745" t="s">
        <v>251</v>
      </c>
      <c r="AK745" t="s">
        <v>251</v>
      </c>
      <c r="AL745" t="s">
        <v>251</v>
      </c>
      <c r="AM745" t="s">
        <v>251</v>
      </c>
      <c r="AN745"/>
      <c r="AO745" t="s">
        <v>251</v>
      </c>
      <c r="AP745" t="s">
        <v>251</v>
      </c>
    </row>
    <row r="746" spans="1:42" x14ac:dyDescent="0.3">
      <c r="A746" s="210" t="str">
        <f t="shared" si="45"/>
        <v>SL_2028_art_30_41</v>
      </c>
      <c r="B746" s="229" t="str">
        <f t="shared" si="46"/>
        <v>Intercity Bus</v>
      </c>
      <c r="C746" s="240">
        <f t="shared" si="48"/>
        <v>1.4397214122347196E-3</v>
      </c>
      <c r="D746" s="421">
        <f t="shared" si="47"/>
        <v>5.4219908384759536E-4</v>
      </c>
      <c r="E746">
        <v>0.37659999999999999</v>
      </c>
      <c r="F746">
        <v>1</v>
      </c>
      <c r="G746">
        <v>1</v>
      </c>
      <c r="H746">
        <v>2027</v>
      </c>
      <c r="I746">
        <v>1</v>
      </c>
      <c r="J746">
        <v>5</v>
      </c>
      <c r="K746" t="s">
        <v>312</v>
      </c>
      <c r="L746">
        <v>8</v>
      </c>
      <c r="M746">
        <v>49</v>
      </c>
      <c r="N746" t="s">
        <v>313</v>
      </c>
      <c r="O746">
        <v>49035</v>
      </c>
      <c r="P746" t="s">
        <v>235</v>
      </c>
      <c r="Q746">
        <v>490350</v>
      </c>
      <c r="R746">
        <v>41</v>
      </c>
      <c r="S746">
        <v>30</v>
      </c>
      <c r="T746" t="s">
        <v>333</v>
      </c>
      <c r="U746">
        <v>1</v>
      </c>
      <c r="V746" t="s">
        <v>343</v>
      </c>
      <c r="W746" t="s">
        <v>251</v>
      </c>
      <c r="X746" t="s">
        <v>251</v>
      </c>
      <c r="Y746" t="s">
        <v>251</v>
      </c>
      <c r="Z746" t="s">
        <v>251</v>
      </c>
      <c r="AA746" t="s">
        <v>251</v>
      </c>
      <c r="AB746" t="s">
        <v>251</v>
      </c>
      <c r="AC746"/>
      <c r="AD746"/>
      <c r="AE746" t="s">
        <v>251</v>
      </c>
      <c r="AF746">
        <v>5</v>
      </c>
      <c r="AG746" t="s">
        <v>314</v>
      </c>
      <c r="AH746" t="s">
        <v>251</v>
      </c>
      <c r="AI746" t="s">
        <v>251</v>
      </c>
      <c r="AJ746" t="s">
        <v>251</v>
      </c>
      <c r="AK746" t="s">
        <v>251</v>
      </c>
      <c r="AL746" t="s">
        <v>251</v>
      </c>
      <c r="AM746" t="s">
        <v>251</v>
      </c>
      <c r="AN746"/>
      <c r="AO746" t="s">
        <v>251</v>
      </c>
      <c r="AP746" t="s">
        <v>251</v>
      </c>
    </row>
    <row r="747" spans="1:42" x14ac:dyDescent="0.3">
      <c r="A747" s="210" t="str">
        <f t="shared" si="45"/>
        <v>SL_2028_art_30_32</v>
      </c>
      <c r="B747" s="229" t="str">
        <f t="shared" si="46"/>
        <v>Light Commercial Truck</v>
      </c>
      <c r="C747" s="240">
        <f t="shared" si="48"/>
        <v>2.8352451231163752E-2</v>
      </c>
      <c r="D747" s="421">
        <f t="shared" si="47"/>
        <v>7.1759770541563149E-3</v>
      </c>
      <c r="E747">
        <v>0.25309900000000002</v>
      </c>
      <c r="F747">
        <v>1</v>
      </c>
      <c r="G747">
        <v>1</v>
      </c>
      <c r="H747">
        <v>2027</v>
      </c>
      <c r="I747">
        <v>1</v>
      </c>
      <c r="J747">
        <v>5</v>
      </c>
      <c r="K747" t="s">
        <v>312</v>
      </c>
      <c r="L747">
        <v>8</v>
      </c>
      <c r="M747">
        <v>49</v>
      </c>
      <c r="N747" t="s">
        <v>313</v>
      </c>
      <c r="O747">
        <v>49035</v>
      </c>
      <c r="P747" t="s">
        <v>235</v>
      </c>
      <c r="Q747">
        <v>490350</v>
      </c>
      <c r="R747">
        <v>32</v>
      </c>
      <c r="S747">
        <v>30</v>
      </c>
      <c r="T747" t="s">
        <v>333</v>
      </c>
      <c r="U747">
        <v>1</v>
      </c>
      <c r="V747" t="s">
        <v>343</v>
      </c>
      <c r="W747" t="s">
        <v>251</v>
      </c>
      <c r="X747" t="s">
        <v>251</v>
      </c>
      <c r="Y747" t="s">
        <v>251</v>
      </c>
      <c r="Z747" t="s">
        <v>251</v>
      </c>
      <c r="AA747" t="s">
        <v>251</v>
      </c>
      <c r="AB747" t="s">
        <v>251</v>
      </c>
      <c r="AC747"/>
      <c r="AD747"/>
      <c r="AE747" t="s">
        <v>251</v>
      </c>
      <c r="AF747">
        <v>5</v>
      </c>
      <c r="AG747" t="s">
        <v>314</v>
      </c>
      <c r="AH747" t="s">
        <v>251</v>
      </c>
      <c r="AI747" t="s">
        <v>251</v>
      </c>
      <c r="AJ747" t="s">
        <v>251</v>
      </c>
      <c r="AK747" t="s">
        <v>251</v>
      </c>
      <c r="AL747" t="s">
        <v>251</v>
      </c>
      <c r="AM747" t="s">
        <v>251</v>
      </c>
      <c r="AN747"/>
      <c r="AO747" t="s">
        <v>251</v>
      </c>
      <c r="AP747" t="s">
        <v>251</v>
      </c>
    </row>
    <row r="748" spans="1:42" x14ac:dyDescent="0.3">
      <c r="A748" s="210" t="str">
        <f t="shared" si="45"/>
        <v>SL_2028_art_30_31</v>
      </c>
      <c r="B748" s="229" t="str">
        <f t="shared" si="46"/>
        <v>Passenger Truck</v>
      </c>
      <c r="C748" s="240">
        <f t="shared" si="48"/>
        <v>0.24407841471830063</v>
      </c>
      <c r="D748" s="421">
        <f t="shared" si="47"/>
        <v>5.9310566619717613E-2</v>
      </c>
      <c r="E748">
        <v>0.24299799999999999</v>
      </c>
      <c r="F748">
        <v>1</v>
      </c>
      <c r="G748">
        <v>1</v>
      </c>
      <c r="H748">
        <v>2027</v>
      </c>
      <c r="I748">
        <v>1</v>
      </c>
      <c r="J748">
        <v>5</v>
      </c>
      <c r="K748" t="s">
        <v>312</v>
      </c>
      <c r="L748">
        <v>8</v>
      </c>
      <c r="M748">
        <v>49</v>
      </c>
      <c r="N748" t="s">
        <v>313</v>
      </c>
      <c r="O748">
        <v>49035</v>
      </c>
      <c r="P748" t="s">
        <v>235</v>
      </c>
      <c r="Q748">
        <v>490350</v>
      </c>
      <c r="R748">
        <v>31</v>
      </c>
      <c r="S748">
        <v>30</v>
      </c>
      <c r="T748" t="s">
        <v>333</v>
      </c>
      <c r="U748">
        <v>1</v>
      </c>
      <c r="V748" t="s">
        <v>343</v>
      </c>
      <c r="W748" t="s">
        <v>251</v>
      </c>
      <c r="X748" t="s">
        <v>251</v>
      </c>
      <c r="Y748" t="s">
        <v>251</v>
      </c>
      <c r="Z748" t="s">
        <v>251</v>
      </c>
      <c r="AA748" t="s">
        <v>251</v>
      </c>
      <c r="AB748" t="s">
        <v>251</v>
      </c>
      <c r="AC748"/>
      <c r="AD748"/>
      <c r="AE748" t="s">
        <v>251</v>
      </c>
      <c r="AF748">
        <v>5</v>
      </c>
      <c r="AG748" t="s">
        <v>314</v>
      </c>
      <c r="AH748" t="s">
        <v>251</v>
      </c>
      <c r="AI748" t="s">
        <v>251</v>
      </c>
      <c r="AJ748" t="s">
        <v>251</v>
      </c>
      <c r="AK748" t="s">
        <v>251</v>
      </c>
      <c r="AL748" t="s">
        <v>251</v>
      </c>
      <c r="AM748" t="s">
        <v>251</v>
      </c>
      <c r="AN748"/>
      <c r="AO748" t="s">
        <v>251</v>
      </c>
      <c r="AP748" t="s">
        <v>251</v>
      </c>
    </row>
    <row r="749" spans="1:42" x14ac:dyDescent="0.3">
      <c r="A749" s="210" t="str">
        <f t="shared" si="45"/>
        <v>SL_2028_art_30_21</v>
      </c>
      <c r="B749" s="229" t="str">
        <f t="shared" si="46"/>
        <v>Passenger Car</v>
      </c>
      <c r="C749" s="240">
        <f t="shared" si="48"/>
        <v>0.64892751445142116</v>
      </c>
      <c r="D749" s="421">
        <f t="shared" si="47"/>
        <v>0.15291392843284732</v>
      </c>
      <c r="E749">
        <v>0.23564099999999999</v>
      </c>
      <c r="F749">
        <v>1</v>
      </c>
      <c r="G749">
        <v>1</v>
      </c>
      <c r="H749">
        <v>2027</v>
      </c>
      <c r="I749">
        <v>1</v>
      </c>
      <c r="J749">
        <v>5</v>
      </c>
      <c r="K749" t="s">
        <v>312</v>
      </c>
      <c r="L749">
        <v>8</v>
      </c>
      <c r="M749">
        <v>49</v>
      </c>
      <c r="N749" t="s">
        <v>313</v>
      </c>
      <c r="O749">
        <v>49035</v>
      </c>
      <c r="P749" t="s">
        <v>235</v>
      </c>
      <c r="Q749">
        <v>490350</v>
      </c>
      <c r="R749">
        <v>21</v>
      </c>
      <c r="S749">
        <v>30</v>
      </c>
      <c r="T749" t="s">
        <v>333</v>
      </c>
      <c r="U749">
        <v>1</v>
      </c>
      <c r="V749" t="s">
        <v>343</v>
      </c>
      <c r="W749" t="s">
        <v>251</v>
      </c>
      <c r="X749" t="s">
        <v>251</v>
      </c>
      <c r="Y749" t="s">
        <v>251</v>
      </c>
      <c r="Z749" t="s">
        <v>251</v>
      </c>
      <c r="AA749" t="s">
        <v>251</v>
      </c>
      <c r="AB749" t="s">
        <v>251</v>
      </c>
      <c r="AC749"/>
      <c r="AD749"/>
      <c r="AE749" t="s">
        <v>251</v>
      </c>
      <c r="AF749">
        <v>5</v>
      </c>
      <c r="AG749" t="s">
        <v>314</v>
      </c>
      <c r="AH749" t="s">
        <v>251</v>
      </c>
      <c r="AI749" t="s">
        <v>251</v>
      </c>
      <c r="AJ749" t="s">
        <v>251</v>
      </c>
      <c r="AK749" t="s">
        <v>251</v>
      </c>
      <c r="AL749" t="s">
        <v>251</v>
      </c>
      <c r="AM749" t="s">
        <v>251</v>
      </c>
      <c r="AN749"/>
      <c r="AO749" t="s">
        <v>251</v>
      </c>
      <c r="AP749" t="s">
        <v>251</v>
      </c>
    </row>
    <row r="750" spans="1:42" x14ac:dyDescent="0.3">
      <c r="A750" s="210" t="str">
        <f t="shared" si="45"/>
        <v>SL_2028_art_30_11</v>
      </c>
      <c r="B750" s="229" t="str">
        <f t="shared" si="46"/>
        <v>Motorcycle</v>
      </c>
      <c r="C750" s="240">
        <f t="shared" si="48"/>
        <v>8.6555709987792731E-4</v>
      </c>
      <c r="D750" s="421">
        <f t="shared" si="47"/>
        <v>4.0540703776952393E-4</v>
      </c>
      <c r="E750">
        <v>0.46837699999999999</v>
      </c>
      <c r="F750">
        <v>1</v>
      </c>
      <c r="G750">
        <v>1</v>
      </c>
      <c r="H750">
        <v>2027</v>
      </c>
      <c r="I750">
        <v>1</v>
      </c>
      <c r="J750">
        <v>5</v>
      </c>
      <c r="K750" t="s">
        <v>312</v>
      </c>
      <c r="L750">
        <v>8</v>
      </c>
      <c r="M750">
        <v>49</v>
      </c>
      <c r="N750" t="s">
        <v>313</v>
      </c>
      <c r="O750">
        <v>49035</v>
      </c>
      <c r="P750" t="s">
        <v>235</v>
      </c>
      <c r="Q750">
        <v>490350</v>
      </c>
      <c r="R750">
        <v>11</v>
      </c>
      <c r="S750">
        <v>30</v>
      </c>
      <c r="T750" t="s">
        <v>333</v>
      </c>
      <c r="U750">
        <v>1</v>
      </c>
      <c r="V750" t="s">
        <v>343</v>
      </c>
      <c r="W750" t="s">
        <v>251</v>
      </c>
      <c r="X750" t="s">
        <v>251</v>
      </c>
      <c r="Y750" t="s">
        <v>251</v>
      </c>
      <c r="Z750" t="s">
        <v>251</v>
      </c>
      <c r="AA750" t="s">
        <v>251</v>
      </c>
      <c r="AB750" t="s">
        <v>251</v>
      </c>
      <c r="AC750"/>
      <c r="AD750"/>
      <c r="AE750" t="s">
        <v>251</v>
      </c>
      <c r="AF750">
        <v>5</v>
      </c>
      <c r="AG750" t="s">
        <v>314</v>
      </c>
      <c r="AH750" t="s">
        <v>251</v>
      </c>
      <c r="AI750" t="s">
        <v>251</v>
      </c>
      <c r="AJ750" t="s">
        <v>251</v>
      </c>
      <c r="AK750" t="s">
        <v>251</v>
      </c>
      <c r="AL750" t="s">
        <v>251</v>
      </c>
      <c r="AM750" t="s">
        <v>251</v>
      </c>
      <c r="AN750"/>
      <c r="AO750" t="s">
        <v>251</v>
      </c>
      <c r="AP750" t="s">
        <v>251</v>
      </c>
    </row>
    <row r="751" spans="1:42" x14ac:dyDescent="0.3">
      <c r="A751" s="210" t="str">
        <f t="shared" si="45"/>
        <v>SL_2028_art_3_62</v>
      </c>
      <c r="B751" s="229" t="str">
        <f t="shared" si="46"/>
        <v>Combination Long Haul Truck</v>
      </c>
      <c r="C751" s="240">
        <f t="shared" si="48"/>
        <v>2.2573995543173502E-2</v>
      </c>
      <c r="D751" s="421">
        <f t="shared" si="47"/>
        <v>3.76342366698017E-4</v>
      </c>
      <c r="E751">
        <v>1.6671499999999999E-2</v>
      </c>
      <c r="F751">
        <v>1</v>
      </c>
      <c r="G751">
        <v>1</v>
      </c>
      <c r="H751">
        <v>2027</v>
      </c>
      <c r="I751">
        <v>1</v>
      </c>
      <c r="J751">
        <v>5</v>
      </c>
      <c r="K751" t="s">
        <v>312</v>
      </c>
      <c r="L751">
        <v>8</v>
      </c>
      <c r="M751">
        <v>49</v>
      </c>
      <c r="N751" t="s">
        <v>313</v>
      </c>
      <c r="O751">
        <v>49035</v>
      </c>
      <c r="P751" t="s">
        <v>235</v>
      </c>
      <c r="Q751">
        <v>490350</v>
      </c>
      <c r="R751">
        <v>62</v>
      </c>
      <c r="S751">
        <v>3</v>
      </c>
      <c r="T751" t="s">
        <v>175</v>
      </c>
      <c r="U751">
        <v>15</v>
      </c>
      <c r="V751" t="s">
        <v>342</v>
      </c>
      <c r="W751" t="s">
        <v>251</v>
      </c>
      <c r="X751" t="s">
        <v>251</v>
      </c>
      <c r="Y751" t="s">
        <v>251</v>
      </c>
      <c r="Z751" t="s">
        <v>251</v>
      </c>
      <c r="AA751" t="s">
        <v>251</v>
      </c>
      <c r="AB751" t="s">
        <v>251</v>
      </c>
      <c r="AC751"/>
      <c r="AD751"/>
      <c r="AE751" t="s">
        <v>251</v>
      </c>
      <c r="AF751">
        <v>5</v>
      </c>
      <c r="AG751" t="s">
        <v>314</v>
      </c>
      <c r="AH751" t="s">
        <v>251</v>
      </c>
      <c r="AI751" t="s">
        <v>251</v>
      </c>
      <c r="AJ751" t="s">
        <v>251</v>
      </c>
      <c r="AK751" t="s">
        <v>251</v>
      </c>
      <c r="AL751" t="s">
        <v>251</v>
      </c>
      <c r="AM751" t="s">
        <v>251</v>
      </c>
      <c r="AN751"/>
      <c r="AO751" t="s">
        <v>251</v>
      </c>
      <c r="AP751" t="s">
        <v>251</v>
      </c>
    </row>
    <row r="752" spans="1:42" x14ac:dyDescent="0.3">
      <c r="A752" s="210" t="str">
        <f t="shared" si="45"/>
        <v>SL_2028_art_3_62</v>
      </c>
      <c r="B752" s="229" t="str">
        <f t="shared" si="46"/>
        <v>Combination Long Haul Truck</v>
      </c>
      <c r="C752" s="240">
        <f t="shared" si="48"/>
        <v>2.2573995543173502E-2</v>
      </c>
      <c r="D752" s="421">
        <f t="shared" si="47"/>
        <v>0.63200641062178287</v>
      </c>
      <c r="E752">
        <v>27.9971</v>
      </c>
      <c r="F752">
        <v>1</v>
      </c>
      <c r="G752">
        <v>1</v>
      </c>
      <c r="H752">
        <v>2027</v>
      </c>
      <c r="I752">
        <v>1</v>
      </c>
      <c r="J752">
        <v>5</v>
      </c>
      <c r="K752" t="s">
        <v>312</v>
      </c>
      <c r="L752">
        <v>8</v>
      </c>
      <c r="M752">
        <v>49</v>
      </c>
      <c r="N752" t="s">
        <v>313</v>
      </c>
      <c r="O752">
        <v>49035</v>
      </c>
      <c r="P752" t="s">
        <v>235</v>
      </c>
      <c r="Q752">
        <v>490350</v>
      </c>
      <c r="R752">
        <v>62</v>
      </c>
      <c r="S752">
        <v>3</v>
      </c>
      <c r="T752" t="s">
        <v>175</v>
      </c>
      <c r="U752">
        <v>1</v>
      </c>
      <c r="V752" t="s">
        <v>343</v>
      </c>
      <c r="W752" t="s">
        <v>251</v>
      </c>
      <c r="X752" t="s">
        <v>251</v>
      </c>
      <c r="Y752" t="s">
        <v>251</v>
      </c>
      <c r="Z752" t="s">
        <v>251</v>
      </c>
      <c r="AA752" t="s">
        <v>251</v>
      </c>
      <c r="AB752" t="s">
        <v>251</v>
      </c>
      <c r="AC752"/>
      <c r="AD752"/>
      <c r="AE752" t="s">
        <v>251</v>
      </c>
      <c r="AF752">
        <v>5</v>
      </c>
      <c r="AG752" t="s">
        <v>314</v>
      </c>
      <c r="AH752" t="s">
        <v>251</v>
      </c>
      <c r="AI752" t="s">
        <v>251</v>
      </c>
      <c r="AJ752" t="s">
        <v>251</v>
      </c>
      <c r="AK752" t="s">
        <v>251</v>
      </c>
      <c r="AL752" t="s">
        <v>251</v>
      </c>
      <c r="AM752" t="s">
        <v>251</v>
      </c>
      <c r="AN752"/>
      <c r="AO752" t="s">
        <v>251</v>
      </c>
      <c r="AP752" t="s">
        <v>251</v>
      </c>
    </row>
    <row r="753" spans="1:42" x14ac:dyDescent="0.3">
      <c r="A753" s="210" t="str">
        <f t="shared" si="45"/>
        <v>SL_2028_art_3_61</v>
      </c>
      <c r="B753" s="229" t="str">
        <f t="shared" si="46"/>
        <v>Combination Short Haul Truck</v>
      </c>
      <c r="C753" s="240">
        <f t="shared" si="48"/>
        <v>2.089364887475836E-2</v>
      </c>
      <c r="D753" s="421">
        <f t="shared" si="47"/>
        <v>3.3139416480254237E-4</v>
      </c>
      <c r="E753">
        <v>1.5861E-2</v>
      </c>
      <c r="F753">
        <v>1</v>
      </c>
      <c r="G753">
        <v>1</v>
      </c>
      <c r="H753">
        <v>2027</v>
      </c>
      <c r="I753">
        <v>1</v>
      </c>
      <c r="J753">
        <v>5</v>
      </c>
      <c r="K753" t="s">
        <v>312</v>
      </c>
      <c r="L753">
        <v>8</v>
      </c>
      <c r="M753">
        <v>49</v>
      </c>
      <c r="N753" t="s">
        <v>313</v>
      </c>
      <c r="O753">
        <v>49035</v>
      </c>
      <c r="P753" t="s">
        <v>235</v>
      </c>
      <c r="Q753">
        <v>490350</v>
      </c>
      <c r="R753">
        <v>61</v>
      </c>
      <c r="S753">
        <v>3</v>
      </c>
      <c r="T753" t="s">
        <v>175</v>
      </c>
      <c r="U753">
        <v>15</v>
      </c>
      <c r="V753" t="s">
        <v>342</v>
      </c>
      <c r="W753" t="s">
        <v>251</v>
      </c>
      <c r="X753" t="s">
        <v>251</v>
      </c>
      <c r="Y753" t="s">
        <v>251</v>
      </c>
      <c r="Z753" t="s">
        <v>251</v>
      </c>
      <c r="AA753" t="s">
        <v>251</v>
      </c>
      <c r="AB753" t="s">
        <v>251</v>
      </c>
      <c r="AC753"/>
      <c r="AD753"/>
      <c r="AE753" t="s">
        <v>251</v>
      </c>
      <c r="AF753">
        <v>5</v>
      </c>
      <c r="AG753" t="s">
        <v>314</v>
      </c>
      <c r="AH753" t="s">
        <v>251</v>
      </c>
      <c r="AI753" t="s">
        <v>251</v>
      </c>
      <c r="AJ753" t="s">
        <v>251</v>
      </c>
      <c r="AK753" t="s">
        <v>251</v>
      </c>
      <c r="AL753" t="s">
        <v>251</v>
      </c>
      <c r="AM753" t="s">
        <v>251</v>
      </c>
      <c r="AN753"/>
      <c r="AO753" t="s">
        <v>251</v>
      </c>
      <c r="AP753" t="s">
        <v>251</v>
      </c>
    </row>
    <row r="754" spans="1:42" x14ac:dyDescent="0.3">
      <c r="A754" s="210" t="str">
        <f t="shared" si="45"/>
        <v>SL_2028_art_3_61</v>
      </c>
      <c r="B754" s="229" t="str">
        <f t="shared" si="46"/>
        <v>Combination Short Haul Truck</v>
      </c>
      <c r="C754" s="240">
        <f t="shared" si="48"/>
        <v>2.089364887475836E-2</v>
      </c>
      <c r="D754" s="421">
        <f t="shared" si="47"/>
        <v>0.55113475938326351</v>
      </c>
      <c r="E754">
        <v>26.3781</v>
      </c>
      <c r="F754">
        <v>1</v>
      </c>
      <c r="G754">
        <v>1</v>
      </c>
      <c r="H754">
        <v>2027</v>
      </c>
      <c r="I754">
        <v>1</v>
      </c>
      <c r="J754">
        <v>5</v>
      </c>
      <c r="K754" t="s">
        <v>312</v>
      </c>
      <c r="L754">
        <v>8</v>
      </c>
      <c r="M754">
        <v>49</v>
      </c>
      <c r="N754" t="s">
        <v>313</v>
      </c>
      <c r="O754">
        <v>49035</v>
      </c>
      <c r="P754" t="s">
        <v>235</v>
      </c>
      <c r="Q754">
        <v>490350</v>
      </c>
      <c r="R754">
        <v>61</v>
      </c>
      <c r="S754">
        <v>3</v>
      </c>
      <c r="T754" t="s">
        <v>175</v>
      </c>
      <c r="U754">
        <v>1</v>
      </c>
      <c r="V754" t="s">
        <v>343</v>
      </c>
      <c r="W754" t="s">
        <v>251</v>
      </c>
      <c r="X754" t="s">
        <v>251</v>
      </c>
      <c r="Y754" t="s">
        <v>251</v>
      </c>
      <c r="Z754" t="s">
        <v>251</v>
      </c>
      <c r="AA754" t="s">
        <v>251</v>
      </c>
      <c r="AB754" t="s">
        <v>251</v>
      </c>
      <c r="AC754"/>
      <c r="AD754"/>
      <c r="AE754" t="s">
        <v>251</v>
      </c>
      <c r="AF754">
        <v>5</v>
      </c>
      <c r="AG754" t="s">
        <v>314</v>
      </c>
      <c r="AH754" t="s">
        <v>251</v>
      </c>
      <c r="AI754" t="s">
        <v>251</v>
      </c>
      <c r="AJ754" t="s">
        <v>251</v>
      </c>
      <c r="AK754" t="s">
        <v>251</v>
      </c>
      <c r="AL754" t="s">
        <v>251</v>
      </c>
      <c r="AM754" t="s">
        <v>251</v>
      </c>
      <c r="AN754"/>
      <c r="AO754" t="s">
        <v>251</v>
      </c>
      <c r="AP754" t="s">
        <v>251</v>
      </c>
    </row>
    <row r="755" spans="1:42" x14ac:dyDescent="0.3">
      <c r="A755" s="210" t="str">
        <f t="shared" si="45"/>
        <v>SL_2028_art_3_54</v>
      </c>
      <c r="B755" s="229" t="str">
        <f t="shared" si="46"/>
        <v>Motor Home</v>
      </c>
      <c r="C755" s="240">
        <f t="shared" si="48"/>
        <v>2.7279009872292342E-3</v>
      </c>
      <c r="D755" s="421">
        <f t="shared" si="47"/>
        <v>2.5505055860297173E-5</v>
      </c>
      <c r="E755">
        <v>9.3497000000000007E-3</v>
      </c>
      <c r="F755">
        <v>1</v>
      </c>
      <c r="G755">
        <v>1</v>
      </c>
      <c r="H755">
        <v>2027</v>
      </c>
      <c r="I755">
        <v>1</v>
      </c>
      <c r="J755">
        <v>5</v>
      </c>
      <c r="K755" t="s">
        <v>312</v>
      </c>
      <c r="L755">
        <v>8</v>
      </c>
      <c r="M755">
        <v>49</v>
      </c>
      <c r="N755" t="s">
        <v>313</v>
      </c>
      <c r="O755">
        <v>49035</v>
      </c>
      <c r="P755" t="s">
        <v>235</v>
      </c>
      <c r="Q755">
        <v>490350</v>
      </c>
      <c r="R755">
        <v>54</v>
      </c>
      <c r="S755">
        <v>3</v>
      </c>
      <c r="T755" t="s">
        <v>175</v>
      </c>
      <c r="U755">
        <v>15</v>
      </c>
      <c r="V755" t="s">
        <v>342</v>
      </c>
      <c r="W755" t="s">
        <v>251</v>
      </c>
      <c r="X755" t="s">
        <v>251</v>
      </c>
      <c r="Y755" t="s">
        <v>251</v>
      </c>
      <c r="Z755" t="s">
        <v>251</v>
      </c>
      <c r="AA755" t="s">
        <v>251</v>
      </c>
      <c r="AB755" t="s">
        <v>251</v>
      </c>
      <c r="AC755"/>
      <c r="AD755"/>
      <c r="AE755" t="s">
        <v>251</v>
      </c>
      <c r="AF755">
        <v>5</v>
      </c>
      <c r="AG755" t="s">
        <v>314</v>
      </c>
      <c r="AH755" t="s">
        <v>251</v>
      </c>
      <c r="AI755" t="s">
        <v>251</v>
      </c>
      <c r="AJ755" t="s">
        <v>251</v>
      </c>
      <c r="AK755" t="s">
        <v>251</v>
      </c>
      <c r="AL755" t="s">
        <v>251</v>
      </c>
      <c r="AM755" t="s">
        <v>251</v>
      </c>
      <c r="AN755"/>
      <c r="AO755" t="s">
        <v>251</v>
      </c>
      <c r="AP755" t="s">
        <v>251</v>
      </c>
    </row>
    <row r="756" spans="1:42" x14ac:dyDescent="0.3">
      <c r="A756" s="210" t="str">
        <f t="shared" si="45"/>
        <v>SL_2028_art_3_54</v>
      </c>
      <c r="B756" s="229" t="str">
        <f t="shared" si="46"/>
        <v>Motor Home</v>
      </c>
      <c r="C756" s="240">
        <f t="shared" si="48"/>
        <v>2.7279009872292342E-3</v>
      </c>
      <c r="D756" s="421">
        <f t="shared" si="47"/>
        <v>3.915738193108332E-2</v>
      </c>
      <c r="E756">
        <v>14.3544</v>
      </c>
      <c r="F756">
        <v>1</v>
      </c>
      <c r="G756">
        <v>1</v>
      </c>
      <c r="H756">
        <v>2027</v>
      </c>
      <c r="I756">
        <v>1</v>
      </c>
      <c r="J756">
        <v>5</v>
      </c>
      <c r="K756" t="s">
        <v>312</v>
      </c>
      <c r="L756">
        <v>8</v>
      </c>
      <c r="M756">
        <v>49</v>
      </c>
      <c r="N756" t="s">
        <v>313</v>
      </c>
      <c r="O756">
        <v>49035</v>
      </c>
      <c r="P756" t="s">
        <v>235</v>
      </c>
      <c r="Q756">
        <v>490350</v>
      </c>
      <c r="R756">
        <v>54</v>
      </c>
      <c r="S756">
        <v>3</v>
      </c>
      <c r="T756" t="s">
        <v>175</v>
      </c>
      <c r="U756">
        <v>1</v>
      </c>
      <c r="V756" t="s">
        <v>343</v>
      </c>
      <c r="W756" t="s">
        <v>251</v>
      </c>
      <c r="X756" t="s">
        <v>251</v>
      </c>
      <c r="Y756" t="s">
        <v>251</v>
      </c>
      <c r="Z756" t="s">
        <v>251</v>
      </c>
      <c r="AA756" t="s">
        <v>251</v>
      </c>
      <c r="AB756" t="s">
        <v>251</v>
      </c>
      <c r="AC756"/>
      <c r="AD756"/>
      <c r="AE756" t="s">
        <v>251</v>
      </c>
      <c r="AF756">
        <v>5</v>
      </c>
      <c r="AG756" t="s">
        <v>314</v>
      </c>
      <c r="AH756" t="s">
        <v>251</v>
      </c>
      <c r="AI756" t="s">
        <v>251</v>
      </c>
      <c r="AJ756" t="s">
        <v>251</v>
      </c>
      <c r="AK756" t="s">
        <v>251</v>
      </c>
      <c r="AL756" t="s">
        <v>251</v>
      </c>
      <c r="AM756" t="s">
        <v>251</v>
      </c>
      <c r="AN756"/>
      <c r="AO756" t="s">
        <v>251</v>
      </c>
      <c r="AP756" t="s">
        <v>251</v>
      </c>
    </row>
    <row r="757" spans="1:42" x14ac:dyDescent="0.3">
      <c r="A757" s="210" t="str">
        <f t="shared" si="45"/>
        <v>SL_2028_art_3_53</v>
      </c>
      <c r="B757" s="229" t="str">
        <f t="shared" si="46"/>
        <v>Single Long Haul Truck</v>
      </c>
      <c r="C757" s="240">
        <f t="shared" si="48"/>
        <v>1.7512108294727017E-3</v>
      </c>
      <c r="D757" s="421">
        <f t="shared" si="47"/>
        <v>1.3567856143505651E-5</v>
      </c>
      <c r="E757">
        <v>7.7476999999999997E-3</v>
      </c>
      <c r="F757">
        <v>1</v>
      </c>
      <c r="G757">
        <v>1</v>
      </c>
      <c r="H757">
        <v>2027</v>
      </c>
      <c r="I757">
        <v>1</v>
      </c>
      <c r="J757">
        <v>5</v>
      </c>
      <c r="K757" t="s">
        <v>312</v>
      </c>
      <c r="L757">
        <v>8</v>
      </c>
      <c r="M757">
        <v>49</v>
      </c>
      <c r="N757" t="s">
        <v>313</v>
      </c>
      <c r="O757">
        <v>49035</v>
      </c>
      <c r="P757" t="s">
        <v>235</v>
      </c>
      <c r="Q757">
        <v>490350</v>
      </c>
      <c r="R757">
        <v>53</v>
      </c>
      <c r="S757">
        <v>3</v>
      </c>
      <c r="T757" t="s">
        <v>175</v>
      </c>
      <c r="U757">
        <v>15</v>
      </c>
      <c r="V757" t="s">
        <v>342</v>
      </c>
      <c r="W757" t="s">
        <v>251</v>
      </c>
      <c r="X757" t="s">
        <v>251</v>
      </c>
      <c r="Y757" t="s">
        <v>251</v>
      </c>
      <c r="Z757" t="s">
        <v>251</v>
      </c>
      <c r="AA757" t="s">
        <v>251</v>
      </c>
      <c r="AB757" t="s">
        <v>251</v>
      </c>
      <c r="AC757"/>
      <c r="AD757"/>
      <c r="AE757" t="s">
        <v>251</v>
      </c>
      <c r="AF757">
        <v>5</v>
      </c>
      <c r="AG757" t="s">
        <v>314</v>
      </c>
      <c r="AH757" t="s">
        <v>251</v>
      </c>
      <c r="AI757" t="s">
        <v>251</v>
      </c>
      <c r="AJ757" t="s">
        <v>251</v>
      </c>
      <c r="AK757" t="s">
        <v>251</v>
      </c>
      <c r="AL757" t="s">
        <v>251</v>
      </c>
      <c r="AM757" t="s">
        <v>251</v>
      </c>
      <c r="AN757"/>
      <c r="AO757" t="s">
        <v>251</v>
      </c>
      <c r="AP757" t="s">
        <v>251</v>
      </c>
    </row>
    <row r="758" spans="1:42" x14ac:dyDescent="0.3">
      <c r="A758" s="210" t="str">
        <f t="shared" si="45"/>
        <v>SL_2028_art_3_53</v>
      </c>
      <c r="B758" s="229" t="str">
        <f t="shared" si="46"/>
        <v>Single Long Haul Truck</v>
      </c>
      <c r="C758" s="240">
        <f t="shared" si="48"/>
        <v>1.7512108294727017E-3</v>
      </c>
      <c r="D758" s="421">
        <f t="shared" si="47"/>
        <v>2.7610640663964299E-2</v>
      </c>
      <c r="E758">
        <v>15.7666</v>
      </c>
      <c r="F758">
        <v>1</v>
      </c>
      <c r="G758">
        <v>1</v>
      </c>
      <c r="H758">
        <v>2027</v>
      </c>
      <c r="I758">
        <v>1</v>
      </c>
      <c r="J758">
        <v>5</v>
      </c>
      <c r="K758" t="s">
        <v>312</v>
      </c>
      <c r="L758">
        <v>8</v>
      </c>
      <c r="M758">
        <v>49</v>
      </c>
      <c r="N758" t="s">
        <v>313</v>
      </c>
      <c r="O758">
        <v>49035</v>
      </c>
      <c r="P758" t="s">
        <v>235</v>
      </c>
      <c r="Q758">
        <v>490350</v>
      </c>
      <c r="R758">
        <v>53</v>
      </c>
      <c r="S758">
        <v>3</v>
      </c>
      <c r="T758" t="s">
        <v>175</v>
      </c>
      <c r="U758">
        <v>1</v>
      </c>
      <c r="V758" t="s">
        <v>343</v>
      </c>
      <c r="W758" t="s">
        <v>251</v>
      </c>
      <c r="X758" t="s">
        <v>251</v>
      </c>
      <c r="Y758" t="s">
        <v>251</v>
      </c>
      <c r="Z758" t="s">
        <v>251</v>
      </c>
      <c r="AA758" t="s">
        <v>251</v>
      </c>
      <c r="AB758" t="s">
        <v>251</v>
      </c>
      <c r="AC758"/>
      <c r="AD758"/>
      <c r="AE758" t="s">
        <v>251</v>
      </c>
      <c r="AF758">
        <v>5</v>
      </c>
      <c r="AG758" t="s">
        <v>314</v>
      </c>
      <c r="AH758" t="s">
        <v>251</v>
      </c>
      <c r="AI758" t="s">
        <v>251</v>
      </c>
      <c r="AJ758" t="s">
        <v>251</v>
      </c>
      <c r="AK758" t="s">
        <v>251</v>
      </c>
      <c r="AL758" t="s">
        <v>251</v>
      </c>
      <c r="AM758" t="s">
        <v>251</v>
      </c>
      <c r="AN758"/>
      <c r="AO758" t="s">
        <v>251</v>
      </c>
      <c r="AP758" t="s">
        <v>251</v>
      </c>
    </row>
    <row r="759" spans="1:42" x14ac:dyDescent="0.3">
      <c r="A759" s="210" t="str">
        <f t="shared" si="45"/>
        <v>SL_2028_art_3_52</v>
      </c>
      <c r="B759" s="229" t="str">
        <f t="shared" si="46"/>
        <v>Single Short Haul Truck</v>
      </c>
      <c r="C759" s="240">
        <f t="shared" si="48"/>
        <v>2.5384092162257711E-2</v>
      </c>
      <c r="D759" s="421">
        <f t="shared" si="47"/>
        <v>1.6004619340119163E-4</v>
      </c>
      <c r="E759">
        <v>6.30498E-3</v>
      </c>
      <c r="F759">
        <v>1</v>
      </c>
      <c r="G759">
        <v>1</v>
      </c>
      <c r="H759">
        <v>2027</v>
      </c>
      <c r="I759">
        <v>1</v>
      </c>
      <c r="J759">
        <v>5</v>
      </c>
      <c r="K759" t="s">
        <v>312</v>
      </c>
      <c r="L759">
        <v>8</v>
      </c>
      <c r="M759">
        <v>49</v>
      </c>
      <c r="N759" t="s">
        <v>313</v>
      </c>
      <c r="O759">
        <v>49035</v>
      </c>
      <c r="P759" t="s">
        <v>235</v>
      </c>
      <c r="Q759">
        <v>490350</v>
      </c>
      <c r="R759">
        <v>52</v>
      </c>
      <c r="S759">
        <v>3</v>
      </c>
      <c r="T759" t="s">
        <v>175</v>
      </c>
      <c r="U759">
        <v>15</v>
      </c>
      <c r="V759" t="s">
        <v>342</v>
      </c>
      <c r="W759" t="s">
        <v>251</v>
      </c>
      <c r="X759" t="s">
        <v>251</v>
      </c>
      <c r="Y759" t="s">
        <v>251</v>
      </c>
      <c r="Z759" t="s">
        <v>251</v>
      </c>
      <c r="AA759" t="s">
        <v>251</v>
      </c>
      <c r="AB759" t="s">
        <v>251</v>
      </c>
      <c r="AC759"/>
      <c r="AD759"/>
      <c r="AE759" t="s">
        <v>251</v>
      </c>
      <c r="AF759">
        <v>5</v>
      </c>
      <c r="AG759" t="s">
        <v>314</v>
      </c>
      <c r="AH759" t="s">
        <v>251</v>
      </c>
      <c r="AI759" t="s">
        <v>251</v>
      </c>
      <c r="AJ759" t="s">
        <v>251</v>
      </c>
      <c r="AK759" t="s">
        <v>251</v>
      </c>
      <c r="AL759" t="s">
        <v>251</v>
      </c>
      <c r="AM759" t="s">
        <v>251</v>
      </c>
      <c r="AN759"/>
      <c r="AO759" t="s">
        <v>251</v>
      </c>
      <c r="AP759" t="s">
        <v>251</v>
      </c>
    </row>
    <row r="760" spans="1:42" x14ac:dyDescent="0.3">
      <c r="A760" s="210" t="str">
        <f t="shared" si="45"/>
        <v>SL_2028_art_3_52</v>
      </c>
      <c r="B760" s="229" t="str">
        <f t="shared" si="46"/>
        <v>Single Short Haul Truck</v>
      </c>
      <c r="C760" s="240">
        <f t="shared" si="48"/>
        <v>2.5384092162257711E-2</v>
      </c>
      <c r="D760" s="421">
        <f t="shared" si="47"/>
        <v>0.30956154232794902</v>
      </c>
      <c r="E760">
        <v>12.1951</v>
      </c>
      <c r="F760">
        <v>1</v>
      </c>
      <c r="G760">
        <v>1</v>
      </c>
      <c r="H760">
        <v>2027</v>
      </c>
      <c r="I760">
        <v>1</v>
      </c>
      <c r="J760">
        <v>5</v>
      </c>
      <c r="K760" t="s">
        <v>312</v>
      </c>
      <c r="L760">
        <v>8</v>
      </c>
      <c r="M760">
        <v>49</v>
      </c>
      <c r="N760" t="s">
        <v>313</v>
      </c>
      <c r="O760">
        <v>49035</v>
      </c>
      <c r="P760" t="s">
        <v>235</v>
      </c>
      <c r="Q760">
        <v>490350</v>
      </c>
      <c r="R760">
        <v>52</v>
      </c>
      <c r="S760">
        <v>3</v>
      </c>
      <c r="T760" t="s">
        <v>175</v>
      </c>
      <c r="U760">
        <v>1</v>
      </c>
      <c r="V760" t="s">
        <v>343</v>
      </c>
      <c r="W760" t="s">
        <v>251</v>
      </c>
      <c r="X760" t="s">
        <v>251</v>
      </c>
      <c r="Y760" t="s">
        <v>251</v>
      </c>
      <c r="Z760" t="s">
        <v>251</v>
      </c>
      <c r="AA760" t="s">
        <v>251</v>
      </c>
      <c r="AB760" t="s">
        <v>251</v>
      </c>
      <c r="AC760"/>
      <c r="AD760"/>
      <c r="AE760" t="s">
        <v>251</v>
      </c>
      <c r="AF760">
        <v>5</v>
      </c>
      <c r="AG760" t="s">
        <v>314</v>
      </c>
      <c r="AH760" t="s">
        <v>251</v>
      </c>
      <c r="AI760" t="s">
        <v>251</v>
      </c>
      <c r="AJ760" t="s">
        <v>251</v>
      </c>
      <c r="AK760" t="s">
        <v>251</v>
      </c>
      <c r="AL760" t="s">
        <v>251</v>
      </c>
      <c r="AM760" t="s">
        <v>251</v>
      </c>
      <c r="AN760"/>
      <c r="AO760" t="s">
        <v>251</v>
      </c>
      <c r="AP760" t="s">
        <v>251</v>
      </c>
    </row>
    <row r="761" spans="1:42" x14ac:dyDescent="0.3">
      <c r="A761" s="210" t="str">
        <f t="shared" si="45"/>
        <v>SL_2028_art_3_51</v>
      </c>
      <c r="B761" s="229" t="str">
        <f t="shared" si="46"/>
        <v>Refuse Truck</v>
      </c>
      <c r="C761" s="240">
        <f t="shared" si="48"/>
        <v>1.3855574196514914E-3</v>
      </c>
      <c r="D761" s="421">
        <f t="shared" si="47"/>
        <v>1.4967484025785236E-5</v>
      </c>
      <c r="E761">
        <v>1.08025E-2</v>
      </c>
      <c r="F761">
        <v>1</v>
      </c>
      <c r="G761">
        <v>1</v>
      </c>
      <c r="H761">
        <v>2027</v>
      </c>
      <c r="I761">
        <v>1</v>
      </c>
      <c r="J761">
        <v>5</v>
      </c>
      <c r="K761" t="s">
        <v>312</v>
      </c>
      <c r="L761">
        <v>8</v>
      </c>
      <c r="M761">
        <v>49</v>
      </c>
      <c r="N761" t="s">
        <v>313</v>
      </c>
      <c r="O761">
        <v>49035</v>
      </c>
      <c r="P761" t="s">
        <v>235</v>
      </c>
      <c r="Q761">
        <v>490350</v>
      </c>
      <c r="R761">
        <v>51</v>
      </c>
      <c r="S761">
        <v>3</v>
      </c>
      <c r="T761" t="s">
        <v>175</v>
      </c>
      <c r="U761">
        <v>15</v>
      </c>
      <c r="V761" t="s">
        <v>342</v>
      </c>
      <c r="W761" t="s">
        <v>251</v>
      </c>
      <c r="X761" t="s">
        <v>251</v>
      </c>
      <c r="Y761" t="s">
        <v>251</v>
      </c>
      <c r="Z761" t="s">
        <v>251</v>
      </c>
      <c r="AA761" t="s">
        <v>251</v>
      </c>
      <c r="AB761" t="s">
        <v>251</v>
      </c>
      <c r="AC761"/>
      <c r="AD761"/>
      <c r="AE761" t="s">
        <v>251</v>
      </c>
      <c r="AF761">
        <v>5</v>
      </c>
      <c r="AG761" t="s">
        <v>314</v>
      </c>
      <c r="AH761" t="s">
        <v>251</v>
      </c>
      <c r="AI761" t="s">
        <v>251</v>
      </c>
      <c r="AJ761" t="s">
        <v>251</v>
      </c>
      <c r="AK761" t="s">
        <v>251</v>
      </c>
      <c r="AL761" t="s">
        <v>251</v>
      </c>
      <c r="AM761" t="s">
        <v>251</v>
      </c>
      <c r="AN761"/>
      <c r="AO761" t="s">
        <v>251</v>
      </c>
      <c r="AP761" t="s">
        <v>251</v>
      </c>
    </row>
    <row r="762" spans="1:42" x14ac:dyDescent="0.3">
      <c r="A762" s="210" t="str">
        <f t="shared" si="45"/>
        <v>SL_2028_art_3_51</v>
      </c>
      <c r="B762" s="229" t="str">
        <f t="shared" si="46"/>
        <v>Refuse Truck</v>
      </c>
      <c r="C762" s="240">
        <f t="shared" si="48"/>
        <v>1.3855574196514914E-3</v>
      </c>
      <c r="D762" s="421">
        <f t="shared" si="47"/>
        <v>3.0151253564778067E-2</v>
      </c>
      <c r="E762">
        <v>21.761099999999999</v>
      </c>
      <c r="F762">
        <v>1</v>
      </c>
      <c r="G762">
        <v>1</v>
      </c>
      <c r="H762">
        <v>2027</v>
      </c>
      <c r="I762">
        <v>1</v>
      </c>
      <c r="J762">
        <v>5</v>
      </c>
      <c r="K762" t="s">
        <v>312</v>
      </c>
      <c r="L762">
        <v>8</v>
      </c>
      <c r="M762">
        <v>49</v>
      </c>
      <c r="N762" t="s">
        <v>313</v>
      </c>
      <c r="O762">
        <v>49035</v>
      </c>
      <c r="P762" t="s">
        <v>235</v>
      </c>
      <c r="Q762">
        <v>490350</v>
      </c>
      <c r="R762">
        <v>51</v>
      </c>
      <c r="S762">
        <v>3</v>
      </c>
      <c r="T762" t="s">
        <v>175</v>
      </c>
      <c r="U762">
        <v>1</v>
      </c>
      <c r="V762" t="s">
        <v>343</v>
      </c>
      <c r="W762" t="s">
        <v>251</v>
      </c>
      <c r="X762" t="s">
        <v>251</v>
      </c>
      <c r="Y762" t="s">
        <v>251</v>
      </c>
      <c r="Z762" t="s">
        <v>251</v>
      </c>
      <c r="AA762" t="s">
        <v>251</v>
      </c>
      <c r="AB762" t="s">
        <v>251</v>
      </c>
      <c r="AC762"/>
      <c r="AD762"/>
      <c r="AE762" t="s">
        <v>251</v>
      </c>
      <c r="AF762">
        <v>5</v>
      </c>
      <c r="AG762" t="s">
        <v>314</v>
      </c>
      <c r="AH762" t="s">
        <v>251</v>
      </c>
      <c r="AI762" t="s">
        <v>251</v>
      </c>
      <c r="AJ762" t="s">
        <v>251</v>
      </c>
      <c r="AK762" t="s">
        <v>251</v>
      </c>
      <c r="AL762" t="s">
        <v>251</v>
      </c>
      <c r="AM762" t="s">
        <v>251</v>
      </c>
      <c r="AN762"/>
      <c r="AO762" t="s">
        <v>251</v>
      </c>
      <c r="AP762" t="s">
        <v>251</v>
      </c>
    </row>
    <row r="763" spans="1:42" x14ac:dyDescent="0.3">
      <c r="A763" s="210" t="str">
        <f t="shared" si="45"/>
        <v>SL_2028_art_3_43</v>
      </c>
      <c r="B763" s="229" t="str">
        <f t="shared" si="46"/>
        <v>School Bus</v>
      </c>
      <c r="C763" s="240">
        <f t="shared" si="48"/>
        <v>1.144824296919607E-3</v>
      </c>
      <c r="D763" s="421">
        <f t="shared" si="47"/>
        <v>1.2061525345055903E-5</v>
      </c>
      <c r="E763">
        <v>1.05357E-2</v>
      </c>
      <c r="F763">
        <v>1</v>
      </c>
      <c r="G763">
        <v>1</v>
      </c>
      <c r="H763">
        <v>2027</v>
      </c>
      <c r="I763">
        <v>1</v>
      </c>
      <c r="J763">
        <v>5</v>
      </c>
      <c r="K763" t="s">
        <v>312</v>
      </c>
      <c r="L763">
        <v>8</v>
      </c>
      <c r="M763">
        <v>49</v>
      </c>
      <c r="N763" t="s">
        <v>313</v>
      </c>
      <c r="O763">
        <v>49035</v>
      </c>
      <c r="P763" t="s">
        <v>235</v>
      </c>
      <c r="Q763">
        <v>490350</v>
      </c>
      <c r="R763">
        <v>43</v>
      </c>
      <c r="S763">
        <v>3</v>
      </c>
      <c r="T763" t="s">
        <v>175</v>
      </c>
      <c r="U763">
        <v>15</v>
      </c>
      <c r="V763" t="s">
        <v>342</v>
      </c>
      <c r="W763" t="s">
        <v>251</v>
      </c>
      <c r="X763" t="s">
        <v>251</v>
      </c>
      <c r="Y763" t="s">
        <v>251</v>
      </c>
      <c r="Z763" t="s">
        <v>251</v>
      </c>
      <c r="AA763" t="s">
        <v>251</v>
      </c>
      <c r="AB763" t="s">
        <v>251</v>
      </c>
      <c r="AC763"/>
      <c r="AD763"/>
      <c r="AE763" t="s">
        <v>251</v>
      </c>
      <c r="AF763">
        <v>5</v>
      </c>
      <c r="AG763" t="s">
        <v>314</v>
      </c>
      <c r="AH763" t="s">
        <v>251</v>
      </c>
      <c r="AI763" t="s">
        <v>251</v>
      </c>
      <c r="AJ763" t="s">
        <v>251</v>
      </c>
      <c r="AK763" t="s">
        <v>251</v>
      </c>
      <c r="AL763" t="s">
        <v>251</v>
      </c>
      <c r="AM763" t="s">
        <v>251</v>
      </c>
      <c r="AN763"/>
      <c r="AO763" t="s">
        <v>251</v>
      </c>
      <c r="AP763" t="s">
        <v>251</v>
      </c>
    </row>
    <row r="764" spans="1:42" x14ac:dyDescent="0.3">
      <c r="A764" s="210" t="str">
        <f t="shared" si="45"/>
        <v>SL_2028_art_3_43</v>
      </c>
      <c r="B764" s="229" t="str">
        <f t="shared" si="46"/>
        <v>School Bus</v>
      </c>
      <c r="C764" s="240">
        <f t="shared" si="48"/>
        <v>1.144824296919607E-3</v>
      </c>
      <c r="D764" s="421">
        <f t="shared" si="47"/>
        <v>2.0681250923852701E-2</v>
      </c>
      <c r="E764">
        <v>18.065000000000001</v>
      </c>
      <c r="F764">
        <v>1</v>
      </c>
      <c r="G764">
        <v>1</v>
      </c>
      <c r="H764">
        <v>2027</v>
      </c>
      <c r="I764">
        <v>1</v>
      </c>
      <c r="J764">
        <v>5</v>
      </c>
      <c r="K764" t="s">
        <v>312</v>
      </c>
      <c r="L764">
        <v>8</v>
      </c>
      <c r="M764">
        <v>49</v>
      </c>
      <c r="N764" t="s">
        <v>313</v>
      </c>
      <c r="O764">
        <v>49035</v>
      </c>
      <c r="P764" t="s">
        <v>235</v>
      </c>
      <c r="Q764">
        <v>490350</v>
      </c>
      <c r="R764">
        <v>43</v>
      </c>
      <c r="S764">
        <v>3</v>
      </c>
      <c r="T764" t="s">
        <v>175</v>
      </c>
      <c r="U764">
        <v>1</v>
      </c>
      <c r="V764" t="s">
        <v>343</v>
      </c>
      <c r="W764" t="s">
        <v>251</v>
      </c>
      <c r="X764" t="s">
        <v>251</v>
      </c>
      <c r="Y764" t="s">
        <v>251</v>
      </c>
      <c r="Z764" t="s">
        <v>251</v>
      </c>
      <c r="AA764" t="s">
        <v>251</v>
      </c>
      <c r="AB764" t="s">
        <v>251</v>
      </c>
      <c r="AC764"/>
      <c r="AD764"/>
      <c r="AE764" t="s">
        <v>251</v>
      </c>
      <c r="AF764">
        <v>5</v>
      </c>
      <c r="AG764" t="s">
        <v>314</v>
      </c>
      <c r="AH764" t="s">
        <v>251</v>
      </c>
      <c r="AI764" t="s">
        <v>251</v>
      </c>
      <c r="AJ764" t="s">
        <v>251</v>
      </c>
      <c r="AK764" t="s">
        <v>251</v>
      </c>
      <c r="AL764" t="s">
        <v>251</v>
      </c>
      <c r="AM764" t="s">
        <v>251</v>
      </c>
      <c r="AN764"/>
      <c r="AO764" t="s">
        <v>251</v>
      </c>
      <c r="AP764" t="s">
        <v>251</v>
      </c>
    </row>
    <row r="765" spans="1:42" x14ac:dyDescent="0.3">
      <c r="A765" s="210" t="str">
        <f t="shared" si="45"/>
        <v>SL_2028_art_3_42</v>
      </c>
      <c r="B765" s="229" t="str">
        <f t="shared" si="46"/>
        <v>Transit Bus</v>
      </c>
      <c r="C765" s="240">
        <f t="shared" si="48"/>
        <v>4.7511097353918329E-4</v>
      </c>
      <c r="D765" s="421">
        <f t="shared" si="47"/>
        <v>9.5845562024980078E-6</v>
      </c>
      <c r="E765">
        <v>2.0173300000000002E-2</v>
      </c>
      <c r="F765">
        <v>1</v>
      </c>
      <c r="G765">
        <v>1</v>
      </c>
      <c r="H765">
        <v>2027</v>
      </c>
      <c r="I765">
        <v>1</v>
      </c>
      <c r="J765">
        <v>5</v>
      </c>
      <c r="K765" t="s">
        <v>312</v>
      </c>
      <c r="L765">
        <v>8</v>
      </c>
      <c r="M765">
        <v>49</v>
      </c>
      <c r="N765" t="s">
        <v>313</v>
      </c>
      <c r="O765">
        <v>49035</v>
      </c>
      <c r="P765" t="s">
        <v>235</v>
      </c>
      <c r="Q765">
        <v>490350</v>
      </c>
      <c r="R765">
        <v>42</v>
      </c>
      <c r="S765">
        <v>3</v>
      </c>
      <c r="T765" t="s">
        <v>175</v>
      </c>
      <c r="U765">
        <v>15</v>
      </c>
      <c r="V765" t="s">
        <v>342</v>
      </c>
      <c r="W765" t="s">
        <v>251</v>
      </c>
      <c r="X765" t="s">
        <v>251</v>
      </c>
      <c r="Y765" t="s">
        <v>251</v>
      </c>
      <c r="Z765" t="s">
        <v>251</v>
      </c>
      <c r="AA765" t="s">
        <v>251</v>
      </c>
      <c r="AB765" t="s">
        <v>251</v>
      </c>
      <c r="AC765"/>
      <c r="AD765"/>
      <c r="AE765" t="s">
        <v>251</v>
      </c>
      <c r="AF765">
        <v>5</v>
      </c>
      <c r="AG765" t="s">
        <v>314</v>
      </c>
      <c r="AH765" t="s">
        <v>251</v>
      </c>
      <c r="AI765" t="s">
        <v>251</v>
      </c>
      <c r="AJ765" t="s">
        <v>251</v>
      </c>
      <c r="AK765" t="s">
        <v>251</v>
      </c>
      <c r="AL765" t="s">
        <v>251</v>
      </c>
      <c r="AM765" t="s">
        <v>251</v>
      </c>
      <c r="AN765"/>
      <c r="AO765" t="s">
        <v>251</v>
      </c>
      <c r="AP765" t="s">
        <v>251</v>
      </c>
    </row>
    <row r="766" spans="1:42" x14ac:dyDescent="0.3">
      <c r="A766" s="210" t="str">
        <f t="shared" si="45"/>
        <v>SL_2028_art_3_42</v>
      </c>
      <c r="B766" s="229" t="str">
        <f t="shared" si="46"/>
        <v>Transit Bus</v>
      </c>
      <c r="C766" s="240">
        <f t="shared" si="48"/>
        <v>4.7511097353918329E-4</v>
      </c>
      <c r="D766" s="421">
        <f t="shared" si="47"/>
        <v>1.6672879350021142E-2</v>
      </c>
      <c r="E766">
        <v>35.092599999999997</v>
      </c>
      <c r="F766">
        <v>1</v>
      </c>
      <c r="G766">
        <v>1</v>
      </c>
      <c r="H766">
        <v>2027</v>
      </c>
      <c r="I766">
        <v>1</v>
      </c>
      <c r="J766">
        <v>5</v>
      </c>
      <c r="K766" t="s">
        <v>312</v>
      </c>
      <c r="L766">
        <v>8</v>
      </c>
      <c r="M766">
        <v>49</v>
      </c>
      <c r="N766" t="s">
        <v>313</v>
      </c>
      <c r="O766">
        <v>49035</v>
      </c>
      <c r="P766" t="s">
        <v>235</v>
      </c>
      <c r="Q766">
        <v>490350</v>
      </c>
      <c r="R766">
        <v>42</v>
      </c>
      <c r="S766">
        <v>3</v>
      </c>
      <c r="T766" t="s">
        <v>175</v>
      </c>
      <c r="U766">
        <v>1</v>
      </c>
      <c r="V766" t="s">
        <v>343</v>
      </c>
      <c r="W766" t="s">
        <v>251</v>
      </c>
      <c r="X766" t="s">
        <v>251</v>
      </c>
      <c r="Y766" t="s">
        <v>251</v>
      </c>
      <c r="Z766" t="s">
        <v>251</v>
      </c>
      <c r="AA766" t="s">
        <v>251</v>
      </c>
      <c r="AB766" t="s">
        <v>251</v>
      </c>
      <c r="AC766"/>
      <c r="AD766"/>
      <c r="AE766" t="s">
        <v>251</v>
      </c>
      <c r="AF766">
        <v>5</v>
      </c>
      <c r="AG766" t="s">
        <v>314</v>
      </c>
      <c r="AH766" t="s">
        <v>251</v>
      </c>
      <c r="AI766" t="s">
        <v>251</v>
      </c>
      <c r="AJ766" t="s">
        <v>251</v>
      </c>
      <c r="AK766" t="s">
        <v>251</v>
      </c>
      <c r="AL766" t="s">
        <v>251</v>
      </c>
      <c r="AM766" t="s">
        <v>251</v>
      </c>
      <c r="AN766"/>
      <c r="AO766" t="s">
        <v>251</v>
      </c>
      <c r="AP766" t="s">
        <v>251</v>
      </c>
    </row>
    <row r="767" spans="1:42" x14ac:dyDescent="0.3">
      <c r="A767" s="210" t="str">
        <f t="shared" si="45"/>
        <v>SL_2028_art_3_41</v>
      </c>
      <c r="B767" s="229" t="str">
        <f t="shared" si="46"/>
        <v>Intercity Bus</v>
      </c>
      <c r="C767" s="240">
        <f t="shared" si="48"/>
        <v>1.4397214122347196E-3</v>
      </c>
      <c r="D767" s="421">
        <f t="shared" si="47"/>
        <v>1.8635609987824988E-5</v>
      </c>
      <c r="E767">
        <v>1.29439E-2</v>
      </c>
      <c r="F767">
        <v>1</v>
      </c>
      <c r="G767">
        <v>1</v>
      </c>
      <c r="H767">
        <v>2027</v>
      </c>
      <c r="I767">
        <v>1</v>
      </c>
      <c r="J767">
        <v>5</v>
      </c>
      <c r="K767" t="s">
        <v>312</v>
      </c>
      <c r="L767">
        <v>8</v>
      </c>
      <c r="M767">
        <v>49</v>
      </c>
      <c r="N767" t="s">
        <v>313</v>
      </c>
      <c r="O767">
        <v>49035</v>
      </c>
      <c r="P767" t="s">
        <v>235</v>
      </c>
      <c r="Q767">
        <v>490350</v>
      </c>
      <c r="R767">
        <v>41</v>
      </c>
      <c r="S767">
        <v>3</v>
      </c>
      <c r="T767" t="s">
        <v>175</v>
      </c>
      <c r="U767">
        <v>15</v>
      </c>
      <c r="V767" t="s">
        <v>342</v>
      </c>
      <c r="W767" t="s">
        <v>251</v>
      </c>
      <c r="X767" t="s">
        <v>251</v>
      </c>
      <c r="Y767" t="s">
        <v>251</v>
      </c>
      <c r="Z767" t="s">
        <v>251</v>
      </c>
      <c r="AA767" t="s">
        <v>251</v>
      </c>
      <c r="AB767" t="s">
        <v>251</v>
      </c>
      <c r="AC767"/>
      <c r="AD767"/>
      <c r="AE767" t="s">
        <v>251</v>
      </c>
      <c r="AF767">
        <v>5</v>
      </c>
      <c r="AG767" t="s">
        <v>314</v>
      </c>
      <c r="AH767" t="s">
        <v>251</v>
      </c>
      <c r="AI767" t="s">
        <v>251</v>
      </c>
      <c r="AJ767" t="s">
        <v>251</v>
      </c>
      <c r="AK767" t="s">
        <v>251</v>
      </c>
      <c r="AL767" t="s">
        <v>251</v>
      </c>
      <c r="AM767" t="s">
        <v>251</v>
      </c>
      <c r="AN767"/>
      <c r="AO767" t="s">
        <v>251</v>
      </c>
      <c r="AP767" t="s">
        <v>251</v>
      </c>
    </row>
    <row r="768" spans="1:42" x14ac:dyDescent="0.3">
      <c r="A768" s="210" t="str">
        <f t="shared" si="45"/>
        <v>SL_2028_art_3_41</v>
      </c>
      <c r="B768" s="229" t="str">
        <f t="shared" si="46"/>
        <v>Intercity Bus</v>
      </c>
      <c r="C768" s="240">
        <f t="shared" si="48"/>
        <v>1.4397214122347196E-3</v>
      </c>
      <c r="D768" s="421">
        <f t="shared" si="47"/>
        <v>3.2555700434157599E-2</v>
      </c>
      <c r="E768">
        <v>22.612500000000001</v>
      </c>
      <c r="F768">
        <v>1</v>
      </c>
      <c r="G768">
        <v>1</v>
      </c>
      <c r="H768">
        <v>2027</v>
      </c>
      <c r="I768">
        <v>1</v>
      </c>
      <c r="J768">
        <v>5</v>
      </c>
      <c r="K768" t="s">
        <v>312</v>
      </c>
      <c r="L768">
        <v>8</v>
      </c>
      <c r="M768">
        <v>49</v>
      </c>
      <c r="N768" t="s">
        <v>313</v>
      </c>
      <c r="O768">
        <v>49035</v>
      </c>
      <c r="P768" t="s">
        <v>235</v>
      </c>
      <c r="Q768">
        <v>490350</v>
      </c>
      <c r="R768">
        <v>41</v>
      </c>
      <c r="S768">
        <v>3</v>
      </c>
      <c r="T768" t="s">
        <v>175</v>
      </c>
      <c r="U768">
        <v>1</v>
      </c>
      <c r="V768" t="s">
        <v>343</v>
      </c>
      <c r="W768" t="s">
        <v>251</v>
      </c>
      <c r="X768" t="s">
        <v>251</v>
      </c>
      <c r="Y768" t="s">
        <v>251</v>
      </c>
      <c r="Z768" t="s">
        <v>251</v>
      </c>
      <c r="AA768" t="s">
        <v>251</v>
      </c>
      <c r="AB768" t="s">
        <v>251</v>
      </c>
      <c r="AC768"/>
      <c r="AD768"/>
      <c r="AE768" t="s">
        <v>251</v>
      </c>
      <c r="AF768">
        <v>5</v>
      </c>
      <c r="AG768" t="s">
        <v>314</v>
      </c>
      <c r="AH768" t="s">
        <v>251</v>
      </c>
      <c r="AI768" t="s">
        <v>251</v>
      </c>
      <c r="AJ768" t="s">
        <v>251</v>
      </c>
      <c r="AK768" t="s">
        <v>251</v>
      </c>
      <c r="AL768" t="s">
        <v>251</v>
      </c>
      <c r="AM768" t="s">
        <v>251</v>
      </c>
      <c r="AN768"/>
      <c r="AO768" t="s">
        <v>251</v>
      </c>
      <c r="AP768" t="s">
        <v>251</v>
      </c>
    </row>
    <row r="769" spans="1:42" x14ac:dyDescent="0.3">
      <c r="A769" s="210" t="str">
        <f t="shared" si="45"/>
        <v>SL_2028_art_3_32</v>
      </c>
      <c r="B769" s="229" t="str">
        <f t="shared" si="46"/>
        <v>Light Commercial Truck</v>
      </c>
      <c r="C769" s="240">
        <f t="shared" si="48"/>
        <v>2.8352451231163752E-2</v>
      </c>
      <c r="D769" s="421">
        <f t="shared" si="47"/>
        <v>5.6770113100159181E-6</v>
      </c>
      <c r="E769">
        <v>2.0023E-4</v>
      </c>
      <c r="F769">
        <v>1</v>
      </c>
      <c r="G769">
        <v>1</v>
      </c>
      <c r="H769">
        <v>2027</v>
      </c>
      <c r="I769">
        <v>1</v>
      </c>
      <c r="J769">
        <v>5</v>
      </c>
      <c r="K769" t="s">
        <v>312</v>
      </c>
      <c r="L769">
        <v>8</v>
      </c>
      <c r="M769">
        <v>49</v>
      </c>
      <c r="N769" t="s">
        <v>313</v>
      </c>
      <c r="O769">
        <v>49035</v>
      </c>
      <c r="P769" t="s">
        <v>235</v>
      </c>
      <c r="Q769">
        <v>490350</v>
      </c>
      <c r="R769">
        <v>32</v>
      </c>
      <c r="S769">
        <v>3</v>
      </c>
      <c r="T769" t="s">
        <v>175</v>
      </c>
      <c r="U769">
        <v>15</v>
      </c>
      <c r="V769" t="s">
        <v>342</v>
      </c>
      <c r="W769" t="s">
        <v>251</v>
      </c>
      <c r="X769" t="s">
        <v>251</v>
      </c>
      <c r="Y769" t="s">
        <v>251</v>
      </c>
      <c r="Z769" t="s">
        <v>251</v>
      </c>
      <c r="AA769" t="s">
        <v>251</v>
      </c>
      <c r="AB769" t="s">
        <v>251</v>
      </c>
      <c r="AC769"/>
      <c r="AD769"/>
      <c r="AE769" t="s">
        <v>251</v>
      </c>
      <c r="AF769">
        <v>5</v>
      </c>
      <c r="AG769" t="s">
        <v>314</v>
      </c>
      <c r="AH769" t="s">
        <v>251</v>
      </c>
      <c r="AI769" t="s">
        <v>251</v>
      </c>
      <c r="AJ769" t="s">
        <v>251</v>
      </c>
      <c r="AK769" t="s">
        <v>251</v>
      </c>
      <c r="AL769" t="s">
        <v>251</v>
      </c>
      <c r="AM769" t="s">
        <v>251</v>
      </c>
      <c r="AN769"/>
      <c r="AO769" t="s">
        <v>251</v>
      </c>
      <c r="AP769" t="s">
        <v>251</v>
      </c>
    </row>
    <row r="770" spans="1:42" x14ac:dyDescent="0.3">
      <c r="A770" s="210" t="str">
        <f t="shared" si="45"/>
        <v>SL_2028_art_3_32</v>
      </c>
      <c r="B770" s="229" t="str">
        <f t="shared" si="46"/>
        <v>Light Commercial Truck</v>
      </c>
      <c r="C770" s="240">
        <f t="shared" si="48"/>
        <v>2.8352451231163752E-2</v>
      </c>
      <c r="D770" s="421">
        <f t="shared" si="47"/>
        <v>2.1899206511341033E-2</v>
      </c>
      <c r="E770">
        <v>0.77239199999999997</v>
      </c>
      <c r="F770">
        <v>1</v>
      </c>
      <c r="G770">
        <v>1</v>
      </c>
      <c r="H770">
        <v>2027</v>
      </c>
      <c r="I770">
        <v>1</v>
      </c>
      <c r="J770">
        <v>5</v>
      </c>
      <c r="K770" t="s">
        <v>312</v>
      </c>
      <c r="L770">
        <v>8</v>
      </c>
      <c r="M770">
        <v>49</v>
      </c>
      <c r="N770" t="s">
        <v>313</v>
      </c>
      <c r="O770">
        <v>49035</v>
      </c>
      <c r="P770" t="s">
        <v>235</v>
      </c>
      <c r="Q770">
        <v>490350</v>
      </c>
      <c r="R770">
        <v>32</v>
      </c>
      <c r="S770">
        <v>3</v>
      </c>
      <c r="T770" t="s">
        <v>175</v>
      </c>
      <c r="U770">
        <v>1</v>
      </c>
      <c r="V770" t="s">
        <v>343</v>
      </c>
      <c r="W770" t="s">
        <v>251</v>
      </c>
      <c r="X770" t="s">
        <v>251</v>
      </c>
      <c r="Y770" t="s">
        <v>251</v>
      </c>
      <c r="Z770" t="s">
        <v>251</v>
      </c>
      <c r="AA770" t="s">
        <v>251</v>
      </c>
      <c r="AB770" t="s">
        <v>251</v>
      </c>
      <c r="AC770"/>
      <c r="AD770"/>
      <c r="AE770" t="s">
        <v>251</v>
      </c>
      <c r="AF770">
        <v>5</v>
      </c>
      <c r="AG770" t="s">
        <v>314</v>
      </c>
      <c r="AH770" t="s">
        <v>251</v>
      </c>
      <c r="AI770" t="s">
        <v>251</v>
      </c>
      <c r="AJ770" t="s">
        <v>251</v>
      </c>
      <c r="AK770" t="s">
        <v>251</v>
      </c>
      <c r="AL770" t="s">
        <v>251</v>
      </c>
      <c r="AM770" t="s">
        <v>251</v>
      </c>
      <c r="AN770"/>
      <c r="AO770" t="s">
        <v>251</v>
      </c>
      <c r="AP770" t="s">
        <v>251</v>
      </c>
    </row>
    <row r="771" spans="1:42" x14ac:dyDescent="0.3">
      <c r="A771" s="210" t="str">
        <f t="shared" si="45"/>
        <v>SL_2028_art_3_31</v>
      </c>
      <c r="B771" s="229" t="str">
        <f t="shared" si="46"/>
        <v>Passenger Truck</v>
      </c>
      <c r="C771" s="240">
        <f t="shared" si="48"/>
        <v>0.24407841471830063</v>
      </c>
      <c r="D771" s="421">
        <f t="shared" si="47"/>
        <v>3.1772175400710632E-5</v>
      </c>
      <c r="E771">
        <v>1.3017200000000001E-4</v>
      </c>
      <c r="F771">
        <v>1</v>
      </c>
      <c r="G771">
        <v>1</v>
      </c>
      <c r="H771">
        <v>2027</v>
      </c>
      <c r="I771">
        <v>1</v>
      </c>
      <c r="J771">
        <v>5</v>
      </c>
      <c r="K771" t="s">
        <v>312</v>
      </c>
      <c r="L771">
        <v>8</v>
      </c>
      <c r="M771">
        <v>49</v>
      </c>
      <c r="N771" t="s">
        <v>313</v>
      </c>
      <c r="O771">
        <v>49035</v>
      </c>
      <c r="P771" t="s">
        <v>235</v>
      </c>
      <c r="Q771">
        <v>490350</v>
      </c>
      <c r="R771">
        <v>31</v>
      </c>
      <c r="S771">
        <v>3</v>
      </c>
      <c r="T771" t="s">
        <v>175</v>
      </c>
      <c r="U771">
        <v>15</v>
      </c>
      <c r="V771" t="s">
        <v>342</v>
      </c>
      <c r="W771" t="s">
        <v>251</v>
      </c>
      <c r="X771" t="s">
        <v>251</v>
      </c>
      <c r="Y771" t="s">
        <v>251</v>
      </c>
      <c r="Z771" t="s">
        <v>251</v>
      </c>
      <c r="AA771" t="s">
        <v>251</v>
      </c>
      <c r="AB771" t="s">
        <v>251</v>
      </c>
      <c r="AC771"/>
      <c r="AD771"/>
      <c r="AE771" t="s">
        <v>251</v>
      </c>
      <c r="AF771">
        <v>5</v>
      </c>
      <c r="AG771" t="s">
        <v>314</v>
      </c>
      <c r="AH771" t="s">
        <v>251</v>
      </c>
      <c r="AI771" t="s">
        <v>251</v>
      </c>
      <c r="AJ771" t="s">
        <v>251</v>
      </c>
      <c r="AK771" t="s">
        <v>251</v>
      </c>
      <c r="AL771" t="s">
        <v>251</v>
      </c>
      <c r="AM771" t="s">
        <v>251</v>
      </c>
      <c r="AN771"/>
      <c r="AO771" t="s">
        <v>251</v>
      </c>
      <c r="AP771" t="s">
        <v>251</v>
      </c>
    </row>
    <row r="772" spans="1:42" x14ac:dyDescent="0.3">
      <c r="A772" s="210" t="str">
        <f t="shared" si="45"/>
        <v>SL_2028_art_3_31</v>
      </c>
      <c r="B772" s="229" t="str">
        <f t="shared" si="46"/>
        <v>Passenger Truck</v>
      </c>
      <c r="C772" s="240">
        <f t="shared" si="48"/>
        <v>0.24407841471830063</v>
      </c>
      <c r="D772" s="421">
        <f t="shared" si="47"/>
        <v>0.18128948661043254</v>
      </c>
      <c r="E772">
        <v>0.74275100000000005</v>
      </c>
      <c r="F772">
        <v>1</v>
      </c>
      <c r="G772">
        <v>1</v>
      </c>
      <c r="H772">
        <v>2027</v>
      </c>
      <c r="I772">
        <v>1</v>
      </c>
      <c r="J772">
        <v>5</v>
      </c>
      <c r="K772" t="s">
        <v>312</v>
      </c>
      <c r="L772">
        <v>8</v>
      </c>
      <c r="M772">
        <v>49</v>
      </c>
      <c r="N772" t="s">
        <v>313</v>
      </c>
      <c r="O772">
        <v>49035</v>
      </c>
      <c r="P772" t="s">
        <v>235</v>
      </c>
      <c r="Q772">
        <v>490350</v>
      </c>
      <c r="R772">
        <v>31</v>
      </c>
      <c r="S772">
        <v>3</v>
      </c>
      <c r="T772" t="s">
        <v>175</v>
      </c>
      <c r="U772">
        <v>1</v>
      </c>
      <c r="V772" t="s">
        <v>343</v>
      </c>
      <c r="W772" t="s">
        <v>251</v>
      </c>
      <c r="X772" t="s">
        <v>251</v>
      </c>
      <c r="Y772" t="s">
        <v>251</v>
      </c>
      <c r="Z772" t="s">
        <v>251</v>
      </c>
      <c r="AA772" t="s">
        <v>251</v>
      </c>
      <c r="AB772" t="s">
        <v>251</v>
      </c>
      <c r="AC772"/>
      <c r="AD772"/>
      <c r="AE772" t="s">
        <v>251</v>
      </c>
      <c r="AF772">
        <v>5</v>
      </c>
      <c r="AG772" t="s">
        <v>314</v>
      </c>
      <c r="AH772" t="s">
        <v>251</v>
      </c>
      <c r="AI772" t="s">
        <v>251</v>
      </c>
      <c r="AJ772" t="s">
        <v>251</v>
      </c>
      <c r="AK772" t="s">
        <v>251</v>
      </c>
      <c r="AL772" t="s">
        <v>251</v>
      </c>
      <c r="AM772" t="s">
        <v>251</v>
      </c>
      <c r="AN772"/>
      <c r="AO772" t="s">
        <v>251</v>
      </c>
      <c r="AP772" t="s">
        <v>251</v>
      </c>
    </row>
    <row r="773" spans="1:42" x14ac:dyDescent="0.3">
      <c r="A773" s="210" t="str">
        <f t="shared" si="45"/>
        <v>SL_2028_art_3_21</v>
      </c>
      <c r="B773" s="229" t="str">
        <f t="shared" si="46"/>
        <v>Passenger Car</v>
      </c>
      <c r="C773" s="240">
        <f t="shared" si="48"/>
        <v>0.64892751445142116</v>
      </c>
      <c r="D773" s="421">
        <f t="shared" si="47"/>
        <v>4.0326821672566228E-6</v>
      </c>
      <c r="E773">
        <v>6.2143799999999996E-6</v>
      </c>
      <c r="F773">
        <v>1</v>
      </c>
      <c r="G773">
        <v>1</v>
      </c>
      <c r="H773">
        <v>2027</v>
      </c>
      <c r="I773">
        <v>1</v>
      </c>
      <c r="J773">
        <v>5</v>
      </c>
      <c r="K773" t="s">
        <v>312</v>
      </c>
      <c r="L773">
        <v>8</v>
      </c>
      <c r="M773">
        <v>49</v>
      </c>
      <c r="N773" t="s">
        <v>313</v>
      </c>
      <c r="O773">
        <v>49035</v>
      </c>
      <c r="P773" t="s">
        <v>235</v>
      </c>
      <c r="Q773">
        <v>490350</v>
      </c>
      <c r="R773">
        <v>21</v>
      </c>
      <c r="S773">
        <v>3</v>
      </c>
      <c r="T773" t="s">
        <v>175</v>
      </c>
      <c r="U773">
        <v>15</v>
      </c>
      <c r="V773" t="s">
        <v>342</v>
      </c>
      <c r="W773" t="s">
        <v>251</v>
      </c>
      <c r="X773" t="s">
        <v>251</v>
      </c>
      <c r="Y773" t="s">
        <v>251</v>
      </c>
      <c r="Z773" t="s">
        <v>251</v>
      </c>
      <c r="AA773" t="s">
        <v>251</v>
      </c>
      <c r="AB773" t="s">
        <v>251</v>
      </c>
      <c r="AC773"/>
      <c r="AD773"/>
      <c r="AE773" t="s">
        <v>251</v>
      </c>
      <c r="AF773">
        <v>5</v>
      </c>
      <c r="AG773" t="s">
        <v>314</v>
      </c>
      <c r="AH773" t="s">
        <v>251</v>
      </c>
      <c r="AI773" t="s">
        <v>251</v>
      </c>
      <c r="AJ773" t="s">
        <v>251</v>
      </c>
      <c r="AK773" t="s">
        <v>251</v>
      </c>
      <c r="AL773" t="s">
        <v>251</v>
      </c>
      <c r="AM773" t="s">
        <v>251</v>
      </c>
      <c r="AN773"/>
      <c r="AO773" t="s">
        <v>251</v>
      </c>
      <c r="AP773" t="s">
        <v>251</v>
      </c>
    </row>
    <row r="774" spans="1:42" x14ac:dyDescent="0.3">
      <c r="A774" s="210" t="str">
        <f t="shared" si="45"/>
        <v>SL_2028_art_3_21</v>
      </c>
      <c r="B774" s="229" t="str">
        <f t="shared" si="46"/>
        <v>Passenger Car</v>
      </c>
      <c r="C774" s="240">
        <f t="shared" si="48"/>
        <v>0.64892751445142116</v>
      </c>
      <c r="D774" s="421">
        <f t="shared" si="47"/>
        <v>9.1143816187245458E-2</v>
      </c>
      <c r="E774">
        <v>0.14045299999999999</v>
      </c>
      <c r="F774">
        <v>1</v>
      </c>
      <c r="G774">
        <v>1</v>
      </c>
      <c r="H774">
        <v>2027</v>
      </c>
      <c r="I774">
        <v>1</v>
      </c>
      <c r="J774">
        <v>5</v>
      </c>
      <c r="K774" t="s">
        <v>312</v>
      </c>
      <c r="L774">
        <v>8</v>
      </c>
      <c r="M774">
        <v>49</v>
      </c>
      <c r="N774" t="s">
        <v>313</v>
      </c>
      <c r="O774">
        <v>49035</v>
      </c>
      <c r="P774" t="s">
        <v>235</v>
      </c>
      <c r="Q774">
        <v>490350</v>
      </c>
      <c r="R774">
        <v>21</v>
      </c>
      <c r="S774">
        <v>3</v>
      </c>
      <c r="T774" t="s">
        <v>175</v>
      </c>
      <c r="U774">
        <v>1</v>
      </c>
      <c r="V774" t="s">
        <v>343</v>
      </c>
      <c r="W774" t="s">
        <v>251</v>
      </c>
      <c r="X774" t="s">
        <v>251</v>
      </c>
      <c r="Y774" t="s">
        <v>251</v>
      </c>
      <c r="Z774" t="s">
        <v>251</v>
      </c>
      <c r="AA774" t="s">
        <v>251</v>
      </c>
      <c r="AB774" t="s">
        <v>251</v>
      </c>
      <c r="AC774"/>
      <c r="AD774"/>
      <c r="AE774" t="s">
        <v>251</v>
      </c>
      <c r="AF774">
        <v>5</v>
      </c>
      <c r="AG774" t="s">
        <v>314</v>
      </c>
      <c r="AH774" t="s">
        <v>251</v>
      </c>
      <c r="AI774" t="s">
        <v>251</v>
      </c>
      <c r="AJ774" t="s">
        <v>251</v>
      </c>
      <c r="AK774" t="s">
        <v>251</v>
      </c>
      <c r="AL774" t="s">
        <v>251</v>
      </c>
      <c r="AM774" t="s">
        <v>251</v>
      </c>
      <c r="AN774"/>
      <c r="AO774" t="s">
        <v>251</v>
      </c>
      <c r="AP774" t="s">
        <v>251</v>
      </c>
    </row>
    <row r="775" spans="1:42" x14ac:dyDescent="0.3">
      <c r="A775" s="210" t="str">
        <f t="shared" si="45"/>
        <v>SL_2028_art_3_11</v>
      </c>
      <c r="B775" s="229" t="str">
        <f t="shared" si="46"/>
        <v>Motorcycle</v>
      </c>
      <c r="C775" s="240">
        <f t="shared" si="48"/>
        <v>8.6555709987792731E-4</v>
      </c>
      <c r="D775" s="421">
        <f t="shared" si="47"/>
        <v>0</v>
      </c>
      <c r="E775">
        <v>0</v>
      </c>
      <c r="F775">
        <v>1</v>
      </c>
      <c r="G775">
        <v>1</v>
      </c>
      <c r="H775">
        <v>2027</v>
      </c>
      <c r="I775">
        <v>1</v>
      </c>
      <c r="J775">
        <v>5</v>
      </c>
      <c r="K775" t="s">
        <v>312</v>
      </c>
      <c r="L775">
        <v>8</v>
      </c>
      <c r="M775">
        <v>49</v>
      </c>
      <c r="N775" t="s">
        <v>313</v>
      </c>
      <c r="O775">
        <v>49035</v>
      </c>
      <c r="P775" t="s">
        <v>235</v>
      </c>
      <c r="Q775">
        <v>490350</v>
      </c>
      <c r="R775">
        <v>11</v>
      </c>
      <c r="S775">
        <v>3</v>
      </c>
      <c r="T775" t="s">
        <v>175</v>
      </c>
      <c r="U775">
        <v>15</v>
      </c>
      <c r="V775" t="s">
        <v>342</v>
      </c>
      <c r="W775" t="s">
        <v>251</v>
      </c>
      <c r="X775" t="s">
        <v>251</v>
      </c>
      <c r="Y775" t="s">
        <v>251</v>
      </c>
      <c r="Z775" t="s">
        <v>251</v>
      </c>
      <c r="AA775" t="s">
        <v>251</v>
      </c>
      <c r="AB775" t="s">
        <v>251</v>
      </c>
      <c r="AC775"/>
      <c r="AD775"/>
      <c r="AE775" t="s">
        <v>251</v>
      </c>
      <c r="AF775">
        <v>5</v>
      </c>
      <c r="AG775" t="s">
        <v>314</v>
      </c>
      <c r="AH775" t="s">
        <v>251</v>
      </c>
      <c r="AI775" t="s">
        <v>251</v>
      </c>
      <c r="AJ775" t="s">
        <v>251</v>
      </c>
      <c r="AK775" t="s">
        <v>251</v>
      </c>
      <c r="AL775" t="s">
        <v>251</v>
      </c>
      <c r="AM775" t="s">
        <v>251</v>
      </c>
      <c r="AN775"/>
      <c r="AO775" t="s">
        <v>251</v>
      </c>
      <c r="AP775" t="s">
        <v>251</v>
      </c>
    </row>
    <row r="776" spans="1:42" x14ac:dyDescent="0.3">
      <c r="A776" s="210" t="str">
        <f t="shared" si="45"/>
        <v>SL_2028_art_3_11</v>
      </c>
      <c r="B776" s="229" t="str">
        <f t="shared" si="46"/>
        <v>Motorcycle</v>
      </c>
      <c r="C776" s="240">
        <f t="shared" si="48"/>
        <v>8.6555709987792731E-4</v>
      </c>
      <c r="D776" s="421">
        <f t="shared" si="47"/>
        <v>2.2582384735815122E-3</v>
      </c>
      <c r="E776">
        <v>2.609</v>
      </c>
      <c r="F776">
        <v>1</v>
      </c>
      <c r="G776">
        <v>1</v>
      </c>
      <c r="H776">
        <v>2027</v>
      </c>
      <c r="I776">
        <v>1</v>
      </c>
      <c r="J776">
        <v>5</v>
      </c>
      <c r="K776" t="s">
        <v>312</v>
      </c>
      <c r="L776">
        <v>8</v>
      </c>
      <c r="M776">
        <v>49</v>
      </c>
      <c r="N776" t="s">
        <v>313</v>
      </c>
      <c r="O776">
        <v>49035</v>
      </c>
      <c r="P776" t="s">
        <v>235</v>
      </c>
      <c r="Q776">
        <v>490350</v>
      </c>
      <c r="R776">
        <v>11</v>
      </c>
      <c r="S776">
        <v>3</v>
      </c>
      <c r="T776" t="s">
        <v>175</v>
      </c>
      <c r="U776">
        <v>1</v>
      </c>
      <c r="V776" t="s">
        <v>343</v>
      </c>
      <c r="W776" t="s">
        <v>251</v>
      </c>
      <c r="X776" t="s">
        <v>251</v>
      </c>
      <c r="Y776" t="s">
        <v>251</v>
      </c>
      <c r="Z776" t="s">
        <v>251</v>
      </c>
      <c r="AA776" t="s">
        <v>251</v>
      </c>
      <c r="AB776" t="s">
        <v>251</v>
      </c>
      <c r="AC776"/>
      <c r="AD776"/>
      <c r="AE776" t="s">
        <v>251</v>
      </c>
      <c r="AF776">
        <v>5</v>
      </c>
      <c r="AG776" t="s">
        <v>314</v>
      </c>
      <c r="AH776" t="s">
        <v>251</v>
      </c>
      <c r="AI776" t="s">
        <v>251</v>
      </c>
      <c r="AJ776" t="s">
        <v>251</v>
      </c>
      <c r="AK776" t="s">
        <v>251</v>
      </c>
      <c r="AL776" t="s">
        <v>251</v>
      </c>
      <c r="AM776" t="s">
        <v>251</v>
      </c>
      <c r="AN776"/>
      <c r="AO776" t="s">
        <v>251</v>
      </c>
      <c r="AP776" t="s">
        <v>251</v>
      </c>
    </row>
    <row r="777" spans="1:42" x14ac:dyDescent="0.3">
      <c r="A777" s="210" t="str">
        <f t="shared" si="45"/>
        <v>SL_2028_art_2_62</v>
      </c>
      <c r="B777" s="229" t="str">
        <f t="shared" si="46"/>
        <v>Combination Long Haul Truck</v>
      </c>
      <c r="C777" s="240">
        <f t="shared" si="48"/>
        <v>2.2573995543173502E-2</v>
      </c>
      <c r="D777" s="421">
        <f t="shared" si="47"/>
        <v>1.5172569328451033E-3</v>
      </c>
      <c r="E777">
        <v>6.7212599999999997E-2</v>
      </c>
      <c r="F777">
        <v>1</v>
      </c>
      <c r="G777">
        <v>1</v>
      </c>
      <c r="H777">
        <v>2027</v>
      </c>
      <c r="I777">
        <v>1</v>
      </c>
      <c r="J777">
        <v>5</v>
      </c>
      <c r="K777" t="s">
        <v>312</v>
      </c>
      <c r="L777">
        <v>8</v>
      </c>
      <c r="M777">
        <v>49</v>
      </c>
      <c r="N777" t="s">
        <v>313</v>
      </c>
      <c r="O777">
        <v>49035</v>
      </c>
      <c r="P777" t="s">
        <v>235</v>
      </c>
      <c r="Q777">
        <v>490350</v>
      </c>
      <c r="R777">
        <v>62</v>
      </c>
      <c r="S777">
        <v>2</v>
      </c>
      <c r="T777" t="s">
        <v>174</v>
      </c>
      <c r="U777">
        <v>15</v>
      </c>
      <c r="V777" t="s">
        <v>342</v>
      </c>
      <c r="W777" t="s">
        <v>251</v>
      </c>
      <c r="X777" t="s">
        <v>251</v>
      </c>
      <c r="Y777" t="s">
        <v>251</v>
      </c>
      <c r="Z777" t="s">
        <v>251</v>
      </c>
      <c r="AA777" t="s">
        <v>251</v>
      </c>
      <c r="AB777" t="s">
        <v>251</v>
      </c>
      <c r="AC777"/>
      <c r="AD777"/>
      <c r="AE777" t="s">
        <v>251</v>
      </c>
      <c r="AF777">
        <v>5</v>
      </c>
      <c r="AG777" t="s">
        <v>314</v>
      </c>
      <c r="AH777" t="s">
        <v>251</v>
      </c>
      <c r="AI777" t="s">
        <v>251</v>
      </c>
      <c r="AJ777" t="s">
        <v>251</v>
      </c>
      <c r="AK777" t="s">
        <v>251</v>
      </c>
      <c r="AL777" t="s">
        <v>251</v>
      </c>
      <c r="AM777" t="s">
        <v>251</v>
      </c>
      <c r="AN777"/>
      <c r="AO777" t="s">
        <v>251</v>
      </c>
      <c r="AP777" t="s">
        <v>251</v>
      </c>
    </row>
    <row r="778" spans="1:42" x14ac:dyDescent="0.3">
      <c r="A778" s="210" t="str">
        <f t="shared" si="45"/>
        <v>SL_2028_art_2_62</v>
      </c>
      <c r="B778" s="229" t="str">
        <f t="shared" si="46"/>
        <v>Combination Long Haul Truck</v>
      </c>
      <c r="C778" s="240">
        <f t="shared" si="48"/>
        <v>2.2573995543173502E-2</v>
      </c>
      <c r="D778" s="421">
        <f t="shared" si="47"/>
        <v>0.19515783496962075</v>
      </c>
      <c r="E778">
        <v>8.6452500000000008</v>
      </c>
      <c r="F778">
        <v>1</v>
      </c>
      <c r="G778">
        <v>1</v>
      </c>
      <c r="H778">
        <v>2027</v>
      </c>
      <c r="I778">
        <v>1</v>
      </c>
      <c r="J778">
        <v>5</v>
      </c>
      <c r="K778" t="s">
        <v>312</v>
      </c>
      <c r="L778">
        <v>8</v>
      </c>
      <c r="M778">
        <v>49</v>
      </c>
      <c r="N778" t="s">
        <v>313</v>
      </c>
      <c r="O778">
        <v>49035</v>
      </c>
      <c r="P778" t="s">
        <v>235</v>
      </c>
      <c r="Q778">
        <v>490350</v>
      </c>
      <c r="R778">
        <v>62</v>
      </c>
      <c r="S778">
        <v>2</v>
      </c>
      <c r="T778" t="s">
        <v>174</v>
      </c>
      <c r="U778">
        <v>1</v>
      </c>
      <c r="V778" t="s">
        <v>343</v>
      </c>
      <c r="W778" t="s">
        <v>251</v>
      </c>
      <c r="X778" t="s">
        <v>251</v>
      </c>
      <c r="Y778" t="s">
        <v>251</v>
      </c>
      <c r="Z778" t="s">
        <v>251</v>
      </c>
      <c r="AA778" t="s">
        <v>251</v>
      </c>
      <c r="AB778" t="s">
        <v>251</v>
      </c>
      <c r="AC778"/>
      <c r="AD778"/>
      <c r="AE778" t="s">
        <v>251</v>
      </c>
      <c r="AF778">
        <v>5</v>
      </c>
      <c r="AG778" t="s">
        <v>314</v>
      </c>
      <c r="AH778" t="s">
        <v>251</v>
      </c>
      <c r="AI778" t="s">
        <v>251</v>
      </c>
      <c r="AJ778" t="s">
        <v>251</v>
      </c>
      <c r="AK778" t="s">
        <v>251</v>
      </c>
      <c r="AL778" t="s">
        <v>251</v>
      </c>
      <c r="AM778" t="s">
        <v>251</v>
      </c>
      <c r="AN778"/>
      <c r="AO778" t="s">
        <v>251</v>
      </c>
      <c r="AP778" t="s">
        <v>251</v>
      </c>
    </row>
    <row r="779" spans="1:42" x14ac:dyDescent="0.3">
      <c r="A779" s="210" t="str">
        <f t="shared" si="45"/>
        <v>SL_2028_art_2_61</v>
      </c>
      <c r="B779" s="229" t="str">
        <f t="shared" si="46"/>
        <v>Combination Short Haul Truck</v>
      </c>
      <c r="C779" s="240">
        <f t="shared" si="48"/>
        <v>2.089364887475836E-2</v>
      </c>
      <c r="D779" s="421">
        <f t="shared" si="47"/>
        <v>1.4149179017986361E-3</v>
      </c>
      <c r="E779">
        <v>6.7720000000000002E-2</v>
      </c>
      <c r="F779">
        <v>1</v>
      </c>
      <c r="G779">
        <v>1</v>
      </c>
      <c r="H779">
        <v>2027</v>
      </c>
      <c r="I779">
        <v>1</v>
      </c>
      <c r="J779">
        <v>5</v>
      </c>
      <c r="K779" t="s">
        <v>312</v>
      </c>
      <c r="L779">
        <v>8</v>
      </c>
      <c r="M779">
        <v>49</v>
      </c>
      <c r="N779" t="s">
        <v>313</v>
      </c>
      <c r="O779">
        <v>49035</v>
      </c>
      <c r="P779" t="s">
        <v>235</v>
      </c>
      <c r="Q779">
        <v>490350</v>
      </c>
      <c r="R779">
        <v>61</v>
      </c>
      <c r="S779">
        <v>2</v>
      </c>
      <c r="T779" t="s">
        <v>174</v>
      </c>
      <c r="U779">
        <v>15</v>
      </c>
      <c r="V779" t="s">
        <v>342</v>
      </c>
      <c r="W779" t="s">
        <v>251</v>
      </c>
      <c r="X779" t="s">
        <v>251</v>
      </c>
      <c r="Y779" t="s">
        <v>251</v>
      </c>
      <c r="Z779" t="s">
        <v>251</v>
      </c>
      <c r="AA779" t="s">
        <v>251</v>
      </c>
      <c r="AB779" t="s">
        <v>251</v>
      </c>
      <c r="AC779"/>
      <c r="AD779"/>
      <c r="AE779" t="s">
        <v>251</v>
      </c>
      <c r="AF779">
        <v>5</v>
      </c>
      <c r="AG779" t="s">
        <v>314</v>
      </c>
      <c r="AH779" t="s">
        <v>251</v>
      </c>
      <c r="AI779" t="s">
        <v>251</v>
      </c>
      <c r="AJ779" t="s">
        <v>251</v>
      </c>
      <c r="AK779" t="s">
        <v>251</v>
      </c>
      <c r="AL779" t="s">
        <v>251</v>
      </c>
      <c r="AM779" t="s">
        <v>251</v>
      </c>
      <c r="AN779"/>
      <c r="AO779" t="s">
        <v>251</v>
      </c>
      <c r="AP779" t="s">
        <v>251</v>
      </c>
    </row>
    <row r="780" spans="1:42" x14ac:dyDescent="0.3">
      <c r="A780" s="210" t="str">
        <f t="shared" si="45"/>
        <v>SL_2028_art_2_61</v>
      </c>
      <c r="B780" s="229" t="str">
        <f t="shared" si="46"/>
        <v>Combination Short Haul Truck</v>
      </c>
      <c r="C780" s="240">
        <f t="shared" si="48"/>
        <v>2.089364887475836E-2</v>
      </c>
      <c r="D780" s="421">
        <f t="shared" si="47"/>
        <v>0.18241471767543158</v>
      </c>
      <c r="E780">
        <v>8.7306299999999997</v>
      </c>
      <c r="F780">
        <v>1</v>
      </c>
      <c r="G780">
        <v>1</v>
      </c>
      <c r="H780">
        <v>2027</v>
      </c>
      <c r="I780">
        <v>1</v>
      </c>
      <c r="J780">
        <v>5</v>
      </c>
      <c r="K780" t="s">
        <v>312</v>
      </c>
      <c r="L780">
        <v>8</v>
      </c>
      <c r="M780">
        <v>49</v>
      </c>
      <c r="N780" t="s">
        <v>313</v>
      </c>
      <c r="O780">
        <v>49035</v>
      </c>
      <c r="P780" t="s">
        <v>235</v>
      </c>
      <c r="Q780">
        <v>490350</v>
      </c>
      <c r="R780">
        <v>61</v>
      </c>
      <c r="S780">
        <v>2</v>
      </c>
      <c r="T780" t="s">
        <v>174</v>
      </c>
      <c r="U780">
        <v>1</v>
      </c>
      <c r="V780" t="s">
        <v>343</v>
      </c>
      <c r="W780" t="s">
        <v>251</v>
      </c>
      <c r="X780" t="s">
        <v>251</v>
      </c>
      <c r="Y780" t="s">
        <v>251</v>
      </c>
      <c r="Z780" t="s">
        <v>251</v>
      </c>
      <c r="AA780" t="s">
        <v>251</v>
      </c>
      <c r="AB780" t="s">
        <v>251</v>
      </c>
      <c r="AC780"/>
      <c r="AD780"/>
      <c r="AE780" t="s">
        <v>251</v>
      </c>
      <c r="AF780">
        <v>5</v>
      </c>
      <c r="AG780" t="s">
        <v>314</v>
      </c>
      <c r="AH780" t="s">
        <v>251</v>
      </c>
      <c r="AI780" t="s">
        <v>251</v>
      </c>
      <c r="AJ780" t="s">
        <v>251</v>
      </c>
      <c r="AK780" t="s">
        <v>251</v>
      </c>
      <c r="AL780" t="s">
        <v>251</v>
      </c>
      <c r="AM780" t="s">
        <v>251</v>
      </c>
      <c r="AN780"/>
      <c r="AO780" t="s">
        <v>251</v>
      </c>
      <c r="AP780" t="s">
        <v>251</v>
      </c>
    </row>
    <row r="781" spans="1:42" x14ac:dyDescent="0.3">
      <c r="A781" s="210" t="str">
        <f t="shared" si="45"/>
        <v>SL_2028_art_2_54</v>
      </c>
      <c r="B781" s="229" t="str">
        <f t="shared" si="46"/>
        <v>Motor Home</v>
      </c>
      <c r="C781" s="240">
        <f t="shared" si="48"/>
        <v>2.7279009872292342E-3</v>
      </c>
      <c r="D781" s="421">
        <f t="shared" si="47"/>
        <v>1.3679959707786781E-4</v>
      </c>
      <c r="E781">
        <v>5.01483E-2</v>
      </c>
      <c r="F781">
        <v>1</v>
      </c>
      <c r="G781">
        <v>1</v>
      </c>
      <c r="H781">
        <v>2027</v>
      </c>
      <c r="I781">
        <v>1</v>
      </c>
      <c r="J781">
        <v>5</v>
      </c>
      <c r="K781" t="s">
        <v>312</v>
      </c>
      <c r="L781">
        <v>8</v>
      </c>
      <c r="M781">
        <v>49</v>
      </c>
      <c r="N781" t="s">
        <v>313</v>
      </c>
      <c r="O781">
        <v>49035</v>
      </c>
      <c r="P781" t="s">
        <v>235</v>
      </c>
      <c r="Q781">
        <v>490350</v>
      </c>
      <c r="R781">
        <v>54</v>
      </c>
      <c r="S781">
        <v>2</v>
      </c>
      <c r="T781" t="s">
        <v>174</v>
      </c>
      <c r="U781">
        <v>15</v>
      </c>
      <c r="V781" t="s">
        <v>342</v>
      </c>
      <c r="W781" t="s">
        <v>251</v>
      </c>
      <c r="X781" t="s">
        <v>251</v>
      </c>
      <c r="Y781" t="s">
        <v>251</v>
      </c>
      <c r="Z781" t="s">
        <v>251</v>
      </c>
      <c r="AA781" t="s">
        <v>251</v>
      </c>
      <c r="AB781" t="s">
        <v>251</v>
      </c>
      <c r="AC781"/>
      <c r="AD781"/>
      <c r="AE781" t="s">
        <v>251</v>
      </c>
      <c r="AF781">
        <v>5</v>
      </c>
      <c r="AG781" t="s">
        <v>314</v>
      </c>
      <c r="AH781" t="s">
        <v>251</v>
      </c>
      <c r="AI781" t="s">
        <v>251</v>
      </c>
      <c r="AJ781" t="s">
        <v>251</v>
      </c>
      <c r="AK781" t="s">
        <v>251</v>
      </c>
      <c r="AL781" t="s">
        <v>251</v>
      </c>
      <c r="AM781" t="s">
        <v>251</v>
      </c>
      <c r="AN781"/>
      <c r="AO781" t="s">
        <v>251</v>
      </c>
      <c r="AP781" t="s">
        <v>251</v>
      </c>
    </row>
    <row r="782" spans="1:42" x14ac:dyDescent="0.3">
      <c r="A782" s="210" t="str">
        <f t="shared" si="45"/>
        <v>SL_2028_art_2_54</v>
      </c>
      <c r="B782" s="229" t="str">
        <f t="shared" si="46"/>
        <v>Motor Home</v>
      </c>
      <c r="C782" s="240">
        <f t="shared" si="48"/>
        <v>2.7279009872292342E-3</v>
      </c>
      <c r="D782" s="421">
        <f t="shared" si="47"/>
        <v>6.3033335321807188E-2</v>
      </c>
      <c r="E782">
        <v>23.1069</v>
      </c>
      <c r="F782">
        <v>1</v>
      </c>
      <c r="G782">
        <v>1</v>
      </c>
      <c r="H782">
        <v>2027</v>
      </c>
      <c r="I782">
        <v>1</v>
      </c>
      <c r="J782">
        <v>5</v>
      </c>
      <c r="K782" t="s">
        <v>312</v>
      </c>
      <c r="L782">
        <v>8</v>
      </c>
      <c r="M782">
        <v>49</v>
      </c>
      <c r="N782" t="s">
        <v>313</v>
      </c>
      <c r="O782">
        <v>49035</v>
      </c>
      <c r="P782" t="s">
        <v>235</v>
      </c>
      <c r="Q782">
        <v>490350</v>
      </c>
      <c r="R782">
        <v>54</v>
      </c>
      <c r="S782">
        <v>2</v>
      </c>
      <c r="T782" t="s">
        <v>174</v>
      </c>
      <c r="U782">
        <v>1</v>
      </c>
      <c r="V782" t="s">
        <v>343</v>
      </c>
      <c r="W782" t="s">
        <v>251</v>
      </c>
      <c r="X782" t="s">
        <v>251</v>
      </c>
      <c r="Y782" t="s">
        <v>251</v>
      </c>
      <c r="Z782" t="s">
        <v>251</v>
      </c>
      <c r="AA782" t="s">
        <v>251</v>
      </c>
      <c r="AB782" t="s">
        <v>251</v>
      </c>
      <c r="AC782"/>
      <c r="AD782"/>
      <c r="AE782" t="s">
        <v>251</v>
      </c>
      <c r="AF782">
        <v>5</v>
      </c>
      <c r="AG782" t="s">
        <v>314</v>
      </c>
      <c r="AH782" t="s">
        <v>251</v>
      </c>
      <c r="AI782" t="s">
        <v>251</v>
      </c>
      <c r="AJ782" t="s">
        <v>251</v>
      </c>
      <c r="AK782" t="s">
        <v>251</v>
      </c>
      <c r="AL782" t="s">
        <v>251</v>
      </c>
      <c r="AM782" t="s">
        <v>251</v>
      </c>
      <c r="AN782"/>
      <c r="AO782" t="s">
        <v>251</v>
      </c>
      <c r="AP782" t="s">
        <v>251</v>
      </c>
    </row>
    <row r="783" spans="1:42" x14ac:dyDescent="0.3">
      <c r="A783" s="210" t="str">
        <f t="shared" si="45"/>
        <v>SL_2028_art_2_53</v>
      </c>
      <c r="B783" s="229" t="str">
        <f t="shared" si="46"/>
        <v>Single Long Haul Truck</v>
      </c>
      <c r="C783" s="240">
        <f t="shared" si="48"/>
        <v>1.7512108294727017E-3</v>
      </c>
      <c r="D783" s="421">
        <f t="shared" si="47"/>
        <v>7.6047906359598606E-5</v>
      </c>
      <c r="E783">
        <v>4.3425900000000003E-2</v>
      </c>
      <c r="F783">
        <v>1</v>
      </c>
      <c r="G783">
        <v>1</v>
      </c>
      <c r="H783">
        <v>2027</v>
      </c>
      <c r="I783">
        <v>1</v>
      </c>
      <c r="J783">
        <v>5</v>
      </c>
      <c r="K783" t="s">
        <v>312</v>
      </c>
      <c r="L783">
        <v>8</v>
      </c>
      <c r="M783">
        <v>49</v>
      </c>
      <c r="N783" t="s">
        <v>313</v>
      </c>
      <c r="O783">
        <v>49035</v>
      </c>
      <c r="P783" t="s">
        <v>235</v>
      </c>
      <c r="Q783">
        <v>490350</v>
      </c>
      <c r="R783">
        <v>53</v>
      </c>
      <c r="S783">
        <v>2</v>
      </c>
      <c r="T783" t="s">
        <v>174</v>
      </c>
      <c r="U783">
        <v>15</v>
      </c>
      <c r="V783" t="s">
        <v>342</v>
      </c>
      <c r="W783" t="s">
        <v>251</v>
      </c>
      <c r="X783" t="s">
        <v>251</v>
      </c>
      <c r="Y783" t="s">
        <v>251</v>
      </c>
      <c r="Z783" t="s">
        <v>251</v>
      </c>
      <c r="AA783" t="s">
        <v>251</v>
      </c>
      <c r="AB783" t="s">
        <v>251</v>
      </c>
      <c r="AC783"/>
      <c r="AD783"/>
      <c r="AE783" t="s">
        <v>251</v>
      </c>
      <c r="AF783">
        <v>5</v>
      </c>
      <c r="AG783" t="s">
        <v>314</v>
      </c>
      <c r="AH783" t="s">
        <v>251</v>
      </c>
      <c r="AI783" t="s">
        <v>251</v>
      </c>
      <c r="AJ783" t="s">
        <v>251</v>
      </c>
      <c r="AK783" t="s">
        <v>251</v>
      </c>
      <c r="AL783" t="s">
        <v>251</v>
      </c>
      <c r="AM783" t="s">
        <v>251</v>
      </c>
      <c r="AN783"/>
      <c r="AO783" t="s">
        <v>251</v>
      </c>
      <c r="AP783" t="s">
        <v>251</v>
      </c>
    </row>
    <row r="784" spans="1:42" x14ac:dyDescent="0.3">
      <c r="A784" s="210" t="str">
        <f t="shared" si="45"/>
        <v>SL_2028_art_2_53</v>
      </c>
      <c r="B784" s="229" t="str">
        <f t="shared" si="46"/>
        <v>Single Long Haul Truck</v>
      </c>
      <c r="C784" s="240">
        <f t="shared" si="48"/>
        <v>1.7512108294727017E-3</v>
      </c>
      <c r="D784" s="421">
        <f t="shared" si="47"/>
        <v>1.3505407965326654E-2</v>
      </c>
      <c r="E784">
        <v>7.71204</v>
      </c>
      <c r="F784">
        <v>1</v>
      </c>
      <c r="G784">
        <v>1</v>
      </c>
      <c r="H784">
        <v>2027</v>
      </c>
      <c r="I784">
        <v>1</v>
      </c>
      <c r="J784">
        <v>5</v>
      </c>
      <c r="K784" t="s">
        <v>312</v>
      </c>
      <c r="L784">
        <v>8</v>
      </c>
      <c r="M784">
        <v>49</v>
      </c>
      <c r="N784" t="s">
        <v>313</v>
      </c>
      <c r="O784">
        <v>49035</v>
      </c>
      <c r="P784" t="s">
        <v>235</v>
      </c>
      <c r="Q784">
        <v>490350</v>
      </c>
      <c r="R784">
        <v>53</v>
      </c>
      <c r="S784">
        <v>2</v>
      </c>
      <c r="T784" t="s">
        <v>174</v>
      </c>
      <c r="U784">
        <v>1</v>
      </c>
      <c r="V784" t="s">
        <v>343</v>
      </c>
      <c r="W784" t="s">
        <v>251</v>
      </c>
      <c r="X784" t="s">
        <v>251</v>
      </c>
      <c r="Y784" t="s">
        <v>251</v>
      </c>
      <c r="Z784" t="s">
        <v>251</v>
      </c>
      <c r="AA784" t="s">
        <v>251</v>
      </c>
      <c r="AB784" t="s">
        <v>251</v>
      </c>
      <c r="AC784"/>
      <c r="AD784"/>
      <c r="AE784" t="s">
        <v>251</v>
      </c>
      <c r="AF784">
        <v>5</v>
      </c>
      <c r="AG784" t="s">
        <v>314</v>
      </c>
      <c r="AH784" t="s">
        <v>251</v>
      </c>
      <c r="AI784" t="s">
        <v>251</v>
      </c>
      <c r="AJ784" t="s">
        <v>251</v>
      </c>
      <c r="AK784" t="s">
        <v>251</v>
      </c>
      <c r="AL784" t="s">
        <v>251</v>
      </c>
      <c r="AM784" t="s">
        <v>251</v>
      </c>
      <c r="AN784"/>
      <c r="AO784" t="s">
        <v>251</v>
      </c>
      <c r="AP784" t="s">
        <v>251</v>
      </c>
    </row>
    <row r="785" spans="1:42" x14ac:dyDescent="0.3">
      <c r="A785" s="210" t="str">
        <f t="shared" si="45"/>
        <v>SL_2028_art_2_52</v>
      </c>
      <c r="B785" s="229" t="str">
        <f t="shared" si="46"/>
        <v>Single Short Haul Truck</v>
      </c>
      <c r="C785" s="240">
        <f t="shared" si="48"/>
        <v>2.5384092162257711E-2</v>
      </c>
      <c r="D785" s="421">
        <f t="shared" si="47"/>
        <v>8.8672726104885129E-4</v>
      </c>
      <c r="E785">
        <v>3.4932400000000002E-2</v>
      </c>
      <c r="F785">
        <v>1</v>
      </c>
      <c r="G785">
        <v>1</v>
      </c>
      <c r="H785">
        <v>2027</v>
      </c>
      <c r="I785">
        <v>1</v>
      </c>
      <c r="J785">
        <v>5</v>
      </c>
      <c r="K785" t="s">
        <v>312</v>
      </c>
      <c r="L785">
        <v>8</v>
      </c>
      <c r="M785">
        <v>49</v>
      </c>
      <c r="N785" t="s">
        <v>313</v>
      </c>
      <c r="O785">
        <v>49035</v>
      </c>
      <c r="P785" t="s">
        <v>235</v>
      </c>
      <c r="Q785">
        <v>490350</v>
      </c>
      <c r="R785">
        <v>52</v>
      </c>
      <c r="S785">
        <v>2</v>
      </c>
      <c r="T785" t="s">
        <v>174</v>
      </c>
      <c r="U785">
        <v>15</v>
      </c>
      <c r="V785" t="s">
        <v>342</v>
      </c>
      <c r="W785" t="s">
        <v>251</v>
      </c>
      <c r="X785" t="s">
        <v>251</v>
      </c>
      <c r="Y785" t="s">
        <v>251</v>
      </c>
      <c r="Z785" t="s">
        <v>251</v>
      </c>
      <c r="AA785" t="s">
        <v>251</v>
      </c>
      <c r="AB785" t="s">
        <v>251</v>
      </c>
      <c r="AC785"/>
      <c r="AD785"/>
      <c r="AE785" t="s">
        <v>251</v>
      </c>
      <c r="AF785">
        <v>5</v>
      </c>
      <c r="AG785" t="s">
        <v>314</v>
      </c>
      <c r="AH785" t="s">
        <v>251</v>
      </c>
      <c r="AI785" t="s">
        <v>251</v>
      </c>
      <c r="AJ785" t="s">
        <v>251</v>
      </c>
      <c r="AK785" t="s">
        <v>251</v>
      </c>
      <c r="AL785" t="s">
        <v>251</v>
      </c>
      <c r="AM785" t="s">
        <v>251</v>
      </c>
      <c r="AN785"/>
      <c r="AO785" t="s">
        <v>251</v>
      </c>
      <c r="AP785" t="s">
        <v>251</v>
      </c>
    </row>
    <row r="786" spans="1:42" x14ac:dyDescent="0.3">
      <c r="A786" s="210" t="str">
        <f t="shared" ref="A786:A850" si="49">"SL_2028_art_"&amp;S786&amp;"_"&amp;R786</f>
        <v>SL_2028_art_2_52</v>
      </c>
      <c r="B786" s="229" t="str">
        <f t="shared" ref="B786:B850" si="50">VLOOKUP(R786,$AS$7:$AT$19,2,FALSE)</f>
        <v>Single Short Haul Truck</v>
      </c>
      <c r="C786" s="240">
        <f t="shared" si="48"/>
        <v>2.5384092162257711E-2</v>
      </c>
      <c r="D786" s="421">
        <f t="shared" ref="D786:D849" si="51">E786*C786</f>
        <v>0.18990677021626348</v>
      </c>
      <c r="E786">
        <v>7.4813299999999998</v>
      </c>
      <c r="F786">
        <v>1</v>
      </c>
      <c r="G786">
        <v>1</v>
      </c>
      <c r="H786">
        <v>2027</v>
      </c>
      <c r="I786">
        <v>1</v>
      </c>
      <c r="J786">
        <v>5</v>
      </c>
      <c r="K786" t="s">
        <v>312</v>
      </c>
      <c r="L786">
        <v>8</v>
      </c>
      <c r="M786">
        <v>49</v>
      </c>
      <c r="N786" t="s">
        <v>313</v>
      </c>
      <c r="O786">
        <v>49035</v>
      </c>
      <c r="P786" t="s">
        <v>235</v>
      </c>
      <c r="Q786">
        <v>490350</v>
      </c>
      <c r="R786">
        <v>52</v>
      </c>
      <c r="S786">
        <v>2</v>
      </c>
      <c r="T786" t="s">
        <v>174</v>
      </c>
      <c r="U786">
        <v>1</v>
      </c>
      <c r="V786" t="s">
        <v>343</v>
      </c>
      <c r="W786" t="s">
        <v>251</v>
      </c>
      <c r="X786" t="s">
        <v>251</v>
      </c>
      <c r="Y786" t="s">
        <v>251</v>
      </c>
      <c r="Z786" t="s">
        <v>251</v>
      </c>
      <c r="AA786" t="s">
        <v>251</v>
      </c>
      <c r="AB786" t="s">
        <v>251</v>
      </c>
      <c r="AC786"/>
      <c r="AD786"/>
      <c r="AE786" t="s">
        <v>251</v>
      </c>
      <c r="AF786">
        <v>5</v>
      </c>
      <c r="AG786" t="s">
        <v>314</v>
      </c>
      <c r="AH786" t="s">
        <v>251</v>
      </c>
      <c r="AI786" t="s">
        <v>251</v>
      </c>
      <c r="AJ786" t="s">
        <v>251</v>
      </c>
      <c r="AK786" t="s">
        <v>251</v>
      </c>
      <c r="AL786" t="s">
        <v>251</v>
      </c>
      <c r="AM786" t="s">
        <v>251</v>
      </c>
      <c r="AN786"/>
      <c r="AO786" t="s">
        <v>251</v>
      </c>
      <c r="AP786" t="s">
        <v>251</v>
      </c>
    </row>
    <row r="787" spans="1:42" x14ac:dyDescent="0.3">
      <c r="A787" s="210" t="str">
        <f t="shared" si="49"/>
        <v>SL_2028_art_2_51</v>
      </c>
      <c r="B787" s="229" t="str">
        <f t="shared" si="50"/>
        <v>Refuse Truck</v>
      </c>
      <c r="C787" s="240">
        <f t="shared" ref="C787:C850" si="52">VLOOKUP(R787,$AS$7:$AZ$19,Funding_Year-2021,FALSE)</f>
        <v>1.3855574196514914E-3</v>
      </c>
      <c r="D787" s="421">
        <f t="shared" si="51"/>
        <v>6.2100129325811987E-5</v>
      </c>
      <c r="E787">
        <v>4.4819600000000001E-2</v>
      </c>
      <c r="F787">
        <v>1</v>
      </c>
      <c r="G787">
        <v>1</v>
      </c>
      <c r="H787">
        <v>2027</v>
      </c>
      <c r="I787">
        <v>1</v>
      </c>
      <c r="J787">
        <v>5</v>
      </c>
      <c r="K787" t="s">
        <v>312</v>
      </c>
      <c r="L787">
        <v>8</v>
      </c>
      <c r="M787">
        <v>49</v>
      </c>
      <c r="N787" t="s">
        <v>313</v>
      </c>
      <c r="O787">
        <v>49035</v>
      </c>
      <c r="P787" t="s">
        <v>235</v>
      </c>
      <c r="Q787">
        <v>490350</v>
      </c>
      <c r="R787">
        <v>51</v>
      </c>
      <c r="S787">
        <v>2</v>
      </c>
      <c r="T787" t="s">
        <v>174</v>
      </c>
      <c r="U787">
        <v>15</v>
      </c>
      <c r="V787" t="s">
        <v>342</v>
      </c>
      <c r="W787" t="s">
        <v>251</v>
      </c>
      <c r="X787" t="s">
        <v>251</v>
      </c>
      <c r="Y787" t="s">
        <v>251</v>
      </c>
      <c r="Z787" t="s">
        <v>251</v>
      </c>
      <c r="AA787" t="s">
        <v>251</v>
      </c>
      <c r="AB787" t="s">
        <v>251</v>
      </c>
      <c r="AC787"/>
      <c r="AD787"/>
      <c r="AE787" t="s">
        <v>251</v>
      </c>
      <c r="AF787">
        <v>5</v>
      </c>
      <c r="AG787" t="s">
        <v>314</v>
      </c>
      <c r="AH787" t="s">
        <v>251</v>
      </c>
      <c r="AI787" t="s">
        <v>251</v>
      </c>
      <c r="AJ787" t="s">
        <v>251</v>
      </c>
      <c r="AK787" t="s">
        <v>251</v>
      </c>
      <c r="AL787" t="s">
        <v>251</v>
      </c>
      <c r="AM787" t="s">
        <v>251</v>
      </c>
      <c r="AN787"/>
      <c r="AO787" t="s">
        <v>251</v>
      </c>
      <c r="AP787" t="s">
        <v>251</v>
      </c>
    </row>
    <row r="788" spans="1:42" x14ac:dyDescent="0.3">
      <c r="A788" s="210" t="str">
        <f t="shared" si="49"/>
        <v>SL_2028_art_2_51</v>
      </c>
      <c r="B788" s="229" t="str">
        <f t="shared" si="50"/>
        <v>Refuse Truck</v>
      </c>
      <c r="C788" s="240">
        <f t="shared" si="52"/>
        <v>1.3855574196514914E-3</v>
      </c>
      <c r="D788" s="421">
        <f t="shared" si="51"/>
        <v>9.8955263909831833E-3</v>
      </c>
      <c r="E788">
        <v>7.1419100000000002</v>
      </c>
      <c r="F788">
        <v>1</v>
      </c>
      <c r="G788">
        <v>1</v>
      </c>
      <c r="H788">
        <v>2027</v>
      </c>
      <c r="I788">
        <v>1</v>
      </c>
      <c r="J788">
        <v>5</v>
      </c>
      <c r="K788" t="s">
        <v>312</v>
      </c>
      <c r="L788">
        <v>8</v>
      </c>
      <c r="M788">
        <v>49</v>
      </c>
      <c r="N788" t="s">
        <v>313</v>
      </c>
      <c r="O788">
        <v>49035</v>
      </c>
      <c r="P788" t="s">
        <v>235</v>
      </c>
      <c r="Q788">
        <v>490350</v>
      </c>
      <c r="R788">
        <v>51</v>
      </c>
      <c r="S788">
        <v>2</v>
      </c>
      <c r="T788" t="s">
        <v>174</v>
      </c>
      <c r="U788">
        <v>1</v>
      </c>
      <c r="V788" t="s">
        <v>343</v>
      </c>
      <c r="W788" t="s">
        <v>251</v>
      </c>
      <c r="X788" t="s">
        <v>251</v>
      </c>
      <c r="Y788" t="s">
        <v>251</v>
      </c>
      <c r="Z788" t="s">
        <v>251</v>
      </c>
      <c r="AA788" t="s">
        <v>251</v>
      </c>
      <c r="AB788" t="s">
        <v>251</v>
      </c>
      <c r="AC788"/>
      <c r="AD788"/>
      <c r="AE788" t="s">
        <v>251</v>
      </c>
      <c r="AF788">
        <v>5</v>
      </c>
      <c r="AG788" t="s">
        <v>314</v>
      </c>
      <c r="AH788" t="s">
        <v>251</v>
      </c>
      <c r="AI788" t="s">
        <v>251</v>
      </c>
      <c r="AJ788" t="s">
        <v>251</v>
      </c>
      <c r="AK788" t="s">
        <v>251</v>
      </c>
      <c r="AL788" t="s">
        <v>251</v>
      </c>
      <c r="AM788" t="s">
        <v>251</v>
      </c>
      <c r="AN788"/>
      <c r="AO788" t="s">
        <v>251</v>
      </c>
      <c r="AP788" t="s">
        <v>251</v>
      </c>
    </row>
    <row r="789" spans="1:42" x14ac:dyDescent="0.3">
      <c r="A789" s="210" t="str">
        <f t="shared" si="49"/>
        <v>SL_2028_art_2_43</v>
      </c>
      <c r="B789" s="229" t="str">
        <f t="shared" si="50"/>
        <v>School Bus</v>
      </c>
      <c r="C789" s="240">
        <f t="shared" si="52"/>
        <v>1.144824296919607E-3</v>
      </c>
      <c r="D789" s="421">
        <f t="shared" si="51"/>
        <v>6.7637707733596381E-5</v>
      </c>
      <c r="E789">
        <v>5.9081300000000003E-2</v>
      </c>
      <c r="F789">
        <v>1</v>
      </c>
      <c r="G789">
        <v>1</v>
      </c>
      <c r="H789">
        <v>2027</v>
      </c>
      <c r="I789">
        <v>1</v>
      </c>
      <c r="J789">
        <v>5</v>
      </c>
      <c r="K789" t="s">
        <v>312</v>
      </c>
      <c r="L789">
        <v>8</v>
      </c>
      <c r="M789">
        <v>49</v>
      </c>
      <c r="N789" t="s">
        <v>313</v>
      </c>
      <c r="O789">
        <v>49035</v>
      </c>
      <c r="P789" t="s">
        <v>235</v>
      </c>
      <c r="Q789">
        <v>490350</v>
      </c>
      <c r="R789">
        <v>43</v>
      </c>
      <c r="S789">
        <v>2</v>
      </c>
      <c r="T789" t="s">
        <v>174</v>
      </c>
      <c r="U789">
        <v>15</v>
      </c>
      <c r="V789" t="s">
        <v>342</v>
      </c>
      <c r="W789" t="s">
        <v>251</v>
      </c>
      <c r="X789" t="s">
        <v>251</v>
      </c>
      <c r="Y789" t="s">
        <v>251</v>
      </c>
      <c r="Z789" t="s">
        <v>251</v>
      </c>
      <c r="AA789" t="s">
        <v>251</v>
      </c>
      <c r="AB789" t="s">
        <v>251</v>
      </c>
      <c r="AC789"/>
      <c r="AD789"/>
      <c r="AE789" t="s">
        <v>251</v>
      </c>
      <c r="AF789">
        <v>5</v>
      </c>
      <c r="AG789" t="s">
        <v>314</v>
      </c>
      <c r="AH789" t="s">
        <v>251</v>
      </c>
      <c r="AI789" t="s">
        <v>251</v>
      </c>
      <c r="AJ789" t="s">
        <v>251</v>
      </c>
      <c r="AK789" t="s">
        <v>251</v>
      </c>
      <c r="AL789" t="s">
        <v>251</v>
      </c>
      <c r="AM789" t="s">
        <v>251</v>
      </c>
      <c r="AN789"/>
      <c r="AO789" t="s">
        <v>251</v>
      </c>
      <c r="AP789" t="s">
        <v>251</v>
      </c>
    </row>
    <row r="790" spans="1:42" x14ac:dyDescent="0.3">
      <c r="A790" s="210" t="str">
        <f t="shared" si="49"/>
        <v>SL_2028_art_2_43</v>
      </c>
      <c r="B790" s="229" t="str">
        <f t="shared" si="50"/>
        <v>School Bus</v>
      </c>
      <c r="C790" s="240">
        <f t="shared" si="52"/>
        <v>1.144824296919607E-3</v>
      </c>
      <c r="D790" s="421">
        <f t="shared" si="51"/>
        <v>9.5312461322471561E-3</v>
      </c>
      <c r="E790">
        <v>8.3255099999999995</v>
      </c>
      <c r="F790">
        <v>1</v>
      </c>
      <c r="G790">
        <v>1</v>
      </c>
      <c r="H790">
        <v>2027</v>
      </c>
      <c r="I790">
        <v>1</v>
      </c>
      <c r="J790">
        <v>5</v>
      </c>
      <c r="K790" t="s">
        <v>312</v>
      </c>
      <c r="L790">
        <v>8</v>
      </c>
      <c r="M790">
        <v>49</v>
      </c>
      <c r="N790" t="s">
        <v>313</v>
      </c>
      <c r="O790">
        <v>49035</v>
      </c>
      <c r="P790" t="s">
        <v>235</v>
      </c>
      <c r="Q790">
        <v>490350</v>
      </c>
      <c r="R790">
        <v>43</v>
      </c>
      <c r="S790">
        <v>2</v>
      </c>
      <c r="T790" t="s">
        <v>174</v>
      </c>
      <c r="U790">
        <v>1</v>
      </c>
      <c r="V790" t="s">
        <v>343</v>
      </c>
      <c r="W790" t="s">
        <v>251</v>
      </c>
      <c r="X790" t="s">
        <v>251</v>
      </c>
      <c r="Y790" t="s">
        <v>251</v>
      </c>
      <c r="Z790" t="s">
        <v>251</v>
      </c>
      <c r="AA790" t="s">
        <v>251</v>
      </c>
      <c r="AB790" t="s">
        <v>251</v>
      </c>
      <c r="AC790"/>
      <c r="AD790"/>
      <c r="AE790" t="s">
        <v>251</v>
      </c>
      <c r="AF790">
        <v>5</v>
      </c>
      <c r="AG790" t="s">
        <v>314</v>
      </c>
      <c r="AH790" t="s">
        <v>251</v>
      </c>
      <c r="AI790" t="s">
        <v>251</v>
      </c>
      <c r="AJ790" t="s">
        <v>251</v>
      </c>
      <c r="AK790" t="s">
        <v>251</v>
      </c>
      <c r="AL790" t="s">
        <v>251</v>
      </c>
      <c r="AM790" t="s">
        <v>251</v>
      </c>
      <c r="AN790"/>
      <c r="AO790" t="s">
        <v>251</v>
      </c>
      <c r="AP790" t="s">
        <v>251</v>
      </c>
    </row>
    <row r="791" spans="1:42" x14ac:dyDescent="0.3">
      <c r="A791" s="210" t="str">
        <f t="shared" si="49"/>
        <v>SL_2028_art_2_42</v>
      </c>
      <c r="B791" s="229" t="str">
        <f t="shared" si="50"/>
        <v>Transit Bus</v>
      </c>
      <c r="C791" s="240">
        <f t="shared" si="52"/>
        <v>4.7511097353918329E-4</v>
      </c>
      <c r="D791" s="421">
        <f t="shared" si="51"/>
        <v>3.4562565414373489E-5</v>
      </c>
      <c r="E791">
        <v>7.27463E-2</v>
      </c>
      <c r="F791">
        <v>1</v>
      </c>
      <c r="G791">
        <v>1</v>
      </c>
      <c r="H791">
        <v>2027</v>
      </c>
      <c r="I791">
        <v>1</v>
      </c>
      <c r="J791">
        <v>5</v>
      </c>
      <c r="K791" t="s">
        <v>312</v>
      </c>
      <c r="L791">
        <v>8</v>
      </c>
      <c r="M791">
        <v>49</v>
      </c>
      <c r="N791" t="s">
        <v>313</v>
      </c>
      <c r="O791">
        <v>49035</v>
      </c>
      <c r="P791" t="s">
        <v>235</v>
      </c>
      <c r="Q791">
        <v>490350</v>
      </c>
      <c r="R791">
        <v>42</v>
      </c>
      <c r="S791">
        <v>2</v>
      </c>
      <c r="T791" t="s">
        <v>174</v>
      </c>
      <c r="U791">
        <v>15</v>
      </c>
      <c r="V791" t="s">
        <v>342</v>
      </c>
      <c r="W791" t="s">
        <v>251</v>
      </c>
      <c r="X791" t="s">
        <v>251</v>
      </c>
      <c r="Y791" t="s">
        <v>251</v>
      </c>
      <c r="Z791" t="s">
        <v>251</v>
      </c>
      <c r="AA791" t="s">
        <v>251</v>
      </c>
      <c r="AB791" t="s">
        <v>251</v>
      </c>
      <c r="AC791"/>
      <c r="AD791"/>
      <c r="AE791" t="s">
        <v>251</v>
      </c>
      <c r="AF791">
        <v>5</v>
      </c>
      <c r="AG791" t="s">
        <v>314</v>
      </c>
      <c r="AH791" t="s">
        <v>251</v>
      </c>
      <c r="AI791" t="s">
        <v>251</v>
      </c>
      <c r="AJ791" t="s">
        <v>251</v>
      </c>
      <c r="AK791" t="s">
        <v>251</v>
      </c>
      <c r="AL791" t="s">
        <v>251</v>
      </c>
      <c r="AM791" t="s">
        <v>251</v>
      </c>
      <c r="AN791"/>
      <c r="AO791" t="s">
        <v>251</v>
      </c>
      <c r="AP791" t="s">
        <v>251</v>
      </c>
    </row>
    <row r="792" spans="1:42" x14ac:dyDescent="0.3">
      <c r="A792" s="210" t="str">
        <f t="shared" si="49"/>
        <v>SL_2028_art_2_42</v>
      </c>
      <c r="B792" s="229" t="str">
        <f t="shared" si="50"/>
        <v>Transit Bus</v>
      </c>
      <c r="C792" s="240">
        <f t="shared" si="52"/>
        <v>4.7511097353918329E-4</v>
      </c>
      <c r="D792" s="421">
        <f t="shared" si="51"/>
        <v>4.6365414752325947E-3</v>
      </c>
      <c r="E792">
        <v>9.7588600000000003</v>
      </c>
      <c r="F792">
        <v>1</v>
      </c>
      <c r="G792">
        <v>1</v>
      </c>
      <c r="H792">
        <v>2027</v>
      </c>
      <c r="I792">
        <v>1</v>
      </c>
      <c r="J792">
        <v>5</v>
      </c>
      <c r="K792" t="s">
        <v>312</v>
      </c>
      <c r="L792">
        <v>8</v>
      </c>
      <c r="M792">
        <v>49</v>
      </c>
      <c r="N792" t="s">
        <v>313</v>
      </c>
      <c r="O792">
        <v>49035</v>
      </c>
      <c r="P792" t="s">
        <v>235</v>
      </c>
      <c r="Q792">
        <v>490350</v>
      </c>
      <c r="R792">
        <v>42</v>
      </c>
      <c r="S792">
        <v>2</v>
      </c>
      <c r="T792" t="s">
        <v>174</v>
      </c>
      <c r="U792">
        <v>1</v>
      </c>
      <c r="V792" t="s">
        <v>343</v>
      </c>
      <c r="W792" t="s">
        <v>251</v>
      </c>
      <c r="X792" t="s">
        <v>251</v>
      </c>
      <c r="Y792" t="s">
        <v>251</v>
      </c>
      <c r="Z792" t="s">
        <v>251</v>
      </c>
      <c r="AA792" t="s">
        <v>251</v>
      </c>
      <c r="AB792" t="s">
        <v>251</v>
      </c>
      <c r="AC792"/>
      <c r="AD792"/>
      <c r="AE792" t="s">
        <v>251</v>
      </c>
      <c r="AF792">
        <v>5</v>
      </c>
      <c r="AG792" t="s">
        <v>314</v>
      </c>
      <c r="AH792" t="s">
        <v>251</v>
      </c>
      <c r="AI792" t="s">
        <v>251</v>
      </c>
      <c r="AJ792" t="s">
        <v>251</v>
      </c>
      <c r="AK792" t="s">
        <v>251</v>
      </c>
      <c r="AL792" t="s">
        <v>251</v>
      </c>
      <c r="AM792" t="s">
        <v>251</v>
      </c>
      <c r="AN792"/>
      <c r="AO792" t="s">
        <v>251</v>
      </c>
      <c r="AP792" t="s">
        <v>251</v>
      </c>
    </row>
    <row r="793" spans="1:42" x14ac:dyDescent="0.3">
      <c r="A793" s="210" t="str">
        <f t="shared" si="49"/>
        <v>SL_2028_art_2_41</v>
      </c>
      <c r="B793" s="229" t="str">
        <f t="shared" si="50"/>
        <v>Intercity Bus</v>
      </c>
      <c r="C793" s="240">
        <f t="shared" si="52"/>
        <v>1.4397214122347196E-3</v>
      </c>
      <c r="D793" s="421">
        <f t="shared" si="51"/>
        <v>8.3151973996463565E-5</v>
      </c>
      <c r="E793">
        <v>5.7755599999999997E-2</v>
      </c>
      <c r="F793">
        <v>1</v>
      </c>
      <c r="G793">
        <v>1</v>
      </c>
      <c r="H793">
        <v>2027</v>
      </c>
      <c r="I793">
        <v>1</v>
      </c>
      <c r="J793">
        <v>5</v>
      </c>
      <c r="K793" t="s">
        <v>312</v>
      </c>
      <c r="L793">
        <v>8</v>
      </c>
      <c r="M793">
        <v>49</v>
      </c>
      <c r="N793" t="s">
        <v>313</v>
      </c>
      <c r="O793">
        <v>49035</v>
      </c>
      <c r="P793" t="s">
        <v>235</v>
      </c>
      <c r="Q793">
        <v>490350</v>
      </c>
      <c r="R793">
        <v>41</v>
      </c>
      <c r="S793">
        <v>2</v>
      </c>
      <c r="T793" t="s">
        <v>174</v>
      </c>
      <c r="U793">
        <v>15</v>
      </c>
      <c r="V793" t="s">
        <v>342</v>
      </c>
      <c r="W793" t="s">
        <v>251</v>
      </c>
      <c r="X793" t="s">
        <v>251</v>
      </c>
      <c r="Y793" t="s">
        <v>251</v>
      </c>
      <c r="Z793" t="s">
        <v>251</v>
      </c>
      <c r="AA793" t="s">
        <v>251</v>
      </c>
      <c r="AB793" t="s">
        <v>251</v>
      </c>
      <c r="AC793"/>
      <c r="AD793"/>
      <c r="AE793" t="s">
        <v>251</v>
      </c>
      <c r="AF793">
        <v>5</v>
      </c>
      <c r="AG793" t="s">
        <v>314</v>
      </c>
      <c r="AH793" t="s">
        <v>251</v>
      </c>
      <c r="AI793" t="s">
        <v>251</v>
      </c>
      <c r="AJ793" t="s">
        <v>251</v>
      </c>
      <c r="AK793" t="s">
        <v>251</v>
      </c>
      <c r="AL793" t="s">
        <v>251</v>
      </c>
      <c r="AM793" t="s">
        <v>251</v>
      </c>
      <c r="AN793"/>
      <c r="AO793" t="s">
        <v>251</v>
      </c>
      <c r="AP793" t="s">
        <v>251</v>
      </c>
    </row>
    <row r="794" spans="1:42" x14ac:dyDescent="0.3">
      <c r="A794" s="210" t="str">
        <f t="shared" si="49"/>
        <v>SL_2028_art_2_41</v>
      </c>
      <c r="B794" s="229" t="str">
        <f t="shared" si="50"/>
        <v>Intercity Bus</v>
      </c>
      <c r="C794" s="240">
        <f t="shared" si="52"/>
        <v>1.4397214122347196E-3</v>
      </c>
      <c r="D794" s="421">
        <f t="shared" si="51"/>
        <v>1.1574928237943476E-2</v>
      </c>
      <c r="E794">
        <v>8.0396999999999998</v>
      </c>
      <c r="F794">
        <v>1</v>
      </c>
      <c r="G794">
        <v>1</v>
      </c>
      <c r="H794">
        <v>2027</v>
      </c>
      <c r="I794">
        <v>1</v>
      </c>
      <c r="J794">
        <v>5</v>
      </c>
      <c r="K794" t="s">
        <v>312</v>
      </c>
      <c r="L794">
        <v>8</v>
      </c>
      <c r="M794">
        <v>49</v>
      </c>
      <c r="N794" t="s">
        <v>313</v>
      </c>
      <c r="O794">
        <v>49035</v>
      </c>
      <c r="P794" t="s">
        <v>235</v>
      </c>
      <c r="Q794">
        <v>490350</v>
      </c>
      <c r="R794">
        <v>41</v>
      </c>
      <c r="S794">
        <v>2</v>
      </c>
      <c r="T794" t="s">
        <v>174</v>
      </c>
      <c r="U794">
        <v>1</v>
      </c>
      <c r="V794" t="s">
        <v>343</v>
      </c>
      <c r="W794" t="s">
        <v>251</v>
      </c>
      <c r="X794" t="s">
        <v>251</v>
      </c>
      <c r="Y794" t="s">
        <v>251</v>
      </c>
      <c r="Z794" t="s">
        <v>251</v>
      </c>
      <c r="AA794" t="s">
        <v>251</v>
      </c>
      <c r="AB794" t="s">
        <v>251</v>
      </c>
      <c r="AC794"/>
      <c r="AD794"/>
      <c r="AE794" t="s">
        <v>251</v>
      </c>
      <c r="AF794">
        <v>5</v>
      </c>
      <c r="AG794" t="s">
        <v>314</v>
      </c>
      <c r="AH794" t="s">
        <v>251</v>
      </c>
      <c r="AI794" t="s">
        <v>251</v>
      </c>
      <c r="AJ794" t="s">
        <v>251</v>
      </c>
      <c r="AK794" t="s">
        <v>251</v>
      </c>
      <c r="AL794" t="s">
        <v>251</v>
      </c>
      <c r="AM794" t="s">
        <v>251</v>
      </c>
      <c r="AN794"/>
      <c r="AO794" t="s">
        <v>251</v>
      </c>
      <c r="AP794" t="s">
        <v>251</v>
      </c>
    </row>
    <row r="795" spans="1:42" x14ac:dyDescent="0.3">
      <c r="A795" s="210" t="str">
        <f t="shared" si="49"/>
        <v>SL_2028_art_2_32</v>
      </c>
      <c r="B795" s="229" t="str">
        <f t="shared" si="50"/>
        <v>Light Commercial Truck</v>
      </c>
      <c r="C795" s="240">
        <f t="shared" si="52"/>
        <v>2.8352451231163752E-2</v>
      </c>
      <c r="D795" s="421">
        <f t="shared" si="51"/>
        <v>1.3137760384338042E-4</v>
      </c>
      <c r="E795">
        <v>4.63373E-3</v>
      </c>
      <c r="F795">
        <v>1</v>
      </c>
      <c r="G795">
        <v>1</v>
      </c>
      <c r="H795">
        <v>2027</v>
      </c>
      <c r="I795">
        <v>1</v>
      </c>
      <c r="J795">
        <v>5</v>
      </c>
      <c r="K795" t="s">
        <v>312</v>
      </c>
      <c r="L795">
        <v>8</v>
      </c>
      <c r="M795">
        <v>49</v>
      </c>
      <c r="N795" t="s">
        <v>313</v>
      </c>
      <c r="O795">
        <v>49035</v>
      </c>
      <c r="P795" t="s">
        <v>235</v>
      </c>
      <c r="Q795">
        <v>490350</v>
      </c>
      <c r="R795">
        <v>32</v>
      </c>
      <c r="S795">
        <v>2</v>
      </c>
      <c r="T795" t="s">
        <v>174</v>
      </c>
      <c r="U795">
        <v>15</v>
      </c>
      <c r="V795" t="s">
        <v>342</v>
      </c>
      <c r="W795" t="s">
        <v>251</v>
      </c>
      <c r="X795" t="s">
        <v>251</v>
      </c>
      <c r="Y795" t="s">
        <v>251</v>
      </c>
      <c r="Z795" t="s">
        <v>251</v>
      </c>
      <c r="AA795" t="s">
        <v>251</v>
      </c>
      <c r="AB795" t="s">
        <v>251</v>
      </c>
      <c r="AC795"/>
      <c r="AD795"/>
      <c r="AE795" t="s">
        <v>251</v>
      </c>
      <c r="AF795">
        <v>5</v>
      </c>
      <c r="AG795" t="s">
        <v>314</v>
      </c>
      <c r="AH795" t="s">
        <v>251</v>
      </c>
      <c r="AI795" t="s">
        <v>251</v>
      </c>
      <c r="AJ795" t="s">
        <v>251</v>
      </c>
      <c r="AK795" t="s">
        <v>251</v>
      </c>
      <c r="AL795" t="s">
        <v>251</v>
      </c>
      <c r="AM795" t="s">
        <v>251</v>
      </c>
      <c r="AN795"/>
      <c r="AO795" t="s">
        <v>251</v>
      </c>
      <c r="AP795" t="s">
        <v>251</v>
      </c>
    </row>
    <row r="796" spans="1:42" x14ac:dyDescent="0.3">
      <c r="A796" s="210" t="str">
        <f t="shared" si="49"/>
        <v>SL_2028_art_2_32</v>
      </c>
      <c r="B796" s="229" t="str">
        <f t="shared" si="50"/>
        <v>Light Commercial Truck</v>
      </c>
      <c r="C796" s="240">
        <f t="shared" si="52"/>
        <v>2.8352451231163752E-2</v>
      </c>
      <c r="D796" s="421">
        <f t="shared" si="51"/>
        <v>0.11537377922143774</v>
      </c>
      <c r="E796">
        <v>4.0692700000000004</v>
      </c>
      <c r="F796">
        <v>1</v>
      </c>
      <c r="G796">
        <v>1</v>
      </c>
      <c r="H796">
        <v>2027</v>
      </c>
      <c r="I796">
        <v>1</v>
      </c>
      <c r="J796">
        <v>5</v>
      </c>
      <c r="K796" t="s">
        <v>312</v>
      </c>
      <c r="L796">
        <v>8</v>
      </c>
      <c r="M796">
        <v>49</v>
      </c>
      <c r="N796" t="s">
        <v>313</v>
      </c>
      <c r="O796">
        <v>49035</v>
      </c>
      <c r="P796" t="s">
        <v>235</v>
      </c>
      <c r="Q796">
        <v>490350</v>
      </c>
      <c r="R796">
        <v>32</v>
      </c>
      <c r="S796">
        <v>2</v>
      </c>
      <c r="T796" t="s">
        <v>174</v>
      </c>
      <c r="U796">
        <v>1</v>
      </c>
      <c r="V796" t="s">
        <v>343</v>
      </c>
      <c r="W796" t="s">
        <v>251</v>
      </c>
      <c r="X796" t="s">
        <v>251</v>
      </c>
      <c r="Y796" t="s">
        <v>251</v>
      </c>
      <c r="Z796" t="s">
        <v>251</v>
      </c>
      <c r="AA796" t="s">
        <v>251</v>
      </c>
      <c r="AB796" t="s">
        <v>251</v>
      </c>
      <c r="AC796"/>
      <c r="AD796"/>
      <c r="AE796" t="s">
        <v>251</v>
      </c>
      <c r="AF796">
        <v>5</v>
      </c>
      <c r="AG796" t="s">
        <v>314</v>
      </c>
      <c r="AH796" t="s">
        <v>251</v>
      </c>
      <c r="AI796" t="s">
        <v>251</v>
      </c>
      <c r="AJ796" t="s">
        <v>251</v>
      </c>
      <c r="AK796" t="s">
        <v>251</v>
      </c>
      <c r="AL796" t="s">
        <v>251</v>
      </c>
      <c r="AM796" t="s">
        <v>251</v>
      </c>
      <c r="AN796"/>
      <c r="AO796" t="s">
        <v>251</v>
      </c>
      <c r="AP796" t="s">
        <v>251</v>
      </c>
    </row>
    <row r="797" spans="1:42" x14ac:dyDescent="0.3">
      <c r="A797" s="210" t="str">
        <f t="shared" si="49"/>
        <v>SL_2028_art_2_31</v>
      </c>
      <c r="B797" s="229" t="str">
        <f t="shared" si="50"/>
        <v>Passenger Truck</v>
      </c>
      <c r="C797" s="240">
        <f t="shared" si="52"/>
        <v>0.24407841471830063</v>
      </c>
      <c r="D797" s="421">
        <f t="shared" si="51"/>
        <v>1.1721133631602235E-3</v>
      </c>
      <c r="E797">
        <v>4.8022000000000004E-3</v>
      </c>
      <c r="F797">
        <v>1</v>
      </c>
      <c r="G797">
        <v>1</v>
      </c>
      <c r="H797">
        <v>2027</v>
      </c>
      <c r="I797">
        <v>1</v>
      </c>
      <c r="J797">
        <v>5</v>
      </c>
      <c r="K797" t="s">
        <v>312</v>
      </c>
      <c r="L797">
        <v>8</v>
      </c>
      <c r="M797">
        <v>49</v>
      </c>
      <c r="N797" t="s">
        <v>313</v>
      </c>
      <c r="O797">
        <v>49035</v>
      </c>
      <c r="P797" t="s">
        <v>235</v>
      </c>
      <c r="Q797">
        <v>490350</v>
      </c>
      <c r="R797">
        <v>31</v>
      </c>
      <c r="S797">
        <v>2</v>
      </c>
      <c r="T797" t="s">
        <v>174</v>
      </c>
      <c r="U797">
        <v>15</v>
      </c>
      <c r="V797" t="s">
        <v>342</v>
      </c>
      <c r="W797" t="s">
        <v>251</v>
      </c>
      <c r="X797" t="s">
        <v>251</v>
      </c>
      <c r="Y797" t="s">
        <v>251</v>
      </c>
      <c r="Z797" t="s">
        <v>251</v>
      </c>
      <c r="AA797" t="s">
        <v>251</v>
      </c>
      <c r="AB797" t="s">
        <v>251</v>
      </c>
      <c r="AC797"/>
      <c r="AD797"/>
      <c r="AE797" t="s">
        <v>251</v>
      </c>
      <c r="AF797">
        <v>5</v>
      </c>
      <c r="AG797" t="s">
        <v>314</v>
      </c>
      <c r="AH797" t="s">
        <v>251</v>
      </c>
      <c r="AI797" t="s">
        <v>251</v>
      </c>
      <c r="AJ797" t="s">
        <v>251</v>
      </c>
      <c r="AK797" t="s">
        <v>251</v>
      </c>
      <c r="AL797" t="s">
        <v>251</v>
      </c>
      <c r="AM797" t="s">
        <v>251</v>
      </c>
      <c r="AN797"/>
      <c r="AO797" t="s">
        <v>251</v>
      </c>
      <c r="AP797" t="s">
        <v>251</v>
      </c>
    </row>
    <row r="798" spans="1:42" x14ac:dyDescent="0.3">
      <c r="A798" s="210" t="str">
        <f t="shared" si="49"/>
        <v>SL_2028_art_2_31</v>
      </c>
      <c r="B798" s="229" t="str">
        <f t="shared" si="50"/>
        <v>Passenger Truck</v>
      </c>
      <c r="C798" s="240">
        <f t="shared" si="52"/>
        <v>0.24407841471830063</v>
      </c>
      <c r="D798" s="421">
        <f t="shared" si="51"/>
        <v>0.91174271425947617</v>
      </c>
      <c r="E798">
        <v>3.7354500000000002</v>
      </c>
      <c r="F798">
        <v>1</v>
      </c>
      <c r="G798">
        <v>1</v>
      </c>
      <c r="H798">
        <v>2027</v>
      </c>
      <c r="I798">
        <v>1</v>
      </c>
      <c r="J798">
        <v>5</v>
      </c>
      <c r="K798" t="s">
        <v>312</v>
      </c>
      <c r="L798">
        <v>8</v>
      </c>
      <c r="M798">
        <v>49</v>
      </c>
      <c r="N798" t="s">
        <v>313</v>
      </c>
      <c r="O798">
        <v>49035</v>
      </c>
      <c r="P798" t="s">
        <v>235</v>
      </c>
      <c r="Q798">
        <v>490350</v>
      </c>
      <c r="R798">
        <v>31</v>
      </c>
      <c r="S798">
        <v>2</v>
      </c>
      <c r="T798" t="s">
        <v>174</v>
      </c>
      <c r="U798">
        <v>1</v>
      </c>
      <c r="V798" t="s">
        <v>343</v>
      </c>
      <c r="W798" t="s">
        <v>251</v>
      </c>
      <c r="X798" t="s">
        <v>251</v>
      </c>
      <c r="Y798" t="s">
        <v>251</v>
      </c>
      <c r="Z798" t="s">
        <v>251</v>
      </c>
      <c r="AA798" t="s">
        <v>251</v>
      </c>
      <c r="AB798" t="s">
        <v>251</v>
      </c>
      <c r="AC798"/>
      <c r="AD798"/>
      <c r="AE798" t="s">
        <v>251</v>
      </c>
      <c r="AF798">
        <v>5</v>
      </c>
      <c r="AG798" t="s">
        <v>314</v>
      </c>
      <c r="AH798" t="s">
        <v>251</v>
      </c>
      <c r="AI798" t="s">
        <v>251</v>
      </c>
      <c r="AJ798" t="s">
        <v>251</v>
      </c>
      <c r="AK798" t="s">
        <v>251</v>
      </c>
      <c r="AL798" t="s">
        <v>251</v>
      </c>
      <c r="AM798" t="s">
        <v>251</v>
      </c>
      <c r="AN798"/>
      <c r="AO798" t="s">
        <v>251</v>
      </c>
      <c r="AP798" t="s">
        <v>251</v>
      </c>
    </row>
    <row r="799" spans="1:42" x14ac:dyDescent="0.3">
      <c r="A799" s="210" t="str">
        <f t="shared" si="49"/>
        <v>SL_2028_art_2_21</v>
      </c>
      <c r="B799" s="229" t="str">
        <f t="shared" si="50"/>
        <v>Passenger Car</v>
      </c>
      <c r="C799" s="240">
        <f t="shared" si="52"/>
        <v>0.64892751445142116</v>
      </c>
      <c r="D799" s="421">
        <f t="shared" si="51"/>
        <v>7.2947239754513147E-4</v>
      </c>
      <c r="E799">
        <v>1.1241199999999999E-3</v>
      </c>
      <c r="F799">
        <v>1</v>
      </c>
      <c r="G799">
        <v>1</v>
      </c>
      <c r="H799">
        <v>2027</v>
      </c>
      <c r="I799">
        <v>1</v>
      </c>
      <c r="J799">
        <v>5</v>
      </c>
      <c r="K799" t="s">
        <v>312</v>
      </c>
      <c r="L799">
        <v>8</v>
      </c>
      <c r="M799">
        <v>49</v>
      </c>
      <c r="N799" t="s">
        <v>313</v>
      </c>
      <c r="O799">
        <v>49035</v>
      </c>
      <c r="P799" t="s">
        <v>235</v>
      </c>
      <c r="Q799">
        <v>490350</v>
      </c>
      <c r="R799">
        <v>21</v>
      </c>
      <c r="S799">
        <v>2</v>
      </c>
      <c r="T799" t="s">
        <v>174</v>
      </c>
      <c r="U799">
        <v>15</v>
      </c>
      <c r="V799" t="s">
        <v>342</v>
      </c>
      <c r="W799" t="s">
        <v>251</v>
      </c>
      <c r="X799" t="s">
        <v>251</v>
      </c>
      <c r="Y799" t="s">
        <v>251</v>
      </c>
      <c r="Z799" t="s">
        <v>251</v>
      </c>
      <c r="AA799" t="s">
        <v>251</v>
      </c>
      <c r="AB799" t="s">
        <v>251</v>
      </c>
      <c r="AC799"/>
      <c r="AD799"/>
      <c r="AE799" t="s">
        <v>251</v>
      </c>
      <c r="AF799">
        <v>5</v>
      </c>
      <c r="AG799" t="s">
        <v>314</v>
      </c>
      <c r="AH799" t="s">
        <v>251</v>
      </c>
      <c r="AI799" t="s">
        <v>251</v>
      </c>
      <c r="AJ799" t="s">
        <v>251</v>
      </c>
      <c r="AK799" t="s">
        <v>251</v>
      </c>
      <c r="AL799" t="s">
        <v>251</v>
      </c>
      <c r="AM799" t="s">
        <v>251</v>
      </c>
      <c r="AN799"/>
      <c r="AO799" t="s">
        <v>251</v>
      </c>
      <c r="AP799" t="s">
        <v>251</v>
      </c>
    </row>
    <row r="800" spans="1:42" x14ac:dyDescent="0.3">
      <c r="A800" s="210" t="str">
        <f t="shared" si="49"/>
        <v>SL_2028_art_2_21</v>
      </c>
      <c r="B800" s="229" t="str">
        <f t="shared" si="50"/>
        <v>Passenger Car</v>
      </c>
      <c r="C800" s="240">
        <f t="shared" si="52"/>
        <v>0.64892751445142116</v>
      </c>
      <c r="D800" s="421">
        <f t="shared" si="51"/>
        <v>1.2706195411213161</v>
      </c>
      <c r="E800">
        <v>1.9580299999999999</v>
      </c>
      <c r="F800">
        <v>1</v>
      </c>
      <c r="G800">
        <v>1</v>
      </c>
      <c r="H800">
        <v>2027</v>
      </c>
      <c r="I800">
        <v>1</v>
      </c>
      <c r="J800">
        <v>5</v>
      </c>
      <c r="K800" t="s">
        <v>312</v>
      </c>
      <c r="L800">
        <v>8</v>
      </c>
      <c r="M800">
        <v>49</v>
      </c>
      <c r="N800" t="s">
        <v>313</v>
      </c>
      <c r="O800">
        <v>49035</v>
      </c>
      <c r="P800" t="s">
        <v>235</v>
      </c>
      <c r="Q800">
        <v>490350</v>
      </c>
      <c r="R800">
        <v>21</v>
      </c>
      <c r="S800">
        <v>2</v>
      </c>
      <c r="T800" t="s">
        <v>174</v>
      </c>
      <c r="U800">
        <v>1</v>
      </c>
      <c r="V800" t="s">
        <v>343</v>
      </c>
      <c r="W800" t="s">
        <v>251</v>
      </c>
      <c r="X800" t="s">
        <v>251</v>
      </c>
      <c r="Y800" t="s">
        <v>251</v>
      </c>
      <c r="Z800" t="s">
        <v>251</v>
      </c>
      <c r="AA800" t="s">
        <v>251</v>
      </c>
      <c r="AB800" t="s">
        <v>251</v>
      </c>
      <c r="AC800"/>
      <c r="AD800"/>
      <c r="AE800" t="s">
        <v>251</v>
      </c>
      <c r="AF800">
        <v>5</v>
      </c>
      <c r="AG800" t="s">
        <v>314</v>
      </c>
      <c r="AH800" t="s">
        <v>251</v>
      </c>
      <c r="AI800" t="s">
        <v>251</v>
      </c>
      <c r="AJ800" t="s">
        <v>251</v>
      </c>
      <c r="AK800" t="s">
        <v>251</v>
      </c>
      <c r="AL800" t="s">
        <v>251</v>
      </c>
      <c r="AM800" t="s">
        <v>251</v>
      </c>
      <c r="AN800"/>
      <c r="AO800" t="s">
        <v>251</v>
      </c>
      <c r="AP800" t="s">
        <v>251</v>
      </c>
    </row>
    <row r="801" spans="1:42" x14ac:dyDescent="0.3">
      <c r="A801" s="210" t="str">
        <f t="shared" si="49"/>
        <v>SL_2028_art_2_11</v>
      </c>
      <c r="B801" s="229" t="str">
        <f t="shared" si="50"/>
        <v>Motorcycle</v>
      </c>
      <c r="C801" s="240">
        <f t="shared" si="52"/>
        <v>8.6555709987792731E-4</v>
      </c>
      <c r="D801" s="421">
        <f t="shared" si="51"/>
        <v>0</v>
      </c>
      <c r="E801">
        <v>0</v>
      </c>
      <c r="F801">
        <v>1</v>
      </c>
      <c r="G801">
        <v>1</v>
      </c>
      <c r="H801">
        <v>2027</v>
      </c>
      <c r="I801">
        <v>1</v>
      </c>
      <c r="J801">
        <v>5</v>
      </c>
      <c r="K801" t="s">
        <v>312</v>
      </c>
      <c r="L801">
        <v>8</v>
      </c>
      <c r="M801">
        <v>49</v>
      </c>
      <c r="N801" t="s">
        <v>313</v>
      </c>
      <c r="O801">
        <v>49035</v>
      </c>
      <c r="P801" t="s">
        <v>235</v>
      </c>
      <c r="Q801">
        <v>490350</v>
      </c>
      <c r="R801">
        <v>11</v>
      </c>
      <c r="S801">
        <v>2</v>
      </c>
      <c r="T801" t="s">
        <v>174</v>
      </c>
      <c r="U801">
        <v>15</v>
      </c>
      <c r="V801" t="s">
        <v>342</v>
      </c>
      <c r="W801" t="s">
        <v>251</v>
      </c>
      <c r="X801" t="s">
        <v>251</v>
      </c>
      <c r="Y801" t="s">
        <v>251</v>
      </c>
      <c r="Z801" t="s">
        <v>251</v>
      </c>
      <c r="AA801" t="s">
        <v>251</v>
      </c>
      <c r="AB801" t="s">
        <v>251</v>
      </c>
      <c r="AC801"/>
      <c r="AD801"/>
      <c r="AE801" t="s">
        <v>251</v>
      </c>
      <c r="AF801">
        <v>5</v>
      </c>
      <c r="AG801" t="s">
        <v>314</v>
      </c>
      <c r="AH801" t="s">
        <v>251</v>
      </c>
      <c r="AI801" t="s">
        <v>251</v>
      </c>
      <c r="AJ801" t="s">
        <v>251</v>
      </c>
      <c r="AK801" t="s">
        <v>251</v>
      </c>
      <c r="AL801" t="s">
        <v>251</v>
      </c>
      <c r="AM801" t="s">
        <v>251</v>
      </c>
      <c r="AN801"/>
      <c r="AO801" t="s">
        <v>251</v>
      </c>
      <c r="AP801" t="s">
        <v>251</v>
      </c>
    </row>
    <row r="802" spans="1:42" x14ac:dyDescent="0.3">
      <c r="A802" s="210" t="str">
        <f t="shared" si="49"/>
        <v>SL_2028_art_2_11</v>
      </c>
      <c r="B802" s="229" t="str">
        <f t="shared" si="50"/>
        <v>Motorcycle</v>
      </c>
      <c r="C802" s="240">
        <f t="shared" si="52"/>
        <v>8.6555709987792731E-4</v>
      </c>
      <c r="D802" s="421">
        <f t="shared" si="51"/>
        <v>8.76350596913405E-2</v>
      </c>
      <c r="E802">
        <v>101.247</v>
      </c>
      <c r="F802">
        <v>1</v>
      </c>
      <c r="G802">
        <v>1</v>
      </c>
      <c r="H802">
        <v>2027</v>
      </c>
      <c r="I802">
        <v>1</v>
      </c>
      <c r="J802">
        <v>5</v>
      </c>
      <c r="K802" t="s">
        <v>312</v>
      </c>
      <c r="L802">
        <v>8</v>
      </c>
      <c r="M802">
        <v>49</v>
      </c>
      <c r="N802" t="s">
        <v>313</v>
      </c>
      <c r="O802">
        <v>49035</v>
      </c>
      <c r="P802" t="s">
        <v>235</v>
      </c>
      <c r="Q802">
        <v>490350</v>
      </c>
      <c r="R802">
        <v>11</v>
      </c>
      <c r="S802">
        <v>2</v>
      </c>
      <c r="T802" t="s">
        <v>174</v>
      </c>
      <c r="U802">
        <v>1</v>
      </c>
      <c r="V802" t="s">
        <v>343</v>
      </c>
      <c r="W802" t="s">
        <v>251</v>
      </c>
      <c r="X802" t="s">
        <v>251</v>
      </c>
      <c r="Y802" t="s">
        <v>251</v>
      </c>
      <c r="Z802" t="s">
        <v>251</v>
      </c>
      <c r="AA802" t="s">
        <v>251</v>
      </c>
      <c r="AB802" t="s">
        <v>251</v>
      </c>
      <c r="AC802"/>
      <c r="AD802"/>
      <c r="AE802" t="s">
        <v>251</v>
      </c>
      <c r="AF802">
        <v>5</v>
      </c>
      <c r="AG802" t="s">
        <v>314</v>
      </c>
      <c r="AH802" t="s">
        <v>251</v>
      </c>
      <c r="AI802" t="s">
        <v>251</v>
      </c>
      <c r="AJ802" t="s">
        <v>251</v>
      </c>
      <c r="AK802" t="s">
        <v>251</v>
      </c>
      <c r="AL802" t="s">
        <v>251</v>
      </c>
      <c r="AM802" t="s">
        <v>251</v>
      </c>
      <c r="AN802"/>
      <c r="AO802" t="s">
        <v>251</v>
      </c>
      <c r="AP802" t="s">
        <v>251</v>
      </c>
    </row>
    <row r="803" spans="1:42" x14ac:dyDescent="0.3">
      <c r="A803" s="210" t="str">
        <f t="shared" si="49"/>
        <v>SL_2028_art_1_62</v>
      </c>
      <c r="B803" s="229" t="str">
        <f t="shared" si="50"/>
        <v>Combination Long Haul Truck</v>
      </c>
      <c r="C803" s="240">
        <f t="shared" si="52"/>
        <v>2.2573995543173502E-2</v>
      </c>
      <c r="D803" s="421">
        <f t="shared" si="51"/>
        <v>1.5960492068889962E-3</v>
      </c>
      <c r="E803">
        <v>7.0703000000000002E-2</v>
      </c>
      <c r="F803">
        <v>1</v>
      </c>
      <c r="G803">
        <v>1</v>
      </c>
      <c r="H803">
        <v>2027</v>
      </c>
      <c r="I803">
        <v>1</v>
      </c>
      <c r="J803">
        <v>5</v>
      </c>
      <c r="K803" t="s">
        <v>312</v>
      </c>
      <c r="L803">
        <v>8</v>
      </c>
      <c r="M803">
        <v>49</v>
      </c>
      <c r="N803" t="s">
        <v>313</v>
      </c>
      <c r="O803">
        <v>49035</v>
      </c>
      <c r="P803" t="s">
        <v>235</v>
      </c>
      <c r="Q803">
        <v>490350</v>
      </c>
      <c r="R803">
        <v>62</v>
      </c>
      <c r="S803">
        <v>1</v>
      </c>
      <c r="T803" t="s">
        <v>334</v>
      </c>
      <c r="U803">
        <v>15</v>
      </c>
      <c r="V803" t="s">
        <v>342</v>
      </c>
      <c r="W803" t="s">
        <v>251</v>
      </c>
      <c r="X803" t="s">
        <v>251</v>
      </c>
      <c r="Y803" t="s">
        <v>251</v>
      </c>
      <c r="Z803" t="s">
        <v>251</v>
      </c>
      <c r="AA803" t="s">
        <v>251</v>
      </c>
      <c r="AB803" t="s">
        <v>251</v>
      </c>
      <c r="AC803"/>
      <c r="AD803"/>
      <c r="AE803" t="s">
        <v>251</v>
      </c>
      <c r="AF803">
        <v>5</v>
      </c>
      <c r="AG803" t="s">
        <v>314</v>
      </c>
      <c r="AH803" t="s">
        <v>251</v>
      </c>
      <c r="AI803" t="s">
        <v>251</v>
      </c>
      <c r="AJ803" t="s">
        <v>251</v>
      </c>
      <c r="AK803" t="s">
        <v>251</v>
      </c>
      <c r="AL803" t="s">
        <v>251</v>
      </c>
      <c r="AM803" t="s">
        <v>251</v>
      </c>
      <c r="AN803"/>
      <c r="AO803" t="s">
        <v>251</v>
      </c>
      <c r="AP803" t="s">
        <v>251</v>
      </c>
    </row>
    <row r="804" spans="1:42" x14ac:dyDescent="0.3">
      <c r="A804" s="210" t="str">
        <f t="shared" si="49"/>
        <v>SL_2028_art_1_62</v>
      </c>
      <c r="B804" s="229" t="str">
        <f t="shared" si="50"/>
        <v>Combination Long Haul Truck</v>
      </c>
      <c r="C804" s="240">
        <f t="shared" si="52"/>
        <v>2.2573995543173502E-2</v>
      </c>
      <c r="D804" s="421">
        <f t="shared" si="51"/>
        <v>6.77851938170414E-2</v>
      </c>
      <c r="E804">
        <v>3.0028000000000001</v>
      </c>
      <c r="F804">
        <v>1</v>
      </c>
      <c r="G804">
        <v>1</v>
      </c>
      <c r="H804">
        <v>2027</v>
      </c>
      <c r="I804">
        <v>1</v>
      </c>
      <c r="J804">
        <v>5</v>
      </c>
      <c r="K804" t="s">
        <v>312</v>
      </c>
      <c r="L804">
        <v>8</v>
      </c>
      <c r="M804">
        <v>49</v>
      </c>
      <c r="N804" t="s">
        <v>313</v>
      </c>
      <c r="O804">
        <v>49035</v>
      </c>
      <c r="P804" t="s">
        <v>235</v>
      </c>
      <c r="Q804">
        <v>490350</v>
      </c>
      <c r="R804">
        <v>62</v>
      </c>
      <c r="S804">
        <v>1</v>
      </c>
      <c r="T804" t="s">
        <v>334</v>
      </c>
      <c r="U804">
        <v>1</v>
      </c>
      <c r="V804" t="s">
        <v>343</v>
      </c>
      <c r="W804" t="s">
        <v>251</v>
      </c>
      <c r="X804" t="s">
        <v>251</v>
      </c>
      <c r="Y804" t="s">
        <v>251</v>
      </c>
      <c r="Z804" t="s">
        <v>251</v>
      </c>
      <c r="AA804" t="s">
        <v>251</v>
      </c>
      <c r="AB804" t="s">
        <v>251</v>
      </c>
      <c r="AC804"/>
      <c r="AD804"/>
      <c r="AE804" t="s">
        <v>251</v>
      </c>
      <c r="AF804">
        <v>5</v>
      </c>
      <c r="AG804" t="s">
        <v>314</v>
      </c>
      <c r="AH804" t="s">
        <v>251</v>
      </c>
      <c r="AI804" t="s">
        <v>251</v>
      </c>
      <c r="AJ804" t="s">
        <v>251</v>
      </c>
      <c r="AK804" t="s">
        <v>251</v>
      </c>
      <c r="AL804" t="s">
        <v>251</v>
      </c>
      <c r="AM804" t="s">
        <v>251</v>
      </c>
      <c r="AN804"/>
      <c r="AO804" t="s">
        <v>251</v>
      </c>
      <c r="AP804" t="s">
        <v>251</v>
      </c>
    </row>
    <row r="805" spans="1:42" x14ac:dyDescent="0.3">
      <c r="A805" s="210" t="str">
        <f t="shared" si="49"/>
        <v>SL_2028_art_1_61</v>
      </c>
      <c r="B805" s="229" t="str">
        <f t="shared" si="50"/>
        <v>Combination Short Haul Truck</v>
      </c>
      <c r="C805" s="240">
        <f t="shared" si="52"/>
        <v>2.089364887475836E-2</v>
      </c>
      <c r="D805" s="421">
        <f t="shared" si="51"/>
        <v>1.5523020006097223E-3</v>
      </c>
      <c r="E805">
        <v>7.4295399999999998E-2</v>
      </c>
      <c r="F805">
        <v>1</v>
      </c>
      <c r="G805">
        <v>1</v>
      </c>
      <c r="H805">
        <v>2027</v>
      </c>
      <c r="I805">
        <v>1</v>
      </c>
      <c r="J805">
        <v>5</v>
      </c>
      <c r="K805" t="s">
        <v>312</v>
      </c>
      <c r="L805">
        <v>8</v>
      </c>
      <c r="M805">
        <v>49</v>
      </c>
      <c r="N805" t="s">
        <v>313</v>
      </c>
      <c r="O805">
        <v>49035</v>
      </c>
      <c r="P805" t="s">
        <v>235</v>
      </c>
      <c r="Q805">
        <v>490350</v>
      </c>
      <c r="R805">
        <v>61</v>
      </c>
      <c r="S805">
        <v>1</v>
      </c>
      <c r="T805" t="s">
        <v>334</v>
      </c>
      <c r="U805">
        <v>15</v>
      </c>
      <c r="V805" t="s">
        <v>342</v>
      </c>
      <c r="W805" t="s">
        <v>251</v>
      </c>
      <c r="X805" t="s">
        <v>251</v>
      </c>
      <c r="Y805" t="s">
        <v>251</v>
      </c>
      <c r="Z805" t="s">
        <v>251</v>
      </c>
      <c r="AA805" t="s">
        <v>251</v>
      </c>
      <c r="AB805" t="s">
        <v>251</v>
      </c>
      <c r="AC805"/>
      <c r="AD805"/>
      <c r="AE805" t="s">
        <v>251</v>
      </c>
      <c r="AF805">
        <v>5</v>
      </c>
      <c r="AG805" t="s">
        <v>314</v>
      </c>
      <c r="AH805" t="s">
        <v>251</v>
      </c>
      <c r="AI805" t="s">
        <v>251</v>
      </c>
      <c r="AJ805" t="s">
        <v>251</v>
      </c>
      <c r="AK805" t="s">
        <v>251</v>
      </c>
      <c r="AL805" t="s">
        <v>251</v>
      </c>
      <c r="AM805" t="s">
        <v>251</v>
      </c>
      <c r="AN805"/>
      <c r="AO805" t="s">
        <v>251</v>
      </c>
      <c r="AP805" t="s">
        <v>251</v>
      </c>
    </row>
    <row r="806" spans="1:42" x14ac:dyDescent="0.3">
      <c r="A806" s="210" t="str">
        <f t="shared" si="49"/>
        <v>SL_2028_art_1_61</v>
      </c>
      <c r="B806" s="229" t="str">
        <f t="shared" si="50"/>
        <v>Combination Short Haul Truck</v>
      </c>
      <c r="C806" s="240">
        <f t="shared" si="52"/>
        <v>2.089364887475836E-2</v>
      </c>
      <c r="D806" s="421">
        <f t="shared" si="51"/>
        <v>2.0511733866976653E-7</v>
      </c>
      <c r="E806">
        <v>9.8172100000000005E-6</v>
      </c>
      <c r="F806">
        <v>1</v>
      </c>
      <c r="G806">
        <v>1</v>
      </c>
      <c r="H806">
        <v>2027</v>
      </c>
      <c r="I806">
        <v>1</v>
      </c>
      <c r="J806">
        <v>5</v>
      </c>
      <c r="K806" t="s">
        <v>312</v>
      </c>
      <c r="L806">
        <v>8</v>
      </c>
      <c r="M806">
        <v>49</v>
      </c>
      <c r="N806" t="s">
        <v>313</v>
      </c>
      <c r="O806">
        <v>49035</v>
      </c>
      <c r="P806" t="s">
        <v>235</v>
      </c>
      <c r="Q806">
        <v>490350</v>
      </c>
      <c r="R806">
        <v>61</v>
      </c>
      <c r="S806">
        <v>1</v>
      </c>
      <c r="T806" t="s">
        <v>334</v>
      </c>
      <c r="U806">
        <v>13</v>
      </c>
      <c r="V806" t="s">
        <v>344</v>
      </c>
      <c r="W806" t="s">
        <v>251</v>
      </c>
      <c r="X806" t="s">
        <v>251</v>
      </c>
      <c r="Y806" t="s">
        <v>251</v>
      </c>
      <c r="Z806" t="s">
        <v>251</v>
      </c>
      <c r="AA806" t="s">
        <v>251</v>
      </c>
      <c r="AB806" t="s">
        <v>251</v>
      </c>
      <c r="AC806"/>
      <c r="AD806"/>
      <c r="AE806" t="s">
        <v>251</v>
      </c>
      <c r="AF806">
        <v>5</v>
      </c>
      <c r="AG806" t="s">
        <v>314</v>
      </c>
      <c r="AH806" t="s">
        <v>251</v>
      </c>
      <c r="AI806" t="s">
        <v>251</v>
      </c>
      <c r="AJ806" t="s">
        <v>251</v>
      </c>
      <c r="AK806" t="s">
        <v>251</v>
      </c>
      <c r="AL806" t="s">
        <v>251</v>
      </c>
      <c r="AM806" t="s">
        <v>251</v>
      </c>
      <c r="AN806"/>
      <c r="AO806" t="s">
        <v>251</v>
      </c>
      <c r="AP806" t="s">
        <v>251</v>
      </c>
    </row>
    <row r="807" spans="1:42" x14ac:dyDescent="0.3">
      <c r="A807" s="210" t="str">
        <f t="shared" si="49"/>
        <v>SL_2028_art_1_61</v>
      </c>
      <c r="B807" s="229" t="str">
        <f t="shared" si="50"/>
        <v>Combination Short Haul Truck</v>
      </c>
      <c r="C807" s="240">
        <f t="shared" si="52"/>
        <v>2.089364887475836E-2</v>
      </c>
      <c r="D807" s="421">
        <f t="shared" si="51"/>
        <v>1.5435245787174363E-10</v>
      </c>
      <c r="E807">
        <v>7.3875299999999996E-9</v>
      </c>
      <c r="F807">
        <v>1</v>
      </c>
      <c r="G807">
        <v>1</v>
      </c>
      <c r="H807">
        <v>2027</v>
      </c>
      <c r="I807">
        <v>1</v>
      </c>
      <c r="J807">
        <v>5</v>
      </c>
      <c r="K807" t="s">
        <v>312</v>
      </c>
      <c r="L807">
        <v>8</v>
      </c>
      <c r="M807">
        <v>49</v>
      </c>
      <c r="N807" t="s">
        <v>313</v>
      </c>
      <c r="O807">
        <v>49035</v>
      </c>
      <c r="P807" t="s">
        <v>235</v>
      </c>
      <c r="Q807">
        <v>490350</v>
      </c>
      <c r="R807">
        <v>61</v>
      </c>
      <c r="S807">
        <v>1</v>
      </c>
      <c r="T807" t="s">
        <v>334</v>
      </c>
      <c r="U807">
        <v>11</v>
      </c>
      <c r="V807" t="s">
        <v>345</v>
      </c>
      <c r="W807" t="s">
        <v>251</v>
      </c>
      <c r="X807" t="s">
        <v>251</v>
      </c>
      <c r="Y807" t="s">
        <v>251</v>
      </c>
      <c r="Z807" t="s">
        <v>251</v>
      </c>
      <c r="AA807" t="s">
        <v>251</v>
      </c>
      <c r="AB807" t="s">
        <v>251</v>
      </c>
      <c r="AC807"/>
      <c r="AD807"/>
      <c r="AE807" t="s">
        <v>251</v>
      </c>
      <c r="AF807">
        <v>5</v>
      </c>
      <c r="AG807" t="s">
        <v>314</v>
      </c>
      <c r="AH807" t="s">
        <v>251</v>
      </c>
      <c r="AI807" t="s">
        <v>251</v>
      </c>
      <c r="AJ807" t="s">
        <v>251</v>
      </c>
      <c r="AK807" t="s">
        <v>251</v>
      </c>
      <c r="AL807" t="s">
        <v>251</v>
      </c>
      <c r="AM807" t="s">
        <v>251</v>
      </c>
      <c r="AN807"/>
      <c r="AO807" t="s">
        <v>251</v>
      </c>
      <c r="AP807" t="s">
        <v>251</v>
      </c>
    </row>
    <row r="808" spans="1:42" x14ac:dyDescent="0.3">
      <c r="A808" s="210" t="str">
        <f t="shared" si="49"/>
        <v>SL_2028_art_1_61</v>
      </c>
      <c r="B808" s="229" t="str">
        <f t="shared" si="50"/>
        <v>Combination Short Haul Truck</v>
      </c>
      <c r="C808" s="240">
        <f t="shared" si="52"/>
        <v>2.089364887475836E-2</v>
      </c>
      <c r="D808" s="421">
        <f t="shared" si="51"/>
        <v>6.507222473799118E-2</v>
      </c>
      <c r="E808">
        <v>3.1144500000000002</v>
      </c>
      <c r="F808">
        <v>1</v>
      </c>
      <c r="G808">
        <v>1</v>
      </c>
      <c r="H808">
        <v>2027</v>
      </c>
      <c r="I808">
        <v>1</v>
      </c>
      <c r="J808">
        <v>5</v>
      </c>
      <c r="K808" t="s">
        <v>312</v>
      </c>
      <c r="L808">
        <v>8</v>
      </c>
      <c r="M808">
        <v>49</v>
      </c>
      <c r="N808" t="s">
        <v>313</v>
      </c>
      <c r="O808">
        <v>49035</v>
      </c>
      <c r="P808" t="s">
        <v>235</v>
      </c>
      <c r="Q808">
        <v>490350</v>
      </c>
      <c r="R808">
        <v>61</v>
      </c>
      <c r="S808">
        <v>1</v>
      </c>
      <c r="T808" t="s">
        <v>334</v>
      </c>
      <c r="U808">
        <v>1</v>
      </c>
      <c r="V808" t="s">
        <v>343</v>
      </c>
      <c r="W808" t="s">
        <v>251</v>
      </c>
      <c r="X808" t="s">
        <v>251</v>
      </c>
      <c r="Y808" t="s">
        <v>251</v>
      </c>
      <c r="Z808" t="s">
        <v>251</v>
      </c>
      <c r="AA808" t="s">
        <v>251</v>
      </c>
      <c r="AB808" t="s">
        <v>251</v>
      </c>
      <c r="AC808"/>
      <c r="AD808"/>
      <c r="AE808" t="s">
        <v>251</v>
      </c>
      <c r="AF808">
        <v>5</v>
      </c>
      <c r="AG808" t="s">
        <v>314</v>
      </c>
      <c r="AH808" t="s">
        <v>251</v>
      </c>
      <c r="AI808" t="s">
        <v>251</v>
      </c>
      <c r="AJ808" t="s">
        <v>251</v>
      </c>
      <c r="AK808" t="s">
        <v>251</v>
      </c>
      <c r="AL808" t="s">
        <v>251</v>
      </c>
      <c r="AM808" t="s">
        <v>251</v>
      </c>
      <c r="AN808"/>
      <c r="AO808" t="s">
        <v>251</v>
      </c>
      <c r="AP808" t="s">
        <v>251</v>
      </c>
    </row>
    <row r="809" spans="1:42" x14ac:dyDescent="0.3">
      <c r="A809" s="210" t="str">
        <f t="shared" si="49"/>
        <v>SL_2028_art_1_54</v>
      </c>
      <c r="B809" s="229" t="str">
        <f t="shared" si="50"/>
        <v>Motor Home</v>
      </c>
      <c r="C809" s="240">
        <f t="shared" si="52"/>
        <v>2.7279009872292342E-3</v>
      </c>
      <c r="D809" s="421">
        <f t="shared" si="51"/>
        <v>2.4875701823533517E-4</v>
      </c>
      <c r="E809">
        <v>9.1189900000000004E-2</v>
      </c>
      <c r="F809">
        <v>1</v>
      </c>
      <c r="G809">
        <v>1</v>
      </c>
      <c r="H809">
        <v>2027</v>
      </c>
      <c r="I809">
        <v>1</v>
      </c>
      <c r="J809">
        <v>5</v>
      </c>
      <c r="K809" t="s">
        <v>312</v>
      </c>
      <c r="L809">
        <v>8</v>
      </c>
      <c r="M809">
        <v>49</v>
      </c>
      <c r="N809" t="s">
        <v>313</v>
      </c>
      <c r="O809">
        <v>49035</v>
      </c>
      <c r="P809" t="s">
        <v>235</v>
      </c>
      <c r="Q809">
        <v>490350</v>
      </c>
      <c r="R809">
        <v>54</v>
      </c>
      <c r="S809">
        <v>1</v>
      </c>
      <c r="T809" t="s">
        <v>334</v>
      </c>
      <c r="U809">
        <v>15</v>
      </c>
      <c r="V809" t="s">
        <v>342</v>
      </c>
      <c r="W809" t="s">
        <v>251</v>
      </c>
      <c r="X809" t="s">
        <v>251</v>
      </c>
      <c r="Y809" t="s">
        <v>251</v>
      </c>
      <c r="Z809" t="s">
        <v>251</v>
      </c>
      <c r="AA809" t="s">
        <v>251</v>
      </c>
      <c r="AB809" t="s">
        <v>251</v>
      </c>
      <c r="AC809"/>
      <c r="AD809"/>
      <c r="AE809" t="s">
        <v>251</v>
      </c>
      <c r="AF809">
        <v>5</v>
      </c>
      <c r="AG809" t="s">
        <v>314</v>
      </c>
      <c r="AH809" t="s">
        <v>251</v>
      </c>
      <c r="AI809" t="s">
        <v>251</v>
      </c>
      <c r="AJ809" t="s">
        <v>251</v>
      </c>
      <c r="AK809" t="s">
        <v>251</v>
      </c>
      <c r="AL809" t="s">
        <v>251</v>
      </c>
      <c r="AM809" t="s">
        <v>251</v>
      </c>
      <c r="AN809"/>
      <c r="AO809" t="s">
        <v>251</v>
      </c>
      <c r="AP809" t="s">
        <v>251</v>
      </c>
    </row>
    <row r="810" spans="1:42" x14ac:dyDescent="0.3">
      <c r="A810" s="210" t="str">
        <f t="shared" si="49"/>
        <v>SL_2028_art_1_54</v>
      </c>
      <c r="B810" s="229" t="str">
        <f t="shared" si="50"/>
        <v>Motor Home</v>
      </c>
      <c r="C810" s="240">
        <f t="shared" si="52"/>
        <v>2.7279009872292342E-3</v>
      </c>
      <c r="D810" s="421">
        <f t="shared" si="51"/>
        <v>2.5817918824522492E-3</v>
      </c>
      <c r="E810">
        <v>0.94643900000000003</v>
      </c>
      <c r="F810">
        <v>1</v>
      </c>
      <c r="G810">
        <v>1</v>
      </c>
      <c r="H810">
        <v>2027</v>
      </c>
      <c r="I810">
        <v>1</v>
      </c>
      <c r="J810">
        <v>5</v>
      </c>
      <c r="K810" t="s">
        <v>312</v>
      </c>
      <c r="L810">
        <v>8</v>
      </c>
      <c r="M810">
        <v>49</v>
      </c>
      <c r="N810" t="s">
        <v>313</v>
      </c>
      <c r="O810">
        <v>49035</v>
      </c>
      <c r="P810" t="s">
        <v>235</v>
      </c>
      <c r="Q810">
        <v>490350</v>
      </c>
      <c r="R810">
        <v>54</v>
      </c>
      <c r="S810">
        <v>1</v>
      </c>
      <c r="T810" t="s">
        <v>334</v>
      </c>
      <c r="U810">
        <v>13</v>
      </c>
      <c r="V810" t="s">
        <v>344</v>
      </c>
      <c r="W810" t="s">
        <v>251</v>
      </c>
      <c r="X810" t="s">
        <v>251</v>
      </c>
      <c r="Y810" t="s">
        <v>251</v>
      </c>
      <c r="Z810" t="s">
        <v>251</v>
      </c>
      <c r="AA810" t="s">
        <v>251</v>
      </c>
      <c r="AB810" t="s">
        <v>251</v>
      </c>
      <c r="AC810"/>
      <c r="AD810"/>
      <c r="AE810" t="s">
        <v>251</v>
      </c>
      <c r="AF810">
        <v>5</v>
      </c>
      <c r="AG810" t="s">
        <v>314</v>
      </c>
      <c r="AH810" t="s">
        <v>251</v>
      </c>
      <c r="AI810" t="s">
        <v>251</v>
      </c>
      <c r="AJ810" t="s">
        <v>251</v>
      </c>
      <c r="AK810" t="s">
        <v>251</v>
      </c>
      <c r="AL810" t="s">
        <v>251</v>
      </c>
      <c r="AM810" t="s">
        <v>251</v>
      </c>
      <c r="AN810"/>
      <c r="AO810" t="s">
        <v>251</v>
      </c>
      <c r="AP810" t="s">
        <v>251</v>
      </c>
    </row>
    <row r="811" spans="1:42" x14ac:dyDescent="0.3">
      <c r="A811" s="210" t="str">
        <f t="shared" si="49"/>
        <v>SL_2028_art_1_54</v>
      </c>
      <c r="B811" s="229" t="str">
        <f t="shared" si="50"/>
        <v>Motor Home</v>
      </c>
      <c r="C811" s="240">
        <f t="shared" si="52"/>
        <v>2.7279009872292342E-3</v>
      </c>
      <c r="D811" s="421">
        <f t="shared" si="51"/>
        <v>8.3448946310230783E-6</v>
      </c>
      <c r="E811">
        <v>3.05909E-3</v>
      </c>
      <c r="F811">
        <v>1</v>
      </c>
      <c r="G811">
        <v>1</v>
      </c>
      <c r="H811">
        <v>2027</v>
      </c>
      <c r="I811">
        <v>1</v>
      </c>
      <c r="J811">
        <v>5</v>
      </c>
      <c r="K811" t="s">
        <v>312</v>
      </c>
      <c r="L811">
        <v>8</v>
      </c>
      <c r="M811">
        <v>49</v>
      </c>
      <c r="N811" t="s">
        <v>313</v>
      </c>
      <c r="O811">
        <v>49035</v>
      </c>
      <c r="P811" t="s">
        <v>235</v>
      </c>
      <c r="Q811">
        <v>490350</v>
      </c>
      <c r="R811">
        <v>54</v>
      </c>
      <c r="S811">
        <v>1</v>
      </c>
      <c r="T811" t="s">
        <v>334</v>
      </c>
      <c r="U811">
        <v>11</v>
      </c>
      <c r="V811" t="s">
        <v>345</v>
      </c>
      <c r="W811" t="s">
        <v>251</v>
      </c>
      <c r="X811" t="s">
        <v>251</v>
      </c>
      <c r="Y811" t="s">
        <v>251</v>
      </c>
      <c r="Z811" t="s">
        <v>251</v>
      </c>
      <c r="AA811" t="s">
        <v>251</v>
      </c>
      <c r="AB811" t="s">
        <v>251</v>
      </c>
      <c r="AC811"/>
      <c r="AD811"/>
      <c r="AE811" t="s">
        <v>251</v>
      </c>
      <c r="AF811">
        <v>5</v>
      </c>
      <c r="AG811" t="s">
        <v>314</v>
      </c>
      <c r="AH811" t="s">
        <v>251</v>
      </c>
      <c r="AI811" t="s">
        <v>251</v>
      </c>
      <c r="AJ811" t="s">
        <v>251</v>
      </c>
      <c r="AK811" t="s">
        <v>251</v>
      </c>
      <c r="AL811" t="s">
        <v>251</v>
      </c>
      <c r="AM811" t="s">
        <v>251</v>
      </c>
      <c r="AN811"/>
      <c r="AO811" t="s">
        <v>251</v>
      </c>
      <c r="AP811" t="s">
        <v>251</v>
      </c>
    </row>
    <row r="812" spans="1:42" x14ac:dyDescent="0.3">
      <c r="A812" s="210" t="str">
        <f t="shared" si="49"/>
        <v>SL_2028_art_1_54</v>
      </c>
      <c r="B812" s="229" t="str">
        <f t="shared" si="50"/>
        <v>Motor Home</v>
      </c>
      <c r="C812" s="240">
        <f t="shared" si="52"/>
        <v>2.7279009872292342E-3</v>
      </c>
      <c r="D812" s="421">
        <f t="shared" si="51"/>
        <v>1.1720372033610659E-2</v>
      </c>
      <c r="E812">
        <v>4.2964799999999999</v>
      </c>
      <c r="F812">
        <v>1</v>
      </c>
      <c r="G812">
        <v>1</v>
      </c>
      <c r="H812">
        <v>2027</v>
      </c>
      <c r="I812">
        <v>1</v>
      </c>
      <c r="J812">
        <v>5</v>
      </c>
      <c r="K812" t="s">
        <v>312</v>
      </c>
      <c r="L812">
        <v>8</v>
      </c>
      <c r="M812">
        <v>49</v>
      </c>
      <c r="N812" t="s">
        <v>313</v>
      </c>
      <c r="O812">
        <v>49035</v>
      </c>
      <c r="P812" t="s">
        <v>235</v>
      </c>
      <c r="Q812">
        <v>490350</v>
      </c>
      <c r="R812">
        <v>54</v>
      </c>
      <c r="S812">
        <v>1</v>
      </c>
      <c r="T812" t="s">
        <v>334</v>
      </c>
      <c r="U812">
        <v>1</v>
      </c>
      <c r="V812" t="s">
        <v>343</v>
      </c>
      <c r="W812" t="s">
        <v>251</v>
      </c>
      <c r="X812" t="s">
        <v>251</v>
      </c>
      <c r="Y812" t="s">
        <v>251</v>
      </c>
      <c r="Z812" t="s">
        <v>251</v>
      </c>
      <c r="AA812" t="s">
        <v>251</v>
      </c>
      <c r="AB812" t="s">
        <v>251</v>
      </c>
      <c r="AC812"/>
      <c r="AD812"/>
      <c r="AE812" t="s">
        <v>251</v>
      </c>
      <c r="AF812">
        <v>5</v>
      </c>
      <c r="AG812" t="s">
        <v>314</v>
      </c>
      <c r="AH812" t="s">
        <v>251</v>
      </c>
      <c r="AI812" t="s">
        <v>251</v>
      </c>
      <c r="AJ812" t="s">
        <v>251</v>
      </c>
      <c r="AK812" t="s">
        <v>251</v>
      </c>
      <c r="AL812" t="s">
        <v>251</v>
      </c>
      <c r="AM812" t="s">
        <v>251</v>
      </c>
      <c r="AN812"/>
      <c r="AO812" t="s">
        <v>251</v>
      </c>
      <c r="AP812" t="s">
        <v>251</v>
      </c>
    </row>
    <row r="813" spans="1:42" x14ac:dyDescent="0.3">
      <c r="A813" s="210" t="str">
        <f t="shared" si="49"/>
        <v>SL_2028_art_1_53</v>
      </c>
      <c r="B813" s="229" t="str">
        <f t="shared" si="50"/>
        <v>Single Long Haul Truck</v>
      </c>
      <c r="C813" s="240">
        <f t="shared" si="52"/>
        <v>1.7512108294727017E-3</v>
      </c>
      <c r="D813" s="421">
        <f t="shared" si="51"/>
        <v>9.608175824876631E-5</v>
      </c>
      <c r="E813">
        <v>5.4865900000000002E-2</v>
      </c>
      <c r="F813">
        <v>1</v>
      </c>
      <c r="G813">
        <v>1</v>
      </c>
      <c r="H813">
        <v>2027</v>
      </c>
      <c r="I813">
        <v>1</v>
      </c>
      <c r="J813">
        <v>5</v>
      </c>
      <c r="K813" t="s">
        <v>312</v>
      </c>
      <c r="L813">
        <v>8</v>
      </c>
      <c r="M813">
        <v>49</v>
      </c>
      <c r="N813" t="s">
        <v>313</v>
      </c>
      <c r="O813">
        <v>49035</v>
      </c>
      <c r="P813" t="s">
        <v>235</v>
      </c>
      <c r="Q813">
        <v>490350</v>
      </c>
      <c r="R813">
        <v>53</v>
      </c>
      <c r="S813">
        <v>1</v>
      </c>
      <c r="T813" t="s">
        <v>334</v>
      </c>
      <c r="U813">
        <v>15</v>
      </c>
      <c r="V813" t="s">
        <v>342</v>
      </c>
      <c r="W813" t="s">
        <v>251</v>
      </c>
      <c r="X813" t="s">
        <v>251</v>
      </c>
      <c r="Y813" t="s">
        <v>251</v>
      </c>
      <c r="Z813" t="s">
        <v>251</v>
      </c>
      <c r="AA813" t="s">
        <v>251</v>
      </c>
      <c r="AB813" t="s">
        <v>251</v>
      </c>
      <c r="AC813"/>
      <c r="AD813"/>
      <c r="AE813" t="s">
        <v>251</v>
      </c>
      <c r="AF813">
        <v>5</v>
      </c>
      <c r="AG813" t="s">
        <v>314</v>
      </c>
      <c r="AH813" t="s">
        <v>251</v>
      </c>
      <c r="AI813" t="s">
        <v>251</v>
      </c>
      <c r="AJ813" t="s">
        <v>251</v>
      </c>
      <c r="AK813" t="s">
        <v>251</v>
      </c>
      <c r="AL813" t="s">
        <v>251</v>
      </c>
      <c r="AM813" t="s">
        <v>251</v>
      </c>
      <c r="AN813"/>
      <c r="AO813" t="s">
        <v>251</v>
      </c>
      <c r="AP813" t="s">
        <v>251</v>
      </c>
    </row>
    <row r="814" spans="1:42" x14ac:dyDescent="0.3">
      <c r="A814" s="210" t="str">
        <f t="shared" si="49"/>
        <v>SL_2028_art_1_53</v>
      </c>
      <c r="B814" s="229" t="str">
        <f t="shared" si="50"/>
        <v>Single Long Haul Truck</v>
      </c>
      <c r="C814" s="240">
        <f t="shared" si="52"/>
        <v>1.7512108294727017E-3</v>
      </c>
      <c r="D814" s="421">
        <f t="shared" si="51"/>
        <v>9.3566669255477607E-5</v>
      </c>
      <c r="E814">
        <v>5.3429699999999997E-2</v>
      </c>
      <c r="F814">
        <v>1</v>
      </c>
      <c r="G814">
        <v>1</v>
      </c>
      <c r="H814">
        <v>2027</v>
      </c>
      <c r="I814">
        <v>1</v>
      </c>
      <c r="J814">
        <v>5</v>
      </c>
      <c r="K814" t="s">
        <v>312</v>
      </c>
      <c r="L814">
        <v>8</v>
      </c>
      <c r="M814">
        <v>49</v>
      </c>
      <c r="N814" t="s">
        <v>313</v>
      </c>
      <c r="O814">
        <v>49035</v>
      </c>
      <c r="P814" t="s">
        <v>235</v>
      </c>
      <c r="Q814">
        <v>490350</v>
      </c>
      <c r="R814">
        <v>53</v>
      </c>
      <c r="S814">
        <v>1</v>
      </c>
      <c r="T814" t="s">
        <v>334</v>
      </c>
      <c r="U814">
        <v>13</v>
      </c>
      <c r="V814" t="s">
        <v>344</v>
      </c>
      <c r="W814" t="s">
        <v>251</v>
      </c>
      <c r="X814" t="s">
        <v>251</v>
      </c>
      <c r="Y814" t="s">
        <v>251</v>
      </c>
      <c r="Z814" t="s">
        <v>251</v>
      </c>
      <c r="AA814" t="s">
        <v>251</v>
      </c>
      <c r="AB814" t="s">
        <v>251</v>
      </c>
      <c r="AC814"/>
      <c r="AD814"/>
      <c r="AE814" t="s">
        <v>251</v>
      </c>
      <c r="AF814">
        <v>5</v>
      </c>
      <c r="AG814" t="s">
        <v>314</v>
      </c>
      <c r="AH814" t="s">
        <v>251</v>
      </c>
      <c r="AI814" t="s">
        <v>251</v>
      </c>
      <c r="AJ814" t="s">
        <v>251</v>
      </c>
      <c r="AK814" t="s">
        <v>251</v>
      </c>
      <c r="AL814" t="s">
        <v>251</v>
      </c>
      <c r="AM814" t="s">
        <v>251</v>
      </c>
      <c r="AN814"/>
      <c r="AO814" t="s">
        <v>251</v>
      </c>
      <c r="AP814" t="s">
        <v>251</v>
      </c>
    </row>
    <row r="815" spans="1:42" x14ac:dyDescent="0.3">
      <c r="A815" s="210" t="str">
        <f t="shared" si="49"/>
        <v>SL_2028_art_1_53</v>
      </c>
      <c r="B815" s="229" t="str">
        <f t="shared" si="50"/>
        <v>Single Long Haul Truck</v>
      </c>
      <c r="C815" s="240">
        <f t="shared" si="52"/>
        <v>1.7512108294727017E-3</v>
      </c>
      <c r="D815" s="421">
        <f t="shared" si="51"/>
        <v>2.1796795831197879E-7</v>
      </c>
      <c r="E815">
        <v>1.2446700000000001E-4</v>
      </c>
      <c r="F815">
        <v>1</v>
      </c>
      <c r="G815">
        <v>1</v>
      </c>
      <c r="H815">
        <v>2027</v>
      </c>
      <c r="I815">
        <v>1</v>
      </c>
      <c r="J815">
        <v>5</v>
      </c>
      <c r="K815" t="s">
        <v>312</v>
      </c>
      <c r="L815">
        <v>8</v>
      </c>
      <c r="M815">
        <v>49</v>
      </c>
      <c r="N815" t="s">
        <v>313</v>
      </c>
      <c r="O815">
        <v>49035</v>
      </c>
      <c r="P815" t="s">
        <v>235</v>
      </c>
      <c r="Q815">
        <v>490350</v>
      </c>
      <c r="R815">
        <v>53</v>
      </c>
      <c r="S815">
        <v>1</v>
      </c>
      <c r="T815" t="s">
        <v>334</v>
      </c>
      <c r="U815">
        <v>11</v>
      </c>
      <c r="V815" t="s">
        <v>345</v>
      </c>
      <c r="W815" t="s">
        <v>251</v>
      </c>
      <c r="X815" t="s">
        <v>251</v>
      </c>
      <c r="Y815" t="s">
        <v>251</v>
      </c>
      <c r="Z815" t="s">
        <v>251</v>
      </c>
      <c r="AA815" t="s">
        <v>251</v>
      </c>
      <c r="AB815" t="s">
        <v>251</v>
      </c>
      <c r="AC815"/>
      <c r="AD815"/>
      <c r="AE815" t="s">
        <v>251</v>
      </c>
      <c r="AF815">
        <v>5</v>
      </c>
      <c r="AG815" t="s">
        <v>314</v>
      </c>
      <c r="AH815" t="s">
        <v>251</v>
      </c>
      <c r="AI815" t="s">
        <v>251</v>
      </c>
      <c r="AJ815" t="s">
        <v>251</v>
      </c>
      <c r="AK815" t="s">
        <v>251</v>
      </c>
      <c r="AL815" t="s">
        <v>251</v>
      </c>
      <c r="AM815" t="s">
        <v>251</v>
      </c>
      <c r="AN815"/>
      <c r="AO815" t="s">
        <v>251</v>
      </c>
      <c r="AP815" t="s">
        <v>251</v>
      </c>
    </row>
    <row r="816" spans="1:42" x14ac:dyDescent="0.3">
      <c r="A816" s="210" t="str">
        <f t="shared" si="49"/>
        <v>SL_2028_art_1_53</v>
      </c>
      <c r="B816" s="229" t="str">
        <f t="shared" si="50"/>
        <v>Single Long Haul Truck</v>
      </c>
      <c r="C816" s="240">
        <f t="shared" si="52"/>
        <v>1.7512108294727017E-3</v>
      </c>
      <c r="D816" s="421">
        <f t="shared" si="51"/>
        <v>4.7530138485967436E-3</v>
      </c>
      <c r="E816">
        <v>2.7141299999999999</v>
      </c>
      <c r="F816">
        <v>1</v>
      </c>
      <c r="G816">
        <v>1</v>
      </c>
      <c r="H816">
        <v>2027</v>
      </c>
      <c r="I816">
        <v>1</v>
      </c>
      <c r="J816">
        <v>5</v>
      </c>
      <c r="K816" t="s">
        <v>312</v>
      </c>
      <c r="L816">
        <v>8</v>
      </c>
      <c r="M816">
        <v>49</v>
      </c>
      <c r="N816" t="s">
        <v>313</v>
      </c>
      <c r="O816">
        <v>49035</v>
      </c>
      <c r="P816" t="s">
        <v>235</v>
      </c>
      <c r="Q816">
        <v>490350</v>
      </c>
      <c r="R816">
        <v>53</v>
      </c>
      <c r="S816">
        <v>1</v>
      </c>
      <c r="T816" t="s">
        <v>334</v>
      </c>
      <c r="U816">
        <v>1</v>
      </c>
      <c r="V816" t="s">
        <v>343</v>
      </c>
      <c r="W816" t="s">
        <v>251</v>
      </c>
      <c r="X816" t="s">
        <v>251</v>
      </c>
      <c r="Y816" t="s">
        <v>251</v>
      </c>
      <c r="Z816" t="s">
        <v>251</v>
      </c>
      <c r="AA816" t="s">
        <v>251</v>
      </c>
      <c r="AB816" t="s">
        <v>251</v>
      </c>
      <c r="AC816"/>
      <c r="AD816"/>
      <c r="AE816" t="s">
        <v>251</v>
      </c>
      <c r="AF816">
        <v>5</v>
      </c>
      <c r="AG816" t="s">
        <v>314</v>
      </c>
      <c r="AH816" t="s">
        <v>251</v>
      </c>
      <c r="AI816" t="s">
        <v>251</v>
      </c>
      <c r="AJ816" t="s">
        <v>251</v>
      </c>
      <c r="AK816" t="s">
        <v>251</v>
      </c>
      <c r="AL816" t="s">
        <v>251</v>
      </c>
      <c r="AM816" t="s">
        <v>251</v>
      </c>
      <c r="AN816"/>
      <c r="AO816" t="s">
        <v>251</v>
      </c>
      <c r="AP816" t="s">
        <v>251</v>
      </c>
    </row>
    <row r="817" spans="1:42" x14ac:dyDescent="0.3">
      <c r="A817" s="210" t="str">
        <f t="shared" si="49"/>
        <v>SL_2028_art_1_52</v>
      </c>
      <c r="B817" s="229" t="str">
        <f t="shared" si="50"/>
        <v>Single Short Haul Truck</v>
      </c>
      <c r="C817" s="240">
        <f t="shared" si="52"/>
        <v>2.5384092162257711E-2</v>
      </c>
      <c r="D817" s="421">
        <f t="shared" si="51"/>
        <v>1.2357204521416514E-3</v>
      </c>
      <c r="E817">
        <v>4.8680899999999999E-2</v>
      </c>
      <c r="F817">
        <v>1</v>
      </c>
      <c r="G817">
        <v>1</v>
      </c>
      <c r="H817">
        <v>2027</v>
      </c>
      <c r="I817">
        <v>1</v>
      </c>
      <c r="J817">
        <v>5</v>
      </c>
      <c r="K817" t="s">
        <v>312</v>
      </c>
      <c r="L817">
        <v>8</v>
      </c>
      <c r="M817">
        <v>49</v>
      </c>
      <c r="N817" t="s">
        <v>313</v>
      </c>
      <c r="O817">
        <v>49035</v>
      </c>
      <c r="P817" t="s">
        <v>235</v>
      </c>
      <c r="Q817">
        <v>490350</v>
      </c>
      <c r="R817">
        <v>52</v>
      </c>
      <c r="S817">
        <v>1</v>
      </c>
      <c r="T817" t="s">
        <v>334</v>
      </c>
      <c r="U817">
        <v>15</v>
      </c>
      <c r="V817" t="s">
        <v>342</v>
      </c>
      <c r="W817" t="s">
        <v>251</v>
      </c>
      <c r="X817" t="s">
        <v>251</v>
      </c>
      <c r="Y817" t="s">
        <v>251</v>
      </c>
      <c r="Z817" t="s">
        <v>251</v>
      </c>
      <c r="AA817" t="s">
        <v>251</v>
      </c>
      <c r="AB817" t="s">
        <v>251</v>
      </c>
      <c r="AC817"/>
      <c r="AD817"/>
      <c r="AE817" t="s">
        <v>251</v>
      </c>
      <c r="AF817">
        <v>5</v>
      </c>
      <c r="AG817" t="s">
        <v>314</v>
      </c>
      <c r="AH817" t="s">
        <v>251</v>
      </c>
      <c r="AI817" t="s">
        <v>251</v>
      </c>
      <c r="AJ817" t="s">
        <v>251</v>
      </c>
      <c r="AK817" t="s">
        <v>251</v>
      </c>
      <c r="AL817" t="s">
        <v>251</v>
      </c>
      <c r="AM817" t="s">
        <v>251</v>
      </c>
      <c r="AN817"/>
      <c r="AO817" t="s">
        <v>251</v>
      </c>
      <c r="AP817" t="s">
        <v>251</v>
      </c>
    </row>
    <row r="818" spans="1:42" x14ac:dyDescent="0.3">
      <c r="A818" s="210" t="str">
        <f t="shared" si="49"/>
        <v>SL_2028_art_1_52</v>
      </c>
      <c r="B818" s="229" t="str">
        <f t="shared" si="50"/>
        <v>Single Short Haul Truck</v>
      </c>
      <c r="C818" s="240">
        <f t="shared" si="52"/>
        <v>2.5384092162257711E-2</v>
      </c>
      <c r="D818" s="421">
        <f t="shared" si="51"/>
        <v>6.7845332326674293E-3</v>
      </c>
      <c r="E818">
        <v>0.26727499999999998</v>
      </c>
      <c r="F818">
        <v>1</v>
      </c>
      <c r="G818">
        <v>1</v>
      </c>
      <c r="H818">
        <v>2027</v>
      </c>
      <c r="I818">
        <v>1</v>
      </c>
      <c r="J818">
        <v>5</v>
      </c>
      <c r="K818" t="s">
        <v>312</v>
      </c>
      <c r="L818">
        <v>8</v>
      </c>
      <c r="M818">
        <v>49</v>
      </c>
      <c r="N818" t="s">
        <v>313</v>
      </c>
      <c r="O818">
        <v>49035</v>
      </c>
      <c r="P818" t="s">
        <v>235</v>
      </c>
      <c r="Q818">
        <v>490350</v>
      </c>
      <c r="R818">
        <v>52</v>
      </c>
      <c r="S818">
        <v>1</v>
      </c>
      <c r="T818" t="s">
        <v>334</v>
      </c>
      <c r="U818">
        <v>13</v>
      </c>
      <c r="V818" t="s">
        <v>344</v>
      </c>
      <c r="W818" t="s">
        <v>251</v>
      </c>
      <c r="X818" t="s">
        <v>251</v>
      </c>
      <c r="Y818" t="s">
        <v>251</v>
      </c>
      <c r="Z818" t="s">
        <v>251</v>
      </c>
      <c r="AA818" t="s">
        <v>251</v>
      </c>
      <c r="AB818" t="s">
        <v>251</v>
      </c>
      <c r="AC818"/>
      <c r="AD818"/>
      <c r="AE818" t="s">
        <v>251</v>
      </c>
      <c r="AF818">
        <v>5</v>
      </c>
      <c r="AG818" t="s">
        <v>314</v>
      </c>
      <c r="AH818" t="s">
        <v>251</v>
      </c>
      <c r="AI818" t="s">
        <v>251</v>
      </c>
      <c r="AJ818" t="s">
        <v>251</v>
      </c>
      <c r="AK818" t="s">
        <v>251</v>
      </c>
      <c r="AL818" t="s">
        <v>251</v>
      </c>
      <c r="AM818" t="s">
        <v>251</v>
      </c>
      <c r="AN818"/>
      <c r="AO818" t="s">
        <v>251</v>
      </c>
      <c r="AP818" t="s">
        <v>251</v>
      </c>
    </row>
    <row r="819" spans="1:42" x14ac:dyDescent="0.3">
      <c r="A819" s="210" t="str">
        <f t="shared" si="49"/>
        <v>SL_2028_art_1_52</v>
      </c>
      <c r="B819" s="229" t="str">
        <f t="shared" si="50"/>
        <v>Single Short Haul Truck</v>
      </c>
      <c r="C819" s="240">
        <f t="shared" si="52"/>
        <v>2.5384092162257711E-2</v>
      </c>
      <c r="D819" s="421">
        <f t="shared" si="51"/>
        <v>1.3188102010163696E-5</v>
      </c>
      <c r="E819">
        <v>5.1954200000000001E-4</v>
      </c>
      <c r="F819">
        <v>1</v>
      </c>
      <c r="G819">
        <v>1</v>
      </c>
      <c r="H819">
        <v>2027</v>
      </c>
      <c r="I819">
        <v>1</v>
      </c>
      <c r="J819">
        <v>5</v>
      </c>
      <c r="K819" t="s">
        <v>312</v>
      </c>
      <c r="L819">
        <v>8</v>
      </c>
      <c r="M819">
        <v>49</v>
      </c>
      <c r="N819" t="s">
        <v>313</v>
      </c>
      <c r="O819">
        <v>49035</v>
      </c>
      <c r="P819" t="s">
        <v>235</v>
      </c>
      <c r="Q819">
        <v>490350</v>
      </c>
      <c r="R819">
        <v>52</v>
      </c>
      <c r="S819">
        <v>1</v>
      </c>
      <c r="T819" t="s">
        <v>334</v>
      </c>
      <c r="U819">
        <v>11</v>
      </c>
      <c r="V819" t="s">
        <v>345</v>
      </c>
      <c r="W819" t="s">
        <v>251</v>
      </c>
      <c r="X819" t="s">
        <v>251</v>
      </c>
      <c r="Y819" t="s">
        <v>251</v>
      </c>
      <c r="Z819" t="s">
        <v>251</v>
      </c>
      <c r="AA819" t="s">
        <v>251</v>
      </c>
      <c r="AB819" t="s">
        <v>251</v>
      </c>
      <c r="AC819"/>
      <c r="AD819"/>
      <c r="AE819" t="s">
        <v>251</v>
      </c>
      <c r="AF819">
        <v>5</v>
      </c>
      <c r="AG819" t="s">
        <v>314</v>
      </c>
      <c r="AH819" t="s">
        <v>251</v>
      </c>
      <c r="AI819" t="s">
        <v>251</v>
      </c>
      <c r="AJ819" t="s">
        <v>251</v>
      </c>
      <c r="AK819" t="s">
        <v>251</v>
      </c>
      <c r="AL819" t="s">
        <v>251</v>
      </c>
      <c r="AM819" t="s">
        <v>251</v>
      </c>
      <c r="AN819"/>
      <c r="AO819" t="s">
        <v>251</v>
      </c>
      <c r="AP819" t="s">
        <v>251</v>
      </c>
    </row>
    <row r="820" spans="1:42" x14ac:dyDescent="0.3">
      <c r="A820" s="210" t="str">
        <f t="shared" si="49"/>
        <v>SL_2028_art_1_52</v>
      </c>
      <c r="B820" s="229" t="str">
        <f t="shared" si="50"/>
        <v>Single Short Haul Truck</v>
      </c>
      <c r="C820" s="240">
        <f t="shared" si="52"/>
        <v>2.5384092162257711E-2</v>
      </c>
      <c r="D820" s="421">
        <f t="shared" si="51"/>
        <v>5.9995809507339341E-2</v>
      </c>
      <c r="E820">
        <v>2.3635199999999998</v>
      </c>
      <c r="F820">
        <v>1</v>
      </c>
      <c r="G820">
        <v>1</v>
      </c>
      <c r="H820">
        <v>2027</v>
      </c>
      <c r="I820">
        <v>1</v>
      </c>
      <c r="J820">
        <v>5</v>
      </c>
      <c r="K820" t="s">
        <v>312</v>
      </c>
      <c r="L820">
        <v>8</v>
      </c>
      <c r="M820">
        <v>49</v>
      </c>
      <c r="N820" t="s">
        <v>313</v>
      </c>
      <c r="O820">
        <v>49035</v>
      </c>
      <c r="P820" t="s">
        <v>235</v>
      </c>
      <c r="Q820">
        <v>490350</v>
      </c>
      <c r="R820">
        <v>52</v>
      </c>
      <c r="S820">
        <v>1</v>
      </c>
      <c r="T820" t="s">
        <v>334</v>
      </c>
      <c r="U820">
        <v>1</v>
      </c>
      <c r="V820" t="s">
        <v>343</v>
      </c>
      <c r="W820" t="s">
        <v>251</v>
      </c>
      <c r="X820" t="s">
        <v>251</v>
      </c>
      <c r="Y820" t="s">
        <v>251</v>
      </c>
      <c r="Z820" t="s">
        <v>251</v>
      </c>
      <c r="AA820" t="s">
        <v>251</v>
      </c>
      <c r="AB820" t="s">
        <v>251</v>
      </c>
      <c r="AC820"/>
      <c r="AD820"/>
      <c r="AE820" t="s">
        <v>251</v>
      </c>
      <c r="AF820">
        <v>5</v>
      </c>
      <c r="AG820" t="s">
        <v>314</v>
      </c>
      <c r="AH820" t="s">
        <v>251</v>
      </c>
      <c r="AI820" t="s">
        <v>251</v>
      </c>
      <c r="AJ820" t="s">
        <v>251</v>
      </c>
      <c r="AK820" t="s">
        <v>251</v>
      </c>
      <c r="AL820" t="s">
        <v>251</v>
      </c>
      <c r="AM820" t="s">
        <v>251</v>
      </c>
      <c r="AN820"/>
      <c r="AO820" t="s">
        <v>251</v>
      </c>
      <c r="AP820" t="s">
        <v>251</v>
      </c>
    </row>
    <row r="821" spans="1:42" x14ac:dyDescent="0.3">
      <c r="A821" s="210" t="str">
        <f t="shared" si="49"/>
        <v>SL_2028_art_1_51</v>
      </c>
      <c r="B821" s="229" t="str">
        <f t="shared" si="50"/>
        <v>Refuse Truck</v>
      </c>
      <c r="C821" s="240">
        <f t="shared" si="52"/>
        <v>1.3855574196514914E-3</v>
      </c>
      <c r="D821" s="421">
        <f t="shared" si="51"/>
        <v>6.658226902264259E-5</v>
      </c>
      <c r="E821">
        <v>4.80545E-2</v>
      </c>
      <c r="F821">
        <v>1</v>
      </c>
      <c r="G821">
        <v>1</v>
      </c>
      <c r="H821">
        <v>2027</v>
      </c>
      <c r="I821">
        <v>1</v>
      </c>
      <c r="J821">
        <v>5</v>
      </c>
      <c r="K821" t="s">
        <v>312</v>
      </c>
      <c r="L821">
        <v>8</v>
      </c>
      <c r="M821">
        <v>49</v>
      </c>
      <c r="N821" t="s">
        <v>313</v>
      </c>
      <c r="O821">
        <v>49035</v>
      </c>
      <c r="P821" t="s">
        <v>235</v>
      </c>
      <c r="Q821">
        <v>490350</v>
      </c>
      <c r="R821">
        <v>51</v>
      </c>
      <c r="S821">
        <v>1</v>
      </c>
      <c r="T821" t="s">
        <v>334</v>
      </c>
      <c r="U821">
        <v>15</v>
      </c>
      <c r="V821" t="s">
        <v>342</v>
      </c>
      <c r="W821" t="s">
        <v>251</v>
      </c>
      <c r="X821" t="s">
        <v>251</v>
      </c>
      <c r="Y821" t="s">
        <v>251</v>
      </c>
      <c r="Z821" t="s">
        <v>251</v>
      </c>
      <c r="AA821" t="s">
        <v>251</v>
      </c>
      <c r="AB821" t="s">
        <v>251</v>
      </c>
      <c r="AC821"/>
      <c r="AD821"/>
      <c r="AE821" t="s">
        <v>251</v>
      </c>
      <c r="AF821">
        <v>5</v>
      </c>
      <c r="AG821" t="s">
        <v>314</v>
      </c>
      <c r="AH821" t="s">
        <v>251</v>
      </c>
      <c r="AI821" t="s">
        <v>251</v>
      </c>
      <c r="AJ821" t="s">
        <v>251</v>
      </c>
      <c r="AK821" t="s">
        <v>251</v>
      </c>
      <c r="AL821" t="s">
        <v>251</v>
      </c>
      <c r="AM821" t="s">
        <v>251</v>
      </c>
      <c r="AN821"/>
      <c r="AO821" t="s">
        <v>251</v>
      </c>
      <c r="AP821" t="s">
        <v>251</v>
      </c>
    </row>
    <row r="822" spans="1:42" x14ac:dyDescent="0.3">
      <c r="A822" s="210" t="str">
        <f t="shared" si="49"/>
        <v>SL_2028_art_1_51</v>
      </c>
      <c r="B822" s="229" t="str">
        <f t="shared" si="50"/>
        <v>Refuse Truck</v>
      </c>
      <c r="C822" s="240">
        <f t="shared" si="52"/>
        <v>1.3855574196514914E-3</v>
      </c>
      <c r="D822" s="421">
        <f t="shared" si="51"/>
        <v>2.6532593251874271E-5</v>
      </c>
      <c r="E822">
        <v>1.91494E-2</v>
      </c>
      <c r="F822">
        <v>1</v>
      </c>
      <c r="G822">
        <v>1</v>
      </c>
      <c r="H822">
        <v>2027</v>
      </c>
      <c r="I822">
        <v>1</v>
      </c>
      <c r="J822">
        <v>5</v>
      </c>
      <c r="K822" t="s">
        <v>312</v>
      </c>
      <c r="L822">
        <v>8</v>
      </c>
      <c r="M822">
        <v>49</v>
      </c>
      <c r="N822" t="s">
        <v>313</v>
      </c>
      <c r="O822">
        <v>49035</v>
      </c>
      <c r="P822" t="s">
        <v>235</v>
      </c>
      <c r="Q822">
        <v>490350</v>
      </c>
      <c r="R822">
        <v>51</v>
      </c>
      <c r="S822">
        <v>1</v>
      </c>
      <c r="T822" t="s">
        <v>334</v>
      </c>
      <c r="U822">
        <v>13</v>
      </c>
      <c r="V822" t="s">
        <v>344</v>
      </c>
      <c r="W822" t="s">
        <v>251</v>
      </c>
      <c r="X822" t="s">
        <v>251</v>
      </c>
      <c r="Y822" t="s">
        <v>251</v>
      </c>
      <c r="Z822" t="s">
        <v>251</v>
      </c>
      <c r="AA822" t="s">
        <v>251</v>
      </c>
      <c r="AB822" t="s">
        <v>251</v>
      </c>
      <c r="AC822"/>
      <c r="AD822"/>
      <c r="AE822" t="s">
        <v>251</v>
      </c>
      <c r="AF822">
        <v>5</v>
      </c>
      <c r="AG822" t="s">
        <v>314</v>
      </c>
      <c r="AH822" t="s">
        <v>251</v>
      </c>
      <c r="AI822" t="s">
        <v>251</v>
      </c>
      <c r="AJ822" t="s">
        <v>251</v>
      </c>
      <c r="AK822" t="s">
        <v>251</v>
      </c>
      <c r="AL822" t="s">
        <v>251</v>
      </c>
      <c r="AM822" t="s">
        <v>251</v>
      </c>
      <c r="AN822"/>
      <c r="AO822" t="s">
        <v>251</v>
      </c>
      <c r="AP822" t="s">
        <v>251</v>
      </c>
    </row>
    <row r="823" spans="1:42" x14ac:dyDescent="0.3">
      <c r="A823" s="210" t="str">
        <f t="shared" si="49"/>
        <v>SL_2028_art_1_51</v>
      </c>
      <c r="B823" s="229" t="str">
        <f t="shared" si="50"/>
        <v>Refuse Truck</v>
      </c>
      <c r="C823" s="240">
        <f t="shared" si="52"/>
        <v>1.3855574196514914E-3</v>
      </c>
      <c r="D823" s="421">
        <f t="shared" si="51"/>
        <v>3.9236630676916832E-8</v>
      </c>
      <c r="E823">
        <v>2.83183E-5</v>
      </c>
      <c r="F823">
        <v>1</v>
      </c>
      <c r="G823">
        <v>1</v>
      </c>
      <c r="H823">
        <v>2027</v>
      </c>
      <c r="I823">
        <v>1</v>
      </c>
      <c r="J823">
        <v>5</v>
      </c>
      <c r="K823" t="s">
        <v>312</v>
      </c>
      <c r="L823">
        <v>8</v>
      </c>
      <c r="M823">
        <v>49</v>
      </c>
      <c r="N823" t="s">
        <v>313</v>
      </c>
      <c r="O823">
        <v>49035</v>
      </c>
      <c r="P823" t="s">
        <v>235</v>
      </c>
      <c r="Q823">
        <v>490350</v>
      </c>
      <c r="R823">
        <v>51</v>
      </c>
      <c r="S823">
        <v>1</v>
      </c>
      <c r="T823" t="s">
        <v>334</v>
      </c>
      <c r="U823">
        <v>11</v>
      </c>
      <c r="V823" t="s">
        <v>345</v>
      </c>
      <c r="W823" t="s">
        <v>251</v>
      </c>
      <c r="X823" t="s">
        <v>251</v>
      </c>
      <c r="Y823" t="s">
        <v>251</v>
      </c>
      <c r="Z823" t="s">
        <v>251</v>
      </c>
      <c r="AA823" t="s">
        <v>251</v>
      </c>
      <c r="AB823" t="s">
        <v>251</v>
      </c>
      <c r="AC823"/>
      <c r="AD823"/>
      <c r="AE823" t="s">
        <v>251</v>
      </c>
      <c r="AF823">
        <v>5</v>
      </c>
      <c r="AG823" t="s">
        <v>314</v>
      </c>
      <c r="AH823" t="s">
        <v>251</v>
      </c>
      <c r="AI823" t="s">
        <v>251</v>
      </c>
      <c r="AJ823" t="s">
        <v>251</v>
      </c>
      <c r="AK823" t="s">
        <v>251</v>
      </c>
      <c r="AL823" t="s">
        <v>251</v>
      </c>
      <c r="AM823" t="s">
        <v>251</v>
      </c>
      <c r="AN823"/>
      <c r="AO823" t="s">
        <v>251</v>
      </c>
      <c r="AP823" t="s">
        <v>251</v>
      </c>
    </row>
    <row r="824" spans="1:42" x14ac:dyDescent="0.3">
      <c r="A824" s="210" t="str">
        <f t="shared" si="49"/>
        <v>SL_2028_art_1_51</v>
      </c>
      <c r="B824" s="229" t="str">
        <f t="shared" si="50"/>
        <v>Refuse Truck</v>
      </c>
      <c r="C824" s="240">
        <f t="shared" si="52"/>
        <v>1.3855574196514914E-3</v>
      </c>
      <c r="D824" s="421">
        <f t="shared" si="51"/>
        <v>3.3784185119104279E-3</v>
      </c>
      <c r="E824">
        <v>2.43831</v>
      </c>
      <c r="F824">
        <v>1</v>
      </c>
      <c r="G824">
        <v>1</v>
      </c>
      <c r="H824">
        <v>2027</v>
      </c>
      <c r="I824">
        <v>1</v>
      </c>
      <c r="J824">
        <v>5</v>
      </c>
      <c r="K824" t="s">
        <v>312</v>
      </c>
      <c r="L824">
        <v>8</v>
      </c>
      <c r="M824">
        <v>49</v>
      </c>
      <c r="N824" t="s">
        <v>313</v>
      </c>
      <c r="O824">
        <v>49035</v>
      </c>
      <c r="P824" t="s">
        <v>235</v>
      </c>
      <c r="Q824">
        <v>490350</v>
      </c>
      <c r="R824">
        <v>51</v>
      </c>
      <c r="S824">
        <v>1</v>
      </c>
      <c r="T824" t="s">
        <v>334</v>
      </c>
      <c r="U824">
        <v>1</v>
      </c>
      <c r="V824" t="s">
        <v>343</v>
      </c>
      <c r="W824" t="s">
        <v>251</v>
      </c>
      <c r="X824" t="s">
        <v>251</v>
      </c>
      <c r="Y824" t="s">
        <v>251</v>
      </c>
      <c r="Z824" t="s">
        <v>251</v>
      </c>
      <c r="AA824" t="s">
        <v>251</v>
      </c>
      <c r="AB824" t="s">
        <v>251</v>
      </c>
      <c r="AC824"/>
      <c r="AD824"/>
      <c r="AE824" t="s">
        <v>251</v>
      </c>
      <c r="AF824">
        <v>5</v>
      </c>
      <c r="AG824" t="s">
        <v>314</v>
      </c>
      <c r="AH824" t="s">
        <v>251</v>
      </c>
      <c r="AI824" t="s">
        <v>251</v>
      </c>
      <c r="AJ824" t="s">
        <v>251</v>
      </c>
      <c r="AK824" t="s">
        <v>251</v>
      </c>
      <c r="AL824" t="s">
        <v>251</v>
      </c>
      <c r="AM824" t="s">
        <v>251</v>
      </c>
      <c r="AN824"/>
      <c r="AO824" t="s">
        <v>251</v>
      </c>
      <c r="AP824" t="s">
        <v>251</v>
      </c>
    </row>
    <row r="825" spans="1:42" x14ac:dyDescent="0.3">
      <c r="A825" s="210" t="str">
        <f t="shared" si="49"/>
        <v>SL_2028_art_1_43</v>
      </c>
      <c r="B825" s="229" t="str">
        <f t="shared" si="50"/>
        <v>School Bus</v>
      </c>
      <c r="C825" s="240">
        <f t="shared" si="52"/>
        <v>1.144824296919607E-3</v>
      </c>
      <c r="D825" s="421">
        <f t="shared" si="51"/>
        <v>9.4281318078236073E-5</v>
      </c>
      <c r="E825">
        <v>8.2354399999999994E-2</v>
      </c>
      <c r="F825">
        <v>1</v>
      </c>
      <c r="G825">
        <v>1</v>
      </c>
      <c r="H825">
        <v>2027</v>
      </c>
      <c r="I825">
        <v>1</v>
      </c>
      <c r="J825">
        <v>5</v>
      </c>
      <c r="K825" t="s">
        <v>312</v>
      </c>
      <c r="L825">
        <v>8</v>
      </c>
      <c r="M825">
        <v>49</v>
      </c>
      <c r="N825" t="s">
        <v>313</v>
      </c>
      <c r="O825">
        <v>49035</v>
      </c>
      <c r="P825" t="s">
        <v>235</v>
      </c>
      <c r="Q825">
        <v>490350</v>
      </c>
      <c r="R825">
        <v>43</v>
      </c>
      <c r="S825">
        <v>1</v>
      </c>
      <c r="T825" t="s">
        <v>334</v>
      </c>
      <c r="U825">
        <v>15</v>
      </c>
      <c r="V825" t="s">
        <v>342</v>
      </c>
      <c r="W825" t="s">
        <v>251</v>
      </c>
      <c r="X825" t="s">
        <v>251</v>
      </c>
      <c r="Y825" t="s">
        <v>251</v>
      </c>
      <c r="Z825" t="s">
        <v>251</v>
      </c>
      <c r="AA825" t="s">
        <v>251</v>
      </c>
      <c r="AB825" t="s">
        <v>251</v>
      </c>
      <c r="AC825"/>
      <c r="AD825"/>
      <c r="AE825" t="s">
        <v>251</v>
      </c>
      <c r="AF825">
        <v>5</v>
      </c>
      <c r="AG825" t="s">
        <v>314</v>
      </c>
      <c r="AH825" t="s">
        <v>251</v>
      </c>
      <c r="AI825" t="s">
        <v>251</v>
      </c>
      <c r="AJ825" t="s">
        <v>251</v>
      </c>
      <c r="AK825" t="s">
        <v>251</v>
      </c>
      <c r="AL825" t="s">
        <v>251</v>
      </c>
      <c r="AM825" t="s">
        <v>251</v>
      </c>
      <c r="AN825"/>
      <c r="AO825" t="s">
        <v>251</v>
      </c>
      <c r="AP825" t="s">
        <v>251</v>
      </c>
    </row>
    <row r="826" spans="1:42" x14ac:dyDescent="0.3">
      <c r="A826" s="210" t="str">
        <f t="shared" si="49"/>
        <v>SL_2028_art_1_43</v>
      </c>
      <c r="B826" s="229" t="str">
        <f t="shared" si="50"/>
        <v>School Bus</v>
      </c>
      <c r="C826" s="240">
        <f t="shared" si="52"/>
        <v>1.144824296919607E-3</v>
      </c>
      <c r="D826" s="421">
        <f t="shared" si="51"/>
        <v>1.1458775352727729E-5</v>
      </c>
      <c r="E826">
        <v>1.0009199999999999E-2</v>
      </c>
      <c r="F826">
        <v>1</v>
      </c>
      <c r="G826">
        <v>1</v>
      </c>
      <c r="H826">
        <v>2027</v>
      </c>
      <c r="I826">
        <v>1</v>
      </c>
      <c r="J826">
        <v>5</v>
      </c>
      <c r="K826" t="s">
        <v>312</v>
      </c>
      <c r="L826">
        <v>8</v>
      </c>
      <c r="M826">
        <v>49</v>
      </c>
      <c r="N826" t="s">
        <v>313</v>
      </c>
      <c r="O826">
        <v>49035</v>
      </c>
      <c r="P826" t="s">
        <v>235</v>
      </c>
      <c r="Q826">
        <v>490350</v>
      </c>
      <c r="R826">
        <v>43</v>
      </c>
      <c r="S826">
        <v>1</v>
      </c>
      <c r="T826" t="s">
        <v>334</v>
      </c>
      <c r="U826">
        <v>13</v>
      </c>
      <c r="V826" t="s">
        <v>344</v>
      </c>
      <c r="W826" t="s">
        <v>251</v>
      </c>
      <c r="X826" t="s">
        <v>251</v>
      </c>
      <c r="Y826" t="s">
        <v>251</v>
      </c>
      <c r="Z826" t="s">
        <v>251</v>
      </c>
      <c r="AA826" t="s">
        <v>251</v>
      </c>
      <c r="AB826" t="s">
        <v>251</v>
      </c>
      <c r="AC826"/>
      <c r="AD826"/>
      <c r="AE826" t="s">
        <v>251</v>
      </c>
      <c r="AF826">
        <v>5</v>
      </c>
      <c r="AG826" t="s">
        <v>314</v>
      </c>
      <c r="AH826" t="s">
        <v>251</v>
      </c>
      <c r="AI826" t="s">
        <v>251</v>
      </c>
      <c r="AJ826" t="s">
        <v>251</v>
      </c>
      <c r="AK826" t="s">
        <v>251</v>
      </c>
      <c r="AL826" t="s">
        <v>251</v>
      </c>
      <c r="AM826" t="s">
        <v>251</v>
      </c>
      <c r="AN826"/>
      <c r="AO826" t="s">
        <v>251</v>
      </c>
      <c r="AP826" t="s">
        <v>251</v>
      </c>
    </row>
    <row r="827" spans="1:42" x14ac:dyDescent="0.3">
      <c r="A827" s="210" t="str">
        <f t="shared" si="49"/>
        <v>SL_2028_art_1_43</v>
      </c>
      <c r="B827" s="229" t="str">
        <f t="shared" si="50"/>
        <v>School Bus</v>
      </c>
      <c r="C827" s="240">
        <f t="shared" si="52"/>
        <v>1.144824296919607E-3</v>
      </c>
      <c r="D827" s="421">
        <f t="shared" si="51"/>
        <v>1.9077237601438641E-8</v>
      </c>
      <c r="E827">
        <v>1.6663900000000002E-5</v>
      </c>
      <c r="F827">
        <v>1</v>
      </c>
      <c r="G827">
        <v>1</v>
      </c>
      <c r="H827">
        <v>2027</v>
      </c>
      <c r="I827">
        <v>1</v>
      </c>
      <c r="J827">
        <v>5</v>
      </c>
      <c r="K827" t="s">
        <v>312</v>
      </c>
      <c r="L827">
        <v>8</v>
      </c>
      <c r="M827">
        <v>49</v>
      </c>
      <c r="N827" t="s">
        <v>313</v>
      </c>
      <c r="O827">
        <v>49035</v>
      </c>
      <c r="P827" t="s">
        <v>235</v>
      </c>
      <c r="Q827">
        <v>490350</v>
      </c>
      <c r="R827">
        <v>43</v>
      </c>
      <c r="S827">
        <v>1</v>
      </c>
      <c r="T827" t="s">
        <v>334</v>
      </c>
      <c r="U827">
        <v>11</v>
      </c>
      <c r="V827" t="s">
        <v>345</v>
      </c>
      <c r="W827" t="s">
        <v>251</v>
      </c>
      <c r="X827" t="s">
        <v>251</v>
      </c>
      <c r="Y827" t="s">
        <v>251</v>
      </c>
      <c r="Z827" t="s">
        <v>251</v>
      </c>
      <c r="AA827" t="s">
        <v>251</v>
      </c>
      <c r="AB827" t="s">
        <v>251</v>
      </c>
      <c r="AC827"/>
      <c r="AD827"/>
      <c r="AE827" t="s">
        <v>251</v>
      </c>
      <c r="AF827">
        <v>5</v>
      </c>
      <c r="AG827" t="s">
        <v>314</v>
      </c>
      <c r="AH827" t="s">
        <v>251</v>
      </c>
      <c r="AI827" t="s">
        <v>251</v>
      </c>
      <c r="AJ827" t="s">
        <v>251</v>
      </c>
      <c r="AK827" t="s">
        <v>251</v>
      </c>
      <c r="AL827" t="s">
        <v>251</v>
      </c>
      <c r="AM827" t="s">
        <v>251</v>
      </c>
      <c r="AN827"/>
      <c r="AO827" t="s">
        <v>251</v>
      </c>
      <c r="AP827" t="s">
        <v>251</v>
      </c>
    </row>
    <row r="828" spans="1:42" x14ac:dyDescent="0.3">
      <c r="A828" s="210" t="str">
        <f t="shared" si="49"/>
        <v>SL_2028_art_1_43</v>
      </c>
      <c r="B828" s="229" t="str">
        <f t="shared" si="50"/>
        <v>School Bus</v>
      </c>
      <c r="C828" s="240">
        <f t="shared" si="52"/>
        <v>1.144824296919607E-3</v>
      </c>
      <c r="D828" s="421">
        <f t="shared" si="51"/>
        <v>3.8903648222781465E-3</v>
      </c>
      <c r="E828">
        <v>3.3982199999999998</v>
      </c>
      <c r="F828">
        <v>1</v>
      </c>
      <c r="G828">
        <v>1</v>
      </c>
      <c r="H828">
        <v>2027</v>
      </c>
      <c r="I828">
        <v>1</v>
      </c>
      <c r="J828">
        <v>5</v>
      </c>
      <c r="K828" t="s">
        <v>312</v>
      </c>
      <c r="L828">
        <v>8</v>
      </c>
      <c r="M828">
        <v>49</v>
      </c>
      <c r="N828" t="s">
        <v>313</v>
      </c>
      <c r="O828">
        <v>49035</v>
      </c>
      <c r="P828" t="s">
        <v>235</v>
      </c>
      <c r="Q828">
        <v>490350</v>
      </c>
      <c r="R828">
        <v>43</v>
      </c>
      <c r="S828">
        <v>1</v>
      </c>
      <c r="T828" t="s">
        <v>334</v>
      </c>
      <c r="U828">
        <v>1</v>
      </c>
      <c r="V828" t="s">
        <v>343</v>
      </c>
      <c r="W828" t="s">
        <v>251</v>
      </c>
      <c r="X828" t="s">
        <v>251</v>
      </c>
      <c r="Y828" t="s">
        <v>251</v>
      </c>
      <c r="Z828" t="s">
        <v>251</v>
      </c>
      <c r="AA828" t="s">
        <v>251</v>
      </c>
      <c r="AB828" t="s">
        <v>251</v>
      </c>
      <c r="AC828"/>
      <c r="AD828"/>
      <c r="AE828" t="s">
        <v>251</v>
      </c>
      <c r="AF828">
        <v>5</v>
      </c>
      <c r="AG828" t="s">
        <v>314</v>
      </c>
      <c r="AH828" t="s">
        <v>251</v>
      </c>
      <c r="AI828" t="s">
        <v>251</v>
      </c>
      <c r="AJ828" t="s">
        <v>251</v>
      </c>
      <c r="AK828" t="s">
        <v>251</v>
      </c>
      <c r="AL828" t="s">
        <v>251</v>
      </c>
      <c r="AM828" t="s">
        <v>251</v>
      </c>
      <c r="AN828"/>
      <c r="AO828" t="s">
        <v>251</v>
      </c>
      <c r="AP828" t="s">
        <v>251</v>
      </c>
    </row>
    <row r="829" spans="1:42" x14ac:dyDescent="0.3">
      <c r="A829" s="210" t="str">
        <f t="shared" si="49"/>
        <v>SL_2028_art_1_42</v>
      </c>
      <c r="B829" s="229" t="str">
        <f t="shared" si="50"/>
        <v>Transit Bus</v>
      </c>
      <c r="C829" s="240">
        <f t="shared" si="52"/>
        <v>4.7511097353918329E-4</v>
      </c>
      <c r="D829" s="421">
        <f t="shared" si="51"/>
        <v>5.6434631658931272E-5</v>
      </c>
      <c r="E829">
        <v>0.118782</v>
      </c>
      <c r="F829">
        <v>1</v>
      </c>
      <c r="G829">
        <v>1</v>
      </c>
      <c r="H829">
        <v>2027</v>
      </c>
      <c r="I829">
        <v>1</v>
      </c>
      <c r="J829">
        <v>5</v>
      </c>
      <c r="K829" t="s">
        <v>312</v>
      </c>
      <c r="L829">
        <v>8</v>
      </c>
      <c r="M829">
        <v>49</v>
      </c>
      <c r="N829" t="s">
        <v>313</v>
      </c>
      <c r="O829">
        <v>49035</v>
      </c>
      <c r="P829" t="s">
        <v>235</v>
      </c>
      <c r="Q829">
        <v>490350</v>
      </c>
      <c r="R829">
        <v>42</v>
      </c>
      <c r="S829">
        <v>1</v>
      </c>
      <c r="T829" t="s">
        <v>334</v>
      </c>
      <c r="U829">
        <v>15</v>
      </c>
      <c r="V829" t="s">
        <v>342</v>
      </c>
      <c r="W829" t="s">
        <v>251</v>
      </c>
      <c r="X829" t="s">
        <v>251</v>
      </c>
      <c r="Y829" t="s">
        <v>251</v>
      </c>
      <c r="Z829" t="s">
        <v>251</v>
      </c>
      <c r="AA829" t="s">
        <v>251</v>
      </c>
      <c r="AB829" t="s">
        <v>251</v>
      </c>
      <c r="AC829"/>
      <c r="AD829"/>
      <c r="AE829" t="s">
        <v>251</v>
      </c>
      <c r="AF829">
        <v>5</v>
      </c>
      <c r="AG829" t="s">
        <v>314</v>
      </c>
      <c r="AH829" t="s">
        <v>251</v>
      </c>
      <c r="AI829" t="s">
        <v>251</v>
      </c>
      <c r="AJ829" t="s">
        <v>251</v>
      </c>
      <c r="AK829" t="s">
        <v>251</v>
      </c>
      <c r="AL829" t="s">
        <v>251</v>
      </c>
      <c r="AM829" t="s">
        <v>251</v>
      </c>
      <c r="AN829"/>
      <c r="AO829" t="s">
        <v>251</v>
      </c>
      <c r="AP829" t="s">
        <v>251</v>
      </c>
    </row>
    <row r="830" spans="1:42" x14ac:dyDescent="0.3">
      <c r="A830" s="210" t="str">
        <f t="shared" si="49"/>
        <v>SL_2028_art_1_42</v>
      </c>
      <c r="B830" s="229" t="str">
        <f t="shared" si="50"/>
        <v>Transit Bus</v>
      </c>
      <c r="C830" s="240">
        <f t="shared" si="52"/>
        <v>4.7511097353918329E-4</v>
      </c>
      <c r="D830" s="421">
        <f t="shared" si="51"/>
        <v>7.014015791261609E-6</v>
      </c>
      <c r="E830">
        <v>1.4762900000000001E-2</v>
      </c>
      <c r="F830">
        <v>1</v>
      </c>
      <c r="G830">
        <v>1</v>
      </c>
      <c r="H830">
        <v>2027</v>
      </c>
      <c r="I830">
        <v>1</v>
      </c>
      <c r="J830">
        <v>5</v>
      </c>
      <c r="K830" t="s">
        <v>312</v>
      </c>
      <c r="L830">
        <v>8</v>
      </c>
      <c r="M830">
        <v>49</v>
      </c>
      <c r="N830" t="s">
        <v>313</v>
      </c>
      <c r="O830">
        <v>49035</v>
      </c>
      <c r="P830" t="s">
        <v>235</v>
      </c>
      <c r="Q830">
        <v>490350</v>
      </c>
      <c r="R830">
        <v>42</v>
      </c>
      <c r="S830">
        <v>1</v>
      </c>
      <c r="T830" t="s">
        <v>334</v>
      </c>
      <c r="U830">
        <v>13</v>
      </c>
      <c r="V830" t="s">
        <v>344</v>
      </c>
      <c r="W830" t="s">
        <v>251</v>
      </c>
      <c r="X830" t="s">
        <v>251</v>
      </c>
      <c r="Y830" t="s">
        <v>251</v>
      </c>
      <c r="Z830" t="s">
        <v>251</v>
      </c>
      <c r="AA830" t="s">
        <v>251</v>
      </c>
      <c r="AB830" t="s">
        <v>251</v>
      </c>
      <c r="AC830"/>
      <c r="AD830"/>
      <c r="AE830" t="s">
        <v>251</v>
      </c>
      <c r="AF830">
        <v>5</v>
      </c>
      <c r="AG830" t="s">
        <v>314</v>
      </c>
      <c r="AH830" t="s">
        <v>251</v>
      </c>
      <c r="AI830" t="s">
        <v>251</v>
      </c>
      <c r="AJ830" t="s">
        <v>251</v>
      </c>
      <c r="AK830" t="s">
        <v>251</v>
      </c>
      <c r="AL830" t="s">
        <v>251</v>
      </c>
      <c r="AM830" t="s">
        <v>251</v>
      </c>
      <c r="AN830"/>
      <c r="AO830" t="s">
        <v>251</v>
      </c>
      <c r="AP830" t="s">
        <v>251</v>
      </c>
    </row>
    <row r="831" spans="1:42" x14ac:dyDescent="0.3">
      <c r="A831" s="210" t="str">
        <f t="shared" si="49"/>
        <v>SL_2028_art_1_42</v>
      </c>
      <c r="B831" s="229" t="str">
        <f t="shared" si="50"/>
        <v>Transit Bus</v>
      </c>
      <c r="C831" s="240">
        <f t="shared" si="52"/>
        <v>4.7511097353918329E-4</v>
      </c>
      <c r="D831" s="421">
        <f t="shared" si="51"/>
        <v>1.5171813740221449E-8</v>
      </c>
      <c r="E831">
        <v>3.1933200000000001E-5</v>
      </c>
      <c r="F831">
        <v>1</v>
      </c>
      <c r="G831">
        <v>1</v>
      </c>
      <c r="H831">
        <v>2027</v>
      </c>
      <c r="I831">
        <v>1</v>
      </c>
      <c r="J831">
        <v>5</v>
      </c>
      <c r="K831" t="s">
        <v>312</v>
      </c>
      <c r="L831">
        <v>8</v>
      </c>
      <c r="M831">
        <v>49</v>
      </c>
      <c r="N831" t="s">
        <v>313</v>
      </c>
      <c r="O831">
        <v>49035</v>
      </c>
      <c r="P831" t="s">
        <v>235</v>
      </c>
      <c r="Q831">
        <v>490350</v>
      </c>
      <c r="R831">
        <v>42</v>
      </c>
      <c r="S831">
        <v>1</v>
      </c>
      <c r="T831" t="s">
        <v>334</v>
      </c>
      <c r="U831">
        <v>11</v>
      </c>
      <c r="V831" t="s">
        <v>345</v>
      </c>
      <c r="W831" t="s">
        <v>251</v>
      </c>
      <c r="X831" t="s">
        <v>251</v>
      </c>
      <c r="Y831" t="s">
        <v>251</v>
      </c>
      <c r="Z831" t="s">
        <v>251</v>
      </c>
      <c r="AA831" t="s">
        <v>251</v>
      </c>
      <c r="AB831" t="s">
        <v>251</v>
      </c>
      <c r="AC831"/>
      <c r="AD831"/>
      <c r="AE831" t="s">
        <v>251</v>
      </c>
      <c r="AF831">
        <v>5</v>
      </c>
      <c r="AG831" t="s">
        <v>314</v>
      </c>
      <c r="AH831" t="s">
        <v>251</v>
      </c>
      <c r="AI831" t="s">
        <v>251</v>
      </c>
      <c r="AJ831" t="s">
        <v>251</v>
      </c>
      <c r="AK831" t="s">
        <v>251</v>
      </c>
      <c r="AL831" t="s">
        <v>251</v>
      </c>
      <c r="AM831" t="s">
        <v>251</v>
      </c>
      <c r="AN831"/>
      <c r="AO831" t="s">
        <v>251</v>
      </c>
      <c r="AP831" t="s">
        <v>251</v>
      </c>
    </row>
    <row r="832" spans="1:42" x14ac:dyDescent="0.3">
      <c r="A832" s="210" t="str">
        <f t="shared" si="49"/>
        <v>SL_2028_art_1_42</v>
      </c>
      <c r="B832" s="229" t="str">
        <f t="shared" si="50"/>
        <v>Transit Bus</v>
      </c>
      <c r="C832" s="240">
        <f t="shared" si="52"/>
        <v>4.7511097353918329E-4</v>
      </c>
      <c r="D832" s="421">
        <f t="shared" si="51"/>
        <v>2.9803283770236783E-3</v>
      </c>
      <c r="E832">
        <v>6.2729100000000004</v>
      </c>
      <c r="F832">
        <v>1</v>
      </c>
      <c r="G832">
        <v>1</v>
      </c>
      <c r="H832">
        <v>2027</v>
      </c>
      <c r="I832">
        <v>1</v>
      </c>
      <c r="J832">
        <v>5</v>
      </c>
      <c r="K832" t="s">
        <v>312</v>
      </c>
      <c r="L832">
        <v>8</v>
      </c>
      <c r="M832">
        <v>49</v>
      </c>
      <c r="N832" t="s">
        <v>313</v>
      </c>
      <c r="O832">
        <v>49035</v>
      </c>
      <c r="P832" t="s">
        <v>235</v>
      </c>
      <c r="Q832">
        <v>490350</v>
      </c>
      <c r="R832">
        <v>42</v>
      </c>
      <c r="S832">
        <v>1</v>
      </c>
      <c r="T832" t="s">
        <v>334</v>
      </c>
      <c r="U832">
        <v>1</v>
      </c>
      <c r="V832" t="s">
        <v>343</v>
      </c>
      <c r="W832" t="s">
        <v>251</v>
      </c>
      <c r="X832" t="s">
        <v>251</v>
      </c>
      <c r="Y832" t="s">
        <v>251</v>
      </c>
      <c r="Z832" t="s">
        <v>251</v>
      </c>
      <c r="AA832" t="s">
        <v>251</v>
      </c>
      <c r="AB832" t="s">
        <v>251</v>
      </c>
      <c r="AC832"/>
      <c r="AD832"/>
      <c r="AE832" t="s">
        <v>251</v>
      </c>
      <c r="AF832">
        <v>5</v>
      </c>
      <c r="AG832" t="s">
        <v>314</v>
      </c>
      <c r="AH832" t="s">
        <v>251</v>
      </c>
      <c r="AI832" t="s">
        <v>251</v>
      </c>
      <c r="AJ832" t="s">
        <v>251</v>
      </c>
      <c r="AK832" t="s">
        <v>251</v>
      </c>
      <c r="AL832" t="s">
        <v>251</v>
      </c>
      <c r="AM832" t="s">
        <v>251</v>
      </c>
      <c r="AN832"/>
      <c r="AO832" t="s">
        <v>251</v>
      </c>
      <c r="AP832" t="s">
        <v>251</v>
      </c>
    </row>
    <row r="833" spans="1:42" x14ac:dyDescent="0.3">
      <c r="A833" s="210" t="str">
        <f t="shared" si="49"/>
        <v>SL_2028_art_1_41</v>
      </c>
      <c r="B833" s="229" t="str">
        <f t="shared" si="50"/>
        <v>Intercity Bus</v>
      </c>
      <c r="C833" s="240">
        <f t="shared" si="52"/>
        <v>1.4397214122347196E-3</v>
      </c>
      <c r="D833" s="421">
        <f t="shared" si="51"/>
        <v>9.6553188845826802E-5</v>
      </c>
      <c r="E833">
        <v>6.7063800000000007E-2</v>
      </c>
      <c r="F833">
        <v>1</v>
      </c>
      <c r="G833">
        <v>1</v>
      </c>
      <c r="H833">
        <v>2027</v>
      </c>
      <c r="I833">
        <v>1</v>
      </c>
      <c r="J833">
        <v>5</v>
      </c>
      <c r="K833" t="s">
        <v>312</v>
      </c>
      <c r="L833">
        <v>8</v>
      </c>
      <c r="M833">
        <v>49</v>
      </c>
      <c r="N833" t="s">
        <v>313</v>
      </c>
      <c r="O833">
        <v>49035</v>
      </c>
      <c r="P833" t="s">
        <v>235</v>
      </c>
      <c r="Q833">
        <v>490350</v>
      </c>
      <c r="R833">
        <v>41</v>
      </c>
      <c r="S833">
        <v>1</v>
      </c>
      <c r="T833" t="s">
        <v>334</v>
      </c>
      <c r="U833">
        <v>15</v>
      </c>
      <c r="V833" t="s">
        <v>342</v>
      </c>
      <c r="W833" t="s">
        <v>251</v>
      </c>
      <c r="X833" t="s">
        <v>251</v>
      </c>
      <c r="Y833" t="s">
        <v>251</v>
      </c>
      <c r="Z833" t="s">
        <v>251</v>
      </c>
      <c r="AA833" t="s">
        <v>251</v>
      </c>
      <c r="AB833" t="s">
        <v>251</v>
      </c>
      <c r="AC833"/>
      <c r="AD833"/>
      <c r="AE833" t="s">
        <v>251</v>
      </c>
      <c r="AF833">
        <v>5</v>
      </c>
      <c r="AG833" t="s">
        <v>314</v>
      </c>
      <c r="AH833" t="s">
        <v>251</v>
      </c>
      <c r="AI833" t="s">
        <v>251</v>
      </c>
      <c r="AJ833" t="s">
        <v>251</v>
      </c>
      <c r="AK833" t="s">
        <v>251</v>
      </c>
      <c r="AL833" t="s">
        <v>251</v>
      </c>
      <c r="AM833" t="s">
        <v>251</v>
      </c>
      <c r="AN833"/>
      <c r="AO833" t="s">
        <v>251</v>
      </c>
      <c r="AP833" t="s">
        <v>251</v>
      </c>
    </row>
    <row r="834" spans="1:42" x14ac:dyDescent="0.3">
      <c r="A834" s="210" t="str">
        <f t="shared" si="49"/>
        <v>SL_2028_art_1_41</v>
      </c>
      <c r="B834" s="229" t="str">
        <f t="shared" si="50"/>
        <v>Intercity Bus</v>
      </c>
      <c r="C834" s="240">
        <f t="shared" si="52"/>
        <v>1.4397214122347196E-3</v>
      </c>
      <c r="D834" s="421">
        <f t="shared" si="51"/>
        <v>4.2367401858537214E-3</v>
      </c>
      <c r="E834">
        <v>2.9427500000000002</v>
      </c>
      <c r="F834">
        <v>1</v>
      </c>
      <c r="G834">
        <v>1</v>
      </c>
      <c r="H834">
        <v>2027</v>
      </c>
      <c r="I834">
        <v>1</v>
      </c>
      <c r="J834">
        <v>5</v>
      </c>
      <c r="K834" t="s">
        <v>312</v>
      </c>
      <c r="L834">
        <v>8</v>
      </c>
      <c r="M834">
        <v>49</v>
      </c>
      <c r="N834" t="s">
        <v>313</v>
      </c>
      <c r="O834">
        <v>49035</v>
      </c>
      <c r="P834" t="s">
        <v>235</v>
      </c>
      <c r="Q834">
        <v>490350</v>
      </c>
      <c r="R834">
        <v>41</v>
      </c>
      <c r="S834">
        <v>1</v>
      </c>
      <c r="T834" t="s">
        <v>334</v>
      </c>
      <c r="U834">
        <v>1</v>
      </c>
      <c r="V834" t="s">
        <v>343</v>
      </c>
      <c r="W834" t="s">
        <v>251</v>
      </c>
      <c r="X834" t="s">
        <v>251</v>
      </c>
      <c r="Y834" t="s">
        <v>251</v>
      </c>
      <c r="Z834" t="s">
        <v>251</v>
      </c>
      <c r="AA834" t="s">
        <v>251</v>
      </c>
      <c r="AB834" t="s">
        <v>251</v>
      </c>
      <c r="AC834"/>
      <c r="AD834"/>
      <c r="AE834" t="s">
        <v>251</v>
      </c>
      <c r="AF834">
        <v>5</v>
      </c>
      <c r="AG834" t="s">
        <v>314</v>
      </c>
      <c r="AH834" t="s">
        <v>251</v>
      </c>
      <c r="AI834" t="s">
        <v>251</v>
      </c>
      <c r="AJ834" t="s">
        <v>251</v>
      </c>
      <c r="AK834" t="s">
        <v>251</v>
      </c>
      <c r="AL834" t="s">
        <v>251</v>
      </c>
      <c r="AM834" t="s">
        <v>251</v>
      </c>
      <c r="AN834"/>
      <c r="AO834" t="s">
        <v>251</v>
      </c>
      <c r="AP834" t="s">
        <v>251</v>
      </c>
    </row>
    <row r="835" spans="1:42" x14ac:dyDescent="0.3">
      <c r="A835" s="210" t="str">
        <f t="shared" si="49"/>
        <v>SL_2028_art_1_32</v>
      </c>
      <c r="B835" s="229" t="str">
        <f t="shared" si="50"/>
        <v>Light Commercial Truck</v>
      </c>
      <c r="C835" s="240">
        <f t="shared" si="52"/>
        <v>2.8352451231163752E-2</v>
      </c>
      <c r="D835" s="421">
        <f t="shared" si="51"/>
        <v>1.0316209495166318E-4</v>
      </c>
      <c r="E835">
        <v>3.6385599999999999E-3</v>
      </c>
      <c r="F835">
        <v>1</v>
      </c>
      <c r="G835">
        <v>1</v>
      </c>
      <c r="H835">
        <v>2027</v>
      </c>
      <c r="I835">
        <v>1</v>
      </c>
      <c r="J835">
        <v>5</v>
      </c>
      <c r="K835" t="s">
        <v>312</v>
      </c>
      <c r="L835">
        <v>8</v>
      </c>
      <c r="M835">
        <v>49</v>
      </c>
      <c r="N835" t="s">
        <v>313</v>
      </c>
      <c r="O835">
        <v>49035</v>
      </c>
      <c r="P835" t="s">
        <v>235</v>
      </c>
      <c r="Q835">
        <v>490350</v>
      </c>
      <c r="R835">
        <v>32</v>
      </c>
      <c r="S835">
        <v>1</v>
      </c>
      <c r="T835" t="s">
        <v>334</v>
      </c>
      <c r="U835">
        <v>15</v>
      </c>
      <c r="V835" t="s">
        <v>342</v>
      </c>
      <c r="W835" t="s">
        <v>251</v>
      </c>
      <c r="X835" t="s">
        <v>251</v>
      </c>
      <c r="Y835" t="s">
        <v>251</v>
      </c>
      <c r="Z835" t="s">
        <v>251</v>
      </c>
      <c r="AA835" t="s">
        <v>251</v>
      </c>
      <c r="AB835" t="s">
        <v>251</v>
      </c>
      <c r="AC835"/>
      <c r="AD835"/>
      <c r="AE835" t="s">
        <v>251</v>
      </c>
      <c r="AF835">
        <v>5</v>
      </c>
      <c r="AG835" t="s">
        <v>314</v>
      </c>
      <c r="AH835" t="s">
        <v>251</v>
      </c>
      <c r="AI835" t="s">
        <v>251</v>
      </c>
      <c r="AJ835" t="s">
        <v>251</v>
      </c>
      <c r="AK835" t="s">
        <v>251</v>
      </c>
      <c r="AL835" t="s">
        <v>251</v>
      </c>
      <c r="AM835" t="s">
        <v>251</v>
      </c>
      <c r="AN835"/>
      <c r="AO835" t="s">
        <v>251</v>
      </c>
      <c r="AP835" t="s">
        <v>251</v>
      </c>
    </row>
    <row r="836" spans="1:42" x14ac:dyDescent="0.3">
      <c r="A836" s="210" t="str">
        <f t="shared" si="49"/>
        <v>SL_2028_art_1_32</v>
      </c>
      <c r="B836" s="229" t="str">
        <f t="shared" si="50"/>
        <v>Light Commercial Truck</v>
      </c>
      <c r="C836" s="240">
        <f t="shared" si="52"/>
        <v>2.8352451231163752E-2</v>
      </c>
      <c r="D836" s="421">
        <f t="shared" si="51"/>
        <v>1.3236115037658949E-2</v>
      </c>
      <c r="E836">
        <v>0.46684199999999998</v>
      </c>
      <c r="F836">
        <v>1</v>
      </c>
      <c r="G836">
        <v>1</v>
      </c>
      <c r="H836">
        <v>2027</v>
      </c>
      <c r="I836">
        <v>1</v>
      </c>
      <c r="J836">
        <v>5</v>
      </c>
      <c r="K836" t="s">
        <v>312</v>
      </c>
      <c r="L836">
        <v>8</v>
      </c>
      <c r="M836">
        <v>49</v>
      </c>
      <c r="N836" t="s">
        <v>313</v>
      </c>
      <c r="O836">
        <v>49035</v>
      </c>
      <c r="P836" t="s">
        <v>235</v>
      </c>
      <c r="Q836">
        <v>490350</v>
      </c>
      <c r="R836">
        <v>32</v>
      </c>
      <c r="S836">
        <v>1</v>
      </c>
      <c r="T836" t="s">
        <v>334</v>
      </c>
      <c r="U836">
        <v>13</v>
      </c>
      <c r="V836" t="s">
        <v>344</v>
      </c>
      <c r="W836" t="s">
        <v>251</v>
      </c>
      <c r="X836" t="s">
        <v>251</v>
      </c>
      <c r="Y836" t="s">
        <v>251</v>
      </c>
      <c r="Z836" t="s">
        <v>251</v>
      </c>
      <c r="AA836" t="s">
        <v>251</v>
      </c>
      <c r="AB836" t="s">
        <v>251</v>
      </c>
      <c r="AC836"/>
      <c r="AD836"/>
      <c r="AE836" t="s">
        <v>251</v>
      </c>
      <c r="AF836">
        <v>5</v>
      </c>
      <c r="AG836" t="s">
        <v>314</v>
      </c>
      <c r="AH836" t="s">
        <v>251</v>
      </c>
      <c r="AI836" t="s">
        <v>251</v>
      </c>
      <c r="AJ836" t="s">
        <v>251</v>
      </c>
      <c r="AK836" t="s">
        <v>251</v>
      </c>
      <c r="AL836" t="s">
        <v>251</v>
      </c>
      <c r="AM836" t="s">
        <v>251</v>
      </c>
      <c r="AN836"/>
      <c r="AO836" t="s">
        <v>251</v>
      </c>
      <c r="AP836" t="s">
        <v>251</v>
      </c>
    </row>
    <row r="837" spans="1:42" x14ac:dyDescent="0.3">
      <c r="A837" s="210" t="str">
        <f t="shared" si="49"/>
        <v>SL_2028_art_1_32</v>
      </c>
      <c r="B837" s="229" t="str">
        <f t="shared" si="50"/>
        <v>Light Commercial Truck</v>
      </c>
      <c r="C837" s="240">
        <f t="shared" si="52"/>
        <v>2.8352451231163752E-2</v>
      </c>
      <c r="D837" s="421">
        <f t="shared" si="51"/>
        <v>3.3747355651429592E-5</v>
      </c>
      <c r="E837">
        <v>1.1902799999999999E-3</v>
      </c>
      <c r="F837">
        <v>1</v>
      </c>
      <c r="G837">
        <v>1</v>
      </c>
      <c r="H837">
        <v>2027</v>
      </c>
      <c r="I837">
        <v>1</v>
      </c>
      <c r="J837">
        <v>5</v>
      </c>
      <c r="K837" t="s">
        <v>312</v>
      </c>
      <c r="L837">
        <v>8</v>
      </c>
      <c r="M837">
        <v>49</v>
      </c>
      <c r="N837" t="s">
        <v>313</v>
      </c>
      <c r="O837">
        <v>49035</v>
      </c>
      <c r="P837" t="s">
        <v>235</v>
      </c>
      <c r="Q837">
        <v>490350</v>
      </c>
      <c r="R837">
        <v>32</v>
      </c>
      <c r="S837">
        <v>1</v>
      </c>
      <c r="T837" t="s">
        <v>334</v>
      </c>
      <c r="U837">
        <v>11</v>
      </c>
      <c r="V837" t="s">
        <v>345</v>
      </c>
      <c r="W837" t="s">
        <v>251</v>
      </c>
      <c r="X837" t="s">
        <v>251</v>
      </c>
      <c r="Y837" t="s">
        <v>251</v>
      </c>
      <c r="Z837" t="s">
        <v>251</v>
      </c>
      <c r="AA837" t="s">
        <v>251</v>
      </c>
      <c r="AB837" t="s">
        <v>251</v>
      </c>
      <c r="AC837"/>
      <c r="AD837"/>
      <c r="AE837" t="s">
        <v>251</v>
      </c>
      <c r="AF837">
        <v>5</v>
      </c>
      <c r="AG837" t="s">
        <v>314</v>
      </c>
      <c r="AH837" t="s">
        <v>251</v>
      </c>
      <c r="AI837" t="s">
        <v>251</v>
      </c>
      <c r="AJ837" t="s">
        <v>251</v>
      </c>
      <c r="AK837" t="s">
        <v>251</v>
      </c>
      <c r="AL837" t="s">
        <v>251</v>
      </c>
      <c r="AM837" t="s">
        <v>251</v>
      </c>
      <c r="AN837"/>
      <c r="AO837" t="s">
        <v>251</v>
      </c>
      <c r="AP837" t="s">
        <v>251</v>
      </c>
    </row>
    <row r="838" spans="1:42" x14ac:dyDescent="0.3">
      <c r="A838" s="210" t="str">
        <f t="shared" si="49"/>
        <v>SL_2028_art_1_32</v>
      </c>
      <c r="B838" s="229" t="str">
        <f t="shared" si="50"/>
        <v>Light Commercial Truck</v>
      </c>
      <c r="C838" s="240">
        <f t="shared" si="52"/>
        <v>2.8352451231163752E-2</v>
      </c>
      <c r="D838" s="421">
        <f t="shared" si="51"/>
        <v>8.8016499028487818E-3</v>
      </c>
      <c r="E838">
        <v>0.31043700000000002</v>
      </c>
      <c r="F838">
        <v>1</v>
      </c>
      <c r="G838">
        <v>1</v>
      </c>
      <c r="H838">
        <v>2027</v>
      </c>
      <c r="I838">
        <v>1</v>
      </c>
      <c r="J838">
        <v>5</v>
      </c>
      <c r="K838" t="s">
        <v>312</v>
      </c>
      <c r="L838">
        <v>8</v>
      </c>
      <c r="M838">
        <v>49</v>
      </c>
      <c r="N838" t="s">
        <v>313</v>
      </c>
      <c r="O838">
        <v>49035</v>
      </c>
      <c r="P838" t="s">
        <v>235</v>
      </c>
      <c r="Q838">
        <v>490350</v>
      </c>
      <c r="R838">
        <v>32</v>
      </c>
      <c r="S838">
        <v>1</v>
      </c>
      <c r="T838" t="s">
        <v>334</v>
      </c>
      <c r="U838">
        <v>1</v>
      </c>
      <c r="V838" t="s">
        <v>343</v>
      </c>
      <c r="W838" t="s">
        <v>251</v>
      </c>
      <c r="X838" t="s">
        <v>251</v>
      </c>
      <c r="Y838" t="s">
        <v>251</v>
      </c>
      <c r="Z838" t="s">
        <v>251</v>
      </c>
      <c r="AA838" t="s">
        <v>251</v>
      </c>
      <c r="AB838" t="s">
        <v>251</v>
      </c>
      <c r="AC838"/>
      <c r="AD838"/>
      <c r="AE838" t="s">
        <v>251</v>
      </c>
      <c r="AF838">
        <v>5</v>
      </c>
      <c r="AG838" t="s">
        <v>314</v>
      </c>
      <c r="AH838" t="s">
        <v>251</v>
      </c>
      <c r="AI838" t="s">
        <v>251</v>
      </c>
      <c r="AJ838" t="s">
        <v>251</v>
      </c>
      <c r="AK838" t="s">
        <v>251</v>
      </c>
      <c r="AL838" t="s">
        <v>251</v>
      </c>
      <c r="AM838" t="s">
        <v>251</v>
      </c>
      <c r="AN838"/>
      <c r="AO838" t="s">
        <v>251</v>
      </c>
      <c r="AP838" t="s">
        <v>251</v>
      </c>
    </row>
    <row r="839" spans="1:42" x14ac:dyDescent="0.3">
      <c r="A839" s="210" t="str">
        <f t="shared" si="49"/>
        <v>SL_2028_art_1_31</v>
      </c>
      <c r="B839" s="229" t="str">
        <f t="shared" si="50"/>
        <v>Passenger Truck</v>
      </c>
      <c r="C839" s="240">
        <f t="shared" si="52"/>
        <v>0.24407841471830063</v>
      </c>
      <c r="D839" s="421">
        <f t="shared" si="51"/>
        <v>7.9882715804249587E-4</v>
      </c>
      <c r="E839">
        <v>3.27283E-3</v>
      </c>
      <c r="F839">
        <v>1</v>
      </c>
      <c r="G839">
        <v>1</v>
      </c>
      <c r="H839">
        <v>2027</v>
      </c>
      <c r="I839">
        <v>1</v>
      </c>
      <c r="J839">
        <v>5</v>
      </c>
      <c r="K839" t="s">
        <v>312</v>
      </c>
      <c r="L839">
        <v>8</v>
      </c>
      <c r="M839">
        <v>49</v>
      </c>
      <c r="N839" t="s">
        <v>313</v>
      </c>
      <c r="O839">
        <v>49035</v>
      </c>
      <c r="P839" t="s">
        <v>235</v>
      </c>
      <c r="Q839">
        <v>490350</v>
      </c>
      <c r="R839">
        <v>31</v>
      </c>
      <c r="S839">
        <v>1</v>
      </c>
      <c r="T839" t="s">
        <v>334</v>
      </c>
      <c r="U839">
        <v>15</v>
      </c>
      <c r="V839" t="s">
        <v>342</v>
      </c>
      <c r="W839" t="s">
        <v>251</v>
      </c>
      <c r="X839" t="s">
        <v>251</v>
      </c>
      <c r="Y839" t="s">
        <v>251</v>
      </c>
      <c r="Z839" t="s">
        <v>251</v>
      </c>
      <c r="AA839" t="s">
        <v>251</v>
      </c>
      <c r="AB839" t="s">
        <v>251</v>
      </c>
      <c r="AC839"/>
      <c r="AD839"/>
      <c r="AE839" t="s">
        <v>251</v>
      </c>
      <c r="AF839">
        <v>5</v>
      </c>
      <c r="AG839" t="s">
        <v>314</v>
      </c>
      <c r="AH839" t="s">
        <v>251</v>
      </c>
      <c r="AI839" t="s">
        <v>251</v>
      </c>
      <c r="AJ839" t="s">
        <v>251</v>
      </c>
      <c r="AK839" t="s">
        <v>251</v>
      </c>
      <c r="AL839" t="s">
        <v>251</v>
      </c>
      <c r="AM839" t="s">
        <v>251</v>
      </c>
      <c r="AN839"/>
      <c r="AO839" t="s">
        <v>251</v>
      </c>
      <c r="AP839" t="s">
        <v>251</v>
      </c>
    </row>
    <row r="840" spans="1:42" x14ac:dyDescent="0.3">
      <c r="A840" s="210" t="str">
        <f t="shared" si="49"/>
        <v>SL_2028_art_1_31</v>
      </c>
      <c r="B840" s="229" t="str">
        <f t="shared" si="50"/>
        <v>Passenger Truck</v>
      </c>
      <c r="C840" s="240">
        <f t="shared" si="52"/>
        <v>0.24407841471830063</v>
      </c>
      <c r="D840" s="421">
        <f t="shared" si="51"/>
        <v>0.11370246502603204</v>
      </c>
      <c r="E840">
        <v>0.46584399999999998</v>
      </c>
      <c r="F840">
        <v>1</v>
      </c>
      <c r="G840">
        <v>1</v>
      </c>
      <c r="H840">
        <v>2027</v>
      </c>
      <c r="I840">
        <v>1</v>
      </c>
      <c r="J840">
        <v>5</v>
      </c>
      <c r="K840" t="s">
        <v>312</v>
      </c>
      <c r="L840">
        <v>8</v>
      </c>
      <c r="M840">
        <v>49</v>
      </c>
      <c r="N840" t="s">
        <v>313</v>
      </c>
      <c r="O840">
        <v>49035</v>
      </c>
      <c r="P840" t="s">
        <v>235</v>
      </c>
      <c r="Q840">
        <v>490350</v>
      </c>
      <c r="R840">
        <v>31</v>
      </c>
      <c r="S840">
        <v>1</v>
      </c>
      <c r="T840" t="s">
        <v>334</v>
      </c>
      <c r="U840">
        <v>13</v>
      </c>
      <c r="V840" t="s">
        <v>344</v>
      </c>
      <c r="W840" t="s">
        <v>251</v>
      </c>
      <c r="X840" t="s">
        <v>251</v>
      </c>
      <c r="Y840" t="s">
        <v>251</v>
      </c>
      <c r="Z840" t="s">
        <v>251</v>
      </c>
      <c r="AA840" t="s">
        <v>251</v>
      </c>
      <c r="AB840" t="s">
        <v>251</v>
      </c>
      <c r="AC840"/>
      <c r="AD840"/>
      <c r="AE840" t="s">
        <v>251</v>
      </c>
      <c r="AF840">
        <v>5</v>
      </c>
      <c r="AG840" t="s">
        <v>314</v>
      </c>
      <c r="AH840" t="s">
        <v>251</v>
      </c>
      <c r="AI840" t="s">
        <v>251</v>
      </c>
      <c r="AJ840" t="s">
        <v>251</v>
      </c>
      <c r="AK840" t="s">
        <v>251</v>
      </c>
      <c r="AL840" t="s">
        <v>251</v>
      </c>
      <c r="AM840" t="s">
        <v>251</v>
      </c>
      <c r="AN840"/>
      <c r="AO840" t="s">
        <v>251</v>
      </c>
      <c r="AP840" t="s">
        <v>251</v>
      </c>
    </row>
    <row r="841" spans="1:42" x14ac:dyDescent="0.3">
      <c r="A841" s="210" t="str">
        <f t="shared" si="49"/>
        <v>SL_2028_art_1_31</v>
      </c>
      <c r="B841" s="229" t="str">
        <f t="shared" si="50"/>
        <v>Passenger Truck</v>
      </c>
      <c r="C841" s="240">
        <f t="shared" si="52"/>
        <v>0.24407841471830063</v>
      </c>
      <c r="D841" s="421">
        <f t="shared" si="51"/>
        <v>2.9048260292454395E-4</v>
      </c>
      <c r="E841">
        <v>1.19012E-3</v>
      </c>
      <c r="F841">
        <v>1</v>
      </c>
      <c r="G841">
        <v>1</v>
      </c>
      <c r="H841">
        <v>2027</v>
      </c>
      <c r="I841">
        <v>1</v>
      </c>
      <c r="J841">
        <v>5</v>
      </c>
      <c r="K841" t="s">
        <v>312</v>
      </c>
      <c r="L841">
        <v>8</v>
      </c>
      <c r="M841">
        <v>49</v>
      </c>
      <c r="N841" t="s">
        <v>313</v>
      </c>
      <c r="O841">
        <v>49035</v>
      </c>
      <c r="P841" t="s">
        <v>235</v>
      </c>
      <c r="Q841">
        <v>490350</v>
      </c>
      <c r="R841">
        <v>31</v>
      </c>
      <c r="S841">
        <v>1</v>
      </c>
      <c r="T841" t="s">
        <v>334</v>
      </c>
      <c r="U841">
        <v>11</v>
      </c>
      <c r="V841" t="s">
        <v>345</v>
      </c>
      <c r="W841" t="s">
        <v>251</v>
      </c>
      <c r="X841" t="s">
        <v>251</v>
      </c>
      <c r="Y841" t="s">
        <v>251</v>
      </c>
      <c r="Z841" t="s">
        <v>251</v>
      </c>
      <c r="AA841" t="s">
        <v>251</v>
      </c>
      <c r="AB841" t="s">
        <v>251</v>
      </c>
      <c r="AC841"/>
      <c r="AD841"/>
      <c r="AE841" t="s">
        <v>251</v>
      </c>
      <c r="AF841">
        <v>5</v>
      </c>
      <c r="AG841" t="s">
        <v>314</v>
      </c>
      <c r="AH841" t="s">
        <v>251</v>
      </c>
      <c r="AI841" t="s">
        <v>251</v>
      </c>
      <c r="AJ841" t="s">
        <v>251</v>
      </c>
      <c r="AK841" t="s">
        <v>251</v>
      </c>
      <c r="AL841" t="s">
        <v>251</v>
      </c>
      <c r="AM841" t="s">
        <v>251</v>
      </c>
      <c r="AN841"/>
      <c r="AO841" t="s">
        <v>251</v>
      </c>
      <c r="AP841" t="s">
        <v>251</v>
      </c>
    </row>
    <row r="842" spans="1:42" x14ac:dyDescent="0.3">
      <c r="A842" s="210" t="str">
        <f t="shared" si="49"/>
        <v>SL_2028_art_1_31</v>
      </c>
      <c r="B842" s="229" t="str">
        <f t="shared" si="50"/>
        <v>Passenger Truck</v>
      </c>
      <c r="C842" s="240">
        <f t="shared" si="52"/>
        <v>0.24407841471830063</v>
      </c>
      <c r="D842" s="421">
        <f t="shared" si="51"/>
        <v>7.5596942920210949E-2</v>
      </c>
      <c r="E842">
        <v>0.309724</v>
      </c>
      <c r="F842">
        <v>1</v>
      </c>
      <c r="G842">
        <v>1</v>
      </c>
      <c r="H842">
        <v>2027</v>
      </c>
      <c r="I842">
        <v>1</v>
      </c>
      <c r="J842">
        <v>5</v>
      </c>
      <c r="K842" t="s">
        <v>312</v>
      </c>
      <c r="L842">
        <v>8</v>
      </c>
      <c r="M842">
        <v>49</v>
      </c>
      <c r="N842" t="s">
        <v>313</v>
      </c>
      <c r="O842">
        <v>49035</v>
      </c>
      <c r="P842" t="s">
        <v>235</v>
      </c>
      <c r="Q842">
        <v>490350</v>
      </c>
      <c r="R842">
        <v>31</v>
      </c>
      <c r="S842">
        <v>1</v>
      </c>
      <c r="T842" t="s">
        <v>334</v>
      </c>
      <c r="U842">
        <v>1</v>
      </c>
      <c r="V842" t="s">
        <v>343</v>
      </c>
      <c r="W842" t="s">
        <v>251</v>
      </c>
      <c r="X842" t="s">
        <v>251</v>
      </c>
      <c r="Y842" t="s">
        <v>251</v>
      </c>
      <c r="Z842" t="s">
        <v>251</v>
      </c>
      <c r="AA842" t="s">
        <v>251</v>
      </c>
      <c r="AB842" t="s">
        <v>251</v>
      </c>
      <c r="AC842"/>
      <c r="AD842"/>
      <c r="AE842" t="s">
        <v>251</v>
      </c>
      <c r="AF842">
        <v>5</v>
      </c>
      <c r="AG842" t="s">
        <v>314</v>
      </c>
      <c r="AH842" t="s">
        <v>251</v>
      </c>
      <c r="AI842" t="s">
        <v>251</v>
      </c>
      <c r="AJ842" t="s">
        <v>251</v>
      </c>
      <c r="AK842" t="s">
        <v>251</v>
      </c>
      <c r="AL842" t="s">
        <v>251</v>
      </c>
      <c r="AM842" t="s">
        <v>251</v>
      </c>
      <c r="AN842"/>
      <c r="AO842" t="s">
        <v>251</v>
      </c>
      <c r="AP842" t="s">
        <v>251</v>
      </c>
    </row>
    <row r="843" spans="1:42" x14ac:dyDescent="0.3">
      <c r="A843" s="210" t="str">
        <f t="shared" si="49"/>
        <v>SL_2028_art_1_21</v>
      </c>
      <c r="B843" s="229" t="str">
        <f t="shared" si="50"/>
        <v>Passenger Car</v>
      </c>
      <c r="C843" s="240">
        <f t="shared" si="52"/>
        <v>0.64892751445142116</v>
      </c>
      <c r="D843" s="421">
        <f t="shared" si="51"/>
        <v>1.1913335774056415E-3</v>
      </c>
      <c r="E843">
        <v>1.83585E-3</v>
      </c>
      <c r="F843">
        <v>1</v>
      </c>
      <c r="G843">
        <v>1</v>
      </c>
      <c r="H843">
        <v>2027</v>
      </c>
      <c r="I843">
        <v>1</v>
      </c>
      <c r="J843">
        <v>5</v>
      </c>
      <c r="K843" t="s">
        <v>312</v>
      </c>
      <c r="L843">
        <v>8</v>
      </c>
      <c r="M843">
        <v>49</v>
      </c>
      <c r="N843" t="s">
        <v>313</v>
      </c>
      <c r="O843">
        <v>49035</v>
      </c>
      <c r="P843" t="s">
        <v>235</v>
      </c>
      <c r="Q843">
        <v>490350</v>
      </c>
      <c r="R843">
        <v>21</v>
      </c>
      <c r="S843">
        <v>1</v>
      </c>
      <c r="T843" t="s">
        <v>334</v>
      </c>
      <c r="U843">
        <v>15</v>
      </c>
      <c r="V843" t="s">
        <v>342</v>
      </c>
      <c r="W843" t="s">
        <v>251</v>
      </c>
      <c r="X843" t="s">
        <v>251</v>
      </c>
      <c r="Y843" t="s">
        <v>251</v>
      </c>
      <c r="Z843" t="s">
        <v>251</v>
      </c>
      <c r="AA843" t="s">
        <v>251</v>
      </c>
      <c r="AB843" t="s">
        <v>251</v>
      </c>
      <c r="AC843"/>
      <c r="AD843"/>
      <c r="AE843" t="s">
        <v>251</v>
      </c>
      <c r="AF843">
        <v>5</v>
      </c>
      <c r="AG843" t="s">
        <v>314</v>
      </c>
      <c r="AH843" t="s">
        <v>251</v>
      </c>
      <c r="AI843" t="s">
        <v>251</v>
      </c>
      <c r="AJ843" t="s">
        <v>251</v>
      </c>
      <c r="AK843" t="s">
        <v>251</v>
      </c>
      <c r="AL843" t="s">
        <v>251</v>
      </c>
      <c r="AM843" t="s">
        <v>251</v>
      </c>
      <c r="AN843"/>
      <c r="AO843" t="s">
        <v>251</v>
      </c>
      <c r="AP843" t="s">
        <v>251</v>
      </c>
    </row>
    <row r="844" spans="1:42" x14ac:dyDescent="0.3">
      <c r="A844" s="210" t="str">
        <f t="shared" si="49"/>
        <v>SL_2028_art_1_21</v>
      </c>
      <c r="B844" s="229" t="str">
        <f t="shared" si="50"/>
        <v>Passenger Car</v>
      </c>
      <c r="C844" s="240">
        <f t="shared" si="52"/>
        <v>0.64892751445142116</v>
      </c>
      <c r="D844" s="421">
        <f t="shared" si="51"/>
        <v>0.36584132232967653</v>
      </c>
      <c r="E844">
        <v>0.56376300000000001</v>
      </c>
      <c r="F844">
        <v>1</v>
      </c>
      <c r="G844">
        <v>1</v>
      </c>
      <c r="H844">
        <v>2027</v>
      </c>
      <c r="I844">
        <v>1</v>
      </c>
      <c r="J844">
        <v>5</v>
      </c>
      <c r="K844" t="s">
        <v>312</v>
      </c>
      <c r="L844">
        <v>8</v>
      </c>
      <c r="M844">
        <v>49</v>
      </c>
      <c r="N844" t="s">
        <v>313</v>
      </c>
      <c r="O844">
        <v>49035</v>
      </c>
      <c r="P844" t="s">
        <v>235</v>
      </c>
      <c r="Q844">
        <v>490350</v>
      </c>
      <c r="R844">
        <v>21</v>
      </c>
      <c r="S844">
        <v>1</v>
      </c>
      <c r="T844" t="s">
        <v>334</v>
      </c>
      <c r="U844">
        <v>13</v>
      </c>
      <c r="V844" t="s">
        <v>344</v>
      </c>
      <c r="W844" t="s">
        <v>251</v>
      </c>
      <c r="X844" t="s">
        <v>251</v>
      </c>
      <c r="Y844" t="s">
        <v>251</v>
      </c>
      <c r="Z844" t="s">
        <v>251</v>
      </c>
      <c r="AA844" t="s">
        <v>251</v>
      </c>
      <c r="AB844" t="s">
        <v>251</v>
      </c>
      <c r="AC844"/>
      <c r="AD844"/>
      <c r="AE844" t="s">
        <v>251</v>
      </c>
      <c r="AF844">
        <v>5</v>
      </c>
      <c r="AG844" t="s">
        <v>314</v>
      </c>
      <c r="AH844" t="s">
        <v>251</v>
      </c>
      <c r="AI844" t="s">
        <v>251</v>
      </c>
      <c r="AJ844" t="s">
        <v>251</v>
      </c>
      <c r="AK844" t="s">
        <v>251</v>
      </c>
      <c r="AL844" t="s">
        <v>251</v>
      </c>
      <c r="AM844" t="s">
        <v>251</v>
      </c>
      <c r="AN844"/>
      <c r="AO844" t="s">
        <v>251</v>
      </c>
      <c r="AP844" t="s">
        <v>251</v>
      </c>
    </row>
    <row r="845" spans="1:42" x14ac:dyDescent="0.3">
      <c r="A845" s="210" t="str">
        <f t="shared" si="49"/>
        <v>SL_2028_art_1_21</v>
      </c>
      <c r="B845" s="229" t="str">
        <f t="shared" si="50"/>
        <v>Passenger Car</v>
      </c>
      <c r="C845" s="240">
        <f t="shared" si="52"/>
        <v>0.64892751445142116</v>
      </c>
      <c r="D845" s="421">
        <f t="shared" si="51"/>
        <v>1.0214897790482712E-3</v>
      </c>
      <c r="E845">
        <v>1.57412E-3</v>
      </c>
      <c r="F845">
        <v>1</v>
      </c>
      <c r="G845">
        <v>1</v>
      </c>
      <c r="H845">
        <v>2027</v>
      </c>
      <c r="I845">
        <v>1</v>
      </c>
      <c r="J845">
        <v>5</v>
      </c>
      <c r="K845" t="s">
        <v>312</v>
      </c>
      <c r="L845">
        <v>8</v>
      </c>
      <c r="M845">
        <v>49</v>
      </c>
      <c r="N845" t="s">
        <v>313</v>
      </c>
      <c r="O845">
        <v>49035</v>
      </c>
      <c r="P845" t="s">
        <v>235</v>
      </c>
      <c r="Q845">
        <v>490350</v>
      </c>
      <c r="R845">
        <v>21</v>
      </c>
      <c r="S845">
        <v>1</v>
      </c>
      <c r="T845" t="s">
        <v>334</v>
      </c>
      <c r="U845">
        <v>11</v>
      </c>
      <c r="V845" t="s">
        <v>345</v>
      </c>
      <c r="W845" t="s">
        <v>251</v>
      </c>
      <c r="X845" t="s">
        <v>251</v>
      </c>
      <c r="Y845" t="s">
        <v>251</v>
      </c>
      <c r="Z845" t="s">
        <v>251</v>
      </c>
      <c r="AA845" t="s">
        <v>251</v>
      </c>
      <c r="AB845" t="s">
        <v>251</v>
      </c>
      <c r="AC845"/>
      <c r="AD845"/>
      <c r="AE845" t="s">
        <v>251</v>
      </c>
      <c r="AF845">
        <v>5</v>
      </c>
      <c r="AG845" t="s">
        <v>314</v>
      </c>
      <c r="AH845" t="s">
        <v>251</v>
      </c>
      <c r="AI845" t="s">
        <v>251</v>
      </c>
      <c r="AJ845" t="s">
        <v>251</v>
      </c>
      <c r="AK845" t="s">
        <v>251</v>
      </c>
      <c r="AL845" t="s">
        <v>251</v>
      </c>
      <c r="AM845" t="s">
        <v>251</v>
      </c>
      <c r="AN845"/>
      <c r="AO845" t="s">
        <v>251</v>
      </c>
      <c r="AP845" t="s">
        <v>251</v>
      </c>
    </row>
    <row r="846" spans="1:42" x14ac:dyDescent="0.3">
      <c r="A846" s="210" t="str">
        <f t="shared" si="49"/>
        <v>SL_2028_art_1_21</v>
      </c>
      <c r="B846" s="229" t="str">
        <f t="shared" si="50"/>
        <v>Passenger Car</v>
      </c>
      <c r="C846" s="240">
        <f t="shared" si="52"/>
        <v>0.64892751445142116</v>
      </c>
      <c r="D846" s="421">
        <f t="shared" si="51"/>
        <v>8.9487753170365433E-2</v>
      </c>
      <c r="E846">
        <v>0.137901</v>
      </c>
      <c r="F846">
        <v>1</v>
      </c>
      <c r="G846">
        <v>1</v>
      </c>
      <c r="H846">
        <v>2027</v>
      </c>
      <c r="I846">
        <v>1</v>
      </c>
      <c r="J846">
        <v>5</v>
      </c>
      <c r="K846" t="s">
        <v>312</v>
      </c>
      <c r="L846">
        <v>8</v>
      </c>
      <c r="M846">
        <v>49</v>
      </c>
      <c r="N846" t="s">
        <v>313</v>
      </c>
      <c r="O846">
        <v>49035</v>
      </c>
      <c r="P846" t="s">
        <v>235</v>
      </c>
      <c r="Q846">
        <v>490350</v>
      </c>
      <c r="R846">
        <v>21</v>
      </c>
      <c r="S846">
        <v>1</v>
      </c>
      <c r="T846" t="s">
        <v>334</v>
      </c>
      <c r="U846">
        <v>1</v>
      </c>
      <c r="V846" t="s">
        <v>343</v>
      </c>
      <c r="W846" t="s">
        <v>251</v>
      </c>
      <c r="X846" t="s">
        <v>251</v>
      </c>
      <c r="Y846" t="s">
        <v>251</v>
      </c>
      <c r="Z846" t="s">
        <v>251</v>
      </c>
      <c r="AA846" t="s">
        <v>251</v>
      </c>
      <c r="AB846" t="s">
        <v>251</v>
      </c>
      <c r="AC846"/>
      <c r="AD846"/>
      <c r="AE846" t="s">
        <v>251</v>
      </c>
      <c r="AF846">
        <v>5</v>
      </c>
      <c r="AG846" t="s">
        <v>314</v>
      </c>
      <c r="AH846" t="s">
        <v>251</v>
      </c>
      <c r="AI846" t="s">
        <v>251</v>
      </c>
      <c r="AJ846" t="s">
        <v>251</v>
      </c>
      <c r="AK846" t="s">
        <v>251</v>
      </c>
      <c r="AL846" t="s">
        <v>251</v>
      </c>
      <c r="AM846" t="s">
        <v>251</v>
      </c>
      <c r="AN846"/>
      <c r="AO846" t="s">
        <v>251</v>
      </c>
      <c r="AP846" t="s">
        <v>251</v>
      </c>
    </row>
    <row r="847" spans="1:42" x14ac:dyDescent="0.3">
      <c r="A847" s="210" t="str">
        <f t="shared" si="49"/>
        <v>SL_2028_art_1_11</v>
      </c>
      <c r="B847" s="229" t="str">
        <f t="shared" si="50"/>
        <v>Motorcycle</v>
      </c>
      <c r="C847" s="240">
        <f t="shared" si="52"/>
        <v>8.6555709987792731E-4</v>
      </c>
      <c r="D847" s="421">
        <f t="shared" si="51"/>
        <v>0</v>
      </c>
      <c r="E847">
        <v>0</v>
      </c>
      <c r="F847">
        <v>1</v>
      </c>
      <c r="G847">
        <v>1</v>
      </c>
      <c r="H847">
        <v>2027</v>
      </c>
      <c r="I847">
        <v>1</v>
      </c>
      <c r="J847">
        <v>5</v>
      </c>
      <c r="K847" t="s">
        <v>312</v>
      </c>
      <c r="L847">
        <v>8</v>
      </c>
      <c r="M847">
        <v>49</v>
      </c>
      <c r="N847" t="s">
        <v>313</v>
      </c>
      <c r="O847">
        <v>49035</v>
      </c>
      <c r="P847" t="s">
        <v>235</v>
      </c>
      <c r="Q847">
        <v>490350</v>
      </c>
      <c r="R847">
        <v>11</v>
      </c>
      <c r="S847">
        <v>1</v>
      </c>
      <c r="T847" t="s">
        <v>334</v>
      </c>
      <c r="U847">
        <v>15</v>
      </c>
      <c r="V847" t="s">
        <v>342</v>
      </c>
      <c r="W847" t="s">
        <v>251</v>
      </c>
      <c r="X847" t="s">
        <v>251</v>
      </c>
      <c r="Y847" t="s">
        <v>251</v>
      </c>
      <c r="Z847" t="s">
        <v>251</v>
      </c>
      <c r="AA847" t="s">
        <v>251</v>
      </c>
      <c r="AB847" t="s">
        <v>251</v>
      </c>
      <c r="AC847"/>
      <c r="AD847"/>
      <c r="AE847" t="s">
        <v>251</v>
      </c>
      <c r="AF847">
        <v>5</v>
      </c>
      <c r="AG847" t="s">
        <v>314</v>
      </c>
      <c r="AH847" t="s">
        <v>251</v>
      </c>
      <c r="AI847" t="s">
        <v>251</v>
      </c>
      <c r="AJ847" t="s">
        <v>251</v>
      </c>
      <c r="AK847" t="s">
        <v>251</v>
      </c>
      <c r="AL847" t="s">
        <v>251</v>
      </c>
      <c r="AM847" t="s">
        <v>251</v>
      </c>
      <c r="AN847"/>
      <c r="AO847" t="s">
        <v>251</v>
      </c>
      <c r="AP847" t="s">
        <v>251</v>
      </c>
    </row>
    <row r="848" spans="1:42" x14ac:dyDescent="0.3">
      <c r="A848" s="210" t="str">
        <f t="shared" si="49"/>
        <v>SL_2028_art_1_11</v>
      </c>
      <c r="B848" s="229" t="str">
        <f t="shared" si="50"/>
        <v>Motorcycle</v>
      </c>
      <c r="C848" s="240">
        <f t="shared" si="52"/>
        <v>8.6555709987792731E-4</v>
      </c>
      <c r="D848" s="421">
        <f t="shared" si="51"/>
        <v>1.0358641148499083E-3</v>
      </c>
      <c r="E848">
        <v>1.19676</v>
      </c>
      <c r="F848">
        <v>1</v>
      </c>
      <c r="G848">
        <v>1</v>
      </c>
      <c r="H848">
        <v>2027</v>
      </c>
      <c r="I848">
        <v>1</v>
      </c>
      <c r="J848">
        <v>5</v>
      </c>
      <c r="K848" t="s">
        <v>312</v>
      </c>
      <c r="L848">
        <v>8</v>
      </c>
      <c r="M848">
        <v>49</v>
      </c>
      <c r="N848" t="s">
        <v>313</v>
      </c>
      <c r="O848">
        <v>49035</v>
      </c>
      <c r="P848" t="s">
        <v>235</v>
      </c>
      <c r="Q848">
        <v>490350</v>
      </c>
      <c r="R848">
        <v>11</v>
      </c>
      <c r="S848">
        <v>1</v>
      </c>
      <c r="T848" t="s">
        <v>334</v>
      </c>
      <c r="U848">
        <v>13</v>
      </c>
      <c r="V848" t="s">
        <v>344</v>
      </c>
      <c r="W848" t="s">
        <v>251</v>
      </c>
      <c r="X848" t="s">
        <v>251</v>
      </c>
      <c r="Y848" t="s">
        <v>251</v>
      </c>
      <c r="Z848" t="s">
        <v>251</v>
      </c>
      <c r="AA848" t="s">
        <v>251</v>
      </c>
      <c r="AB848" t="s">
        <v>251</v>
      </c>
      <c r="AC848"/>
      <c r="AD848"/>
      <c r="AE848" t="s">
        <v>251</v>
      </c>
      <c r="AF848">
        <v>5</v>
      </c>
      <c r="AG848" t="s">
        <v>314</v>
      </c>
      <c r="AH848" t="s">
        <v>251</v>
      </c>
      <c r="AI848" t="s">
        <v>251</v>
      </c>
      <c r="AJ848" t="s">
        <v>251</v>
      </c>
      <c r="AK848" t="s">
        <v>251</v>
      </c>
      <c r="AL848" t="s">
        <v>251</v>
      </c>
      <c r="AM848" t="s">
        <v>251</v>
      </c>
      <c r="AN848"/>
      <c r="AO848" t="s">
        <v>251</v>
      </c>
      <c r="AP848" t="s">
        <v>251</v>
      </c>
    </row>
    <row r="849" spans="1:42" x14ac:dyDescent="0.3">
      <c r="A849" s="210" t="str">
        <f t="shared" si="49"/>
        <v>SL_2028_art_1_11</v>
      </c>
      <c r="B849" s="229" t="str">
        <f t="shared" si="50"/>
        <v>Motorcycle</v>
      </c>
      <c r="C849" s="240">
        <f t="shared" si="52"/>
        <v>8.6555709987792731E-4</v>
      </c>
      <c r="D849" s="421">
        <f t="shared" si="51"/>
        <v>2.7145601766371557E-6</v>
      </c>
      <c r="E849">
        <v>3.1362E-3</v>
      </c>
      <c r="F849">
        <v>1</v>
      </c>
      <c r="G849">
        <v>1</v>
      </c>
      <c r="H849">
        <v>2027</v>
      </c>
      <c r="I849">
        <v>1</v>
      </c>
      <c r="J849">
        <v>5</v>
      </c>
      <c r="K849" t="s">
        <v>312</v>
      </c>
      <c r="L849">
        <v>8</v>
      </c>
      <c r="M849">
        <v>49</v>
      </c>
      <c r="N849" t="s">
        <v>313</v>
      </c>
      <c r="O849">
        <v>49035</v>
      </c>
      <c r="P849" t="s">
        <v>235</v>
      </c>
      <c r="Q849">
        <v>490350</v>
      </c>
      <c r="R849">
        <v>11</v>
      </c>
      <c r="S849">
        <v>1</v>
      </c>
      <c r="T849" t="s">
        <v>334</v>
      </c>
      <c r="U849">
        <v>11</v>
      </c>
      <c r="V849" t="s">
        <v>345</v>
      </c>
      <c r="W849" t="s">
        <v>251</v>
      </c>
      <c r="X849" t="s">
        <v>251</v>
      </c>
      <c r="Y849" t="s">
        <v>251</v>
      </c>
      <c r="Z849" t="s">
        <v>251</v>
      </c>
      <c r="AA849" t="s">
        <v>251</v>
      </c>
      <c r="AB849" t="s">
        <v>251</v>
      </c>
      <c r="AC849"/>
      <c r="AD849"/>
      <c r="AE849" t="s">
        <v>251</v>
      </c>
      <c r="AF849">
        <v>5</v>
      </c>
      <c r="AG849" t="s">
        <v>314</v>
      </c>
      <c r="AH849" t="s">
        <v>251</v>
      </c>
      <c r="AI849" t="s">
        <v>251</v>
      </c>
      <c r="AJ849" t="s">
        <v>251</v>
      </c>
      <c r="AK849" t="s">
        <v>251</v>
      </c>
      <c r="AL849" t="s">
        <v>251</v>
      </c>
      <c r="AM849" t="s">
        <v>251</v>
      </c>
      <c r="AN849"/>
      <c r="AO849" t="s">
        <v>251</v>
      </c>
      <c r="AP849" t="s">
        <v>251</v>
      </c>
    </row>
    <row r="850" spans="1:42" x14ac:dyDescent="0.3">
      <c r="A850" s="210" t="str">
        <f t="shared" si="49"/>
        <v>SL_2028_art_1_11</v>
      </c>
      <c r="B850" s="229" t="str">
        <f t="shared" si="50"/>
        <v>Motorcycle</v>
      </c>
      <c r="C850" s="240">
        <f t="shared" si="52"/>
        <v>8.6555709987792731E-4</v>
      </c>
      <c r="D850" s="421">
        <f>E850*C850</f>
        <v>8.1757667316039416E-3</v>
      </c>
      <c r="E850">
        <v>9.4456699999999998</v>
      </c>
      <c r="F850">
        <v>1</v>
      </c>
      <c r="G850">
        <v>1</v>
      </c>
      <c r="H850">
        <v>2027</v>
      </c>
      <c r="I850">
        <v>1</v>
      </c>
      <c r="J850">
        <v>5</v>
      </c>
      <c r="K850" t="s">
        <v>312</v>
      </c>
      <c r="L850">
        <v>8</v>
      </c>
      <c r="M850">
        <v>49</v>
      </c>
      <c r="N850" t="s">
        <v>313</v>
      </c>
      <c r="O850">
        <v>49035</v>
      </c>
      <c r="P850" t="s">
        <v>235</v>
      </c>
      <c r="Q850">
        <v>490350</v>
      </c>
      <c r="R850">
        <v>11</v>
      </c>
      <c r="S850">
        <v>1</v>
      </c>
      <c r="T850" t="s">
        <v>334</v>
      </c>
      <c r="U850">
        <v>1</v>
      </c>
      <c r="V850" t="s">
        <v>343</v>
      </c>
      <c r="W850" t="s">
        <v>251</v>
      </c>
      <c r="X850" t="s">
        <v>251</v>
      </c>
      <c r="Y850" t="s">
        <v>251</v>
      </c>
      <c r="Z850" t="s">
        <v>251</v>
      </c>
      <c r="AA850" t="s">
        <v>251</v>
      </c>
      <c r="AB850" t="s">
        <v>251</v>
      </c>
      <c r="AC850"/>
      <c r="AD850"/>
      <c r="AE850" t="s">
        <v>251</v>
      </c>
      <c r="AF850">
        <v>5</v>
      </c>
      <c r="AG850" t="s">
        <v>314</v>
      </c>
      <c r="AH850" t="s">
        <v>251</v>
      </c>
      <c r="AI850" t="s">
        <v>251</v>
      </c>
      <c r="AJ850" t="s">
        <v>251</v>
      </c>
      <c r="AK850" t="s">
        <v>251</v>
      </c>
      <c r="AL850" t="s">
        <v>251</v>
      </c>
      <c r="AM850" t="s">
        <v>251</v>
      </c>
      <c r="AN850"/>
      <c r="AO850" t="s">
        <v>251</v>
      </c>
      <c r="AP850" t="s">
        <v>251</v>
      </c>
    </row>
  </sheetData>
  <sheetProtection selectLockedCells="1"/>
  <sortState xmlns:xlrd2="http://schemas.microsoft.com/office/spreadsheetml/2017/richdata2" ref="AS78:CU90">
    <sortCondition descending="1" ref="AS78:AS90"/>
  </sortState>
  <mergeCells count="2">
    <mergeCell ref="A1:L3"/>
    <mergeCell ref="C5:D5"/>
  </mergeCells>
  <pageMargins left="0.7" right="0.7" top="0.75" bottom="0.75" header="0.3" footer="0.3"/>
  <pageSetup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F8082-D0CA-4C7C-9518-41A958C3520E}">
  <dimension ref="A1:W2375"/>
  <sheetViews>
    <sheetView workbookViewId="0">
      <pane xSplit="5" ySplit="10" topLeftCell="F11" activePane="bottomRight" state="frozen"/>
      <selection activeCell="F481" sqref="F481"/>
      <selection pane="topRight" activeCell="F481" sqref="F481"/>
      <selection pane="bottomLeft" activeCell="F481" sqref="F481"/>
      <selection pane="bottomRight" activeCell="A11" sqref="A11:W1091"/>
    </sheetView>
  </sheetViews>
  <sheetFormatPr defaultColWidth="9.109375" defaultRowHeight="14.4" x14ac:dyDescent="0.3"/>
  <cols>
    <col min="1" max="1" width="11" style="489" customWidth="1"/>
    <col min="2" max="2" width="11.5546875" style="491" bestFit="1" customWidth="1"/>
    <col min="3" max="3" width="17.5546875" style="491" bestFit="1" customWidth="1"/>
    <col min="4" max="4" width="5" style="491" bestFit="1" customWidth="1"/>
    <col min="5" max="5" width="11" style="491" bestFit="1" customWidth="1"/>
    <col min="6" max="14" width="13.33203125" style="491" customWidth="1"/>
    <col min="15" max="15" width="17.44140625" style="491" bestFit="1" customWidth="1"/>
    <col min="16" max="23" width="16.33203125" style="491" customWidth="1"/>
    <col min="24" max="16384" width="9.109375" style="491"/>
  </cols>
  <sheetData>
    <row r="1" spans="1:23" ht="15" customHeight="1" x14ac:dyDescent="0.3">
      <c r="A1" s="489" t="s">
        <v>387</v>
      </c>
      <c r="B1" s="490">
        <v>2027</v>
      </c>
      <c r="D1" s="689" t="s">
        <v>486</v>
      </c>
      <c r="E1" s="690"/>
      <c r="F1" s="690"/>
      <c r="G1" s="690"/>
      <c r="H1" s="690"/>
      <c r="I1" s="690"/>
      <c r="J1" s="690"/>
      <c r="K1" s="690"/>
      <c r="L1" s="690"/>
      <c r="M1" s="690"/>
      <c r="N1" s="691"/>
    </row>
    <row r="2" spans="1:23" x14ac:dyDescent="0.3">
      <c r="A2" s="489" t="s">
        <v>487</v>
      </c>
      <c r="D2" s="692"/>
      <c r="E2" s="693"/>
      <c r="F2" s="693"/>
      <c r="G2" s="693"/>
      <c r="H2" s="693"/>
      <c r="I2" s="693"/>
      <c r="J2" s="693"/>
      <c r="K2" s="693"/>
      <c r="L2" s="693"/>
      <c r="M2" s="693"/>
      <c r="N2" s="694"/>
      <c r="O2" s="491">
        <v>5</v>
      </c>
      <c r="P2" s="491">
        <v>6</v>
      </c>
      <c r="Q2" s="491">
        <v>7</v>
      </c>
      <c r="R2" s="491">
        <v>8</v>
      </c>
      <c r="S2" s="491">
        <v>9</v>
      </c>
      <c r="T2" s="491">
        <v>10</v>
      </c>
      <c r="U2" s="491">
        <v>11</v>
      </c>
      <c r="V2" s="491">
        <v>12</v>
      </c>
      <c r="W2" s="491">
        <v>13</v>
      </c>
    </row>
    <row r="3" spans="1:23" x14ac:dyDescent="0.3">
      <c r="A3" s="490" t="s">
        <v>488</v>
      </c>
      <c r="D3" s="692"/>
      <c r="E3" s="693"/>
      <c r="F3" s="693"/>
      <c r="G3" s="693"/>
      <c r="H3" s="693"/>
      <c r="I3" s="693"/>
      <c r="J3" s="693"/>
      <c r="K3" s="693"/>
      <c r="L3" s="693"/>
      <c r="M3" s="693"/>
      <c r="N3" s="694"/>
    </row>
    <row r="4" spans="1:23" x14ac:dyDescent="0.3">
      <c r="A4" s="490"/>
      <c r="D4" s="692"/>
      <c r="E4" s="693"/>
      <c r="F4" s="693"/>
      <c r="G4" s="693"/>
      <c r="H4" s="693"/>
      <c r="I4" s="693"/>
      <c r="J4" s="693"/>
      <c r="K4" s="693"/>
      <c r="L4" s="693"/>
      <c r="M4" s="693"/>
      <c r="N4" s="694"/>
    </row>
    <row r="5" spans="1:23" x14ac:dyDescent="0.3">
      <c r="A5" s="490"/>
      <c r="D5" s="692"/>
      <c r="E5" s="693"/>
      <c r="F5" s="693"/>
      <c r="G5" s="693"/>
      <c r="H5" s="693"/>
      <c r="I5" s="693"/>
      <c r="J5" s="693"/>
      <c r="K5" s="693"/>
      <c r="L5" s="693"/>
      <c r="M5" s="693"/>
      <c r="N5" s="694"/>
    </row>
    <row r="6" spans="1:23" x14ac:dyDescent="0.3">
      <c r="A6" s="490"/>
      <c r="D6" s="692"/>
      <c r="E6" s="693"/>
      <c r="F6" s="693"/>
      <c r="G6" s="693"/>
      <c r="H6" s="693"/>
      <c r="I6" s="693"/>
      <c r="J6" s="693"/>
      <c r="K6" s="693"/>
      <c r="L6" s="693"/>
      <c r="M6" s="693"/>
      <c r="N6" s="694"/>
    </row>
    <row r="7" spans="1:23" x14ac:dyDescent="0.3">
      <c r="A7" s="490"/>
      <c r="D7" s="692"/>
      <c r="E7" s="693"/>
      <c r="F7" s="693"/>
      <c r="G7" s="693"/>
      <c r="H7" s="693"/>
      <c r="I7" s="693"/>
      <c r="J7" s="693"/>
      <c r="K7" s="693"/>
      <c r="L7" s="693"/>
      <c r="M7" s="693"/>
      <c r="N7" s="694"/>
    </row>
    <row r="8" spans="1:23" ht="15" thickBot="1" x14ac:dyDescent="0.35">
      <c r="A8" s="490"/>
      <c r="D8" s="695"/>
      <c r="E8" s="696"/>
      <c r="F8" s="696"/>
      <c r="G8" s="696"/>
      <c r="H8" s="696"/>
      <c r="I8" s="696"/>
      <c r="J8" s="696"/>
      <c r="K8" s="696"/>
      <c r="L8" s="696"/>
      <c r="M8" s="696"/>
      <c r="N8" s="697"/>
    </row>
    <row r="9" spans="1:23" x14ac:dyDescent="0.3">
      <c r="B9" s="698" t="s">
        <v>489</v>
      </c>
      <c r="C9" s="698"/>
      <c r="D9" s="698"/>
      <c r="E9" s="698"/>
      <c r="F9" s="699" t="s">
        <v>347</v>
      </c>
      <c r="G9" s="699"/>
      <c r="H9" s="699"/>
      <c r="I9" s="699"/>
      <c r="J9" s="699"/>
      <c r="K9" s="699"/>
      <c r="L9" s="699"/>
      <c r="M9" s="699"/>
      <c r="N9" s="699"/>
      <c r="O9" s="700" t="s">
        <v>490</v>
      </c>
      <c r="P9" s="700"/>
      <c r="Q9" s="700"/>
      <c r="R9" s="700"/>
      <c r="S9" s="700"/>
      <c r="T9" s="700"/>
      <c r="U9" s="700"/>
      <c r="V9" s="700"/>
      <c r="W9" s="700"/>
    </row>
    <row r="10" spans="1:23" ht="57.6" x14ac:dyDescent="0.3">
      <c r="A10" s="490" t="s">
        <v>241</v>
      </c>
      <c r="B10" s="491" t="s">
        <v>491</v>
      </c>
      <c r="C10" s="492" t="s">
        <v>348</v>
      </c>
      <c r="D10" s="491" t="s">
        <v>1</v>
      </c>
      <c r="E10" s="491" t="s">
        <v>492</v>
      </c>
      <c r="F10" s="493" t="s">
        <v>174</v>
      </c>
      <c r="G10" s="493" t="s">
        <v>175</v>
      </c>
      <c r="H10" s="493" t="s">
        <v>176</v>
      </c>
      <c r="I10" s="493" t="s">
        <v>177</v>
      </c>
      <c r="J10" s="493" t="s">
        <v>182</v>
      </c>
      <c r="K10" s="493" t="s">
        <v>183</v>
      </c>
      <c r="L10" s="493" t="s">
        <v>178</v>
      </c>
      <c r="M10" s="493" t="s">
        <v>180</v>
      </c>
      <c r="N10" s="493" t="s">
        <v>181</v>
      </c>
      <c r="O10" s="494" t="s">
        <v>174</v>
      </c>
      <c r="P10" s="494" t="s">
        <v>175</v>
      </c>
      <c r="Q10" s="494" t="s">
        <v>176</v>
      </c>
      <c r="R10" s="494" t="s">
        <v>177</v>
      </c>
      <c r="S10" s="494" t="s">
        <v>182</v>
      </c>
      <c r="T10" s="494" t="s">
        <v>183</v>
      </c>
      <c r="U10" s="494" t="s">
        <v>178</v>
      </c>
      <c r="V10" s="494" t="s">
        <v>180</v>
      </c>
      <c r="W10" s="494" t="s">
        <v>181</v>
      </c>
    </row>
    <row r="11" spans="1:23" s="496" customFormat="1" x14ac:dyDescent="0.3">
      <c r="A11" s="495" t="s">
        <v>493</v>
      </c>
      <c r="B11" s="496" t="s">
        <v>494</v>
      </c>
      <c r="C11" s="496" t="e">
        <v>#N/A</v>
      </c>
      <c r="D11" s="496" t="s">
        <v>495</v>
      </c>
      <c r="E11" s="497">
        <v>1073040.1230425136</v>
      </c>
      <c r="F11" s="498">
        <v>0.99866145216207891</v>
      </c>
      <c r="G11" s="498">
        <v>3.0253300827173566E-2</v>
      </c>
      <c r="H11" s="498">
        <v>9.2650084745755742E-2</v>
      </c>
      <c r="I11" s="498">
        <v>7.5330590731079632E-3</v>
      </c>
      <c r="J11" s="498">
        <v>2.6215988080020383E-3</v>
      </c>
      <c r="K11" s="498">
        <v>1.293155034254628E-3</v>
      </c>
      <c r="L11" s="498">
        <v>8.51559619659179E-3</v>
      </c>
      <c r="M11" s="498">
        <v>2.0972790727929815E-2</v>
      </c>
      <c r="N11" s="498">
        <v>8.6210778155201111E-3</v>
      </c>
      <c r="O11" s="499">
        <v>1071603.8075058125</v>
      </c>
      <c r="P11" s="499">
        <v>32463.005642032502</v>
      </c>
      <c r="Q11" s="499">
        <v>99417.25833548505</v>
      </c>
      <c r="R11" s="499">
        <v>8083.2746346942922</v>
      </c>
      <c r="S11" s="499">
        <v>2813.0807075066141</v>
      </c>
      <c r="T11" s="499">
        <v>1387.607237069632</v>
      </c>
      <c r="U11" s="499">
        <v>9137.5763905712156</v>
      </c>
      <c r="V11" s="499">
        <v>22504.645943242696</v>
      </c>
      <c r="W11" s="499">
        <v>9250.7623999247844</v>
      </c>
    </row>
    <row r="12" spans="1:23" customFormat="1" x14ac:dyDescent="0.3">
      <c r="A12" s="225" t="s">
        <v>496</v>
      </c>
      <c r="B12" s="496" t="s">
        <v>494</v>
      </c>
      <c r="C12" s="496" t="s">
        <v>497</v>
      </c>
      <c r="D12" s="496" t="s">
        <v>498</v>
      </c>
      <c r="E12" s="497">
        <v>2669.5166799999997</v>
      </c>
      <c r="F12" s="498">
        <v>4.6392234941944626</v>
      </c>
      <c r="G12" s="498">
        <v>0.30403661924300102</v>
      </c>
      <c r="H12" s="498">
        <v>1.4397395418409602</v>
      </c>
      <c r="I12" s="498">
        <v>1.8535178290026644E-2</v>
      </c>
      <c r="J12" s="498">
        <v>1.3510521575014096E-3</v>
      </c>
      <c r="K12" s="498">
        <v>6.4227962419024858E-4</v>
      </c>
      <c r="L12" s="498">
        <v>2.0952715084739611E-2</v>
      </c>
      <c r="M12" s="498">
        <v>1.0808415439457004E-2</v>
      </c>
      <c r="N12" s="498">
        <v>4.2818835655299226E-3</v>
      </c>
      <c r="O12" s="499">
        <v>12384.4845</v>
      </c>
      <c r="P12" s="499">
        <v>811.63082640000005</v>
      </c>
      <c r="Q12" s="499">
        <v>3843.4087218000009</v>
      </c>
      <c r="R12" s="499">
        <v>49.479967612000003</v>
      </c>
      <c r="S12" s="499">
        <v>3.6066562699999998</v>
      </c>
      <c r="T12" s="499">
        <v>1.71457617</v>
      </c>
      <c r="U12" s="499">
        <v>55.933622409999998</v>
      </c>
      <c r="V12" s="499">
        <v>28.853245299999998</v>
      </c>
      <c r="W12" s="499">
        <v>11.4305596</v>
      </c>
    </row>
    <row r="13" spans="1:23" customFormat="1" x14ac:dyDescent="0.3">
      <c r="A13" s="225" t="s">
        <v>501</v>
      </c>
      <c r="B13" s="496" t="s">
        <v>494</v>
      </c>
      <c r="C13" s="496" t="s">
        <v>497</v>
      </c>
      <c r="D13" s="496" t="s">
        <v>502</v>
      </c>
      <c r="E13" s="497">
        <v>39.262700000000002</v>
      </c>
      <c r="F13" s="498">
        <v>10.168699299844381</v>
      </c>
      <c r="G13" s="498">
        <v>0.40058756529734324</v>
      </c>
      <c r="H13" s="498">
        <v>14.158105020795819</v>
      </c>
      <c r="I13" s="498">
        <v>1.9212159632424668E-2</v>
      </c>
      <c r="J13" s="498">
        <v>1.3510532897635669E-3</v>
      </c>
      <c r="K13" s="498">
        <v>6.4227880405575766E-4</v>
      </c>
      <c r="L13" s="498">
        <v>2.1717990102565539E-2</v>
      </c>
      <c r="M13" s="498">
        <v>1.0808426318108534E-2</v>
      </c>
      <c r="N13" s="498">
        <v>4.281890955028564E-3</v>
      </c>
      <c r="O13" s="499">
        <v>399.25058999999999</v>
      </c>
      <c r="P13" s="499">
        <v>15.7281494</v>
      </c>
      <c r="Q13" s="499">
        <v>555.88543000000004</v>
      </c>
      <c r="R13" s="499">
        <v>0.75432125999999999</v>
      </c>
      <c r="S13" s="499">
        <v>5.3046000000000003E-2</v>
      </c>
      <c r="T13" s="499">
        <v>2.52176E-2</v>
      </c>
      <c r="U13" s="499">
        <v>0.85270692999999997</v>
      </c>
      <c r="V13" s="499">
        <v>0.42436799999999997</v>
      </c>
      <c r="W13" s="499">
        <v>0.16811860000000001</v>
      </c>
    </row>
    <row r="14" spans="1:23" customFormat="1" x14ac:dyDescent="0.3">
      <c r="A14" s="225" t="s">
        <v>503</v>
      </c>
      <c r="B14" s="496" t="s">
        <v>494</v>
      </c>
      <c r="C14" s="496" t="s">
        <v>497</v>
      </c>
      <c r="D14" s="496" t="s">
        <v>504</v>
      </c>
      <c r="E14" s="497">
        <v>5.9354499999999994</v>
      </c>
      <c r="F14" s="498">
        <v>10.168646016729989</v>
      </c>
      <c r="G14" s="498">
        <v>0.40058699845841517</v>
      </c>
      <c r="H14" s="498">
        <v>12.918623255187054</v>
      </c>
      <c r="I14" s="498">
        <v>1.9212129156171816E-2</v>
      </c>
      <c r="J14" s="498">
        <v>1.3510517315452075E-3</v>
      </c>
      <c r="K14" s="498">
        <v>6.4227817604393944E-4</v>
      </c>
      <c r="L14" s="498">
        <v>2.171796578186995E-2</v>
      </c>
      <c r="M14" s="498">
        <v>1.0808430700283889E-2</v>
      </c>
      <c r="N14" s="498">
        <v>4.2818994347522095E-3</v>
      </c>
      <c r="O14" s="499">
        <v>60.355490000000003</v>
      </c>
      <c r="P14" s="499">
        <v>2.3776641000000001</v>
      </c>
      <c r="Q14" s="499">
        <v>76.677842399999989</v>
      </c>
      <c r="R14" s="499">
        <v>0.11403263199999999</v>
      </c>
      <c r="S14" s="499">
        <v>8.0191000000000012E-3</v>
      </c>
      <c r="T14" s="499">
        <v>3.8122099999999999E-3</v>
      </c>
      <c r="U14" s="499">
        <v>0.12890589999999999</v>
      </c>
      <c r="V14" s="499">
        <v>6.4152899999999999E-2</v>
      </c>
      <c r="W14" s="499">
        <v>2.5415E-2</v>
      </c>
    </row>
    <row r="15" spans="1:23" customFormat="1" x14ac:dyDescent="0.3">
      <c r="A15" s="225" t="s">
        <v>505</v>
      </c>
      <c r="B15" s="496" t="s">
        <v>494</v>
      </c>
      <c r="C15" s="496" t="s">
        <v>497</v>
      </c>
      <c r="D15" s="496" t="s">
        <v>506</v>
      </c>
      <c r="E15" s="497">
        <v>8.6867099999999997</v>
      </c>
      <c r="F15" s="498">
        <v>10.168691023413928</v>
      </c>
      <c r="G15" s="498">
        <v>0.400587138283654</v>
      </c>
      <c r="H15" s="498">
        <v>12.067015245127326</v>
      </c>
      <c r="I15" s="498">
        <v>1.9212126340121864E-2</v>
      </c>
      <c r="J15" s="498">
        <v>1.3510523546889442E-3</v>
      </c>
      <c r="K15" s="498">
        <v>6.4227998862630381E-4</v>
      </c>
      <c r="L15" s="498">
        <v>2.1717985290173148E-2</v>
      </c>
      <c r="M15" s="498">
        <v>1.0808418837511553E-2</v>
      </c>
      <c r="N15" s="498">
        <v>4.281885777239024E-3</v>
      </c>
      <c r="O15" s="499">
        <v>88.332470000000001</v>
      </c>
      <c r="P15" s="499">
        <v>3.4797842999999999</v>
      </c>
      <c r="Q15" s="499">
        <v>104.82266199999999</v>
      </c>
      <c r="R15" s="499">
        <v>0.16689017</v>
      </c>
      <c r="S15" s="499">
        <v>1.1736199999999999E-2</v>
      </c>
      <c r="T15" s="499">
        <v>5.5792999999999997E-3</v>
      </c>
      <c r="U15" s="499">
        <v>0.18865783999999999</v>
      </c>
      <c r="V15" s="499">
        <v>9.388959999999999E-2</v>
      </c>
      <c r="W15" s="499">
        <v>3.7195499999999999E-2</v>
      </c>
    </row>
    <row r="16" spans="1:23" customFormat="1" x14ac:dyDescent="0.3">
      <c r="A16" s="225" t="s">
        <v>507</v>
      </c>
      <c r="B16" s="496" t="s">
        <v>494</v>
      </c>
      <c r="C16" s="496" t="s">
        <v>497</v>
      </c>
      <c r="D16" s="496" t="s">
        <v>508</v>
      </c>
      <c r="E16" s="497">
        <v>11.954699999999999</v>
      </c>
      <c r="F16" s="498">
        <v>9.3825106443490842</v>
      </c>
      <c r="G16" s="498">
        <v>0.3915089546370884</v>
      </c>
      <c r="H16" s="498">
        <v>11.438004425037855</v>
      </c>
      <c r="I16" s="498">
        <v>1.8606522121006802E-2</v>
      </c>
      <c r="J16" s="498">
        <v>1.351051051051051E-3</v>
      </c>
      <c r="K16" s="498">
        <v>6.422787690197161E-4</v>
      </c>
      <c r="L16" s="498">
        <v>2.1033375157887696E-2</v>
      </c>
      <c r="M16" s="498">
        <v>1.0808418446301456E-2</v>
      </c>
      <c r="N16" s="498">
        <v>4.2818807665604324E-3</v>
      </c>
      <c r="O16" s="499">
        <v>112.1651</v>
      </c>
      <c r="P16" s="499">
        <v>4.6803721000000005</v>
      </c>
      <c r="Q16" s="499">
        <v>136.73791150000002</v>
      </c>
      <c r="R16" s="499">
        <v>0.22243539000000001</v>
      </c>
      <c r="S16" s="499">
        <v>1.6151409999999998E-2</v>
      </c>
      <c r="T16" s="499">
        <v>7.6782499999999993E-3</v>
      </c>
      <c r="U16" s="499">
        <v>0.25144769</v>
      </c>
      <c r="V16" s="499">
        <v>0.1292114</v>
      </c>
      <c r="W16" s="499">
        <v>5.1188600000000001E-2</v>
      </c>
    </row>
    <row r="17" spans="1:23" customFormat="1" x14ac:dyDescent="0.3">
      <c r="A17" s="225" t="s">
        <v>509</v>
      </c>
      <c r="B17" s="496" t="s">
        <v>494</v>
      </c>
      <c r="C17" s="496" t="s">
        <v>497</v>
      </c>
      <c r="D17" s="496" t="s">
        <v>510</v>
      </c>
      <c r="E17" s="497">
        <v>12.36652</v>
      </c>
      <c r="F17" s="498">
        <v>9.3825603322519182</v>
      </c>
      <c r="G17" s="498">
        <v>0.39151050578497426</v>
      </c>
      <c r="H17" s="498">
        <v>10.649502131561666</v>
      </c>
      <c r="I17" s="498">
        <v>1.8606596682009167E-2</v>
      </c>
      <c r="J17" s="498">
        <v>1.3510567241228736E-3</v>
      </c>
      <c r="K17" s="498">
        <v>6.4228093271187048E-4</v>
      </c>
      <c r="L17" s="498">
        <v>2.1033442714684485E-2</v>
      </c>
      <c r="M17" s="498">
        <v>1.08084570275227E-2</v>
      </c>
      <c r="N17" s="498">
        <v>4.281891752894105E-3</v>
      </c>
      <c r="O17" s="499">
        <v>116.02961999999999</v>
      </c>
      <c r="P17" s="499">
        <v>4.8416224999999997</v>
      </c>
      <c r="Q17" s="499">
        <v>131.69728109999997</v>
      </c>
      <c r="R17" s="499">
        <v>0.23009884999999999</v>
      </c>
      <c r="S17" s="499">
        <v>1.670787E-2</v>
      </c>
      <c r="T17" s="499">
        <v>7.94278E-3</v>
      </c>
      <c r="U17" s="499">
        <v>0.26011048999999997</v>
      </c>
      <c r="V17" s="499">
        <v>0.133663</v>
      </c>
      <c r="W17" s="499">
        <v>5.2952100000000002E-2</v>
      </c>
    </row>
    <row r="18" spans="1:23" customFormat="1" x14ac:dyDescent="0.3">
      <c r="A18" s="225" t="s">
        <v>511</v>
      </c>
      <c r="B18" s="496" t="s">
        <v>494</v>
      </c>
      <c r="C18" s="496" t="s">
        <v>497</v>
      </c>
      <c r="D18" s="496" t="s">
        <v>512</v>
      </c>
      <c r="E18" s="497">
        <v>16.68234</v>
      </c>
      <c r="F18" s="498">
        <v>9.3824697254701679</v>
      </c>
      <c r="G18" s="498">
        <v>0.39150993205989087</v>
      </c>
      <c r="H18" s="498">
        <v>9.8654148039183944</v>
      </c>
      <c r="I18" s="498">
        <v>1.860657737463689E-2</v>
      </c>
      <c r="J18" s="498">
        <v>1.3510580649956779E-3</v>
      </c>
      <c r="K18" s="498">
        <v>6.4227920063971843E-4</v>
      </c>
      <c r="L18" s="498">
        <v>2.1033413777683464E-2</v>
      </c>
      <c r="M18" s="498">
        <v>1.0808429752660598E-2</v>
      </c>
      <c r="N18" s="498">
        <v>4.2818873131706941E-3</v>
      </c>
      <c r="O18" s="499">
        <v>156.52154999999999</v>
      </c>
      <c r="P18" s="499">
        <v>6.5313017999999996</v>
      </c>
      <c r="Q18" s="499">
        <v>164.578204</v>
      </c>
      <c r="R18" s="499">
        <v>0.31040124999999996</v>
      </c>
      <c r="S18" s="499">
        <v>2.2538809999999999E-2</v>
      </c>
      <c r="T18" s="499">
        <v>1.071472E-2</v>
      </c>
      <c r="U18" s="499">
        <v>0.35088655999999996</v>
      </c>
      <c r="V18" s="499">
        <v>0.1803099</v>
      </c>
      <c r="W18" s="499">
        <v>7.1431899999999993E-2</v>
      </c>
    </row>
    <row r="19" spans="1:23" customFormat="1" x14ac:dyDescent="0.3">
      <c r="A19" s="225" t="s">
        <v>513</v>
      </c>
      <c r="B19" s="496" t="s">
        <v>494</v>
      </c>
      <c r="C19" s="496" t="s">
        <v>497</v>
      </c>
      <c r="D19" s="496" t="s">
        <v>514</v>
      </c>
      <c r="E19" s="497">
        <v>22.594180000000001</v>
      </c>
      <c r="F19" s="498">
        <v>6.8602224112581203</v>
      </c>
      <c r="G19" s="498">
        <v>0.32107020037903566</v>
      </c>
      <c r="H19" s="498">
        <v>9.1390060183640198</v>
      </c>
      <c r="I19" s="498">
        <v>1.8606570807172464E-2</v>
      </c>
      <c r="J19" s="498">
        <v>1.3510514654658855E-3</v>
      </c>
      <c r="K19" s="498">
        <v>6.4227867530487932E-4</v>
      </c>
      <c r="L19" s="498">
        <v>2.103338647386185E-2</v>
      </c>
      <c r="M19" s="498">
        <v>1.0808358612704686E-2</v>
      </c>
      <c r="N19" s="498">
        <v>4.2818770143461726E-3</v>
      </c>
      <c r="O19" s="499">
        <v>155.00110000000001</v>
      </c>
      <c r="P19" s="499">
        <v>7.2543179000000002</v>
      </c>
      <c r="Q19" s="499">
        <v>206.48834699999998</v>
      </c>
      <c r="R19" s="499">
        <v>0.42040021</v>
      </c>
      <c r="S19" s="499">
        <v>3.0525900000000002E-2</v>
      </c>
      <c r="T19" s="499">
        <v>1.451176E-2</v>
      </c>
      <c r="U19" s="499">
        <v>0.47523211999999998</v>
      </c>
      <c r="V19" s="499">
        <v>0.24420599999999998</v>
      </c>
      <c r="W19" s="499">
        <v>9.6745500000000012E-2</v>
      </c>
    </row>
    <row r="20" spans="1:23" customFormat="1" x14ac:dyDescent="0.3">
      <c r="A20" s="225" t="s">
        <v>515</v>
      </c>
      <c r="B20" s="496" t="s">
        <v>494</v>
      </c>
      <c r="C20" s="496" t="s">
        <v>497</v>
      </c>
      <c r="D20" s="496" t="s">
        <v>516</v>
      </c>
      <c r="E20" s="497">
        <v>31.251800000000003</v>
      </c>
      <c r="F20" s="498">
        <v>6.8601706141726231</v>
      </c>
      <c r="G20" s="498">
        <v>0.32106871284214028</v>
      </c>
      <c r="H20" s="498">
        <v>8.6293547571659861</v>
      </c>
      <c r="I20" s="498">
        <v>1.8606521224377472E-2</v>
      </c>
      <c r="J20" s="498">
        <v>1.3510485796018148E-3</v>
      </c>
      <c r="K20" s="498">
        <v>6.4227852475697391E-4</v>
      </c>
      <c r="L20" s="498">
        <v>2.1033371197819003E-2</v>
      </c>
      <c r="M20" s="498">
        <v>1.0808401436077282E-2</v>
      </c>
      <c r="N20" s="498">
        <v>4.2818749640020732E-3</v>
      </c>
      <c r="O20" s="499">
        <v>214.39268000000001</v>
      </c>
      <c r="P20" s="499">
        <v>10.0339752</v>
      </c>
      <c r="Q20" s="499">
        <v>269.68286899999998</v>
      </c>
      <c r="R20" s="499">
        <v>0.58148727999999994</v>
      </c>
      <c r="S20" s="499">
        <v>4.2222700000000002E-2</v>
      </c>
      <c r="T20" s="499">
        <v>2.0072359999999997E-2</v>
      </c>
      <c r="U20" s="499">
        <v>0.65733070999999998</v>
      </c>
      <c r="V20" s="499">
        <v>0.33778200000000003</v>
      </c>
      <c r="W20" s="499">
        <v>0.1338163</v>
      </c>
    </row>
    <row r="21" spans="1:23" customFormat="1" x14ac:dyDescent="0.3">
      <c r="A21" s="225" t="s">
        <v>517</v>
      </c>
      <c r="B21" s="496" t="s">
        <v>494</v>
      </c>
      <c r="C21" s="496" t="s">
        <v>497</v>
      </c>
      <c r="D21" s="496" t="s">
        <v>518</v>
      </c>
      <c r="E21" s="497">
        <v>28.392200000000003</v>
      </c>
      <c r="F21" s="498">
        <v>6.8602411930037119</v>
      </c>
      <c r="G21" s="498">
        <v>0.32076563281464621</v>
      </c>
      <c r="H21" s="498">
        <v>8.1699375180507321</v>
      </c>
      <c r="I21" s="498">
        <v>1.8606570466536583E-2</v>
      </c>
      <c r="J21" s="498">
        <v>1.3510541627630122E-3</v>
      </c>
      <c r="K21" s="498">
        <v>6.4228062636921405E-4</v>
      </c>
      <c r="L21" s="498">
        <v>2.1033372193771528E-2</v>
      </c>
      <c r="M21" s="498">
        <v>1.0808426257915905E-2</v>
      </c>
      <c r="N21" s="498">
        <v>4.2818837568064459E-3</v>
      </c>
      <c r="O21" s="499">
        <v>194.77734000000001</v>
      </c>
      <c r="P21" s="499">
        <v>9.1072419999999994</v>
      </c>
      <c r="Q21" s="499">
        <v>231.96250000000001</v>
      </c>
      <c r="R21" s="499">
        <v>0.52828147000000003</v>
      </c>
      <c r="S21" s="499">
        <v>3.8359400000000002E-2</v>
      </c>
      <c r="T21" s="499">
        <v>1.823576E-2</v>
      </c>
      <c r="U21" s="499">
        <v>0.59718371000000003</v>
      </c>
      <c r="V21" s="499">
        <v>0.30687500000000001</v>
      </c>
      <c r="W21" s="499">
        <v>0.12157209999999999</v>
      </c>
    </row>
    <row r="22" spans="1:23" customFormat="1" x14ac:dyDescent="0.3">
      <c r="A22" s="225" t="s">
        <v>519</v>
      </c>
      <c r="B22" s="496" t="s">
        <v>494</v>
      </c>
      <c r="C22" s="496" t="s">
        <v>497</v>
      </c>
      <c r="D22" s="496" t="s">
        <v>520</v>
      </c>
      <c r="E22" s="497">
        <v>24.229300000000002</v>
      </c>
      <c r="F22" s="498">
        <v>6.8602708291201147</v>
      </c>
      <c r="G22" s="498">
        <v>0.32076632424378743</v>
      </c>
      <c r="H22" s="498">
        <v>7.9626633043463908</v>
      </c>
      <c r="I22" s="498">
        <v>1.8606569318965052E-2</v>
      </c>
      <c r="J22" s="498">
        <v>1.351058429257139E-3</v>
      </c>
      <c r="K22" s="498">
        <v>6.4228062717453665E-4</v>
      </c>
      <c r="L22" s="498">
        <v>2.1033473934451263E-2</v>
      </c>
      <c r="M22" s="498">
        <v>1.0808442670650821E-2</v>
      </c>
      <c r="N22" s="498">
        <v>4.2818901082573571E-3</v>
      </c>
      <c r="O22" s="499">
        <v>166.21956</v>
      </c>
      <c r="P22" s="499">
        <v>7.7719434999999999</v>
      </c>
      <c r="Q22" s="499">
        <v>192.92975800000002</v>
      </c>
      <c r="R22" s="499">
        <v>0.45082414999999998</v>
      </c>
      <c r="S22" s="499">
        <v>3.2735199999999999E-2</v>
      </c>
      <c r="T22" s="499">
        <v>1.5562010000000001E-2</v>
      </c>
      <c r="U22" s="499">
        <v>0.50962635000000001</v>
      </c>
      <c r="V22" s="499">
        <v>0.26188099999999997</v>
      </c>
      <c r="W22" s="499">
        <v>0.1037472</v>
      </c>
    </row>
    <row r="23" spans="1:23" customFormat="1" x14ac:dyDescent="0.3">
      <c r="A23" s="225" t="s">
        <v>521</v>
      </c>
      <c r="B23" s="496" t="s">
        <v>494</v>
      </c>
      <c r="C23" s="496" t="s">
        <v>497</v>
      </c>
      <c r="D23" s="496" t="s">
        <v>522</v>
      </c>
      <c r="E23" s="497">
        <v>9.1687600000000007</v>
      </c>
      <c r="F23" s="498">
        <v>4.3961299019714764</v>
      </c>
      <c r="G23" s="498">
        <v>0.29974800300149634</v>
      </c>
      <c r="H23" s="498">
        <v>7.6197490827549181</v>
      </c>
      <c r="I23" s="498">
        <v>1.8606601110728163E-2</v>
      </c>
      <c r="J23" s="498">
        <v>1.3510540138470196E-3</v>
      </c>
      <c r="K23" s="498">
        <v>6.4228096274741614E-4</v>
      </c>
      <c r="L23" s="498">
        <v>2.1033448361610512E-2</v>
      </c>
      <c r="M23" s="498">
        <v>1.0808440836056346E-2</v>
      </c>
      <c r="N23" s="498">
        <v>4.2818876271164255E-3</v>
      </c>
      <c r="O23" s="499">
        <v>40.30706</v>
      </c>
      <c r="P23" s="499">
        <v>2.7483174999999997</v>
      </c>
      <c r="Q23" s="499">
        <v>69.863650599999986</v>
      </c>
      <c r="R23" s="499">
        <v>0.17059945999999998</v>
      </c>
      <c r="S23" s="499">
        <v>1.2387490000000001E-2</v>
      </c>
      <c r="T23" s="499">
        <v>5.8889199999999997E-3</v>
      </c>
      <c r="U23" s="499">
        <v>0.19285064000000002</v>
      </c>
      <c r="V23" s="499">
        <v>9.9099999999999994E-2</v>
      </c>
      <c r="W23" s="499">
        <v>3.9259599999999999E-2</v>
      </c>
    </row>
    <row r="24" spans="1:23" customFormat="1" x14ac:dyDescent="0.3">
      <c r="A24" s="225" t="s">
        <v>523</v>
      </c>
      <c r="B24" s="496" t="s">
        <v>494</v>
      </c>
      <c r="C24" s="496" t="s">
        <v>497</v>
      </c>
      <c r="D24" s="496" t="s">
        <v>524</v>
      </c>
      <c r="E24" s="497">
        <v>11.57572</v>
      </c>
      <c r="F24" s="498">
        <v>4.396115317232967</v>
      </c>
      <c r="G24" s="498">
        <v>0.29974711724195124</v>
      </c>
      <c r="H24" s="498">
        <v>2.841889938595612</v>
      </c>
      <c r="I24" s="498">
        <v>1.8606538513371091E-2</v>
      </c>
      <c r="J24" s="498">
        <v>1.3510511657158259E-3</v>
      </c>
      <c r="K24" s="498">
        <v>6.4227797493374063E-4</v>
      </c>
      <c r="L24" s="498">
        <v>2.1033385396329558E-2</v>
      </c>
      <c r="M24" s="498">
        <v>1.0808398959200809E-2</v>
      </c>
      <c r="N24" s="498">
        <v>4.2818762029489307E-3</v>
      </c>
      <c r="O24" s="499">
        <v>50.888200000000005</v>
      </c>
      <c r="P24" s="499">
        <v>3.4697887000000001</v>
      </c>
      <c r="Q24" s="499">
        <v>32.896922199999999</v>
      </c>
      <c r="R24" s="499">
        <v>0.21538408000000001</v>
      </c>
      <c r="S24" s="499">
        <v>1.563939E-2</v>
      </c>
      <c r="T24" s="499">
        <v>7.4348299999999999E-3</v>
      </c>
      <c r="U24" s="499">
        <v>0.24347658</v>
      </c>
      <c r="V24" s="499">
        <v>0.125115</v>
      </c>
      <c r="W24" s="499">
        <v>4.95658E-2</v>
      </c>
    </row>
    <row r="25" spans="1:23" customFormat="1" x14ac:dyDescent="0.3">
      <c r="A25" s="225" t="s">
        <v>525</v>
      </c>
      <c r="B25" s="496" t="s">
        <v>494</v>
      </c>
      <c r="C25" s="496" t="s">
        <v>497</v>
      </c>
      <c r="D25" s="496" t="s">
        <v>526</v>
      </c>
      <c r="E25" s="497">
        <v>20.436119999999999</v>
      </c>
      <c r="F25" s="498">
        <v>4.3827659066398121</v>
      </c>
      <c r="G25" s="498">
        <v>0.29974722696872008</v>
      </c>
      <c r="H25" s="498">
        <v>2.7610025288557711</v>
      </c>
      <c r="I25" s="498">
        <v>1.8583137112132834E-2</v>
      </c>
      <c r="J25" s="498">
        <v>1.3510490249616857E-3</v>
      </c>
      <c r="K25" s="498">
        <v>6.4227847556189729E-4</v>
      </c>
      <c r="L25" s="498">
        <v>2.1006968054601362E-2</v>
      </c>
      <c r="M25" s="498">
        <v>1.0808436239364418E-2</v>
      </c>
      <c r="N25" s="498">
        <v>4.2818744458341411E-3</v>
      </c>
      <c r="O25" s="499">
        <v>89.566729999999993</v>
      </c>
      <c r="P25" s="499">
        <v>6.1256702999999995</v>
      </c>
      <c r="Q25" s="499">
        <v>56.424178999999995</v>
      </c>
      <c r="R25" s="499">
        <v>0.37976722000000002</v>
      </c>
      <c r="S25" s="499">
        <v>2.7610200000000001E-2</v>
      </c>
      <c r="T25" s="499">
        <v>1.3125680000000001E-2</v>
      </c>
      <c r="U25" s="499">
        <v>0.42930091999999997</v>
      </c>
      <c r="V25" s="499">
        <v>0.22088249999999998</v>
      </c>
      <c r="W25" s="499">
        <v>8.7504899999999997E-2</v>
      </c>
    </row>
    <row r="26" spans="1:23" customFormat="1" x14ac:dyDescent="0.3">
      <c r="A26" s="225" t="s">
        <v>527</v>
      </c>
      <c r="B26" s="496" t="s">
        <v>494</v>
      </c>
      <c r="C26" s="496" t="s">
        <v>497</v>
      </c>
      <c r="D26" s="496" t="s">
        <v>528</v>
      </c>
      <c r="E26" s="497">
        <v>23.808579999999999</v>
      </c>
      <c r="F26" s="498">
        <v>4.3694298441990247</v>
      </c>
      <c r="G26" s="498">
        <v>0.29974770439900239</v>
      </c>
      <c r="H26" s="498">
        <v>2.667683876988884</v>
      </c>
      <c r="I26" s="498">
        <v>1.8559943516160984E-2</v>
      </c>
      <c r="J26" s="498">
        <v>1.3510549558184487E-3</v>
      </c>
      <c r="K26" s="498">
        <v>6.4227937995462142E-4</v>
      </c>
      <c r="L26" s="498">
        <v>2.098074055655566E-2</v>
      </c>
      <c r="M26" s="498">
        <v>1.0808456447213568E-2</v>
      </c>
      <c r="N26" s="498">
        <v>4.2818849339187805E-3</v>
      </c>
      <c r="O26" s="499">
        <v>104.02992</v>
      </c>
      <c r="P26" s="499">
        <v>7.1365672</v>
      </c>
      <c r="Q26" s="499">
        <v>63.513765000000006</v>
      </c>
      <c r="R26" s="499">
        <v>0.44188590000000005</v>
      </c>
      <c r="S26" s="499">
        <v>3.2166699999999999E-2</v>
      </c>
      <c r="T26" s="499">
        <v>1.529176E-2</v>
      </c>
      <c r="U26" s="499">
        <v>0.49952163999999999</v>
      </c>
      <c r="V26" s="499">
        <v>0.25733400000000001</v>
      </c>
      <c r="W26" s="499">
        <v>0.1019456</v>
      </c>
    </row>
    <row r="27" spans="1:23" customFormat="1" x14ac:dyDescent="0.3">
      <c r="A27" s="225" t="s">
        <v>529</v>
      </c>
      <c r="B27" s="496" t="s">
        <v>494</v>
      </c>
      <c r="C27" s="496" t="s">
        <v>497</v>
      </c>
      <c r="D27" s="496" t="s">
        <v>530</v>
      </c>
      <c r="E27" s="497">
        <v>25.363</v>
      </c>
      <c r="F27" s="498">
        <v>4.3560548830974257</v>
      </c>
      <c r="G27" s="498">
        <v>0.29974651263651775</v>
      </c>
      <c r="H27" s="498">
        <v>2.5815570713243705</v>
      </c>
      <c r="I27" s="498">
        <v>1.8536885620786182E-2</v>
      </c>
      <c r="J27" s="498">
        <v>1.3510468004573593E-3</v>
      </c>
      <c r="K27" s="498">
        <v>6.4227654457280298E-4</v>
      </c>
      <c r="L27" s="498">
        <v>2.0954674131609036E-2</v>
      </c>
      <c r="M27" s="498">
        <v>1.0808421716673894E-2</v>
      </c>
      <c r="N27" s="498">
        <v>4.2818672869928635E-3</v>
      </c>
      <c r="O27" s="499">
        <v>110.48262</v>
      </c>
      <c r="P27" s="499">
        <v>7.6024707999999999</v>
      </c>
      <c r="Q27" s="499">
        <v>65.476032000000004</v>
      </c>
      <c r="R27" s="499">
        <v>0.47015102999999997</v>
      </c>
      <c r="S27" s="499">
        <v>3.4266600000000001E-2</v>
      </c>
      <c r="T27" s="499">
        <v>1.6290060000000002E-2</v>
      </c>
      <c r="U27" s="499">
        <v>0.53147339999999998</v>
      </c>
      <c r="V27" s="499">
        <v>0.27413399999999999</v>
      </c>
      <c r="W27" s="499">
        <v>0.108601</v>
      </c>
    </row>
    <row r="28" spans="1:23" customFormat="1" x14ac:dyDescent="0.3">
      <c r="A28" s="225" t="s">
        <v>531</v>
      </c>
      <c r="B28" s="496" t="s">
        <v>494</v>
      </c>
      <c r="C28" s="496" t="s">
        <v>497</v>
      </c>
      <c r="D28" s="496" t="s">
        <v>532</v>
      </c>
      <c r="E28" s="497">
        <v>27.609000000000002</v>
      </c>
      <c r="F28" s="498">
        <v>4.3427139700822188</v>
      </c>
      <c r="G28" s="498">
        <v>0.29974722010938454</v>
      </c>
      <c r="H28" s="498">
        <v>2.5019056104893327</v>
      </c>
      <c r="I28" s="498">
        <v>1.8514132348147343E-2</v>
      </c>
      <c r="J28" s="498">
        <v>1.3510521931254301E-3</v>
      </c>
      <c r="K28" s="498">
        <v>6.4228041580643991E-4</v>
      </c>
      <c r="L28" s="498">
        <v>2.0928922090622623E-2</v>
      </c>
      <c r="M28" s="498">
        <v>1.0808432033032707E-2</v>
      </c>
      <c r="N28" s="498">
        <v>4.2818790973957769E-3</v>
      </c>
      <c r="O28" s="499">
        <v>119.89798999999999</v>
      </c>
      <c r="P28" s="499">
        <v>8.275720999999999</v>
      </c>
      <c r="Q28" s="499">
        <v>69.07511199999999</v>
      </c>
      <c r="R28" s="499">
        <v>0.51115668000000003</v>
      </c>
      <c r="S28" s="499">
        <v>3.73012E-2</v>
      </c>
      <c r="T28" s="499">
        <v>1.773272E-2</v>
      </c>
      <c r="U28" s="499">
        <v>0.57782661000000002</v>
      </c>
      <c r="V28" s="499">
        <v>0.29841000000000001</v>
      </c>
      <c r="W28" s="499">
        <v>0.1182184</v>
      </c>
    </row>
    <row r="29" spans="1:23" customFormat="1" x14ac:dyDescent="0.3">
      <c r="A29" s="225" t="s">
        <v>533</v>
      </c>
      <c r="B29" s="496" t="s">
        <v>494</v>
      </c>
      <c r="C29" s="496" t="s">
        <v>497</v>
      </c>
      <c r="D29" s="496" t="s">
        <v>534</v>
      </c>
      <c r="E29" s="497">
        <v>24.770800000000001</v>
      </c>
      <c r="F29" s="498">
        <v>4.3426970465225185</v>
      </c>
      <c r="G29" s="498">
        <v>0.29974633439372161</v>
      </c>
      <c r="H29" s="498">
        <v>1.2480066045505191</v>
      </c>
      <c r="I29" s="498">
        <v>1.8514034669853213E-2</v>
      </c>
      <c r="J29" s="498">
        <v>1.3510544673567264E-3</v>
      </c>
      <c r="K29" s="498">
        <v>6.4227760104639334E-4</v>
      </c>
      <c r="L29" s="498">
        <v>2.0928804075766631E-2</v>
      </c>
      <c r="M29" s="498">
        <v>1.0808411516785892E-2</v>
      </c>
      <c r="N29" s="498">
        <v>4.2818762413809807E-3</v>
      </c>
      <c r="O29" s="499">
        <v>107.57208</v>
      </c>
      <c r="P29" s="499">
        <v>7.4249564999999995</v>
      </c>
      <c r="Q29" s="499">
        <v>30.914122000000003</v>
      </c>
      <c r="R29" s="499">
        <v>0.45860745000000003</v>
      </c>
      <c r="S29" s="499">
        <v>3.3466700000000002E-2</v>
      </c>
      <c r="T29" s="499">
        <v>1.590973E-2</v>
      </c>
      <c r="U29" s="499">
        <v>0.51842322000000007</v>
      </c>
      <c r="V29" s="499">
        <v>0.267733</v>
      </c>
      <c r="W29" s="499">
        <v>0.10606550000000001</v>
      </c>
    </row>
    <row r="30" spans="1:23" customFormat="1" x14ac:dyDescent="0.3">
      <c r="A30" s="225" t="s">
        <v>535</v>
      </c>
      <c r="B30" s="496" t="s">
        <v>494</v>
      </c>
      <c r="C30" s="496" t="s">
        <v>497</v>
      </c>
      <c r="D30" s="496" t="s">
        <v>536</v>
      </c>
      <c r="E30" s="497">
        <v>24.0549</v>
      </c>
      <c r="F30" s="498">
        <v>4.3427389014296462</v>
      </c>
      <c r="G30" s="498">
        <v>0.29974696215739827</v>
      </c>
      <c r="H30" s="498">
        <v>1.2101999592598596</v>
      </c>
      <c r="I30" s="498">
        <v>1.851406199984203E-2</v>
      </c>
      <c r="J30" s="498">
        <v>1.3510511371903438E-3</v>
      </c>
      <c r="K30" s="498">
        <v>6.4227787269953321E-4</v>
      </c>
      <c r="L30" s="498">
        <v>2.0928853580767327E-2</v>
      </c>
      <c r="M30" s="498">
        <v>1.0808359211636715E-2</v>
      </c>
      <c r="N30" s="498">
        <v>4.2818760418875165E-3</v>
      </c>
      <c r="O30" s="499">
        <v>104.46414999999999</v>
      </c>
      <c r="P30" s="499">
        <v>7.2103831999999999</v>
      </c>
      <c r="Q30" s="499">
        <v>29.111238999999998</v>
      </c>
      <c r="R30" s="499">
        <v>0.44535391000000002</v>
      </c>
      <c r="S30" s="499">
        <v>3.2499399999999998E-2</v>
      </c>
      <c r="T30" s="499">
        <v>1.5449930000000001E-2</v>
      </c>
      <c r="U30" s="499">
        <v>0.50344148</v>
      </c>
      <c r="V30" s="499">
        <v>0.259994</v>
      </c>
      <c r="W30" s="499">
        <v>0.10300010000000001</v>
      </c>
    </row>
    <row r="31" spans="1:23" customFormat="1" x14ac:dyDescent="0.3">
      <c r="A31" s="225" t="s">
        <v>537</v>
      </c>
      <c r="B31" s="496" t="s">
        <v>494</v>
      </c>
      <c r="C31" s="496" t="s">
        <v>497</v>
      </c>
      <c r="D31" s="496" t="s">
        <v>538</v>
      </c>
      <c r="E31" s="497">
        <v>25.916699999999999</v>
      </c>
      <c r="F31" s="498">
        <v>4.3427295913445771</v>
      </c>
      <c r="G31" s="498">
        <v>0.29974769164284032</v>
      </c>
      <c r="H31" s="498">
        <v>1.1046387850305015</v>
      </c>
      <c r="I31" s="498">
        <v>1.8514117538112492E-2</v>
      </c>
      <c r="J31" s="498">
        <v>1.3510593555506683E-3</v>
      </c>
      <c r="K31" s="498">
        <v>6.4228161764422166E-4</v>
      </c>
      <c r="L31" s="498">
        <v>2.0928966650846752E-2</v>
      </c>
      <c r="M31" s="498">
        <v>1.0808474844405346E-2</v>
      </c>
      <c r="N31" s="498">
        <v>4.281899315885125E-3</v>
      </c>
      <c r="O31" s="499">
        <v>112.54921999999999</v>
      </c>
      <c r="P31" s="499">
        <v>7.7684709999999999</v>
      </c>
      <c r="Q31" s="499">
        <v>28.628591999999998</v>
      </c>
      <c r="R31" s="499">
        <v>0.47982482999999998</v>
      </c>
      <c r="S31" s="499">
        <v>3.5015000000000004E-2</v>
      </c>
      <c r="T31" s="499">
        <v>1.6645819999999999E-2</v>
      </c>
      <c r="U31" s="499">
        <v>0.54240975000000002</v>
      </c>
      <c r="V31" s="499">
        <v>0.28012000000000004</v>
      </c>
      <c r="W31" s="499">
        <v>0.11097270000000001</v>
      </c>
    </row>
    <row r="32" spans="1:23" customFormat="1" x14ac:dyDescent="0.3">
      <c r="A32" s="225" t="s">
        <v>539</v>
      </c>
      <c r="B32" s="496" t="s">
        <v>494</v>
      </c>
      <c r="C32" s="496" t="s">
        <v>497</v>
      </c>
      <c r="D32" s="496" t="s">
        <v>540</v>
      </c>
      <c r="E32" s="497">
        <v>26.865499999999997</v>
      </c>
      <c r="F32" s="498">
        <v>4.3427090506411572</v>
      </c>
      <c r="G32" s="498">
        <v>0.29974779549980457</v>
      </c>
      <c r="H32" s="498">
        <v>1.0726135005862538</v>
      </c>
      <c r="I32" s="498">
        <v>1.8514108429026076E-2</v>
      </c>
      <c r="J32" s="498">
        <v>1.3510561873034191E-3</v>
      </c>
      <c r="K32" s="498">
        <v>6.4227987567698356E-4</v>
      </c>
      <c r="L32" s="498">
        <v>2.0928917012525361E-2</v>
      </c>
      <c r="M32" s="498">
        <v>1.0808471831903371E-2</v>
      </c>
      <c r="N32" s="498">
        <v>4.2818931343172476E-3</v>
      </c>
      <c r="O32" s="499">
        <v>116.66905</v>
      </c>
      <c r="P32" s="499">
        <v>8.0528743999999985</v>
      </c>
      <c r="Q32" s="499">
        <v>28.816297999999996</v>
      </c>
      <c r="R32" s="499">
        <v>0.49739077999999998</v>
      </c>
      <c r="S32" s="499">
        <v>3.6296800000000004E-2</v>
      </c>
      <c r="T32" s="499">
        <v>1.725517E-2</v>
      </c>
      <c r="U32" s="499">
        <v>0.56226582000000003</v>
      </c>
      <c r="V32" s="499">
        <v>0.29037499999999999</v>
      </c>
      <c r="W32" s="499">
        <v>0.1150352</v>
      </c>
    </row>
    <row r="33" spans="1:23" customFormat="1" x14ac:dyDescent="0.3">
      <c r="A33" s="225" t="s">
        <v>541</v>
      </c>
      <c r="B33" s="496" t="s">
        <v>494</v>
      </c>
      <c r="C33" s="496" t="s">
        <v>497</v>
      </c>
      <c r="D33" s="496" t="s">
        <v>542</v>
      </c>
      <c r="E33" s="497">
        <v>58.991199999999992</v>
      </c>
      <c r="F33" s="498">
        <v>4.3427107772006677</v>
      </c>
      <c r="G33" s="498">
        <v>0.29974628419154048</v>
      </c>
      <c r="H33" s="498">
        <v>1.0064345190469086</v>
      </c>
      <c r="I33" s="498">
        <v>1.8514081083280221E-2</v>
      </c>
      <c r="J33" s="498">
        <v>1.3510506651839597E-3</v>
      </c>
      <c r="K33" s="498">
        <v>6.4227715320251157E-4</v>
      </c>
      <c r="L33" s="498">
        <v>2.0928861592915557E-2</v>
      </c>
      <c r="M33" s="498">
        <v>1.0808408711807865E-2</v>
      </c>
      <c r="N33" s="498">
        <v>4.2818759408182923E-3</v>
      </c>
      <c r="O33" s="499">
        <v>256.18171999999998</v>
      </c>
      <c r="P33" s="499">
        <v>17.682393000000001</v>
      </c>
      <c r="Q33" s="499">
        <v>59.370779999999989</v>
      </c>
      <c r="R33" s="499">
        <v>1.09216786</v>
      </c>
      <c r="S33" s="499">
        <v>7.9700099999999996E-2</v>
      </c>
      <c r="T33" s="499">
        <v>3.7888699999999997E-2</v>
      </c>
      <c r="U33" s="499">
        <v>1.23461866</v>
      </c>
      <c r="V33" s="499">
        <v>0.63760099999999997</v>
      </c>
      <c r="W33" s="499">
        <v>0.25259300000000001</v>
      </c>
    </row>
    <row r="34" spans="1:23" customFormat="1" x14ac:dyDescent="0.3">
      <c r="A34" s="225" t="s">
        <v>543</v>
      </c>
      <c r="B34" s="496" t="s">
        <v>494</v>
      </c>
      <c r="C34" s="496" t="s">
        <v>497</v>
      </c>
      <c r="D34" s="496" t="s">
        <v>544</v>
      </c>
      <c r="E34" s="497">
        <v>67.815799999999996</v>
      </c>
      <c r="F34" s="498">
        <v>4.3427186584837161</v>
      </c>
      <c r="G34" s="498">
        <v>0.2997479348470416</v>
      </c>
      <c r="H34" s="498">
        <v>0.73076398125510578</v>
      </c>
      <c r="I34" s="498">
        <v>1.851412252012068E-2</v>
      </c>
      <c r="J34" s="498">
        <v>1.3510538841980779E-3</v>
      </c>
      <c r="K34" s="498">
        <v>6.4227952777966204E-4</v>
      </c>
      <c r="L34" s="498">
        <v>2.0928930868617638E-2</v>
      </c>
      <c r="M34" s="498">
        <v>1.0808425175254145E-2</v>
      </c>
      <c r="N34" s="498">
        <v>4.2818782643572742E-3</v>
      </c>
      <c r="O34" s="499">
        <v>294.50493999999998</v>
      </c>
      <c r="P34" s="499">
        <v>20.327646000000001</v>
      </c>
      <c r="Q34" s="499">
        <v>49.557344000000001</v>
      </c>
      <c r="R34" s="499">
        <v>1.25555003</v>
      </c>
      <c r="S34" s="499">
        <v>9.1622800000000004E-2</v>
      </c>
      <c r="T34" s="499">
        <v>4.3556700000000004E-2</v>
      </c>
      <c r="U34" s="499">
        <v>1.4193121899999999</v>
      </c>
      <c r="V34" s="499">
        <v>0.73298200000000002</v>
      </c>
      <c r="W34" s="499">
        <v>0.290379</v>
      </c>
    </row>
    <row r="35" spans="1:23" customFormat="1" x14ac:dyDescent="0.3">
      <c r="A35" s="225" t="s">
        <v>545</v>
      </c>
      <c r="B35" s="496" t="s">
        <v>494</v>
      </c>
      <c r="C35" s="496" t="s">
        <v>497</v>
      </c>
      <c r="D35" s="496" t="s">
        <v>546</v>
      </c>
      <c r="E35" s="497">
        <v>78.792599999999993</v>
      </c>
      <c r="F35" s="498">
        <v>4.3427210169482926</v>
      </c>
      <c r="G35" s="498">
        <v>0.29974714630561755</v>
      </c>
      <c r="H35" s="498">
        <v>0.6991290806497058</v>
      </c>
      <c r="I35" s="498">
        <v>1.8514082159999796E-2</v>
      </c>
      <c r="J35" s="498">
        <v>1.3510507331906804E-3</v>
      </c>
      <c r="K35" s="498">
        <v>6.4227732045902804E-4</v>
      </c>
      <c r="L35" s="498">
        <v>2.0928867558628605E-2</v>
      </c>
      <c r="M35" s="498">
        <v>1.0808413480453749E-2</v>
      </c>
      <c r="N35" s="498">
        <v>4.2818741861545377E-3</v>
      </c>
      <c r="O35" s="499">
        <v>342.17428000000001</v>
      </c>
      <c r="P35" s="499">
        <v>23.617856999999997</v>
      </c>
      <c r="Q35" s="499">
        <v>55.086198000000003</v>
      </c>
      <c r="R35" s="499">
        <v>1.4587726699999999</v>
      </c>
      <c r="S35" s="499">
        <v>0.1064528</v>
      </c>
      <c r="T35" s="499">
        <v>5.0606700000000004E-2</v>
      </c>
      <c r="U35" s="499">
        <v>1.6490398900000001</v>
      </c>
      <c r="V35" s="499">
        <v>0.85162300000000002</v>
      </c>
      <c r="W35" s="499">
        <v>0.33738000000000001</v>
      </c>
    </row>
    <row r="36" spans="1:23" customFormat="1" x14ac:dyDescent="0.3">
      <c r="A36" s="225" t="s">
        <v>547</v>
      </c>
      <c r="B36" s="496" t="s">
        <v>494</v>
      </c>
      <c r="C36" s="496" t="s">
        <v>497</v>
      </c>
      <c r="D36" s="496" t="s">
        <v>548</v>
      </c>
      <c r="E36" s="497">
        <v>92.367199999999997</v>
      </c>
      <c r="F36" s="498">
        <v>4.3427331347058269</v>
      </c>
      <c r="G36" s="498">
        <v>0.29974804909101938</v>
      </c>
      <c r="H36" s="498">
        <v>0.68016959483452999</v>
      </c>
      <c r="I36" s="498">
        <v>1.8514144847954685E-2</v>
      </c>
      <c r="J36" s="498">
        <v>1.3510564356178385E-3</v>
      </c>
      <c r="K36" s="498">
        <v>6.422799435297379E-4</v>
      </c>
      <c r="L36" s="498">
        <v>2.0928912969105918E-2</v>
      </c>
      <c r="M36" s="498">
        <v>1.080844715440113E-2</v>
      </c>
      <c r="N36" s="498">
        <v>4.2818987692600837E-3</v>
      </c>
      <c r="O36" s="499">
        <v>401.12610000000001</v>
      </c>
      <c r="P36" s="499">
        <v>27.686888000000003</v>
      </c>
      <c r="Q36" s="499">
        <v>62.825361000000001</v>
      </c>
      <c r="R36" s="499">
        <v>1.7100997200000001</v>
      </c>
      <c r="S36" s="499">
        <v>0.1247933</v>
      </c>
      <c r="T36" s="499">
        <v>5.9325600000000006E-2</v>
      </c>
      <c r="U36" s="499">
        <v>1.93314509</v>
      </c>
      <c r="V36" s="499">
        <v>0.99834599999999996</v>
      </c>
      <c r="W36" s="499">
        <v>0.395507</v>
      </c>
    </row>
    <row r="37" spans="1:23" customFormat="1" x14ac:dyDescent="0.3">
      <c r="A37" s="225" t="s">
        <v>549</v>
      </c>
      <c r="B37" s="496" t="s">
        <v>494</v>
      </c>
      <c r="C37" s="496" t="s">
        <v>497</v>
      </c>
      <c r="D37" s="496" t="s">
        <v>550</v>
      </c>
      <c r="E37" s="497">
        <v>109.0617</v>
      </c>
      <c r="F37" s="498">
        <v>4.3427277403524789</v>
      </c>
      <c r="G37" s="498">
        <v>0.29974820674902369</v>
      </c>
      <c r="H37" s="498">
        <v>0.65005155797131331</v>
      </c>
      <c r="I37" s="498">
        <v>1.8514161616772891E-2</v>
      </c>
      <c r="J37" s="498">
        <v>1.3510544948409935E-3</v>
      </c>
      <c r="K37" s="498">
        <v>6.4227955368383223E-4</v>
      </c>
      <c r="L37" s="498">
        <v>2.0928893644606678E-2</v>
      </c>
      <c r="M37" s="498">
        <v>1.080843229107927E-2</v>
      </c>
      <c r="N37" s="498">
        <v>4.2818881422167455E-3</v>
      </c>
      <c r="O37" s="499">
        <v>473.62527</v>
      </c>
      <c r="P37" s="499">
        <v>32.691049</v>
      </c>
      <c r="Q37" s="499">
        <v>70.895727999999977</v>
      </c>
      <c r="R37" s="499">
        <v>2.0191859399999998</v>
      </c>
      <c r="S37" s="499">
        <v>0.14734829999999999</v>
      </c>
      <c r="T37" s="499">
        <v>7.0048100000000002E-2</v>
      </c>
      <c r="U37" s="499">
        <v>2.2825407200000001</v>
      </c>
      <c r="V37" s="499">
        <v>1.1787860000000001</v>
      </c>
      <c r="W37" s="499">
        <v>0.46699000000000002</v>
      </c>
    </row>
    <row r="38" spans="1:23" customFormat="1" x14ac:dyDescent="0.3">
      <c r="A38" s="225" t="s">
        <v>551</v>
      </c>
      <c r="B38" s="496" t="s">
        <v>494</v>
      </c>
      <c r="C38" s="496" t="s">
        <v>497</v>
      </c>
      <c r="D38" s="496" t="s">
        <v>552</v>
      </c>
      <c r="E38" s="497">
        <v>132.73660000000001</v>
      </c>
      <c r="F38" s="498">
        <v>4.3427274014853472</v>
      </c>
      <c r="G38" s="498">
        <v>0.29974775608234649</v>
      </c>
      <c r="H38" s="498">
        <v>0.63094338712909626</v>
      </c>
      <c r="I38" s="498">
        <v>1.8514138451640311E-2</v>
      </c>
      <c r="J38" s="498">
        <v>1.3510538916922687E-3</v>
      </c>
      <c r="K38" s="498">
        <v>6.4228027537242924E-4</v>
      </c>
      <c r="L38" s="498">
        <v>2.0928956293893318E-2</v>
      </c>
      <c r="M38" s="498">
        <v>1.0808443187485592E-2</v>
      </c>
      <c r="N38" s="498">
        <v>4.2818936148733659E-3</v>
      </c>
      <c r="O38" s="499">
        <v>576.43886999999995</v>
      </c>
      <c r="P38" s="499">
        <v>39.787497999999999</v>
      </c>
      <c r="Q38" s="499">
        <v>83.749279999999999</v>
      </c>
      <c r="R38" s="499">
        <v>2.4575037899999996</v>
      </c>
      <c r="S38" s="499">
        <v>0.1793343</v>
      </c>
      <c r="T38" s="499">
        <v>8.5254099999999999E-2</v>
      </c>
      <c r="U38" s="499">
        <v>2.7780385000000001</v>
      </c>
      <c r="V38" s="499">
        <v>1.4346760000000001</v>
      </c>
      <c r="W38" s="499">
        <v>0.56836400000000009</v>
      </c>
    </row>
    <row r="39" spans="1:23" customFormat="1" x14ac:dyDescent="0.3">
      <c r="A39" s="225" t="s">
        <v>553</v>
      </c>
      <c r="B39" s="496" t="s">
        <v>494</v>
      </c>
      <c r="C39" s="496" t="s">
        <v>497</v>
      </c>
      <c r="D39" s="496" t="s">
        <v>554</v>
      </c>
      <c r="E39" s="497">
        <v>162.54180000000002</v>
      </c>
      <c r="F39" s="498">
        <v>4.3427118439687513</v>
      </c>
      <c r="G39" s="498">
        <v>0.29974746188365081</v>
      </c>
      <c r="H39" s="498">
        <v>0.61040184124945074</v>
      </c>
      <c r="I39" s="498">
        <v>1.8514089914102094E-2</v>
      </c>
      <c r="J39" s="498">
        <v>1.3510530829608134E-3</v>
      </c>
      <c r="K39" s="498">
        <v>6.4227909374696217E-4</v>
      </c>
      <c r="L39" s="498">
        <v>2.0928868758682377E-2</v>
      </c>
      <c r="M39" s="498">
        <v>1.0808413589612023E-2</v>
      </c>
      <c r="N39" s="498">
        <v>4.2818831832796235E-3</v>
      </c>
      <c r="O39" s="499">
        <v>705.87220000000002</v>
      </c>
      <c r="P39" s="499">
        <v>48.721492000000005</v>
      </c>
      <c r="Q39" s="499">
        <v>99.215813999999995</v>
      </c>
      <c r="R39" s="499">
        <v>3.0093135000000002</v>
      </c>
      <c r="S39" s="499">
        <v>0.21960259999999998</v>
      </c>
      <c r="T39" s="499">
        <v>0.1043972</v>
      </c>
      <c r="U39" s="499">
        <v>3.4018159999999997</v>
      </c>
      <c r="V39" s="499">
        <v>1.7568189999999999</v>
      </c>
      <c r="W39" s="499">
        <v>0.69598499999999996</v>
      </c>
    </row>
    <row r="40" spans="1:23" customFormat="1" x14ac:dyDescent="0.3">
      <c r="A40" s="225" t="s">
        <v>555</v>
      </c>
      <c r="B40" s="496" t="s">
        <v>494</v>
      </c>
      <c r="C40" s="496" t="s">
        <v>497</v>
      </c>
      <c r="D40" s="496" t="s">
        <v>556</v>
      </c>
      <c r="E40" s="497">
        <v>206.15280000000001</v>
      </c>
      <c r="F40" s="498">
        <v>4.342721030226123</v>
      </c>
      <c r="G40" s="498">
        <v>0.29974739610618917</v>
      </c>
      <c r="H40" s="498">
        <v>0.58817517879941483</v>
      </c>
      <c r="I40" s="498">
        <v>1.8514104101423796E-2</v>
      </c>
      <c r="J40" s="498">
        <v>1.3510512590660904E-3</v>
      </c>
      <c r="K40" s="498">
        <v>6.422784458906209E-4</v>
      </c>
      <c r="L40" s="498">
        <v>2.0928872661443356E-2</v>
      </c>
      <c r="M40" s="498">
        <v>1.0808419774070495E-2</v>
      </c>
      <c r="N40" s="498">
        <v>4.2818773259446384E-3</v>
      </c>
      <c r="O40" s="499">
        <v>895.26409999999998</v>
      </c>
      <c r="P40" s="499">
        <v>61.793765</v>
      </c>
      <c r="Q40" s="499">
        <v>121.25396000000001</v>
      </c>
      <c r="R40" s="499">
        <v>3.8167344000000001</v>
      </c>
      <c r="S40" s="499">
        <v>0.27852299999999997</v>
      </c>
      <c r="T40" s="499">
        <v>0.13240750000000001</v>
      </c>
      <c r="U40" s="499">
        <v>4.3145457</v>
      </c>
      <c r="V40" s="499">
        <v>2.228186</v>
      </c>
      <c r="W40" s="499">
        <v>0.88272099999999998</v>
      </c>
    </row>
    <row r="41" spans="1:23" customFormat="1" x14ac:dyDescent="0.3">
      <c r="A41" s="225" t="s">
        <v>557</v>
      </c>
      <c r="B41" s="496" t="s">
        <v>494</v>
      </c>
      <c r="C41" s="496" t="s">
        <v>497</v>
      </c>
      <c r="D41" s="496" t="s">
        <v>558</v>
      </c>
      <c r="E41" s="497">
        <v>270.923</v>
      </c>
      <c r="F41" s="498">
        <v>4.3427283766974378</v>
      </c>
      <c r="G41" s="498">
        <v>0.29974762201806421</v>
      </c>
      <c r="H41" s="498">
        <v>0.56344204810961052</v>
      </c>
      <c r="I41" s="498">
        <v>1.8514115449777244E-2</v>
      </c>
      <c r="J41" s="498">
        <v>1.3510517748585391E-3</v>
      </c>
      <c r="K41" s="498">
        <v>6.4227990978986654E-4</v>
      </c>
      <c r="L41" s="498">
        <v>2.0928890127453189E-2</v>
      </c>
      <c r="M41" s="498">
        <v>1.080838467018304E-2</v>
      </c>
      <c r="N41" s="498">
        <v>4.2818808296084133E-3</v>
      </c>
      <c r="O41" s="499">
        <v>1176.5450000000001</v>
      </c>
      <c r="P41" s="499">
        <v>81.208525000000009</v>
      </c>
      <c r="Q41" s="499">
        <v>152.64941000000002</v>
      </c>
      <c r="R41" s="499">
        <v>5.0158997000000003</v>
      </c>
      <c r="S41" s="499">
        <v>0.366031</v>
      </c>
      <c r="T41" s="499">
        <v>0.17400840000000001</v>
      </c>
      <c r="U41" s="499">
        <v>5.6701177000000005</v>
      </c>
      <c r="V41" s="499">
        <v>2.9282399999999997</v>
      </c>
      <c r="W41" s="499">
        <v>1.1600600000000001</v>
      </c>
    </row>
    <row r="42" spans="1:23" customFormat="1" x14ac:dyDescent="0.3">
      <c r="A42" s="225" t="s">
        <v>1717</v>
      </c>
      <c r="B42" s="496" t="s">
        <v>494</v>
      </c>
      <c r="C42" s="496" t="s">
        <v>497</v>
      </c>
      <c r="D42" s="496" t="s">
        <v>1718</v>
      </c>
      <c r="E42" s="497">
        <v>369.86500000000001</v>
      </c>
      <c r="F42" s="498">
        <v>4.3427282927554653</v>
      </c>
      <c r="G42" s="498">
        <v>0.29974644802833467</v>
      </c>
      <c r="H42" s="498">
        <v>0.53471277357954927</v>
      </c>
      <c r="I42" s="498">
        <v>1.8514123531558811E-2</v>
      </c>
      <c r="J42" s="498">
        <v>1.3510524110148297E-3</v>
      </c>
      <c r="K42" s="498">
        <v>6.422797507198572E-4</v>
      </c>
      <c r="L42" s="498">
        <v>2.0928905681802817E-2</v>
      </c>
      <c r="M42" s="498">
        <v>1.0808403065983534E-2</v>
      </c>
      <c r="N42" s="498">
        <v>4.2818839306233347E-3</v>
      </c>
      <c r="O42" s="499">
        <v>1606.2232000000001</v>
      </c>
      <c r="P42" s="499">
        <v>110.86572</v>
      </c>
      <c r="Q42" s="499">
        <v>197.77154000000002</v>
      </c>
      <c r="R42" s="499">
        <v>6.8477262999999997</v>
      </c>
      <c r="S42" s="499">
        <v>0.49970700000000001</v>
      </c>
      <c r="T42" s="499">
        <v>0.23755679999999998</v>
      </c>
      <c r="U42" s="499">
        <v>7.7408696999999993</v>
      </c>
      <c r="V42" s="499">
        <v>3.9976500000000001</v>
      </c>
      <c r="W42" s="499">
        <v>1.5837189999999999</v>
      </c>
    </row>
    <row r="43" spans="1:23" customFormat="1" x14ac:dyDescent="0.3">
      <c r="A43" s="225" t="s">
        <v>1719</v>
      </c>
      <c r="B43" s="496" t="s">
        <v>494</v>
      </c>
      <c r="C43" s="496" t="s">
        <v>497</v>
      </c>
      <c r="D43" s="496" t="s">
        <v>1720</v>
      </c>
      <c r="E43" s="497">
        <v>699.34400000000005</v>
      </c>
      <c r="F43" s="498">
        <v>4.3427216076780528</v>
      </c>
      <c r="G43" s="498">
        <v>0.2997471916538928</v>
      </c>
      <c r="H43" s="498">
        <v>0.49310581058820846</v>
      </c>
      <c r="I43" s="498">
        <v>1.8514092778375162E-2</v>
      </c>
      <c r="J43" s="498">
        <v>1.3510504129584295E-3</v>
      </c>
      <c r="K43" s="498">
        <v>6.4228047999267881E-4</v>
      </c>
      <c r="L43" s="498">
        <v>2.092889893957766E-2</v>
      </c>
      <c r="M43" s="498">
        <v>1.0808414742959115E-2</v>
      </c>
      <c r="N43" s="498">
        <v>4.2818841657324578E-3</v>
      </c>
      <c r="O43" s="499">
        <v>3037.0563000000002</v>
      </c>
      <c r="P43" s="499">
        <v>209.62640000000002</v>
      </c>
      <c r="Q43" s="499">
        <v>344.85059000000007</v>
      </c>
      <c r="R43" s="499">
        <v>12.9477197</v>
      </c>
      <c r="S43" s="499">
        <v>0.94484899999999994</v>
      </c>
      <c r="T43" s="499">
        <v>0.44917499999999999</v>
      </c>
      <c r="U43" s="499">
        <v>14.6364999</v>
      </c>
      <c r="V43" s="499">
        <v>7.5587999999999997</v>
      </c>
      <c r="W43" s="499">
        <v>2.99451</v>
      </c>
    </row>
    <row r="44" spans="1:23" customFormat="1" x14ac:dyDescent="0.3">
      <c r="A44" s="225" t="s">
        <v>559</v>
      </c>
      <c r="B44" s="496" t="s">
        <v>494</v>
      </c>
      <c r="C44" s="496" t="s">
        <v>560</v>
      </c>
      <c r="D44" s="496" t="s">
        <v>561</v>
      </c>
      <c r="E44" s="497">
        <v>603173.07799999998</v>
      </c>
      <c r="F44" s="498">
        <v>0.98277130200927176</v>
      </c>
      <c r="G44" s="498">
        <v>2.6569258465521238E-2</v>
      </c>
      <c r="H44" s="498">
        <v>9.3893580084322026E-2</v>
      </c>
      <c r="I44" s="498">
        <v>7.1058316203065023E-3</v>
      </c>
      <c r="J44" s="498">
        <v>2.4639285757379246E-3</v>
      </c>
      <c r="K44" s="498">
        <v>1.2840705135052464E-3</v>
      </c>
      <c r="L44" s="498">
        <v>8.0326447195973837E-3</v>
      </c>
      <c r="M44" s="498">
        <v>1.9711425664790696E-2</v>
      </c>
      <c r="N44" s="498">
        <v>8.5605126759321307E-3</v>
      </c>
      <c r="O44" s="499">
        <v>592781.19120300002</v>
      </c>
      <c r="P44" s="499">
        <v>16025.861408826002</v>
      </c>
      <c r="Q44" s="499">
        <v>56634.07970390001</v>
      </c>
      <c r="R44" s="499">
        <v>4286.0463301700001</v>
      </c>
      <c r="S44" s="499">
        <v>1486.175383</v>
      </c>
      <c r="T44" s="499">
        <v>774.51676399999997</v>
      </c>
      <c r="U44" s="499">
        <v>4845.0750400000006</v>
      </c>
      <c r="V44" s="499">
        <v>11889.40129</v>
      </c>
      <c r="W44" s="499">
        <v>5163.4707799999996</v>
      </c>
    </row>
    <row r="45" spans="1:23" customFormat="1" x14ac:dyDescent="0.3">
      <c r="A45" s="225" t="s">
        <v>563</v>
      </c>
      <c r="B45" s="496" t="s">
        <v>494</v>
      </c>
      <c r="C45" s="496" t="s">
        <v>560</v>
      </c>
      <c r="D45" s="496" t="s">
        <v>502</v>
      </c>
      <c r="E45" s="497">
        <v>5945.13</v>
      </c>
      <c r="F45" s="498">
        <v>5.8170761581327906</v>
      </c>
      <c r="G45" s="498">
        <v>0.52967470087281521</v>
      </c>
      <c r="H45" s="498">
        <v>0.84093910477987865</v>
      </c>
      <c r="I45" s="498">
        <v>4.0308826215742964E-2</v>
      </c>
      <c r="J45" s="498">
        <v>2.4639293001162293E-3</v>
      </c>
      <c r="K45" s="498">
        <v>1.2840694820802909E-3</v>
      </c>
      <c r="L45" s="498">
        <v>4.5566282991288662E-2</v>
      </c>
      <c r="M45" s="498">
        <v>1.9711444493223866E-2</v>
      </c>
      <c r="N45" s="498">
        <v>8.5605024616787172E-3</v>
      </c>
      <c r="O45" s="499">
        <v>34583.273979999998</v>
      </c>
      <c r="P45" s="499">
        <v>3148.9849543999999</v>
      </c>
      <c r="Q45" s="499">
        <v>4999.4922999999999</v>
      </c>
      <c r="R45" s="499">
        <v>239.64121199999997</v>
      </c>
      <c r="S45" s="499">
        <v>14.64838</v>
      </c>
      <c r="T45" s="499">
        <v>7.6339600000000001</v>
      </c>
      <c r="U45" s="499">
        <v>270.89747599999998</v>
      </c>
      <c r="V45" s="499">
        <v>117.1871</v>
      </c>
      <c r="W45" s="499">
        <v>50.893299999999996</v>
      </c>
    </row>
    <row r="46" spans="1:23" customFormat="1" x14ac:dyDescent="0.3">
      <c r="A46" s="225" t="s">
        <v>564</v>
      </c>
      <c r="B46" s="496" t="s">
        <v>494</v>
      </c>
      <c r="C46" s="496" t="s">
        <v>560</v>
      </c>
      <c r="D46" s="496" t="s">
        <v>504</v>
      </c>
      <c r="E46" s="497">
        <v>285.68299999999999</v>
      </c>
      <c r="F46" s="498">
        <v>5.1702049509421277</v>
      </c>
      <c r="G46" s="498">
        <v>0.47238091815403793</v>
      </c>
      <c r="H46" s="498">
        <v>0.78346413682298199</v>
      </c>
      <c r="I46" s="498">
        <v>3.6270858959056018E-2</v>
      </c>
      <c r="J46" s="498">
        <v>2.4639267999845985E-3</v>
      </c>
      <c r="K46" s="498">
        <v>1.2840666052932796E-3</v>
      </c>
      <c r="L46" s="498">
        <v>4.1001649380607179E-2</v>
      </c>
      <c r="M46" s="498">
        <v>1.9711393397577034E-2</v>
      </c>
      <c r="N46" s="498">
        <v>8.560537378842983E-3</v>
      </c>
      <c r="O46" s="499">
        <v>1477.0396609999998</v>
      </c>
      <c r="P46" s="499">
        <v>134.95119784100001</v>
      </c>
      <c r="Q46" s="499">
        <v>223.82238499999997</v>
      </c>
      <c r="R46" s="499">
        <v>10.3619678</v>
      </c>
      <c r="S46" s="499">
        <v>0.70390200000000003</v>
      </c>
      <c r="T46" s="499">
        <v>0.366836</v>
      </c>
      <c r="U46" s="499">
        <v>11.7134742</v>
      </c>
      <c r="V46" s="499">
        <v>5.6312100000000003</v>
      </c>
      <c r="W46" s="499">
        <v>2.4455999999999998</v>
      </c>
    </row>
    <row r="47" spans="1:23" customFormat="1" x14ac:dyDescent="0.3">
      <c r="A47" s="225" t="s">
        <v>565</v>
      </c>
      <c r="B47" s="496" t="s">
        <v>494</v>
      </c>
      <c r="C47" s="496" t="s">
        <v>560</v>
      </c>
      <c r="D47" s="496" t="s">
        <v>506</v>
      </c>
      <c r="E47" s="497">
        <v>363.03399999999999</v>
      </c>
      <c r="F47" s="498">
        <v>4.7501012164149916</v>
      </c>
      <c r="G47" s="498">
        <v>0.35621697287030968</v>
      </c>
      <c r="H47" s="498">
        <v>0.74688300544852537</v>
      </c>
      <c r="I47" s="498">
        <v>3.3134716032107187E-2</v>
      </c>
      <c r="J47" s="498">
        <v>2.4639345075116929E-3</v>
      </c>
      <c r="K47" s="498">
        <v>1.2840725662059201E-3</v>
      </c>
      <c r="L47" s="498">
        <v>3.7456465510117505E-2</v>
      </c>
      <c r="M47" s="498">
        <v>1.9711514623974618E-2</v>
      </c>
      <c r="N47" s="498">
        <v>8.5605480478412495E-3</v>
      </c>
      <c r="O47" s="499">
        <v>1724.448245</v>
      </c>
      <c r="P47" s="499">
        <v>129.318872529</v>
      </c>
      <c r="Q47" s="499">
        <v>271.14392499999997</v>
      </c>
      <c r="R47" s="499">
        <v>12.029028500000001</v>
      </c>
      <c r="S47" s="499">
        <v>0.89449199999999995</v>
      </c>
      <c r="T47" s="499">
        <v>0.46616199999999997</v>
      </c>
      <c r="U47" s="499">
        <v>13.597970499999999</v>
      </c>
      <c r="V47" s="499">
        <v>7.1559500000000007</v>
      </c>
      <c r="W47" s="499">
        <v>3.1077699999999999</v>
      </c>
    </row>
    <row r="48" spans="1:23" customFormat="1" x14ac:dyDescent="0.3">
      <c r="A48" s="225" t="s">
        <v>566</v>
      </c>
      <c r="B48" s="496" t="s">
        <v>494</v>
      </c>
      <c r="C48" s="496" t="s">
        <v>560</v>
      </c>
      <c r="D48" s="496" t="s">
        <v>508</v>
      </c>
      <c r="E48" s="497">
        <v>468.12599999999998</v>
      </c>
      <c r="F48" s="498">
        <v>3.092561442859401</v>
      </c>
      <c r="G48" s="498">
        <v>0.12266760844088985</v>
      </c>
      <c r="H48" s="498">
        <v>0.67900808649807953</v>
      </c>
      <c r="I48" s="498">
        <v>2.5093887115861972E-2</v>
      </c>
      <c r="J48" s="498">
        <v>2.4639199702644159E-3</v>
      </c>
      <c r="K48" s="498">
        <v>1.2840666829016119E-3</v>
      </c>
      <c r="L48" s="498">
        <v>2.8366894810371569E-2</v>
      </c>
      <c r="M48" s="498">
        <v>1.9711338400345207E-2</v>
      </c>
      <c r="N48" s="498">
        <v>8.5604730350375743E-3</v>
      </c>
      <c r="O48" s="499">
        <v>1447.7084179999999</v>
      </c>
      <c r="P48" s="499">
        <v>57.423896868999996</v>
      </c>
      <c r="Q48" s="499">
        <v>317.86133949999999</v>
      </c>
      <c r="R48" s="499">
        <v>11.747101000000001</v>
      </c>
      <c r="S48" s="499">
        <v>1.1534249999999999</v>
      </c>
      <c r="T48" s="499">
        <v>0.601105</v>
      </c>
      <c r="U48" s="499">
        <v>13.279281000000001</v>
      </c>
      <c r="V48" s="499">
        <v>9.2273899999999998</v>
      </c>
      <c r="W48" s="499">
        <v>4.0073799999999995</v>
      </c>
    </row>
    <row r="49" spans="1:23" customFormat="1" x14ac:dyDescent="0.3">
      <c r="A49" s="225" t="s">
        <v>567</v>
      </c>
      <c r="B49" s="496" t="s">
        <v>494</v>
      </c>
      <c r="C49" s="496" t="s">
        <v>560</v>
      </c>
      <c r="D49" s="496" t="s">
        <v>510</v>
      </c>
      <c r="E49" s="497">
        <v>591.01900000000001</v>
      </c>
      <c r="F49" s="498">
        <v>2.9606720460763527</v>
      </c>
      <c r="G49" s="498">
        <v>0.12225425929961641</v>
      </c>
      <c r="H49" s="498">
        <v>0.66757066760967065</v>
      </c>
      <c r="I49" s="498">
        <v>2.1629466565372683E-2</v>
      </c>
      <c r="J49" s="498">
        <v>2.4639292476214807E-3</v>
      </c>
      <c r="K49" s="498">
        <v>1.2840703936760069E-3</v>
      </c>
      <c r="L49" s="498">
        <v>2.4450599050115141E-2</v>
      </c>
      <c r="M49" s="498">
        <v>1.9711447516915701E-2</v>
      </c>
      <c r="N49" s="498">
        <v>8.5605200509628297E-3</v>
      </c>
      <c r="O49" s="499">
        <v>1749.8134319999999</v>
      </c>
      <c r="P49" s="499">
        <v>72.254590076999989</v>
      </c>
      <c r="Q49" s="499">
        <v>394.54694839999996</v>
      </c>
      <c r="R49" s="499">
        <v>12.783425699999999</v>
      </c>
      <c r="S49" s="499">
        <v>1.456229</v>
      </c>
      <c r="T49" s="499">
        <v>0.75890999999999997</v>
      </c>
      <c r="U49" s="499">
        <v>14.4507686</v>
      </c>
      <c r="V49" s="499">
        <v>11.649840000000001</v>
      </c>
      <c r="W49" s="499">
        <v>5.0594300000000008</v>
      </c>
    </row>
    <row r="50" spans="1:23" customFormat="1" x14ac:dyDescent="0.3">
      <c r="A50" s="225" t="s">
        <v>568</v>
      </c>
      <c r="B50" s="496" t="s">
        <v>494</v>
      </c>
      <c r="C50" s="496" t="s">
        <v>560</v>
      </c>
      <c r="D50" s="496" t="s">
        <v>512</v>
      </c>
      <c r="E50" s="497">
        <v>818.34500000000003</v>
      </c>
      <c r="F50" s="498">
        <v>2.8312388748021919</v>
      </c>
      <c r="G50" s="498">
        <v>0.10534768134466514</v>
      </c>
      <c r="H50" s="498">
        <v>0.65249851224116961</v>
      </c>
      <c r="I50" s="498">
        <v>2.3333171706309684E-2</v>
      </c>
      <c r="J50" s="498">
        <v>2.4639302494669116E-3</v>
      </c>
      <c r="K50" s="498">
        <v>1.2840696772143778E-3</v>
      </c>
      <c r="L50" s="498">
        <v>2.6376540945444765E-2</v>
      </c>
      <c r="M50" s="498">
        <v>1.9711417556165185E-2</v>
      </c>
      <c r="N50" s="498">
        <v>8.5605215404261029E-3</v>
      </c>
      <c r="O50" s="499">
        <v>2316.9301769999997</v>
      </c>
      <c r="P50" s="499">
        <v>86.210748289999998</v>
      </c>
      <c r="Q50" s="499">
        <v>533.96889499999997</v>
      </c>
      <c r="R50" s="499">
        <v>19.094584399999999</v>
      </c>
      <c r="S50" s="499">
        <v>2.0163449999999998</v>
      </c>
      <c r="T50" s="499">
        <v>1.0508120000000001</v>
      </c>
      <c r="U50" s="499">
        <v>21.585110399999998</v>
      </c>
      <c r="V50" s="499">
        <v>16.130739999999999</v>
      </c>
      <c r="W50" s="499">
        <v>7.0054599999999994</v>
      </c>
    </row>
    <row r="51" spans="1:23" customFormat="1" x14ac:dyDescent="0.3">
      <c r="A51" s="225" t="s">
        <v>569</v>
      </c>
      <c r="B51" s="496" t="s">
        <v>494</v>
      </c>
      <c r="C51" s="496" t="s">
        <v>560</v>
      </c>
      <c r="D51" s="496" t="s">
        <v>514</v>
      </c>
      <c r="E51" s="497">
        <v>1001.361</v>
      </c>
      <c r="F51" s="498">
        <v>2.7727942909699901</v>
      </c>
      <c r="G51" s="498">
        <v>8.1392285089992522E-2</v>
      </c>
      <c r="H51" s="498">
        <v>0.63115799596748823</v>
      </c>
      <c r="I51" s="498">
        <v>7.3346885588713761E-3</v>
      </c>
      <c r="J51" s="498">
        <v>2.4639265959029758E-3</v>
      </c>
      <c r="K51" s="498">
        <v>1.284069381571681E-3</v>
      </c>
      <c r="L51" s="498">
        <v>8.2913393870941657E-3</v>
      </c>
      <c r="M51" s="498">
        <v>1.9711432740040804E-2</v>
      </c>
      <c r="N51" s="498">
        <v>8.5605091470508637E-3</v>
      </c>
      <c r="O51" s="499">
        <v>2776.568064</v>
      </c>
      <c r="P51" s="499">
        <v>81.503059989999997</v>
      </c>
      <c r="Q51" s="499">
        <v>632.01700199999993</v>
      </c>
      <c r="R51" s="499">
        <v>7.3446710699999995</v>
      </c>
      <c r="S51" s="499">
        <v>2.4672799999999997</v>
      </c>
      <c r="T51" s="499">
        <v>1.285817</v>
      </c>
      <c r="U51" s="499">
        <v>8.3026239000000004</v>
      </c>
      <c r="V51" s="499">
        <v>19.73826</v>
      </c>
      <c r="W51" s="499">
        <v>8.5721600000000002</v>
      </c>
    </row>
    <row r="52" spans="1:23" customFormat="1" x14ac:dyDescent="0.3">
      <c r="A52" s="225" t="s">
        <v>570</v>
      </c>
      <c r="B52" s="496" t="s">
        <v>494</v>
      </c>
      <c r="C52" s="496" t="s">
        <v>560</v>
      </c>
      <c r="D52" s="496" t="s">
        <v>516</v>
      </c>
      <c r="E52" s="497">
        <v>1395.527</v>
      </c>
      <c r="F52" s="498">
        <v>2.7660634391165484</v>
      </c>
      <c r="G52" s="498">
        <v>6.3932097780981662E-2</v>
      </c>
      <c r="H52" s="498">
        <v>0.6153575960909391</v>
      </c>
      <c r="I52" s="498">
        <v>7.3347103280696118E-3</v>
      </c>
      <c r="J52" s="498">
        <v>2.4639365630331768E-3</v>
      </c>
      <c r="K52" s="498">
        <v>1.2840690291194652E-3</v>
      </c>
      <c r="L52" s="498">
        <v>8.291356526960782E-3</v>
      </c>
      <c r="M52" s="498">
        <v>1.9711406515244778E-2</v>
      </c>
      <c r="N52" s="498">
        <v>8.560522297311338E-3</v>
      </c>
      <c r="O52" s="499">
        <v>3860.1162129999998</v>
      </c>
      <c r="P52" s="499">
        <v>89.218968619999998</v>
      </c>
      <c r="Q52" s="499">
        <v>858.74814000000003</v>
      </c>
      <c r="R52" s="499">
        <v>10.235786300000001</v>
      </c>
      <c r="S52" s="499">
        <v>3.4384900000000003</v>
      </c>
      <c r="T52" s="499">
        <v>1.7919529999999999</v>
      </c>
      <c r="U52" s="499">
        <v>11.570811900000001</v>
      </c>
      <c r="V52" s="499">
        <v>27.5078</v>
      </c>
      <c r="W52" s="499">
        <v>11.946439999999999</v>
      </c>
    </row>
    <row r="53" spans="1:23" customFormat="1" x14ac:dyDescent="0.3">
      <c r="A53" s="225" t="s">
        <v>571</v>
      </c>
      <c r="B53" s="496" t="s">
        <v>494</v>
      </c>
      <c r="C53" s="496" t="s">
        <v>560</v>
      </c>
      <c r="D53" s="496" t="s">
        <v>518</v>
      </c>
      <c r="E53" s="497">
        <v>1683.9769999999999</v>
      </c>
      <c r="F53" s="498">
        <v>2.7642832069559145</v>
      </c>
      <c r="G53" s="498">
        <v>5.3428519956032657E-2</v>
      </c>
      <c r="H53" s="498">
        <v>0.5475941227225789</v>
      </c>
      <c r="I53" s="498">
        <v>7.3347127662669988E-3</v>
      </c>
      <c r="J53" s="498">
        <v>2.463929139174704E-3</v>
      </c>
      <c r="K53" s="498">
        <v>1.2840745449611251E-3</v>
      </c>
      <c r="L53" s="498">
        <v>8.2913682906595523E-3</v>
      </c>
      <c r="M53" s="498">
        <v>1.9711433113397632E-2</v>
      </c>
      <c r="N53" s="498">
        <v>8.5605207197010421E-3</v>
      </c>
      <c r="O53" s="499">
        <v>4654.9893419999999</v>
      </c>
      <c r="P53" s="499">
        <v>89.972398749999996</v>
      </c>
      <c r="Q53" s="499">
        <v>922.13590800000009</v>
      </c>
      <c r="R53" s="499">
        <v>12.3514876</v>
      </c>
      <c r="S53" s="499">
        <v>4.1492000000000004</v>
      </c>
      <c r="T53" s="499">
        <v>2.1623520000000003</v>
      </c>
      <c r="U53" s="499">
        <v>13.9624735</v>
      </c>
      <c r="V53" s="499">
        <v>33.193600000000004</v>
      </c>
      <c r="W53" s="499">
        <v>14.41572</v>
      </c>
    </row>
    <row r="54" spans="1:23" customFormat="1" x14ac:dyDescent="0.3">
      <c r="A54" s="225" t="s">
        <v>572</v>
      </c>
      <c r="B54" s="496" t="s">
        <v>494</v>
      </c>
      <c r="C54" s="496" t="s">
        <v>560</v>
      </c>
      <c r="D54" s="496" t="s">
        <v>520</v>
      </c>
      <c r="E54" s="497">
        <v>1662.9859999999999</v>
      </c>
      <c r="F54" s="498">
        <v>2.7582938166647222</v>
      </c>
      <c r="G54" s="498">
        <v>4.3968755401428521E-2</v>
      </c>
      <c r="H54" s="498">
        <v>0.53108552747888449</v>
      </c>
      <c r="I54" s="498">
        <v>7.3347134010749342E-3</v>
      </c>
      <c r="J54" s="498">
        <v>2.4639293415578967E-3</v>
      </c>
      <c r="K54" s="498">
        <v>1.2840739489087703E-3</v>
      </c>
      <c r="L54" s="498">
        <v>8.291369861201478E-3</v>
      </c>
      <c r="M54" s="498">
        <v>1.9711470812141533E-2</v>
      </c>
      <c r="N54" s="498">
        <v>8.5605110325643156E-3</v>
      </c>
      <c r="O54" s="499">
        <v>4587.0040009999993</v>
      </c>
      <c r="P54" s="499">
        <v>73.119424670000001</v>
      </c>
      <c r="Q54" s="499">
        <v>883.18779700000005</v>
      </c>
      <c r="R54" s="499">
        <v>12.1975257</v>
      </c>
      <c r="S54" s="499">
        <v>4.09748</v>
      </c>
      <c r="T54" s="499">
        <v>2.1353970000000002</v>
      </c>
      <c r="U54" s="499">
        <v>13.788432</v>
      </c>
      <c r="V54" s="499">
        <v>32.779899999999998</v>
      </c>
      <c r="W54" s="499">
        <v>14.23601</v>
      </c>
    </row>
    <row r="55" spans="1:23" customFormat="1" x14ac:dyDescent="0.3">
      <c r="A55" s="225" t="s">
        <v>573</v>
      </c>
      <c r="B55" s="496" t="s">
        <v>494</v>
      </c>
      <c r="C55" s="496" t="s">
        <v>560</v>
      </c>
      <c r="D55" s="496" t="s">
        <v>522</v>
      </c>
      <c r="E55" s="497">
        <v>2532.8000000000002</v>
      </c>
      <c r="F55" s="498">
        <v>2.7202309065066328</v>
      </c>
      <c r="G55" s="498">
        <v>4.2471416092861654E-2</v>
      </c>
      <c r="H55" s="498">
        <v>0.51500550300063164</v>
      </c>
      <c r="I55" s="498">
        <v>8.7355131869867337E-3</v>
      </c>
      <c r="J55" s="498">
        <v>2.463925300063171E-3</v>
      </c>
      <c r="K55" s="498">
        <v>1.2840690145293745E-3</v>
      </c>
      <c r="L55" s="498">
        <v>9.8748897662665827E-3</v>
      </c>
      <c r="M55" s="498">
        <v>1.9711426089703093E-2</v>
      </c>
      <c r="N55" s="498">
        <v>8.5604903663929234E-3</v>
      </c>
      <c r="O55" s="499">
        <v>6889.8008399999999</v>
      </c>
      <c r="P55" s="499">
        <v>107.57160268000001</v>
      </c>
      <c r="Q55" s="499">
        <v>1304.4059379999999</v>
      </c>
      <c r="R55" s="499">
        <v>22.125307800000002</v>
      </c>
      <c r="S55" s="499">
        <v>6.2406300000000003</v>
      </c>
      <c r="T55" s="499">
        <v>3.2522899999999999</v>
      </c>
      <c r="U55" s="499">
        <v>25.0111208</v>
      </c>
      <c r="V55" s="499">
        <v>49.9251</v>
      </c>
      <c r="W55" s="499">
        <v>21.682009999999998</v>
      </c>
    </row>
    <row r="56" spans="1:23" customFormat="1" x14ac:dyDescent="0.3">
      <c r="A56" s="225" t="s">
        <v>574</v>
      </c>
      <c r="B56" s="496" t="s">
        <v>494</v>
      </c>
      <c r="C56" s="496" t="s">
        <v>560</v>
      </c>
      <c r="D56" s="496" t="s">
        <v>524</v>
      </c>
      <c r="E56" s="497">
        <v>3349.8500000000004</v>
      </c>
      <c r="F56" s="498">
        <v>2.4637071361404241</v>
      </c>
      <c r="G56" s="498">
        <v>4.0230634338850997E-2</v>
      </c>
      <c r="H56" s="498">
        <v>0.23440463632699973</v>
      </c>
      <c r="I56" s="498">
        <v>6.2243507321223333E-3</v>
      </c>
      <c r="J56" s="498">
        <v>2.4639342060092241E-3</v>
      </c>
      <c r="K56" s="498">
        <v>1.2840754063614785E-3</v>
      </c>
      <c r="L56" s="498">
        <v>7.0361882173828674E-3</v>
      </c>
      <c r="M56" s="498">
        <v>1.9711479618490374E-2</v>
      </c>
      <c r="N56" s="498">
        <v>8.5605325611594531E-3</v>
      </c>
      <c r="O56" s="499">
        <v>8253.0493500000011</v>
      </c>
      <c r="P56" s="499">
        <v>134.76659044000002</v>
      </c>
      <c r="Q56" s="499">
        <v>785.22037100000011</v>
      </c>
      <c r="R56" s="499">
        <v>20.850641299999999</v>
      </c>
      <c r="S56" s="499">
        <v>8.2538099999999996</v>
      </c>
      <c r="T56" s="499">
        <v>4.3014599999999996</v>
      </c>
      <c r="U56" s="499">
        <v>23.5701751</v>
      </c>
      <c r="V56" s="499">
        <v>66.030499999999989</v>
      </c>
      <c r="W56" s="499">
        <v>28.676499999999997</v>
      </c>
    </row>
    <row r="57" spans="1:23" customFormat="1" x14ac:dyDescent="0.3">
      <c r="A57" s="225" t="s">
        <v>575</v>
      </c>
      <c r="B57" s="496" t="s">
        <v>494</v>
      </c>
      <c r="C57" s="496" t="s">
        <v>560</v>
      </c>
      <c r="D57" s="496" t="s">
        <v>526</v>
      </c>
      <c r="E57" s="497">
        <v>5917.71</v>
      </c>
      <c r="F57" s="498">
        <v>2.3959688883030767</v>
      </c>
      <c r="G57" s="498">
        <v>3.57010482805004E-2</v>
      </c>
      <c r="H57" s="498">
        <v>0.21812126667241216</v>
      </c>
      <c r="I57" s="498">
        <v>7.2898613821900712E-3</v>
      </c>
      <c r="J57" s="498">
        <v>2.4639345287281733E-3</v>
      </c>
      <c r="K57" s="498">
        <v>1.2840710342345266E-3</v>
      </c>
      <c r="L57" s="498">
        <v>8.2406759878398909E-3</v>
      </c>
      <c r="M57" s="498">
        <v>1.9711476229825386E-2</v>
      </c>
      <c r="N57" s="498">
        <v>8.5605242568493542E-3</v>
      </c>
      <c r="O57" s="499">
        <v>14178.64905</v>
      </c>
      <c r="P57" s="499">
        <v>211.26845042000002</v>
      </c>
      <c r="Q57" s="499">
        <v>1290.7784010000003</v>
      </c>
      <c r="R57" s="499">
        <v>43.139285600000008</v>
      </c>
      <c r="S57" s="499">
        <v>14.580849999999998</v>
      </c>
      <c r="T57" s="499">
        <v>7.5987600000000004</v>
      </c>
      <c r="U57" s="499">
        <v>48.765930699999998</v>
      </c>
      <c r="V57" s="499">
        <v>116.64679999999998</v>
      </c>
      <c r="W57" s="499">
        <v>50.658699999999996</v>
      </c>
    </row>
    <row r="58" spans="1:23" customFormat="1" x14ac:dyDescent="0.3">
      <c r="A58" s="225" t="s">
        <v>576</v>
      </c>
      <c r="B58" s="496" t="s">
        <v>494</v>
      </c>
      <c r="C58" s="496" t="s">
        <v>560</v>
      </c>
      <c r="D58" s="496" t="s">
        <v>528</v>
      </c>
      <c r="E58" s="497">
        <v>9384.4699999999993</v>
      </c>
      <c r="F58" s="498">
        <v>2.3040670224317412</v>
      </c>
      <c r="G58" s="498">
        <v>3.570115317114339E-2</v>
      </c>
      <c r="H58" s="498">
        <v>0.20419538375635493</v>
      </c>
      <c r="I58" s="498">
        <v>9.2179475772206643E-3</v>
      </c>
      <c r="J58" s="498">
        <v>2.4639249739196781E-3</v>
      </c>
      <c r="K58" s="498">
        <v>1.2840703843690693E-3</v>
      </c>
      <c r="L58" s="498">
        <v>1.042023351345361E-2</v>
      </c>
      <c r="M58" s="498">
        <v>1.9711406184899097E-2</v>
      </c>
      <c r="N58" s="498">
        <v>8.560515404705862E-3</v>
      </c>
      <c r="O58" s="499">
        <v>21622.44785</v>
      </c>
      <c r="P58" s="499">
        <v>335.03640089999999</v>
      </c>
      <c r="Q58" s="499">
        <v>1916.265453</v>
      </c>
      <c r="R58" s="499">
        <v>86.505552500000007</v>
      </c>
      <c r="S58" s="499">
        <v>23.122630000000001</v>
      </c>
      <c r="T58" s="499">
        <v>12.050319999999999</v>
      </c>
      <c r="U58" s="499">
        <v>97.788368800000001</v>
      </c>
      <c r="V58" s="499">
        <v>184.9811</v>
      </c>
      <c r="W58" s="499">
        <v>80.335900000000009</v>
      </c>
    </row>
    <row r="59" spans="1:23" customFormat="1" x14ac:dyDescent="0.3">
      <c r="A59" s="225" t="s">
        <v>577</v>
      </c>
      <c r="B59" s="496" t="s">
        <v>494</v>
      </c>
      <c r="C59" s="496" t="s">
        <v>560</v>
      </c>
      <c r="D59" s="496" t="s">
        <v>530</v>
      </c>
      <c r="E59" s="497">
        <v>9075.5300000000007</v>
      </c>
      <c r="F59" s="498">
        <v>2.2121864530225781</v>
      </c>
      <c r="G59" s="498">
        <v>3.5701161229151353E-2</v>
      </c>
      <c r="H59" s="498">
        <v>0.19056169975747969</v>
      </c>
      <c r="I59" s="498">
        <v>1.0728735291492618E-2</v>
      </c>
      <c r="J59" s="498">
        <v>2.4639376433111893E-3</v>
      </c>
      <c r="K59" s="498">
        <v>1.2840748694566597E-3</v>
      </c>
      <c r="L59" s="498">
        <v>1.2128076486993045E-2</v>
      </c>
      <c r="M59" s="498">
        <v>1.9711509961401703E-2</v>
      </c>
      <c r="N59" s="498">
        <v>8.5605358585118443E-3</v>
      </c>
      <c r="O59" s="499">
        <v>20076.764520000001</v>
      </c>
      <c r="P59" s="499">
        <v>324.00695976999998</v>
      </c>
      <c r="Q59" s="499">
        <v>1729.4484229999998</v>
      </c>
      <c r="R59" s="499">
        <v>97.368959000000004</v>
      </c>
      <c r="S59" s="499">
        <v>22.361539999999998</v>
      </c>
      <c r="T59" s="499">
        <v>11.65366</v>
      </c>
      <c r="U59" s="499">
        <v>110.06872199999999</v>
      </c>
      <c r="V59" s="499">
        <v>178.89240000000001</v>
      </c>
      <c r="W59" s="499">
        <v>77.691400000000002</v>
      </c>
    </row>
    <row r="60" spans="1:23" customFormat="1" x14ac:dyDescent="0.3">
      <c r="A60" s="225" t="s">
        <v>578</v>
      </c>
      <c r="B60" s="496" t="s">
        <v>494</v>
      </c>
      <c r="C60" s="496" t="s">
        <v>560</v>
      </c>
      <c r="D60" s="496" t="s">
        <v>532</v>
      </c>
      <c r="E60" s="497">
        <v>12021.96</v>
      </c>
      <c r="F60" s="498">
        <v>2.1202905266695282</v>
      </c>
      <c r="G60" s="498">
        <v>3.5700931225856686E-2</v>
      </c>
      <c r="H60" s="498">
        <v>0.17877564066092386</v>
      </c>
      <c r="I60" s="498">
        <v>1.201960585461938E-2</v>
      </c>
      <c r="J60" s="498">
        <v>2.4639326698807848E-3</v>
      </c>
      <c r="K60" s="498">
        <v>1.2840726470558876E-3</v>
      </c>
      <c r="L60" s="498">
        <v>1.3587335093445663E-2</v>
      </c>
      <c r="M60" s="498">
        <v>1.971139481415676E-2</v>
      </c>
      <c r="N60" s="498">
        <v>8.5605259042618679E-3</v>
      </c>
      <c r="O60" s="499">
        <v>25490.047899999998</v>
      </c>
      <c r="P60" s="499">
        <v>429.19516715999998</v>
      </c>
      <c r="Q60" s="499">
        <v>2149.2336009999999</v>
      </c>
      <c r="R60" s="499">
        <v>144.49922079999999</v>
      </c>
      <c r="S60" s="499">
        <v>29.621299999999998</v>
      </c>
      <c r="T60" s="499">
        <v>15.437069999999999</v>
      </c>
      <c r="U60" s="499">
        <v>163.34639900000002</v>
      </c>
      <c r="V60" s="499">
        <v>236.96959999999999</v>
      </c>
      <c r="W60" s="499">
        <v>102.9143</v>
      </c>
    </row>
    <row r="61" spans="1:23" customFormat="1" x14ac:dyDescent="0.3">
      <c r="A61" s="225" t="s">
        <v>579</v>
      </c>
      <c r="B61" s="496" t="s">
        <v>494</v>
      </c>
      <c r="C61" s="496" t="s">
        <v>560</v>
      </c>
      <c r="D61" s="496" t="s">
        <v>534</v>
      </c>
      <c r="E61" s="497">
        <v>13496.51</v>
      </c>
      <c r="F61" s="498">
        <v>1.7287332999419851</v>
      </c>
      <c r="G61" s="498">
        <v>3.5134932451426334E-2</v>
      </c>
      <c r="H61" s="498">
        <v>0.10456137164348413</v>
      </c>
      <c r="I61" s="498">
        <v>8.8985455276956778E-3</v>
      </c>
      <c r="J61" s="498">
        <v>2.4639258593517877E-3</v>
      </c>
      <c r="K61" s="498">
        <v>1.2840682517184072E-3</v>
      </c>
      <c r="L61" s="498">
        <v>1.0059185011532613E-2</v>
      </c>
      <c r="M61" s="498">
        <v>1.971154024262569E-2</v>
      </c>
      <c r="N61" s="498">
        <v>8.5605241651360246E-3</v>
      </c>
      <c r="O61" s="499">
        <v>23331.866270000002</v>
      </c>
      <c r="P61" s="499">
        <v>474.19896718000001</v>
      </c>
      <c r="Q61" s="499">
        <v>1411.213598</v>
      </c>
      <c r="R61" s="499">
        <v>120.09930869999999</v>
      </c>
      <c r="S61" s="499">
        <v>33.254399999999997</v>
      </c>
      <c r="T61" s="499">
        <v>17.330439999999999</v>
      </c>
      <c r="U61" s="499">
        <v>135.76389110000002</v>
      </c>
      <c r="V61" s="499">
        <v>266.03700000000003</v>
      </c>
      <c r="W61" s="499">
        <v>115.5372</v>
      </c>
    </row>
    <row r="62" spans="1:23" customFormat="1" x14ac:dyDescent="0.3">
      <c r="A62" s="225" t="s">
        <v>580</v>
      </c>
      <c r="B62" s="496" t="s">
        <v>494</v>
      </c>
      <c r="C62" s="496" t="s">
        <v>560</v>
      </c>
      <c r="D62" s="496" t="s">
        <v>536</v>
      </c>
      <c r="E62" s="497">
        <v>14969.310000000001</v>
      </c>
      <c r="F62" s="498">
        <v>1.7287282793929712</v>
      </c>
      <c r="G62" s="498">
        <v>3.5134955251778462E-2</v>
      </c>
      <c r="H62" s="498">
        <v>0.10284561947077055</v>
      </c>
      <c r="I62" s="498">
        <v>9.0685664669914647E-3</v>
      </c>
      <c r="J62" s="498">
        <v>2.4639412237437795E-3</v>
      </c>
      <c r="K62" s="498">
        <v>1.2840732137954255E-3</v>
      </c>
      <c r="L62" s="498">
        <v>1.0251381332873725E-2</v>
      </c>
      <c r="M62" s="498">
        <v>1.9711462986603923E-2</v>
      </c>
      <c r="N62" s="498">
        <v>8.5605348543119214E-3</v>
      </c>
      <c r="O62" s="499">
        <v>25877.86952</v>
      </c>
      <c r="P62" s="499">
        <v>525.94603699999993</v>
      </c>
      <c r="Q62" s="499">
        <v>1539.5279600000003</v>
      </c>
      <c r="R62" s="499">
        <v>135.75018270000001</v>
      </c>
      <c r="S62" s="499">
        <v>36.883499999999998</v>
      </c>
      <c r="T62" s="499">
        <v>19.221690000000002</v>
      </c>
      <c r="U62" s="499">
        <v>153.4561051</v>
      </c>
      <c r="V62" s="499">
        <v>295.06700000000001</v>
      </c>
      <c r="W62" s="499">
        <v>128.14529999999999</v>
      </c>
    </row>
    <row r="63" spans="1:23" customFormat="1" x14ac:dyDescent="0.3">
      <c r="A63" s="225" t="s">
        <v>581</v>
      </c>
      <c r="B63" s="496" t="s">
        <v>494</v>
      </c>
      <c r="C63" s="496" t="s">
        <v>560</v>
      </c>
      <c r="D63" s="496" t="s">
        <v>538</v>
      </c>
      <c r="E63" s="497">
        <v>13332.18</v>
      </c>
      <c r="F63" s="498">
        <v>1.7287344305282408</v>
      </c>
      <c r="G63" s="498">
        <v>3.5134894388614613E-2</v>
      </c>
      <c r="H63" s="498">
        <v>9.6286151102070339E-2</v>
      </c>
      <c r="I63" s="498">
        <v>1.0024308230161908E-2</v>
      </c>
      <c r="J63" s="498">
        <v>2.4639331302157637E-3</v>
      </c>
      <c r="K63" s="498">
        <v>1.2840713221693677E-3</v>
      </c>
      <c r="L63" s="498">
        <v>1.1331779678942227E-2</v>
      </c>
      <c r="M63" s="498">
        <v>1.9711480043023723E-2</v>
      </c>
      <c r="N63" s="498">
        <v>8.5605204850219534E-3</v>
      </c>
      <c r="O63" s="499">
        <v>23047.798600000002</v>
      </c>
      <c r="P63" s="499">
        <v>468.42473626999998</v>
      </c>
      <c r="Q63" s="499">
        <v>1283.7042980000001</v>
      </c>
      <c r="R63" s="499">
        <v>133.64588169999999</v>
      </c>
      <c r="S63" s="499">
        <v>32.849600000000002</v>
      </c>
      <c r="T63" s="499">
        <v>17.11947</v>
      </c>
      <c r="U63" s="499">
        <v>151.07732639999998</v>
      </c>
      <c r="V63" s="499">
        <v>262.79700000000003</v>
      </c>
      <c r="W63" s="499">
        <v>114.13039999999999</v>
      </c>
    </row>
    <row r="64" spans="1:23" customFormat="1" x14ac:dyDescent="0.3">
      <c r="A64" s="225" t="s">
        <v>582</v>
      </c>
      <c r="B64" s="496" t="s">
        <v>494</v>
      </c>
      <c r="C64" s="496" t="s">
        <v>560</v>
      </c>
      <c r="D64" s="496" t="s">
        <v>540</v>
      </c>
      <c r="E64" s="497">
        <v>18775.169999999998</v>
      </c>
      <c r="F64" s="498">
        <v>1.2035152778909592</v>
      </c>
      <c r="G64" s="498">
        <v>2.9301093113937186E-2</v>
      </c>
      <c r="H64" s="498">
        <v>9.3400360156525905E-2</v>
      </c>
      <c r="I64" s="498">
        <v>1.0143995979796722E-2</v>
      </c>
      <c r="J64" s="498">
        <v>2.4639244278480566E-3</v>
      </c>
      <c r="K64" s="498">
        <v>1.2840682667587034E-3</v>
      </c>
      <c r="L64" s="498">
        <v>1.1467091962416321E-2</v>
      </c>
      <c r="M64" s="498">
        <v>1.9711352813316738E-2</v>
      </c>
      <c r="N64" s="498">
        <v>8.5604977211924064E-3</v>
      </c>
      <c r="O64" s="499">
        <v>22596.203939999999</v>
      </c>
      <c r="P64" s="499">
        <v>550.1330044</v>
      </c>
      <c r="Q64" s="499">
        <v>1753.6076400000004</v>
      </c>
      <c r="R64" s="499">
        <v>190.45524900000001</v>
      </c>
      <c r="S64" s="499">
        <v>46.260599999999997</v>
      </c>
      <c r="T64" s="499">
        <v>24.108600000000003</v>
      </c>
      <c r="U64" s="499">
        <v>215.29660100000001</v>
      </c>
      <c r="V64" s="499">
        <v>370.084</v>
      </c>
      <c r="W64" s="499">
        <v>160.72480000000002</v>
      </c>
    </row>
    <row r="65" spans="1:23" customFormat="1" x14ac:dyDescent="0.3">
      <c r="A65" s="225" t="s">
        <v>583</v>
      </c>
      <c r="B65" s="496" t="s">
        <v>494</v>
      </c>
      <c r="C65" s="496" t="s">
        <v>560</v>
      </c>
      <c r="D65" s="496" t="s">
        <v>542</v>
      </c>
      <c r="E65" s="497">
        <v>34090.800000000003</v>
      </c>
      <c r="F65" s="498">
        <v>1.1548060171659216</v>
      </c>
      <c r="G65" s="498">
        <v>2.7501305343377094E-2</v>
      </c>
      <c r="H65" s="498">
        <v>8.9101376324404236E-2</v>
      </c>
      <c r="I65" s="498">
        <v>1.0745462617480375E-2</v>
      </c>
      <c r="J65" s="498">
        <v>2.4639228178863506E-3</v>
      </c>
      <c r="K65" s="498">
        <v>1.2840649090077086E-3</v>
      </c>
      <c r="L65" s="498">
        <v>1.2146999131730556E-2</v>
      </c>
      <c r="M65" s="498">
        <v>1.9711388409776244E-2</v>
      </c>
      <c r="N65" s="498">
        <v>8.5605207269996587E-3</v>
      </c>
      <c r="O65" s="499">
        <v>39368.260970000003</v>
      </c>
      <c r="P65" s="499">
        <v>937.54150019999997</v>
      </c>
      <c r="Q65" s="499">
        <v>3037.5372000000002</v>
      </c>
      <c r="R65" s="499">
        <v>366.321417</v>
      </c>
      <c r="S65" s="499">
        <v>83.997100000000003</v>
      </c>
      <c r="T65" s="499">
        <v>43.774799999999999</v>
      </c>
      <c r="U65" s="499">
        <v>414.10091800000004</v>
      </c>
      <c r="V65" s="499">
        <v>671.97700000000009</v>
      </c>
      <c r="W65" s="499">
        <v>291.83499999999998</v>
      </c>
    </row>
    <row r="66" spans="1:23" customFormat="1" x14ac:dyDescent="0.3">
      <c r="A66" s="225" t="s">
        <v>584</v>
      </c>
      <c r="B66" s="496" t="s">
        <v>494</v>
      </c>
      <c r="C66" s="496" t="s">
        <v>560</v>
      </c>
      <c r="D66" s="496" t="s">
        <v>544</v>
      </c>
      <c r="E66" s="497">
        <v>36324.300000000003</v>
      </c>
      <c r="F66" s="498">
        <v>0.90682600325401996</v>
      </c>
      <c r="G66" s="498">
        <v>2.3383574477691241E-2</v>
      </c>
      <c r="H66" s="498">
        <v>6.9443170274444369E-2</v>
      </c>
      <c r="I66" s="498">
        <v>8.6150625063662611E-3</v>
      </c>
      <c r="J66" s="498">
        <v>2.4639291053096687E-3</v>
      </c>
      <c r="K66" s="498">
        <v>1.2840687914151131E-3</v>
      </c>
      <c r="L66" s="498">
        <v>9.7387108905058039E-3</v>
      </c>
      <c r="M66" s="498">
        <v>1.9711432842477349E-2</v>
      </c>
      <c r="N66" s="498">
        <v>8.5605228455882133E-3</v>
      </c>
      <c r="O66" s="499">
        <v>32939.819790000001</v>
      </c>
      <c r="P66" s="499">
        <v>849.39197439999998</v>
      </c>
      <c r="Q66" s="499">
        <v>2522.4745499999999</v>
      </c>
      <c r="R66" s="499">
        <v>312.93611500000003</v>
      </c>
      <c r="S66" s="499">
        <v>89.500500000000002</v>
      </c>
      <c r="T66" s="499">
        <v>46.642899999999997</v>
      </c>
      <c r="U66" s="499">
        <v>353.75185600000003</v>
      </c>
      <c r="V66" s="499">
        <v>716.00400000000002</v>
      </c>
      <c r="W66" s="499">
        <v>310.95499999999998</v>
      </c>
    </row>
    <row r="67" spans="1:23" customFormat="1" x14ac:dyDescent="0.3">
      <c r="A67" s="225" t="s">
        <v>585</v>
      </c>
      <c r="B67" s="496" t="s">
        <v>494</v>
      </c>
      <c r="C67" s="496" t="s">
        <v>560</v>
      </c>
      <c r="D67" s="496" t="s">
        <v>546</v>
      </c>
      <c r="E67" s="497">
        <v>38522.399999999994</v>
      </c>
      <c r="F67" s="498">
        <v>0.87089164538035035</v>
      </c>
      <c r="G67" s="498">
        <v>2.186913838961228E-2</v>
      </c>
      <c r="H67" s="498">
        <v>6.7169271384960455E-2</v>
      </c>
      <c r="I67" s="498">
        <v>8.0064047670965477E-3</v>
      </c>
      <c r="J67" s="498">
        <v>2.4639222893693023E-3</v>
      </c>
      <c r="K67" s="498">
        <v>1.2840658941291301E-3</v>
      </c>
      <c r="L67" s="498">
        <v>9.0506977758395141E-3</v>
      </c>
      <c r="M67" s="498">
        <v>1.9711388698523458E-2</v>
      </c>
      <c r="N67" s="498">
        <v>8.5604998650136033E-3</v>
      </c>
      <c r="O67" s="499">
        <v>33548.836320000002</v>
      </c>
      <c r="P67" s="499">
        <v>842.45169669999996</v>
      </c>
      <c r="Q67" s="499">
        <v>2587.5215400000002</v>
      </c>
      <c r="R67" s="499">
        <v>308.425927</v>
      </c>
      <c r="S67" s="499">
        <v>94.916200000000003</v>
      </c>
      <c r="T67" s="499">
        <v>49.465299999999999</v>
      </c>
      <c r="U67" s="499">
        <v>348.65460000000002</v>
      </c>
      <c r="V67" s="499">
        <v>759.32999999999993</v>
      </c>
      <c r="W67" s="499">
        <v>329.77099999999996</v>
      </c>
    </row>
    <row r="68" spans="1:23" customFormat="1" x14ac:dyDescent="0.3">
      <c r="A68" s="225" t="s">
        <v>586</v>
      </c>
      <c r="B68" s="496" t="s">
        <v>494</v>
      </c>
      <c r="C68" s="496" t="s">
        <v>560</v>
      </c>
      <c r="D68" s="496" t="s">
        <v>548</v>
      </c>
      <c r="E68" s="497">
        <v>40538.100000000006</v>
      </c>
      <c r="F68" s="498">
        <v>0.76183765568687223</v>
      </c>
      <c r="G68" s="498">
        <v>1.953403523253433E-2</v>
      </c>
      <c r="H68" s="498">
        <v>6.5332766459207506E-2</v>
      </c>
      <c r="I68" s="498">
        <v>6.2469837510884816E-3</v>
      </c>
      <c r="J68" s="498">
        <v>2.4639314620073459E-3</v>
      </c>
      <c r="K68" s="498">
        <v>1.2840710344096044E-3</v>
      </c>
      <c r="L68" s="498">
        <v>7.0617813365697934E-3</v>
      </c>
      <c r="M68" s="498">
        <v>1.9711431961537414E-2</v>
      </c>
      <c r="N68" s="498">
        <v>8.5604900081651565E-3</v>
      </c>
      <c r="O68" s="499">
        <v>30883.451069999999</v>
      </c>
      <c r="P68" s="499">
        <v>791.87267366000003</v>
      </c>
      <c r="Q68" s="499">
        <v>2648.4662200000002</v>
      </c>
      <c r="R68" s="499">
        <v>253.24085200000002</v>
      </c>
      <c r="S68" s="499">
        <v>99.883099999999999</v>
      </c>
      <c r="T68" s="499">
        <v>52.053799999999995</v>
      </c>
      <c r="U68" s="499">
        <v>286.27119799999997</v>
      </c>
      <c r="V68" s="499">
        <v>799.06399999999996</v>
      </c>
      <c r="W68" s="499">
        <v>347.02600000000001</v>
      </c>
    </row>
    <row r="69" spans="1:23" customFormat="1" x14ac:dyDescent="0.3">
      <c r="A69" s="225" t="s">
        <v>587</v>
      </c>
      <c r="B69" s="496" t="s">
        <v>494</v>
      </c>
      <c r="C69" s="496" t="s">
        <v>560</v>
      </c>
      <c r="D69" s="496" t="s">
        <v>550</v>
      </c>
      <c r="E69" s="497">
        <v>42325.1</v>
      </c>
      <c r="F69" s="498">
        <v>0.73125133313329449</v>
      </c>
      <c r="G69" s="498">
        <v>1.8149153228935077E-2</v>
      </c>
      <c r="H69" s="498">
        <v>6.3436536475991803E-2</v>
      </c>
      <c r="I69" s="498">
        <v>6.2707646526529168E-3</v>
      </c>
      <c r="J69" s="498">
        <v>2.4639162104755806E-3</v>
      </c>
      <c r="K69" s="498">
        <v>1.2840678462661635E-3</v>
      </c>
      <c r="L69" s="498">
        <v>7.0886656381201696E-3</v>
      </c>
      <c r="M69" s="498">
        <v>1.9711353310446992E-2</v>
      </c>
      <c r="N69" s="498">
        <v>8.5604759350834374E-3</v>
      </c>
      <c r="O69" s="499">
        <v>30950.285800000001</v>
      </c>
      <c r="P69" s="499">
        <v>768.16472533000001</v>
      </c>
      <c r="Q69" s="499">
        <v>2684.9577500000005</v>
      </c>
      <c r="R69" s="499">
        <v>265.41074099999997</v>
      </c>
      <c r="S69" s="499">
        <v>104.2855</v>
      </c>
      <c r="T69" s="499">
        <v>54.348299999999995</v>
      </c>
      <c r="U69" s="499">
        <v>300.028482</v>
      </c>
      <c r="V69" s="499">
        <v>834.28499999999997</v>
      </c>
      <c r="W69" s="499">
        <v>362.32299999999998</v>
      </c>
    </row>
    <row r="70" spans="1:23" customFormat="1" x14ac:dyDescent="0.3">
      <c r="A70" s="225" t="s">
        <v>588</v>
      </c>
      <c r="B70" s="496" t="s">
        <v>494</v>
      </c>
      <c r="C70" s="496" t="s">
        <v>560</v>
      </c>
      <c r="D70" s="496" t="s">
        <v>552</v>
      </c>
      <c r="E70" s="497">
        <v>44706.600000000006</v>
      </c>
      <c r="F70" s="498">
        <v>0.66552955984127615</v>
      </c>
      <c r="G70" s="498">
        <v>1.6834943926623807E-2</v>
      </c>
      <c r="H70" s="498">
        <v>6.2587316637811849E-2</v>
      </c>
      <c r="I70" s="498">
        <v>5.5349630703296591E-3</v>
      </c>
      <c r="J70" s="498">
        <v>2.4639292632407739E-3</v>
      </c>
      <c r="K70" s="498">
        <v>1.2840721504207432E-3</v>
      </c>
      <c r="L70" s="498">
        <v>6.256882115839719E-3</v>
      </c>
      <c r="M70" s="498">
        <v>1.9711407264251808E-2</v>
      </c>
      <c r="N70" s="498">
        <v>8.5605033708669401E-3</v>
      </c>
      <c r="O70" s="499">
        <v>29753.563819999999</v>
      </c>
      <c r="P70" s="499">
        <v>752.63310415000001</v>
      </c>
      <c r="Q70" s="499">
        <v>2798.0661299999997</v>
      </c>
      <c r="R70" s="499">
        <v>247.44937999999999</v>
      </c>
      <c r="S70" s="499">
        <v>110.15389999999999</v>
      </c>
      <c r="T70" s="499">
        <v>57.406500000000001</v>
      </c>
      <c r="U70" s="499">
        <v>279.72392600000001</v>
      </c>
      <c r="V70" s="499">
        <v>881.23</v>
      </c>
      <c r="W70" s="499">
        <v>382.71100000000001</v>
      </c>
    </row>
    <row r="71" spans="1:23" customFormat="1" x14ac:dyDescent="0.3">
      <c r="A71" s="225" t="s">
        <v>589</v>
      </c>
      <c r="B71" s="496" t="s">
        <v>494</v>
      </c>
      <c r="C71" s="496" t="s">
        <v>560</v>
      </c>
      <c r="D71" s="496" t="s">
        <v>554</v>
      </c>
      <c r="E71" s="497">
        <v>46505.8</v>
      </c>
      <c r="F71" s="498">
        <v>0.64187508740845223</v>
      </c>
      <c r="G71" s="498">
        <v>1.5638373918306962E-2</v>
      </c>
      <c r="H71" s="498">
        <v>6.1846834803400863E-2</v>
      </c>
      <c r="I71" s="498">
        <v>5.5450642930559195E-3</v>
      </c>
      <c r="J71" s="498">
        <v>2.4639270800631313E-3</v>
      </c>
      <c r="K71" s="498">
        <v>1.2840699439639787E-3</v>
      </c>
      <c r="L71" s="498">
        <v>6.2683146403244329E-3</v>
      </c>
      <c r="M71" s="498">
        <v>1.9711412339966195E-2</v>
      </c>
      <c r="N71" s="498">
        <v>8.560502130917004E-3</v>
      </c>
      <c r="O71" s="499">
        <v>29850.91444</v>
      </c>
      <c r="P71" s="499">
        <v>727.27508977000002</v>
      </c>
      <c r="Q71" s="499">
        <v>2876.2365300000001</v>
      </c>
      <c r="R71" s="499">
        <v>257.87765100000001</v>
      </c>
      <c r="S71" s="499">
        <v>114.58689999999999</v>
      </c>
      <c r="T71" s="499">
        <v>59.716700000000003</v>
      </c>
      <c r="U71" s="499">
        <v>291.51298700000001</v>
      </c>
      <c r="V71" s="499">
        <v>916.69499999999994</v>
      </c>
      <c r="W71" s="499">
        <v>398.113</v>
      </c>
    </row>
    <row r="72" spans="1:23" customFormat="1" x14ac:dyDescent="0.3">
      <c r="A72" s="225" t="s">
        <v>590</v>
      </c>
      <c r="B72" s="496" t="s">
        <v>494</v>
      </c>
      <c r="C72" s="496" t="s">
        <v>560</v>
      </c>
      <c r="D72" s="496" t="s">
        <v>556</v>
      </c>
      <c r="E72" s="497">
        <v>48553.3</v>
      </c>
      <c r="F72" s="498">
        <v>0.56038623821655786</v>
      </c>
      <c r="G72" s="498">
        <v>1.3855534190261011E-2</v>
      </c>
      <c r="H72" s="498">
        <v>6.0568231922443989E-2</v>
      </c>
      <c r="I72" s="498">
        <v>4.5849235788298619E-3</v>
      </c>
      <c r="J72" s="498">
        <v>2.4639355100477206E-3</v>
      </c>
      <c r="K72" s="498">
        <v>1.2840733791523954E-3</v>
      </c>
      <c r="L72" s="498">
        <v>5.1829332712709534E-3</v>
      </c>
      <c r="M72" s="498">
        <v>1.9711492318750731E-2</v>
      </c>
      <c r="N72" s="498">
        <v>8.5605303861941411E-3</v>
      </c>
      <c r="O72" s="499">
        <v>27208.601139999999</v>
      </c>
      <c r="P72" s="499">
        <v>672.73190820000002</v>
      </c>
      <c r="Q72" s="499">
        <v>2940.7875349999999</v>
      </c>
      <c r="R72" s="499">
        <v>222.61316999999997</v>
      </c>
      <c r="S72" s="499">
        <v>119.6322</v>
      </c>
      <c r="T72" s="499">
        <v>62.346000000000004</v>
      </c>
      <c r="U72" s="499">
        <v>251.64851400000001</v>
      </c>
      <c r="V72" s="499">
        <v>957.05799999999999</v>
      </c>
      <c r="W72" s="499">
        <v>415.642</v>
      </c>
    </row>
    <row r="73" spans="1:23" customFormat="1" x14ac:dyDescent="0.3">
      <c r="A73" s="225" t="s">
        <v>591</v>
      </c>
      <c r="B73" s="496" t="s">
        <v>494</v>
      </c>
      <c r="C73" s="496" t="s">
        <v>560</v>
      </c>
      <c r="D73" s="496" t="s">
        <v>558</v>
      </c>
      <c r="E73" s="497">
        <v>50100.3</v>
      </c>
      <c r="F73" s="498">
        <v>0.5603876964808594</v>
      </c>
      <c r="G73" s="498">
        <v>1.3855551075143262E-2</v>
      </c>
      <c r="H73" s="498">
        <v>6.032811971185801E-2</v>
      </c>
      <c r="I73" s="498">
        <v>4.5889276511318295E-3</v>
      </c>
      <c r="J73" s="498">
        <v>2.463935345696533E-3</v>
      </c>
      <c r="K73" s="498">
        <v>1.2840741472605951E-3</v>
      </c>
      <c r="L73" s="498">
        <v>5.1874427498438134E-3</v>
      </c>
      <c r="M73" s="498">
        <v>1.9711478773580194E-2</v>
      </c>
      <c r="N73" s="498">
        <v>8.5605475416314861E-3</v>
      </c>
      <c r="O73" s="499">
        <v>28075.591710000001</v>
      </c>
      <c r="P73" s="499">
        <v>694.16726553000001</v>
      </c>
      <c r="Q73" s="499">
        <v>3022.4568960000001</v>
      </c>
      <c r="R73" s="499">
        <v>229.90665200000001</v>
      </c>
      <c r="S73" s="499">
        <v>123.44390000000001</v>
      </c>
      <c r="T73" s="499">
        <v>64.332499999999996</v>
      </c>
      <c r="U73" s="499">
        <v>259.89243800000003</v>
      </c>
      <c r="V73" s="499">
        <v>987.55099999999993</v>
      </c>
      <c r="W73" s="499">
        <v>428.88599999999997</v>
      </c>
    </row>
    <row r="74" spans="1:23" customFormat="1" x14ac:dyDescent="0.3">
      <c r="A74" s="225" t="s">
        <v>1721</v>
      </c>
      <c r="B74" s="496" t="s">
        <v>494</v>
      </c>
      <c r="C74" s="496" t="s">
        <v>560</v>
      </c>
      <c r="D74" s="496" t="s">
        <v>1718</v>
      </c>
      <c r="E74" s="497">
        <v>51477</v>
      </c>
      <c r="F74" s="498">
        <v>0.5712561615867281</v>
      </c>
      <c r="G74" s="498">
        <v>1.4038541587893623E-2</v>
      </c>
      <c r="H74" s="498">
        <v>6.0530494201293777E-2</v>
      </c>
      <c r="I74" s="498">
        <v>4.5917016531654914E-3</v>
      </c>
      <c r="J74" s="498">
        <v>2.4639275793072635E-3</v>
      </c>
      <c r="K74" s="498">
        <v>1.2840705557821939E-3</v>
      </c>
      <c r="L74" s="498">
        <v>5.1905901276298157E-3</v>
      </c>
      <c r="M74" s="498">
        <v>1.9711424519688405E-2</v>
      </c>
      <c r="N74" s="498">
        <v>8.5605027488004342E-3</v>
      </c>
      <c r="O74" s="499">
        <v>29406.55343</v>
      </c>
      <c r="P74" s="499">
        <v>722.66200532000005</v>
      </c>
      <c r="Q74" s="499">
        <v>3115.9282499999999</v>
      </c>
      <c r="R74" s="499">
        <v>236.36702599999998</v>
      </c>
      <c r="S74" s="499">
        <v>126.8356</v>
      </c>
      <c r="T74" s="499">
        <v>66.100099999999998</v>
      </c>
      <c r="U74" s="499">
        <v>267.19600800000001</v>
      </c>
      <c r="V74" s="499">
        <v>1014.6849999999999</v>
      </c>
      <c r="W74" s="499">
        <v>440.66899999999998</v>
      </c>
    </row>
    <row r="75" spans="1:23" customFormat="1" x14ac:dyDescent="0.3">
      <c r="A75" s="225" t="s">
        <v>1722</v>
      </c>
      <c r="B75" s="496" t="s">
        <v>494</v>
      </c>
      <c r="C75" s="496" t="s">
        <v>560</v>
      </c>
      <c r="D75" s="496" t="s">
        <v>1720</v>
      </c>
      <c r="E75" s="497">
        <v>52958.7</v>
      </c>
      <c r="F75" s="498">
        <v>0.57125502212101131</v>
      </c>
      <c r="G75" s="498">
        <v>1.403855149975358E-2</v>
      </c>
      <c r="H75" s="498">
        <v>6.0411542957058993E-2</v>
      </c>
      <c r="I75" s="498">
        <v>4.593598785468677E-3</v>
      </c>
      <c r="J75" s="498">
        <v>2.4639275510916999E-3</v>
      </c>
      <c r="K75" s="498">
        <v>1.2840723054002461E-3</v>
      </c>
      <c r="L75" s="498">
        <v>5.1927454979068602E-3</v>
      </c>
      <c r="M75" s="498">
        <v>1.9711397749567115E-2</v>
      </c>
      <c r="N75" s="498">
        <v>8.5605198012791098E-3</v>
      </c>
      <c r="O75" s="499">
        <v>30252.923340000001</v>
      </c>
      <c r="P75" s="499">
        <v>743.4634373099999</v>
      </c>
      <c r="Q75" s="499">
        <v>3199.3167800000001</v>
      </c>
      <c r="R75" s="499">
        <v>243.27101999999999</v>
      </c>
      <c r="S75" s="499">
        <v>130.4864</v>
      </c>
      <c r="T75" s="499">
        <v>68.002800000000008</v>
      </c>
      <c r="U75" s="499">
        <v>275.00105100000002</v>
      </c>
      <c r="V75" s="499">
        <v>1043.8899999999999</v>
      </c>
      <c r="W75" s="499">
        <v>453.35399999999998</v>
      </c>
    </row>
    <row r="76" spans="1:23" customFormat="1" x14ac:dyDescent="0.3">
      <c r="A76" s="225" t="s">
        <v>592</v>
      </c>
      <c r="B76" s="496" t="s">
        <v>494</v>
      </c>
      <c r="C76" s="496" t="s">
        <v>593</v>
      </c>
      <c r="D76" s="496" t="s">
        <v>594</v>
      </c>
      <c r="E76" s="497">
        <v>366416.43599999999</v>
      </c>
      <c r="F76" s="498">
        <v>0.90934842530098736</v>
      </c>
      <c r="G76" s="498">
        <v>2.981413791792625E-2</v>
      </c>
      <c r="H76" s="498">
        <v>7.5993303108542895E-2</v>
      </c>
      <c r="I76" s="498">
        <v>7.504320851371417E-3</v>
      </c>
      <c r="J76" s="498">
        <v>2.7453879443333704E-3</v>
      </c>
      <c r="K76" s="498">
        <v>1.2877810399312983E-3</v>
      </c>
      <c r="L76" s="498">
        <v>8.4831113429638845E-3</v>
      </c>
      <c r="M76" s="498">
        <v>2.1963109837136237E-2</v>
      </c>
      <c r="N76" s="498">
        <v>8.585253582893318E-3</v>
      </c>
      <c r="O76" s="499">
        <v>333200.20908100001</v>
      </c>
      <c r="P76" s="499">
        <v>10924.390158298997</v>
      </c>
      <c r="Q76" s="499">
        <v>27845.195284900008</v>
      </c>
      <c r="R76" s="499">
        <v>2749.7065009600001</v>
      </c>
      <c r="S76" s="499">
        <v>1005.9552659999999</v>
      </c>
      <c r="T76" s="499">
        <v>471.86413900000002</v>
      </c>
      <c r="U76" s="499">
        <v>3108.3514244800003</v>
      </c>
      <c r="V76" s="499">
        <v>8047.6444300000003</v>
      </c>
      <c r="W76" s="499">
        <v>3145.7780200000002</v>
      </c>
    </row>
    <row r="77" spans="1:23" customFormat="1" x14ac:dyDescent="0.3">
      <c r="A77" s="225" t="s">
        <v>596</v>
      </c>
      <c r="B77" s="496" t="s">
        <v>494</v>
      </c>
      <c r="C77" s="496" t="s">
        <v>593</v>
      </c>
      <c r="D77" s="496" t="s">
        <v>502</v>
      </c>
      <c r="E77" s="497">
        <v>2746.76</v>
      </c>
      <c r="F77" s="498">
        <v>5.9415828284961183</v>
      </c>
      <c r="G77" s="498">
        <v>1.0756047753644291</v>
      </c>
      <c r="H77" s="498">
        <v>0.7926715730533429</v>
      </c>
      <c r="I77" s="498">
        <v>3.8134243253870014E-2</v>
      </c>
      <c r="J77" s="498">
        <v>2.7572266961802265E-3</v>
      </c>
      <c r="K77" s="498">
        <v>1.3010965646798409E-3</v>
      </c>
      <c r="L77" s="498">
        <v>4.3108041110253535E-2</v>
      </c>
      <c r="M77" s="498">
        <v>2.2057842694665711E-2</v>
      </c>
      <c r="N77" s="498">
        <v>8.6740232128034479E-3</v>
      </c>
      <c r="O77" s="499">
        <v>16320.10205</v>
      </c>
      <c r="P77" s="499">
        <v>2954.4281727799998</v>
      </c>
      <c r="Q77" s="499">
        <v>2177.2785700000004</v>
      </c>
      <c r="R77" s="499">
        <v>104.745614</v>
      </c>
      <c r="S77" s="499">
        <v>7.5734399999999997</v>
      </c>
      <c r="T77" s="499">
        <v>3.5738000000000003</v>
      </c>
      <c r="U77" s="499">
        <v>118.407443</v>
      </c>
      <c r="V77" s="499">
        <v>60.587599999999995</v>
      </c>
      <c r="W77" s="499">
        <v>23.82546</v>
      </c>
    </row>
    <row r="78" spans="1:23" customFormat="1" x14ac:dyDescent="0.3">
      <c r="A78" s="225" t="s">
        <v>597</v>
      </c>
      <c r="B78" s="496" t="s">
        <v>494</v>
      </c>
      <c r="C78" s="496" t="s">
        <v>593</v>
      </c>
      <c r="D78" s="496" t="s">
        <v>504</v>
      </c>
      <c r="E78" s="497">
        <v>320.476</v>
      </c>
      <c r="F78" s="498">
        <v>5.0516556902856999</v>
      </c>
      <c r="G78" s="498">
        <v>0.75245274331619216</v>
      </c>
      <c r="H78" s="498">
        <v>0.76577084399455808</v>
      </c>
      <c r="I78" s="498">
        <v>3.4698901945855537E-2</v>
      </c>
      <c r="J78" s="498">
        <v>2.7641570663637836E-3</v>
      </c>
      <c r="K78" s="498">
        <v>1.3082851758009961E-3</v>
      </c>
      <c r="L78" s="498">
        <v>3.9224673298468529E-2</v>
      </c>
      <c r="M78" s="498">
        <v>2.2113231568042537E-2</v>
      </c>
      <c r="N78" s="498">
        <v>8.721932375591308E-3</v>
      </c>
      <c r="O78" s="499">
        <v>1618.934409</v>
      </c>
      <c r="P78" s="499">
        <v>241.14304536700001</v>
      </c>
      <c r="Q78" s="499">
        <v>245.41117700000001</v>
      </c>
      <c r="R78" s="499">
        <v>11.1201653</v>
      </c>
      <c r="S78" s="499">
        <v>0.88584599999999991</v>
      </c>
      <c r="T78" s="499">
        <v>0.41927400000000004</v>
      </c>
      <c r="U78" s="499">
        <v>12.570566400000001</v>
      </c>
      <c r="V78" s="499">
        <v>7.0867599999999999</v>
      </c>
      <c r="W78" s="499">
        <v>2.7951700000000002</v>
      </c>
    </row>
    <row r="79" spans="1:23" customFormat="1" x14ac:dyDescent="0.3">
      <c r="A79" s="225" t="s">
        <v>598</v>
      </c>
      <c r="B79" s="496" t="s">
        <v>494</v>
      </c>
      <c r="C79" s="496" t="s">
        <v>593</v>
      </c>
      <c r="D79" s="496" t="s">
        <v>506</v>
      </c>
      <c r="E79" s="497">
        <v>360.185</v>
      </c>
      <c r="F79" s="498">
        <v>4.7497595596707249</v>
      </c>
      <c r="G79" s="498">
        <v>0.6779495734164388</v>
      </c>
      <c r="H79" s="498">
        <v>0.75228886822049779</v>
      </c>
      <c r="I79" s="498">
        <v>3.4315461498951934E-2</v>
      </c>
      <c r="J79" s="498">
        <v>2.765717617335536E-3</v>
      </c>
      <c r="K79" s="498">
        <v>1.309893526937546E-3</v>
      </c>
      <c r="L79" s="498">
        <v>3.8791229229423761E-2</v>
      </c>
      <c r="M79" s="498">
        <v>2.2125768702194706E-2</v>
      </c>
      <c r="N79" s="498">
        <v>8.7326790399378101E-3</v>
      </c>
      <c r="O79" s="499">
        <v>1710.7921470000001</v>
      </c>
      <c r="P79" s="499">
        <v>244.187267101</v>
      </c>
      <c r="Q79" s="499">
        <v>270.963166</v>
      </c>
      <c r="R79" s="499">
        <v>12.359914500000002</v>
      </c>
      <c r="S79" s="499">
        <v>0.99617</v>
      </c>
      <c r="T79" s="499">
        <v>0.471804</v>
      </c>
      <c r="U79" s="499">
        <v>13.972018899999998</v>
      </c>
      <c r="V79" s="499">
        <v>7.9693699999999996</v>
      </c>
      <c r="W79" s="499">
        <v>3.1453800000000003</v>
      </c>
    </row>
    <row r="80" spans="1:23" customFormat="1" x14ac:dyDescent="0.3">
      <c r="A80" s="225" t="s">
        <v>599</v>
      </c>
      <c r="B80" s="496" t="s">
        <v>494</v>
      </c>
      <c r="C80" s="496" t="s">
        <v>593</v>
      </c>
      <c r="D80" s="496" t="s">
        <v>508</v>
      </c>
      <c r="E80" s="497">
        <v>421.66399999999999</v>
      </c>
      <c r="F80" s="498">
        <v>3.6300930124459287</v>
      </c>
      <c r="G80" s="498">
        <v>0.22079362687352963</v>
      </c>
      <c r="H80" s="498">
        <v>0.65609576084275634</v>
      </c>
      <c r="I80" s="498">
        <v>2.2269522415952037E-2</v>
      </c>
      <c r="J80" s="498">
        <v>2.763245143052288E-3</v>
      </c>
      <c r="K80" s="498">
        <v>1.3073371214995827E-3</v>
      </c>
      <c r="L80" s="498">
        <v>2.5174182287318814E-2</v>
      </c>
      <c r="M80" s="498">
        <v>2.2105965887531304E-2</v>
      </c>
      <c r="N80" s="498">
        <v>8.7156361463155505E-3</v>
      </c>
      <c r="O80" s="499">
        <v>1530.6795400000001</v>
      </c>
      <c r="P80" s="499">
        <v>93.100723881999997</v>
      </c>
      <c r="Q80" s="499">
        <v>276.6519629</v>
      </c>
      <c r="R80" s="499">
        <v>9.3902558999999997</v>
      </c>
      <c r="S80" s="499">
        <v>1.1651609999999999</v>
      </c>
      <c r="T80" s="499">
        <v>0.551257</v>
      </c>
      <c r="U80" s="499">
        <v>10.615046400000001</v>
      </c>
      <c r="V80" s="499">
        <v>9.3212899999999994</v>
      </c>
      <c r="W80" s="499">
        <v>3.6750699999999998</v>
      </c>
    </row>
    <row r="81" spans="1:23" customFormat="1" x14ac:dyDescent="0.3">
      <c r="A81" s="225" t="s">
        <v>600</v>
      </c>
      <c r="B81" s="496" t="s">
        <v>494</v>
      </c>
      <c r="C81" s="496" t="s">
        <v>593</v>
      </c>
      <c r="D81" s="496" t="s">
        <v>510</v>
      </c>
      <c r="E81" s="497">
        <v>550.87300000000005</v>
      </c>
      <c r="F81" s="498">
        <v>3.5790821260072643</v>
      </c>
      <c r="G81" s="498">
        <v>0.21505871333501547</v>
      </c>
      <c r="H81" s="498">
        <v>0.61655616448800354</v>
      </c>
      <c r="I81" s="498">
        <v>2.1864790795700639E-2</v>
      </c>
      <c r="J81" s="498">
        <v>2.7587048194411411E-3</v>
      </c>
      <c r="K81" s="498">
        <v>1.3026505201743413E-3</v>
      </c>
      <c r="L81" s="498">
        <v>2.4716588396962638E-2</v>
      </c>
      <c r="M81" s="498">
        <v>2.2069624033125602E-2</v>
      </c>
      <c r="N81" s="498">
        <v>8.6843610051681591E-3</v>
      </c>
      <c r="O81" s="499">
        <v>1971.6197079999999</v>
      </c>
      <c r="P81" s="499">
        <v>118.47003859099999</v>
      </c>
      <c r="Q81" s="499">
        <v>339.64414399999998</v>
      </c>
      <c r="R81" s="499">
        <v>12.0447229</v>
      </c>
      <c r="S81" s="499">
        <v>1.5196959999999999</v>
      </c>
      <c r="T81" s="499">
        <v>0.71759499999999998</v>
      </c>
      <c r="U81" s="499">
        <v>13.6157012</v>
      </c>
      <c r="V81" s="499">
        <v>12.15756</v>
      </c>
      <c r="W81" s="499">
        <v>4.7839799999999997</v>
      </c>
    </row>
    <row r="82" spans="1:23" customFormat="1" x14ac:dyDescent="0.3">
      <c r="A82" s="225" t="s">
        <v>601</v>
      </c>
      <c r="B82" s="496" t="s">
        <v>494</v>
      </c>
      <c r="C82" s="496" t="s">
        <v>593</v>
      </c>
      <c r="D82" s="496" t="s">
        <v>512</v>
      </c>
      <c r="E82" s="497">
        <v>615.08100000000002</v>
      </c>
      <c r="F82" s="498">
        <v>3.359921839562594</v>
      </c>
      <c r="G82" s="498">
        <v>0.17147191766775435</v>
      </c>
      <c r="H82" s="498">
        <v>0.59709053766902254</v>
      </c>
      <c r="I82" s="498">
        <v>2.1158296712140347E-2</v>
      </c>
      <c r="J82" s="498">
        <v>2.7623434962224486E-3</v>
      </c>
      <c r="K82" s="498">
        <v>1.3063856630264957E-3</v>
      </c>
      <c r="L82" s="498">
        <v>2.3917984623163451E-2</v>
      </c>
      <c r="M82" s="498">
        <v>2.2098747969779588E-2</v>
      </c>
      <c r="N82" s="498">
        <v>8.7092919469143101E-3</v>
      </c>
      <c r="O82" s="499">
        <v>2066.6240849999999</v>
      </c>
      <c r="P82" s="499">
        <v>105.46911859100001</v>
      </c>
      <c r="Q82" s="499">
        <v>367.25904500000007</v>
      </c>
      <c r="R82" s="499">
        <v>13.014066299999998</v>
      </c>
      <c r="S82" s="499">
        <v>1.699065</v>
      </c>
      <c r="T82" s="499">
        <v>0.80353300000000005</v>
      </c>
      <c r="U82" s="499">
        <v>14.711497899999999</v>
      </c>
      <c r="V82" s="499">
        <v>13.59252</v>
      </c>
      <c r="W82" s="499">
        <v>5.3569200000000006</v>
      </c>
    </row>
    <row r="83" spans="1:23" customFormat="1" x14ac:dyDescent="0.3">
      <c r="A83" s="225" t="s">
        <v>602</v>
      </c>
      <c r="B83" s="496" t="s">
        <v>494</v>
      </c>
      <c r="C83" s="496" t="s">
        <v>593</v>
      </c>
      <c r="D83" s="496" t="s">
        <v>514</v>
      </c>
      <c r="E83" s="497">
        <v>818.81400000000008</v>
      </c>
      <c r="F83" s="498">
        <v>2.9331829353186434</v>
      </c>
      <c r="G83" s="498">
        <v>0.12028414201393724</v>
      </c>
      <c r="H83" s="498">
        <v>0.57123137855483641</v>
      </c>
      <c r="I83" s="498">
        <v>9.9771458475306964E-3</v>
      </c>
      <c r="J83" s="498">
        <v>2.758643599156829E-3</v>
      </c>
      <c r="K83" s="498">
        <v>1.3025717684358108E-3</v>
      </c>
      <c r="L83" s="498">
        <v>1.1278462874352416E-2</v>
      </c>
      <c r="M83" s="498">
        <v>2.2069126810240172E-2</v>
      </c>
      <c r="N83" s="498">
        <v>8.6838402860722943E-3</v>
      </c>
      <c r="O83" s="499">
        <v>2401.731252</v>
      </c>
      <c r="P83" s="499">
        <v>98.490339459000012</v>
      </c>
      <c r="Q83" s="499">
        <v>467.73224999999991</v>
      </c>
      <c r="R83" s="499">
        <v>8.1694267000000007</v>
      </c>
      <c r="S83" s="499">
        <v>2.2588159999999999</v>
      </c>
      <c r="T83" s="499">
        <v>1.0665640000000001</v>
      </c>
      <c r="U83" s="499">
        <v>9.2349633000000004</v>
      </c>
      <c r="V83" s="499">
        <v>18.070509999999999</v>
      </c>
      <c r="W83" s="499">
        <v>7.1104500000000002</v>
      </c>
    </row>
    <row r="84" spans="1:23" customFormat="1" x14ac:dyDescent="0.3">
      <c r="A84" s="225" t="s">
        <v>603</v>
      </c>
      <c r="B84" s="496" t="s">
        <v>494</v>
      </c>
      <c r="C84" s="496" t="s">
        <v>593</v>
      </c>
      <c r="D84" s="496" t="s">
        <v>516</v>
      </c>
      <c r="E84" s="497">
        <v>905.05899999999997</v>
      </c>
      <c r="F84" s="498">
        <v>2.8654528279371849</v>
      </c>
      <c r="G84" s="498">
        <v>9.2617887723341799E-2</v>
      </c>
      <c r="H84" s="498">
        <v>0.54916067018835235</v>
      </c>
      <c r="I84" s="498">
        <v>9.6286792352763759E-3</v>
      </c>
      <c r="J84" s="498">
        <v>2.7540304002280518E-3</v>
      </c>
      <c r="K84" s="498">
        <v>1.2977982650854807E-3</v>
      </c>
      <c r="L84" s="498">
        <v>1.0884543328114522E-2</v>
      </c>
      <c r="M84" s="498">
        <v>2.2032243201824415E-2</v>
      </c>
      <c r="N84" s="498">
        <v>8.6520215809135111E-3</v>
      </c>
      <c r="O84" s="499">
        <v>2593.4038710000004</v>
      </c>
      <c r="P84" s="499">
        <v>83.824652845000003</v>
      </c>
      <c r="Q84" s="499">
        <v>497.02280699999994</v>
      </c>
      <c r="R84" s="499">
        <v>8.714522800000001</v>
      </c>
      <c r="S84" s="499">
        <v>2.4925600000000001</v>
      </c>
      <c r="T84" s="499">
        <v>1.1745840000000001</v>
      </c>
      <c r="U84" s="499">
        <v>9.8511538999999999</v>
      </c>
      <c r="V84" s="499">
        <v>19.940480000000001</v>
      </c>
      <c r="W84" s="499">
        <v>7.8305900000000008</v>
      </c>
    </row>
    <row r="85" spans="1:23" customFormat="1" x14ac:dyDescent="0.3">
      <c r="A85" s="225" t="s">
        <v>604</v>
      </c>
      <c r="B85" s="496" t="s">
        <v>494</v>
      </c>
      <c r="C85" s="496" t="s">
        <v>593</v>
      </c>
      <c r="D85" s="496" t="s">
        <v>518</v>
      </c>
      <c r="E85" s="497">
        <v>1004.707</v>
      </c>
      <c r="F85" s="498">
        <v>2.8418294487845714</v>
      </c>
      <c r="G85" s="498">
        <v>7.8673943399418939E-2</v>
      </c>
      <c r="H85" s="498">
        <v>0.49774754331362281</v>
      </c>
      <c r="I85" s="498">
        <v>9.5666829234791837E-3</v>
      </c>
      <c r="J85" s="498">
        <v>2.7532006843786301E-3</v>
      </c>
      <c r="K85" s="498">
        <v>1.2969452785737533E-3</v>
      </c>
      <c r="L85" s="498">
        <v>1.0814469293037672E-2</v>
      </c>
      <c r="M85" s="498">
        <v>2.2025625381330079E-2</v>
      </c>
      <c r="N85" s="498">
        <v>8.6463615760614797E-3</v>
      </c>
      <c r="O85" s="499">
        <v>2855.2059400000003</v>
      </c>
      <c r="P85" s="499">
        <v>79.044261650999999</v>
      </c>
      <c r="Q85" s="499">
        <v>500.09044100000006</v>
      </c>
      <c r="R85" s="499">
        <v>9.6117132999999999</v>
      </c>
      <c r="S85" s="499">
        <v>2.7661600000000002</v>
      </c>
      <c r="T85" s="499">
        <v>1.30305</v>
      </c>
      <c r="U85" s="499">
        <v>10.865373</v>
      </c>
      <c r="V85" s="499">
        <v>22.129300000000001</v>
      </c>
      <c r="W85" s="499">
        <v>8.6870600000000007</v>
      </c>
    </row>
    <row r="86" spans="1:23" customFormat="1" x14ac:dyDescent="0.3">
      <c r="A86" s="225" t="s">
        <v>605</v>
      </c>
      <c r="B86" s="496" t="s">
        <v>494</v>
      </c>
      <c r="C86" s="496" t="s">
        <v>593</v>
      </c>
      <c r="D86" s="496" t="s">
        <v>520</v>
      </c>
      <c r="E86" s="497">
        <v>613.71</v>
      </c>
      <c r="F86" s="498">
        <v>2.7928986573463037</v>
      </c>
      <c r="G86" s="498">
        <v>6.9848160520441238E-2</v>
      </c>
      <c r="H86" s="498">
        <v>0.48455581219142585</v>
      </c>
      <c r="I86" s="498">
        <v>9.2966897394534866E-3</v>
      </c>
      <c r="J86" s="498">
        <v>2.7496244154405175E-3</v>
      </c>
      <c r="K86" s="498">
        <v>1.2932443662316076E-3</v>
      </c>
      <c r="L86" s="498">
        <v>1.0509259389613987E-2</v>
      </c>
      <c r="M86" s="498">
        <v>2.1997001841260532E-2</v>
      </c>
      <c r="N86" s="498">
        <v>8.6216779912336432E-3</v>
      </c>
      <c r="O86" s="499">
        <v>1714.029835</v>
      </c>
      <c r="P86" s="499">
        <v>42.866514592999998</v>
      </c>
      <c r="Q86" s="499">
        <v>297.37674749999996</v>
      </c>
      <c r="R86" s="499">
        <v>5.7054714600000001</v>
      </c>
      <c r="S86" s="499">
        <v>1.6874720000000001</v>
      </c>
      <c r="T86" s="499">
        <v>0.79367699999999997</v>
      </c>
      <c r="U86" s="499">
        <v>6.4496375800000001</v>
      </c>
      <c r="V86" s="499">
        <v>13.499780000000001</v>
      </c>
      <c r="W86" s="499">
        <v>5.2912099999999995</v>
      </c>
    </row>
    <row r="87" spans="1:23" customFormat="1" x14ac:dyDescent="0.3">
      <c r="A87" s="225" t="s">
        <v>606</v>
      </c>
      <c r="B87" s="496" t="s">
        <v>494</v>
      </c>
      <c r="C87" s="496" t="s">
        <v>593</v>
      </c>
      <c r="D87" s="496" t="s">
        <v>522</v>
      </c>
      <c r="E87" s="497">
        <v>937.61599999999999</v>
      </c>
      <c r="F87" s="498">
        <v>2.5435791486066788</v>
      </c>
      <c r="G87" s="498">
        <v>5.2876959275438985E-2</v>
      </c>
      <c r="H87" s="498">
        <v>0.46794981900906124</v>
      </c>
      <c r="I87" s="498">
        <v>9.7417194245831978E-3</v>
      </c>
      <c r="J87" s="498">
        <v>2.7490891793655395E-3</v>
      </c>
      <c r="K87" s="498">
        <v>1.2926944506066449E-3</v>
      </c>
      <c r="L87" s="498">
        <v>1.1012330420982578E-2</v>
      </c>
      <c r="M87" s="498">
        <v>2.1992756096312346E-2</v>
      </c>
      <c r="N87" s="498">
        <v>8.6180056654323305E-3</v>
      </c>
      <c r="O87" s="499">
        <v>2384.9005069999998</v>
      </c>
      <c r="P87" s="499">
        <v>49.578283047999996</v>
      </c>
      <c r="Q87" s="499">
        <v>438.75723749999997</v>
      </c>
      <c r="R87" s="499">
        <v>9.1339919999999992</v>
      </c>
      <c r="S87" s="499">
        <v>2.5775899999999998</v>
      </c>
      <c r="T87" s="499">
        <v>1.212051</v>
      </c>
      <c r="U87" s="499">
        <v>10.3253372</v>
      </c>
      <c r="V87" s="499">
        <v>20.620759999999997</v>
      </c>
      <c r="W87" s="499">
        <v>8.0803799999999999</v>
      </c>
    </row>
    <row r="88" spans="1:23" customFormat="1" x14ac:dyDescent="0.3">
      <c r="A88" s="225" t="s">
        <v>607</v>
      </c>
      <c r="B88" s="496" t="s">
        <v>494</v>
      </c>
      <c r="C88" s="496" t="s">
        <v>593</v>
      </c>
      <c r="D88" s="496" t="s">
        <v>524</v>
      </c>
      <c r="E88" s="497">
        <v>1522.7710000000002</v>
      </c>
      <c r="F88" s="498">
        <v>2.3103812096500391</v>
      </c>
      <c r="G88" s="498">
        <v>4.5316571011662282E-2</v>
      </c>
      <c r="H88" s="498">
        <v>0.20161241578674666</v>
      </c>
      <c r="I88" s="498">
        <v>8.4854656412553155E-3</v>
      </c>
      <c r="J88" s="498">
        <v>2.7503019167031679E-3</v>
      </c>
      <c r="K88" s="498">
        <v>1.2939503050688511E-3</v>
      </c>
      <c r="L88" s="498">
        <v>9.5922281813877446E-3</v>
      </c>
      <c r="M88" s="498">
        <v>2.2002454735478936E-2</v>
      </c>
      <c r="N88" s="498">
        <v>8.6263725799874038E-3</v>
      </c>
      <c r="O88" s="499">
        <v>3518.181505</v>
      </c>
      <c r="P88" s="499">
        <v>69.006760155999999</v>
      </c>
      <c r="Q88" s="499">
        <v>307.00954000000002</v>
      </c>
      <c r="R88" s="499">
        <v>12.921421</v>
      </c>
      <c r="S88" s="499">
        <v>4.1880800000000002</v>
      </c>
      <c r="T88" s="499">
        <v>1.9703899999999999</v>
      </c>
      <c r="U88" s="499">
        <v>14.6067669</v>
      </c>
      <c r="V88" s="499">
        <v>33.5047</v>
      </c>
      <c r="W88" s="499">
        <v>13.13599</v>
      </c>
    </row>
    <row r="89" spans="1:23" customFormat="1" x14ac:dyDescent="0.3">
      <c r="A89" s="225" t="s">
        <v>608</v>
      </c>
      <c r="B89" s="496" t="s">
        <v>494</v>
      </c>
      <c r="C89" s="496" t="s">
        <v>593</v>
      </c>
      <c r="D89" s="496" t="s">
        <v>526</v>
      </c>
      <c r="E89" s="497">
        <v>1963.8300000000002</v>
      </c>
      <c r="F89" s="498">
        <v>2.182176289190001</v>
      </c>
      <c r="G89" s="498">
        <v>3.9468996949837812E-2</v>
      </c>
      <c r="H89" s="498">
        <v>0.18906835825911611</v>
      </c>
      <c r="I89" s="498">
        <v>8.446672726254309E-3</v>
      </c>
      <c r="J89" s="498">
        <v>2.7449219127928587E-3</v>
      </c>
      <c r="K89" s="498">
        <v>1.2873059277024995E-3</v>
      </c>
      <c r="L89" s="498">
        <v>9.5483725169693921E-3</v>
      </c>
      <c r="M89" s="498">
        <v>2.1959334565619219E-2</v>
      </c>
      <c r="N89" s="498">
        <v>8.5820870441942528E-3</v>
      </c>
      <c r="O89" s="499">
        <v>4285.4232620000002</v>
      </c>
      <c r="P89" s="499">
        <v>77.510400279999999</v>
      </c>
      <c r="Q89" s="499">
        <v>371.298114</v>
      </c>
      <c r="R89" s="499">
        <v>16.587829299999999</v>
      </c>
      <c r="S89" s="499">
        <v>5.3905599999999998</v>
      </c>
      <c r="T89" s="499">
        <v>2.5280499999999999</v>
      </c>
      <c r="U89" s="499">
        <v>18.751380400000002</v>
      </c>
      <c r="V89" s="499">
        <v>43.124399999999994</v>
      </c>
      <c r="W89" s="499">
        <v>16.853760000000001</v>
      </c>
    </row>
    <row r="90" spans="1:23" customFormat="1" x14ac:dyDescent="0.3">
      <c r="A90" s="225" t="s">
        <v>609</v>
      </c>
      <c r="B90" s="496" t="s">
        <v>494</v>
      </c>
      <c r="C90" s="496" t="s">
        <v>593</v>
      </c>
      <c r="D90" s="496" t="s">
        <v>528</v>
      </c>
      <c r="E90" s="497">
        <v>2891.69</v>
      </c>
      <c r="F90" s="498">
        <v>2.1215858235149687</v>
      </c>
      <c r="G90" s="498">
        <v>3.9528224654095008E-2</v>
      </c>
      <c r="H90" s="498">
        <v>0.17745969588718019</v>
      </c>
      <c r="I90" s="498">
        <v>9.2816949258046327E-3</v>
      </c>
      <c r="J90" s="498">
        <v>2.7459997440942843E-3</v>
      </c>
      <c r="K90" s="498">
        <v>1.2881429198842199E-3</v>
      </c>
      <c r="L90" s="498">
        <v>1.0492317018767572E-2</v>
      </c>
      <c r="M90" s="498">
        <v>2.196801870186638E-2</v>
      </c>
      <c r="N90" s="498">
        <v>8.5876425204638104E-3</v>
      </c>
      <c r="O90" s="499">
        <v>6134.9685100000006</v>
      </c>
      <c r="P90" s="499">
        <v>114.30337195</v>
      </c>
      <c r="Q90" s="499">
        <v>513.15842800000007</v>
      </c>
      <c r="R90" s="499">
        <v>26.839784399999999</v>
      </c>
      <c r="S90" s="499">
        <v>7.9405800000000006</v>
      </c>
      <c r="T90" s="499">
        <v>3.7249099999999999</v>
      </c>
      <c r="U90" s="499">
        <v>30.340528200000001</v>
      </c>
      <c r="V90" s="499">
        <v>63.524699999999996</v>
      </c>
      <c r="W90" s="499">
        <v>24.832799999999999</v>
      </c>
    </row>
    <row r="91" spans="1:23" customFormat="1" x14ac:dyDescent="0.3">
      <c r="A91" s="225" t="s">
        <v>610</v>
      </c>
      <c r="B91" s="496" t="s">
        <v>494</v>
      </c>
      <c r="C91" s="496" t="s">
        <v>593</v>
      </c>
      <c r="D91" s="496" t="s">
        <v>530</v>
      </c>
      <c r="E91" s="497">
        <v>5323.78</v>
      </c>
      <c r="F91" s="498">
        <v>2.0613988049844281</v>
      </c>
      <c r="G91" s="498">
        <v>3.9698476174823152E-2</v>
      </c>
      <c r="H91" s="498">
        <v>0.16715654441017475</v>
      </c>
      <c r="I91" s="498">
        <v>9.3041297348876173E-3</v>
      </c>
      <c r="J91" s="498">
        <v>2.7490899323413067E-3</v>
      </c>
      <c r="K91" s="498">
        <v>1.2905491962477789E-3</v>
      </c>
      <c r="L91" s="498">
        <v>1.0517666883304719E-2</v>
      </c>
      <c r="M91" s="498">
        <v>2.199271945873045E-2</v>
      </c>
      <c r="N91" s="498">
        <v>8.6036988756109378E-3</v>
      </c>
      <c r="O91" s="499">
        <v>10974.433729999999</v>
      </c>
      <c r="P91" s="499">
        <v>211.34595349</v>
      </c>
      <c r="Q91" s="499">
        <v>889.90466800000002</v>
      </c>
      <c r="R91" s="499">
        <v>49.533139800000001</v>
      </c>
      <c r="S91" s="499">
        <v>14.63555</v>
      </c>
      <c r="T91" s="499">
        <v>6.8705999999999996</v>
      </c>
      <c r="U91" s="499">
        <v>55.993744599999999</v>
      </c>
      <c r="V91" s="499">
        <v>117.08439999999999</v>
      </c>
      <c r="W91" s="499">
        <v>45.804199999999994</v>
      </c>
    </row>
    <row r="92" spans="1:23" customFormat="1" x14ac:dyDescent="0.3">
      <c r="A92" s="225" t="s">
        <v>611</v>
      </c>
      <c r="B92" s="496" t="s">
        <v>494</v>
      </c>
      <c r="C92" s="496" t="s">
        <v>593</v>
      </c>
      <c r="D92" s="496" t="s">
        <v>532</v>
      </c>
      <c r="E92" s="497">
        <v>7373.28</v>
      </c>
      <c r="F92" s="498">
        <v>1.9997834600069442</v>
      </c>
      <c r="G92" s="498">
        <v>3.9478446898802158E-2</v>
      </c>
      <c r="H92" s="498">
        <v>0.15729447803419913</v>
      </c>
      <c r="I92" s="498">
        <v>9.747055367489094E-3</v>
      </c>
      <c r="J92" s="498">
        <v>2.7451039428856628E-3</v>
      </c>
      <c r="K92" s="498">
        <v>1.2874392400668358E-3</v>
      </c>
      <c r="L92" s="498">
        <v>1.1018362750363475E-2</v>
      </c>
      <c r="M92" s="498">
        <v>2.1960809843109174E-2</v>
      </c>
      <c r="N92" s="498">
        <v>8.5829779962242041E-3</v>
      </c>
      <c r="O92" s="499">
        <v>14744.963390000001</v>
      </c>
      <c r="P92" s="499">
        <v>291.08564294999996</v>
      </c>
      <c r="Q92" s="499">
        <v>1159.7762289999998</v>
      </c>
      <c r="R92" s="499">
        <v>71.867768399999989</v>
      </c>
      <c r="S92" s="499">
        <v>20.24042</v>
      </c>
      <c r="T92" s="499">
        <v>9.4926499999999994</v>
      </c>
      <c r="U92" s="499">
        <v>81.2414737</v>
      </c>
      <c r="V92" s="499">
        <v>161.92320000000001</v>
      </c>
      <c r="W92" s="499">
        <v>63.284700000000001</v>
      </c>
    </row>
    <row r="93" spans="1:23" customFormat="1" x14ac:dyDescent="0.3">
      <c r="A93" s="225" t="s">
        <v>612</v>
      </c>
      <c r="B93" s="496" t="s">
        <v>494</v>
      </c>
      <c r="C93" s="496" t="s">
        <v>593</v>
      </c>
      <c r="D93" s="496" t="s">
        <v>534</v>
      </c>
      <c r="E93" s="497">
        <v>9330.7999999999993</v>
      </c>
      <c r="F93" s="498">
        <v>1.650469833240451</v>
      </c>
      <c r="G93" s="498">
        <v>3.840413823787886E-2</v>
      </c>
      <c r="H93" s="498">
        <v>8.7434575920607036E-2</v>
      </c>
      <c r="I93" s="498">
        <v>9.4032644467784109E-3</v>
      </c>
      <c r="J93" s="498">
        <v>2.7447164230291077E-3</v>
      </c>
      <c r="K93" s="498">
        <v>1.2871307926437176E-3</v>
      </c>
      <c r="L93" s="498">
        <v>1.0629728972864065E-2</v>
      </c>
      <c r="M93" s="498">
        <v>2.1957720667038199E-2</v>
      </c>
      <c r="N93" s="498">
        <v>8.5809148197367856E-3</v>
      </c>
      <c r="O93" s="499">
        <v>15400.20392</v>
      </c>
      <c r="P93" s="499">
        <v>358.34133307000002</v>
      </c>
      <c r="Q93" s="499">
        <v>815.83454100000006</v>
      </c>
      <c r="R93" s="499">
        <v>87.739979899999994</v>
      </c>
      <c r="S93" s="499">
        <v>25.610399999999998</v>
      </c>
      <c r="T93" s="499">
        <v>12.00996</v>
      </c>
      <c r="U93" s="499">
        <v>99.183875100000009</v>
      </c>
      <c r="V93" s="499">
        <v>204.88310000000001</v>
      </c>
      <c r="W93" s="499">
        <v>80.066800000000001</v>
      </c>
    </row>
    <row r="94" spans="1:23" customFormat="1" x14ac:dyDescent="0.3">
      <c r="A94" s="225" t="s">
        <v>613</v>
      </c>
      <c r="B94" s="496" t="s">
        <v>494</v>
      </c>
      <c r="C94" s="496" t="s">
        <v>593</v>
      </c>
      <c r="D94" s="496" t="s">
        <v>536</v>
      </c>
      <c r="E94" s="497">
        <v>11723.93</v>
      </c>
      <c r="F94" s="498">
        <v>1.6504684640730538</v>
      </c>
      <c r="G94" s="498">
        <v>3.8404273077372514E-2</v>
      </c>
      <c r="H94" s="498">
        <v>8.5642333159614559E-2</v>
      </c>
      <c r="I94" s="498">
        <v>1.1080818206864081E-2</v>
      </c>
      <c r="J94" s="498">
        <v>2.7447025016355438E-3</v>
      </c>
      <c r="K94" s="498">
        <v>1.2871323864949724E-3</v>
      </c>
      <c r="L94" s="498">
        <v>1.2526091165675674E-2</v>
      </c>
      <c r="M94" s="498">
        <v>2.1957654131336504E-2</v>
      </c>
      <c r="N94" s="498">
        <v>8.5809195380729848E-3</v>
      </c>
      <c r="O94" s="499">
        <v>19349.976739999998</v>
      </c>
      <c r="P94" s="499">
        <v>450.24900925999998</v>
      </c>
      <c r="Q94" s="499">
        <v>1004.064719</v>
      </c>
      <c r="R94" s="499">
        <v>129.91073700000001</v>
      </c>
      <c r="S94" s="499">
        <v>32.178699999999999</v>
      </c>
      <c r="T94" s="499">
        <v>15.090250000000001</v>
      </c>
      <c r="U94" s="499">
        <v>146.85501600000001</v>
      </c>
      <c r="V94" s="499">
        <v>257.43</v>
      </c>
      <c r="W94" s="499">
        <v>100.60210000000001</v>
      </c>
    </row>
    <row r="95" spans="1:23" customFormat="1" x14ac:dyDescent="0.3">
      <c r="A95" s="225" t="s">
        <v>614</v>
      </c>
      <c r="B95" s="496" t="s">
        <v>494</v>
      </c>
      <c r="C95" s="496" t="s">
        <v>593</v>
      </c>
      <c r="D95" s="496" t="s">
        <v>538</v>
      </c>
      <c r="E95" s="497">
        <v>14688.25</v>
      </c>
      <c r="F95" s="498">
        <v>1.6506391755314622</v>
      </c>
      <c r="G95" s="498">
        <v>3.8417072845301513E-2</v>
      </c>
      <c r="H95" s="498">
        <v>7.9674654230422276E-2</v>
      </c>
      <c r="I95" s="498">
        <v>1.1931029224039623E-2</v>
      </c>
      <c r="J95" s="498">
        <v>2.7449423859207188E-3</v>
      </c>
      <c r="K95" s="498">
        <v>1.2873214984766735E-3</v>
      </c>
      <c r="L95" s="498">
        <v>1.3487191939135024E-2</v>
      </c>
      <c r="M95" s="498">
        <v>2.1959525471039777E-2</v>
      </c>
      <c r="N95" s="498">
        <v>8.5822000578693863E-3</v>
      </c>
      <c r="O95" s="499">
        <v>24245.00087</v>
      </c>
      <c r="P95" s="499">
        <v>564.27957021999998</v>
      </c>
      <c r="Q95" s="499">
        <v>1170.28124</v>
      </c>
      <c r="R95" s="499">
        <v>175.24593999999999</v>
      </c>
      <c r="S95" s="499">
        <v>40.318399999999997</v>
      </c>
      <c r="T95" s="499">
        <v>18.9085</v>
      </c>
      <c r="U95" s="499">
        <v>198.10324700000001</v>
      </c>
      <c r="V95" s="499">
        <v>322.54700000000003</v>
      </c>
      <c r="W95" s="499">
        <v>126.0575</v>
      </c>
    </row>
    <row r="96" spans="1:23" customFormat="1" x14ac:dyDescent="0.3">
      <c r="A96" s="225" t="s">
        <v>615</v>
      </c>
      <c r="B96" s="496" t="s">
        <v>494</v>
      </c>
      <c r="C96" s="496" t="s">
        <v>593</v>
      </c>
      <c r="D96" s="496" t="s">
        <v>540</v>
      </c>
      <c r="E96" s="497">
        <v>26088.7</v>
      </c>
      <c r="F96" s="498">
        <v>1.3863725670501021</v>
      </c>
      <c r="G96" s="498">
        <v>3.2272350726559776E-2</v>
      </c>
      <c r="H96" s="498">
        <v>7.5911551744625064E-2</v>
      </c>
      <c r="I96" s="498">
        <v>1.1715626228980361E-2</v>
      </c>
      <c r="J96" s="498">
        <v>2.7449163814218416E-3</v>
      </c>
      <c r="K96" s="498">
        <v>1.2873082982287349E-3</v>
      </c>
      <c r="L96" s="498">
        <v>1.3243693591478301E-2</v>
      </c>
      <c r="M96" s="498">
        <v>2.1959354049837673E-2</v>
      </c>
      <c r="N96" s="498">
        <v>8.5820910969116888E-3</v>
      </c>
      <c r="O96" s="499">
        <v>36168.65799</v>
      </c>
      <c r="P96" s="499">
        <v>841.94367639999996</v>
      </c>
      <c r="Q96" s="499">
        <v>1980.4337</v>
      </c>
      <c r="R96" s="499">
        <v>305.64545799999996</v>
      </c>
      <c r="S96" s="499">
        <v>71.6113</v>
      </c>
      <c r="T96" s="499">
        <v>33.584199999999996</v>
      </c>
      <c r="U96" s="499">
        <v>345.51074899999998</v>
      </c>
      <c r="V96" s="499">
        <v>572.89100000000008</v>
      </c>
      <c r="W96" s="499">
        <v>223.8956</v>
      </c>
    </row>
    <row r="97" spans="1:23" customFormat="1" x14ac:dyDescent="0.3">
      <c r="A97" s="225" t="s">
        <v>616</v>
      </c>
      <c r="B97" s="496" t="s">
        <v>494</v>
      </c>
      <c r="C97" s="496" t="s">
        <v>593</v>
      </c>
      <c r="D97" s="496" t="s">
        <v>542</v>
      </c>
      <c r="E97" s="497">
        <v>15507</v>
      </c>
      <c r="F97" s="498">
        <v>1.0721507016186238</v>
      </c>
      <c r="G97" s="498">
        <v>2.960026824724318E-2</v>
      </c>
      <c r="H97" s="498">
        <v>7.3511960404978385E-2</v>
      </c>
      <c r="I97" s="498">
        <v>1.247549351905591E-2</v>
      </c>
      <c r="J97" s="498">
        <v>2.7450441735990196E-3</v>
      </c>
      <c r="K97" s="498">
        <v>1.2873973044431547E-3</v>
      </c>
      <c r="L97" s="498">
        <v>1.4102697942864511E-2</v>
      </c>
      <c r="M97" s="498">
        <v>2.1960340491390985E-2</v>
      </c>
      <c r="N97" s="498">
        <v>8.5826916876249448E-3</v>
      </c>
      <c r="O97" s="499">
        <v>16625.840929999998</v>
      </c>
      <c r="P97" s="499">
        <v>459.01135970999997</v>
      </c>
      <c r="Q97" s="499">
        <v>1139.9499699999999</v>
      </c>
      <c r="R97" s="499">
        <v>193.45747800000001</v>
      </c>
      <c r="S97" s="499">
        <v>42.567399999999999</v>
      </c>
      <c r="T97" s="499">
        <v>19.96367</v>
      </c>
      <c r="U97" s="499">
        <v>218.69053699999998</v>
      </c>
      <c r="V97" s="499">
        <v>340.53899999999999</v>
      </c>
      <c r="W97" s="499">
        <v>133.09180000000001</v>
      </c>
    </row>
    <row r="98" spans="1:23" customFormat="1" x14ac:dyDescent="0.3">
      <c r="A98" s="225" t="s">
        <v>617</v>
      </c>
      <c r="B98" s="496" t="s">
        <v>494</v>
      </c>
      <c r="C98" s="496" t="s">
        <v>593</v>
      </c>
      <c r="D98" s="496" t="s">
        <v>544</v>
      </c>
      <c r="E98" s="497">
        <v>17470.400000000001</v>
      </c>
      <c r="F98" s="498">
        <v>0.82603147437952185</v>
      </c>
      <c r="G98" s="498">
        <v>2.343153984339225E-2</v>
      </c>
      <c r="H98" s="498">
        <v>5.5777148204963808E-2</v>
      </c>
      <c r="I98" s="498">
        <v>1.0568554412034069E-2</v>
      </c>
      <c r="J98" s="498">
        <v>2.7450315963000274E-3</v>
      </c>
      <c r="K98" s="498">
        <v>1.2873929618096895E-3</v>
      </c>
      <c r="L98" s="498">
        <v>1.1947024738987087E-2</v>
      </c>
      <c r="M98" s="498">
        <v>2.1960287114204596E-2</v>
      </c>
      <c r="N98" s="498">
        <v>8.5826712611044957E-3</v>
      </c>
      <c r="O98" s="499">
        <v>14431.100269999999</v>
      </c>
      <c r="P98" s="499">
        <v>409.35837368</v>
      </c>
      <c r="Q98" s="499">
        <v>974.44908999999984</v>
      </c>
      <c r="R98" s="499">
        <v>184.63687300000001</v>
      </c>
      <c r="S98" s="499">
        <v>47.956800000000001</v>
      </c>
      <c r="T98" s="499">
        <v>22.49127</v>
      </c>
      <c r="U98" s="499">
        <v>208.71930100000003</v>
      </c>
      <c r="V98" s="499">
        <v>383.65499999999997</v>
      </c>
      <c r="W98" s="499">
        <v>149.9427</v>
      </c>
    </row>
    <row r="99" spans="1:23" customFormat="1" x14ac:dyDescent="0.3">
      <c r="A99" s="225" t="s">
        <v>618</v>
      </c>
      <c r="B99" s="496" t="s">
        <v>494</v>
      </c>
      <c r="C99" s="496" t="s">
        <v>593</v>
      </c>
      <c r="D99" s="496" t="s">
        <v>546</v>
      </c>
      <c r="E99" s="497">
        <v>19420.48</v>
      </c>
      <c r="F99" s="498">
        <v>0.78100402204270958</v>
      </c>
      <c r="G99" s="498">
        <v>2.1219273822789139E-2</v>
      </c>
      <c r="H99" s="498">
        <v>5.3567563211619901E-2</v>
      </c>
      <c r="I99" s="498">
        <v>9.0548447515200435E-3</v>
      </c>
      <c r="J99" s="498">
        <v>2.7450505857733692E-3</v>
      </c>
      <c r="K99" s="498">
        <v>1.2873986636787555E-3</v>
      </c>
      <c r="L99" s="498">
        <v>1.023588304717494E-2</v>
      </c>
      <c r="M99" s="498">
        <v>2.1960373790967061E-2</v>
      </c>
      <c r="N99" s="498">
        <v>8.5827178318970496E-3</v>
      </c>
      <c r="O99" s="499">
        <v>15167.47299</v>
      </c>
      <c r="P99" s="499">
        <v>412.08848289000002</v>
      </c>
      <c r="Q99" s="499">
        <v>1040.3077900000001</v>
      </c>
      <c r="R99" s="499">
        <v>175.84943139999999</v>
      </c>
      <c r="S99" s="499">
        <v>53.310200000000002</v>
      </c>
      <c r="T99" s="499">
        <v>25.001899999999999</v>
      </c>
      <c r="U99" s="499">
        <v>198.78576199999998</v>
      </c>
      <c r="V99" s="499">
        <v>426.48099999999999</v>
      </c>
      <c r="W99" s="499">
        <v>166.68049999999999</v>
      </c>
    </row>
    <row r="100" spans="1:23" customFormat="1" x14ac:dyDescent="0.3">
      <c r="A100" s="225" t="s">
        <v>619</v>
      </c>
      <c r="B100" s="496" t="s">
        <v>494</v>
      </c>
      <c r="C100" s="496" t="s">
        <v>593</v>
      </c>
      <c r="D100" s="496" t="s">
        <v>548</v>
      </c>
      <c r="E100" s="497">
        <v>21347.46</v>
      </c>
      <c r="F100" s="498">
        <v>0.66900664388175457</v>
      </c>
      <c r="G100" s="498">
        <v>1.7637183054096367E-2</v>
      </c>
      <c r="H100" s="498">
        <v>5.1735868857465943E-2</v>
      </c>
      <c r="I100" s="498">
        <v>6.4660680849150214E-3</v>
      </c>
      <c r="J100" s="498">
        <v>2.7450338354071168E-3</v>
      </c>
      <c r="K100" s="498">
        <v>1.2873943785349641E-3</v>
      </c>
      <c r="L100" s="498">
        <v>7.3094408561955385E-3</v>
      </c>
      <c r="M100" s="498">
        <v>2.1960317527237431E-2</v>
      </c>
      <c r="N100" s="498">
        <v>8.5826838415436792E-3</v>
      </c>
      <c r="O100" s="499">
        <v>14281.592570000001</v>
      </c>
      <c r="P100" s="499">
        <v>376.50905976000001</v>
      </c>
      <c r="Q100" s="499">
        <v>1104.4293909999999</v>
      </c>
      <c r="R100" s="499">
        <v>138.03412980000002</v>
      </c>
      <c r="S100" s="499">
        <v>58.599500000000006</v>
      </c>
      <c r="T100" s="499">
        <v>27.482600000000001</v>
      </c>
      <c r="U100" s="499">
        <v>156.0379963</v>
      </c>
      <c r="V100" s="499">
        <v>468.79699999999997</v>
      </c>
      <c r="W100" s="499">
        <v>183.21850000000001</v>
      </c>
    </row>
    <row r="101" spans="1:23" customFormat="1" x14ac:dyDescent="0.3">
      <c r="A101" s="225" t="s">
        <v>620</v>
      </c>
      <c r="B101" s="496" t="s">
        <v>494</v>
      </c>
      <c r="C101" s="496" t="s">
        <v>593</v>
      </c>
      <c r="D101" s="496" t="s">
        <v>550</v>
      </c>
      <c r="E101" s="497">
        <v>23296.32</v>
      </c>
      <c r="F101" s="498">
        <v>0.62985339057842615</v>
      </c>
      <c r="G101" s="498">
        <v>1.5680485644513811E-2</v>
      </c>
      <c r="H101" s="498">
        <v>4.9855389520748347E-2</v>
      </c>
      <c r="I101" s="498">
        <v>6.4884946163170842E-3</v>
      </c>
      <c r="J101" s="498">
        <v>2.7450387013914649E-3</v>
      </c>
      <c r="K101" s="498">
        <v>1.287396464334281E-3</v>
      </c>
      <c r="L101" s="498">
        <v>7.3347910828834764E-3</v>
      </c>
      <c r="M101" s="498">
        <v>2.1960335366272444E-2</v>
      </c>
      <c r="N101" s="498">
        <v>8.5827117759371442E-3</v>
      </c>
      <c r="O101" s="499">
        <v>14673.266140000002</v>
      </c>
      <c r="P101" s="499">
        <v>365.29761133</v>
      </c>
      <c r="Q101" s="499">
        <v>1161.4471080000001</v>
      </c>
      <c r="R101" s="499">
        <v>151.15804690000002</v>
      </c>
      <c r="S101" s="499">
        <v>63.949300000000008</v>
      </c>
      <c r="T101" s="499">
        <v>29.991599999999998</v>
      </c>
      <c r="U101" s="499">
        <v>170.87364019999998</v>
      </c>
      <c r="V101" s="499">
        <v>511.59500000000003</v>
      </c>
      <c r="W101" s="499">
        <v>199.94560000000001</v>
      </c>
    </row>
    <row r="102" spans="1:23" customFormat="1" x14ac:dyDescent="0.3">
      <c r="A102" s="225" t="s">
        <v>621</v>
      </c>
      <c r="B102" s="496" t="s">
        <v>494</v>
      </c>
      <c r="C102" s="496" t="s">
        <v>593</v>
      </c>
      <c r="D102" s="496" t="s">
        <v>552</v>
      </c>
      <c r="E102" s="497">
        <v>25437.199999999997</v>
      </c>
      <c r="F102" s="498">
        <v>0.55959964815309871</v>
      </c>
      <c r="G102" s="498">
        <v>1.2996643631374523E-2</v>
      </c>
      <c r="H102" s="498">
        <v>4.8495786525246505E-2</v>
      </c>
      <c r="I102" s="498">
        <v>6.0047966678722512E-3</v>
      </c>
      <c r="J102" s="498">
        <v>2.7450387621279072E-3</v>
      </c>
      <c r="K102" s="498">
        <v>1.2873979840548489E-3</v>
      </c>
      <c r="L102" s="498">
        <v>6.7880025867626936E-3</v>
      </c>
      <c r="M102" s="498">
        <v>2.1960317959523846E-2</v>
      </c>
      <c r="N102" s="498">
        <v>8.5826820562011543E-3</v>
      </c>
      <c r="O102" s="499">
        <v>14234.64817</v>
      </c>
      <c r="P102" s="499">
        <v>330.59822337999998</v>
      </c>
      <c r="Q102" s="499">
        <v>1233.5970210000003</v>
      </c>
      <c r="R102" s="499">
        <v>152.74521380000002</v>
      </c>
      <c r="S102" s="499">
        <v>69.826099999999997</v>
      </c>
      <c r="T102" s="499">
        <v>32.747799999999998</v>
      </c>
      <c r="U102" s="499">
        <v>172.66777939999997</v>
      </c>
      <c r="V102" s="499">
        <v>558.60899999999992</v>
      </c>
      <c r="W102" s="499">
        <v>218.31939999999997</v>
      </c>
    </row>
    <row r="103" spans="1:23" customFormat="1" x14ac:dyDescent="0.3">
      <c r="A103" s="225" t="s">
        <v>622</v>
      </c>
      <c r="B103" s="496" t="s">
        <v>494</v>
      </c>
      <c r="C103" s="496" t="s">
        <v>593</v>
      </c>
      <c r="D103" s="496" t="s">
        <v>554</v>
      </c>
      <c r="E103" s="497">
        <v>27722.800000000003</v>
      </c>
      <c r="F103" s="498">
        <v>0.52519071450214261</v>
      </c>
      <c r="G103" s="498">
        <v>1.1348697972787739E-2</v>
      </c>
      <c r="H103" s="498">
        <v>4.7630842844157154E-2</v>
      </c>
      <c r="I103" s="498">
        <v>6.0139816432683568E-3</v>
      </c>
      <c r="J103" s="498">
        <v>2.7450437906704948E-3</v>
      </c>
      <c r="K103" s="498">
        <v>1.2873952126047871E-3</v>
      </c>
      <c r="L103" s="498">
        <v>6.7983751821605312E-3</v>
      </c>
      <c r="M103" s="498">
        <v>2.196033589680696E-2</v>
      </c>
      <c r="N103" s="498">
        <v>8.5826972744455811E-3</v>
      </c>
      <c r="O103" s="499">
        <v>14559.75714</v>
      </c>
      <c r="P103" s="499">
        <v>314.61768415999995</v>
      </c>
      <c r="Q103" s="499">
        <v>1320.4603300000001</v>
      </c>
      <c r="R103" s="499">
        <v>166.72441030000002</v>
      </c>
      <c r="S103" s="499">
        <v>76.100300000000004</v>
      </c>
      <c r="T103" s="499">
        <v>35.690199999999997</v>
      </c>
      <c r="U103" s="499">
        <v>188.46999549999998</v>
      </c>
      <c r="V103" s="499">
        <v>608.80200000000002</v>
      </c>
      <c r="W103" s="499">
        <v>237.93639999999999</v>
      </c>
    </row>
    <row r="104" spans="1:23" customFormat="1" x14ac:dyDescent="0.3">
      <c r="A104" s="225" t="s">
        <v>623</v>
      </c>
      <c r="B104" s="496" t="s">
        <v>494</v>
      </c>
      <c r="C104" s="496" t="s">
        <v>593</v>
      </c>
      <c r="D104" s="496" t="s">
        <v>556</v>
      </c>
      <c r="E104" s="497">
        <v>29363.4</v>
      </c>
      <c r="F104" s="498">
        <v>0.44846795943249074</v>
      </c>
      <c r="G104" s="498">
        <v>9.2075718139588737E-3</v>
      </c>
      <c r="H104" s="498">
        <v>4.6025425665965111E-2</v>
      </c>
      <c r="I104" s="498">
        <v>4.018516823664834E-3</v>
      </c>
      <c r="J104" s="498">
        <v>2.7450261209532949E-3</v>
      </c>
      <c r="K104" s="498">
        <v>1.2873917870546325E-3</v>
      </c>
      <c r="L104" s="498">
        <v>4.5426535448892151E-3</v>
      </c>
      <c r="M104" s="498">
        <v>2.196019534522569E-2</v>
      </c>
      <c r="N104" s="498">
        <v>8.5826573216998027E-3</v>
      </c>
      <c r="O104" s="499">
        <v>13168.54408</v>
      </c>
      <c r="P104" s="499">
        <v>270.36561420200002</v>
      </c>
      <c r="Q104" s="499">
        <v>1351.462984</v>
      </c>
      <c r="R104" s="499">
        <v>117.99731689999999</v>
      </c>
      <c r="S104" s="499">
        <v>80.60329999999999</v>
      </c>
      <c r="T104" s="499">
        <v>37.802199999999999</v>
      </c>
      <c r="U104" s="499">
        <v>133.3877531</v>
      </c>
      <c r="V104" s="499">
        <v>644.82600000000002</v>
      </c>
      <c r="W104" s="499">
        <v>252.01600000000002</v>
      </c>
    </row>
    <row r="105" spans="1:23" customFormat="1" x14ac:dyDescent="0.3">
      <c r="A105" s="225" t="s">
        <v>624</v>
      </c>
      <c r="B105" s="496" t="s">
        <v>494</v>
      </c>
      <c r="C105" s="496" t="s">
        <v>593</v>
      </c>
      <c r="D105" s="496" t="s">
        <v>558</v>
      </c>
      <c r="E105" s="497">
        <v>30864.300000000003</v>
      </c>
      <c r="F105" s="498">
        <v>0.44847101538022888</v>
      </c>
      <c r="G105" s="498">
        <v>9.207643361521238E-3</v>
      </c>
      <c r="H105" s="498">
        <v>4.5776666763866339E-2</v>
      </c>
      <c r="I105" s="498">
        <v>4.0212136675706238E-3</v>
      </c>
      <c r="J105" s="498">
        <v>2.7450452464497814E-3</v>
      </c>
      <c r="K105" s="498">
        <v>1.2874000058319807E-3</v>
      </c>
      <c r="L105" s="498">
        <v>4.5456971744053803E-3</v>
      </c>
      <c r="M105" s="498">
        <v>2.1960355491619763E-2</v>
      </c>
      <c r="N105" s="498">
        <v>8.5827315053314014E-3</v>
      </c>
      <c r="O105" s="499">
        <v>13841.74396</v>
      </c>
      <c r="P105" s="499">
        <v>284.18746700299999</v>
      </c>
      <c r="Q105" s="499">
        <v>1412.8647759999999</v>
      </c>
      <c r="R105" s="499">
        <v>124.11194500000001</v>
      </c>
      <c r="S105" s="499">
        <v>84.7239</v>
      </c>
      <c r="T105" s="499">
        <v>39.734700000000004</v>
      </c>
      <c r="U105" s="499">
        <v>140.2997613</v>
      </c>
      <c r="V105" s="499">
        <v>677.79099999999994</v>
      </c>
      <c r="W105" s="499">
        <v>264.89999999999998</v>
      </c>
    </row>
    <row r="106" spans="1:23" customFormat="1" x14ac:dyDescent="0.3">
      <c r="A106" s="225" t="s">
        <v>1723</v>
      </c>
      <c r="B106" s="496" t="s">
        <v>494</v>
      </c>
      <c r="C106" s="496" t="s">
        <v>593</v>
      </c>
      <c r="D106" s="496" t="s">
        <v>1718</v>
      </c>
      <c r="E106" s="497">
        <v>32217.1</v>
      </c>
      <c r="F106" s="498">
        <v>0.45947163121447926</v>
      </c>
      <c r="G106" s="498">
        <v>9.3286801481200984E-3</v>
      </c>
      <c r="H106" s="498">
        <v>4.590171368621012E-2</v>
      </c>
      <c r="I106" s="498">
        <v>4.0229522241294223E-3</v>
      </c>
      <c r="J106" s="498">
        <v>2.745036021243377E-3</v>
      </c>
      <c r="K106" s="498">
        <v>1.2873970655335213E-3</v>
      </c>
      <c r="L106" s="498">
        <v>4.5476671736438103E-3</v>
      </c>
      <c r="M106" s="498">
        <v>2.1960325417247364E-2</v>
      </c>
      <c r="N106" s="498">
        <v>8.5826781429737629E-3</v>
      </c>
      <c r="O106" s="499">
        <v>14802.843489999999</v>
      </c>
      <c r="P106" s="499">
        <v>300.5430212</v>
      </c>
      <c r="Q106" s="499">
        <v>1478.8200999999999</v>
      </c>
      <c r="R106" s="499">
        <v>129.6078541</v>
      </c>
      <c r="S106" s="499">
        <v>88.437100000000001</v>
      </c>
      <c r="T106" s="499">
        <v>41.476200000000006</v>
      </c>
      <c r="U106" s="499">
        <v>146.51264810000001</v>
      </c>
      <c r="V106" s="499">
        <v>707.49800000000005</v>
      </c>
      <c r="W106" s="499">
        <v>276.50900000000001</v>
      </c>
    </row>
    <row r="107" spans="1:23" customFormat="1" x14ac:dyDescent="0.3">
      <c r="A107" s="225" t="s">
        <v>1724</v>
      </c>
      <c r="B107" s="496" t="s">
        <v>494</v>
      </c>
      <c r="C107" s="496" t="s">
        <v>593</v>
      </c>
      <c r="D107" s="496" t="s">
        <v>1720</v>
      </c>
      <c r="E107" s="497">
        <v>33568</v>
      </c>
      <c r="F107" s="498">
        <v>0.45947229742612006</v>
      </c>
      <c r="G107" s="498">
        <v>9.3286798528360356E-3</v>
      </c>
      <c r="H107" s="498">
        <v>4.5801298796472836E-2</v>
      </c>
      <c r="I107" s="498">
        <v>4.0241265133460439E-3</v>
      </c>
      <c r="J107" s="498">
        <v>2.7450369399428026E-3</v>
      </c>
      <c r="K107" s="498">
        <v>1.2873957340324119E-3</v>
      </c>
      <c r="L107" s="498">
        <v>4.5489969882030502E-3</v>
      </c>
      <c r="M107" s="498">
        <v>2.1960289561487132E-2</v>
      </c>
      <c r="N107" s="498">
        <v>8.5826680171591993E-3</v>
      </c>
      <c r="O107" s="499">
        <v>15423.566079999999</v>
      </c>
      <c r="P107" s="499">
        <v>313.14512530000002</v>
      </c>
      <c r="Q107" s="499">
        <v>1537.4579980000001</v>
      </c>
      <c r="R107" s="499">
        <v>135.0818788</v>
      </c>
      <c r="S107" s="499">
        <v>92.145399999999995</v>
      </c>
      <c r="T107" s="499">
        <v>43.215299999999999</v>
      </c>
      <c r="U107" s="499">
        <v>152.7007309</v>
      </c>
      <c r="V107" s="499">
        <v>737.16300000000001</v>
      </c>
      <c r="W107" s="499">
        <v>288.10300000000001</v>
      </c>
    </row>
    <row r="108" spans="1:23" customFormat="1" x14ac:dyDescent="0.3">
      <c r="A108" s="225" t="s">
        <v>625</v>
      </c>
      <c r="B108" s="496" t="s">
        <v>494</v>
      </c>
      <c r="C108" s="496" t="s">
        <v>626</v>
      </c>
      <c r="D108" s="496" t="s">
        <v>627</v>
      </c>
      <c r="E108" s="497">
        <v>91807.310599999997</v>
      </c>
      <c r="F108" s="498">
        <v>0.95141747750096928</v>
      </c>
      <c r="G108" s="498">
        <v>3.5406169022295701E-2</v>
      </c>
      <c r="H108" s="498">
        <v>8.158339007808818E-2</v>
      </c>
      <c r="I108" s="498">
        <v>8.3439676015299828E-3</v>
      </c>
      <c r="J108" s="498">
        <v>2.803173515465118E-3</v>
      </c>
      <c r="K108" s="498">
        <v>1.3212999891535871E-3</v>
      </c>
      <c r="L108" s="498">
        <v>9.432270143310351E-3</v>
      </c>
      <c r="M108" s="498">
        <v>2.2425382995589022E-2</v>
      </c>
      <c r="N108" s="498">
        <v>8.8087102727960748E-3</v>
      </c>
      <c r="O108" s="499">
        <v>87347.079867199995</v>
      </c>
      <c r="P108" s="499">
        <v>3250.5451565859998</v>
      </c>
      <c r="Q108" s="499">
        <v>7489.9516326999992</v>
      </c>
      <c r="R108" s="499">
        <v>766.0372252300001</v>
      </c>
      <c r="S108" s="499">
        <v>257.35182159999999</v>
      </c>
      <c r="T108" s="499">
        <v>121.3049985</v>
      </c>
      <c r="U108" s="499">
        <v>865.95135470999992</v>
      </c>
      <c r="V108" s="499">
        <v>2058.8141019999998</v>
      </c>
      <c r="W108" s="499">
        <v>808.70399999999995</v>
      </c>
    </row>
    <row r="109" spans="1:23" customFormat="1" x14ac:dyDescent="0.3">
      <c r="A109" s="225" t="s">
        <v>629</v>
      </c>
      <c r="B109" s="496" t="s">
        <v>494</v>
      </c>
      <c r="C109" s="496" t="s">
        <v>626</v>
      </c>
      <c r="D109" s="496" t="s">
        <v>502</v>
      </c>
      <c r="E109" s="497">
        <v>688.23299999999995</v>
      </c>
      <c r="F109" s="498">
        <v>6.7476764467847374</v>
      </c>
      <c r="G109" s="498">
        <v>1.1638643295366542</v>
      </c>
      <c r="H109" s="498">
        <v>0.84069645018474859</v>
      </c>
      <c r="I109" s="498">
        <v>4.6142875595910113E-2</v>
      </c>
      <c r="J109" s="498">
        <v>2.8427640057945491E-3</v>
      </c>
      <c r="K109" s="498">
        <v>1.3807533204597863E-3</v>
      </c>
      <c r="L109" s="498">
        <v>5.2161235366511051E-2</v>
      </c>
      <c r="M109" s="498">
        <v>2.2742181790178621E-2</v>
      </c>
      <c r="N109" s="498">
        <v>9.2050657262874626E-3</v>
      </c>
      <c r="O109" s="499">
        <v>4643.9736039999998</v>
      </c>
      <c r="P109" s="499">
        <v>801.00983911000003</v>
      </c>
      <c r="Q109" s="499">
        <v>578.59504000000004</v>
      </c>
      <c r="R109" s="499">
        <v>31.757049700000003</v>
      </c>
      <c r="S109" s="499">
        <v>1.9564839999999999</v>
      </c>
      <c r="T109" s="499">
        <v>0.95028000000000001</v>
      </c>
      <c r="U109" s="499">
        <v>35.899083499999996</v>
      </c>
      <c r="V109" s="499">
        <v>15.65192</v>
      </c>
      <c r="W109" s="499">
        <v>6.3352299999999993</v>
      </c>
    </row>
    <row r="110" spans="1:23" customFormat="1" x14ac:dyDescent="0.3">
      <c r="A110" s="225" t="s">
        <v>630</v>
      </c>
      <c r="B110" s="496" t="s">
        <v>494</v>
      </c>
      <c r="C110" s="496" t="s">
        <v>626</v>
      </c>
      <c r="D110" s="496" t="s">
        <v>504</v>
      </c>
      <c r="E110" s="497">
        <v>80.326799999999992</v>
      </c>
      <c r="F110" s="498">
        <v>6.1702021678941525</v>
      </c>
      <c r="G110" s="498">
        <v>0.91728211716388552</v>
      </c>
      <c r="H110" s="498">
        <v>0.82539224766827501</v>
      </c>
      <c r="I110" s="498">
        <v>4.7466030017379014E-2</v>
      </c>
      <c r="J110" s="498">
        <v>2.8633357733658009E-3</v>
      </c>
      <c r="K110" s="498">
        <v>1.4052408411638459E-3</v>
      </c>
      <c r="L110" s="498">
        <v>5.3657000278860868E-2</v>
      </c>
      <c r="M110" s="498">
        <v>2.2906638880174489E-2</v>
      </c>
      <c r="N110" s="498">
        <v>9.3683054721462843E-3</v>
      </c>
      <c r="O110" s="499">
        <v>495.63259549999998</v>
      </c>
      <c r="P110" s="499">
        <v>73.682337168999993</v>
      </c>
      <c r="Q110" s="499">
        <v>66.301117999999988</v>
      </c>
      <c r="R110" s="499">
        <v>3.8127943000000002</v>
      </c>
      <c r="S110" s="499">
        <v>0.2300026</v>
      </c>
      <c r="T110" s="499">
        <v>0.11287850000000001</v>
      </c>
      <c r="U110" s="499">
        <v>4.3100951300000006</v>
      </c>
      <c r="V110" s="499">
        <v>1.840017</v>
      </c>
      <c r="W110" s="499">
        <v>0.75252600000000003</v>
      </c>
    </row>
    <row r="111" spans="1:23" customFormat="1" x14ac:dyDescent="0.3">
      <c r="A111" s="225" t="s">
        <v>631</v>
      </c>
      <c r="B111" s="496" t="s">
        <v>494</v>
      </c>
      <c r="C111" s="496" t="s">
        <v>626</v>
      </c>
      <c r="D111" s="496" t="s">
        <v>506</v>
      </c>
      <c r="E111" s="497">
        <v>90.28</v>
      </c>
      <c r="F111" s="498">
        <v>5.9358830150642437</v>
      </c>
      <c r="G111" s="498">
        <v>0.85864068009525918</v>
      </c>
      <c r="H111" s="498">
        <v>0.81467862206468766</v>
      </c>
      <c r="I111" s="498">
        <v>4.5055668143553398E-2</v>
      </c>
      <c r="J111" s="498">
        <v>2.8652082410279131E-3</v>
      </c>
      <c r="K111" s="498">
        <v>1.4074734160389899E-3</v>
      </c>
      <c r="L111" s="498">
        <v>5.0932259304386357E-2</v>
      </c>
      <c r="M111" s="498">
        <v>2.2921632698272045E-2</v>
      </c>
      <c r="N111" s="498">
        <v>9.3831967213114757E-3</v>
      </c>
      <c r="O111" s="499">
        <v>535.89151859999993</v>
      </c>
      <c r="P111" s="499">
        <v>77.518080599000001</v>
      </c>
      <c r="Q111" s="499">
        <v>73.549186000000006</v>
      </c>
      <c r="R111" s="499">
        <v>4.0676257200000006</v>
      </c>
      <c r="S111" s="499">
        <v>0.25867099999999998</v>
      </c>
      <c r="T111" s="499">
        <v>0.1270667</v>
      </c>
      <c r="U111" s="499">
        <v>4.5981643700000001</v>
      </c>
      <c r="V111" s="499">
        <v>2.0693650000000003</v>
      </c>
      <c r="W111" s="499">
        <v>0.84711500000000006</v>
      </c>
    </row>
    <row r="112" spans="1:23" customFormat="1" x14ac:dyDescent="0.3">
      <c r="A112" s="225" t="s">
        <v>632</v>
      </c>
      <c r="B112" s="496" t="s">
        <v>494</v>
      </c>
      <c r="C112" s="496" t="s">
        <v>626</v>
      </c>
      <c r="D112" s="496" t="s">
        <v>508</v>
      </c>
      <c r="E112" s="497">
        <v>105.68940000000001</v>
      </c>
      <c r="F112" s="498">
        <v>4.8022771365908028</v>
      </c>
      <c r="G112" s="498">
        <v>0.36465635673019242</v>
      </c>
      <c r="H112" s="498">
        <v>0.70917607442184349</v>
      </c>
      <c r="I112" s="498">
        <v>3.1836604995392155E-2</v>
      </c>
      <c r="J112" s="498">
        <v>2.8644310593115298E-3</v>
      </c>
      <c r="K112" s="498">
        <v>1.4065525965707062E-3</v>
      </c>
      <c r="L112" s="498">
        <v>3.5989037595066296E-2</v>
      </c>
      <c r="M112" s="498">
        <v>2.2915448474492239E-2</v>
      </c>
      <c r="N112" s="498">
        <v>9.3770614650097346E-3</v>
      </c>
      <c r="O112" s="499">
        <v>507.54978920000002</v>
      </c>
      <c r="P112" s="499">
        <v>38.540311549000002</v>
      </c>
      <c r="Q112" s="499">
        <v>74.952393799999996</v>
      </c>
      <c r="R112" s="499">
        <v>3.3647916799999997</v>
      </c>
      <c r="S112" s="499">
        <v>0.30274000000000001</v>
      </c>
      <c r="T112" s="499">
        <v>0.1486577</v>
      </c>
      <c r="U112" s="499">
        <v>3.8036597900000002</v>
      </c>
      <c r="V112" s="499">
        <v>2.4219200000000001</v>
      </c>
      <c r="W112" s="499">
        <v>0.99105599999999994</v>
      </c>
    </row>
    <row r="113" spans="1:23" customFormat="1" x14ac:dyDescent="0.3">
      <c r="A113" s="225" t="s">
        <v>633</v>
      </c>
      <c r="B113" s="496" t="s">
        <v>494</v>
      </c>
      <c r="C113" s="496" t="s">
        <v>626</v>
      </c>
      <c r="D113" s="496" t="s">
        <v>510</v>
      </c>
      <c r="E113" s="497">
        <v>138.0752</v>
      </c>
      <c r="F113" s="498">
        <v>4.7115420270982771</v>
      </c>
      <c r="G113" s="498">
        <v>0.35376601859711232</v>
      </c>
      <c r="H113" s="498">
        <v>0.67367963109957474</v>
      </c>
      <c r="I113" s="498">
        <v>2.7662875013036374E-2</v>
      </c>
      <c r="J113" s="498">
        <v>2.857493597691693E-3</v>
      </c>
      <c r="K113" s="498">
        <v>1.3982894828325435E-3</v>
      </c>
      <c r="L113" s="498">
        <v>3.127105280311019E-2</v>
      </c>
      <c r="M113" s="498">
        <v>2.2859934296673119E-2</v>
      </c>
      <c r="N113" s="498">
        <v>9.3219854108485822E-3</v>
      </c>
      <c r="O113" s="499">
        <v>650.54710769999997</v>
      </c>
      <c r="P113" s="499">
        <v>48.846313770999998</v>
      </c>
      <c r="Q113" s="499">
        <v>93.018449799999999</v>
      </c>
      <c r="R113" s="499">
        <v>3.8195569999999996</v>
      </c>
      <c r="S113" s="499">
        <v>0.39454900000000004</v>
      </c>
      <c r="T113" s="499">
        <v>0.19306909999999999</v>
      </c>
      <c r="U113" s="499">
        <v>4.3177568700000002</v>
      </c>
      <c r="V113" s="499">
        <v>3.15639</v>
      </c>
      <c r="W113" s="499">
        <v>1.2871350000000001</v>
      </c>
    </row>
    <row r="114" spans="1:23" customFormat="1" x14ac:dyDescent="0.3">
      <c r="A114" s="225" t="s">
        <v>634</v>
      </c>
      <c r="B114" s="496" t="s">
        <v>494</v>
      </c>
      <c r="C114" s="496" t="s">
        <v>626</v>
      </c>
      <c r="D114" s="496" t="s">
        <v>512</v>
      </c>
      <c r="E114" s="497">
        <v>154.16929999999999</v>
      </c>
      <c r="F114" s="498">
        <v>4.6593020270572678</v>
      </c>
      <c r="G114" s="498">
        <v>0.33464317202581839</v>
      </c>
      <c r="H114" s="498">
        <v>0.66139424775230871</v>
      </c>
      <c r="I114" s="498">
        <v>2.8980180425026262E-2</v>
      </c>
      <c r="J114" s="498">
        <v>2.8691899100534283E-3</v>
      </c>
      <c r="K114" s="498">
        <v>1.4122111211505794E-3</v>
      </c>
      <c r="L114" s="498">
        <v>3.2760076292750899E-2</v>
      </c>
      <c r="M114" s="498">
        <v>2.2953532253178813E-2</v>
      </c>
      <c r="N114" s="498">
        <v>9.4147926986760649E-3</v>
      </c>
      <c r="O114" s="499">
        <v>718.32133199999998</v>
      </c>
      <c r="P114" s="499">
        <v>51.591703581000004</v>
      </c>
      <c r="Q114" s="499">
        <v>101.96668820000001</v>
      </c>
      <c r="R114" s="499">
        <v>4.467854130000001</v>
      </c>
      <c r="S114" s="499">
        <v>0.44234099999999998</v>
      </c>
      <c r="T114" s="499">
        <v>0.21771960000000001</v>
      </c>
      <c r="U114" s="499">
        <v>5.0505980300000006</v>
      </c>
      <c r="V114" s="499">
        <v>3.5387300000000002</v>
      </c>
      <c r="W114" s="499">
        <v>1.4514719999999999</v>
      </c>
    </row>
    <row r="115" spans="1:23" customFormat="1" x14ac:dyDescent="0.3">
      <c r="A115" s="225" t="s">
        <v>635</v>
      </c>
      <c r="B115" s="496" t="s">
        <v>494</v>
      </c>
      <c r="C115" s="496" t="s">
        <v>626</v>
      </c>
      <c r="D115" s="496" t="s">
        <v>514</v>
      </c>
      <c r="E115" s="497">
        <v>205.23410000000001</v>
      </c>
      <c r="F115" s="498">
        <v>4.2563736338162128</v>
      </c>
      <c r="G115" s="498">
        <v>0.28639904900306529</v>
      </c>
      <c r="H115" s="498">
        <v>0.62779340811297923</v>
      </c>
      <c r="I115" s="498">
        <v>1.8041626562057669E-2</v>
      </c>
      <c r="J115" s="498">
        <v>2.8626675586561883E-3</v>
      </c>
      <c r="K115" s="498">
        <v>1.4044449728383343E-3</v>
      </c>
      <c r="L115" s="498">
        <v>2.0394817284262214E-2</v>
      </c>
      <c r="M115" s="498">
        <v>2.2901311234341658E-2</v>
      </c>
      <c r="N115" s="498">
        <v>9.3630395728585055E-3</v>
      </c>
      <c r="O115" s="499">
        <v>873.55301200000008</v>
      </c>
      <c r="P115" s="499">
        <v>58.778851063000005</v>
      </c>
      <c r="Q115" s="499">
        <v>128.8446151</v>
      </c>
      <c r="R115" s="499">
        <v>3.7027569900000001</v>
      </c>
      <c r="S115" s="499">
        <v>0.58751700000000007</v>
      </c>
      <c r="T115" s="499">
        <v>0.28824</v>
      </c>
      <c r="U115" s="499">
        <v>4.1857119699999998</v>
      </c>
      <c r="V115" s="499">
        <v>4.7001299999999997</v>
      </c>
      <c r="W115" s="499">
        <v>1.9216150000000001</v>
      </c>
    </row>
    <row r="116" spans="1:23" customFormat="1" x14ac:dyDescent="0.3">
      <c r="A116" s="225" t="s">
        <v>636</v>
      </c>
      <c r="B116" s="496" t="s">
        <v>494</v>
      </c>
      <c r="C116" s="496" t="s">
        <v>626</v>
      </c>
      <c r="D116" s="496" t="s">
        <v>516</v>
      </c>
      <c r="E116" s="497">
        <v>226.85230000000001</v>
      </c>
      <c r="F116" s="498">
        <v>4.1468079274488288</v>
      </c>
      <c r="G116" s="498">
        <v>0.24603128301101643</v>
      </c>
      <c r="H116" s="498">
        <v>0.58696992272064241</v>
      </c>
      <c r="I116" s="498">
        <v>1.7416481604991443E-2</v>
      </c>
      <c r="J116" s="498">
        <v>2.8558008889484478E-3</v>
      </c>
      <c r="K116" s="498">
        <v>1.3962741396053731E-3</v>
      </c>
      <c r="L116" s="498">
        <v>1.9688139683838337E-2</v>
      </c>
      <c r="M116" s="498">
        <v>2.2846407111587582E-2</v>
      </c>
      <c r="N116" s="498">
        <v>9.3085192435783098E-3</v>
      </c>
      <c r="O116" s="499">
        <v>940.71291599999995</v>
      </c>
      <c r="P116" s="499">
        <v>55.812762423000002</v>
      </c>
      <c r="Q116" s="499">
        <v>133.15547699999999</v>
      </c>
      <c r="R116" s="499">
        <v>3.9509689100000003</v>
      </c>
      <c r="S116" s="499">
        <v>0.647845</v>
      </c>
      <c r="T116" s="499">
        <v>0.31674800000000003</v>
      </c>
      <c r="U116" s="499">
        <v>4.46629977</v>
      </c>
      <c r="V116" s="499">
        <v>5.18276</v>
      </c>
      <c r="W116" s="499">
        <v>2.111659</v>
      </c>
    </row>
    <row r="117" spans="1:23" customFormat="1" x14ac:dyDescent="0.3">
      <c r="A117" s="225" t="s">
        <v>637</v>
      </c>
      <c r="B117" s="496" t="s">
        <v>494</v>
      </c>
      <c r="C117" s="496" t="s">
        <v>626</v>
      </c>
      <c r="D117" s="496" t="s">
        <v>518</v>
      </c>
      <c r="E117" s="497">
        <v>251.82799999999997</v>
      </c>
      <c r="F117" s="498">
        <v>4.410257100084185</v>
      </c>
      <c r="G117" s="498">
        <v>0.27005154372428802</v>
      </c>
      <c r="H117" s="498">
        <v>0.53746243070667277</v>
      </c>
      <c r="I117" s="498">
        <v>1.9138959091125694E-2</v>
      </c>
      <c r="J117" s="498">
        <v>2.874688279301746E-3</v>
      </c>
      <c r="K117" s="498">
        <v>1.4187739250599617E-3</v>
      </c>
      <c r="L117" s="498">
        <v>2.1635258946582595E-2</v>
      </c>
      <c r="M117" s="498">
        <v>2.2997561827914292E-2</v>
      </c>
      <c r="N117" s="498">
        <v>9.4585391616500147E-3</v>
      </c>
      <c r="O117" s="499">
        <v>1110.626225</v>
      </c>
      <c r="P117" s="499">
        <v>68.006540153000003</v>
      </c>
      <c r="Q117" s="499">
        <v>135.34808899999999</v>
      </c>
      <c r="R117" s="499">
        <v>4.8197257900000006</v>
      </c>
      <c r="S117" s="499">
        <v>0.72392699999999999</v>
      </c>
      <c r="T117" s="499">
        <v>0.35728700000000002</v>
      </c>
      <c r="U117" s="499">
        <v>5.4483639900000007</v>
      </c>
      <c r="V117" s="499">
        <v>5.7914300000000001</v>
      </c>
      <c r="W117" s="499">
        <v>2.3819249999999998</v>
      </c>
    </row>
    <row r="118" spans="1:23" customFormat="1" x14ac:dyDescent="0.3">
      <c r="A118" s="225" t="s">
        <v>638</v>
      </c>
      <c r="B118" s="496" t="s">
        <v>494</v>
      </c>
      <c r="C118" s="496" t="s">
        <v>626</v>
      </c>
      <c r="D118" s="496" t="s">
        <v>520</v>
      </c>
      <c r="E118" s="497">
        <v>153.8252</v>
      </c>
      <c r="F118" s="498">
        <v>4.1333178711940572</v>
      </c>
      <c r="G118" s="498">
        <v>0.23292037395693294</v>
      </c>
      <c r="H118" s="498">
        <v>0.51894130870624577</v>
      </c>
      <c r="I118" s="498">
        <v>1.7434055538364326E-2</v>
      </c>
      <c r="J118" s="498">
        <v>2.8560014874025844E-3</v>
      </c>
      <c r="K118" s="498">
        <v>1.3965065541926812E-3</v>
      </c>
      <c r="L118" s="498">
        <v>1.9707961894410018E-2</v>
      </c>
      <c r="M118" s="498">
        <v>2.2848011899220672E-2</v>
      </c>
      <c r="N118" s="498">
        <v>9.3100805329685912E-3</v>
      </c>
      <c r="O118" s="499">
        <v>635.80844820000004</v>
      </c>
      <c r="P118" s="499">
        <v>35.829023108000001</v>
      </c>
      <c r="Q118" s="499">
        <v>79.826250599999995</v>
      </c>
      <c r="R118" s="499">
        <v>2.6817970799999999</v>
      </c>
      <c r="S118" s="499">
        <v>0.43932500000000002</v>
      </c>
      <c r="T118" s="499">
        <v>0.21481790000000001</v>
      </c>
      <c r="U118" s="499">
        <v>3.0315811799999999</v>
      </c>
      <c r="V118" s="499">
        <v>3.5145999999999997</v>
      </c>
      <c r="W118" s="499">
        <v>1.4321250000000001</v>
      </c>
    </row>
    <row r="119" spans="1:23" customFormat="1" x14ac:dyDescent="0.3">
      <c r="A119" s="225" t="s">
        <v>639</v>
      </c>
      <c r="B119" s="496" t="s">
        <v>494</v>
      </c>
      <c r="C119" s="496" t="s">
        <v>626</v>
      </c>
      <c r="D119" s="496" t="s">
        <v>522</v>
      </c>
      <c r="E119" s="497">
        <v>235.01230000000001</v>
      </c>
      <c r="F119" s="498">
        <v>3.6631718041991843</v>
      </c>
      <c r="G119" s="498">
        <v>0.17364509127394609</v>
      </c>
      <c r="H119" s="498">
        <v>0.49329058266312015</v>
      </c>
      <c r="I119" s="498">
        <v>1.8353033692279083E-2</v>
      </c>
      <c r="J119" s="498">
        <v>2.861743832131339E-3</v>
      </c>
      <c r="K119" s="498">
        <v>1.4033435696769914E-3</v>
      </c>
      <c r="L119" s="498">
        <v>2.0746844186453218E-2</v>
      </c>
      <c r="M119" s="498">
        <v>2.2893908106086359E-2</v>
      </c>
      <c r="N119" s="498">
        <v>9.3556890426586183E-3</v>
      </c>
      <c r="O119" s="499">
        <v>860.89043100000004</v>
      </c>
      <c r="P119" s="499">
        <v>40.808732284000001</v>
      </c>
      <c r="Q119" s="499">
        <v>115.92935439999999</v>
      </c>
      <c r="R119" s="499">
        <v>4.3131886599999998</v>
      </c>
      <c r="S119" s="499">
        <v>0.67254499999999995</v>
      </c>
      <c r="T119" s="499">
        <v>0.32980300000000001</v>
      </c>
      <c r="U119" s="499">
        <v>4.8757635700000002</v>
      </c>
      <c r="V119" s="499">
        <v>5.38035</v>
      </c>
      <c r="W119" s="499">
        <v>2.1987019999999999</v>
      </c>
    </row>
    <row r="120" spans="1:23" customFormat="1" x14ac:dyDescent="0.3">
      <c r="A120" s="225" t="s">
        <v>640</v>
      </c>
      <c r="B120" s="496" t="s">
        <v>494</v>
      </c>
      <c r="C120" s="496" t="s">
        <v>626</v>
      </c>
      <c r="D120" s="496" t="s">
        <v>524</v>
      </c>
      <c r="E120" s="497">
        <v>381.68</v>
      </c>
      <c r="F120" s="498">
        <v>3.2258014671976523</v>
      </c>
      <c r="G120" s="498">
        <v>0.11084898944665689</v>
      </c>
      <c r="H120" s="498">
        <v>0.21704802111716623</v>
      </c>
      <c r="I120" s="498">
        <v>1.5634247537203938E-2</v>
      </c>
      <c r="J120" s="498">
        <v>2.8753012995179207E-3</v>
      </c>
      <c r="K120" s="498">
        <v>1.41949276881157E-3</v>
      </c>
      <c r="L120" s="498">
        <v>1.7673434657304549E-2</v>
      </c>
      <c r="M120" s="498">
        <v>2.3002384196185287E-2</v>
      </c>
      <c r="N120" s="498">
        <v>9.463320058687906E-3</v>
      </c>
      <c r="O120" s="499">
        <v>1231.2239039999999</v>
      </c>
      <c r="P120" s="499">
        <v>42.308842292000001</v>
      </c>
      <c r="Q120" s="499">
        <v>82.842888700000003</v>
      </c>
      <c r="R120" s="499">
        <v>5.9672795999999995</v>
      </c>
      <c r="S120" s="499">
        <v>1.097445</v>
      </c>
      <c r="T120" s="499">
        <v>0.54179200000000005</v>
      </c>
      <c r="U120" s="499">
        <v>6.7455965400000002</v>
      </c>
      <c r="V120" s="499">
        <v>8.7795500000000004</v>
      </c>
      <c r="W120" s="499">
        <v>3.6119599999999998</v>
      </c>
    </row>
    <row r="121" spans="1:23" customFormat="1" x14ac:dyDescent="0.3">
      <c r="A121" s="225" t="s">
        <v>641</v>
      </c>
      <c r="B121" s="496" t="s">
        <v>494</v>
      </c>
      <c r="C121" s="496" t="s">
        <v>626</v>
      </c>
      <c r="D121" s="496" t="s">
        <v>526</v>
      </c>
      <c r="E121" s="497">
        <v>492.23</v>
      </c>
      <c r="F121" s="498">
        <v>2.1815738658757082</v>
      </c>
      <c r="G121" s="498">
        <v>4.4272477610060333E-2</v>
      </c>
      <c r="H121" s="498">
        <v>0.19973439469353757</v>
      </c>
      <c r="I121" s="498">
        <v>1.0064213497755116E-2</v>
      </c>
      <c r="J121" s="498">
        <v>2.83364687239705E-3</v>
      </c>
      <c r="K121" s="498">
        <v>1.3469942912865934E-3</v>
      </c>
      <c r="L121" s="498">
        <v>1.13769006358816E-2</v>
      </c>
      <c r="M121" s="498">
        <v>2.266915872661154E-2</v>
      </c>
      <c r="N121" s="498">
        <v>8.9800093452247938E-3</v>
      </c>
      <c r="O121" s="499">
        <v>1073.836104</v>
      </c>
      <c r="P121" s="499">
        <v>21.792241653999998</v>
      </c>
      <c r="Q121" s="499">
        <v>98.315261100000001</v>
      </c>
      <c r="R121" s="499">
        <v>4.9539078100000005</v>
      </c>
      <c r="S121" s="499">
        <v>1.394806</v>
      </c>
      <c r="T121" s="499">
        <v>0.66303099999999993</v>
      </c>
      <c r="U121" s="499">
        <v>5.6000518000000001</v>
      </c>
      <c r="V121" s="499">
        <v>11.158439999999999</v>
      </c>
      <c r="W121" s="499">
        <v>4.4202300000000001</v>
      </c>
    </row>
    <row r="122" spans="1:23" customFormat="1" x14ac:dyDescent="0.3">
      <c r="A122" s="225" t="s">
        <v>642</v>
      </c>
      <c r="B122" s="496" t="s">
        <v>494</v>
      </c>
      <c r="C122" s="496" t="s">
        <v>626</v>
      </c>
      <c r="D122" s="496" t="s">
        <v>528</v>
      </c>
      <c r="E122" s="497">
        <v>724.79600000000005</v>
      </c>
      <c r="F122" s="498">
        <v>2.1309937403076171</v>
      </c>
      <c r="G122" s="498">
        <v>4.6448996112009443E-2</v>
      </c>
      <c r="H122" s="498">
        <v>0.19167610886373546</v>
      </c>
      <c r="I122" s="498">
        <v>1.124547853464975E-2</v>
      </c>
      <c r="J122" s="498">
        <v>2.8668259758607936E-3</v>
      </c>
      <c r="K122" s="498">
        <v>1.3759650991451385E-3</v>
      </c>
      <c r="L122" s="498">
        <v>1.2712246204449251E-2</v>
      </c>
      <c r="M122" s="498">
        <v>2.2934591250503591E-2</v>
      </c>
      <c r="N122" s="498">
        <v>9.1731328539340715E-3</v>
      </c>
      <c r="O122" s="499">
        <v>1544.5357389999999</v>
      </c>
      <c r="P122" s="499">
        <v>33.666046586</v>
      </c>
      <c r="Q122" s="499">
        <v>138.92607700000002</v>
      </c>
      <c r="R122" s="499">
        <v>8.1506778600000001</v>
      </c>
      <c r="S122" s="499">
        <v>2.0778639999999999</v>
      </c>
      <c r="T122" s="499">
        <v>0.9972939999999999</v>
      </c>
      <c r="U122" s="499">
        <v>9.2137852000000002</v>
      </c>
      <c r="V122" s="499">
        <v>16.622900000000001</v>
      </c>
      <c r="W122" s="499">
        <v>6.6486499999999999</v>
      </c>
    </row>
    <row r="123" spans="1:23" customFormat="1" x14ac:dyDescent="0.3">
      <c r="A123" s="225" t="s">
        <v>643</v>
      </c>
      <c r="B123" s="496" t="s">
        <v>494</v>
      </c>
      <c r="C123" s="496" t="s">
        <v>626</v>
      </c>
      <c r="D123" s="496" t="s">
        <v>530</v>
      </c>
      <c r="E123" s="497">
        <v>1334.393</v>
      </c>
      <c r="F123" s="498">
        <v>2.0643488672377632</v>
      </c>
      <c r="G123" s="498">
        <v>4.6118843197618692E-2</v>
      </c>
      <c r="H123" s="498">
        <v>0.18027953084286261</v>
      </c>
      <c r="I123" s="498">
        <v>1.0973660458350725E-2</v>
      </c>
      <c r="J123" s="498">
        <v>2.8617955879564716E-3</v>
      </c>
      <c r="K123" s="498">
        <v>1.37157793843343E-3</v>
      </c>
      <c r="L123" s="498">
        <v>1.2404961356961555E-2</v>
      </c>
      <c r="M123" s="498">
        <v>2.2894304751298906E-2</v>
      </c>
      <c r="N123" s="498">
        <v>9.1438878950953744E-3</v>
      </c>
      <c r="O123" s="499">
        <v>2754.6526780000004</v>
      </c>
      <c r="P123" s="499">
        <v>61.540661530999998</v>
      </c>
      <c r="Q123" s="499">
        <v>240.56374399999999</v>
      </c>
      <c r="R123" s="499">
        <v>14.6431757</v>
      </c>
      <c r="S123" s="499">
        <v>3.8187600000000002</v>
      </c>
      <c r="T123" s="499">
        <v>1.8302240000000001</v>
      </c>
      <c r="U123" s="499">
        <v>16.5530936</v>
      </c>
      <c r="V123" s="499">
        <v>30.55</v>
      </c>
      <c r="W123" s="499">
        <v>12.201540000000001</v>
      </c>
    </row>
    <row r="124" spans="1:23" customFormat="1" x14ac:dyDescent="0.3">
      <c r="A124" s="225" t="s">
        <v>644</v>
      </c>
      <c r="B124" s="496" t="s">
        <v>494</v>
      </c>
      <c r="C124" s="496" t="s">
        <v>626</v>
      </c>
      <c r="D124" s="496" t="s">
        <v>532</v>
      </c>
      <c r="E124" s="497">
        <v>1848.0940000000001</v>
      </c>
      <c r="F124" s="498">
        <v>1.9780438327271233</v>
      </c>
      <c r="G124" s="498">
        <v>4.2721126728402344E-2</v>
      </c>
      <c r="H124" s="498">
        <v>0.16446934409180489</v>
      </c>
      <c r="I124" s="498">
        <v>1.0609980228278432E-2</v>
      </c>
      <c r="J124" s="498">
        <v>2.809986937893852E-3</v>
      </c>
      <c r="K124" s="498">
        <v>1.3263394610880182E-3</v>
      </c>
      <c r="L124" s="498">
        <v>1.1993837164126933E-2</v>
      </c>
      <c r="M124" s="498">
        <v>2.2479917147071524E-2</v>
      </c>
      <c r="N124" s="498">
        <v>8.8423153800618361E-3</v>
      </c>
      <c r="O124" s="499">
        <v>3655.6109390000001</v>
      </c>
      <c r="P124" s="499">
        <v>78.952657979999998</v>
      </c>
      <c r="Q124" s="499">
        <v>303.95480800000007</v>
      </c>
      <c r="R124" s="499">
        <v>19.608240800000001</v>
      </c>
      <c r="S124" s="499">
        <v>5.1931200000000004</v>
      </c>
      <c r="T124" s="499">
        <v>2.4512</v>
      </c>
      <c r="U124" s="499">
        <v>22.1657385</v>
      </c>
      <c r="V124" s="499">
        <v>41.545000000000002</v>
      </c>
      <c r="W124" s="499">
        <v>16.341429999999999</v>
      </c>
    </row>
    <row r="125" spans="1:23" customFormat="1" x14ac:dyDescent="0.3">
      <c r="A125" s="225" t="s">
        <v>645</v>
      </c>
      <c r="B125" s="496" t="s">
        <v>494</v>
      </c>
      <c r="C125" s="496" t="s">
        <v>626</v>
      </c>
      <c r="D125" s="496" t="s">
        <v>534</v>
      </c>
      <c r="E125" s="497">
        <v>2338.752</v>
      </c>
      <c r="F125" s="498">
        <v>1.6523772092979503</v>
      </c>
      <c r="G125" s="498">
        <v>4.0721679494020745E-2</v>
      </c>
      <c r="H125" s="498">
        <v>9.2993158744492793E-2</v>
      </c>
      <c r="I125" s="498">
        <v>1.0047588671222943E-2</v>
      </c>
      <c r="J125" s="498">
        <v>2.7968249733191035E-3</v>
      </c>
      <c r="K125" s="498">
        <v>1.3148337232848973E-3</v>
      </c>
      <c r="L125" s="498">
        <v>1.135807601661057E-2</v>
      </c>
      <c r="M125" s="498">
        <v>2.2374625441260981E-2</v>
      </c>
      <c r="N125" s="498">
        <v>8.7655852352023639E-3</v>
      </c>
      <c r="O125" s="499">
        <v>3864.5005029999998</v>
      </c>
      <c r="P125" s="499">
        <v>95.237909360000003</v>
      </c>
      <c r="Q125" s="499">
        <v>217.48793599999999</v>
      </c>
      <c r="R125" s="499">
        <v>23.498818100000001</v>
      </c>
      <c r="S125" s="499">
        <v>6.54108</v>
      </c>
      <c r="T125" s="499">
        <v>3.0750700000000002</v>
      </c>
      <c r="U125" s="499">
        <v>26.563723000000003</v>
      </c>
      <c r="V125" s="499">
        <v>52.328699999999998</v>
      </c>
      <c r="W125" s="499">
        <v>20.500529999999998</v>
      </c>
    </row>
    <row r="126" spans="1:23" customFormat="1" x14ac:dyDescent="0.3">
      <c r="A126" s="225" t="s">
        <v>646</v>
      </c>
      <c r="B126" s="496" t="s">
        <v>494</v>
      </c>
      <c r="C126" s="496" t="s">
        <v>626</v>
      </c>
      <c r="D126" s="496" t="s">
        <v>536</v>
      </c>
      <c r="E126" s="497">
        <v>2938.58</v>
      </c>
      <c r="F126" s="498">
        <v>1.6523911661414699</v>
      </c>
      <c r="G126" s="498">
        <v>4.0722078830591653E-2</v>
      </c>
      <c r="H126" s="498">
        <v>9.1222262793594189E-2</v>
      </c>
      <c r="I126" s="498">
        <v>1.1720040053359106E-2</v>
      </c>
      <c r="J126" s="498">
        <v>2.7968270389099499E-3</v>
      </c>
      <c r="K126" s="498">
        <v>1.3148357369886137E-3</v>
      </c>
      <c r="L126" s="498">
        <v>1.3248700596886933E-2</v>
      </c>
      <c r="M126" s="498">
        <v>2.2374650341321314E-2</v>
      </c>
      <c r="N126" s="498">
        <v>8.7656282966602911E-3</v>
      </c>
      <c r="O126" s="499">
        <v>4855.6836330000006</v>
      </c>
      <c r="P126" s="499">
        <v>119.66508641000001</v>
      </c>
      <c r="Q126" s="499">
        <v>268.063917</v>
      </c>
      <c r="R126" s="499">
        <v>34.440275300000003</v>
      </c>
      <c r="S126" s="499">
        <v>8.2187000000000001</v>
      </c>
      <c r="T126" s="499">
        <v>3.86375</v>
      </c>
      <c r="U126" s="499">
        <v>38.932366600000002</v>
      </c>
      <c r="V126" s="499">
        <v>65.74969999999999</v>
      </c>
      <c r="W126" s="499">
        <v>25.758499999999998</v>
      </c>
    </row>
    <row r="127" spans="1:23" customFormat="1" x14ac:dyDescent="0.3">
      <c r="A127" s="225" t="s">
        <v>647</v>
      </c>
      <c r="B127" s="496" t="s">
        <v>494</v>
      </c>
      <c r="C127" s="496" t="s">
        <v>626</v>
      </c>
      <c r="D127" s="496" t="s">
        <v>538</v>
      </c>
      <c r="E127" s="497">
        <v>3681.58</v>
      </c>
      <c r="F127" s="498">
        <v>1.6544814264527732</v>
      </c>
      <c r="G127" s="498">
        <v>4.0857217966199302E-2</v>
      </c>
      <c r="H127" s="498">
        <v>8.5704314723569791E-2</v>
      </c>
      <c r="I127" s="498">
        <v>1.2575475882637344E-2</v>
      </c>
      <c r="J127" s="498">
        <v>2.7989911939982292E-3</v>
      </c>
      <c r="K127" s="498">
        <v>1.3167390087951371E-3</v>
      </c>
      <c r="L127" s="498">
        <v>1.4215683891155425E-2</v>
      </c>
      <c r="M127" s="498">
        <v>2.2391934984436031E-2</v>
      </c>
      <c r="N127" s="498">
        <v>8.7783234372198898E-3</v>
      </c>
      <c r="O127" s="499">
        <v>6091.1057300000002</v>
      </c>
      <c r="P127" s="499">
        <v>150.41911652000002</v>
      </c>
      <c r="Q127" s="499">
        <v>315.52729100000005</v>
      </c>
      <c r="R127" s="499">
        <v>46.297620499999994</v>
      </c>
      <c r="S127" s="499">
        <v>10.30471</v>
      </c>
      <c r="T127" s="499">
        <v>4.8476800000000004</v>
      </c>
      <c r="U127" s="499">
        <v>52.336177499999991</v>
      </c>
      <c r="V127" s="499">
        <v>82.437700000000007</v>
      </c>
      <c r="W127" s="499">
        <v>32.318100000000001</v>
      </c>
    </row>
    <row r="128" spans="1:23" customFormat="1" x14ac:dyDescent="0.3">
      <c r="A128" s="225" t="s">
        <v>648</v>
      </c>
      <c r="B128" s="496" t="s">
        <v>494</v>
      </c>
      <c r="C128" s="496" t="s">
        <v>626</v>
      </c>
      <c r="D128" s="496" t="s">
        <v>540</v>
      </c>
      <c r="E128" s="497">
        <v>6539.08</v>
      </c>
      <c r="F128" s="498">
        <v>1.413185463398521</v>
      </c>
      <c r="G128" s="498">
        <v>3.5127753099824438E-2</v>
      </c>
      <c r="H128" s="498">
        <v>8.2005017678327824E-2</v>
      </c>
      <c r="I128" s="498">
        <v>1.239000426665525E-2</v>
      </c>
      <c r="J128" s="498">
        <v>2.798844791622063E-3</v>
      </c>
      <c r="K128" s="498">
        <v>1.3165934657474753E-3</v>
      </c>
      <c r="L128" s="498">
        <v>1.4006035558518934E-2</v>
      </c>
      <c r="M128" s="498">
        <v>2.2390703279360401E-2</v>
      </c>
      <c r="N128" s="498">
        <v>8.777350942334396E-3</v>
      </c>
      <c r="O128" s="499">
        <v>9240.9328000000005</v>
      </c>
      <c r="P128" s="499">
        <v>229.70318774</v>
      </c>
      <c r="Q128" s="499">
        <v>536.23737099999994</v>
      </c>
      <c r="R128" s="499">
        <v>81.019229100000004</v>
      </c>
      <c r="S128" s="499">
        <v>18.301870000000001</v>
      </c>
      <c r="T128" s="499">
        <v>8.6093100000000007</v>
      </c>
      <c r="U128" s="499">
        <v>91.586586999999994</v>
      </c>
      <c r="V128" s="499">
        <v>146.41460000000001</v>
      </c>
      <c r="W128" s="499">
        <v>57.395800000000001</v>
      </c>
    </row>
    <row r="129" spans="1:23" customFormat="1" x14ac:dyDescent="0.3">
      <c r="A129" s="225" t="s">
        <v>649</v>
      </c>
      <c r="B129" s="496" t="s">
        <v>494</v>
      </c>
      <c r="C129" s="496" t="s">
        <v>626</v>
      </c>
      <c r="D129" s="496" t="s">
        <v>542</v>
      </c>
      <c r="E129" s="497">
        <v>3881.98</v>
      </c>
      <c r="F129" s="498">
        <v>1.086327531311341</v>
      </c>
      <c r="G129" s="498">
        <v>3.2303751155338255E-2</v>
      </c>
      <c r="H129" s="498">
        <v>7.964798401846479E-2</v>
      </c>
      <c r="I129" s="498">
        <v>1.3154241830200053E-2</v>
      </c>
      <c r="J129" s="498">
        <v>2.7998804733666842E-3</v>
      </c>
      <c r="K129" s="498">
        <v>1.3175003477606789E-3</v>
      </c>
      <c r="L129" s="498">
        <v>1.4869964219290155E-2</v>
      </c>
      <c r="M129" s="498">
        <v>2.2399033482913361E-2</v>
      </c>
      <c r="N129" s="498">
        <v>8.7834043452052826E-3</v>
      </c>
      <c r="O129" s="499">
        <v>4217.1017499999998</v>
      </c>
      <c r="P129" s="499">
        <v>125.40251591000001</v>
      </c>
      <c r="Q129" s="499">
        <v>309.19188099999997</v>
      </c>
      <c r="R129" s="499">
        <v>51.064503700000003</v>
      </c>
      <c r="S129" s="499">
        <v>10.86908</v>
      </c>
      <c r="T129" s="499">
        <v>5.1145100000000001</v>
      </c>
      <c r="U129" s="499">
        <v>57.724903699999999</v>
      </c>
      <c r="V129" s="499">
        <v>86.952600000000004</v>
      </c>
      <c r="W129" s="499">
        <v>34.097000000000001</v>
      </c>
    </row>
    <row r="130" spans="1:23" customFormat="1" x14ac:dyDescent="0.3">
      <c r="A130" s="225" t="s">
        <v>650</v>
      </c>
      <c r="B130" s="496" t="s">
        <v>494</v>
      </c>
      <c r="C130" s="496" t="s">
        <v>626</v>
      </c>
      <c r="D130" s="496" t="s">
        <v>544</v>
      </c>
      <c r="E130" s="497">
        <v>4375.2299999999996</v>
      </c>
      <c r="F130" s="498">
        <v>0.84949629939454629</v>
      </c>
      <c r="G130" s="498">
        <v>2.5958393679875118E-2</v>
      </c>
      <c r="H130" s="498">
        <v>6.1159897651094919E-2</v>
      </c>
      <c r="I130" s="498">
        <v>1.1220678158633949E-2</v>
      </c>
      <c r="J130" s="498">
        <v>2.7998710924911378E-3</v>
      </c>
      <c r="K130" s="498">
        <v>1.317498737209244E-3</v>
      </c>
      <c r="L130" s="498">
        <v>1.2684205698900402E-2</v>
      </c>
      <c r="M130" s="498">
        <v>2.2398959597552587E-2</v>
      </c>
      <c r="N130" s="498">
        <v>8.7833325333753886E-3</v>
      </c>
      <c r="O130" s="499">
        <v>3716.7416940000003</v>
      </c>
      <c r="P130" s="499">
        <v>113.57394278</v>
      </c>
      <c r="Q130" s="499">
        <v>267.58861899999999</v>
      </c>
      <c r="R130" s="499">
        <v>49.093047700000007</v>
      </c>
      <c r="S130" s="499">
        <v>12.250080000000001</v>
      </c>
      <c r="T130" s="499">
        <v>5.7643599999999999</v>
      </c>
      <c r="U130" s="499">
        <v>55.496317300000001</v>
      </c>
      <c r="V130" s="499">
        <v>98.000599999999991</v>
      </c>
      <c r="W130" s="499">
        <v>38.429099999999998</v>
      </c>
    </row>
    <row r="131" spans="1:23" customFormat="1" x14ac:dyDescent="0.3">
      <c r="A131" s="225" t="s">
        <v>651</v>
      </c>
      <c r="B131" s="496" t="s">
        <v>494</v>
      </c>
      <c r="C131" s="496" t="s">
        <v>626</v>
      </c>
      <c r="D131" s="496" t="s">
        <v>546</v>
      </c>
      <c r="E131" s="497">
        <v>4864.21</v>
      </c>
      <c r="F131" s="498">
        <v>0.79739482320870192</v>
      </c>
      <c r="G131" s="498">
        <v>2.3282923627886132E-2</v>
      </c>
      <c r="H131" s="498">
        <v>5.8585687912322867E-2</v>
      </c>
      <c r="I131" s="498">
        <v>9.7388139492332777E-3</v>
      </c>
      <c r="J131" s="498">
        <v>2.7998770612288532E-3</v>
      </c>
      <c r="K131" s="498">
        <v>1.3174986277319442E-3</v>
      </c>
      <c r="L131" s="498">
        <v>1.1009054358261671E-2</v>
      </c>
      <c r="M131" s="498">
        <v>2.2399012378166241E-2</v>
      </c>
      <c r="N131" s="498">
        <v>8.7833378904282507E-3</v>
      </c>
      <c r="O131" s="499">
        <v>3878.6958730000001</v>
      </c>
      <c r="P131" s="499">
        <v>113.25302994</v>
      </c>
      <c r="Q131" s="499">
        <v>284.97308900000002</v>
      </c>
      <c r="R131" s="499">
        <v>47.371636200000005</v>
      </c>
      <c r="S131" s="499">
        <v>13.61919</v>
      </c>
      <c r="T131" s="499">
        <v>6.4085900000000002</v>
      </c>
      <c r="U131" s="499">
        <v>53.550352300000007</v>
      </c>
      <c r="V131" s="499">
        <v>108.95350000000001</v>
      </c>
      <c r="W131" s="499">
        <v>42.724000000000004</v>
      </c>
    </row>
    <row r="132" spans="1:23" customFormat="1" x14ac:dyDescent="0.3">
      <c r="A132" s="225" t="s">
        <v>652</v>
      </c>
      <c r="B132" s="496" t="s">
        <v>494</v>
      </c>
      <c r="C132" s="496" t="s">
        <v>626</v>
      </c>
      <c r="D132" s="496" t="s">
        <v>548</v>
      </c>
      <c r="E132" s="497">
        <v>5347.37</v>
      </c>
      <c r="F132" s="498">
        <v>0.68521616140270825</v>
      </c>
      <c r="G132" s="498">
        <v>1.9297809491394837E-2</v>
      </c>
      <c r="H132" s="498">
        <v>5.6252036608650607E-2</v>
      </c>
      <c r="I132" s="498">
        <v>7.1617562278278868E-3</v>
      </c>
      <c r="J132" s="498">
        <v>2.7998866732618093E-3</v>
      </c>
      <c r="K132" s="498">
        <v>1.3175037448315715E-3</v>
      </c>
      <c r="L132" s="498">
        <v>8.0958495484696209E-3</v>
      </c>
      <c r="M132" s="498">
        <v>2.2399067204999838E-2</v>
      </c>
      <c r="N132" s="498">
        <v>8.7833832332529834E-3</v>
      </c>
      <c r="O132" s="499">
        <v>3664.1043449999997</v>
      </c>
      <c r="P132" s="499">
        <v>103.19252754</v>
      </c>
      <c r="Q132" s="499">
        <v>300.800453</v>
      </c>
      <c r="R132" s="499">
        <v>38.296560400000004</v>
      </c>
      <c r="S132" s="499">
        <v>14.97203</v>
      </c>
      <c r="T132" s="499">
        <v>7.0451800000000002</v>
      </c>
      <c r="U132" s="499">
        <v>43.291502999999999</v>
      </c>
      <c r="V132" s="499">
        <v>119.77609999999999</v>
      </c>
      <c r="W132" s="499">
        <v>46.968000000000004</v>
      </c>
    </row>
    <row r="133" spans="1:23" customFormat="1" x14ac:dyDescent="0.3">
      <c r="A133" s="225" t="s">
        <v>653</v>
      </c>
      <c r="B133" s="496" t="s">
        <v>494</v>
      </c>
      <c r="C133" s="496" t="s">
        <v>626</v>
      </c>
      <c r="D133" s="496" t="s">
        <v>550</v>
      </c>
      <c r="E133" s="497">
        <v>5837.93</v>
      </c>
      <c r="F133" s="498">
        <v>0.63876547115158966</v>
      </c>
      <c r="G133" s="498">
        <v>1.6885855599501877E-2</v>
      </c>
      <c r="H133" s="498">
        <v>5.3994807748636922E-2</v>
      </c>
      <c r="I133" s="498">
        <v>7.1855410393752584E-3</v>
      </c>
      <c r="J133" s="498">
        <v>2.7998794093111773E-3</v>
      </c>
      <c r="K133" s="498">
        <v>1.317499524660282E-3</v>
      </c>
      <c r="L133" s="498">
        <v>8.1227540583734287E-3</v>
      </c>
      <c r="M133" s="498">
        <v>2.2399035274489418E-2</v>
      </c>
      <c r="N133" s="498">
        <v>8.7833872622659053E-3</v>
      </c>
      <c r="O133" s="499">
        <v>3729.0681070000001</v>
      </c>
      <c r="P133" s="499">
        <v>98.578442980000005</v>
      </c>
      <c r="Q133" s="499">
        <v>315.21790799999997</v>
      </c>
      <c r="R133" s="499">
        <v>41.948685600000005</v>
      </c>
      <c r="S133" s="499">
        <v>16.345500000000001</v>
      </c>
      <c r="T133" s="499">
        <v>7.6914699999999998</v>
      </c>
      <c r="U133" s="499">
        <v>47.420069599999998</v>
      </c>
      <c r="V133" s="499">
        <v>130.76400000000001</v>
      </c>
      <c r="W133" s="499">
        <v>51.276799999999994</v>
      </c>
    </row>
    <row r="134" spans="1:23" customFormat="1" x14ac:dyDescent="0.3">
      <c r="A134" s="225" t="s">
        <v>654</v>
      </c>
      <c r="B134" s="496" t="s">
        <v>494</v>
      </c>
      <c r="C134" s="496" t="s">
        <v>626</v>
      </c>
      <c r="D134" s="496" t="s">
        <v>552</v>
      </c>
      <c r="E134" s="497">
        <v>6371.84</v>
      </c>
      <c r="F134" s="498">
        <v>0.56149392624422456</v>
      </c>
      <c r="G134" s="498">
        <v>1.4201913348420549E-2</v>
      </c>
      <c r="H134" s="498">
        <v>5.1761927637856572E-2</v>
      </c>
      <c r="I134" s="498">
        <v>6.6797938115206916E-3</v>
      </c>
      <c r="J134" s="498">
        <v>2.799886688931298E-3</v>
      </c>
      <c r="K134" s="498">
        <v>1.3175001255524307E-3</v>
      </c>
      <c r="L134" s="498">
        <v>7.5510193444907588E-3</v>
      </c>
      <c r="M134" s="498">
        <v>2.2399071539775009E-2</v>
      </c>
      <c r="N134" s="498">
        <v>8.7833969465648844E-3</v>
      </c>
      <c r="O134" s="499">
        <v>3577.7494590000001</v>
      </c>
      <c r="P134" s="499">
        <v>90.492319549999991</v>
      </c>
      <c r="Q134" s="499">
        <v>329.81872100000004</v>
      </c>
      <c r="R134" s="499">
        <v>42.562577400000002</v>
      </c>
      <c r="S134" s="499">
        <v>17.840430000000001</v>
      </c>
      <c r="T134" s="499">
        <v>8.3948999999999998</v>
      </c>
      <c r="U134" s="499">
        <v>48.113887099999999</v>
      </c>
      <c r="V134" s="499">
        <v>142.72329999999999</v>
      </c>
      <c r="W134" s="499">
        <v>55.966399999999993</v>
      </c>
    </row>
    <row r="135" spans="1:23" customFormat="1" x14ac:dyDescent="0.3">
      <c r="A135" s="225" t="s">
        <v>655</v>
      </c>
      <c r="B135" s="496" t="s">
        <v>494</v>
      </c>
      <c r="C135" s="496" t="s">
        <v>626</v>
      </c>
      <c r="D135" s="496" t="s">
        <v>554</v>
      </c>
      <c r="E135" s="497">
        <v>6947.54</v>
      </c>
      <c r="F135" s="498">
        <v>0.53015373786980713</v>
      </c>
      <c r="G135" s="498">
        <v>1.2674978806167364E-2</v>
      </c>
      <c r="H135" s="498">
        <v>5.0899997984898263E-2</v>
      </c>
      <c r="I135" s="498">
        <v>6.6895107476891104E-3</v>
      </c>
      <c r="J135" s="498">
        <v>2.7998600943643362E-3</v>
      </c>
      <c r="K135" s="498">
        <v>1.3174965527366521E-3</v>
      </c>
      <c r="L135" s="498">
        <v>7.5620109563960761E-3</v>
      </c>
      <c r="M135" s="498">
        <v>2.2398964237701404E-2</v>
      </c>
      <c r="N135" s="498">
        <v>8.7833535323294295E-3</v>
      </c>
      <c r="O135" s="499">
        <v>3683.2642999999998</v>
      </c>
      <c r="P135" s="499">
        <v>88.059922255000004</v>
      </c>
      <c r="Q135" s="499">
        <v>353.62977200000006</v>
      </c>
      <c r="R135" s="499">
        <v>46.475643500000004</v>
      </c>
      <c r="S135" s="499">
        <v>19.45214</v>
      </c>
      <c r="T135" s="499">
        <v>9.1533599999999993</v>
      </c>
      <c r="U135" s="499">
        <v>52.537373599999995</v>
      </c>
      <c r="V135" s="499">
        <v>155.61770000000001</v>
      </c>
      <c r="W135" s="499">
        <v>61.0227</v>
      </c>
    </row>
    <row r="136" spans="1:23" customFormat="1" x14ac:dyDescent="0.3">
      <c r="A136" s="225" t="s">
        <v>656</v>
      </c>
      <c r="B136" s="496" t="s">
        <v>494</v>
      </c>
      <c r="C136" s="496" t="s">
        <v>626</v>
      </c>
      <c r="D136" s="496" t="s">
        <v>556</v>
      </c>
      <c r="E136" s="497">
        <v>7357.6200000000008</v>
      </c>
      <c r="F136" s="498">
        <v>0.45701974619510105</v>
      </c>
      <c r="G136" s="498">
        <v>1.0526303045550056E-2</v>
      </c>
      <c r="H136" s="498">
        <v>4.9133205982369296E-2</v>
      </c>
      <c r="I136" s="498">
        <v>4.4271871067002649E-3</v>
      </c>
      <c r="J136" s="498">
        <v>2.7998687075440152E-3</v>
      </c>
      <c r="K136" s="498">
        <v>1.3174953313707422E-3</v>
      </c>
      <c r="L136" s="498">
        <v>5.0046276377415516E-3</v>
      </c>
      <c r="M136" s="498">
        <v>2.2398995870947399E-2</v>
      </c>
      <c r="N136" s="498">
        <v>8.7833293918413834E-3</v>
      </c>
      <c r="O136" s="499">
        <v>3362.5776249999999</v>
      </c>
      <c r="P136" s="499">
        <v>77.448537814000005</v>
      </c>
      <c r="Q136" s="499">
        <v>361.50345900000002</v>
      </c>
      <c r="R136" s="499">
        <v>32.573560400000005</v>
      </c>
      <c r="S136" s="499">
        <v>20.600369999999998</v>
      </c>
      <c r="T136" s="499">
        <v>9.6936300000000006</v>
      </c>
      <c r="U136" s="499">
        <v>36.822148399999996</v>
      </c>
      <c r="V136" s="499">
        <v>164.80330000000001</v>
      </c>
      <c r="W136" s="499">
        <v>64.624400000000009</v>
      </c>
    </row>
    <row r="137" spans="1:23" customFormat="1" x14ac:dyDescent="0.3">
      <c r="A137" s="225" t="s">
        <v>657</v>
      </c>
      <c r="B137" s="496" t="s">
        <v>494</v>
      </c>
      <c r="C137" s="496" t="s">
        <v>626</v>
      </c>
      <c r="D137" s="496" t="s">
        <v>558</v>
      </c>
      <c r="E137" s="497">
        <v>7733.97</v>
      </c>
      <c r="F137" s="498">
        <v>0.45701974846036381</v>
      </c>
      <c r="G137" s="498">
        <v>1.0526308775441333E-2</v>
      </c>
      <c r="H137" s="498">
        <v>4.8864831386726343E-2</v>
      </c>
      <c r="I137" s="498">
        <v>4.4300221619685623E-3</v>
      </c>
      <c r="J137" s="498">
        <v>2.799875096489901E-3</v>
      </c>
      <c r="K137" s="498">
        <v>1.317500585081142E-3</v>
      </c>
      <c r="L137" s="498">
        <v>5.0078387555162482E-3</v>
      </c>
      <c r="M137" s="498">
        <v>2.2399052491799167E-2</v>
      </c>
      <c r="N137" s="498">
        <v>8.7833674038042559E-3</v>
      </c>
      <c r="O137" s="499">
        <v>3534.5770240000002</v>
      </c>
      <c r="P137" s="499">
        <v>81.41015628000001</v>
      </c>
      <c r="Q137" s="499">
        <v>377.91913999999997</v>
      </c>
      <c r="R137" s="499">
        <v>34.261658500000003</v>
      </c>
      <c r="S137" s="499">
        <v>21.654150000000001</v>
      </c>
      <c r="T137" s="499">
        <v>10.18951</v>
      </c>
      <c r="U137" s="499">
        <v>38.730474700000002</v>
      </c>
      <c r="V137" s="499">
        <v>173.2336</v>
      </c>
      <c r="W137" s="499">
        <v>67.930300000000003</v>
      </c>
    </row>
    <row r="138" spans="1:23" customFormat="1" x14ac:dyDescent="0.3">
      <c r="A138" s="225" t="s">
        <v>1725</v>
      </c>
      <c r="B138" s="496" t="s">
        <v>494</v>
      </c>
      <c r="C138" s="496" t="s">
        <v>626</v>
      </c>
      <c r="D138" s="496" t="s">
        <v>1718</v>
      </c>
      <c r="E138" s="497">
        <v>8070.26</v>
      </c>
      <c r="F138" s="498">
        <v>0.46706165910391984</v>
      </c>
      <c r="G138" s="498">
        <v>1.0644035739368991E-2</v>
      </c>
      <c r="H138" s="498">
        <v>4.8951407637424317E-2</v>
      </c>
      <c r="I138" s="498">
        <v>4.4318882043453368E-3</v>
      </c>
      <c r="J138" s="498">
        <v>2.7998763360783914E-3</v>
      </c>
      <c r="K138" s="498">
        <v>1.3174978253488736E-3</v>
      </c>
      <c r="L138" s="498">
        <v>5.0099357393689915E-3</v>
      </c>
      <c r="M138" s="498">
        <v>2.2398968558633794E-2</v>
      </c>
      <c r="N138" s="498">
        <v>8.7833725307486996E-3</v>
      </c>
      <c r="O138" s="499">
        <v>3769.309025</v>
      </c>
      <c r="P138" s="499">
        <v>85.900135865999999</v>
      </c>
      <c r="Q138" s="499">
        <v>395.05058700000001</v>
      </c>
      <c r="R138" s="499">
        <v>35.766490099999999</v>
      </c>
      <c r="S138" s="499">
        <v>22.59573</v>
      </c>
      <c r="T138" s="499">
        <v>10.63255</v>
      </c>
      <c r="U138" s="499">
        <v>40.431483999999998</v>
      </c>
      <c r="V138" s="499">
        <v>180.76549999999997</v>
      </c>
      <c r="W138" s="499">
        <v>70.884100000000004</v>
      </c>
    </row>
    <row r="139" spans="1:23" customFormat="1" x14ac:dyDescent="0.3">
      <c r="A139" s="225" t="s">
        <v>1726</v>
      </c>
      <c r="B139" s="496" t="s">
        <v>494</v>
      </c>
      <c r="C139" s="496" t="s">
        <v>626</v>
      </c>
      <c r="D139" s="496" t="s">
        <v>1720</v>
      </c>
      <c r="E139" s="497">
        <v>8410.65</v>
      </c>
      <c r="F139" s="498">
        <v>0.46706279015296082</v>
      </c>
      <c r="G139" s="498">
        <v>1.0644050196833777E-2</v>
      </c>
      <c r="H139" s="498">
        <v>4.8849024510590748E-2</v>
      </c>
      <c r="I139" s="498">
        <v>4.433132635408679E-3</v>
      </c>
      <c r="J139" s="498">
        <v>2.7998811031252043E-3</v>
      </c>
      <c r="K139" s="498">
        <v>1.3174986475480491E-3</v>
      </c>
      <c r="L139" s="498">
        <v>5.0113419414670691E-3</v>
      </c>
      <c r="M139" s="498">
        <v>2.2398946573689311E-2</v>
      </c>
      <c r="N139" s="498">
        <v>8.7833758389660715E-3</v>
      </c>
      <c r="O139" s="499">
        <v>3928.3016559999996</v>
      </c>
      <c r="P139" s="499">
        <v>89.523380787999997</v>
      </c>
      <c r="Q139" s="499">
        <v>410.85204800000008</v>
      </c>
      <c r="R139" s="499">
        <v>37.285527000000002</v>
      </c>
      <c r="S139" s="499">
        <v>23.548819999999999</v>
      </c>
      <c r="T139" s="499">
        <v>11.081019999999999</v>
      </c>
      <c r="U139" s="499">
        <v>42.148643100000001</v>
      </c>
      <c r="V139" s="499">
        <v>188.3897</v>
      </c>
      <c r="W139" s="499">
        <v>73.873899999999992</v>
      </c>
    </row>
    <row r="140" spans="1:23" customFormat="1" x14ac:dyDescent="0.3">
      <c r="A140" s="225" t="s">
        <v>1727</v>
      </c>
      <c r="B140" s="496" t="s">
        <v>494</v>
      </c>
      <c r="C140" s="496" t="s">
        <v>936</v>
      </c>
      <c r="D140" s="496" t="s">
        <v>937</v>
      </c>
      <c r="E140" s="497">
        <v>56.223683370000003</v>
      </c>
      <c r="F140" s="498">
        <v>15.497284924666436</v>
      </c>
      <c r="G140" s="498">
        <v>0.21862743883880156</v>
      </c>
      <c r="H140" s="498">
        <v>0.59226427083338207</v>
      </c>
      <c r="I140" s="498">
        <v>3.3224772875431047E-2</v>
      </c>
      <c r="J140" s="498">
        <v>5.960048663563749E-3</v>
      </c>
      <c r="K140" s="498">
        <v>1.9327235751327831E-3</v>
      </c>
      <c r="L140" s="498">
        <v>3.7558290131504413E-2</v>
      </c>
      <c r="M140" s="498">
        <v>4.7680402979972884E-2</v>
      </c>
      <c r="N140" s="498">
        <v>1.2884890360750478E-2</v>
      </c>
      <c r="O140" s="499">
        <v>871.31444069912004</v>
      </c>
      <c r="P140" s="499">
        <v>12.29203989726682</v>
      </c>
      <c r="Q140" s="499">
        <v>33.299278834700004</v>
      </c>
      <c r="R140" s="499">
        <v>1.8680191101883996</v>
      </c>
      <c r="S140" s="499">
        <v>0.33509588892999992</v>
      </c>
      <c r="T140" s="499">
        <v>0.10866483833000001</v>
      </c>
      <c r="U140" s="499">
        <v>2.1116654122722998</v>
      </c>
      <c r="V140" s="499">
        <v>2.6807678800999999</v>
      </c>
      <c r="W140" s="499">
        <v>0.72443599589999996</v>
      </c>
    </row>
    <row r="141" spans="1:23" customFormat="1" x14ac:dyDescent="0.3">
      <c r="A141" s="225" t="s">
        <v>1728</v>
      </c>
      <c r="B141" s="496" t="s">
        <v>494</v>
      </c>
      <c r="C141" s="496" t="s">
        <v>936</v>
      </c>
      <c r="D141" s="496" t="s">
        <v>502</v>
      </c>
      <c r="E141" s="497">
        <v>4.4921900000000001E-3</v>
      </c>
      <c r="F141" s="498">
        <v>13.145953790912673</v>
      </c>
      <c r="G141" s="498">
        <v>1.7541965489839033</v>
      </c>
      <c r="H141" s="498">
        <v>0.85068693443509735</v>
      </c>
      <c r="I141" s="498">
        <v>0.22336315049007274</v>
      </c>
      <c r="J141" s="498">
        <v>5.7141839503671932E-3</v>
      </c>
      <c r="K141" s="498">
        <v>1.9322846985546029E-3</v>
      </c>
      <c r="L141" s="498">
        <v>0.25249608097609405</v>
      </c>
      <c r="M141" s="498">
        <v>4.5713605168080602E-2</v>
      </c>
      <c r="N141" s="498">
        <v>1.288195735264982E-2</v>
      </c>
      <c r="O141" s="499">
        <v>5.905412216E-2</v>
      </c>
      <c r="P141" s="499">
        <v>7.8801841953800005E-3</v>
      </c>
      <c r="Q141" s="499">
        <v>3.8214473399999999E-3</v>
      </c>
      <c r="R141" s="499">
        <v>1.0033897109999999E-3</v>
      </c>
      <c r="S141" s="499">
        <v>2.5669200000000001E-5</v>
      </c>
      <c r="T141" s="499">
        <v>8.6801900000000013E-6</v>
      </c>
      <c r="U141" s="499">
        <v>1.13426037E-3</v>
      </c>
      <c r="V141" s="499">
        <v>2.053542E-4</v>
      </c>
      <c r="W141" s="499">
        <v>5.7868199999999996E-5</v>
      </c>
    </row>
    <row r="142" spans="1:23" customFormat="1" x14ac:dyDescent="0.3">
      <c r="A142" s="225" t="s">
        <v>1729</v>
      </c>
      <c r="B142" s="496" t="s">
        <v>494</v>
      </c>
      <c r="C142" s="496" t="s">
        <v>936</v>
      </c>
      <c r="D142" s="496" t="s">
        <v>504</v>
      </c>
      <c r="E142" s="497">
        <v>2.5017799999999999E-3</v>
      </c>
      <c r="F142" s="498">
        <v>13.14594527096707</v>
      </c>
      <c r="G142" s="498">
        <v>1.75420761955088</v>
      </c>
      <c r="H142" s="498">
        <v>0.84378097194797297</v>
      </c>
      <c r="I142" s="498">
        <v>0.3802119880245266</v>
      </c>
      <c r="J142" s="498">
        <v>5.7142234728873049E-3</v>
      </c>
      <c r="K142" s="498">
        <v>1.932280216485862E-3</v>
      </c>
      <c r="L142" s="498">
        <v>0.42980304115469786</v>
      </c>
      <c r="M142" s="498">
        <v>4.5713811766022593E-2</v>
      </c>
      <c r="N142" s="498">
        <v>1.2881908081446009E-2</v>
      </c>
      <c r="O142" s="499">
        <v>3.2888262959999998E-2</v>
      </c>
      <c r="P142" s="499">
        <v>4.3886415384400005E-3</v>
      </c>
      <c r="Q142" s="499">
        <v>2.1109543599999998E-3</v>
      </c>
      <c r="R142" s="499">
        <v>9.5120674740000008E-4</v>
      </c>
      <c r="S142" s="499">
        <v>1.4295730000000001E-5</v>
      </c>
      <c r="T142" s="499">
        <v>4.8341399999999994E-6</v>
      </c>
      <c r="U142" s="499">
        <v>1.0752726523E-3</v>
      </c>
      <c r="V142" s="499">
        <v>1.143659E-4</v>
      </c>
      <c r="W142" s="499">
        <v>3.2227699999999996E-5</v>
      </c>
    </row>
    <row r="143" spans="1:23" customFormat="1" x14ac:dyDescent="0.3">
      <c r="A143" s="225" t="s">
        <v>1730</v>
      </c>
      <c r="B143" s="496" t="s">
        <v>494</v>
      </c>
      <c r="C143" s="496" t="s">
        <v>936</v>
      </c>
      <c r="D143" s="496" t="s">
        <v>506</v>
      </c>
      <c r="E143" s="497">
        <v>0.19926539999999998</v>
      </c>
      <c r="F143" s="498">
        <v>13.145922187193564</v>
      </c>
      <c r="G143" s="498">
        <v>1.7541940621201675</v>
      </c>
      <c r="H143" s="498">
        <v>0.83973492638461078</v>
      </c>
      <c r="I143" s="498">
        <v>0.31603880322424266</v>
      </c>
      <c r="J143" s="498">
        <v>5.7142032686055885E-3</v>
      </c>
      <c r="K143" s="498">
        <v>1.9322822727879502E-3</v>
      </c>
      <c r="L143" s="498">
        <v>0.35726050513536223</v>
      </c>
      <c r="M143" s="498">
        <v>4.5713656259440932E-2</v>
      </c>
      <c r="N143" s="498">
        <v>1.2881965459131391E-2</v>
      </c>
      <c r="O143" s="499">
        <v>2.6195274430000004</v>
      </c>
      <c r="P143" s="499">
        <v>0.34955018146599998</v>
      </c>
      <c r="Q143" s="499">
        <v>0.167330116</v>
      </c>
      <c r="R143" s="499">
        <v>6.2975598539999997E-2</v>
      </c>
      <c r="S143" s="499">
        <v>1.1386429999999999E-3</v>
      </c>
      <c r="T143" s="499">
        <v>3.8503699999999997E-4</v>
      </c>
      <c r="U143" s="499">
        <v>7.118965746E-2</v>
      </c>
      <c r="V143" s="499">
        <v>9.1091499999999999E-3</v>
      </c>
      <c r="W143" s="499">
        <v>2.5669300000000003E-3</v>
      </c>
    </row>
    <row r="144" spans="1:23" customFormat="1" x14ac:dyDescent="0.3">
      <c r="A144" s="225" t="s">
        <v>1731</v>
      </c>
      <c r="B144" s="496" t="s">
        <v>494</v>
      </c>
      <c r="C144" s="496" t="s">
        <v>936</v>
      </c>
      <c r="D144" s="496" t="s">
        <v>508</v>
      </c>
      <c r="E144" s="497">
        <v>0.267291</v>
      </c>
      <c r="F144" s="498">
        <v>10.283502160566574</v>
      </c>
      <c r="G144" s="498">
        <v>0.80516032394656012</v>
      </c>
      <c r="H144" s="498">
        <v>0.72372048067462047</v>
      </c>
      <c r="I144" s="498">
        <v>0.29216636025904352</v>
      </c>
      <c r="J144" s="498">
        <v>5.7142140962471609E-3</v>
      </c>
      <c r="K144" s="498">
        <v>1.9322947648817207E-3</v>
      </c>
      <c r="L144" s="498">
        <v>0.33027423302692566</v>
      </c>
      <c r="M144" s="498">
        <v>4.5713697805014011E-2</v>
      </c>
      <c r="N144" s="498">
        <v>1.2882027453225137E-2</v>
      </c>
      <c r="O144" s="499">
        <v>2.748687576</v>
      </c>
      <c r="P144" s="499">
        <v>0.21521210814800001</v>
      </c>
      <c r="Q144" s="499">
        <v>0.19344397099999999</v>
      </c>
      <c r="R144" s="499">
        <v>7.8093438600000009E-2</v>
      </c>
      <c r="S144" s="499">
        <v>1.5273579999999999E-3</v>
      </c>
      <c r="T144" s="499">
        <v>5.1648500000000001E-4</v>
      </c>
      <c r="U144" s="499">
        <v>8.8279330019999991E-2</v>
      </c>
      <c r="V144" s="499">
        <v>1.221886E-2</v>
      </c>
      <c r="W144" s="499">
        <v>3.4432500000000001E-3</v>
      </c>
    </row>
    <row r="145" spans="1:23" customFormat="1" x14ac:dyDescent="0.3">
      <c r="A145" s="225" t="s">
        <v>1732</v>
      </c>
      <c r="B145" s="496" t="s">
        <v>494</v>
      </c>
      <c r="C145" s="496" t="s">
        <v>936</v>
      </c>
      <c r="D145" s="496" t="s">
        <v>510</v>
      </c>
      <c r="E145" s="497">
        <v>0.31163600000000002</v>
      </c>
      <c r="F145" s="498">
        <v>10.286671299208049</v>
      </c>
      <c r="G145" s="498">
        <v>0.80598084469060061</v>
      </c>
      <c r="H145" s="498">
        <v>0.72053673516538519</v>
      </c>
      <c r="I145" s="498">
        <v>0.15012174896353436</v>
      </c>
      <c r="J145" s="498">
        <v>5.7321137480907209E-3</v>
      </c>
      <c r="K145" s="498">
        <v>1.9335570986663928E-3</v>
      </c>
      <c r="L145" s="498">
        <v>0.16970220430245542</v>
      </c>
      <c r="M145" s="498">
        <v>4.5856929237957096E-2</v>
      </c>
      <c r="N145" s="498">
        <v>1.2890455531453361E-2</v>
      </c>
      <c r="O145" s="499">
        <v>3.2056970969999998</v>
      </c>
      <c r="P145" s="499">
        <v>0.25117264651600002</v>
      </c>
      <c r="Q145" s="499">
        <v>0.22454518600000001</v>
      </c>
      <c r="R145" s="499">
        <v>4.6783341359999994E-2</v>
      </c>
      <c r="S145" s="499">
        <v>1.786333E-3</v>
      </c>
      <c r="T145" s="499">
        <v>6.0256600000000002E-4</v>
      </c>
      <c r="U145" s="499">
        <v>5.2885316139999999E-2</v>
      </c>
      <c r="V145" s="499">
        <v>1.4290669999999998E-2</v>
      </c>
      <c r="W145" s="499">
        <v>4.0171299999999998E-3</v>
      </c>
    </row>
    <row r="146" spans="1:23" customFormat="1" x14ac:dyDescent="0.3">
      <c r="A146" s="225" t="s">
        <v>1733</v>
      </c>
      <c r="B146" s="496" t="s">
        <v>494</v>
      </c>
      <c r="C146" s="496" t="s">
        <v>936</v>
      </c>
      <c r="D146" s="496" t="s">
        <v>512</v>
      </c>
      <c r="E146" s="497">
        <v>0.44586099999999995</v>
      </c>
      <c r="F146" s="498">
        <v>10.284375998349262</v>
      </c>
      <c r="G146" s="498">
        <v>0.80538006905066839</v>
      </c>
      <c r="H146" s="498">
        <v>0.71613860822094788</v>
      </c>
      <c r="I146" s="498">
        <v>0.2095979292649503</v>
      </c>
      <c r="J146" s="498">
        <v>5.7189123964643705E-3</v>
      </c>
      <c r="K146" s="498">
        <v>1.9326314703461394E-3</v>
      </c>
      <c r="L146" s="498">
        <v>0.23693575932858002</v>
      </c>
      <c r="M146" s="498">
        <v>4.5751187029141376E-2</v>
      </c>
      <c r="N146" s="498">
        <v>1.2884284564023317E-2</v>
      </c>
      <c r="O146" s="499">
        <v>4.5854021669999998</v>
      </c>
      <c r="P146" s="499">
        <v>0.35908756296700001</v>
      </c>
      <c r="Q146" s="499">
        <v>0.31929827599999999</v>
      </c>
      <c r="R146" s="499">
        <v>9.3451542339999999E-2</v>
      </c>
      <c r="S146" s="499">
        <v>2.5498400000000003E-3</v>
      </c>
      <c r="T146" s="499">
        <v>8.6168499999999995E-4</v>
      </c>
      <c r="U146" s="499">
        <v>0.10564041459000001</v>
      </c>
      <c r="V146" s="499">
        <v>2.0398670000000001E-2</v>
      </c>
      <c r="W146" s="499">
        <v>5.7445999999999999E-3</v>
      </c>
    </row>
    <row r="147" spans="1:23" customFormat="1" x14ac:dyDescent="0.3">
      <c r="A147" s="225" t="s">
        <v>1734</v>
      </c>
      <c r="B147" s="496" t="s">
        <v>494</v>
      </c>
      <c r="C147" s="496" t="s">
        <v>936</v>
      </c>
      <c r="D147" s="496" t="s">
        <v>514</v>
      </c>
      <c r="E147" s="497">
        <v>0.427234</v>
      </c>
      <c r="F147" s="498">
        <v>10.29205379955715</v>
      </c>
      <c r="G147" s="498">
        <v>0.80736691567384611</v>
      </c>
      <c r="H147" s="498">
        <v>0.70455871723692409</v>
      </c>
      <c r="I147" s="498">
        <v>0.11722189060327595</v>
      </c>
      <c r="J147" s="498">
        <v>5.7622520679533927E-3</v>
      </c>
      <c r="K147" s="498">
        <v>1.9357073641142794E-3</v>
      </c>
      <c r="L147" s="498">
        <v>0.13251111945678481</v>
      </c>
      <c r="M147" s="498">
        <v>4.6098039950003979E-2</v>
      </c>
      <c r="N147" s="498">
        <v>1.2904778177766751E-2</v>
      </c>
      <c r="O147" s="499">
        <v>4.3971153129999996</v>
      </c>
      <c r="P147" s="499">
        <v>0.34493459685099997</v>
      </c>
      <c r="Q147" s="499">
        <v>0.30101143900000005</v>
      </c>
      <c r="R147" s="499">
        <v>5.0081177210000001E-2</v>
      </c>
      <c r="S147" s="499">
        <v>2.4618299999999999E-3</v>
      </c>
      <c r="T147" s="499">
        <v>8.2700000000000004E-4</v>
      </c>
      <c r="U147" s="499">
        <v>5.6613255610000003E-2</v>
      </c>
      <c r="V147" s="499">
        <v>1.9694650000000001E-2</v>
      </c>
      <c r="W147" s="499">
        <v>5.5133600000000001E-3</v>
      </c>
    </row>
    <row r="148" spans="1:23" customFormat="1" x14ac:dyDescent="0.3">
      <c r="A148" s="225" t="s">
        <v>1735</v>
      </c>
      <c r="B148" s="496" t="s">
        <v>494</v>
      </c>
      <c r="C148" s="496" t="s">
        <v>936</v>
      </c>
      <c r="D148" s="496" t="s">
        <v>516</v>
      </c>
      <c r="E148" s="497">
        <v>0.47502299999999997</v>
      </c>
      <c r="F148" s="498">
        <v>10.289127496984358</v>
      </c>
      <c r="G148" s="498">
        <v>0.78789294428059287</v>
      </c>
      <c r="H148" s="498">
        <v>0.67612767592306056</v>
      </c>
      <c r="I148" s="498">
        <v>0.11751236563282201</v>
      </c>
      <c r="J148" s="498">
        <v>5.7461638699599811E-3</v>
      </c>
      <c r="K148" s="498">
        <v>1.93455685303659E-3</v>
      </c>
      <c r="L148" s="498">
        <v>0.13283965892177854</v>
      </c>
      <c r="M148" s="498">
        <v>4.5969479372577754E-2</v>
      </c>
      <c r="N148" s="498">
        <v>1.2897122876155472E-2</v>
      </c>
      <c r="O148" s="499">
        <v>4.8875722110000002</v>
      </c>
      <c r="P148" s="499">
        <v>0.37426727007100002</v>
      </c>
      <c r="Q148" s="499">
        <v>0.321176197</v>
      </c>
      <c r="R148" s="499">
        <v>5.5821076460000008E-2</v>
      </c>
      <c r="S148" s="499">
        <v>2.7295599999999998E-3</v>
      </c>
      <c r="T148" s="499">
        <v>9.1895900000000001E-4</v>
      </c>
      <c r="U148" s="499">
        <v>6.3101893300000003E-2</v>
      </c>
      <c r="V148" s="499">
        <v>2.1836560000000001E-2</v>
      </c>
      <c r="W148" s="499">
        <v>6.1264300000000004E-3</v>
      </c>
    </row>
    <row r="149" spans="1:23" customFormat="1" x14ac:dyDescent="0.3">
      <c r="A149" s="225" t="s">
        <v>1736</v>
      </c>
      <c r="B149" s="496" t="s">
        <v>494</v>
      </c>
      <c r="C149" s="496" t="s">
        <v>936</v>
      </c>
      <c r="D149" s="496" t="s">
        <v>518</v>
      </c>
      <c r="E149" s="497">
        <v>0.92246300000000003</v>
      </c>
      <c r="F149" s="498">
        <v>10.292699689852059</v>
      </c>
      <c r="G149" s="498">
        <v>0.78799342051659516</v>
      </c>
      <c r="H149" s="498">
        <v>0.66572438460946404</v>
      </c>
      <c r="I149" s="498">
        <v>0.11740633261171451</v>
      </c>
      <c r="J149" s="498">
        <v>5.7799066195608926E-3</v>
      </c>
      <c r="K149" s="498">
        <v>1.9439522235580179E-3</v>
      </c>
      <c r="L149" s="498">
        <v>0.13271969542409831</v>
      </c>
      <c r="M149" s="498">
        <v>4.6239252956487141E-2</v>
      </c>
      <c r="N149" s="498">
        <v>1.2959771828246768E-2</v>
      </c>
      <c r="O149" s="499">
        <v>9.4946346340000005</v>
      </c>
      <c r="P149" s="499">
        <v>0.72689477466999997</v>
      </c>
      <c r="Q149" s="499">
        <v>0.61410611300000006</v>
      </c>
      <c r="R149" s="499">
        <v>0.10830299780000001</v>
      </c>
      <c r="S149" s="499">
        <v>5.3317499999999997E-3</v>
      </c>
      <c r="T149" s="499">
        <v>1.7932239999999999E-3</v>
      </c>
      <c r="U149" s="499">
        <v>0.1224290084</v>
      </c>
      <c r="V149" s="499">
        <v>4.2653999999999997E-2</v>
      </c>
      <c r="W149" s="499">
        <v>1.1954909999999999E-2</v>
      </c>
    </row>
    <row r="150" spans="1:23" customFormat="1" x14ac:dyDescent="0.3">
      <c r="A150" s="225" t="s">
        <v>1737</v>
      </c>
      <c r="B150" s="496" t="s">
        <v>494</v>
      </c>
      <c r="C150" s="496" t="s">
        <v>936</v>
      </c>
      <c r="D150" s="496" t="s">
        <v>520</v>
      </c>
      <c r="E150" s="497">
        <v>0.59885699999999997</v>
      </c>
      <c r="F150" s="498">
        <v>10.285345670168338</v>
      </c>
      <c r="G150" s="498">
        <v>0.78634988939596606</v>
      </c>
      <c r="H150" s="498">
        <v>0.66116707995397905</v>
      </c>
      <c r="I150" s="498">
        <v>0.11790654583648517</v>
      </c>
      <c r="J150" s="498">
        <v>5.7245218808496855E-3</v>
      </c>
      <c r="K150" s="498">
        <v>1.9330207378389164E-3</v>
      </c>
      <c r="L150" s="498">
        <v>0.13328514591964358</v>
      </c>
      <c r="M150" s="498">
        <v>4.5796241840706547E-2</v>
      </c>
      <c r="N150" s="498">
        <v>1.2886866146676085E-2</v>
      </c>
      <c r="O150" s="499">
        <v>6.1594512520000002</v>
      </c>
      <c r="P150" s="499">
        <v>0.47091113571400001</v>
      </c>
      <c r="Q150" s="499">
        <v>0.39594453400000001</v>
      </c>
      <c r="R150" s="499">
        <v>7.0609160320000003E-2</v>
      </c>
      <c r="S150" s="499">
        <v>3.4281699999999999E-3</v>
      </c>
      <c r="T150" s="499">
        <v>1.1576029999999999E-3</v>
      </c>
      <c r="U150" s="499">
        <v>7.9818742629999995E-2</v>
      </c>
      <c r="V150" s="499">
        <v>2.7425399999999999E-2</v>
      </c>
      <c r="W150" s="499">
        <v>7.7173899999999993E-3</v>
      </c>
    </row>
    <row r="151" spans="1:23" customFormat="1" x14ac:dyDescent="0.3">
      <c r="A151" s="225" t="s">
        <v>1738</v>
      </c>
      <c r="B151" s="496" t="s">
        <v>494</v>
      </c>
      <c r="C151" s="496" t="s">
        <v>936</v>
      </c>
      <c r="D151" s="496" t="s">
        <v>522</v>
      </c>
      <c r="E151" s="497">
        <v>0.75407700000000011</v>
      </c>
      <c r="F151" s="498">
        <v>8.8047224739648602</v>
      </c>
      <c r="G151" s="498">
        <v>0.66099328962426906</v>
      </c>
      <c r="H151" s="498">
        <v>0.61748948582173946</v>
      </c>
      <c r="I151" s="498">
        <v>0.14447173816467018</v>
      </c>
      <c r="J151" s="498">
        <v>5.7513357389232123E-3</v>
      </c>
      <c r="K151" s="498">
        <v>1.9412274873786097E-3</v>
      </c>
      <c r="L151" s="498">
        <v>0.16331501650361963</v>
      </c>
      <c r="M151" s="498">
        <v>4.6010818523837746E-2</v>
      </c>
      <c r="N151" s="498">
        <v>1.2941582888750084E-2</v>
      </c>
      <c r="O151" s="499">
        <v>6.6394387090000002</v>
      </c>
      <c r="P151" s="499">
        <v>0.49843983685999999</v>
      </c>
      <c r="Q151" s="499">
        <v>0.46563461899999992</v>
      </c>
      <c r="R151" s="499">
        <v>0.1089428149</v>
      </c>
      <c r="S151" s="499">
        <v>4.33695E-3</v>
      </c>
      <c r="T151" s="499">
        <v>1.4638350000000001E-3</v>
      </c>
      <c r="U151" s="499">
        <v>0.12315209769999999</v>
      </c>
      <c r="V151" s="499">
        <v>3.4695700000000003E-2</v>
      </c>
      <c r="W151" s="499">
        <v>9.7589499999999989E-3</v>
      </c>
    </row>
    <row r="152" spans="1:23" customFormat="1" x14ac:dyDescent="0.3">
      <c r="A152" s="225" t="s">
        <v>1739</v>
      </c>
      <c r="B152" s="496" t="s">
        <v>494</v>
      </c>
      <c r="C152" s="496" t="s">
        <v>936</v>
      </c>
      <c r="D152" s="496" t="s">
        <v>524</v>
      </c>
      <c r="E152" s="497">
        <v>0.64102700000000001</v>
      </c>
      <c r="F152" s="498">
        <v>8.5107514114070089</v>
      </c>
      <c r="G152" s="498">
        <v>0.4707977531679633</v>
      </c>
      <c r="H152" s="498">
        <v>0.48118290805223496</v>
      </c>
      <c r="I152" s="498">
        <v>0.1085951755542278</v>
      </c>
      <c r="J152" s="498">
        <v>5.7857001343157152E-3</v>
      </c>
      <c r="K152" s="498">
        <v>1.9373661327837981E-3</v>
      </c>
      <c r="L152" s="498">
        <v>0.12275932355423408</v>
      </c>
      <c r="M152" s="498">
        <v>4.6285725874261142E-2</v>
      </c>
      <c r="N152" s="498">
        <v>1.2915836618426367E-2</v>
      </c>
      <c r="O152" s="499">
        <v>5.4556214450000002</v>
      </c>
      <c r="P152" s="499">
        <v>0.30179407132000002</v>
      </c>
      <c r="Q152" s="499">
        <v>0.30845123600000002</v>
      </c>
      <c r="R152" s="499">
        <v>6.9612439599999992E-2</v>
      </c>
      <c r="S152" s="499">
        <v>3.70879E-3</v>
      </c>
      <c r="T152" s="499">
        <v>1.2419039999999998E-3</v>
      </c>
      <c r="U152" s="499">
        <v>7.869204090000001E-2</v>
      </c>
      <c r="V152" s="499">
        <v>2.96704E-2</v>
      </c>
      <c r="W152" s="499">
        <v>8.2793999999999993E-3</v>
      </c>
    </row>
    <row r="153" spans="1:23" customFormat="1" x14ac:dyDescent="0.3">
      <c r="A153" s="225" t="s">
        <v>1740</v>
      </c>
      <c r="B153" s="496" t="s">
        <v>494</v>
      </c>
      <c r="C153" s="496" t="s">
        <v>936</v>
      </c>
      <c r="D153" s="496" t="s">
        <v>526</v>
      </c>
      <c r="E153" s="497">
        <v>0.83553600000000006</v>
      </c>
      <c r="F153" s="498">
        <v>22.348996468135425</v>
      </c>
      <c r="G153" s="498">
        <v>0.18869038083338122</v>
      </c>
      <c r="H153" s="498">
        <v>0.69921518163191054</v>
      </c>
      <c r="I153" s="498">
        <v>3.7932790089236133E-2</v>
      </c>
      <c r="J153" s="498">
        <v>5.7498061124834831E-3</v>
      </c>
      <c r="K153" s="498">
        <v>1.932291367457536E-3</v>
      </c>
      <c r="L153" s="498">
        <v>4.2880426815840367E-2</v>
      </c>
      <c r="M153" s="498">
        <v>4.5998257406024395E-2</v>
      </c>
      <c r="N153" s="498">
        <v>1.2881994312632847E-2</v>
      </c>
      <c r="O153" s="499">
        <v>18.673391113000001</v>
      </c>
      <c r="P153" s="499">
        <v>0.15765760604000001</v>
      </c>
      <c r="Q153" s="499">
        <v>0.58421945600000003</v>
      </c>
      <c r="R153" s="499">
        <v>3.1694211700000002E-2</v>
      </c>
      <c r="S153" s="499">
        <v>4.80417E-3</v>
      </c>
      <c r="T153" s="499">
        <v>1.6144989999999999E-3</v>
      </c>
      <c r="U153" s="499">
        <v>3.5828140299999998E-2</v>
      </c>
      <c r="V153" s="499">
        <v>3.8433200000000001E-2</v>
      </c>
      <c r="W153" s="499">
        <v>1.076337E-2</v>
      </c>
    </row>
    <row r="154" spans="1:23" customFormat="1" x14ac:dyDescent="0.3">
      <c r="A154" s="225" t="s">
        <v>1741</v>
      </c>
      <c r="B154" s="496" t="s">
        <v>494</v>
      </c>
      <c r="C154" s="496" t="s">
        <v>936</v>
      </c>
      <c r="D154" s="496" t="s">
        <v>528</v>
      </c>
      <c r="E154" s="497">
        <v>1.081866</v>
      </c>
      <c r="F154" s="498">
        <v>22.333967301865481</v>
      </c>
      <c r="G154" s="498">
        <v>0.18868960216884528</v>
      </c>
      <c r="H154" s="498">
        <v>0.69635597476951872</v>
      </c>
      <c r="I154" s="498">
        <v>3.6026701643271909E-2</v>
      </c>
      <c r="J154" s="498">
        <v>5.7497971098084237E-3</v>
      </c>
      <c r="K154" s="498">
        <v>1.9322882870891588E-3</v>
      </c>
      <c r="L154" s="498">
        <v>4.0725709098908741E-2</v>
      </c>
      <c r="M154" s="498">
        <v>4.5998302932156114E-2</v>
      </c>
      <c r="N154" s="498">
        <v>1.2881992779142704E-2</v>
      </c>
      <c r="O154" s="499">
        <v>24.162359868999999</v>
      </c>
      <c r="P154" s="499">
        <v>0.20413686513999998</v>
      </c>
      <c r="Q154" s="499">
        <v>0.75336385300000008</v>
      </c>
      <c r="R154" s="499">
        <v>3.8976063600000006E-2</v>
      </c>
      <c r="S154" s="499">
        <v>6.2205100000000003E-3</v>
      </c>
      <c r="T154" s="499">
        <v>2.0904769999999999E-3</v>
      </c>
      <c r="U154" s="499">
        <v>4.4059760000000003E-2</v>
      </c>
      <c r="V154" s="499">
        <v>4.9764000000000003E-2</v>
      </c>
      <c r="W154" s="499">
        <v>1.393659E-2</v>
      </c>
    </row>
    <row r="155" spans="1:23" customFormat="1" x14ac:dyDescent="0.3">
      <c r="A155" s="225" t="s">
        <v>1742</v>
      </c>
      <c r="B155" s="496" t="s">
        <v>494</v>
      </c>
      <c r="C155" s="496" t="s">
        <v>936</v>
      </c>
      <c r="D155" s="496" t="s">
        <v>530</v>
      </c>
      <c r="E155" s="497">
        <v>1.3247360000000001</v>
      </c>
      <c r="F155" s="498">
        <v>22.318733393672396</v>
      </c>
      <c r="G155" s="498">
        <v>0.18868808435039131</v>
      </c>
      <c r="H155" s="498">
        <v>0.69373362013261497</v>
      </c>
      <c r="I155" s="498">
        <v>3.4135346061403934E-2</v>
      </c>
      <c r="J155" s="498">
        <v>5.7497720300497606E-3</v>
      </c>
      <c r="K155" s="498">
        <v>1.9322868858398957E-3</v>
      </c>
      <c r="L155" s="498">
        <v>3.8587613984975115E-2</v>
      </c>
      <c r="M155" s="498">
        <v>4.5998146045702688E-2</v>
      </c>
      <c r="N155" s="498">
        <v>1.2881977994105993E-2</v>
      </c>
      <c r="O155" s="499">
        <v>29.566429600999999</v>
      </c>
      <c r="P155" s="499">
        <v>0.24996189811</v>
      </c>
      <c r="Q155" s="499">
        <v>0.91901390099999991</v>
      </c>
      <c r="R155" s="499">
        <v>4.5220321800000005E-2</v>
      </c>
      <c r="S155" s="499">
        <v>7.6169300000000001E-3</v>
      </c>
      <c r="T155" s="499">
        <v>2.5597700000000003E-3</v>
      </c>
      <c r="U155" s="499">
        <v>5.1118401399999999E-2</v>
      </c>
      <c r="V155" s="499">
        <v>6.0935400000000001E-2</v>
      </c>
      <c r="W155" s="499">
        <v>1.7065219999999999E-2</v>
      </c>
    </row>
    <row r="156" spans="1:23" customFormat="1" x14ac:dyDescent="0.3">
      <c r="A156" s="225" t="s">
        <v>1743</v>
      </c>
      <c r="B156" s="496" t="s">
        <v>494</v>
      </c>
      <c r="C156" s="496" t="s">
        <v>936</v>
      </c>
      <c r="D156" s="496" t="s">
        <v>532</v>
      </c>
      <c r="E156" s="497">
        <v>1.4586209999999999</v>
      </c>
      <c r="F156" s="498">
        <v>22.303656103950239</v>
      </c>
      <c r="G156" s="498">
        <v>0.18868891136217017</v>
      </c>
      <c r="H156" s="498">
        <v>0.69132542655014573</v>
      </c>
      <c r="I156" s="498">
        <v>3.0360700826328434E-2</v>
      </c>
      <c r="J156" s="498">
        <v>5.749752677357587E-3</v>
      </c>
      <c r="K156" s="498">
        <v>1.9322908418293718E-3</v>
      </c>
      <c r="L156" s="498">
        <v>3.4320627565351106E-2</v>
      </c>
      <c r="M156" s="498">
        <v>4.5998103688346739E-2</v>
      </c>
      <c r="N156" s="498">
        <v>1.2882009788697682E-2</v>
      </c>
      <c r="O156" s="499">
        <v>32.53258117</v>
      </c>
      <c r="P156" s="499">
        <v>0.27522560858</v>
      </c>
      <c r="Q156" s="499">
        <v>1.0083817850000001</v>
      </c>
      <c r="R156" s="499">
        <v>4.4284755800000006E-2</v>
      </c>
      <c r="S156" s="499">
        <v>8.3867100000000003E-3</v>
      </c>
      <c r="T156" s="499">
        <v>2.8184799999999999E-3</v>
      </c>
      <c r="U156" s="499">
        <v>5.0060788099999996E-2</v>
      </c>
      <c r="V156" s="499">
        <v>6.7093800000000009E-2</v>
      </c>
      <c r="W156" s="499">
        <v>1.878997E-2</v>
      </c>
    </row>
    <row r="157" spans="1:23" customFormat="1" x14ac:dyDescent="0.3">
      <c r="A157" s="225" t="s">
        <v>1744</v>
      </c>
      <c r="B157" s="496" t="s">
        <v>494</v>
      </c>
      <c r="C157" s="496" t="s">
        <v>936</v>
      </c>
      <c r="D157" s="496" t="s">
        <v>534</v>
      </c>
      <c r="E157" s="497">
        <v>1.9255230000000001</v>
      </c>
      <c r="F157" s="498">
        <v>21.880675573337733</v>
      </c>
      <c r="G157" s="498">
        <v>0.18310895411792016</v>
      </c>
      <c r="H157" s="498">
        <v>0.65840063089352863</v>
      </c>
      <c r="I157" s="498">
        <v>2.6374524324040787E-2</v>
      </c>
      <c r="J157" s="498">
        <v>5.7971107070650413E-3</v>
      </c>
      <c r="K157" s="498">
        <v>1.9322957970379993E-3</v>
      </c>
      <c r="L157" s="498">
        <v>2.9814509304744732E-2</v>
      </c>
      <c r="M157" s="498">
        <v>4.6376906430097169E-2</v>
      </c>
      <c r="N157" s="498">
        <v>1.2882058536823501E-2</v>
      </c>
      <c r="O157" s="499">
        <v>42.131744071999996</v>
      </c>
      <c r="P157" s="499">
        <v>0.35258050266000002</v>
      </c>
      <c r="Q157" s="499">
        <v>1.267765558</v>
      </c>
      <c r="R157" s="499">
        <v>5.0784753199999991E-2</v>
      </c>
      <c r="S157" s="499">
        <v>1.1162470000000001E-2</v>
      </c>
      <c r="T157" s="499">
        <v>3.7206799999999996E-3</v>
      </c>
      <c r="U157" s="499">
        <v>5.7408523399999994E-2</v>
      </c>
      <c r="V157" s="499">
        <v>8.9299799999999999E-2</v>
      </c>
      <c r="W157" s="499">
        <v>2.4804699999999999E-2</v>
      </c>
    </row>
    <row r="158" spans="1:23" customFormat="1" x14ac:dyDescent="0.3">
      <c r="A158" s="225" t="s">
        <v>1745</v>
      </c>
      <c r="B158" s="496" t="s">
        <v>494</v>
      </c>
      <c r="C158" s="496" t="s">
        <v>936</v>
      </c>
      <c r="D158" s="496" t="s">
        <v>536</v>
      </c>
      <c r="E158" s="497">
        <v>2.2228430000000001</v>
      </c>
      <c r="F158" s="498">
        <v>21.880557064084147</v>
      </c>
      <c r="G158" s="498">
        <v>0.18310761495526223</v>
      </c>
      <c r="H158" s="498">
        <v>0.65803315258882433</v>
      </c>
      <c r="I158" s="498">
        <v>2.6374416321800508E-2</v>
      </c>
      <c r="J158" s="498">
        <v>5.7970985805115335E-3</v>
      </c>
      <c r="K158" s="498">
        <v>1.9322912144492436E-3</v>
      </c>
      <c r="L158" s="498">
        <v>2.9814419236986148E-2</v>
      </c>
      <c r="M158" s="498">
        <v>4.6376779646605713E-2</v>
      </c>
      <c r="N158" s="498">
        <v>1.2881971421283464E-2</v>
      </c>
      <c r="O158" s="499">
        <v>48.637043106</v>
      </c>
      <c r="P158" s="499">
        <v>0.40701948015</v>
      </c>
      <c r="Q158" s="499">
        <v>1.4627043870000001</v>
      </c>
      <c r="R158" s="499">
        <v>5.8626186700000006E-2</v>
      </c>
      <c r="S158" s="499">
        <v>1.288604E-2</v>
      </c>
      <c r="T158" s="499">
        <v>4.29518E-3</v>
      </c>
      <c r="U158" s="499">
        <v>6.6272773100000001E-2</v>
      </c>
      <c r="V158" s="499">
        <v>0.10308829999999999</v>
      </c>
      <c r="W158" s="499">
        <v>2.86346E-2</v>
      </c>
    </row>
    <row r="159" spans="1:23" customFormat="1" x14ac:dyDescent="0.3">
      <c r="A159" s="225" t="s">
        <v>1746</v>
      </c>
      <c r="B159" s="496" t="s">
        <v>494</v>
      </c>
      <c r="C159" s="496" t="s">
        <v>936</v>
      </c>
      <c r="D159" s="496" t="s">
        <v>538</v>
      </c>
      <c r="E159" s="497">
        <v>2.74925</v>
      </c>
      <c r="F159" s="498">
        <v>21.880606885877967</v>
      </c>
      <c r="G159" s="498">
        <v>0.18310882445394197</v>
      </c>
      <c r="H159" s="498">
        <v>0.63381026170773846</v>
      </c>
      <c r="I159" s="498">
        <v>2.6374457397472038E-2</v>
      </c>
      <c r="J159" s="498">
        <v>5.7971046649086108E-3</v>
      </c>
      <c r="K159" s="498">
        <v>1.9322942620714741E-3</v>
      </c>
      <c r="L159" s="498">
        <v>2.9814507592979905E-2</v>
      </c>
      <c r="M159" s="498">
        <v>4.6376902791670456E-2</v>
      </c>
      <c r="N159" s="498">
        <v>1.2882022369737201E-2</v>
      </c>
      <c r="O159" s="499">
        <v>60.155258481000004</v>
      </c>
      <c r="P159" s="499">
        <v>0.50341193562999997</v>
      </c>
      <c r="Q159" s="499">
        <v>1.7425028619999998</v>
      </c>
      <c r="R159" s="499">
        <v>7.2509977000000003E-2</v>
      </c>
      <c r="S159" s="499">
        <v>1.5937689999999997E-2</v>
      </c>
      <c r="T159" s="499">
        <v>5.3123600000000003E-3</v>
      </c>
      <c r="U159" s="499">
        <v>8.1967535000000008E-2</v>
      </c>
      <c r="V159" s="499">
        <v>0.1275017</v>
      </c>
      <c r="W159" s="499">
        <v>3.54159E-2</v>
      </c>
    </row>
    <row r="160" spans="1:23" customFormat="1" x14ac:dyDescent="0.3">
      <c r="A160" s="225" t="s">
        <v>1747</v>
      </c>
      <c r="B160" s="496" t="s">
        <v>494</v>
      </c>
      <c r="C160" s="496" t="s">
        <v>936</v>
      </c>
      <c r="D160" s="496" t="s">
        <v>540</v>
      </c>
      <c r="E160" s="497">
        <v>3.1061199999999998</v>
      </c>
      <c r="F160" s="498">
        <v>21.88054540455617</v>
      </c>
      <c r="G160" s="498">
        <v>0.17977870646336908</v>
      </c>
      <c r="H160" s="498">
        <v>0.63347741555380987</v>
      </c>
      <c r="I160" s="498">
        <v>2.6374343232070878E-2</v>
      </c>
      <c r="J160" s="498">
        <v>5.7970780266055413E-3</v>
      </c>
      <c r="K160" s="498">
        <v>1.9322852948372891E-3</v>
      </c>
      <c r="L160" s="498">
        <v>2.9814358749822936E-2</v>
      </c>
      <c r="M160" s="498">
        <v>4.6376701479659513E-2</v>
      </c>
      <c r="N160" s="498">
        <v>1.2881987817598806E-2</v>
      </c>
      <c r="O160" s="499">
        <v>67.963599692000003</v>
      </c>
      <c r="P160" s="499">
        <v>0.55841423571999993</v>
      </c>
      <c r="Q160" s="499">
        <v>1.9676568699999999</v>
      </c>
      <c r="R160" s="499">
        <v>8.1921874999999991E-2</v>
      </c>
      <c r="S160" s="499">
        <v>1.8006420000000002E-2</v>
      </c>
      <c r="T160" s="499">
        <v>6.0019100000000001E-3</v>
      </c>
      <c r="U160" s="499">
        <v>9.2606976000000008E-2</v>
      </c>
      <c r="V160" s="499">
        <v>0.1440516</v>
      </c>
      <c r="W160" s="499">
        <v>4.0013E-2</v>
      </c>
    </row>
    <row r="161" spans="1:23" customFormat="1" x14ac:dyDescent="0.3">
      <c r="A161" s="225" t="s">
        <v>1748</v>
      </c>
      <c r="B161" s="496" t="s">
        <v>494</v>
      </c>
      <c r="C161" s="496" t="s">
        <v>936</v>
      </c>
      <c r="D161" s="496" t="s">
        <v>542</v>
      </c>
      <c r="E161" s="497">
        <v>2.4445100000000002</v>
      </c>
      <c r="F161" s="498">
        <v>21.880511795001858</v>
      </c>
      <c r="G161" s="498">
        <v>0.1797783924549296</v>
      </c>
      <c r="H161" s="498">
        <v>0.63298503667401651</v>
      </c>
      <c r="I161" s="498">
        <v>2.6374400759252365E-2</v>
      </c>
      <c r="J161" s="498">
        <v>5.7970881689991035E-3</v>
      </c>
      <c r="K161" s="498">
        <v>1.9322849978114223E-3</v>
      </c>
      <c r="L161" s="498">
        <v>2.9814411477146748E-2</v>
      </c>
      <c r="M161" s="498">
        <v>4.6376697170394068E-2</v>
      </c>
      <c r="N161" s="498">
        <v>1.2882009073393033E-2</v>
      </c>
      <c r="O161" s="499">
        <v>53.487129887999998</v>
      </c>
      <c r="P161" s="499">
        <v>0.43947007814</v>
      </c>
      <c r="Q161" s="499">
        <v>1.5473382520000001</v>
      </c>
      <c r="R161" s="499">
        <v>6.4472486400000001E-2</v>
      </c>
      <c r="S161" s="499">
        <v>1.4171039999999999E-2</v>
      </c>
      <c r="T161" s="499">
        <v>4.7234900000000003E-3</v>
      </c>
      <c r="U161" s="499">
        <v>7.2881627000000004E-2</v>
      </c>
      <c r="V161" s="499">
        <v>0.11336830000000001</v>
      </c>
      <c r="W161" s="499">
        <v>3.1490200000000003E-2</v>
      </c>
    </row>
    <row r="162" spans="1:23" customFormat="1" x14ac:dyDescent="0.3">
      <c r="A162" s="225" t="s">
        <v>1749</v>
      </c>
      <c r="B162" s="496" t="s">
        <v>494</v>
      </c>
      <c r="C162" s="496" t="s">
        <v>936</v>
      </c>
      <c r="D162" s="496" t="s">
        <v>544</v>
      </c>
      <c r="E162" s="497">
        <v>2.7589499999999996</v>
      </c>
      <c r="F162" s="498">
        <v>21.881795447180995</v>
      </c>
      <c r="G162" s="498">
        <v>0.17997156909331452</v>
      </c>
      <c r="H162" s="498">
        <v>0.62528891969771117</v>
      </c>
      <c r="I162" s="498">
        <v>2.423153130720021E-2</v>
      </c>
      <c r="J162" s="498">
        <v>5.7971003461461798E-3</v>
      </c>
      <c r="K162" s="498">
        <v>1.9322894579459581E-3</v>
      </c>
      <c r="L162" s="498">
        <v>2.7392010003805801E-2</v>
      </c>
      <c r="M162" s="498">
        <v>4.6376773772630893E-2</v>
      </c>
      <c r="N162" s="498">
        <v>1.2882038456659238E-2</v>
      </c>
      <c r="O162" s="499">
        <v>60.370779548999998</v>
      </c>
      <c r="P162" s="499">
        <v>0.49653256055</v>
      </c>
      <c r="Q162" s="499">
        <v>1.725140865</v>
      </c>
      <c r="R162" s="499">
        <v>6.6853583300000005E-2</v>
      </c>
      <c r="S162" s="499">
        <v>1.599391E-2</v>
      </c>
      <c r="T162" s="499">
        <v>5.3310900000000001E-3</v>
      </c>
      <c r="U162" s="499">
        <v>7.5573186000000001E-2</v>
      </c>
      <c r="V162" s="499">
        <v>0.12795119999999999</v>
      </c>
      <c r="W162" s="499">
        <v>3.55409E-2</v>
      </c>
    </row>
    <row r="163" spans="1:23" customFormat="1" x14ac:dyDescent="0.3">
      <c r="A163" s="225" t="s">
        <v>1750</v>
      </c>
      <c r="B163" s="496" t="s">
        <v>494</v>
      </c>
      <c r="C163" s="496" t="s">
        <v>936</v>
      </c>
      <c r="D163" s="496" t="s">
        <v>546</v>
      </c>
      <c r="E163" s="497">
        <v>2.8371300000000002</v>
      </c>
      <c r="F163" s="498">
        <v>21.881777175525972</v>
      </c>
      <c r="G163" s="498">
        <v>0.1799714934740389</v>
      </c>
      <c r="H163" s="498">
        <v>0.62501521537610183</v>
      </c>
      <c r="I163" s="498">
        <v>2.4231465177838165E-2</v>
      </c>
      <c r="J163" s="498">
        <v>5.7971012960280283E-3</v>
      </c>
      <c r="K163" s="498">
        <v>1.9322907304212354E-3</v>
      </c>
      <c r="L163" s="498">
        <v>2.7391971111651557E-2</v>
      </c>
      <c r="M163" s="498">
        <v>4.6376831516356319E-2</v>
      </c>
      <c r="N163" s="498">
        <v>1.2881996947619601E-2</v>
      </c>
      <c r="O163" s="499">
        <v>62.081446478000004</v>
      </c>
      <c r="P163" s="499">
        <v>0.51060252328</v>
      </c>
      <c r="Q163" s="499">
        <v>1.7732494179999998</v>
      </c>
      <c r="R163" s="499">
        <v>6.87478168E-2</v>
      </c>
      <c r="S163" s="499">
        <v>1.6447130000000001E-2</v>
      </c>
      <c r="T163" s="499">
        <v>5.4821599999999998E-3</v>
      </c>
      <c r="U163" s="499">
        <v>7.771458299999999E-2</v>
      </c>
      <c r="V163" s="499">
        <v>0.1315771</v>
      </c>
      <c r="W163" s="499">
        <v>3.6547900000000001E-2</v>
      </c>
    </row>
    <row r="164" spans="1:23" customFormat="1" x14ac:dyDescent="0.3">
      <c r="A164" s="225" t="s">
        <v>1751</v>
      </c>
      <c r="B164" s="496" t="s">
        <v>494</v>
      </c>
      <c r="C164" s="496" t="s">
        <v>936</v>
      </c>
      <c r="D164" s="496" t="s">
        <v>548</v>
      </c>
      <c r="E164" s="497">
        <v>2.95675</v>
      </c>
      <c r="F164" s="498">
        <v>20.585203179842733</v>
      </c>
      <c r="G164" s="498">
        <v>0.17091350743552886</v>
      </c>
      <c r="H164" s="498">
        <v>0.60475823826836905</v>
      </c>
      <c r="I164" s="498">
        <v>2.2786817350131054E-2</v>
      </c>
      <c r="J164" s="498">
        <v>6.0722854485499283E-3</v>
      </c>
      <c r="K164" s="498">
        <v>1.9322972858713114E-3</v>
      </c>
      <c r="L164" s="498">
        <v>2.5758946748964236E-2</v>
      </c>
      <c r="M164" s="498">
        <v>4.8578405343705076E-2</v>
      </c>
      <c r="N164" s="498">
        <v>1.2882015726726981E-2</v>
      </c>
      <c r="O164" s="499">
        <v>60.865299501999999</v>
      </c>
      <c r="P164" s="499">
        <v>0.50534851310999995</v>
      </c>
      <c r="Q164" s="499">
        <v>1.7881189210000001</v>
      </c>
      <c r="R164" s="499">
        <v>6.7374922199999993E-2</v>
      </c>
      <c r="S164" s="499">
        <v>1.7954230000000002E-2</v>
      </c>
      <c r="T164" s="499">
        <v>5.71332E-3</v>
      </c>
      <c r="U164" s="499">
        <v>7.6162765800000004E-2</v>
      </c>
      <c r="V164" s="499">
        <v>0.14363419999999999</v>
      </c>
      <c r="W164" s="499">
        <v>3.8088900000000002E-2</v>
      </c>
    </row>
    <row r="165" spans="1:23" customFormat="1" x14ac:dyDescent="0.3">
      <c r="A165" s="225" t="s">
        <v>1752</v>
      </c>
      <c r="B165" s="496" t="s">
        <v>494</v>
      </c>
      <c r="C165" s="496" t="s">
        <v>936</v>
      </c>
      <c r="D165" s="496" t="s">
        <v>550</v>
      </c>
      <c r="E165" s="497">
        <v>3.2717900000000002</v>
      </c>
      <c r="F165" s="498">
        <v>20.585111788653915</v>
      </c>
      <c r="G165" s="498">
        <v>0.17091285403403028</v>
      </c>
      <c r="H165" s="498">
        <v>0.60452438634508943</v>
      </c>
      <c r="I165" s="498">
        <v>2.2786821586960042E-2</v>
      </c>
      <c r="J165" s="498">
        <v>6.0722937596850652E-3</v>
      </c>
      <c r="K165" s="498">
        <v>1.9322847737782681E-3</v>
      </c>
      <c r="L165" s="498">
        <v>2.5758887336901206E-2</v>
      </c>
      <c r="M165" s="498">
        <v>4.8578331738895218E-2</v>
      </c>
      <c r="N165" s="498">
        <v>1.28819392442669E-2</v>
      </c>
      <c r="O165" s="499">
        <v>67.350162898999997</v>
      </c>
      <c r="P165" s="499">
        <v>0.55919096670000001</v>
      </c>
      <c r="Q165" s="499">
        <v>1.9778768420000001</v>
      </c>
      <c r="R165" s="499">
        <v>7.4553695000000003E-2</v>
      </c>
      <c r="S165" s="499">
        <v>1.9867269999999999E-2</v>
      </c>
      <c r="T165" s="499">
        <v>6.3220300000000002E-3</v>
      </c>
      <c r="U165" s="499">
        <v>8.4277669999999999E-2</v>
      </c>
      <c r="V165" s="499">
        <v>0.1589381</v>
      </c>
      <c r="W165" s="499">
        <v>4.2147000000000004E-2</v>
      </c>
    </row>
    <row r="166" spans="1:23" customFormat="1" x14ac:dyDescent="0.3">
      <c r="A166" s="225" t="s">
        <v>1753</v>
      </c>
      <c r="B166" s="496" t="s">
        <v>494</v>
      </c>
      <c r="C166" s="496" t="s">
        <v>936</v>
      </c>
      <c r="D166" s="496" t="s">
        <v>552</v>
      </c>
      <c r="E166" s="497">
        <v>3.4324399999999997</v>
      </c>
      <c r="F166" s="498">
        <v>8.8264216630152319</v>
      </c>
      <c r="G166" s="498">
        <v>0.14721492917283333</v>
      </c>
      <c r="H166" s="498">
        <v>0.52162360711330724</v>
      </c>
      <c r="I166" s="498">
        <v>2.1847508303131303E-2</v>
      </c>
      <c r="J166" s="498">
        <v>6.0723188169348923E-3</v>
      </c>
      <c r="K166" s="498">
        <v>1.9322959760403678E-3</v>
      </c>
      <c r="L166" s="498">
        <v>2.4697091981214531E-2</v>
      </c>
      <c r="M166" s="498">
        <v>4.8578474787614644E-2</v>
      </c>
      <c r="N166" s="498">
        <v>1.2882060574984561E-2</v>
      </c>
      <c r="O166" s="499">
        <v>30.296162772999999</v>
      </c>
      <c r="P166" s="499">
        <v>0.50530641149</v>
      </c>
      <c r="Q166" s="499">
        <v>1.7904417340000001</v>
      </c>
      <c r="R166" s="499">
        <v>7.4990261400000008E-2</v>
      </c>
      <c r="S166" s="499">
        <v>2.0842869999999999E-2</v>
      </c>
      <c r="T166" s="499">
        <v>6.6324899999999996E-3</v>
      </c>
      <c r="U166" s="499">
        <v>8.4771286399999993E-2</v>
      </c>
      <c r="V166" s="499">
        <v>0.16674269999999999</v>
      </c>
      <c r="W166" s="499">
        <v>4.4216900000000003E-2</v>
      </c>
    </row>
    <row r="167" spans="1:23" customFormat="1" x14ac:dyDescent="0.3">
      <c r="A167" s="225" t="s">
        <v>1754</v>
      </c>
      <c r="B167" s="496" t="s">
        <v>494</v>
      </c>
      <c r="C167" s="496" t="s">
        <v>936</v>
      </c>
      <c r="D167" s="496" t="s">
        <v>554</v>
      </c>
      <c r="E167" s="497">
        <v>3.5222799999999999</v>
      </c>
      <c r="F167" s="498">
        <v>8.7407818793508767</v>
      </c>
      <c r="G167" s="498">
        <v>0.14616361912170528</v>
      </c>
      <c r="H167" s="498">
        <v>0.51873050552483058</v>
      </c>
      <c r="I167" s="498">
        <v>2.1807013326595275E-2</v>
      </c>
      <c r="J167" s="498">
        <v>6.1432254108134505E-3</v>
      </c>
      <c r="K167" s="498">
        <v>1.9322995332568677E-3</v>
      </c>
      <c r="L167" s="498">
        <v>2.46513105147802E-2</v>
      </c>
      <c r="M167" s="498">
        <v>4.9145752183244948E-2</v>
      </c>
      <c r="N167" s="498">
        <v>1.2882053669782075E-2</v>
      </c>
      <c r="O167" s="499">
        <v>30.787481198000002</v>
      </c>
      <c r="P167" s="499">
        <v>0.51482919236000002</v>
      </c>
      <c r="Q167" s="499">
        <v>1.8271140850000001</v>
      </c>
      <c r="R167" s="499">
        <v>7.6810406900000003E-2</v>
      </c>
      <c r="S167" s="499">
        <v>2.163816E-2</v>
      </c>
      <c r="T167" s="499">
        <v>6.8060999999999998E-3</v>
      </c>
      <c r="U167" s="499">
        <v>8.6828818000000002E-2</v>
      </c>
      <c r="V167" s="499">
        <v>0.17310510000000001</v>
      </c>
      <c r="W167" s="499">
        <v>4.5374200000000003E-2</v>
      </c>
    </row>
    <row r="168" spans="1:23" customFormat="1" x14ac:dyDescent="0.3">
      <c r="A168" s="225" t="s">
        <v>1755</v>
      </c>
      <c r="B168" s="496" t="s">
        <v>494</v>
      </c>
      <c r="C168" s="496" t="s">
        <v>936</v>
      </c>
      <c r="D168" s="496" t="s">
        <v>556</v>
      </c>
      <c r="E168" s="497">
        <v>3.62575</v>
      </c>
      <c r="F168" s="498">
        <v>8.7085139515962222</v>
      </c>
      <c r="G168" s="498">
        <v>0.14150932147004067</v>
      </c>
      <c r="H168" s="498">
        <v>0.5166725662276771</v>
      </c>
      <c r="I168" s="498">
        <v>1.3373826656553817E-2</v>
      </c>
      <c r="J168" s="498">
        <v>6.1432172653933664E-3</v>
      </c>
      <c r="K168" s="498">
        <v>1.9322926291112184E-3</v>
      </c>
      <c r="L168" s="498">
        <v>1.5118176294559747E-2</v>
      </c>
      <c r="M168" s="498">
        <v>4.9145666413845414E-2</v>
      </c>
      <c r="N168" s="498">
        <v>1.2882024408743017E-2</v>
      </c>
      <c r="O168" s="499">
        <v>31.574894460000003</v>
      </c>
      <c r="P168" s="499">
        <v>0.51307742231999998</v>
      </c>
      <c r="Q168" s="499">
        <v>1.8733255570000003</v>
      </c>
      <c r="R168" s="499">
        <v>4.8490152000000002E-2</v>
      </c>
      <c r="S168" s="499">
        <v>2.2273769999999998E-2</v>
      </c>
      <c r="T168" s="499">
        <v>7.00601E-3</v>
      </c>
      <c r="U168" s="499">
        <v>5.4814727700000003E-2</v>
      </c>
      <c r="V168" s="499">
        <v>0.17818990000000001</v>
      </c>
      <c r="W168" s="499">
        <v>4.6706999999999999E-2</v>
      </c>
    </row>
    <row r="169" spans="1:23" customFormat="1" x14ac:dyDescent="0.3">
      <c r="A169" s="225" t="s">
        <v>1756</v>
      </c>
      <c r="B169" s="496" t="s">
        <v>494</v>
      </c>
      <c r="C169" s="496" t="s">
        <v>936</v>
      </c>
      <c r="D169" s="496" t="s">
        <v>558</v>
      </c>
      <c r="E169" s="497">
        <v>3.7547100000000002</v>
      </c>
      <c r="F169" s="498">
        <v>8.7085724894865386</v>
      </c>
      <c r="G169" s="498">
        <v>0.14151003733444126</v>
      </c>
      <c r="H169" s="498">
        <v>0.51656861435370505</v>
      </c>
      <c r="I169" s="498">
        <v>1.3373882749932748E-2</v>
      </c>
      <c r="J169" s="498">
        <v>6.1432387587856321E-3</v>
      </c>
      <c r="K169" s="498">
        <v>1.9322957032633678E-3</v>
      </c>
      <c r="L169" s="498">
        <v>1.5118238825368668E-2</v>
      </c>
      <c r="M169" s="498">
        <v>4.9145952683429604E-2</v>
      </c>
      <c r="N169" s="498">
        <v>1.2882060132473613E-2</v>
      </c>
      <c r="O169" s="499">
        <v>32.698164212000002</v>
      </c>
      <c r="P169" s="499">
        <v>0.53132915227999999</v>
      </c>
      <c r="Q169" s="499">
        <v>1.9395653420000001</v>
      </c>
      <c r="R169" s="499">
        <v>5.0215051299999994E-2</v>
      </c>
      <c r="S169" s="499">
        <v>2.3066080000000003E-2</v>
      </c>
      <c r="T169" s="499">
        <v>7.2552099999999998E-3</v>
      </c>
      <c r="U169" s="499">
        <v>5.6764602499999997E-2</v>
      </c>
      <c r="V169" s="499">
        <v>0.18452879999999999</v>
      </c>
      <c r="W169" s="499">
        <v>4.8368399999999999E-2</v>
      </c>
    </row>
    <row r="170" spans="1:23" customFormat="1" x14ac:dyDescent="0.3">
      <c r="A170" s="225" t="s">
        <v>1757</v>
      </c>
      <c r="B170" s="496" t="s">
        <v>494</v>
      </c>
      <c r="C170" s="496" t="s">
        <v>936</v>
      </c>
      <c r="D170" s="496" t="s">
        <v>1718</v>
      </c>
      <c r="E170" s="497">
        <v>3.8737700000000004</v>
      </c>
      <c r="F170" s="498">
        <v>8.6070178779328668</v>
      </c>
      <c r="G170" s="498">
        <v>0.14029125047950705</v>
      </c>
      <c r="H170" s="498">
        <v>0.51302478257614681</v>
      </c>
      <c r="I170" s="498">
        <v>1.3332780702003472E-2</v>
      </c>
      <c r="J170" s="498">
        <v>6.2022009566907689E-3</v>
      </c>
      <c r="K170" s="498">
        <v>1.9322933473076614E-3</v>
      </c>
      <c r="L170" s="498">
        <v>1.5071787973989163E-2</v>
      </c>
      <c r="M170" s="498">
        <v>4.9617839985337274E-2</v>
      </c>
      <c r="N170" s="498">
        <v>1.2881998673127211E-2</v>
      </c>
      <c r="O170" s="499">
        <v>33.341607645000003</v>
      </c>
      <c r="P170" s="499">
        <v>0.54345603737000003</v>
      </c>
      <c r="Q170" s="499">
        <v>1.9873400120000002</v>
      </c>
      <c r="R170" s="499">
        <v>5.1648125899999994E-2</v>
      </c>
      <c r="S170" s="499">
        <v>2.4025900000000003E-2</v>
      </c>
      <c r="T170" s="499">
        <v>7.4852600000000005E-3</v>
      </c>
      <c r="U170" s="499">
        <v>5.838464010000001E-2</v>
      </c>
      <c r="V170" s="499">
        <v>0.19220809999999999</v>
      </c>
      <c r="W170" s="499">
        <v>4.9901899999999999E-2</v>
      </c>
    </row>
    <row r="171" spans="1:23" customFormat="1" x14ac:dyDescent="0.3">
      <c r="A171" s="225" t="s">
        <v>1758</v>
      </c>
      <c r="B171" s="496" t="s">
        <v>494</v>
      </c>
      <c r="C171" s="496" t="s">
        <v>936</v>
      </c>
      <c r="D171" s="496" t="s">
        <v>1720</v>
      </c>
      <c r="E171" s="497">
        <v>3.9913799999999999</v>
      </c>
      <c r="F171" s="498">
        <v>8.6070017785828448</v>
      </c>
      <c r="G171" s="498">
        <v>0.14029130208599533</v>
      </c>
      <c r="H171" s="498">
        <v>0.51292661836257136</v>
      </c>
      <c r="I171" s="498">
        <v>1.3332802339040632E-2</v>
      </c>
      <c r="J171" s="498">
        <v>6.2022157749951146E-3</v>
      </c>
      <c r="K171" s="498">
        <v>1.9322915883729439E-3</v>
      </c>
      <c r="L171" s="498">
        <v>1.5071809424309388E-2</v>
      </c>
      <c r="M171" s="498">
        <v>4.9617625983995516E-2</v>
      </c>
      <c r="N171" s="498">
        <v>1.2881985679138544E-2</v>
      </c>
      <c r="O171" s="499">
        <v>34.353814758999995</v>
      </c>
      <c r="P171" s="499">
        <v>0.55995589732000006</v>
      </c>
      <c r="Q171" s="499">
        <v>2.0472850459999998</v>
      </c>
      <c r="R171" s="499">
        <v>5.3216280599999999E-2</v>
      </c>
      <c r="S171" s="499">
        <v>2.47554E-2</v>
      </c>
      <c r="T171" s="499">
        <v>7.7125100000000005E-3</v>
      </c>
      <c r="U171" s="499">
        <v>6.0157318700000004E-2</v>
      </c>
      <c r="V171" s="499">
        <v>0.19804280000000002</v>
      </c>
      <c r="W171" s="499">
        <v>5.1416900000000001E-2</v>
      </c>
    </row>
    <row r="172" spans="1:23" customFormat="1" x14ac:dyDescent="0.3">
      <c r="A172" s="225" t="s">
        <v>658</v>
      </c>
      <c r="B172" s="496" t="s">
        <v>494</v>
      </c>
      <c r="C172" s="496" t="s">
        <v>256</v>
      </c>
      <c r="D172" s="496" t="s">
        <v>659</v>
      </c>
      <c r="E172" s="497">
        <v>382.30173328000006</v>
      </c>
      <c r="F172" s="498">
        <v>16.23509647634538</v>
      </c>
      <c r="G172" s="498">
        <v>0.21153945435507915</v>
      </c>
      <c r="H172" s="498">
        <v>0.5647115227862457</v>
      </c>
      <c r="I172" s="498">
        <v>2.9839363679068059E-2</v>
      </c>
      <c r="J172" s="498">
        <v>4.931748378444077E-3</v>
      </c>
      <c r="K172" s="498">
        <v>1.9326748001658965E-3</v>
      </c>
      <c r="L172" s="498">
        <v>3.3731306910720266E-2</v>
      </c>
      <c r="M172" s="498">
        <v>3.9453988772143185E-2</v>
      </c>
      <c r="N172" s="498">
        <v>1.2884559859665409E-2</v>
      </c>
      <c r="O172" s="499">
        <v>6206.7055228748604</v>
      </c>
      <c r="P172" s="499">
        <v>80.871900057052216</v>
      </c>
      <c r="Q172" s="499">
        <v>215.89019396436998</v>
      </c>
      <c r="R172" s="499">
        <v>11.407640454479999</v>
      </c>
      <c r="S172" s="499">
        <v>1.8854159531800003</v>
      </c>
      <c r="T172" s="499">
        <v>0.73886492596999997</v>
      </c>
      <c r="U172" s="499">
        <v>12.895537097768001</v>
      </c>
      <c r="V172" s="499">
        <v>15.083328292400001</v>
      </c>
      <c r="W172" s="499">
        <v>4.9257895668999998</v>
      </c>
    </row>
    <row r="173" spans="1:23" customFormat="1" x14ac:dyDescent="0.3">
      <c r="A173" s="225" t="s">
        <v>661</v>
      </c>
      <c r="B173" s="496" t="s">
        <v>494</v>
      </c>
      <c r="C173" s="496" t="s">
        <v>256</v>
      </c>
      <c r="D173" s="496" t="s">
        <v>502</v>
      </c>
      <c r="E173" s="497">
        <v>3.9342600000000002E-3</v>
      </c>
      <c r="F173" s="498">
        <v>11.865294012088677</v>
      </c>
      <c r="G173" s="498">
        <v>1.7369925576601444</v>
      </c>
      <c r="H173" s="498">
        <v>0.75708431572900614</v>
      </c>
      <c r="I173" s="498">
        <v>0.1758642860410852</v>
      </c>
      <c r="J173" s="498">
        <v>4.8467437332560624E-3</v>
      </c>
      <c r="K173" s="498">
        <v>1.9322922226797411E-3</v>
      </c>
      <c r="L173" s="498">
        <v>0.19880194623639516</v>
      </c>
      <c r="M173" s="498">
        <v>3.8774127790232468E-2</v>
      </c>
      <c r="N173" s="498">
        <v>1.2882015931839786E-2</v>
      </c>
      <c r="O173" s="499">
        <v>4.668115162E-2</v>
      </c>
      <c r="P173" s="499">
        <v>6.8337803398999999E-3</v>
      </c>
      <c r="Q173" s="499">
        <v>2.9785665399999998E-3</v>
      </c>
      <c r="R173" s="499">
        <v>6.9189582599999994E-4</v>
      </c>
      <c r="S173" s="499">
        <v>1.9068349999999998E-5</v>
      </c>
      <c r="T173" s="499">
        <v>7.602139999999999E-6</v>
      </c>
      <c r="U173" s="499">
        <v>7.8213854500000003E-4</v>
      </c>
      <c r="V173" s="499">
        <v>1.5254750000000001E-4</v>
      </c>
      <c r="W173" s="499">
        <v>5.0681199999999999E-5</v>
      </c>
    </row>
    <row r="174" spans="1:23" customFormat="1" x14ac:dyDescent="0.3">
      <c r="A174" s="225" t="s">
        <v>662</v>
      </c>
      <c r="B174" s="496" t="s">
        <v>494</v>
      </c>
      <c r="C174" s="496" t="s">
        <v>256</v>
      </c>
      <c r="D174" s="496" t="s">
        <v>504</v>
      </c>
      <c r="E174" s="497">
        <v>4.6550200000000002E-3</v>
      </c>
      <c r="F174" s="498">
        <v>11.865241446868112</v>
      </c>
      <c r="G174" s="498">
        <v>1.7369906929078716</v>
      </c>
      <c r="H174" s="498">
        <v>0.7509814845049001</v>
      </c>
      <c r="I174" s="498">
        <v>0.26870761113808311</v>
      </c>
      <c r="J174" s="498">
        <v>4.8467740203049607E-3</v>
      </c>
      <c r="K174" s="498">
        <v>1.9322860052158742E-3</v>
      </c>
      <c r="L174" s="498">
        <v>0.30375541308093196</v>
      </c>
      <c r="M174" s="498">
        <v>3.8774248016120227E-2</v>
      </c>
      <c r="N174" s="498">
        <v>1.2881942505080537E-2</v>
      </c>
      <c r="O174" s="499">
        <v>5.5232936240000002E-2</v>
      </c>
      <c r="P174" s="499">
        <v>8.0857264153000007E-3</v>
      </c>
      <c r="Q174" s="499">
        <v>3.49583383E-3</v>
      </c>
      <c r="R174" s="499">
        <v>1.2508393039999998E-3</v>
      </c>
      <c r="S174" s="499">
        <v>2.256183E-5</v>
      </c>
      <c r="T174" s="499">
        <v>8.9948299999999994E-6</v>
      </c>
      <c r="U174" s="499">
        <v>1.4139875229999999E-3</v>
      </c>
      <c r="V174" s="499">
        <v>1.8049489999999999E-4</v>
      </c>
      <c r="W174" s="499">
        <v>5.9965700000000001E-5</v>
      </c>
    </row>
    <row r="175" spans="1:23" customFormat="1" x14ac:dyDescent="0.3">
      <c r="A175" s="225" t="s">
        <v>663</v>
      </c>
      <c r="B175" s="496" t="s">
        <v>494</v>
      </c>
      <c r="C175" s="496" t="s">
        <v>256</v>
      </c>
      <c r="D175" s="496" t="s">
        <v>506</v>
      </c>
      <c r="E175" s="497">
        <v>0.346385</v>
      </c>
      <c r="F175" s="498">
        <v>11.865202170994703</v>
      </c>
      <c r="G175" s="498">
        <v>1.7369812941871037</v>
      </c>
      <c r="H175" s="498">
        <v>0.74764658400334905</v>
      </c>
      <c r="I175" s="498">
        <v>0.24506806487001462</v>
      </c>
      <c r="J175" s="498">
        <v>4.8467543340502623E-3</v>
      </c>
      <c r="K175" s="498">
        <v>1.9322892157570333E-3</v>
      </c>
      <c r="L175" s="498">
        <v>0.27703178486366326</v>
      </c>
      <c r="M175" s="498">
        <v>3.8774051994168342E-2</v>
      </c>
      <c r="N175" s="498">
        <v>1.2881966597860763E-2</v>
      </c>
      <c r="O175" s="499">
        <v>4.1099280540000001</v>
      </c>
      <c r="P175" s="499">
        <v>0.60166426558699992</v>
      </c>
      <c r="Q175" s="499">
        <v>0.25897356200000005</v>
      </c>
      <c r="R175" s="499">
        <v>8.4887901650000014E-2</v>
      </c>
      <c r="S175" s="499">
        <v>1.678843E-3</v>
      </c>
      <c r="T175" s="499">
        <v>6.6931599999999999E-4</v>
      </c>
      <c r="U175" s="499">
        <v>9.5959654800000002E-2</v>
      </c>
      <c r="V175" s="499">
        <v>1.3430750000000002E-2</v>
      </c>
      <c r="W175" s="499">
        <v>4.46212E-3</v>
      </c>
    </row>
    <row r="176" spans="1:23" customFormat="1" x14ac:dyDescent="0.3">
      <c r="A176" s="225" t="s">
        <v>664</v>
      </c>
      <c r="B176" s="496" t="s">
        <v>494</v>
      </c>
      <c r="C176" s="496" t="s">
        <v>256</v>
      </c>
      <c r="D176" s="496" t="s">
        <v>508</v>
      </c>
      <c r="E176" s="497">
        <v>0.80972099999999991</v>
      </c>
      <c r="F176" s="498">
        <v>9.3470634613650887</v>
      </c>
      <c r="G176" s="498">
        <v>0.80015254017124426</v>
      </c>
      <c r="H176" s="498">
        <v>0.65631588287817655</v>
      </c>
      <c r="I176" s="498">
        <v>0.19571239760361903</v>
      </c>
      <c r="J176" s="498">
        <v>4.8467558578819125E-3</v>
      </c>
      <c r="K176" s="498">
        <v>1.9322939629823116E-3</v>
      </c>
      <c r="L176" s="498">
        <v>0.22123970071172663</v>
      </c>
      <c r="M176" s="498">
        <v>3.8774096262786814E-2</v>
      </c>
      <c r="N176" s="498">
        <v>1.2882029736168386E-2</v>
      </c>
      <c r="O176" s="499">
        <v>7.5685135729999997</v>
      </c>
      <c r="P176" s="499">
        <v>0.64790031498</v>
      </c>
      <c r="Q176" s="499">
        <v>0.53143275299999992</v>
      </c>
      <c r="R176" s="499">
        <v>0.15847243829999999</v>
      </c>
      <c r="S176" s="499">
        <v>3.9245199999999999E-3</v>
      </c>
      <c r="T176" s="499">
        <v>1.5646190000000002E-3</v>
      </c>
      <c r="U176" s="499">
        <v>0.17914243169999999</v>
      </c>
      <c r="V176" s="499">
        <v>3.1396199999999999E-2</v>
      </c>
      <c r="W176" s="499">
        <v>1.043085E-2</v>
      </c>
    </row>
    <row r="177" spans="1:23" customFormat="1" x14ac:dyDescent="0.3">
      <c r="A177" s="225" t="s">
        <v>665</v>
      </c>
      <c r="B177" s="496" t="s">
        <v>494</v>
      </c>
      <c r="C177" s="496" t="s">
        <v>256</v>
      </c>
      <c r="D177" s="496" t="s">
        <v>510</v>
      </c>
      <c r="E177" s="497">
        <v>1.195513</v>
      </c>
      <c r="F177" s="498">
        <v>9.3487973949258603</v>
      </c>
      <c r="G177" s="498">
        <v>0.80098058468623934</v>
      </c>
      <c r="H177" s="498">
        <v>0.65371456353883228</v>
      </c>
      <c r="I177" s="498">
        <v>0.1197469567457652</v>
      </c>
      <c r="J177" s="498">
        <v>4.8603821121142136E-3</v>
      </c>
      <c r="K177" s="498">
        <v>1.933558229814314E-3</v>
      </c>
      <c r="L177" s="498">
        <v>0.13536553295530873</v>
      </c>
      <c r="M177" s="498">
        <v>3.888297325081367E-2</v>
      </c>
      <c r="N177" s="498">
        <v>1.2890466268455466E-2</v>
      </c>
      <c r="O177" s="499">
        <v>11.17660882</v>
      </c>
      <c r="P177" s="499">
        <v>0.95758270174000004</v>
      </c>
      <c r="Q177" s="499">
        <v>0.781524259</v>
      </c>
      <c r="R177" s="499">
        <v>0.1431590435</v>
      </c>
      <c r="S177" s="499">
        <v>5.8106499999999997E-3</v>
      </c>
      <c r="T177" s="499">
        <v>2.3115940000000001E-3</v>
      </c>
      <c r="U177" s="499">
        <v>0.16183125440000001</v>
      </c>
      <c r="V177" s="499">
        <v>4.6485100000000001E-2</v>
      </c>
      <c r="W177" s="499">
        <v>1.5410719999999999E-2</v>
      </c>
    </row>
    <row r="178" spans="1:23" customFormat="1" x14ac:dyDescent="0.3">
      <c r="A178" s="225" t="s">
        <v>666</v>
      </c>
      <c r="B178" s="496" t="s">
        <v>494</v>
      </c>
      <c r="C178" s="496" t="s">
        <v>256</v>
      </c>
      <c r="D178" s="496" t="s">
        <v>512</v>
      </c>
      <c r="E178" s="497">
        <v>1.7257940000000001</v>
      </c>
      <c r="F178" s="498">
        <v>9.3475433626493079</v>
      </c>
      <c r="G178" s="498">
        <v>0.80037382724125816</v>
      </c>
      <c r="H178" s="498">
        <v>0.65002001397617559</v>
      </c>
      <c r="I178" s="498">
        <v>0.14967752396867762</v>
      </c>
      <c r="J178" s="498">
        <v>4.850335555692047E-3</v>
      </c>
      <c r="K178" s="498">
        <v>1.9326350653670137E-3</v>
      </c>
      <c r="L178" s="498">
        <v>0.16919976752729468</v>
      </c>
      <c r="M178" s="498">
        <v>3.8802661267799049E-2</v>
      </c>
      <c r="N178" s="498">
        <v>1.2884289781978614E-2</v>
      </c>
      <c r="O178" s="499">
        <v>16.13193425</v>
      </c>
      <c r="P178" s="499">
        <v>1.3812803488099998</v>
      </c>
      <c r="Q178" s="499">
        <v>1.12180064</v>
      </c>
      <c r="R178" s="499">
        <v>0.25831257280000003</v>
      </c>
      <c r="S178" s="499">
        <v>8.3706800000000001E-3</v>
      </c>
      <c r="T178" s="499">
        <v>3.3353300000000001E-3</v>
      </c>
      <c r="U178" s="499">
        <v>0.29200394359999998</v>
      </c>
      <c r="V178" s="499">
        <v>6.6965399999999994E-2</v>
      </c>
      <c r="W178" s="499">
        <v>2.2235629999999999E-2</v>
      </c>
    </row>
    <row r="179" spans="1:23" customFormat="1" x14ac:dyDescent="0.3">
      <c r="A179" s="225" t="s">
        <v>667</v>
      </c>
      <c r="B179" s="496" t="s">
        <v>494</v>
      </c>
      <c r="C179" s="496" t="s">
        <v>256</v>
      </c>
      <c r="D179" s="496" t="s">
        <v>514</v>
      </c>
      <c r="E179" s="497">
        <v>2.123084</v>
      </c>
      <c r="F179" s="498">
        <v>9.3518292540474146</v>
      </c>
      <c r="G179" s="498">
        <v>0.80238423846159646</v>
      </c>
      <c r="H179" s="498">
        <v>0.64118343880882722</v>
      </c>
      <c r="I179" s="498">
        <v>9.311629398554179E-2</v>
      </c>
      <c r="J179" s="498">
        <v>4.8832971281400073E-3</v>
      </c>
      <c r="K179" s="498">
        <v>1.9357076780758557E-3</v>
      </c>
      <c r="L179" s="498">
        <v>0.10526125085017833</v>
      </c>
      <c r="M179" s="498">
        <v>3.9066424126412327E-2</v>
      </c>
      <c r="N179" s="498">
        <v>1.2904764955131308E-2</v>
      </c>
      <c r="O179" s="499">
        <v>19.854719060000001</v>
      </c>
      <c r="P179" s="499">
        <v>1.70352913853</v>
      </c>
      <c r="Q179" s="499">
        <v>1.3612863000000002</v>
      </c>
      <c r="R179" s="499">
        <v>0.19769371390000001</v>
      </c>
      <c r="S179" s="499">
        <v>1.0367649999999999E-2</v>
      </c>
      <c r="T179" s="499">
        <v>4.1096700000000002E-3</v>
      </c>
      <c r="U179" s="499">
        <v>0.22347847749999999</v>
      </c>
      <c r="V179" s="499">
        <v>8.2941299999999996E-2</v>
      </c>
      <c r="W179" s="499">
        <v>2.7397899999999999E-2</v>
      </c>
    </row>
    <row r="180" spans="1:23" customFormat="1" x14ac:dyDescent="0.3">
      <c r="A180" s="225" t="s">
        <v>668</v>
      </c>
      <c r="B180" s="496" t="s">
        <v>494</v>
      </c>
      <c r="C180" s="496" t="s">
        <v>256</v>
      </c>
      <c r="D180" s="496" t="s">
        <v>516</v>
      </c>
      <c r="E180" s="497">
        <v>2.2332369999999999</v>
      </c>
      <c r="F180" s="498">
        <v>9.3501910410762488</v>
      </c>
      <c r="G180" s="498">
        <v>0.7809623699455096</v>
      </c>
      <c r="H180" s="498">
        <v>0.61071504278318878</v>
      </c>
      <c r="I180" s="498">
        <v>9.3302589604238165E-2</v>
      </c>
      <c r="J180" s="498">
        <v>4.8710951860460846E-3</v>
      </c>
      <c r="K180" s="498">
        <v>1.9345774765508542E-3</v>
      </c>
      <c r="L180" s="498">
        <v>0.10547225713168822</v>
      </c>
      <c r="M180" s="498">
        <v>3.8968815222029732E-2</v>
      </c>
      <c r="N180" s="498">
        <v>1.2897242881073528E-2</v>
      </c>
      <c r="O180" s="499">
        <v>20.881192589999998</v>
      </c>
      <c r="P180" s="499">
        <v>1.74407406017</v>
      </c>
      <c r="Q180" s="499">
        <v>1.3638714300000001</v>
      </c>
      <c r="R180" s="499">
        <v>0.20836679530000002</v>
      </c>
      <c r="S180" s="499">
        <v>1.0878309999999999E-2</v>
      </c>
      <c r="T180" s="499">
        <v>4.3203699999999996E-3</v>
      </c>
      <c r="U180" s="499">
        <v>0.2355445471</v>
      </c>
      <c r="V180" s="499">
        <v>8.702660000000001E-2</v>
      </c>
      <c r="W180" s="499">
        <v>2.8802600000000001E-2</v>
      </c>
    </row>
    <row r="181" spans="1:23" customFormat="1" x14ac:dyDescent="0.3">
      <c r="A181" s="225" t="s">
        <v>669</v>
      </c>
      <c r="B181" s="496" t="s">
        <v>494</v>
      </c>
      <c r="C181" s="496" t="s">
        <v>256</v>
      </c>
      <c r="D181" s="496" t="s">
        <v>518</v>
      </c>
      <c r="E181" s="497">
        <v>3.5765099999999999</v>
      </c>
      <c r="F181" s="498">
        <v>9.3537154320832325</v>
      </c>
      <c r="G181" s="498">
        <v>0.78098949109327254</v>
      </c>
      <c r="H181" s="498">
        <v>0.60000691176593945</v>
      </c>
      <c r="I181" s="498">
        <v>9.3241824879561355E-2</v>
      </c>
      <c r="J181" s="498">
        <v>4.891458432941611E-3</v>
      </c>
      <c r="K181" s="498">
        <v>1.9439509465931874E-3</v>
      </c>
      <c r="L181" s="498">
        <v>0.10540381083793979</v>
      </c>
      <c r="M181" s="498">
        <v>3.9131695423751084E-2</v>
      </c>
      <c r="N181" s="498">
        <v>1.295975685794252E-2</v>
      </c>
      <c r="O181" s="499">
        <v>33.453656780000003</v>
      </c>
      <c r="P181" s="499">
        <v>2.7932167247900002</v>
      </c>
      <c r="Q181" s="499">
        <v>2.14593072</v>
      </c>
      <c r="R181" s="499">
        <v>0.33348031909999998</v>
      </c>
      <c r="S181" s="499">
        <v>1.7494349999999999E-2</v>
      </c>
      <c r="T181" s="499">
        <v>6.95256E-3</v>
      </c>
      <c r="U181" s="499">
        <v>0.3769777835</v>
      </c>
      <c r="V181" s="499">
        <v>0.13995489999999999</v>
      </c>
      <c r="W181" s="499">
        <v>4.6350700000000002E-2</v>
      </c>
    </row>
    <row r="182" spans="1:23" customFormat="1" x14ac:dyDescent="0.3">
      <c r="A182" s="225" t="s">
        <v>670</v>
      </c>
      <c r="B182" s="496" t="s">
        <v>494</v>
      </c>
      <c r="C182" s="496" t="s">
        <v>256</v>
      </c>
      <c r="D182" s="496" t="s">
        <v>520</v>
      </c>
      <c r="E182" s="497">
        <v>3.35541</v>
      </c>
      <c r="F182" s="498">
        <v>9.3480654167448982</v>
      </c>
      <c r="G182" s="498">
        <v>0.77933951307589833</v>
      </c>
      <c r="H182" s="498">
        <v>0.59604269224923334</v>
      </c>
      <c r="I182" s="498">
        <v>9.3553690845530071E-2</v>
      </c>
      <c r="J182" s="498">
        <v>4.8545840895747464E-3</v>
      </c>
      <c r="K182" s="498">
        <v>1.9330156374332795E-3</v>
      </c>
      <c r="L182" s="498">
        <v>0.10575613683573692</v>
      </c>
      <c r="M182" s="498">
        <v>3.8836684637644871E-2</v>
      </c>
      <c r="N182" s="498">
        <v>1.2886830521456396E-2</v>
      </c>
      <c r="O182" s="499">
        <v>31.366592179999998</v>
      </c>
      <c r="P182" s="499">
        <v>2.6150035955700002</v>
      </c>
      <c r="Q182" s="499">
        <v>1.9999676099999999</v>
      </c>
      <c r="R182" s="499">
        <v>0.31391098980000004</v>
      </c>
      <c r="S182" s="499">
        <v>1.6289120000000001E-2</v>
      </c>
      <c r="T182" s="499">
        <v>6.4860600000000001E-3</v>
      </c>
      <c r="U182" s="499">
        <v>0.35485519910000002</v>
      </c>
      <c r="V182" s="499">
        <v>0.13031299999999998</v>
      </c>
      <c r="W182" s="499">
        <v>4.3240600000000004E-2</v>
      </c>
    </row>
    <row r="183" spans="1:23" customFormat="1" x14ac:dyDescent="0.3">
      <c r="A183" s="225" t="s">
        <v>671</v>
      </c>
      <c r="B183" s="496" t="s">
        <v>494</v>
      </c>
      <c r="C183" s="496" t="s">
        <v>256</v>
      </c>
      <c r="D183" s="496" t="s">
        <v>522</v>
      </c>
      <c r="E183" s="497">
        <v>6.3708299999999998</v>
      </c>
      <c r="F183" s="498">
        <v>7.7305934736918109</v>
      </c>
      <c r="G183" s="498">
        <v>0.65921928286110287</v>
      </c>
      <c r="H183" s="498">
        <v>0.56887802845155189</v>
      </c>
      <c r="I183" s="498">
        <v>0.12290328968125033</v>
      </c>
      <c r="J183" s="498">
        <v>4.8702759295099693E-3</v>
      </c>
      <c r="K183" s="498">
        <v>1.941227438183094E-3</v>
      </c>
      <c r="L183" s="498">
        <v>0.13893352938314163</v>
      </c>
      <c r="M183" s="498">
        <v>3.8962270222247339E-2</v>
      </c>
      <c r="N183" s="498">
        <v>1.2941594737263433E-2</v>
      </c>
      <c r="O183" s="499">
        <v>49.250296819999996</v>
      </c>
      <c r="P183" s="499">
        <v>4.1997739838300001</v>
      </c>
      <c r="Q183" s="499">
        <v>3.6242252100000001</v>
      </c>
      <c r="R183" s="499">
        <v>0.78299596500000002</v>
      </c>
      <c r="S183" s="499">
        <v>3.1027699999999998E-2</v>
      </c>
      <c r="T183" s="499">
        <v>1.236723E-2</v>
      </c>
      <c r="U183" s="499">
        <v>0.8851218970000001</v>
      </c>
      <c r="V183" s="499">
        <v>0.248222</v>
      </c>
      <c r="W183" s="499">
        <v>8.24487E-2</v>
      </c>
    </row>
    <row r="184" spans="1:23" customFormat="1" x14ac:dyDescent="0.3">
      <c r="A184" s="225" t="s">
        <v>672</v>
      </c>
      <c r="B184" s="496" t="s">
        <v>494</v>
      </c>
      <c r="C184" s="496" t="s">
        <v>256</v>
      </c>
      <c r="D184" s="496" t="s">
        <v>524</v>
      </c>
      <c r="E184" s="497">
        <v>6.1068300000000004</v>
      </c>
      <c r="F184" s="498">
        <v>7.5113258744716971</v>
      </c>
      <c r="G184" s="498">
        <v>0.47268590409263073</v>
      </c>
      <c r="H184" s="498">
        <v>0.45652078901819759</v>
      </c>
      <c r="I184" s="498">
        <v>9.2550115690137102E-2</v>
      </c>
      <c r="J184" s="498">
        <v>4.9011516613365691E-3</v>
      </c>
      <c r="K184" s="498">
        <v>1.9373684874149108E-3</v>
      </c>
      <c r="L184" s="498">
        <v>0.10462139489718887</v>
      </c>
      <c r="M184" s="498">
        <v>3.9209213290692546E-2</v>
      </c>
      <c r="N184" s="498">
        <v>1.2915866333269469E-2</v>
      </c>
      <c r="O184" s="499">
        <v>45.870390189999995</v>
      </c>
      <c r="P184" s="499">
        <v>2.8866124596900002</v>
      </c>
      <c r="Q184" s="499">
        <v>2.7878948499999998</v>
      </c>
      <c r="R184" s="499">
        <v>0.56518782300000003</v>
      </c>
      <c r="S184" s="499">
        <v>2.9930500000000002E-2</v>
      </c>
      <c r="T184" s="499">
        <v>1.183118E-2</v>
      </c>
      <c r="U184" s="499">
        <v>0.63890507299999999</v>
      </c>
      <c r="V184" s="499">
        <v>0.23944399999999999</v>
      </c>
      <c r="W184" s="499">
        <v>7.8875000000000001E-2</v>
      </c>
    </row>
    <row r="185" spans="1:23" customFormat="1" x14ac:dyDescent="0.3">
      <c r="A185" s="225" t="s">
        <v>673</v>
      </c>
      <c r="B185" s="496" t="s">
        <v>494</v>
      </c>
      <c r="C185" s="496" t="s">
        <v>256</v>
      </c>
      <c r="D185" s="496" t="s">
        <v>526</v>
      </c>
      <c r="E185" s="497">
        <v>9.3896800000000002</v>
      </c>
      <c r="F185" s="498">
        <v>22.445588824113283</v>
      </c>
      <c r="G185" s="498">
        <v>0.19440811764618177</v>
      </c>
      <c r="H185" s="498">
        <v>0.67708152141500033</v>
      </c>
      <c r="I185" s="498">
        <v>3.9892986661952269E-2</v>
      </c>
      <c r="J185" s="498">
        <v>4.9169513764047339E-3</v>
      </c>
      <c r="K185" s="498">
        <v>1.9322852322975863E-3</v>
      </c>
      <c r="L185" s="498">
        <v>4.5096300406403625E-2</v>
      </c>
      <c r="M185" s="498">
        <v>3.9335632311218269E-2</v>
      </c>
      <c r="N185" s="498">
        <v>1.288199384856566E-2</v>
      </c>
      <c r="O185" s="499">
        <v>210.75689647000002</v>
      </c>
      <c r="P185" s="499">
        <v>1.8254300140999999</v>
      </c>
      <c r="Q185" s="499">
        <v>6.3575788200000005</v>
      </c>
      <c r="R185" s="499">
        <v>0.37458237899999997</v>
      </c>
      <c r="S185" s="499">
        <v>4.6168600000000004E-2</v>
      </c>
      <c r="T185" s="499">
        <v>1.814354E-2</v>
      </c>
      <c r="U185" s="499">
        <v>0.42343983000000002</v>
      </c>
      <c r="V185" s="499">
        <v>0.36934899999999998</v>
      </c>
      <c r="W185" s="499">
        <v>0.1209578</v>
      </c>
    </row>
    <row r="186" spans="1:23" customFormat="1" x14ac:dyDescent="0.3">
      <c r="A186" s="225" t="s">
        <v>674</v>
      </c>
      <c r="B186" s="496" t="s">
        <v>494</v>
      </c>
      <c r="C186" s="496" t="s">
        <v>256</v>
      </c>
      <c r="D186" s="496" t="s">
        <v>528</v>
      </c>
      <c r="E186" s="497">
        <v>10.27303</v>
      </c>
      <c r="F186" s="498">
        <v>22.428833776402872</v>
      </c>
      <c r="G186" s="498">
        <v>0.1944078702193997</v>
      </c>
      <c r="H186" s="498">
        <v>0.67422341509759043</v>
      </c>
      <c r="I186" s="498">
        <v>3.7788703819613106E-2</v>
      </c>
      <c r="J186" s="498">
        <v>4.9169621815569504E-3</v>
      </c>
      <c r="K186" s="498">
        <v>1.9322887210491938E-3</v>
      </c>
      <c r="L186" s="498">
        <v>4.2717498440090214E-2</v>
      </c>
      <c r="M186" s="498">
        <v>3.9335716920908433E-2</v>
      </c>
      <c r="N186" s="498">
        <v>1.2881983212353123E-2</v>
      </c>
      <c r="O186" s="499">
        <v>230.41208225</v>
      </c>
      <c r="P186" s="499">
        <v>1.9971578829999999</v>
      </c>
      <c r="Q186" s="499">
        <v>6.9263173699999996</v>
      </c>
      <c r="R186" s="499">
        <v>0.38820448800000001</v>
      </c>
      <c r="S186" s="499">
        <v>5.0512100000000004E-2</v>
      </c>
      <c r="T186" s="499">
        <v>1.985046E-2</v>
      </c>
      <c r="U186" s="499">
        <v>0.43883814300000001</v>
      </c>
      <c r="V186" s="499">
        <v>0.40409699999999998</v>
      </c>
      <c r="W186" s="499">
        <v>0.13233700000000001</v>
      </c>
    </row>
    <row r="187" spans="1:23" customFormat="1" x14ac:dyDescent="0.3">
      <c r="A187" s="225" t="s">
        <v>675</v>
      </c>
      <c r="B187" s="496" t="s">
        <v>494</v>
      </c>
      <c r="C187" s="496" t="s">
        <v>256</v>
      </c>
      <c r="D187" s="496" t="s">
        <v>530</v>
      </c>
      <c r="E187" s="497">
        <v>14.13358</v>
      </c>
      <c r="F187" s="498">
        <v>22.412078342500624</v>
      </c>
      <c r="G187" s="498">
        <v>0.19440721333872948</v>
      </c>
      <c r="H187" s="498">
        <v>0.67160620309928554</v>
      </c>
      <c r="I187" s="498">
        <v>3.5700791589958099E-2</v>
      </c>
      <c r="J187" s="498">
        <v>4.9169354119763002E-3</v>
      </c>
      <c r="K187" s="498">
        <v>1.9322846723901518E-3</v>
      </c>
      <c r="L187" s="498">
        <v>4.0357214661819581E-2</v>
      </c>
      <c r="M187" s="498">
        <v>3.9335469145113974E-2</v>
      </c>
      <c r="N187" s="498">
        <v>1.288200158770814E-2</v>
      </c>
      <c r="O187" s="499">
        <v>316.76290222</v>
      </c>
      <c r="P187" s="499">
        <v>2.7476699023000002</v>
      </c>
      <c r="Q187" s="499">
        <v>9.4922000000000004</v>
      </c>
      <c r="R187" s="499">
        <v>0.50457999399999998</v>
      </c>
      <c r="S187" s="499">
        <v>6.9493899999999997E-2</v>
      </c>
      <c r="T187" s="499">
        <v>2.7310100000000004E-2</v>
      </c>
      <c r="U187" s="499">
        <v>0.570391922</v>
      </c>
      <c r="V187" s="499">
        <v>0.55595099999999997</v>
      </c>
      <c r="W187" s="499">
        <v>0.1820688</v>
      </c>
    </row>
    <row r="188" spans="1:23" customFormat="1" x14ac:dyDescent="0.3">
      <c r="A188" s="225" t="s">
        <v>676</v>
      </c>
      <c r="B188" s="496" t="s">
        <v>494</v>
      </c>
      <c r="C188" s="496" t="s">
        <v>256</v>
      </c>
      <c r="D188" s="496" t="s">
        <v>532</v>
      </c>
      <c r="E188" s="497">
        <v>12.67745</v>
      </c>
      <c r="F188" s="498">
        <v>22.395499847366782</v>
      </c>
      <c r="G188" s="498">
        <v>0.19440641291426902</v>
      </c>
      <c r="H188" s="498">
        <v>0.66922826278155301</v>
      </c>
      <c r="I188" s="498">
        <v>3.1765765276139918E-2</v>
      </c>
      <c r="J188" s="498">
        <v>4.9169509641134451E-3</v>
      </c>
      <c r="K188" s="498">
        <v>1.9322892222016254E-3</v>
      </c>
      <c r="L188" s="498">
        <v>3.5908906601879717E-2</v>
      </c>
      <c r="M188" s="498">
        <v>3.933559193686427E-2</v>
      </c>
      <c r="N188" s="498">
        <v>1.2882007028227284E-2</v>
      </c>
      <c r="O188" s="499">
        <v>283.91782954000001</v>
      </c>
      <c r="P188" s="499">
        <v>2.4645775793999998</v>
      </c>
      <c r="Q188" s="499">
        <v>8.4841078400000001</v>
      </c>
      <c r="R188" s="499">
        <v>0.40270890100000001</v>
      </c>
      <c r="S188" s="499">
        <v>6.2334399999999998E-2</v>
      </c>
      <c r="T188" s="499">
        <v>2.4496499999999997E-2</v>
      </c>
      <c r="U188" s="499">
        <v>0.45523336800000003</v>
      </c>
      <c r="V188" s="499">
        <v>0.49867499999999998</v>
      </c>
      <c r="W188" s="499">
        <v>0.16331099999999998</v>
      </c>
    </row>
    <row r="189" spans="1:23" customFormat="1" x14ac:dyDescent="0.3">
      <c r="A189" s="225" t="s">
        <v>677</v>
      </c>
      <c r="B189" s="496" t="s">
        <v>494</v>
      </c>
      <c r="C189" s="496" t="s">
        <v>256</v>
      </c>
      <c r="D189" s="496" t="s">
        <v>534</v>
      </c>
      <c r="E189" s="497">
        <v>14.223240000000001</v>
      </c>
      <c r="F189" s="498">
        <v>22.000545766646699</v>
      </c>
      <c r="G189" s="498">
        <v>0.18872706696927</v>
      </c>
      <c r="H189" s="498">
        <v>0.64090414279728103</v>
      </c>
      <c r="I189" s="498">
        <v>2.7488326569754855E-2</v>
      </c>
      <c r="J189" s="498">
        <v>4.9293409940351137E-3</v>
      </c>
      <c r="K189" s="498">
        <v>1.9322882831197391E-3</v>
      </c>
      <c r="L189" s="498">
        <v>3.1073685742489053E-2</v>
      </c>
      <c r="M189" s="498">
        <v>3.9434756075268362E-2</v>
      </c>
      <c r="N189" s="498">
        <v>1.2881980477022112E-2</v>
      </c>
      <c r="O189" s="499">
        <v>312.91904256999999</v>
      </c>
      <c r="P189" s="499">
        <v>2.6843103679999998</v>
      </c>
      <c r="Q189" s="499">
        <v>9.1157334399999996</v>
      </c>
      <c r="R189" s="499">
        <v>0.39097306600000004</v>
      </c>
      <c r="S189" s="499">
        <v>7.0111199999999999E-2</v>
      </c>
      <c r="T189" s="499">
        <v>2.7483399999999998E-2</v>
      </c>
      <c r="U189" s="499">
        <v>0.44196848999999999</v>
      </c>
      <c r="V189" s="499">
        <v>0.56089</v>
      </c>
      <c r="W189" s="499">
        <v>0.18322349999999998</v>
      </c>
    </row>
    <row r="190" spans="1:23" customFormat="1" x14ac:dyDescent="0.3">
      <c r="A190" s="225" t="s">
        <v>678</v>
      </c>
      <c r="B190" s="496" t="s">
        <v>494</v>
      </c>
      <c r="C190" s="496" t="s">
        <v>256</v>
      </c>
      <c r="D190" s="496" t="s">
        <v>536</v>
      </c>
      <c r="E190" s="497">
        <v>15.403600000000001</v>
      </c>
      <c r="F190" s="498">
        <v>22.000613531252434</v>
      </c>
      <c r="G190" s="498">
        <v>0.18872752334519202</v>
      </c>
      <c r="H190" s="498">
        <v>0.64062773117972427</v>
      </c>
      <c r="I190" s="498">
        <v>2.7488475745929521E-2</v>
      </c>
      <c r="J190" s="498">
        <v>4.929347684956762E-3</v>
      </c>
      <c r="K190" s="498">
        <v>1.9322950479108778E-3</v>
      </c>
      <c r="L190" s="498">
        <v>3.107374224207328E-2</v>
      </c>
      <c r="M190" s="498">
        <v>3.9434807447609639E-2</v>
      </c>
      <c r="N190" s="498">
        <v>1.2882001610013244E-2</v>
      </c>
      <c r="O190" s="499">
        <v>338.88865059</v>
      </c>
      <c r="P190" s="499">
        <v>2.9070832786</v>
      </c>
      <c r="Q190" s="499">
        <v>9.8679733200000008</v>
      </c>
      <c r="R190" s="499">
        <v>0.42342148499999999</v>
      </c>
      <c r="S190" s="499">
        <v>7.5929699999999989E-2</v>
      </c>
      <c r="T190" s="499">
        <v>2.97643E-2</v>
      </c>
      <c r="U190" s="499">
        <v>0.47864749600000001</v>
      </c>
      <c r="V190" s="499">
        <v>0.60743799999999992</v>
      </c>
      <c r="W190" s="499">
        <v>0.1984292</v>
      </c>
    </row>
    <row r="191" spans="1:23" customFormat="1" x14ac:dyDescent="0.3">
      <c r="A191" s="225" t="s">
        <v>679</v>
      </c>
      <c r="B191" s="496" t="s">
        <v>494</v>
      </c>
      <c r="C191" s="496" t="s">
        <v>256</v>
      </c>
      <c r="D191" s="496" t="s">
        <v>538</v>
      </c>
      <c r="E191" s="497">
        <v>20.094049999999999</v>
      </c>
      <c r="F191" s="498">
        <v>22.000554006783105</v>
      </c>
      <c r="G191" s="498">
        <v>0.18872699559819947</v>
      </c>
      <c r="H191" s="498">
        <v>0.61711552623786647</v>
      </c>
      <c r="I191" s="498">
        <v>2.7488373523505714E-2</v>
      </c>
      <c r="J191" s="498">
        <v>4.929344756283577E-3</v>
      </c>
      <c r="K191" s="498">
        <v>1.932288413734414E-3</v>
      </c>
      <c r="L191" s="498">
        <v>3.1073652001463118E-2</v>
      </c>
      <c r="M191" s="498">
        <v>3.9434758050268616E-2</v>
      </c>
      <c r="N191" s="498">
        <v>1.2881972524204926E-2</v>
      </c>
      <c r="O191" s="499">
        <v>442.08023224000004</v>
      </c>
      <c r="P191" s="499">
        <v>3.7922896859000002</v>
      </c>
      <c r="Q191" s="499">
        <v>12.40035024</v>
      </c>
      <c r="R191" s="499">
        <v>0.552352752</v>
      </c>
      <c r="S191" s="499">
        <v>9.90505E-2</v>
      </c>
      <c r="T191" s="499">
        <v>3.8827500000000001E-2</v>
      </c>
      <c r="U191" s="499">
        <v>0.62439551699999996</v>
      </c>
      <c r="V191" s="499">
        <v>0.792404</v>
      </c>
      <c r="W191" s="499">
        <v>0.258851</v>
      </c>
    </row>
    <row r="192" spans="1:23" customFormat="1" x14ac:dyDescent="0.3">
      <c r="A192" s="225" t="s">
        <v>680</v>
      </c>
      <c r="B192" s="496" t="s">
        <v>494</v>
      </c>
      <c r="C192" s="496" t="s">
        <v>256</v>
      </c>
      <c r="D192" s="496" t="s">
        <v>540</v>
      </c>
      <c r="E192" s="497">
        <v>22.304009999999998</v>
      </c>
      <c r="F192" s="498">
        <v>22.000547964693347</v>
      </c>
      <c r="G192" s="498">
        <v>0.1850511674402944</v>
      </c>
      <c r="H192" s="498">
        <v>0.61686014308637782</v>
      </c>
      <c r="I192" s="498">
        <v>2.7488369938858528E-2</v>
      </c>
      <c r="J192" s="498">
        <v>4.9293378186254407E-3</v>
      </c>
      <c r="K192" s="498">
        <v>1.9322893058243789E-3</v>
      </c>
      <c r="L192" s="498">
        <v>3.1073673747456176E-2</v>
      </c>
      <c r="M192" s="498">
        <v>3.9434702549003525E-2</v>
      </c>
      <c r="N192" s="498">
        <v>1.2881988485478623E-2</v>
      </c>
      <c r="O192" s="499">
        <v>490.70044180999997</v>
      </c>
      <c r="P192" s="499">
        <v>4.1273830891000003</v>
      </c>
      <c r="Q192" s="499">
        <v>13.758454800000001</v>
      </c>
      <c r="R192" s="499">
        <v>0.6131008779999999</v>
      </c>
      <c r="S192" s="499">
        <v>0.109944</v>
      </c>
      <c r="T192" s="499">
        <v>4.3097799999999999E-2</v>
      </c>
      <c r="U192" s="499">
        <v>0.69306752999999999</v>
      </c>
      <c r="V192" s="499">
        <v>0.879552</v>
      </c>
      <c r="W192" s="499">
        <v>0.28732000000000002</v>
      </c>
    </row>
    <row r="193" spans="1:23" customFormat="1" x14ac:dyDescent="0.3">
      <c r="A193" s="225" t="s">
        <v>681</v>
      </c>
      <c r="B193" s="496" t="s">
        <v>494</v>
      </c>
      <c r="C193" s="496" t="s">
        <v>256</v>
      </c>
      <c r="D193" s="496" t="s">
        <v>542</v>
      </c>
      <c r="E193" s="497">
        <v>15.359729999999999</v>
      </c>
      <c r="F193" s="498">
        <v>22.000591048800988</v>
      </c>
      <c r="G193" s="498">
        <v>0.18505212588372322</v>
      </c>
      <c r="H193" s="498">
        <v>0.61653858368604142</v>
      </c>
      <c r="I193" s="498">
        <v>2.748845272670809E-2</v>
      </c>
      <c r="J193" s="498">
        <v>4.9293444611331061E-3</v>
      </c>
      <c r="K193" s="498">
        <v>1.932293080672642E-3</v>
      </c>
      <c r="L193" s="498">
        <v>3.1073753640200711E-2</v>
      </c>
      <c r="M193" s="498">
        <v>3.9434807773313728E-2</v>
      </c>
      <c r="N193" s="498">
        <v>1.2881997274691677E-2</v>
      </c>
      <c r="O193" s="499">
        <v>337.92313834999999</v>
      </c>
      <c r="P193" s="499">
        <v>2.8423506894999999</v>
      </c>
      <c r="Q193" s="499">
        <v>9.4698661800000004</v>
      </c>
      <c r="R193" s="499">
        <v>0.42221521200000001</v>
      </c>
      <c r="S193" s="499">
        <v>7.57134E-2</v>
      </c>
      <c r="T193" s="499">
        <v>2.9679499999999998E-2</v>
      </c>
      <c r="U193" s="499">
        <v>0.47728446600000002</v>
      </c>
      <c r="V193" s="499">
        <v>0.60570800000000002</v>
      </c>
      <c r="W193" s="499">
        <v>0.19786399999999998</v>
      </c>
    </row>
    <row r="194" spans="1:23" customFormat="1" x14ac:dyDescent="0.3">
      <c r="A194" s="225" t="s">
        <v>682</v>
      </c>
      <c r="B194" s="496" t="s">
        <v>494</v>
      </c>
      <c r="C194" s="496" t="s">
        <v>256</v>
      </c>
      <c r="D194" s="496" t="s">
        <v>544</v>
      </c>
      <c r="E194" s="497">
        <v>17.52833</v>
      </c>
      <c r="F194" s="498">
        <v>22.001911025750882</v>
      </c>
      <c r="G194" s="498">
        <v>0.18526481933532743</v>
      </c>
      <c r="H194" s="498">
        <v>0.60959438691535361</v>
      </c>
      <c r="I194" s="498">
        <v>2.5122713116423525E-2</v>
      </c>
      <c r="J194" s="498">
        <v>4.9293458076154432E-3</v>
      </c>
      <c r="K194" s="498">
        <v>1.932289042937918E-3</v>
      </c>
      <c r="L194" s="498">
        <v>2.8399388247482785E-2</v>
      </c>
      <c r="M194" s="498">
        <v>3.9434846331624293E-2</v>
      </c>
      <c r="N194" s="498">
        <v>1.2881985905103338E-2</v>
      </c>
      <c r="O194" s="499">
        <v>385.65675708999999</v>
      </c>
      <c r="P194" s="499">
        <v>3.2473828907</v>
      </c>
      <c r="Q194" s="499">
        <v>10.68517158</v>
      </c>
      <c r="R194" s="499">
        <v>0.440359206</v>
      </c>
      <c r="S194" s="499">
        <v>8.6403199999999999E-2</v>
      </c>
      <c r="T194" s="499">
        <v>3.3869799999999999E-2</v>
      </c>
      <c r="U194" s="499">
        <v>0.49779384899999995</v>
      </c>
      <c r="V194" s="499">
        <v>0.69122700000000004</v>
      </c>
      <c r="W194" s="499">
        <v>0.22579969999999999</v>
      </c>
    </row>
    <row r="195" spans="1:23" customFormat="1" x14ac:dyDescent="0.3">
      <c r="A195" s="225" t="s">
        <v>683</v>
      </c>
      <c r="B195" s="496" t="s">
        <v>494</v>
      </c>
      <c r="C195" s="496" t="s">
        <v>256</v>
      </c>
      <c r="D195" s="496" t="s">
        <v>546</v>
      </c>
      <c r="E195" s="497">
        <v>18.161339999999999</v>
      </c>
      <c r="F195" s="498">
        <v>22.001849842027074</v>
      </c>
      <c r="G195" s="498">
        <v>0.1852636743819564</v>
      </c>
      <c r="H195" s="498">
        <v>0.60942527258451196</v>
      </c>
      <c r="I195" s="498">
        <v>2.5122584952431925E-2</v>
      </c>
      <c r="J195" s="498">
        <v>4.929333408217676E-3</v>
      </c>
      <c r="K195" s="498">
        <v>1.9322858335343097E-3</v>
      </c>
      <c r="L195" s="498">
        <v>2.8399347625230296E-2</v>
      </c>
      <c r="M195" s="498">
        <v>3.9434645240934867E-2</v>
      </c>
      <c r="N195" s="498">
        <v>1.2881984479118832E-2</v>
      </c>
      <c r="O195" s="499">
        <v>399.58307560999998</v>
      </c>
      <c r="P195" s="499">
        <v>3.3646365801</v>
      </c>
      <c r="Q195" s="499">
        <v>11.067979579999999</v>
      </c>
      <c r="R195" s="499">
        <v>0.45625980700000002</v>
      </c>
      <c r="S195" s="499">
        <v>8.95233E-2</v>
      </c>
      <c r="T195" s="499">
        <v>3.5092899999999996E-2</v>
      </c>
      <c r="U195" s="499">
        <v>0.51577020799999995</v>
      </c>
      <c r="V195" s="499">
        <v>0.71618599999999999</v>
      </c>
      <c r="W195" s="499">
        <v>0.2339541</v>
      </c>
    </row>
    <row r="196" spans="1:23" customFormat="1" x14ac:dyDescent="0.3">
      <c r="A196" s="225" t="s">
        <v>684</v>
      </c>
      <c r="B196" s="496" t="s">
        <v>494</v>
      </c>
      <c r="C196" s="496" t="s">
        <v>256</v>
      </c>
      <c r="D196" s="496" t="s">
        <v>548</v>
      </c>
      <c r="E196" s="497">
        <v>19.012999999999998</v>
      </c>
      <c r="F196" s="498">
        <v>21.96333789512439</v>
      </c>
      <c r="G196" s="498">
        <v>0.18296418991216537</v>
      </c>
      <c r="H196" s="498">
        <v>0.57906224477988755</v>
      </c>
      <c r="I196" s="498">
        <v>2.3963674380686903E-2</v>
      </c>
      <c r="J196" s="498">
        <v>4.9293536001683057E-3</v>
      </c>
      <c r="K196" s="498">
        <v>1.9322936937884606E-3</v>
      </c>
      <c r="L196" s="498">
        <v>2.7089190606427185E-2</v>
      </c>
      <c r="M196" s="498">
        <v>3.9434807763109453E-2</v>
      </c>
      <c r="N196" s="498">
        <v>1.2882028086046391E-2</v>
      </c>
      <c r="O196" s="499">
        <v>417.58894340000001</v>
      </c>
      <c r="P196" s="499">
        <v>3.4786981427999999</v>
      </c>
      <c r="Q196" s="499">
        <v>11.009710460000001</v>
      </c>
      <c r="R196" s="499">
        <v>0.45562134100000001</v>
      </c>
      <c r="S196" s="499">
        <v>9.3721799999999994E-2</v>
      </c>
      <c r="T196" s="499">
        <v>3.6738699999999999E-2</v>
      </c>
      <c r="U196" s="499">
        <v>0.51504678100000001</v>
      </c>
      <c r="V196" s="499">
        <v>0.74977399999999994</v>
      </c>
      <c r="W196" s="499">
        <v>0.244926</v>
      </c>
    </row>
    <row r="197" spans="1:23" customFormat="1" x14ac:dyDescent="0.3">
      <c r="A197" s="225" t="s">
        <v>685</v>
      </c>
      <c r="B197" s="496" t="s">
        <v>494</v>
      </c>
      <c r="C197" s="496" t="s">
        <v>256</v>
      </c>
      <c r="D197" s="496" t="s">
        <v>550</v>
      </c>
      <c r="E197" s="497">
        <v>21.100259999999999</v>
      </c>
      <c r="F197" s="498">
        <v>21.963306097649983</v>
      </c>
      <c r="G197" s="498">
        <v>0.18296458990552722</v>
      </c>
      <c r="H197" s="498">
        <v>0.57890852624564815</v>
      </c>
      <c r="I197" s="498">
        <v>2.3963667082775284E-2</v>
      </c>
      <c r="J197" s="498">
        <v>4.9293468421716139E-3</v>
      </c>
      <c r="K197" s="498">
        <v>1.9322937252905889E-3</v>
      </c>
      <c r="L197" s="498">
        <v>2.7089236246378011E-2</v>
      </c>
      <c r="M197" s="498">
        <v>3.9434774737372912E-2</v>
      </c>
      <c r="N197" s="498">
        <v>1.2882021358978516E-2</v>
      </c>
      <c r="O197" s="499">
        <v>463.43146911999997</v>
      </c>
      <c r="P197" s="499">
        <v>3.8606004177999997</v>
      </c>
      <c r="Q197" s="499">
        <v>12.215120419999998</v>
      </c>
      <c r="R197" s="499">
        <v>0.50563960600000002</v>
      </c>
      <c r="S197" s="499">
        <v>0.10401050000000001</v>
      </c>
      <c r="T197" s="499">
        <v>4.07719E-2</v>
      </c>
      <c r="U197" s="499">
        <v>0.57158992800000008</v>
      </c>
      <c r="V197" s="499">
        <v>0.83208400000000005</v>
      </c>
      <c r="W197" s="499">
        <v>0.271814</v>
      </c>
    </row>
    <row r="198" spans="1:23" customFormat="1" x14ac:dyDescent="0.3">
      <c r="A198" s="225" t="s">
        <v>686</v>
      </c>
      <c r="B198" s="496" t="s">
        <v>494</v>
      </c>
      <c r="C198" s="496" t="s">
        <v>256</v>
      </c>
      <c r="D198" s="496" t="s">
        <v>552</v>
      </c>
      <c r="E198" s="497">
        <v>22.219010000000001</v>
      </c>
      <c r="F198" s="498">
        <v>9.4147597341195652</v>
      </c>
      <c r="G198" s="498">
        <v>0.15711737983375496</v>
      </c>
      <c r="H198" s="498">
        <v>0.49862890605837068</v>
      </c>
      <c r="I198" s="498">
        <v>2.2926688137770313E-2</v>
      </c>
      <c r="J198" s="498">
        <v>4.9293510376924978E-3</v>
      </c>
      <c r="K198" s="498">
        <v>1.9322958133598212E-3</v>
      </c>
      <c r="L198" s="498">
        <v>2.5916966552515165E-2</v>
      </c>
      <c r="M198" s="498">
        <v>3.9434790298937705E-2</v>
      </c>
      <c r="N198" s="498">
        <v>1.2881987091234037E-2</v>
      </c>
      <c r="O198" s="499">
        <v>209.18664067999998</v>
      </c>
      <c r="P198" s="499">
        <v>3.4909926336999999</v>
      </c>
      <c r="Q198" s="499">
        <v>11.07904065</v>
      </c>
      <c r="R198" s="499">
        <v>0.509408313</v>
      </c>
      <c r="S198" s="499">
        <v>0.10952529999999999</v>
      </c>
      <c r="T198" s="499">
        <v>4.2933700000000005E-2</v>
      </c>
      <c r="U198" s="499">
        <v>0.57584933900000002</v>
      </c>
      <c r="V198" s="499">
        <v>0.87620199999999993</v>
      </c>
      <c r="W198" s="499">
        <v>0.28622500000000001</v>
      </c>
    </row>
    <row r="199" spans="1:23" customFormat="1" x14ac:dyDescent="0.3">
      <c r="A199" s="225" t="s">
        <v>687</v>
      </c>
      <c r="B199" s="496" t="s">
        <v>494</v>
      </c>
      <c r="C199" s="496" t="s">
        <v>256</v>
      </c>
      <c r="D199" s="496" t="s">
        <v>554</v>
      </c>
      <c r="E199" s="497">
        <v>22.864429999999999</v>
      </c>
      <c r="F199" s="498">
        <v>9.4147507049158889</v>
      </c>
      <c r="G199" s="498">
        <v>0.15711695808729981</v>
      </c>
      <c r="H199" s="498">
        <v>0.48583896646450403</v>
      </c>
      <c r="I199" s="498">
        <v>2.2926595677215656E-2</v>
      </c>
      <c r="J199" s="498">
        <v>4.9293422140853716E-3</v>
      </c>
      <c r="K199" s="498">
        <v>1.9322939605317081E-3</v>
      </c>
      <c r="L199" s="498">
        <v>2.5916945447579495E-2</v>
      </c>
      <c r="M199" s="498">
        <v>3.9434658987781458E-2</v>
      </c>
      <c r="N199" s="498">
        <v>1.288201805161992E-2</v>
      </c>
      <c r="O199" s="499">
        <v>215.26290846000001</v>
      </c>
      <c r="P199" s="499">
        <v>3.5923896900000001</v>
      </c>
      <c r="Q199" s="499">
        <v>11.108431039999999</v>
      </c>
      <c r="R199" s="499">
        <v>0.52420354199999997</v>
      </c>
      <c r="S199" s="499">
        <v>0.11270659999999999</v>
      </c>
      <c r="T199" s="499">
        <v>4.4180799999999999E-2</v>
      </c>
      <c r="U199" s="499">
        <v>0.59257618499999998</v>
      </c>
      <c r="V199" s="499">
        <v>0.90165099999999998</v>
      </c>
      <c r="W199" s="499">
        <v>0.29454000000000002</v>
      </c>
    </row>
    <row r="200" spans="1:23" customFormat="1" x14ac:dyDescent="0.3">
      <c r="A200" s="225" t="s">
        <v>688</v>
      </c>
      <c r="B200" s="496" t="s">
        <v>494</v>
      </c>
      <c r="C200" s="496" t="s">
        <v>256</v>
      </c>
      <c r="D200" s="496" t="s">
        <v>556</v>
      </c>
      <c r="E200" s="497">
        <v>23.60379</v>
      </c>
      <c r="F200" s="498">
        <v>9.3791670824897189</v>
      </c>
      <c r="G200" s="498">
        <v>0.15197976624092996</v>
      </c>
      <c r="H200" s="498">
        <v>0.48363744339362458</v>
      </c>
      <c r="I200" s="498">
        <v>1.407696653800089E-2</v>
      </c>
      <c r="J200" s="498">
        <v>4.9293482106051618E-3</v>
      </c>
      <c r="K200" s="498">
        <v>1.9322913820195825E-3</v>
      </c>
      <c r="L200" s="498">
        <v>1.5913029899011982E-2</v>
      </c>
      <c r="M200" s="498">
        <v>3.9434811104487884E-2</v>
      </c>
      <c r="N200" s="498">
        <v>1.2881999034900751E-2</v>
      </c>
      <c r="O200" s="499">
        <v>221.38389018999999</v>
      </c>
      <c r="P200" s="499">
        <v>3.5872984865999999</v>
      </c>
      <c r="Q200" s="499">
        <v>11.415676650000002</v>
      </c>
      <c r="R200" s="499">
        <v>0.33226976200000002</v>
      </c>
      <c r="S200" s="499">
        <v>0.1163513</v>
      </c>
      <c r="T200" s="499">
        <v>4.5609400000000001E-2</v>
      </c>
      <c r="U200" s="499">
        <v>0.37560781599999998</v>
      </c>
      <c r="V200" s="499">
        <v>0.93081100000000006</v>
      </c>
      <c r="W200" s="499">
        <v>0.304064</v>
      </c>
    </row>
    <row r="201" spans="1:23" customFormat="1" x14ac:dyDescent="0.3">
      <c r="A201" s="225" t="s">
        <v>689</v>
      </c>
      <c r="B201" s="496" t="s">
        <v>494</v>
      </c>
      <c r="C201" s="496" t="s">
        <v>256</v>
      </c>
      <c r="D201" s="496" t="s">
        <v>558</v>
      </c>
      <c r="E201" s="497">
        <v>24.503799999999998</v>
      </c>
      <c r="F201" s="498">
        <v>9.3792010724867172</v>
      </c>
      <c r="G201" s="498">
        <v>0.15198005848888743</v>
      </c>
      <c r="H201" s="498">
        <v>0.48355414099037708</v>
      </c>
      <c r="I201" s="498">
        <v>1.4076955859907442E-2</v>
      </c>
      <c r="J201" s="498">
        <v>4.929345652511039E-3</v>
      </c>
      <c r="K201" s="498">
        <v>1.9322880532815319E-3</v>
      </c>
      <c r="L201" s="498">
        <v>1.5913024877774063E-2</v>
      </c>
      <c r="M201" s="498">
        <v>3.9434781544087041E-2</v>
      </c>
      <c r="N201" s="498">
        <v>1.2882042785200665E-2</v>
      </c>
      <c r="O201" s="499">
        <v>229.82606723999999</v>
      </c>
      <c r="P201" s="499">
        <v>3.7240889571999998</v>
      </c>
      <c r="Q201" s="499">
        <v>11.848913960000001</v>
      </c>
      <c r="R201" s="499">
        <v>0.34493891099999996</v>
      </c>
      <c r="S201" s="499">
        <v>0.1207877</v>
      </c>
      <c r="T201" s="499">
        <v>4.7348399999999999E-2</v>
      </c>
      <c r="U201" s="499">
        <v>0.38992957900000003</v>
      </c>
      <c r="V201" s="499">
        <v>0.96630199999999999</v>
      </c>
      <c r="W201" s="499">
        <v>0.31565900000000002</v>
      </c>
    </row>
    <row r="202" spans="1:23" customFormat="1" x14ac:dyDescent="0.3">
      <c r="A202" s="225" t="s">
        <v>1759</v>
      </c>
      <c r="B202" s="496" t="s">
        <v>494</v>
      </c>
      <c r="C202" s="496" t="s">
        <v>256</v>
      </c>
      <c r="D202" s="496" t="s">
        <v>1718</v>
      </c>
      <c r="E202" s="497">
        <v>25.368499999999997</v>
      </c>
      <c r="F202" s="498">
        <v>8.9279209685239582</v>
      </c>
      <c r="G202" s="498">
        <v>0.14713886520290911</v>
      </c>
      <c r="H202" s="498">
        <v>0.4575058395253957</v>
      </c>
      <c r="I202" s="498">
        <v>1.3922963951357E-2</v>
      </c>
      <c r="J202" s="498">
        <v>4.9869483808660346E-3</v>
      </c>
      <c r="K202" s="498">
        <v>1.9322939866369714E-3</v>
      </c>
      <c r="L202" s="498">
        <v>1.5738905926641306E-2</v>
      </c>
      <c r="M202" s="498">
        <v>3.9895539744170934E-2</v>
      </c>
      <c r="N202" s="498">
        <v>1.2881999329877606E-2</v>
      </c>
      <c r="O202" s="499">
        <v>226.48796308999999</v>
      </c>
      <c r="P202" s="499">
        <v>3.7326923018999998</v>
      </c>
      <c r="Q202" s="499">
        <v>11.60623689</v>
      </c>
      <c r="R202" s="499">
        <v>0.353204711</v>
      </c>
      <c r="S202" s="499">
        <v>0.1265114</v>
      </c>
      <c r="T202" s="499">
        <v>4.9019400000000005E-2</v>
      </c>
      <c r="U202" s="499">
        <v>0.39927243499999998</v>
      </c>
      <c r="V202" s="499">
        <v>1.0120900000000002</v>
      </c>
      <c r="W202" s="499">
        <v>0.326797</v>
      </c>
    </row>
    <row r="203" spans="1:23" customFormat="1" x14ac:dyDescent="0.3">
      <c r="A203" s="225" t="s">
        <v>1760</v>
      </c>
      <c r="B203" s="496" t="s">
        <v>494</v>
      </c>
      <c r="C203" s="496" t="s">
        <v>256</v>
      </c>
      <c r="D203" s="496" t="s">
        <v>1720</v>
      </c>
      <c r="E203" s="497">
        <v>26.228999999999999</v>
      </c>
      <c r="F203" s="498">
        <v>8.927936465362766</v>
      </c>
      <c r="G203" s="498">
        <v>0.14713905851919631</v>
      </c>
      <c r="H203" s="498">
        <v>0.45743066796294185</v>
      </c>
      <c r="I203" s="498">
        <v>1.392297849708338E-2</v>
      </c>
      <c r="J203" s="498">
        <v>4.9869648099431932E-3</v>
      </c>
      <c r="K203" s="498">
        <v>1.9323001258149378E-3</v>
      </c>
      <c r="L203" s="498">
        <v>1.5738984635327309E-2</v>
      </c>
      <c r="M203" s="498">
        <v>3.9895726104693274E-2</v>
      </c>
      <c r="N203" s="498">
        <v>1.2882038964504938E-2</v>
      </c>
      <c r="O203" s="499">
        <v>234.17084555</v>
      </c>
      <c r="P203" s="499">
        <v>3.8593103658999999</v>
      </c>
      <c r="Q203" s="499">
        <v>11.997948990000001</v>
      </c>
      <c r="R203" s="499">
        <v>0.36518580299999998</v>
      </c>
      <c r="S203" s="499">
        <v>0.13080310000000001</v>
      </c>
      <c r="T203" s="499">
        <v>5.06823E-2</v>
      </c>
      <c r="U203" s="499">
        <v>0.412817828</v>
      </c>
      <c r="V203" s="499">
        <v>1.0464249999999999</v>
      </c>
      <c r="W203" s="499">
        <v>0.33788299999999999</v>
      </c>
    </row>
    <row r="204" spans="1:23" customFormat="1" x14ac:dyDescent="0.3">
      <c r="A204" s="225" t="s">
        <v>690</v>
      </c>
      <c r="B204" s="496" t="s">
        <v>494</v>
      </c>
      <c r="C204" s="496" t="s">
        <v>257</v>
      </c>
      <c r="D204" s="496" t="s">
        <v>691</v>
      </c>
      <c r="E204" s="497">
        <v>18.502398400000004</v>
      </c>
      <c r="F204" s="498">
        <v>6.9756403576414172</v>
      </c>
      <c r="G204" s="498">
        <v>0.17366278633688911</v>
      </c>
      <c r="H204" s="498">
        <v>0.44781254496714318</v>
      </c>
      <c r="I204" s="498">
        <v>1.8275694389760844E-2</v>
      </c>
      <c r="J204" s="498">
        <v>5.775755590691419E-3</v>
      </c>
      <c r="K204" s="498">
        <v>1.9826307923409532E-3</v>
      </c>
      <c r="L204" s="498">
        <v>2.0659376944396565E-2</v>
      </c>
      <c r="M204" s="498">
        <v>4.6206042725790618E-2</v>
      </c>
      <c r="N204" s="498">
        <v>1.3217602481200488E-2</v>
      </c>
      <c r="O204" s="499">
        <v>129.06607699220001</v>
      </c>
      <c r="P204" s="499">
        <v>3.2131780600591999</v>
      </c>
      <c r="Q204" s="499">
        <v>8.2856061155000003</v>
      </c>
      <c r="R204" s="499">
        <v>0.3381441786360001</v>
      </c>
      <c r="S204" s="499">
        <v>0.10686533099999999</v>
      </c>
      <c r="T204" s="499">
        <v>3.6683424799999996E-2</v>
      </c>
      <c r="U204" s="499">
        <v>0.38224802292099996</v>
      </c>
      <c r="V204" s="499">
        <v>0.85492261100000011</v>
      </c>
      <c r="W204" s="499">
        <v>0.24455734699999998</v>
      </c>
    </row>
    <row r="205" spans="1:23" customFormat="1" x14ac:dyDescent="0.3">
      <c r="A205" s="225" t="s">
        <v>693</v>
      </c>
      <c r="B205" s="496" t="s">
        <v>494</v>
      </c>
      <c r="C205" s="496" t="s">
        <v>257</v>
      </c>
      <c r="D205" s="496" t="s">
        <v>502</v>
      </c>
      <c r="E205" s="497">
        <v>9.1706499999999996E-2</v>
      </c>
      <c r="F205" s="498">
        <v>9.7700159127215631</v>
      </c>
      <c r="G205" s="498">
        <v>1.8915390011536806</v>
      </c>
      <c r="H205" s="498">
        <v>0.89739721720924892</v>
      </c>
      <c r="I205" s="498">
        <v>3.7368340706492996E-2</v>
      </c>
      <c r="J205" s="498">
        <v>9.2328897079269195E-3</v>
      </c>
      <c r="K205" s="498">
        <v>2.3556814402468746E-3</v>
      </c>
      <c r="L205" s="498">
        <v>4.2242340444788536E-2</v>
      </c>
      <c r="M205" s="498">
        <v>7.3863030428595586E-2</v>
      </c>
      <c r="N205" s="498">
        <v>1.5704677421992989E-2</v>
      </c>
      <c r="O205" s="499">
        <v>0.89597396429999998</v>
      </c>
      <c r="P205" s="499">
        <v>0.17346642140929999</v>
      </c>
      <c r="Q205" s="499">
        <v>8.2297157899999987E-2</v>
      </c>
      <c r="R205" s="499">
        <v>3.4269197369999997E-3</v>
      </c>
      <c r="S205" s="499">
        <v>8.4671599999999996E-4</v>
      </c>
      <c r="T205" s="499">
        <v>2.1603129999999999E-4</v>
      </c>
      <c r="U205" s="499">
        <v>3.8738971939999999E-3</v>
      </c>
      <c r="V205" s="499">
        <v>6.7737200000000004E-3</v>
      </c>
      <c r="W205" s="499">
        <v>1.440221E-3</v>
      </c>
    </row>
    <row r="206" spans="1:23" customFormat="1" x14ac:dyDescent="0.3">
      <c r="A206" s="225" t="s">
        <v>694</v>
      </c>
      <c r="B206" s="496" t="s">
        <v>494</v>
      </c>
      <c r="C206" s="496" t="s">
        <v>257</v>
      </c>
      <c r="D206" s="496" t="s">
        <v>504</v>
      </c>
      <c r="E206" s="497">
        <v>3.9950700000000006E-2</v>
      </c>
      <c r="F206" s="498">
        <v>9.7700481268163006</v>
      </c>
      <c r="G206" s="498">
        <v>1.8915524792531795</v>
      </c>
      <c r="H206" s="498">
        <v>0.88553918204186655</v>
      </c>
      <c r="I206" s="498">
        <v>2.3596796051133014E-2</v>
      </c>
      <c r="J206" s="498">
        <v>9.2329045548638685E-3</v>
      </c>
      <c r="K206" s="498">
        <v>2.3556958951908222E-3</v>
      </c>
      <c r="L206" s="498">
        <v>2.6674525602805452E-2</v>
      </c>
      <c r="M206" s="498">
        <v>7.3863286500611997E-2</v>
      </c>
      <c r="N206" s="498">
        <v>1.5704706050206876E-2</v>
      </c>
      <c r="O206" s="499">
        <v>0.3903202617</v>
      </c>
      <c r="P206" s="499">
        <v>7.5568845632900006E-2</v>
      </c>
      <c r="Q206" s="499">
        <v>3.5377910200000001E-2</v>
      </c>
      <c r="R206" s="499">
        <v>9.4270851999999987E-4</v>
      </c>
      <c r="S206" s="499">
        <v>3.68861E-4</v>
      </c>
      <c r="T206" s="499">
        <v>9.4111699999999989E-5</v>
      </c>
      <c r="U206" s="499">
        <v>1.06566597E-3</v>
      </c>
      <c r="V206" s="499">
        <v>2.9508900000000003E-3</v>
      </c>
      <c r="W206" s="499">
        <v>6.2741399999999997E-4</v>
      </c>
    </row>
    <row r="207" spans="1:23" customFormat="1" x14ac:dyDescent="0.3">
      <c r="A207" s="225" t="s">
        <v>695</v>
      </c>
      <c r="B207" s="496" t="s">
        <v>494</v>
      </c>
      <c r="C207" s="496" t="s">
        <v>257</v>
      </c>
      <c r="D207" s="496" t="s">
        <v>506</v>
      </c>
      <c r="E207" s="497">
        <v>0.2104993</v>
      </c>
      <c r="F207" s="498">
        <v>9.7164218693363846</v>
      </c>
      <c r="G207" s="498">
        <v>1.8683454568594764</v>
      </c>
      <c r="H207" s="498">
        <v>0.86777956648786969</v>
      </c>
      <c r="I207" s="498">
        <v>3.1477535649762252E-2</v>
      </c>
      <c r="J207" s="498">
        <v>8.8753834335791142E-3</v>
      </c>
      <c r="K207" s="498">
        <v>2.2249052609676139E-3</v>
      </c>
      <c r="L207" s="498">
        <v>3.5583146309750194E-2</v>
      </c>
      <c r="M207" s="498">
        <v>7.1003181483263844E-2</v>
      </c>
      <c r="N207" s="498">
        <v>1.4832780916611122E-2</v>
      </c>
      <c r="O207" s="499">
        <v>2.0453000020000003</v>
      </c>
      <c r="P207" s="499">
        <v>0.3932854108271</v>
      </c>
      <c r="Q207" s="499">
        <v>0.18266699130000003</v>
      </c>
      <c r="R207" s="499">
        <v>6.6259992199999996E-3</v>
      </c>
      <c r="S207" s="499">
        <v>1.8682619999999999E-3</v>
      </c>
      <c r="T207" s="499">
        <v>4.6834100000000005E-4</v>
      </c>
      <c r="U207" s="499">
        <v>7.4902273899999997E-3</v>
      </c>
      <c r="V207" s="499">
        <v>1.494612E-2</v>
      </c>
      <c r="W207" s="499">
        <v>3.1222899999999998E-3</v>
      </c>
    </row>
    <row r="208" spans="1:23" customFormat="1" x14ac:dyDescent="0.3">
      <c r="A208" s="225" t="s">
        <v>696</v>
      </c>
      <c r="B208" s="496" t="s">
        <v>494</v>
      </c>
      <c r="C208" s="496" t="s">
        <v>257</v>
      </c>
      <c r="D208" s="496" t="s">
        <v>508</v>
      </c>
      <c r="E208" s="497">
        <v>0.1197708</v>
      </c>
      <c r="F208" s="498">
        <v>7.4768718585832277</v>
      </c>
      <c r="G208" s="498">
        <v>0.82788781666983946</v>
      </c>
      <c r="H208" s="498">
        <v>0.75767259298593648</v>
      </c>
      <c r="I208" s="498">
        <v>4.0678850830085461E-2</v>
      </c>
      <c r="J208" s="498">
        <v>8.6597818500001675E-3</v>
      </c>
      <c r="K208" s="498">
        <v>2.2080674087507136E-3</v>
      </c>
      <c r="L208" s="498">
        <v>4.5984514489341308E-2</v>
      </c>
      <c r="M208" s="498">
        <v>6.9278238101440417E-2</v>
      </c>
      <c r="N208" s="498">
        <v>1.4720524535195558E-2</v>
      </c>
      <c r="O208" s="499">
        <v>0.89551092399999999</v>
      </c>
      <c r="P208" s="499">
        <v>9.9156786112800002E-2</v>
      </c>
      <c r="Q208" s="499">
        <v>9.0747052600000003E-2</v>
      </c>
      <c r="R208" s="499">
        <v>4.872138507E-3</v>
      </c>
      <c r="S208" s="499">
        <v>1.037189E-3</v>
      </c>
      <c r="T208" s="499">
        <v>2.6446199999999998E-4</v>
      </c>
      <c r="U208" s="499">
        <v>5.507602088E-3</v>
      </c>
      <c r="V208" s="499">
        <v>8.2975099999999993E-3</v>
      </c>
      <c r="W208" s="499">
        <v>1.7630890000000002E-3</v>
      </c>
    </row>
    <row r="209" spans="1:23" customFormat="1" x14ac:dyDescent="0.3">
      <c r="A209" s="225" t="s">
        <v>697</v>
      </c>
      <c r="B209" s="496" t="s">
        <v>494</v>
      </c>
      <c r="C209" s="496" t="s">
        <v>257</v>
      </c>
      <c r="D209" s="496" t="s">
        <v>510</v>
      </c>
      <c r="E209" s="497">
        <v>0.26042399999999999</v>
      </c>
      <c r="F209" s="498">
        <v>7.4725886239363506</v>
      </c>
      <c r="G209" s="498">
        <v>0.82572152018976752</v>
      </c>
      <c r="H209" s="498">
        <v>0.74913754761465912</v>
      </c>
      <c r="I209" s="498">
        <v>3.0334133374804163E-2</v>
      </c>
      <c r="J209" s="498">
        <v>8.593808558350997E-3</v>
      </c>
      <c r="K209" s="498">
        <v>2.2029190857985438E-3</v>
      </c>
      <c r="L209" s="498">
        <v>3.4290660307805733E-2</v>
      </c>
      <c r="M209" s="498">
        <v>6.8750767978373734E-2</v>
      </c>
      <c r="N209" s="498">
        <v>1.4686165637575646E-2</v>
      </c>
      <c r="O209" s="499">
        <v>1.9460414198</v>
      </c>
      <c r="P209" s="499">
        <v>0.2150377011739</v>
      </c>
      <c r="Q209" s="499">
        <v>0.19509339669999998</v>
      </c>
      <c r="R209" s="499">
        <v>7.8997363499999987E-3</v>
      </c>
      <c r="S209" s="499">
        <v>2.2380339999999999E-3</v>
      </c>
      <c r="T209" s="499">
        <v>5.7369300000000001E-4</v>
      </c>
      <c r="U209" s="499">
        <v>8.9301109199999996E-3</v>
      </c>
      <c r="V209" s="499">
        <v>1.7904349999999999E-2</v>
      </c>
      <c r="W209" s="499">
        <v>3.8246299999999999E-3</v>
      </c>
    </row>
    <row r="210" spans="1:23" customFormat="1" x14ac:dyDescent="0.3">
      <c r="A210" s="225" t="s">
        <v>698</v>
      </c>
      <c r="B210" s="496" t="s">
        <v>494</v>
      </c>
      <c r="C210" s="496" t="s">
        <v>257</v>
      </c>
      <c r="D210" s="496" t="s">
        <v>512</v>
      </c>
      <c r="E210" s="497">
        <v>5.1835099999999995E-2</v>
      </c>
      <c r="F210" s="498">
        <v>7.2497305570935522</v>
      </c>
      <c r="G210" s="498">
        <v>0.71196060427972563</v>
      </c>
      <c r="H210" s="498">
        <v>0.65720253650518667</v>
      </c>
      <c r="I210" s="498">
        <v>0.12305325113677798</v>
      </c>
      <c r="J210" s="498">
        <v>5.128957019471362E-3</v>
      </c>
      <c r="K210" s="498">
        <v>1.9322929829401316E-3</v>
      </c>
      <c r="L210" s="498">
        <v>0.13910273673630416</v>
      </c>
      <c r="M210" s="498">
        <v>4.1031675447717859E-2</v>
      </c>
      <c r="N210" s="498">
        <v>1.2882023956739737E-2</v>
      </c>
      <c r="O210" s="499">
        <v>0.37579050839999995</v>
      </c>
      <c r="P210" s="499">
        <v>3.6904549118900003E-2</v>
      </c>
      <c r="Q210" s="499">
        <v>3.4066159200000001E-2</v>
      </c>
      <c r="R210" s="499">
        <v>6.3784775779999999E-3</v>
      </c>
      <c r="S210" s="499">
        <v>2.6585999999999998E-4</v>
      </c>
      <c r="T210" s="499">
        <v>1.001606E-4</v>
      </c>
      <c r="U210" s="499">
        <v>7.2104042689999995E-3</v>
      </c>
      <c r="V210" s="499">
        <v>2.1268809999999997E-3</v>
      </c>
      <c r="W210" s="499">
        <v>6.6774099999999991E-4</v>
      </c>
    </row>
    <row r="211" spans="1:23" customFormat="1" x14ac:dyDescent="0.3">
      <c r="A211" s="225" t="s">
        <v>699</v>
      </c>
      <c r="B211" s="496" t="s">
        <v>494</v>
      </c>
      <c r="C211" s="496" t="s">
        <v>257</v>
      </c>
      <c r="D211" s="496" t="s">
        <v>514</v>
      </c>
      <c r="E211" s="497">
        <v>5.2873099999999999E-2</v>
      </c>
      <c r="F211" s="498">
        <v>7.3360383994885874</v>
      </c>
      <c r="G211" s="498">
        <v>0.75601193888574714</v>
      </c>
      <c r="H211" s="498">
        <v>0.67754278262481304</v>
      </c>
      <c r="I211" s="498">
        <v>5.894130646775015E-2</v>
      </c>
      <c r="J211" s="498">
        <v>6.4706438623799252E-3</v>
      </c>
      <c r="K211" s="498">
        <v>2.037088803191037E-3</v>
      </c>
      <c r="L211" s="498">
        <v>6.6629084241324993E-2</v>
      </c>
      <c r="M211" s="498">
        <v>5.1765453510386188E-2</v>
      </c>
      <c r="N211" s="498">
        <v>1.3580648760901102E-2</v>
      </c>
      <c r="O211" s="499">
        <v>0.38787909190000003</v>
      </c>
      <c r="P211" s="499">
        <v>3.9972694845899999E-2</v>
      </c>
      <c r="Q211" s="499">
        <v>3.58237873E-2</v>
      </c>
      <c r="R211" s="499">
        <v>3.1164095910000003E-3</v>
      </c>
      <c r="S211" s="499">
        <v>3.42123E-4</v>
      </c>
      <c r="T211" s="499">
        <v>1.077072E-4</v>
      </c>
      <c r="U211" s="499">
        <v>3.5228862340000002E-3</v>
      </c>
      <c r="V211" s="499">
        <v>2.7369999999999998E-3</v>
      </c>
      <c r="W211" s="499">
        <v>7.1805100000000004E-4</v>
      </c>
    </row>
    <row r="212" spans="1:23" customFormat="1" x14ac:dyDescent="0.3">
      <c r="A212" s="225" t="s">
        <v>700</v>
      </c>
      <c r="B212" s="496" t="s">
        <v>494</v>
      </c>
      <c r="C212" s="496" t="s">
        <v>257</v>
      </c>
      <c r="D212" s="496" t="s">
        <v>516</v>
      </c>
      <c r="E212" s="497">
        <v>9.2774899999999993E-2</v>
      </c>
      <c r="F212" s="498">
        <v>7.3445753032339578</v>
      </c>
      <c r="G212" s="498">
        <v>0.75711251136999347</v>
      </c>
      <c r="H212" s="498">
        <v>0.66496974181594382</v>
      </c>
      <c r="I212" s="498">
        <v>5.7457761646738506E-2</v>
      </c>
      <c r="J212" s="498">
        <v>6.6039844828719848E-3</v>
      </c>
      <c r="K212" s="498">
        <v>2.0474934491980052E-3</v>
      </c>
      <c r="L212" s="498">
        <v>6.4952043246610885E-2</v>
      </c>
      <c r="M212" s="498">
        <v>5.2832069880969959E-2</v>
      </c>
      <c r="N212" s="498">
        <v>1.3650028186503033E-2</v>
      </c>
      <c r="O212" s="499">
        <v>0.68139223930000004</v>
      </c>
      <c r="P212" s="499">
        <v>7.0241037531100003E-2</v>
      </c>
      <c r="Q212" s="499">
        <v>6.1692501300000001E-2</v>
      </c>
      <c r="R212" s="499">
        <v>5.3306380909999996E-3</v>
      </c>
      <c r="S212" s="499">
        <v>6.1268400000000006E-4</v>
      </c>
      <c r="T212" s="499">
        <v>1.89956E-4</v>
      </c>
      <c r="U212" s="499">
        <v>6.0259193170000003E-3</v>
      </c>
      <c r="V212" s="499">
        <v>4.9014899999999997E-3</v>
      </c>
      <c r="W212" s="499">
        <v>1.2663800000000001E-3</v>
      </c>
    </row>
    <row r="213" spans="1:23" customFormat="1" x14ac:dyDescent="0.3">
      <c r="A213" s="225" t="s">
        <v>701</v>
      </c>
      <c r="B213" s="496" t="s">
        <v>494</v>
      </c>
      <c r="C213" s="496" t="s">
        <v>257</v>
      </c>
      <c r="D213" s="496" t="s">
        <v>518</v>
      </c>
      <c r="E213" s="497">
        <v>0.18031350000000002</v>
      </c>
      <c r="F213" s="498">
        <v>7.3593750656495489</v>
      </c>
      <c r="G213" s="498">
        <v>0.76444352402343696</v>
      </c>
      <c r="H213" s="498">
        <v>0.66045860903371068</v>
      </c>
      <c r="I213" s="498">
        <v>5.4910548605622986E-2</v>
      </c>
      <c r="J213" s="498">
        <v>6.8330324684507818E-3</v>
      </c>
      <c r="K213" s="498">
        <v>2.065397210968674E-3</v>
      </c>
      <c r="L213" s="498">
        <v>6.2072442906382495E-2</v>
      </c>
      <c r="M213" s="498">
        <v>5.4664237564020432E-2</v>
      </c>
      <c r="N213" s="498">
        <v>1.3769351712434177E-2</v>
      </c>
      <c r="O213" s="499">
        <v>1.3269946759</v>
      </c>
      <c r="P213" s="499">
        <v>0.13783948736900001</v>
      </c>
      <c r="Q213" s="499">
        <v>0.11908960339999999</v>
      </c>
      <c r="R213" s="499">
        <v>9.9011132060000014E-3</v>
      </c>
      <c r="S213" s="499">
        <v>1.2320880000000001E-3</v>
      </c>
      <c r="T213" s="499">
        <v>3.7241900000000003E-4</v>
      </c>
      <c r="U213" s="499">
        <v>1.1192499434000001E-2</v>
      </c>
      <c r="V213" s="499">
        <v>9.8566999999999995E-3</v>
      </c>
      <c r="W213" s="499">
        <v>2.4828000000000003E-3</v>
      </c>
    </row>
    <row r="214" spans="1:23" customFormat="1" x14ac:dyDescent="0.3">
      <c r="A214" s="225" t="s">
        <v>702</v>
      </c>
      <c r="B214" s="496" t="s">
        <v>494</v>
      </c>
      <c r="C214" s="496" t="s">
        <v>257</v>
      </c>
      <c r="D214" s="496" t="s">
        <v>520</v>
      </c>
      <c r="E214" s="497">
        <v>0.15954449999999998</v>
      </c>
      <c r="F214" s="498">
        <v>7.2868586971033169</v>
      </c>
      <c r="G214" s="498">
        <v>0.72746521075436643</v>
      </c>
      <c r="H214" s="498">
        <v>0.62697148381799439</v>
      </c>
      <c r="I214" s="498">
        <v>6.7440071741739757E-2</v>
      </c>
      <c r="J214" s="498">
        <v>5.706633572451574E-3</v>
      </c>
      <c r="K214" s="498">
        <v>1.9774169589048827E-3</v>
      </c>
      <c r="L214" s="498">
        <v>7.6236230487418871E-2</v>
      </c>
      <c r="M214" s="498">
        <v>4.5653093650987665E-2</v>
      </c>
      <c r="N214" s="498">
        <v>1.3182785993876319E-2</v>
      </c>
      <c r="O214" s="499">
        <v>1.1625782274000001</v>
      </c>
      <c r="P214" s="499">
        <v>0.11606307331719999</v>
      </c>
      <c r="Q214" s="499">
        <v>0.10002985189999999</v>
      </c>
      <c r="R214" s="499">
        <v>1.0759692525999998E-2</v>
      </c>
      <c r="S214" s="499">
        <v>9.1046200000000001E-4</v>
      </c>
      <c r="T214" s="499">
        <v>3.1548600000000002E-4</v>
      </c>
      <c r="U214" s="499">
        <v>1.2163071274999999E-2</v>
      </c>
      <c r="V214" s="499">
        <v>7.2837000000000006E-3</v>
      </c>
      <c r="W214" s="499">
        <v>2.1032410000000001E-3</v>
      </c>
    </row>
    <row r="215" spans="1:23" customFormat="1" x14ac:dyDescent="0.3">
      <c r="A215" s="225" t="s">
        <v>703</v>
      </c>
      <c r="B215" s="496" t="s">
        <v>494</v>
      </c>
      <c r="C215" s="496" t="s">
        <v>257</v>
      </c>
      <c r="D215" s="496" t="s">
        <v>522</v>
      </c>
      <c r="E215" s="497">
        <v>0.33716800000000002</v>
      </c>
      <c r="F215" s="498">
        <v>4.4485156969226018</v>
      </c>
      <c r="G215" s="498">
        <v>0.41934043349546812</v>
      </c>
      <c r="H215" s="498">
        <v>0.57881432075404549</v>
      </c>
      <c r="I215" s="498">
        <v>5.8948513797276121E-2</v>
      </c>
      <c r="J215" s="498">
        <v>7.0817278033502582E-3</v>
      </c>
      <c r="K215" s="498">
        <v>2.0848093532007781E-3</v>
      </c>
      <c r="L215" s="498">
        <v>6.663718650643001E-2</v>
      </c>
      <c r="M215" s="498">
        <v>5.6653685996298581E-2</v>
      </c>
      <c r="N215" s="498">
        <v>1.3898798225217101E-2</v>
      </c>
      <c r="O215" s="499">
        <v>1.4998971404999999</v>
      </c>
      <c r="P215" s="499">
        <v>0.1413881752808</v>
      </c>
      <c r="Q215" s="499">
        <v>0.19515766690000003</v>
      </c>
      <c r="R215" s="499">
        <v>1.9875552499999997E-2</v>
      </c>
      <c r="S215" s="499">
        <v>2.387732E-3</v>
      </c>
      <c r="T215" s="499">
        <v>7.0293099999999996E-4</v>
      </c>
      <c r="U215" s="499">
        <v>2.2467926899999997E-2</v>
      </c>
      <c r="V215" s="499">
        <v>1.910181E-2</v>
      </c>
      <c r="W215" s="499">
        <v>4.6862299999999996E-3</v>
      </c>
    </row>
    <row r="216" spans="1:23" customFormat="1" x14ac:dyDescent="0.3">
      <c r="A216" s="225" t="s">
        <v>704</v>
      </c>
      <c r="B216" s="496" t="s">
        <v>494</v>
      </c>
      <c r="C216" s="496" t="s">
        <v>257</v>
      </c>
      <c r="D216" s="496" t="s">
        <v>524</v>
      </c>
      <c r="E216" s="497">
        <v>0.78118500000000002</v>
      </c>
      <c r="F216" s="498">
        <v>5.1464530015297276</v>
      </c>
      <c r="G216" s="498">
        <v>0.34770422427209946</v>
      </c>
      <c r="H216" s="498">
        <v>0.40374146072953271</v>
      </c>
      <c r="I216" s="498">
        <v>5.12059763052286E-2</v>
      </c>
      <c r="J216" s="498">
        <v>6.3027579894647237E-3</v>
      </c>
      <c r="K216" s="498">
        <v>2.0239751147295456E-3</v>
      </c>
      <c r="L216" s="498">
        <v>5.7884582269244797E-2</v>
      </c>
      <c r="M216" s="498">
        <v>5.042185909867701E-2</v>
      </c>
      <c r="N216" s="498">
        <v>1.3493218635790498E-2</v>
      </c>
      <c r="O216" s="499">
        <v>4.0203318880000003</v>
      </c>
      <c r="P216" s="499">
        <v>0.27162132443800002</v>
      </c>
      <c r="Q216" s="499">
        <v>0.31539677300000002</v>
      </c>
      <c r="R216" s="499">
        <v>4.0001340600000004E-2</v>
      </c>
      <c r="S216" s="499">
        <v>4.9236200000000001E-3</v>
      </c>
      <c r="T216" s="499">
        <v>1.5810990000000001E-3</v>
      </c>
      <c r="U216" s="499">
        <v>4.52185674E-2</v>
      </c>
      <c r="V216" s="499">
        <v>3.9388800000000002E-2</v>
      </c>
      <c r="W216" s="499">
        <v>1.05407E-2</v>
      </c>
    </row>
    <row r="217" spans="1:23" customFormat="1" x14ac:dyDescent="0.3">
      <c r="A217" s="225" t="s">
        <v>705</v>
      </c>
      <c r="B217" s="496" t="s">
        <v>494</v>
      </c>
      <c r="C217" s="496" t="s">
        <v>257</v>
      </c>
      <c r="D217" s="496" t="s">
        <v>526</v>
      </c>
      <c r="E217" s="497">
        <v>0.96442500000000009</v>
      </c>
      <c r="F217" s="498">
        <v>11.194748439329134</v>
      </c>
      <c r="G217" s="498">
        <v>0.10691553445835601</v>
      </c>
      <c r="H217" s="498">
        <v>0.54015722632656771</v>
      </c>
      <c r="I217" s="498">
        <v>1.4887201389428933E-2</v>
      </c>
      <c r="J217" s="498">
        <v>6.7041190346579559E-3</v>
      </c>
      <c r="K217" s="498">
        <v>2.1053321927573423E-3</v>
      </c>
      <c r="L217" s="498">
        <v>1.6828951344065115E-2</v>
      </c>
      <c r="M217" s="498">
        <v>5.3632993752754224E-2</v>
      </c>
      <c r="N217" s="498">
        <v>1.4035627446405888E-2</v>
      </c>
      <c r="O217" s="499">
        <v>10.796495263600001</v>
      </c>
      <c r="P217" s="499">
        <v>0.10311201432</v>
      </c>
      <c r="Q217" s="499">
        <v>0.52094113300000011</v>
      </c>
      <c r="R217" s="499">
        <v>1.43575892E-2</v>
      </c>
      <c r="S217" s="499">
        <v>6.46562E-3</v>
      </c>
      <c r="T217" s="499">
        <v>2.0304350000000001E-3</v>
      </c>
      <c r="U217" s="499">
        <v>1.6230261400000001E-2</v>
      </c>
      <c r="V217" s="499">
        <v>5.1725E-2</v>
      </c>
      <c r="W217" s="499">
        <v>1.3536309999999999E-2</v>
      </c>
    </row>
    <row r="218" spans="1:23" customFormat="1" x14ac:dyDescent="0.3">
      <c r="A218" s="225" t="s">
        <v>706</v>
      </c>
      <c r="B218" s="496" t="s">
        <v>494</v>
      </c>
      <c r="C218" s="496" t="s">
        <v>257</v>
      </c>
      <c r="D218" s="496" t="s">
        <v>528</v>
      </c>
      <c r="E218" s="497">
        <v>0.92565999999999993</v>
      </c>
      <c r="F218" s="498">
        <v>10.727020390856255</v>
      </c>
      <c r="G218" s="498">
        <v>0.10506365185381242</v>
      </c>
      <c r="H218" s="498">
        <v>0.53261121470086203</v>
      </c>
      <c r="I218" s="498">
        <v>1.5171660004753366E-2</v>
      </c>
      <c r="J218" s="498">
        <v>6.4707127887129196E-3</v>
      </c>
      <c r="K218" s="498">
        <v>2.0773599377741292E-3</v>
      </c>
      <c r="L218" s="498">
        <v>1.7150493917853209E-2</v>
      </c>
      <c r="M218" s="498">
        <v>5.1765767128319262E-2</v>
      </c>
      <c r="N218" s="498">
        <v>1.3849156277682953E-2</v>
      </c>
      <c r="O218" s="499">
        <v>9.9295736950000002</v>
      </c>
      <c r="P218" s="499">
        <v>9.7253219974999999E-2</v>
      </c>
      <c r="Q218" s="499">
        <v>0.49301689699999995</v>
      </c>
      <c r="R218" s="499">
        <v>1.40437988E-2</v>
      </c>
      <c r="S218" s="499">
        <v>5.9896800000000007E-3</v>
      </c>
      <c r="T218" s="499">
        <v>1.9229290000000001E-3</v>
      </c>
      <c r="U218" s="499">
        <v>1.58755262E-2</v>
      </c>
      <c r="V218" s="499">
        <v>4.7917500000000002E-2</v>
      </c>
      <c r="W218" s="499">
        <v>1.281961E-2</v>
      </c>
    </row>
    <row r="219" spans="1:23" customFormat="1" x14ac:dyDescent="0.3">
      <c r="A219" s="225" t="s">
        <v>707</v>
      </c>
      <c r="B219" s="496" t="s">
        <v>494</v>
      </c>
      <c r="C219" s="496" t="s">
        <v>257</v>
      </c>
      <c r="D219" s="496" t="s">
        <v>530</v>
      </c>
      <c r="E219" s="497">
        <v>1.416175</v>
      </c>
      <c r="F219" s="498">
        <v>10.733856645965366</v>
      </c>
      <c r="G219" s="498">
        <v>0.10511630574258125</v>
      </c>
      <c r="H219" s="498">
        <v>0.5305307889208607</v>
      </c>
      <c r="I219" s="498">
        <v>1.4665463096015678E-2</v>
      </c>
      <c r="J219" s="498">
        <v>6.4773421363885121E-3</v>
      </c>
      <c r="K219" s="498">
        <v>2.0781612441965152E-3</v>
      </c>
      <c r="L219" s="498">
        <v>1.6578255724045407E-2</v>
      </c>
      <c r="M219" s="498">
        <v>5.1818737091108097E-2</v>
      </c>
      <c r="N219" s="498">
        <v>1.3854431832224125E-2</v>
      </c>
      <c r="O219" s="499">
        <v>15.201019435600001</v>
      </c>
      <c r="P219" s="499">
        <v>0.148863084285</v>
      </c>
      <c r="Q219" s="499">
        <v>0.75132443999999987</v>
      </c>
      <c r="R219" s="499">
        <v>2.0768862200000002E-2</v>
      </c>
      <c r="S219" s="499">
        <v>9.1730500000000003E-3</v>
      </c>
      <c r="T219" s="499">
        <v>2.9430400000000001E-3</v>
      </c>
      <c r="U219" s="499">
        <v>2.3477711300000002E-2</v>
      </c>
      <c r="V219" s="499">
        <v>7.3384400000000002E-2</v>
      </c>
      <c r="W219" s="499">
        <v>1.96203E-2</v>
      </c>
    </row>
    <row r="220" spans="1:23" customFormat="1" x14ac:dyDescent="0.3">
      <c r="A220" s="225" t="s">
        <v>708</v>
      </c>
      <c r="B220" s="496" t="s">
        <v>494</v>
      </c>
      <c r="C220" s="496" t="s">
        <v>257</v>
      </c>
      <c r="D220" s="496" t="s">
        <v>532</v>
      </c>
      <c r="E220" s="497">
        <v>1.258607</v>
      </c>
      <c r="F220" s="498">
        <v>8.7456607400880504</v>
      </c>
      <c r="G220" s="498">
        <v>9.7161632921952609E-2</v>
      </c>
      <c r="H220" s="498">
        <v>0.50623742597967425</v>
      </c>
      <c r="I220" s="498">
        <v>1.5937483662493535E-2</v>
      </c>
      <c r="J220" s="498">
        <v>5.4749099599795646E-3</v>
      </c>
      <c r="K220" s="498">
        <v>1.9579821183260539E-3</v>
      </c>
      <c r="L220" s="498">
        <v>1.801620585297873E-2</v>
      </c>
      <c r="M220" s="498">
        <v>4.3799375023339297E-2</v>
      </c>
      <c r="N220" s="498">
        <v>1.305328033293951E-2</v>
      </c>
      <c r="O220" s="499">
        <v>11.007349827100001</v>
      </c>
      <c r="P220" s="499">
        <v>0.12228831132700001</v>
      </c>
      <c r="Q220" s="499">
        <v>0.6371539679999999</v>
      </c>
      <c r="R220" s="499">
        <v>2.0059028499999999E-2</v>
      </c>
      <c r="S220" s="499">
        <v>6.8907600000000001E-3</v>
      </c>
      <c r="T220" s="499">
        <v>2.4643299999999998E-3</v>
      </c>
      <c r="U220" s="499">
        <v>2.2675322800000001E-2</v>
      </c>
      <c r="V220" s="499">
        <v>5.51262E-2</v>
      </c>
      <c r="W220" s="499">
        <v>1.6428949999999998E-2</v>
      </c>
    </row>
    <row r="221" spans="1:23" customFormat="1" x14ac:dyDescent="0.3">
      <c r="A221" s="225" t="s">
        <v>709</v>
      </c>
      <c r="B221" s="496" t="s">
        <v>494</v>
      </c>
      <c r="C221" s="496" t="s">
        <v>257</v>
      </c>
      <c r="D221" s="496" t="s">
        <v>534</v>
      </c>
      <c r="E221" s="497">
        <v>0.52200500000000005</v>
      </c>
      <c r="F221" s="498">
        <v>8.1225907223110898</v>
      </c>
      <c r="G221" s="498">
        <v>9.3550949290715585E-2</v>
      </c>
      <c r="H221" s="498">
        <v>0.45684857501364928</v>
      </c>
      <c r="I221" s="498">
        <v>1.5567397093897565E-2</v>
      </c>
      <c r="J221" s="498">
        <v>5.2770567331730531E-3</v>
      </c>
      <c r="K221" s="498">
        <v>1.9322956676660181E-3</v>
      </c>
      <c r="L221" s="498">
        <v>1.7597848794551778E-2</v>
      </c>
      <c r="M221" s="498">
        <v>4.2216530493002932E-2</v>
      </c>
      <c r="N221" s="498">
        <v>1.2882041359757089E-2</v>
      </c>
      <c r="O221" s="499">
        <v>4.2400329700000006</v>
      </c>
      <c r="P221" s="499">
        <v>4.8834063284499997E-2</v>
      </c>
      <c r="Q221" s="499">
        <v>0.23847724040000001</v>
      </c>
      <c r="R221" s="499">
        <v>8.1262591199999998E-3</v>
      </c>
      <c r="S221" s="499">
        <v>2.75465E-3</v>
      </c>
      <c r="T221" s="499">
        <v>1.0086679999999999E-3</v>
      </c>
      <c r="U221" s="499">
        <v>9.1861650600000011E-3</v>
      </c>
      <c r="V221" s="499">
        <v>2.203724E-2</v>
      </c>
      <c r="W221" s="499">
        <v>6.7244899999999996E-3</v>
      </c>
    </row>
    <row r="222" spans="1:23" customFormat="1" x14ac:dyDescent="0.3">
      <c r="A222" s="225" t="s">
        <v>710</v>
      </c>
      <c r="B222" s="496" t="s">
        <v>494</v>
      </c>
      <c r="C222" s="496" t="s">
        <v>257</v>
      </c>
      <c r="D222" s="496" t="s">
        <v>536</v>
      </c>
      <c r="E222" s="497">
        <v>0.60002599999999995</v>
      </c>
      <c r="F222" s="498">
        <v>8.1225845910010577</v>
      </c>
      <c r="G222" s="498">
        <v>9.3550704852789726E-2</v>
      </c>
      <c r="H222" s="498">
        <v>0.45628448067250432</v>
      </c>
      <c r="I222" s="498">
        <v>1.5567344648398571E-2</v>
      </c>
      <c r="J222" s="498">
        <v>5.2770713269091676E-3</v>
      </c>
      <c r="K222" s="498">
        <v>1.9322912673784137E-3</v>
      </c>
      <c r="L222" s="498">
        <v>1.7597808761620332E-2</v>
      </c>
      <c r="M222" s="498">
        <v>4.2216670610940192E-2</v>
      </c>
      <c r="N222" s="498">
        <v>1.2881991780356187E-2</v>
      </c>
      <c r="O222" s="499">
        <v>4.8737619417999998</v>
      </c>
      <c r="P222" s="499">
        <v>5.6132855230000001E-2</v>
      </c>
      <c r="Q222" s="499">
        <v>0.27378255180000005</v>
      </c>
      <c r="R222" s="499">
        <v>9.3408115400000005E-3</v>
      </c>
      <c r="S222" s="499">
        <v>3.1663799999999999E-3</v>
      </c>
      <c r="T222" s="499">
        <v>1.159425E-3</v>
      </c>
      <c r="U222" s="499">
        <v>1.0559142800000001E-2</v>
      </c>
      <c r="V222" s="499">
        <v>2.5331099999999999E-2</v>
      </c>
      <c r="W222" s="499">
        <v>7.7295300000000001E-3</v>
      </c>
    </row>
    <row r="223" spans="1:23" customFormat="1" x14ac:dyDescent="0.3">
      <c r="A223" s="225" t="s">
        <v>711</v>
      </c>
      <c r="B223" s="496" t="s">
        <v>494</v>
      </c>
      <c r="C223" s="496" t="s">
        <v>257</v>
      </c>
      <c r="D223" s="496" t="s">
        <v>538</v>
      </c>
      <c r="E223" s="497">
        <v>0.67496</v>
      </c>
      <c r="F223" s="498">
        <v>8.1225961274742211</v>
      </c>
      <c r="G223" s="498">
        <v>9.3550870607147105E-2</v>
      </c>
      <c r="H223" s="498">
        <v>0.43792663165224605</v>
      </c>
      <c r="I223" s="498">
        <v>1.5567413876377858E-2</v>
      </c>
      <c r="J223" s="498">
        <v>5.277083086405121E-3</v>
      </c>
      <c r="K223" s="498">
        <v>1.9322922839871994E-3</v>
      </c>
      <c r="L223" s="498">
        <v>1.7597840686855517E-2</v>
      </c>
      <c r="M223" s="498">
        <v>4.2216575797084273E-2</v>
      </c>
      <c r="N223" s="498">
        <v>1.288200782268579E-2</v>
      </c>
      <c r="O223" s="499">
        <v>5.4824274822000003</v>
      </c>
      <c r="P223" s="499">
        <v>6.3143095625000006E-2</v>
      </c>
      <c r="Q223" s="499">
        <v>0.2955829593</v>
      </c>
      <c r="R223" s="499">
        <v>1.050738167E-2</v>
      </c>
      <c r="S223" s="499">
        <v>3.5618200000000003E-3</v>
      </c>
      <c r="T223" s="499">
        <v>1.30422E-3</v>
      </c>
      <c r="U223" s="499">
        <v>1.1877838549999999E-2</v>
      </c>
      <c r="V223" s="499">
        <v>2.8494499999999999E-2</v>
      </c>
      <c r="W223" s="499">
        <v>8.6948400000000006E-3</v>
      </c>
    </row>
    <row r="224" spans="1:23" customFormat="1" x14ac:dyDescent="0.3">
      <c r="A224" s="225" t="s">
        <v>712</v>
      </c>
      <c r="B224" s="496" t="s">
        <v>494</v>
      </c>
      <c r="C224" s="496" t="s">
        <v>257</v>
      </c>
      <c r="D224" s="496" t="s">
        <v>540</v>
      </c>
      <c r="E224" s="497">
        <v>0.805508</v>
      </c>
      <c r="F224" s="498">
        <v>8.1225924412917081</v>
      </c>
      <c r="G224" s="498">
        <v>9.296897779289591E-2</v>
      </c>
      <c r="H224" s="498">
        <v>0.43741396361054141</v>
      </c>
      <c r="I224" s="498">
        <v>1.5567382235806473E-2</v>
      </c>
      <c r="J224" s="498">
        <v>5.2770673910128756E-3</v>
      </c>
      <c r="K224" s="498">
        <v>1.9322911752583463E-3</v>
      </c>
      <c r="L224" s="498">
        <v>1.7597828326968819E-2</v>
      </c>
      <c r="M224" s="498">
        <v>4.2216588786206967E-2</v>
      </c>
      <c r="N224" s="498">
        <v>1.2882007379194248E-2</v>
      </c>
      <c r="O224" s="499">
        <v>6.5428131922000006</v>
      </c>
      <c r="P224" s="499">
        <v>7.4887255363999997E-2</v>
      </c>
      <c r="Q224" s="499">
        <v>0.352340447</v>
      </c>
      <c r="R224" s="499">
        <v>1.253965093E-2</v>
      </c>
      <c r="S224" s="499">
        <v>4.2507199999999995E-3</v>
      </c>
      <c r="T224" s="499">
        <v>1.556476E-3</v>
      </c>
      <c r="U224" s="499">
        <v>1.41751915E-2</v>
      </c>
      <c r="V224" s="499">
        <v>3.4005800000000003E-2</v>
      </c>
      <c r="W224" s="499">
        <v>1.037656E-2</v>
      </c>
    </row>
    <row r="225" spans="1:23" customFormat="1" x14ac:dyDescent="0.3">
      <c r="A225" s="225" t="s">
        <v>713</v>
      </c>
      <c r="B225" s="496" t="s">
        <v>494</v>
      </c>
      <c r="C225" s="496" t="s">
        <v>257</v>
      </c>
      <c r="D225" s="496" t="s">
        <v>542</v>
      </c>
      <c r="E225" s="497">
        <v>0.59693099999999999</v>
      </c>
      <c r="F225" s="498">
        <v>8.1225760932168036</v>
      </c>
      <c r="G225" s="498">
        <v>9.2968818409665435E-2</v>
      </c>
      <c r="H225" s="498">
        <v>0.43670778766725132</v>
      </c>
      <c r="I225" s="498">
        <v>1.5567377284811813E-2</v>
      </c>
      <c r="J225" s="498">
        <v>5.2770588225439785E-3</v>
      </c>
      <c r="K225" s="498">
        <v>1.9322886564778845E-3</v>
      </c>
      <c r="L225" s="498">
        <v>1.7597813683658581E-2</v>
      </c>
      <c r="M225" s="498">
        <v>4.2216772122741157E-2</v>
      </c>
      <c r="N225" s="498">
        <v>1.2881974633584117E-2</v>
      </c>
      <c r="O225" s="499">
        <v>4.8486174698999998</v>
      </c>
      <c r="P225" s="499">
        <v>5.5495969742099999E-2</v>
      </c>
      <c r="Q225" s="499">
        <v>0.26068441640000001</v>
      </c>
      <c r="R225" s="499">
        <v>9.29265009E-3</v>
      </c>
      <c r="S225" s="499">
        <v>3.1500399999999998E-3</v>
      </c>
      <c r="T225" s="499">
        <v>1.1534430000000001E-3</v>
      </c>
      <c r="U225" s="499">
        <v>1.050468052E-2</v>
      </c>
      <c r="V225" s="499">
        <v>2.5200500000000001E-2</v>
      </c>
      <c r="W225" s="499">
        <v>7.6896500000000001E-3</v>
      </c>
    </row>
    <row r="226" spans="1:23" customFormat="1" x14ac:dyDescent="0.3">
      <c r="A226" s="225" t="s">
        <v>714</v>
      </c>
      <c r="B226" s="496" t="s">
        <v>494</v>
      </c>
      <c r="C226" s="496" t="s">
        <v>257</v>
      </c>
      <c r="D226" s="496" t="s">
        <v>544</v>
      </c>
      <c r="E226" s="497">
        <v>0.677118</v>
      </c>
      <c r="F226" s="498">
        <v>8.1230612170995311</v>
      </c>
      <c r="G226" s="498">
        <v>9.3002547341822256E-2</v>
      </c>
      <c r="H226" s="498">
        <v>0.42500392797119557</v>
      </c>
      <c r="I226" s="498">
        <v>1.5019381023691587E-2</v>
      </c>
      <c r="J226" s="498">
        <v>5.2770861208829185E-3</v>
      </c>
      <c r="K226" s="498">
        <v>1.9322939280893433E-3</v>
      </c>
      <c r="L226" s="498">
        <v>1.6978338679521147E-2</v>
      </c>
      <c r="M226" s="498">
        <v>4.2216570819266358E-2</v>
      </c>
      <c r="N226" s="498">
        <v>1.2882008748844367E-2</v>
      </c>
      <c r="O226" s="499">
        <v>5.5002709652000004</v>
      </c>
      <c r="P226" s="499">
        <v>6.2973698851000001E-2</v>
      </c>
      <c r="Q226" s="499">
        <v>0.2877778097</v>
      </c>
      <c r="R226" s="499">
        <v>1.016989324E-2</v>
      </c>
      <c r="S226" s="499">
        <v>3.5732100000000003E-3</v>
      </c>
      <c r="T226" s="499">
        <v>1.3083909999999999E-3</v>
      </c>
      <c r="U226" s="499">
        <v>1.149633873E-2</v>
      </c>
      <c r="V226" s="499">
        <v>2.8585599999999999E-2</v>
      </c>
      <c r="W226" s="499">
        <v>8.7226400000000003E-3</v>
      </c>
    </row>
    <row r="227" spans="1:23" customFormat="1" x14ac:dyDescent="0.3">
      <c r="A227" s="225" t="s">
        <v>715</v>
      </c>
      <c r="B227" s="496" t="s">
        <v>494</v>
      </c>
      <c r="C227" s="496" t="s">
        <v>257</v>
      </c>
      <c r="D227" s="496" t="s">
        <v>546</v>
      </c>
      <c r="E227" s="497">
        <v>0.69646600000000003</v>
      </c>
      <c r="F227" s="498">
        <v>8.1230935210046145</v>
      </c>
      <c r="G227" s="498">
        <v>9.3002775183569614E-2</v>
      </c>
      <c r="H227" s="498">
        <v>0.4246374510744243</v>
      </c>
      <c r="I227" s="498">
        <v>1.5019338330945084E-2</v>
      </c>
      <c r="J227" s="498">
        <v>5.277070237455956E-3</v>
      </c>
      <c r="K227" s="498">
        <v>1.9322910235388374E-3</v>
      </c>
      <c r="L227" s="498">
        <v>1.6978313198347084E-2</v>
      </c>
      <c r="M227" s="498">
        <v>4.2216561899647648E-2</v>
      </c>
      <c r="N227" s="498">
        <v>1.2882007161871505E-2</v>
      </c>
      <c r="O227" s="499">
        <v>5.6574584522000002</v>
      </c>
      <c r="P227" s="499">
        <v>6.4773270820999998E-2</v>
      </c>
      <c r="Q227" s="499">
        <v>0.295745547</v>
      </c>
      <c r="R227" s="499">
        <v>1.046045849E-2</v>
      </c>
      <c r="S227" s="499">
        <v>3.6752999999999998E-3</v>
      </c>
      <c r="T227" s="499">
        <v>1.345775E-3</v>
      </c>
      <c r="U227" s="499">
        <v>1.182481788E-2</v>
      </c>
      <c r="V227" s="499">
        <v>2.9402399999999999E-2</v>
      </c>
      <c r="W227" s="499">
        <v>8.9718799999999998E-3</v>
      </c>
    </row>
    <row r="228" spans="1:23" customFormat="1" x14ac:dyDescent="0.3">
      <c r="A228" s="225" t="s">
        <v>716</v>
      </c>
      <c r="B228" s="496" t="s">
        <v>494</v>
      </c>
      <c r="C228" s="496" t="s">
        <v>257</v>
      </c>
      <c r="D228" s="496" t="s">
        <v>548</v>
      </c>
      <c r="E228" s="497">
        <v>0.725024</v>
      </c>
      <c r="F228" s="498">
        <v>7.667764161600167</v>
      </c>
      <c r="G228" s="498">
        <v>8.9488065401972891E-2</v>
      </c>
      <c r="H228" s="498">
        <v>0.39489527657015494</v>
      </c>
      <c r="I228" s="498">
        <v>1.4661259710023394E-2</v>
      </c>
      <c r="J228" s="498">
        <v>5.3065139912609792E-3</v>
      </c>
      <c r="K228" s="498">
        <v>1.9322946550734872E-3</v>
      </c>
      <c r="L228" s="498">
        <v>1.6573498904863839E-2</v>
      </c>
      <c r="M228" s="498">
        <v>4.2452111930087834E-2</v>
      </c>
      <c r="N228" s="498">
        <v>1.2882014940195084E-2</v>
      </c>
      <c r="O228" s="499">
        <v>5.5593130434999996</v>
      </c>
      <c r="P228" s="499">
        <v>6.4880995129999994E-2</v>
      </c>
      <c r="Q228" s="499">
        <v>0.28630855300000002</v>
      </c>
      <c r="R228" s="499">
        <v>1.062976516E-2</v>
      </c>
      <c r="S228" s="499">
        <v>3.8473500000000002E-3</v>
      </c>
      <c r="T228" s="499">
        <v>1.4009599999999999E-3</v>
      </c>
      <c r="U228" s="499">
        <v>1.201618447E-2</v>
      </c>
      <c r="V228" s="499">
        <v>3.0778800000000002E-2</v>
      </c>
      <c r="W228" s="499">
        <v>9.3397700000000007E-3</v>
      </c>
    </row>
    <row r="229" spans="1:23" customFormat="1" x14ac:dyDescent="0.3">
      <c r="A229" s="225" t="s">
        <v>717</v>
      </c>
      <c r="B229" s="496" t="s">
        <v>494</v>
      </c>
      <c r="C229" s="496" t="s">
        <v>257</v>
      </c>
      <c r="D229" s="496" t="s">
        <v>550</v>
      </c>
      <c r="E229" s="497">
        <v>0.80208699999999999</v>
      </c>
      <c r="F229" s="498">
        <v>7.6677412055051386</v>
      </c>
      <c r="G229" s="498">
        <v>8.9487725100893048E-2</v>
      </c>
      <c r="H229" s="498">
        <v>0.39455954902647722</v>
      </c>
      <c r="I229" s="498">
        <v>1.4661256434775782E-2</v>
      </c>
      <c r="J229" s="498">
        <v>5.3065191182502637E-3</v>
      </c>
      <c r="K229" s="498">
        <v>1.9322941276943774E-3</v>
      </c>
      <c r="L229" s="498">
        <v>1.6573505268131762E-2</v>
      </c>
      <c r="M229" s="498">
        <v>4.2452003336296437E-2</v>
      </c>
      <c r="N229" s="498">
        <v>1.2882006565372583E-2</v>
      </c>
      <c r="O229" s="499">
        <v>6.1501955403000004</v>
      </c>
      <c r="P229" s="499">
        <v>7.1776940962999997E-2</v>
      </c>
      <c r="Q229" s="499">
        <v>0.31647108500000004</v>
      </c>
      <c r="R229" s="499">
        <v>1.1759603190000002E-2</v>
      </c>
      <c r="S229" s="499">
        <v>4.2562899999999994E-3</v>
      </c>
      <c r="T229" s="499">
        <v>1.549868E-3</v>
      </c>
      <c r="U229" s="499">
        <v>1.329339312E-2</v>
      </c>
      <c r="V229" s="499">
        <v>3.4050200000000003E-2</v>
      </c>
      <c r="W229" s="499">
        <v>1.033249E-2</v>
      </c>
    </row>
    <row r="230" spans="1:23" customFormat="1" x14ac:dyDescent="0.3">
      <c r="A230" s="225" t="s">
        <v>718</v>
      </c>
      <c r="B230" s="496" t="s">
        <v>494</v>
      </c>
      <c r="C230" s="496" t="s">
        <v>257</v>
      </c>
      <c r="D230" s="496" t="s">
        <v>552</v>
      </c>
      <c r="E230" s="497">
        <v>0.84232400000000007</v>
      </c>
      <c r="F230" s="498">
        <v>3.3330781971070516</v>
      </c>
      <c r="G230" s="498">
        <v>7.6849857297192042E-2</v>
      </c>
      <c r="H230" s="498">
        <v>0.35083652311936969</v>
      </c>
      <c r="I230" s="498">
        <v>1.4421004174165759E-2</v>
      </c>
      <c r="J230" s="498">
        <v>5.3064972623361071E-3</v>
      </c>
      <c r="K230" s="498">
        <v>1.9322908999387409E-3</v>
      </c>
      <c r="L230" s="498">
        <v>1.6301930231122464E-2</v>
      </c>
      <c r="M230" s="498">
        <v>4.2451835635693623E-2</v>
      </c>
      <c r="N230" s="498">
        <v>1.2882002649811711E-2</v>
      </c>
      <c r="O230" s="499">
        <v>2.8075317593000002</v>
      </c>
      <c r="P230" s="499">
        <v>6.4732479198000001E-2</v>
      </c>
      <c r="Q230" s="499">
        <v>0.2955180235</v>
      </c>
      <c r="R230" s="499">
        <v>1.214715792E-2</v>
      </c>
      <c r="S230" s="499">
        <v>4.4697899999999995E-3</v>
      </c>
      <c r="T230" s="499">
        <v>1.627615E-3</v>
      </c>
      <c r="U230" s="499">
        <v>1.373150708E-2</v>
      </c>
      <c r="V230" s="499">
        <v>3.5758199999999997E-2</v>
      </c>
      <c r="W230" s="499">
        <v>1.0850820000000001E-2</v>
      </c>
    </row>
    <row r="231" spans="1:23" customFormat="1" x14ac:dyDescent="0.3">
      <c r="A231" s="225" t="s">
        <v>719</v>
      </c>
      <c r="B231" s="496" t="s">
        <v>494</v>
      </c>
      <c r="C231" s="496" t="s">
        <v>257</v>
      </c>
      <c r="D231" s="496" t="s">
        <v>554</v>
      </c>
      <c r="E231" s="497">
        <v>0.86562699999999992</v>
      </c>
      <c r="F231" s="498">
        <v>3.2586184584122262</v>
      </c>
      <c r="G231" s="498">
        <v>7.5514770919807267E-2</v>
      </c>
      <c r="H231" s="498">
        <v>0.33855260949577592</v>
      </c>
      <c r="I231" s="498">
        <v>1.4318430628896744E-2</v>
      </c>
      <c r="J231" s="498">
        <v>5.3204786819265118E-3</v>
      </c>
      <c r="K231" s="498">
        <v>1.9322953188844621E-3</v>
      </c>
      <c r="L231" s="498">
        <v>1.6185952482997874E-2</v>
      </c>
      <c r="M231" s="498">
        <v>4.2563713932213296E-2</v>
      </c>
      <c r="N231" s="498">
        <v>1.2882038106482356E-2</v>
      </c>
      <c r="O231" s="499">
        <v>2.8207481202999998</v>
      </c>
      <c r="P231" s="499">
        <v>6.5367624607000005E-2</v>
      </c>
      <c r="Q231" s="499">
        <v>0.29306027969999998</v>
      </c>
      <c r="R231" s="499">
        <v>1.239442015E-2</v>
      </c>
      <c r="S231" s="499">
        <v>4.6055499999999999E-3</v>
      </c>
      <c r="T231" s="499">
        <v>1.6726470000000002E-3</v>
      </c>
      <c r="U231" s="499">
        <v>1.401099749E-2</v>
      </c>
      <c r="V231" s="499">
        <v>3.6844299999999996E-2</v>
      </c>
      <c r="W231" s="499">
        <v>1.1151040000000001E-2</v>
      </c>
    </row>
    <row r="232" spans="1:23" customFormat="1" x14ac:dyDescent="0.3">
      <c r="A232" s="225" t="s">
        <v>720</v>
      </c>
      <c r="B232" s="496" t="s">
        <v>494</v>
      </c>
      <c r="C232" s="496" t="s">
        <v>257</v>
      </c>
      <c r="D232" s="496" t="s">
        <v>556</v>
      </c>
      <c r="E232" s="497">
        <v>0.89116799999999996</v>
      </c>
      <c r="F232" s="498">
        <v>3.2456057227144601</v>
      </c>
      <c r="G232" s="498">
        <v>7.4701058317960242E-2</v>
      </c>
      <c r="H232" s="498">
        <v>0.33764274222144425</v>
      </c>
      <c r="I232" s="498">
        <v>8.6549930652806209E-3</v>
      </c>
      <c r="J232" s="498">
        <v>5.3204782936550682E-3</v>
      </c>
      <c r="K232" s="498">
        <v>1.9322911056052282E-3</v>
      </c>
      <c r="L232" s="498">
        <v>9.7838690796797009E-3</v>
      </c>
      <c r="M232" s="498">
        <v>4.2563691694495323E-2</v>
      </c>
      <c r="N232" s="498">
        <v>1.2882004290997883E-2</v>
      </c>
      <c r="O232" s="499">
        <v>2.8923799607</v>
      </c>
      <c r="P232" s="499">
        <v>6.6571192739099991E-2</v>
      </c>
      <c r="Q232" s="499">
        <v>0.3008964073</v>
      </c>
      <c r="R232" s="499">
        <v>7.7130528599999998E-3</v>
      </c>
      <c r="S232" s="499">
        <v>4.7414399999999995E-3</v>
      </c>
      <c r="T232" s="499">
        <v>1.7219959999999999E-3</v>
      </c>
      <c r="U232" s="499">
        <v>8.71907104E-3</v>
      </c>
      <c r="V232" s="499">
        <v>3.7931400000000004E-2</v>
      </c>
      <c r="W232" s="499">
        <v>1.148003E-2</v>
      </c>
    </row>
    <row r="233" spans="1:23" customFormat="1" x14ac:dyDescent="0.3">
      <c r="A233" s="225" t="s">
        <v>721</v>
      </c>
      <c r="B233" s="496" t="s">
        <v>494</v>
      </c>
      <c r="C233" s="496" t="s">
        <v>257</v>
      </c>
      <c r="D233" s="496" t="s">
        <v>558</v>
      </c>
      <c r="E233" s="497">
        <v>0.92323100000000002</v>
      </c>
      <c r="F233" s="498">
        <v>3.2455983806869568</v>
      </c>
      <c r="G233" s="498">
        <v>7.4701118739730357E-2</v>
      </c>
      <c r="H233" s="498">
        <v>0.33749471659855446</v>
      </c>
      <c r="I233" s="498">
        <v>8.6549987164642427E-3</v>
      </c>
      <c r="J233" s="498">
        <v>5.3204777569210732E-3</v>
      </c>
      <c r="K233" s="498">
        <v>1.9322867191417965E-3</v>
      </c>
      <c r="L233" s="498">
        <v>9.7838760396910425E-3</v>
      </c>
      <c r="M233" s="498">
        <v>4.2563778729267109E-2</v>
      </c>
      <c r="N233" s="498">
        <v>1.2882019776199023E-2</v>
      </c>
      <c r="O233" s="499">
        <v>2.9964370385999999</v>
      </c>
      <c r="P233" s="499">
        <v>6.8966388555200001E-2</v>
      </c>
      <c r="Q233" s="499">
        <v>0.31158558470000003</v>
      </c>
      <c r="R233" s="499">
        <v>7.9905631199999987E-3</v>
      </c>
      <c r="S233" s="499">
        <v>4.9120299999999995E-3</v>
      </c>
      <c r="T233" s="499">
        <v>1.7839469999999999E-3</v>
      </c>
      <c r="U233" s="499">
        <v>9.0327776600000013E-3</v>
      </c>
      <c r="V233" s="499">
        <v>3.9296200000000003E-2</v>
      </c>
      <c r="W233" s="499">
        <v>1.189308E-2</v>
      </c>
    </row>
    <row r="234" spans="1:23" customFormat="1" x14ac:dyDescent="0.3">
      <c r="A234" s="225" t="s">
        <v>1761</v>
      </c>
      <c r="B234" s="496" t="s">
        <v>494</v>
      </c>
      <c r="C234" s="496" t="s">
        <v>257</v>
      </c>
      <c r="D234" s="496" t="s">
        <v>1718</v>
      </c>
      <c r="E234" s="497">
        <v>0.95356399999999997</v>
      </c>
      <c r="F234" s="498">
        <v>3.1655133880893151</v>
      </c>
      <c r="G234" s="498">
        <v>7.3608239722137161E-2</v>
      </c>
      <c r="H234" s="498">
        <v>0.32402140464614859</v>
      </c>
      <c r="I234" s="498">
        <v>8.6279834075111903E-3</v>
      </c>
      <c r="J234" s="498">
        <v>5.3422633404784578E-3</v>
      </c>
      <c r="K234" s="498">
        <v>1.9322877122039004E-3</v>
      </c>
      <c r="L234" s="498">
        <v>9.7533263105570277E-3</v>
      </c>
      <c r="M234" s="498">
        <v>4.2738190619612322E-2</v>
      </c>
      <c r="N234" s="498">
        <v>1.2881998481486297E-2</v>
      </c>
      <c r="O234" s="499">
        <v>3.0185196083999997</v>
      </c>
      <c r="P234" s="499">
        <v>7.0190167502399994E-2</v>
      </c>
      <c r="Q234" s="499">
        <v>0.30897514670000004</v>
      </c>
      <c r="R234" s="499">
        <v>8.2273343700000005E-3</v>
      </c>
      <c r="S234" s="499">
        <v>5.0941900000000002E-3</v>
      </c>
      <c r="T234" s="499">
        <v>1.84256E-3</v>
      </c>
      <c r="U234" s="499">
        <v>9.3004208500000012E-3</v>
      </c>
      <c r="V234" s="499">
        <v>4.0753600000000001E-2</v>
      </c>
      <c r="W234" s="499">
        <v>1.2283809999999999E-2</v>
      </c>
    </row>
    <row r="235" spans="1:23" customFormat="1" x14ac:dyDescent="0.3">
      <c r="A235" s="225" t="s">
        <v>1762</v>
      </c>
      <c r="B235" s="496" t="s">
        <v>494</v>
      </c>
      <c r="C235" s="496" t="s">
        <v>257</v>
      </c>
      <c r="D235" s="496" t="s">
        <v>1720</v>
      </c>
      <c r="E235" s="497">
        <v>0.98344699999999996</v>
      </c>
      <c r="F235" s="498">
        <v>3.1655197312107313</v>
      </c>
      <c r="G235" s="498">
        <v>7.3608364744617655E-2</v>
      </c>
      <c r="H235" s="498">
        <v>0.32388606025540778</v>
      </c>
      <c r="I235" s="498">
        <v>8.6279907915729048E-3</v>
      </c>
      <c r="J235" s="498">
        <v>5.3422604370138909E-3</v>
      </c>
      <c r="K235" s="498">
        <v>1.9322871491803829E-3</v>
      </c>
      <c r="L235" s="498">
        <v>9.7533431694844762E-3</v>
      </c>
      <c r="M235" s="498">
        <v>4.2738144506007957E-2</v>
      </c>
      <c r="N235" s="498">
        <v>1.2881995674398315E-2</v>
      </c>
      <c r="O235" s="499">
        <v>3.1131208831000001</v>
      </c>
      <c r="P235" s="499">
        <v>7.2389925482999995E-2</v>
      </c>
      <c r="Q235" s="499">
        <v>0.31852477429999998</v>
      </c>
      <c r="R235" s="499">
        <v>8.4851716599999988E-3</v>
      </c>
      <c r="S235" s="499">
        <v>5.2538300000000001E-3</v>
      </c>
      <c r="T235" s="499">
        <v>1.900302E-3</v>
      </c>
      <c r="U235" s="499">
        <v>9.5918960799999987E-3</v>
      </c>
      <c r="V235" s="499">
        <v>4.2030700000000004E-2</v>
      </c>
      <c r="W235" s="499">
        <v>1.2668759999999999E-2</v>
      </c>
    </row>
    <row r="236" spans="1:23" customFormat="1" x14ac:dyDescent="0.3">
      <c r="A236" s="225" t="s">
        <v>722</v>
      </c>
      <c r="B236" s="496" t="s">
        <v>494</v>
      </c>
      <c r="C236" s="496" t="s">
        <v>723</v>
      </c>
      <c r="D236" s="496" t="s">
        <v>724</v>
      </c>
      <c r="E236" s="497">
        <v>0.86947447600000016</v>
      </c>
      <c r="F236" s="498">
        <v>13.548946249580304</v>
      </c>
      <c r="G236" s="498">
        <v>1.4454890385091046</v>
      </c>
      <c r="H236" s="498">
        <v>2.8567278936316924</v>
      </c>
      <c r="I236" s="498">
        <v>0.205371403209575</v>
      </c>
      <c r="J236" s="498">
        <v>5.0908484287697474E-3</v>
      </c>
      <c r="K236" s="498">
        <v>2.1093608732914658E-3</v>
      </c>
      <c r="L236" s="498">
        <v>0.23215765723855469</v>
      </c>
      <c r="M236" s="498">
        <v>4.0726792881726856E-2</v>
      </c>
      <c r="N236" s="498">
        <v>1.4062474905818852E-2</v>
      </c>
      <c r="O236" s="499">
        <v>11.780462940706002</v>
      </c>
      <c r="P236" s="499">
        <v>1.2568158243214478</v>
      </c>
      <c r="Q236" s="499">
        <v>2.4838519883900001</v>
      </c>
      <c r="R236" s="499">
        <v>0.17856519319102998</v>
      </c>
      <c r="S236" s="499">
        <v>4.4263627700000001E-3</v>
      </c>
      <c r="T236" s="499">
        <v>1.8340354399999999E-3</v>
      </c>
      <c r="U236" s="499">
        <v>0.20185515737687998</v>
      </c>
      <c r="V236" s="499">
        <v>3.5410906899999997E-2</v>
      </c>
      <c r="W236" s="499">
        <v>1.2226962999999999E-2</v>
      </c>
    </row>
    <row r="237" spans="1:23" customFormat="1" x14ac:dyDescent="0.3">
      <c r="A237" s="225" t="s">
        <v>726</v>
      </c>
      <c r="B237" s="496" t="s">
        <v>494</v>
      </c>
      <c r="C237" s="496" t="s">
        <v>723</v>
      </c>
      <c r="D237" s="496" t="s">
        <v>502</v>
      </c>
      <c r="E237" s="497">
        <v>0.32667000000000002</v>
      </c>
      <c r="F237" s="498">
        <v>11.908068576239017</v>
      </c>
      <c r="G237" s="498">
        <v>1.7931459261092233</v>
      </c>
      <c r="H237" s="498">
        <v>4.3892706789726628</v>
      </c>
      <c r="I237" s="498">
        <v>0.20046683726696668</v>
      </c>
      <c r="J237" s="498">
        <v>3.4696421465087095E-3</v>
      </c>
      <c r="K237" s="498">
        <v>1.9324823216089629E-3</v>
      </c>
      <c r="L237" s="498">
        <v>0.22661328713992712</v>
      </c>
      <c r="M237" s="498">
        <v>2.7757124927296657E-2</v>
      </c>
      <c r="N237" s="498">
        <v>1.288327670125815E-2</v>
      </c>
      <c r="O237" s="499">
        <v>3.8900087617999999</v>
      </c>
      <c r="P237" s="499">
        <v>0.58576697968210001</v>
      </c>
      <c r="Q237" s="499">
        <v>1.4338430526999999</v>
      </c>
      <c r="R237" s="499">
        <v>6.5486501730000007E-2</v>
      </c>
      <c r="S237" s="499">
        <v>1.1334280000000001E-3</v>
      </c>
      <c r="T237" s="499">
        <v>6.3128399999999997E-4</v>
      </c>
      <c r="U237" s="499">
        <v>7.4027762509999998E-2</v>
      </c>
      <c r="V237" s="499">
        <v>9.0674199999999996E-3</v>
      </c>
      <c r="W237" s="499">
        <v>4.20858E-3</v>
      </c>
    </row>
    <row r="238" spans="1:23" customFormat="1" x14ac:dyDescent="0.3">
      <c r="A238" s="225" t="s">
        <v>727</v>
      </c>
      <c r="B238" s="496" t="s">
        <v>494</v>
      </c>
      <c r="C238" s="496" t="s">
        <v>723</v>
      </c>
      <c r="D238" s="496" t="s">
        <v>504</v>
      </c>
      <c r="E238" s="497">
        <v>0.31318999999999997</v>
      </c>
      <c r="F238" s="498">
        <v>11.908072847472782</v>
      </c>
      <c r="G238" s="498">
        <v>1.793141424757815</v>
      </c>
      <c r="H238" s="498">
        <v>2.6875557639132794</v>
      </c>
      <c r="I238" s="498">
        <v>0.3423854202560746</v>
      </c>
      <c r="J238" s="498">
        <v>3.4696414317187652E-3</v>
      </c>
      <c r="K238" s="498">
        <v>1.9324818800089403E-3</v>
      </c>
      <c r="L238" s="498">
        <v>0.38704228749321501</v>
      </c>
      <c r="M238" s="498">
        <v>2.7757144225549993E-2</v>
      </c>
      <c r="N238" s="498">
        <v>1.2883265749225711E-2</v>
      </c>
      <c r="O238" s="499">
        <v>3.7294893351000002</v>
      </c>
      <c r="P238" s="499">
        <v>0.56159396281990004</v>
      </c>
      <c r="Q238" s="499">
        <v>0.84171558969999993</v>
      </c>
      <c r="R238" s="499">
        <v>0.10723168977</v>
      </c>
      <c r="S238" s="499">
        <v>1.086657E-3</v>
      </c>
      <c r="T238" s="499">
        <v>6.0523399999999996E-4</v>
      </c>
      <c r="U238" s="499">
        <v>0.12121777402</v>
      </c>
      <c r="V238" s="499">
        <v>8.6932600000000013E-3</v>
      </c>
      <c r="W238" s="499">
        <v>4.0349100000000001E-3</v>
      </c>
    </row>
    <row r="239" spans="1:23" customFormat="1" x14ac:dyDescent="0.3">
      <c r="A239" s="225" t="s">
        <v>731</v>
      </c>
      <c r="B239" s="496" t="s">
        <v>494</v>
      </c>
      <c r="C239" s="496" t="s">
        <v>723</v>
      </c>
      <c r="D239" s="496" t="s">
        <v>512</v>
      </c>
      <c r="E239" s="497">
        <v>2.3324159999999999E-3</v>
      </c>
      <c r="F239" s="498">
        <v>9.9811819143754796</v>
      </c>
      <c r="G239" s="498">
        <v>1.006915506486836</v>
      </c>
      <c r="H239" s="498">
        <v>1.4423116022184723</v>
      </c>
      <c r="I239" s="498">
        <v>2.616305398779635E-2</v>
      </c>
      <c r="J239" s="498">
        <v>8.8983997708813531E-3</v>
      </c>
      <c r="K239" s="498">
        <v>2.2468933500713424E-3</v>
      </c>
      <c r="L239" s="498">
        <v>2.9575443694435297E-2</v>
      </c>
      <c r="M239" s="498">
        <v>7.1187086694654816E-2</v>
      </c>
      <c r="N239" s="498">
        <v>1.4979360457139721E-2</v>
      </c>
      <c r="O239" s="499">
        <v>2.3280268396E-2</v>
      </c>
      <c r="P239" s="499">
        <v>2.348545837978E-3</v>
      </c>
      <c r="Q239" s="499">
        <v>3.3640706580000002E-3</v>
      </c>
      <c r="R239" s="499">
        <v>6.1023125730000008E-5</v>
      </c>
      <c r="S239" s="499">
        <v>2.0754770000000001E-5</v>
      </c>
      <c r="T239" s="499">
        <v>5.2406899999999998E-6</v>
      </c>
      <c r="U239" s="499">
        <v>6.8982238079999994E-5</v>
      </c>
      <c r="V239" s="499">
        <v>1.6603789999999999E-4</v>
      </c>
      <c r="W239" s="499">
        <v>3.4938099999999997E-5</v>
      </c>
    </row>
    <row r="240" spans="1:23" customFormat="1" x14ac:dyDescent="0.3">
      <c r="A240" s="225" t="s">
        <v>733</v>
      </c>
      <c r="B240" s="496" t="s">
        <v>494</v>
      </c>
      <c r="C240" s="496" t="s">
        <v>723</v>
      </c>
      <c r="D240" s="496" t="s">
        <v>516</v>
      </c>
      <c r="E240" s="497">
        <v>6.6991400000000001E-3</v>
      </c>
      <c r="F240" s="498">
        <v>9.9811366354487294</v>
      </c>
      <c r="G240" s="498">
        <v>1.0044089146771078</v>
      </c>
      <c r="H240" s="498">
        <v>1.2325108733359804</v>
      </c>
      <c r="I240" s="498">
        <v>3.6799970384258279E-2</v>
      </c>
      <c r="J240" s="498">
        <v>8.8983511316377932E-3</v>
      </c>
      <c r="K240" s="498">
        <v>2.2468928847583424E-3</v>
      </c>
      <c r="L240" s="498">
        <v>4.1599871879077009E-2</v>
      </c>
      <c r="M240" s="498">
        <v>7.1186749343945643E-2</v>
      </c>
      <c r="N240" s="498">
        <v>1.4979355559071761E-2</v>
      </c>
      <c r="O240" s="499">
        <v>6.6865031680000006E-2</v>
      </c>
      <c r="P240" s="499">
        <v>6.7286759366700002E-3</v>
      </c>
      <c r="Q240" s="499">
        <v>8.2567628920000007E-3</v>
      </c>
      <c r="R240" s="499">
        <v>2.465281536E-4</v>
      </c>
      <c r="S240" s="499">
        <v>5.9611300000000003E-5</v>
      </c>
      <c r="T240" s="499">
        <v>1.5052250000000001E-5</v>
      </c>
      <c r="U240" s="499">
        <v>2.7868336569999996E-4</v>
      </c>
      <c r="V240" s="499">
        <v>4.7689E-4</v>
      </c>
      <c r="W240" s="499">
        <v>1.003488E-4</v>
      </c>
    </row>
    <row r="241" spans="1:23" customFormat="1" x14ac:dyDescent="0.3">
      <c r="A241" s="225" t="s">
        <v>734</v>
      </c>
      <c r="B241" s="496" t="s">
        <v>494</v>
      </c>
      <c r="C241" s="496" t="s">
        <v>723</v>
      </c>
      <c r="D241" s="496" t="s">
        <v>518</v>
      </c>
      <c r="E241" s="497">
        <v>1.183756E-2</v>
      </c>
      <c r="F241" s="498">
        <v>9.9811783306694952</v>
      </c>
      <c r="G241" s="498">
        <v>1.0043241961941483</v>
      </c>
      <c r="H241" s="498">
        <v>1.1749729150264074</v>
      </c>
      <c r="I241" s="498">
        <v>3.6800128337258688E-2</v>
      </c>
      <c r="J241" s="498">
        <v>8.8983793957538547E-3</v>
      </c>
      <c r="K241" s="498">
        <v>2.246898854155755E-3</v>
      </c>
      <c r="L241" s="498">
        <v>4.1600035235301862E-2</v>
      </c>
      <c r="M241" s="498">
        <v>7.1187052061404549E-2</v>
      </c>
      <c r="N241" s="498">
        <v>1.4979362301014734E-2</v>
      </c>
      <c r="O241" s="499">
        <v>0.11815279735999999</v>
      </c>
      <c r="P241" s="499">
        <v>1.1888747931900001E-2</v>
      </c>
      <c r="Q241" s="499">
        <v>1.390881238E-2</v>
      </c>
      <c r="R241" s="499">
        <v>4.3562372719999998E-4</v>
      </c>
      <c r="S241" s="499">
        <v>1.053351E-4</v>
      </c>
      <c r="T241" s="499">
        <v>2.6597799999999998E-5</v>
      </c>
      <c r="U241" s="499">
        <v>4.9244291309999996E-4</v>
      </c>
      <c r="V241" s="499">
        <v>8.4268100000000007E-4</v>
      </c>
      <c r="W241" s="499">
        <v>1.7731909999999998E-4</v>
      </c>
    </row>
    <row r="242" spans="1:23" customFormat="1" x14ac:dyDescent="0.3">
      <c r="A242" s="225" t="s">
        <v>735</v>
      </c>
      <c r="B242" s="496" t="s">
        <v>494</v>
      </c>
      <c r="C242" s="496" t="s">
        <v>723</v>
      </c>
      <c r="D242" s="496" t="s">
        <v>520</v>
      </c>
      <c r="E242" s="497">
        <v>4.5439599999999997E-2</v>
      </c>
      <c r="F242" s="498">
        <v>10.569540974832526</v>
      </c>
      <c r="G242" s="498">
        <v>1.0856252726742752</v>
      </c>
      <c r="H242" s="498">
        <v>1.1858337883696162</v>
      </c>
      <c r="I242" s="498">
        <v>4.7393934684724338E-2</v>
      </c>
      <c r="J242" s="498">
        <v>1.3879391543939648E-2</v>
      </c>
      <c r="K242" s="498">
        <v>4.0426390197096807E-3</v>
      </c>
      <c r="L242" s="498">
        <v>5.3575450554142194E-2</v>
      </c>
      <c r="M242" s="498">
        <v>0.11103508833704523</v>
      </c>
      <c r="N242" s="498">
        <v>2.6951117527443027E-2</v>
      </c>
      <c r="O242" s="499">
        <v>0.48027571407999997</v>
      </c>
      <c r="P242" s="499">
        <v>4.9330378140209998E-2</v>
      </c>
      <c r="Q242" s="499">
        <v>5.3883813010000003E-2</v>
      </c>
      <c r="R242" s="499">
        <v>2.1535614344999998E-3</v>
      </c>
      <c r="S242" s="499">
        <v>6.3067400000000001E-4</v>
      </c>
      <c r="T242" s="499">
        <v>1.836959E-4</v>
      </c>
      <c r="U242" s="499">
        <v>2.4344470429999996E-3</v>
      </c>
      <c r="V242" s="499">
        <v>5.0453900000000003E-3</v>
      </c>
      <c r="W242" s="499">
        <v>1.2246480000000001E-3</v>
      </c>
    </row>
    <row r="243" spans="1:23" customFormat="1" x14ac:dyDescent="0.3">
      <c r="A243" s="225" t="s">
        <v>736</v>
      </c>
      <c r="B243" s="496" t="s">
        <v>494</v>
      </c>
      <c r="C243" s="496" t="s">
        <v>723</v>
      </c>
      <c r="D243" s="496" t="s">
        <v>522</v>
      </c>
      <c r="E243" s="497">
        <v>1.5784860000000001E-2</v>
      </c>
      <c r="F243" s="498">
        <v>2.9520729585184791</v>
      </c>
      <c r="G243" s="498">
        <v>0.30463571026857378</v>
      </c>
      <c r="H243" s="498">
        <v>0.90840879615023506</v>
      </c>
      <c r="I243" s="498">
        <v>4.0144904674479218E-2</v>
      </c>
      <c r="J243" s="498">
        <v>8.8983747717749778E-3</v>
      </c>
      <c r="K243" s="498">
        <v>2.2468872071085833E-3</v>
      </c>
      <c r="L243" s="498">
        <v>4.5380927230270013E-2</v>
      </c>
      <c r="M243" s="498">
        <v>7.1187074196413513E-2</v>
      </c>
      <c r="N243" s="498">
        <v>1.4979353633798462E-2</v>
      </c>
      <c r="O243" s="499">
        <v>4.659805836E-2</v>
      </c>
      <c r="P243" s="499">
        <v>4.8086320375899999E-3</v>
      </c>
      <c r="Q243" s="499">
        <v>1.4339105670000001E-2</v>
      </c>
      <c r="R243" s="499">
        <v>6.3368170000000011E-4</v>
      </c>
      <c r="S243" s="499">
        <v>1.4045959999999999E-4</v>
      </c>
      <c r="T243" s="499">
        <v>3.5466799999999997E-5</v>
      </c>
      <c r="U243" s="499">
        <v>7.1633158300000001E-4</v>
      </c>
      <c r="V243" s="499">
        <v>1.1236779999999999E-3</v>
      </c>
      <c r="W243" s="499">
        <v>2.3644700000000001E-4</v>
      </c>
    </row>
    <row r="244" spans="1:23" customFormat="1" x14ac:dyDescent="0.3">
      <c r="A244" s="225" t="s">
        <v>737</v>
      </c>
      <c r="B244" s="496" t="s">
        <v>494</v>
      </c>
      <c r="C244" s="496" t="s">
        <v>723</v>
      </c>
      <c r="D244" s="496" t="s">
        <v>524</v>
      </c>
      <c r="E244" s="497">
        <v>4.8099599999999999E-2</v>
      </c>
      <c r="F244" s="498">
        <v>2.952087927342431</v>
      </c>
      <c r="G244" s="498">
        <v>0.30415093173539903</v>
      </c>
      <c r="H244" s="498">
        <v>0.63192534594882288</v>
      </c>
      <c r="I244" s="498">
        <v>3.0403012083260565E-2</v>
      </c>
      <c r="J244" s="498">
        <v>8.8983900074013078E-3</v>
      </c>
      <c r="K244" s="498">
        <v>2.2468981031027288E-3</v>
      </c>
      <c r="L244" s="498">
        <v>3.4368477658857872E-2</v>
      </c>
      <c r="M244" s="498">
        <v>7.1187286380759926E-2</v>
      </c>
      <c r="N244" s="498">
        <v>1.4979396918061688E-2</v>
      </c>
      <c r="O244" s="499">
        <v>0.14199424847</v>
      </c>
      <c r="P244" s="499">
        <v>1.46295381561E-2</v>
      </c>
      <c r="Q244" s="499">
        <v>3.0395356370000001E-2</v>
      </c>
      <c r="R244" s="499">
        <v>1.4623727199999999E-3</v>
      </c>
      <c r="S244" s="499">
        <v>4.2800899999999997E-4</v>
      </c>
      <c r="T244" s="499">
        <v>1.080749E-4</v>
      </c>
      <c r="U244" s="499">
        <v>1.6531100280000001E-3</v>
      </c>
      <c r="V244" s="499">
        <v>3.4240800000000004E-3</v>
      </c>
      <c r="W244" s="499">
        <v>7.2050299999999994E-4</v>
      </c>
    </row>
    <row r="245" spans="1:23" customFormat="1" x14ac:dyDescent="0.3">
      <c r="A245" s="225" t="s">
        <v>741</v>
      </c>
      <c r="B245" s="496" t="s">
        <v>494</v>
      </c>
      <c r="C245" s="496" t="s">
        <v>723</v>
      </c>
      <c r="D245" s="496" t="s">
        <v>532</v>
      </c>
      <c r="E245" s="497">
        <v>9.942129999999999E-2</v>
      </c>
      <c r="F245" s="498">
        <v>33.029126811457914</v>
      </c>
      <c r="G245" s="498">
        <v>0.19835149790839593</v>
      </c>
      <c r="H245" s="498">
        <v>0.84635208964276276</v>
      </c>
      <c r="I245" s="498">
        <v>8.5918292156710891E-3</v>
      </c>
      <c r="J245" s="498">
        <v>8.2621530798732273E-3</v>
      </c>
      <c r="K245" s="498">
        <v>2.2468937742717104E-3</v>
      </c>
      <c r="L245" s="498">
        <v>9.7124426657064448E-3</v>
      </c>
      <c r="M245" s="498">
        <v>6.6097204522572131E-2</v>
      </c>
      <c r="N245" s="498">
        <v>1.497937564686843E-2</v>
      </c>
      <c r="O245" s="499">
        <v>3.2837987254600001</v>
      </c>
      <c r="P245" s="499">
        <v>1.9720363779000001E-2</v>
      </c>
      <c r="Q245" s="499">
        <v>8.4145425009999997E-2</v>
      </c>
      <c r="R245" s="499">
        <v>8.5421082999999993E-4</v>
      </c>
      <c r="S245" s="499">
        <v>8.2143400000000001E-4</v>
      </c>
      <c r="T245" s="499">
        <v>2.2338909999999998E-4</v>
      </c>
      <c r="U245" s="499">
        <v>9.656236760000001E-4</v>
      </c>
      <c r="V245" s="499">
        <v>6.5714699999999994E-3</v>
      </c>
      <c r="W245" s="499">
        <v>1.4892690000000001E-3</v>
      </c>
    </row>
    <row r="246" spans="1:23" customFormat="1" x14ac:dyDescent="0.3">
      <c r="A246" s="225" t="s">
        <v>755</v>
      </c>
      <c r="B246" s="496" t="s">
        <v>494</v>
      </c>
      <c r="C246" s="496" t="s">
        <v>756</v>
      </c>
      <c r="D246" s="496" t="s">
        <v>757</v>
      </c>
      <c r="E246" s="497">
        <v>6283.9781599999997</v>
      </c>
      <c r="F246" s="498">
        <v>3.6756073054365932</v>
      </c>
      <c r="G246" s="498">
        <v>0.11428114264074721</v>
      </c>
      <c r="H246" s="498">
        <v>0.34247905844090332</v>
      </c>
      <c r="I246" s="498">
        <v>2.5669422531697659E-2</v>
      </c>
      <c r="J246" s="498">
        <v>5.8905931175292289E-3</v>
      </c>
      <c r="K246" s="498">
        <v>2.0091257732824459E-3</v>
      </c>
      <c r="L246" s="498">
        <v>2.9017486106444394E-2</v>
      </c>
      <c r="M246" s="498">
        <v>4.7124774221048528E-2</v>
      </c>
      <c r="N246" s="498">
        <v>1.3394243082474366E-2</v>
      </c>
      <c r="O246" s="499">
        <v>23097.436032099999</v>
      </c>
      <c r="P246" s="499">
        <v>718.14020445430015</v>
      </c>
      <c r="Q246" s="499">
        <v>2152.1309234999999</v>
      </c>
      <c r="R246" s="499">
        <v>161.30609056899999</v>
      </c>
      <c r="S246" s="499">
        <v>37.016358499999988</v>
      </c>
      <c r="T246" s="499">
        <v>12.625302480000002</v>
      </c>
      <c r="U246" s="499">
        <v>182.345248951</v>
      </c>
      <c r="V246" s="499">
        <v>296.13105199999995</v>
      </c>
      <c r="W246" s="499">
        <v>84.169130999999993</v>
      </c>
    </row>
    <row r="247" spans="1:23" customFormat="1" x14ac:dyDescent="0.3">
      <c r="A247" s="225" t="s">
        <v>759</v>
      </c>
      <c r="B247" s="496" t="s">
        <v>494</v>
      </c>
      <c r="C247" s="496" t="s">
        <v>756</v>
      </c>
      <c r="D247" s="496" t="s">
        <v>502</v>
      </c>
      <c r="E247" s="497">
        <v>28.204999999999998</v>
      </c>
      <c r="F247" s="498">
        <v>14.048180546002483</v>
      </c>
      <c r="G247" s="498">
        <v>1.7039309447970219</v>
      </c>
      <c r="H247" s="498">
        <v>5.633940631093779</v>
      </c>
      <c r="I247" s="498">
        <v>0.10586916149618862</v>
      </c>
      <c r="J247" s="498">
        <v>4.7118454174791711E-3</v>
      </c>
      <c r="K247" s="498">
        <v>1.8797269987590854E-3</v>
      </c>
      <c r="L247" s="498">
        <v>0.11967759900726822</v>
      </c>
      <c r="M247" s="498">
        <v>3.7694805885481304E-2</v>
      </c>
      <c r="N247" s="498">
        <v>1.2531572416238257E-2</v>
      </c>
      <c r="O247" s="499">
        <v>396.2289323</v>
      </c>
      <c r="P247" s="499">
        <v>48.059372298</v>
      </c>
      <c r="Q247" s="499">
        <v>158.90529550000002</v>
      </c>
      <c r="R247" s="499">
        <v>2.9860397000000001</v>
      </c>
      <c r="S247" s="499">
        <v>0.1328976</v>
      </c>
      <c r="T247" s="499">
        <v>5.3017700000000001E-2</v>
      </c>
      <c r="U247" s="499">
        <v>3.37550668</v>
      </c>
      <c r="V247" s="499">
        <v>1.0631820000000001</v>
      </c>
      <c r="W247" s="499">
        <v>0.35345300000000002</v>
      </c>
    </row>
    <row r="248" spans="1:23" customFormat="1" x14ac:dyDescent="0.3">
      <c r="A248" s="225" t="s">
        <v>760</v>
      </c>
      <c r="B248" s="496" t="s">
        <v>494</v>
      </c>
      <c r="C248" s="496" t="s">
        <v>756</v>
      </c>
      <c r="D248" s="496" t="s">
        <v>504</v>
      </c>
      <c r="E248" s="497">
        <v>8.1463300000000007</v>
      </c>
      <c r="F248" s="498">
        <v>14.325316038019572</v>
      </c>
      <c r="G248" s="498">
        <v>1.6766588540852136</v>
      </c>
      <c r="H248" s="498">
        <v>3.7380730709411472</v>
      </c>
      <c r="I248" s="498">
        <v>0.15125516054468699</v>
      </c>
      <c r="J248" s="498">
        <v>4.5958732337138316E-3</v>
      </c>
      <c r="K248" s="498">
        <v>1.8662526561040369E-3</v>
      </c>
      <c r="L248" s="498">
        <v>0.17098321145841133</v>
      </c>
      <c r="M248" s="498">
        <v>3.6766985869710653E-2</v>
      </c>
      <c r="N248" s="498">
        <v>1.2441749843180916E-2</v>
      </c>
      <c r="O248" s="499">
        <v>116.6987518</v>
      </c>
      <c r="P248" s="499">
        <v>13.6586163228</v>
      </c>
      <c r="Q248" s="499">
        <v>30.451576799999998</v>
      </c>
      <c r="R248" s="499">
        <v>1.232174452</v>
      </c>
      <c r="S248" s="499">
        <v>3.7439500000000001E-2</v>
      </c>
      <c r="T248" s="499">
        <v>1.5203110000000001E-2</v>
      </c>
      <c r="U248" s="499">
        <v>1.3928856650000001</v>
      </c>
      <c r="V248" s="499">
        <v>0.299516</v>
      </c>
      <c r="W248" s="499">
        <v>0.1013546</v>
      </c>
    </row>
    <row r="249" spans="1:23" customFormat="1" x14ac:dyDescent="0.3">
      <c r="A249" s="225" t="s">
        <v>761</v>
      </c>
      <c r="B249" s="496" t="s">
        <v>494</v>
      </c>
      <c r="C249" s="496" t="s">
        <v>756</v>
      </c>
      <c r="D249" s="496" t="s">
        <v>506</v>
      </c>
      <c r="E249" s="497">
        <v>7.68309</v>
      </c>
      <c r="F249" s="498">
        <v>14.484580904297617</v>
      </c>
      <c r="G249" s="498">
        <v>1.7072277758688239</v>
      </c>
      <c r="H249" s="498">
        <v>2.9395882776330882</v>
      </c>
      <c r="I249" s="498">
        <v>0.12760390754240805</v>
      </c>
      <c r="J249" s="498">
        <v>5.1074632732403241E-3</v>
      </c>
      <c r="K249" s="498">
        <v>1.9174720067056353E-3</v>
      </c>
      <c r="L249" s="498">
        <v>0.14424741269463195</v>
      </c>
      <c r="M249" s="498">
        <v>4.0859862373081667E-2</v>
      </c>
      <c r="N249" s="498">
        <v>1.2783216127886046E-2</v>
      </c>
      <c r="O249" s="499">
        <v>111.28633869999999</v>
      </c>
      <c r="P249" s="499">
        <v>13.116784652500002</v>
      </c>
      <c r="Q249" s="499">
        <v>22.585121300000004</v>
      </c>
      <c r="R249" s="499">
        <v>0.98039230599999994</v>
      </c>
      <c r="S249" s="499">
        <v>3.9241100000000001E-2</v>
      </c>
      <c r="T249" s="499">
        <v>1.473211E-2</v>
      </c>
      <c r="U249" s="499">
        <v>1.1082658539999999</v>
      </c>
      <c r="V249" s="499">
        <v>0.31393000000000004</v>
      </c>
      <c r="W249" s="499">
        <v>9.8214599999999999E-2</v>
      </c>
    </row>
    <row r="250" spans="1:23" customFormat="1" x14ac:dyDescent="0.3">
      <c r="A250" s="225" t="s">
        <v>762</v>
      </c>
      <c r="B250" s="496" t="s">
        <v>494</v>
      </c>
      <c r="C250" s="496" t="s">
        <v>756</v>
      </c>
      <c r="D250" s="496" t="s">
        <v>508</v>
      </c>
      <c r="E250" s="497">
        <v>9.5898399999999988</v>
      </c>
      <c r="F250" s="498">
        <v>11.029472055842435</v>
      </c>
      <c r="G250" s="498">
        <v>0.82655362848598113</v>
      </c>
      <c r="H250" s="498">
        <v>2.3290157812851935</v>
      </c>
      <c r="I250" s="498">
        <v>9.2863323475678439E-2</v>
      </c>
      <c r="J250" s="498">
        <v>3.9888569569461012E-3</v>
      </c>
      <c r="K250" s="498">
        <v>1.8638058612031069E-3</v>
      </c>
      <c r="L250" s="498">
        <v>0.10497543900628165</v>
      </c>
      <c r="M250" s="498">
        <v>3.1910855655568816E-2</v>
      </c>
      <c r="N250" s="498">
        <v>1.2425431498335741E-2</v>
      </c>
      <c r="O250" s="499">
        <v>105.77087230000001</v>
      </c>
      <c r="P250" s="499">
        <v>7.9265170486000001</v>
      </c>
      <c r="Q250" s="499">
        <v>22.334888699999997</v>
      </c>
      <c r="R250" s="499">
        <v>0.89054441399999995</v>
      </c>
      <c r="S250" s="499">
        <v>3.8252499999999995E-2</v>
      </c>
      <c r="T250" s="499">
        <v>1.78736E-2</v>
      </c>
      <c r="U250" s="499">
        <v>1.0066976639999998</v>
      </c>
      <c r="V250" s="499">
        <v>0.30602000000000001</v>
      </c>
      <c r="W250" s="499">
        <v>0.11915790000000001</v>
      </c>
    </row>
    <row r="251" spans="1:23" customFormat="1" x14ac:dyDescent="0.3">
      <c r="A251" s="225" t="s">
        <v>763</v>
      </c>
      <c r="B251" s="496" t="s">
        <v>494</v>
      </c>
      <c r="C251" s="496" t="s">
        <v>756</v>
      </c>
      <c r="D251" s="496" t="s">
        <v>510</v>
      </c>
      <c r="E251" s="497">
        <v>10.535909999999999</v>
      </c>
      <c r="F251" s="498">
        <v>11.423441620135328</v>
      </c>
      <c r="G251" s="498">
        <v>0.82914237277083813</v>
      </c>
      <c r="H251" s="498">
        <v>2.0410451873639777</v>
      </c>
      <c r="I251" s="498">
        <v>7.1734182524338191E-2</v>
      </c>
      <c r="J251" s="498">
        <v>4.4061405232201107E-3</v>
      </c>
      <c r="K251" s="498">
        <v>1.8735790263963909E-3</v>
      </c>
      <c r="L251" s="498">
        <v>8.1090380327850195E-2</v>
      </c>
      <c r="M251" s="498">
        <v>3.5249257064648432E-2</v>
      </c>
      <c r="N251" s="498">
        <v>1.2490624919916742E-2</v>
      </c>
      <c r="O251" s="499">
        <v>120.3563528</v>
      </c>
      <c r="P251" s="499">
        <v>8.7357694167000002</v>
      </c>
      <c r="Q251" s="499">
        <v>21.504268400000004</v>
      </c>
      <c r="R251" s="499">
        <v>0.75578489100000001</v>
      </c>
      <c r="S251" s="499">
        <v>4.6422699999999997E-2</v>
      </c>
      <c r="T251" s="499">
        <v>1.9739859999999998E-2</v>
      </c>
      <c r="U251" s="499">
        <v>0.85436094900000004</v>
      </c>
      <c r="V251" s="499">
        <v>0.37138300000000002</v>
      </c>
      <c r="W251" s="499">
        <v>0.1316001</v>
      </c>
    </row>
    <row r="252" spans="1:23" customFormat="1" x14ac:dyDescent="0.3">
      <c r="A252" s="225" t="s">
        <v>764</v>
      </c>
      <c r="B252" s="496" t="s">
        <v>494</v>
      </c>
      <c r="C252" s="496" t="s">
        <v>756</v>
      </c>
      <c r="D252" s="496" t="s">
        <v>512</v>
      </c>
      <c r="E252" s="497">
        <v>13.159890000000001</v>
      </c>
      <c r="F252" s="498">
        <v>11.317040188025887</v>
      </c>
      <c r="G252" s="498">
        <v>0.82384682937319387</v>
      </c>
      <c r="H252" s="498">
        <v>1.828811198269894</v>
      </c>
      <c r="I252" s="498">
        <v>8.1306112133156111E-2</v>
      </c>
      <c r="J252" s="498">
        <v>4.1506273988612362E-3</v>
      </c>
      <c r="K252" s="498">
        <v>1.8617784799113061E-3</v>
      </c>
      <c r="L252" s="498">
        <v>9.1910859589251895E-2</v>
      </c>
      <c r="M252" s="498">
        <v>3.3205064783976154E-2</v>
      </c>
      <c r="N252" s="498">
        <v>1.2411942653016097E-2</v>
      </c>
      <c r="O252" s="499">
        <v>148.931004</v>
      </c>
      <c r="P252" s="499">
        <v>10.8417336514</v>
      </c>
      <c r="Q252" s="499">
        <v>24.066954199999998</v>
      </c>
      <c r="R252" s="499">
        <v>1.0699794919999999</v>
      </c>
      <c r="S252" s="499">
        <v>5.4621799999999998E-2</v>
      </c>
      <c r="T252" s="499">
        <v>2.45008E-2</v>
      </c>
      <c r="U252" s="499">
        <v>1.2095368020000001</v>
      </c>
      <c r="V252" s="499">
        <v>0.436975</v>
      </c>
      <c r="W252" s="499">
        <v>0.16333980000000001</v>
      </c>
    </row>
    <row r="253" spans="1:23" customFormat="1" x14ac:dyDescent="0.3">
      <c r="A253" s="225" t="s">
        <v>765</v>
      </c>
      <c r="B253" s="496" t="s">
        <v>494</v>
      </c>
      <c r="C253" s="496" t="s">
        <v>756</v>
      </c>
      <c r="D253" s="496" t="s">
        <v>514</v>
      </c>
      <c r="E253" s="497">
        <v>18.15156</v>
      </c>
      <c r="F253" s="498">
        <v>11.06854833964684</v>
      </c>
      <c r="G253" s="498">
        <v>0.82373735700953532</v>
      </c>
      <c r="H253" s="498">
        <v>1.6097651386437313</v>
      </c>
      <c r="I253" s="498">
        <v>6.1203831185859515E-2</v>
      </c>
      <c r="J253" s="498">
        <v>3.9361795900738012E-3</v>
      </c>
      <c r="K253" s="498">
        <v>1.8552565178970842E-3</v>
      </c>
      <c r="L253" s="498">
        <v>6.9186560824524179E-2</v>
      </c>
      <c r="M253" s="498">
        <v>3.1489359592233396E-2</v>
      </c>
      <c r="N253" s="498">
        <v>1.2368413513769615E-2</v>
      </c>
      <c r="O253" s="499">
        <v>200.91141930000001</v>
      </c>
      <c r="P253" s="499">
        <v>14.95211806</v>
      </c>
      <c r="Q253" s="499">
        <v>29.219748500000005</v>
      </c>
      <c r="R253" s="499">
        <v>1.1109450140000001</v>
      </c>
      <c r="S253" s="499">
        <v>7.1447800000000006E-2</v>
      </c>
      <c r="T253" s="499">
        <v>3.3675799999999999E-2</v>
      </c>
      <c r="U253" s="499">
        <v>1.2558440100000001</v>
      </c>
      <c r="V253" s="499">
        <v>0.57158100000000001</v>
      </c>
      <c r="W253" s="499">
        <v>0.22450599999999998</v>
      </c>
    </row>
    <row r="254" spans="1:23" customFormat="1" x14ac:dyDescent="0.3">
      <c r="A254" s="225" t="s">
        <v>766</v>
      </c>
      <c r="B254" s="496" t="s">
        <v>494</v>
      </c>
      <c r="C254" s="496" t="s">
        <v>756</v>
      </c>
      <c r="D254" s="496" t="s">
        <v>516</v>
      </c>
      <c r="E254" s="497">
        <v>24.4162</v>
      </c>
      <c r="F254" s="498">
        <v>11.334394033469584</v>
      </c>
      <c r="G254" s="498">
        <v>0.77816285755359149</v>
      </c>
      <c r="H254" s="498">
        <v>1.3767766482908887</v>
      </c>
      <c r="I254" s="498">
        <v>5.8720307418844868E-2</v>
      </c>
      <c r="J254" s="498">
        <v>4.5818227242568456E-3</v>
      </c>
      <c r="K254" s="498">
        <v>1.8839827655409115E-3</v>
      </c>
      <c r="L254" s="498">
        <v>6.6379162605155598E-2</v>
      </c>
      <c r="M254" s="498">
        <v>3.6654598176620437E-2</v>
      </c>
      <c r="N254" s="498">
        <v>1.2559939712158321E-2</v>
      </c>
      <c r="O254" s="499">
        <v>276.74283160000005</v>
      </c>
      <c r="P254" s="499">
        <v>18.999779962600002</v>
      </c>
      <c r="Q254" s="499">
        <v>33.615653999999999</v>
      </c>
      <c r="R254" s="499">
        <v>1.43372677</v>
      </c>
      <c r="S254" s="499">
        <v>0.11187069999999999</v>
      </c>
      <c r="T254" s="499">
        <v>4.5999700000000004E-2</v>
      </c>
      <c r="U254" s="499">
        <v>1.6207269100000001</v>
      </c>
      <c r="V254" s="499">
        <v>0.89496599999999993</v>
      </c>
      <c r="W254" s="499">
        <v>0.30666599999999999</v>
      </c>
    </row>
    <row r="255" spans="1:23" customFormat="1" x14ac:dyDescent="0.3">
      <c r="A255" s="225" t="s">
        <v>767</v>
      </c>
      <c r="B255" s="496" t="s">
        <v>494</v>
      </c>
      <c r="C255" s="496" t="s">
        <v>756</v>
      </c>
      <c r="D255" s="496" t="s">
        <v>518</v>
      </c>
      <c r="E255" s="497">
        <v>35.2346</v>
      </c>
      <c r="F255" s="498">
        <v>11.938197623926481</v>
      </c>
      <c r="G255" s="498">
        <v>0.76997227557571246</v>
      </c>
      <c r="H255" s="498">
        <v>1.242612945797597</v>
      </c>
      <c r="I255" s="498">
        <v>6.2606136014031658E-2</v>
      </c>
      <c r="J255" s="498">
        <v>4.8888961418605574E-3</v>
      </c>
      <c r="K255" s="498">
        <v>1.8865405028012238E-3</v>
      </c>
      <c r="L255" s="498">
        <v>7.0771985775345825E-2</v>
      </c>
      <c r="M255" s="498">
        <v>3.911124292598752E-2</v>
      </c>
      <c r="N255" s="498">
        <v>1.2577012368524123E-2</v>
      </c>
      <c r="O255" s="499">
        <v>420.63761799999997</v>
      </c>
      <c r="P255" s="499">
        <v>27.129665141</v>
      </c>
      <c r="Q255" s="499">
        <v>43.782970100000007</v>
      </c>
      <c r="R255" s="499">
        <v>2.2059021599999999</v>
      </c>
      <c r="S255" s="499">
        <v>0.1722583</v>
      </c>
      <c r="T255" s="499">
        <v>6.6471500000000003E-2</v>
      </c>
      <c r="U255" s="499">
        <v>2.4936226100000001</v>
      </c>
      <c r="V255" s="499">
        <v>1.378069</v>
      </c>
      <c r="W255" s="499">
        <v>0.44314600000000004</v>
      </c>
    </row>
    <row r="256" spans="1:23" customFormat="1" x14ac:dyDescent="0.3">
      <c r="A256" s="225" t="s">
        <v>768</v>
      </c>
      <c r="B256" s="496" t="s">
        <v>494</v>
      </c>
      <c r="C256" s="496" t="s">
        <v>756</v>
      </c>
      <c r="D256" s="496" t="s">
        <v>520</v>
      </c>
      <c r="E256" s="497">
        <v>28.211400000000001</v>
      </c>
      <c r="F256" s="498">
        <v>12.112748800130444</v>
      </c>
      <c r="G256" s="498">
        <v>0.77643137639394</v>
      </c>
      <c r="H256" s="498">
        <v>1.1770703332695294</v>
      </c>
      <c r="I256" s="498">
        <v>6.2134346044506836E-2</v>
      </c>
      <c r="J256" s="498">
        <v>5.2330866245560307E-3</v>
      </c>
      <c r="K256" s="498">
        <v>1.9153923591172361E-3</v>
      </c>
      <c r="L256" s="498">
        <v>7.023849933005806E-2</v>
      </c>
      <c r="M256" s="498">
        <v>4.1864707175113598E-2</v>
      </c>
      <c r="N256" s="498">
        <v>1.2769306025223845E-2</v>
      </c>
      <c r="O256" s="499">
        <v>341.7176015</v>
      </c>
      <c r="P256" s="499">
        <v>21.904216131999998</v>
      </c>
      <c r="Q256" s="499">
        <v>33.206802000000003</v>
      </c>
      <c r="R256" s="499">
        <v>1.7528968900000002</v>
      </c>
      <c r="S256" s="499">
        <v>0.14763270000000001</v>
      </c>
      <c r="T256" s="499">
        <v>5.4035899999999998E-2</v>
      </c>
      <c r="U256" s="499">
        <v>1.9815263999999999</v>
      </c>
      <c r="V256" s="499">
        <v>1.1810619999999998</v>
      </c>
      <c r="W256" s="499">
        <v>0.36024</v>
      </c>
    </row>
    <row r="257" spans="1:23" customFormat="1" x14ac:dyDescent="0.3">
      <c r="A257" s="225" t="s">
        <v>769</v>
      </c>
      <c r="B257" s="496" t="s">
        <v>494</v>
      </c>
      <c r="C257" s="496" t="s">
        <v>756</v>
      </c>
      <c r="D257" s="496" t="s">
        <v>522</v>
      </c>
      <c r="E257" s="497">
        <v>42.428699999999999</v>
      </c>
      <c r="F257" s="498">
        <v>7.5085018701963531</v>
      </c>
      <c r="G257" s="498">
        <v>0.57649205264361147</v>
      </c>
      <c r="H257" s="498">
        <v>1.033723312286259</v>
      </c>
      <c r="I257" s="498">
        <v>9.3291819452398964E-2</v>
      </c>
      <c r="J257" s="498">
        <v>4.5384609945626425E-3</v>
      </c>
      <c r="K257" s="498">
        <v>1.8838309917579375E-3</v>
      </c>
      <c r="L257" s="498">
        <v>0.10545981894330959</v>
      </c>
      <c r="M257" s="498">
        <v>3.6307829370214033E-2</v>
      </c>
      <c r="N257" s="498">
        <v>1.2558904703655779E-2</v>
      </c>
      <c r="O257" s="499">
        <v>318.57597329999999</v>
      </c>
      <c r="P257" s="499">
        <v>24.459808354</v>
      </c>
      <c r="Q257" s="499">
        <v>43.859536300000002</v>
      </c>
      <c r="R257" s="499">
        <v>3.9582506199999998</v>
      </c>
      <c r="S257" s="499">
        <v>0.19256099999999998</v>
      </c>
      <c r="T257" s="499">
        <v>7.99285E-2</v>
      </c>
      <c r="U257" s="499">
        <v>4.4745230199999995</v>
      </c>
      <c r="V257" s="499">
        <v>1.540494</v>
      </c>
      <c r="W257" s="499">
        <v>0.53285799999999994</v>
      </c>
    </row>
    <row r="258" spans="1:23" customFormat="1" x14ac:dyDescent="0.3">
      <c r="A258" s="225" t="s">
        <v>770</v>
      </c>
      <c r="B258" s="496" t="s">
        <v>494</v>
      </c>
      <c r="C258" s="496" t="s">
        <v>756</v>
      </c>
      <c r="D258" s="496" t="s">
        <v>524</v>
      </c>
      <c r="E258" s="497">
        <v>25.577199999999998</v>
      </c>
      <c r="F258" s="498">
        <v>6.4582577881863541</v>
      </c>
      <c r="G258" s="498">
        <v>0.37199734807172014</v>
      </c>
      <c r="H258" s="498">
        <v>0.48448142486276846</v>
      </c>
      <c r="I258" s="498">
        <v>6.7205176094334018E-2</v>
      </c>
      <c r="J258" s="498">
        <v>4.1638842406518306E-3</v>
      </c>
      <c r="K258" s="498">
        <v>1.8716591339161441E-3</v>
      </c>
      <c r="L258" s="498">
        <v>7.5970731354487606E-2</v>
      </c>
      <c r="M258" s="498">
        <v>3.3311034827893597E-2</v>
      </c>
      <c r="N258" s="498">
        <v>1.2477792721642712E-2</v>
      </c>
      <c r="O258" s="499">
        <v>165.18415110000001</v>
      </c>
      <c r="P258" s="499">
        <v>9.5146505710999989</v>
      </c>
      <c r="Q258" s="499">
        <v>12.391678300000001</v>
      </c>
      <c r="R258" s="499">
        <v>1.7189202299999999</v>
      </c>
      <c r="S258" s="499">
        <v>0.1065005</v>
      </c>
      <c r="T258" s="499">
        <v>4.7871799999999999E-2</v>
      </c>
      <c r="U258" s="499">
        <v>1.9431185900000001</v>
      </c>
      <c r="V258" s="499">
        <v>0.85200300000000007</v>
      </c>
      <c r="W258" s="499">
        <v>0.31914699999999996</v>
      </c>
    </row>
    <row r="259" spans="1:23" customFormat="1" x14ac:dyDescent="0.3">
      <c r="A259" s="225" t="s">
        <v>771</v>
      </c>
      <c r="B259" s="496" t="s">
        <v>494</v>
      </c>
      <c r="C259" s="496" t="s">
        <v>756</v>
      </c>
      <c r="D259" s="496" t="s">
        <v>526</v>
      </c>
      <c r="E259" s="497">
        <v>19.858040000000003</v>
      </c>
      <c r="F259" s="498">
        <v>4.3653428988963654</v>
      </c>
      <c r="G259" s="498">
        <v>0.11700263137751761</v>
      </c>
      <c r="H259" s="498">
        <v>0.52631790952178559</v>
      </c>
      <c r="I259" s="498">
        <v>4.9025096132347401E-2</v>
      </c>
      <c r="J259" s="498">
        <v>4.6853365186090871E-3</v>
      </c>
      <c r="K259" s="498">
        <v>1.8793596951159328E-3</v>
      </c>
      <c r="L259" s="498">
        <v>5.541938111716966E-2</v>
      </c>
      <c r="M259" s="498">
        <v>3.7482651862923023E-2</v>
      </c>
      <c r="N259" s="498">
        <v>1.252913177735567E-2</v>
      </c>
      <c r="O259" s="499">
        <v>86.687153899999998</v>
      </c>
      <c r="P259" s="499">
        <v>2.323442934</v>
      </c>
      <c r="Q259" s="499">
        <v>10.451642100000001</v>
      </c>
      <c r="R259" s="499">
        <v>0.97354232000000007</v>
      </c>
      <c r="S259" s="499">
        <v>9.3041600000000002E-2</v>
      </c>
      <c r="T259" s="499">
        <v>3.7320400000000004E-2</v>
      </c>
      <c r="U259" s="499">
        <v>1.1005202869999999</v>
      </c>
      <c r="V259" s="499">
        <v>0.74433199999999999</v>
      </c>
      <c r="W259" s="499">
        <v>0.24880400000000003</v>
      </c>
    </row>
    <row r="260" spans="1:23" customFormat="1" x14ac:dyDescent="0.3">
      <c r="A260" s="225" t="s">
        <v>772</v>
      </c>
      <c r="B260" s="496" t="s">
        <v>494</v>
      </c>
      <c r="C260" s="496" t="s">
        <v>756</v>
      </c>
      <c r="D260" s="496" t="s">
        <v>528</v>
      </c>
      <c r="E260" s="497">
        <v>41.621600000000001</v>
      </c>
      <c r="F260" s="498">
        <v>4.5411356963691931</v>
      </c>
      <c r="G260" s="498">
        <v>0.12074021682491784</v>
      </c>
      <c r="H260" s="498">
        <v>0.5211762666500086</v>
      </c>
      <c r="I260" s="498">
        <v>4.7673321784842487E-2</v>
      </c>
      <c r="J260" s="498">
        <v>5.0113570838218619E-3</v>
      </c>
      <c r="K260" s="498">
        <v>1.8952587118227075E-3</v>
      </c>
      <c r="L260" s="498">
        <v>5.3891367222788165E-2</v>
      </c>
      <c r="M260" s="498">
        <v>4.0090938358929018E-2</v>
      </c>
      <c r="N260" s="498">
        <v>1.2635122148115401E-2</v>
      </c>
      <c r="O260" s="499">
        <v>189.0093335</v>
      </c>
      <c r="P260" s="499">
        <v>5.0254010086000003</v>
      </c>
      <c r="Q260" s="499">
        <v>21.692190099999998</v>
      </c>
      <c r="R260" s="499">
        <v>1.98423993</v>
      </c>
      <c r="S260" s="499">
        <v>0.20858070000000001</v>
      </c>
      <c r="T260" s="499">
        <v>7.8883700000000001E-2</v>
      </c>
      <c r="U260" s="499">
        <v>2.2430449299999999</v>
      </c>
      <c r="V260" s="499">
        <v>1.668649</v>
      </c>
      <c r="W260" s="499">
        <v>0.52589399999999997</v>
      </c>
    </row>
    <row r="261" spans="1:23" customFormat="1" x14ac:dyDescent="0.3">
      <c r="A261" s="225" t="s">
        <v>773</v>
      </c>
      <c r="B261" s="496" t="s">
        <v>494</v>
      </c>
      <c r="C261" s="496" t="s">
        <v>756</v>
      </c>
      <c r="D261" s="496" t="s">
        <v>530</v>
      </c>
      <c r="E261" s="497">
        <v>61.853899999999996</v>
      </c>
      <c r="F261" s="498">
        <v>4.8654605643298163</v>
      </c>
      <c r="G261" s="498">
        <v>0.12395947034867648</v>
      </c>
      <c r="H261" s="498">
        <v>0.51401444209661806</v>
      </c>
      <c r="I261" s="498">
        <v>4.4878708214033391E-2</v>
      </c>
      <c r="J261" s="498">
        <v>5.366969584779618E-3</v>
      </c>
      <c r="K261" s="498">
        <v>1.9291766566053232E-3</v>
      </c>
      <c r="L261" s="498">
        <v>5.0732170485612064E-2</v>
      </c>
      <c r="M261" s="498">
        <v>4.2935853681012846E-2</v>
      </c>
      <c r="N261" s="498">
        <v>1.2861258546348737E-2</v>
      </c>
      <c r="O261" s="499">
        <v>300.94771120000001</v>
      </c>
      <c r="P261" s="499">
        <v>7.6673766829999996</v>
      </c>
      <c r="Q261" s="499">
        <v>31.793797900000001</v>
      </c>
      <c r="R261" s="499">
        <v>2.7759231299999998</v>
      </c>
      <c r="S261" s="499">
        <v>0.33196799999999999</v>
      </c>
      <c r="T261" s="499">
        <v>0.11932709999999999</v>
      </c>
      <c r="U261" s="499">
        <v>3.1379826</v>
      </c>
      <c r="V261" s="499">
        <v>2.6557500000000003</v>
      </c>
      <c r="W261" s="499">
        <v>0.79551900000000009</v>
      </c>
    </row>
    <row r="262" spans="1:23" customFormat="1" x14ac:dyDescent="0.3">
      <c r="A262" s="225" t="s">
        <v>774</v>
      </c>
      <c r="B262" s="496" t="s">
        <v>494</v>
      </c>
      <c r="C262" s="496" t="s">
        <v>756</v>
      </c>
      <c r="D262" s="496" t="s">
        <v>532</v>
      </c>
      <c r="E262" s="497">
        <v>62.7423</v>
      </c>
      <c r="F262" s="498">
        <v>5.2264410102913024</v>
      </c>
      <c r="G262" s="498">
        <v>0.12831984211608435</v>
      </c>
      <c r="H262" s="498">
        <v>0.49295459841287304</v>
      </c>
      <c r="I262" s="498">
        <v>4.2042340972517744E-2</v>
      </c>
      <c r="J262" s="498">
        <v>5.825766667782342E-3</v>
      </c>
      <c r="K262" s="498">
        <v>1.9828871431235386E-3</v>
      </c>
      <c r="L262" s="498">
        <v>4.7526035067251289E-2</v>
      </c>
      <c r="M262" s="498">
        <v>4.6606197095101706E-2</v>
      </c>
      <c r="N262" s="498">
        <v>1.3219311373666569E-2</v>
      </c>
      <c r="O262" s="499">
        <v>327.9189298</v>
      </c>
      <c r="P262" s="499">
        <v>8.0510820299999999</v>
      </c>
      <c r="Q262" s="499">
        <v>30.929105300000003</v>
      </c>
      <c r="R262" s="499">
        <v>2.6378331699999999</v>
      </c>
      <c r="S262" s="499">
        <v>0.36552200000000001</v>
      </c>
      <c r="T262" s="499">
        <v>0.12441089999999999</v>
      </c>
      <c r="U262" s="499">
        <v>2.9818927500000005</v>
      </c>
      <c r="V262" s="499">
        <v>2.9241799999999998</v>
      </c>
      <c r="W262" s="499">
        <v>0.82940999999999998</v>
      </c>
    </row>
    <row r="263" spans="1:23" customFormat="1" x14ac:dyDescent="0.3">
      <c r="A263" s="225" t="s">
        <v>775</v>
      </c>
      <c r="B263" s="496" t="s">
        <v>494</v>
      </c>
      <c r="C263" s="496" t="s">
        <v>756</v>
      </c>
      <c r="D263" s="496" t="s">
        <v>534</v>
      </c>
      <c r="E263" s="497">
        <v>123.9811</v>
      </c>
      <c r="F263" s="498">
        <v>5.4744211295108691</v>
      </c>
      <c r="G263" s="498">
        <v>0.11869477374373998</v>
      </c>
      <c r="H263" s="498">
        <v>0.37417703182178574</v>
      </c>
      <c r="I263" s="498">
        <v>3.1968820650889532E-2</v>
      </c>
      <c r="J263" s="498">
        <v>5.926830783079034E-3</v>
      </c>
      <c r="K263" s="498">
        <v>2.0169606496474057E-3</v>
      </c>
      <c r="L263" s="498">
        <v>3.6138511595719028E-2</v>
      </c>
      <c r="M263" s="498">
        <v>4.7414565607177224E-2</v>
      </c>
      <c r="N263" s="498">
        <v>1.3446509185674268E-2</v>
      </c>
      <c r="O263" s="499">
        <v>678.72475350000002</v>
      </c>
      <c r="P263" s="499">
        <v>14.715908613</v>
      </c>
      <c r="Q263" s="499">
        <v>46.390880000000003</v>
      </c>
      <c r="R263" s="499">
        <v>3.9635295500000001</v>
      </c>
      <c r="S263" s="499">
        <v>0.734815</v>
      </c>
      <c r="T263" s="499">
        <v>0.25006499999999998</v>
      </c>
      <c r="U263" s="499">
        <v>4.48049242</v>
      </c>
      <c r="V263" s="499">
        <v>5.8785100000000003</v>
      </c>
      <c r="W263" s="499">
        <v>1.6671130000000001</v>
      </c>
    </row>
    <row r="264" spans="1:23" customFormat="1" x14ac:dyDescent="0.3">
      <c r="A264" s="225" t="s">
        <v>776</v>
      </c>
      <c r="B264" s="496" t="s">
        <v>494</v>
      </c>
      <c r="C264" s="496" t="s">
        <v>756</v>
      </c>
      <c r="D264" s="496" t="s">
        <v>536</v>
      </c>
      <c r="E264" s="497">
        <v>164.22190000000001</v>
      </c>
      <c r="F264" s="498">
        <v>5.4744053417966789</v>
      </c>
      <c r="G264" s="498">
        <v>0.11869427680473797</v>
      </c>
      <c r="H264" s="498">
        <v>0.36828615428271133</v>
      </c>
      <c r="I264" s="498">
        <v>3.1968648700325598E-2</v>
      </c>
      <c r="J264" s="498">
        <v>5.9268160945647316E-3</v>
      </c>
      <c r="K264" s="498">
        <v>2.0169660684719883E-3</v>
      </c>
      <c r="L264" s="498">
        <v>3.6138321624582345E-2</v>
      </c>
      <c r="M264" s="498">
        <v>4.7414504399230555E-2</v>
      </c>
      <c r="N264" s="498">
        <v>1.3446489171054531E-2</v>
      </c>
      <c r="O264" s="499">
        <v>899.01724660000002</v>
      </c>
      <c r="P264" s="499">
        <v>19.492199656</v>
      </c>
      <c r="Q264" s="499">
        <v>60.480651999999992</v>
      </c>
      <c r="R264" s="499">
        <v>5.2499522300000008</v>
      </c>
      <c r="S264" s="499">
        <v>0.97331299999999998</v>
      </c>
      <c r="T264" s="499">
        <v>0.33123000000000002</v>
      </c>
      <c r="U264" s="499">
        <v>5.9347038400000001</v>
      </c>
      <c r="V264" s="499">
        <v>7.7865000000000002</v>
      </c>
      <c r="W264" s="499">
        <v>2.2082079999999999</v>
      </c>
    </row>
    <row r="265" spans="1:23" customFormat="1" x14ac:dyDescent="0.3">
      <c r="A265" s="225" t="s">
        <v>777</v>
      </c>
      <c r="B265" s="496" t="s">
        <v>494</v>
      </c>
      <c r="C265" s="496" t="s">
        <v>756</v>
      </c>
      <c r="D265" s="496" t="s">
        <v>538</v>
      </c>
      <c r="E265" s="497">
        <v>200.15859999999998</v>
      </c>
      <c r="F265" s="498">
        <v>5.4743962682592713</v>
      </c>
      <c r="G265" s="498">
        <v>0.11869362729355622</v>
      </c>
      <c r="H265" s="498">
        <v>0.35725306332078666</v>
      </c>
      <c r="I265" s="498">
        <v>3.1968613789265118E-2</v>
      </c>
      <c r="J265" s="498">
        <v>5.926810039638567E-3</v>
      </c>
      <c r="K265" s="498">
        <v>2.0169605502836255E-3</v>
      </c>
      <c r="L265" s="498">
        <v>3.6138281342895082E-2</v>
      </c>
      <c r="M265" s="498">
        <v>4.7414500301261105E-2</v>
      </c>
      <c r="N265" s="498">
        <v>1.3446486935859864E-2</v>
      </c>
      <c r="O265" s="499">
        <v>1095.7474929</v>
      </c>
      <c r="P265" s="499">
        <v>23.757550267999999</v>
      </c>
      <c r="Q265" s="499">
        <v>71.507272999999998</v>
      </c>
      <c r="R265" s="499">
        <v>6.3987929800000005</v>
      </c>
      <c r="S265" s="499">
        <v>1.186302</v>
      </c>
      <c r="T265" s="499">
        <v>0.40371200000000002</v>
      </c>
      <c r="U265" s="499">
        <v>7.2333877999999991</v>
      </c>
      <c r="V265" s="499">
        <v>9.4904200000000003</v>
      </c>
      <c r="W265" s="499">
        <v>2.69143</v>
      </c>
    </row>
    <row r="266" spans="1:23" customFormat="1" x14ac:dyDescent="0.3">
      <c r="A266" s="225" t="s">
        <v>778</v>
      </c>
      <c r="B266" s="496" t="s">
        <v>494</v>
      </c>
      <c r="C266" s="496" t="s">
        <v>756</v>
      </c>
      <c r="D266" s="496" t="s">
        <v>540</v>
      </c>
      <c r="E266" s="497">
        <v>248.96</v>
      </c>
      <c r="F266" s="498">
        <v>5.4744189709190234</v>
      </c>
      <c r="G266" s="498">
        <v>0.11319299153679306</v>
      </c>
      <c r="H266" s="498">
        <v>0.3526925811375321</v>
      </c>
      <c r="I266" s="498">
        <v>3.1968734374999995E-2</v>
      </c>
      <c r="J266" s="498">
        <v>5.9268356362467862E-3</v>
      </c>
      <c r="K266" s="498">
        <v>2.0169665809768637E-3</v>
      </c>
      <c r="L266" s="498">
        <v>3.6138476020244212E-2</v>
      </c>
      <c r="M266" s="498">
        <v>4.7414725257069405E-2</v>
      </c>
      <c r="N266" s="498">
        <v>1.3446537596401027E-2</v>
      </c>
      <c r="O266" s="499">
        <v>1362.9113470000002</v>
      </c>
      <c r="P266" s="499">
        <v>28.180527173000002</v>
      </c>
      <c r="Q266" s="499">
        <v>87.806344999999993</v>
      </c>
      <c r="R266" s="499">
        <v>7.9589361099999998</v>
      </c>
      <c r="S266" s="499">
        <v>1.4755449999999999</v>
      </c>
      <c r="T266" s="499">
        <v>0.50214400000000003</v>
      </c>
      <c r="U266" s="499">
        <v>8.9970349899999995</v>
      </c>
      <c r="V266" s="499">
        <v>11.804369999999999</v>
      </c>
      <c r="W266" s="499">
        <v>3.3476499999999998</v>
      </c>
    </row>
    <row r="267" spans="1:23" customFormat="1" x14ac:dyDescent="0.3">
      <c r="A267" s="225" t="s">
        <v>779</v>
      </c>
      <c r="B267" s="496" t="s">
        <v>494</v>
      </c>
      <c r="C267" s="496" t="s">
        <v>756</v>
      </c>
      <c r="D267" s="496" t="s">
        <v>542</v>
      </c>
      <c r="E267" s="497">
        <v>267.60599999999999</v>
      </c>
      <c r="F267" s="498">
        <v>4.9867176595442562</v>
      </c>
      <c r="G267" s="498">
        <v>0.10089340276750147</v>
      </c>
      <c r="H267" s="498">
        <v>0.3351726381321794</v>
      </c>
      <c r="I267" s="498">
        <v>3.196874139593283E-2</v>
      </c>
      <c r="J267" s="498">
        <v>5.9268289948655861E-3</v>
      </c>
      <c r="K267" s="498">
        <v>2.0169652399423033E-3</v>
      </c>
      <c r="L267" s="498">
        <v>3.6138438151610948E-2</v>
      </c>
      <c r="M267" s="498">
        <v>4.7414669327294601E-2</v>
      </c>
      <c r="N267" s="498">
        <v>1.3446559494181746E-2</v>
      </c>
      <c r="O267" s="499">
        <v>1334.4755660000001</v>
      </c>
      <c r="P267" s="499">
        <v>26.999679941</v>
      </c>
      <c r="Q267" s="499">
        <v>89.694209000000001</v>
      </c>
      <c r="R267" s="499">
        <v>8.5550270099999999</v>
      </c>
      <c r="S267" s="499">
        <v>1.586055</v>
      </c>
      <c r="T267" s="499">
        <v>0.53975200000000001</v>
      </c>
      <c r="U267" s="499">
        <v>9.6708628799999996</v>
      </c>
      <c r="V267" s="499">
        <v>12.68845</v>
      </c>
      <c r="W267" s="499">
        <v>3.5983800000000001</v>
      </c>
    </row>
    <row r="268" spans="1:23" customFormat="1" x14ac:dyDescent="0.3">
      <c r="A268" s="225" t="s">
        <v>780</v>
      </c>
      <c r="B268" s="496" t="s">
        <v>494</v>
      </c>
      <c r="C268" s="496" t="s">
        <v>756</v>
      </c>
      <c r="D268" s="496" t="s">
        <v>544</v>
      </c>
      <c r="E268" s="497">
        <v>320.15300000000002</v>
      </c>
      <c r="F268" s="498">
        <v>4.8405400917686228</v>
      </c>
      <c r="G268" s="498">
        <v>9.8000502744000517E-2</v>
      </c>
      <c r="H268" s="498">
        <v>0.31297227263214777</v>
      </c>
      <c r="I268" s="498">
        <v>2.8047293637729457E-2</v>
      </c>
      <c r="J268" s="498">
        <v>5.9268037469584851E-3</v>
      </c>
      <c r="K268" s="498">
        <v>2.0169606406936682E-3</v>
      </c>
      <c r="L268" s="498">
        <v>3.1705467385906114E-2</v>
      </c>
      <c r="M268" s="498">
        <v>4.7414486198786202E-2</v>
      </c>
      <c r="N268" s="498">
        <v>1.3446445918045434E-2</v>
      </c>
      <c r="O268" s="499">
        <v>1549.713432</v>
      </c>
      <c r="P268" s="499">
        <v>31.375154954999999</v>
      </c>
      <c r="Q268" s="499">
        <v>100.19901200000001</v>
      </c>
      <c r="R268" s="499">
        <v>8.9794251999999997</v>
      </c>
      <c r="S268" s="499">
        <v>1.8974839999999999</v>
      </c>
      <c r="T268" s="499">
        <v>0.64573599999999998</v>
      </c>
      <c r="U268" s="499">
        <v>10.150600500000001</v>
      </c>
      <c r="V268" s="499">
        <v>15.17989</v>
      </c>
      <c r="W268" s="499">
        <v>4.3049200000000001</v>
      </c>
    </row>
    <row r="269" spans="1:23" customFormat="1" x14ac:dyDescent="0.3">
      <c r="A269" s="225" t="s">
        <v>781</v>
      </c>
      <c r="B269" s="496" t="s">
        <v>494</v>
      </c>
      <c r="C269" s="496" t="s">
        <v>756</v>
      </c>
      <c r="D269" s="496" t="s">
        <v>546</v>
      </c>
      <c r="E269" s="497">
        <v>353.99599999999998</v>
      </c>
      <c r="F269" s="498">
        <v>4.712999892654155</v>
      </c>
      <c r="G269" s="498">
        <v>9.4729153137323593E-2</v>
      </c>
      <c r="H269" s="498">
        <v>0.30903181391880136</v>
      </c>
      <c r="I269" s="498">
        <v>2.8047318896258718E-2</v>
      </c>
      <c r="J269" s="498">
        <v>5.9268155572379357E-3</v>
      </c>
      <c r="K269" s="498">
        <v>2.016957818732415E-3</v>
      </c>
      <c r="L269" s="498">
        <v>3.170554582537656E-2</v>
      </c>
      <c r="M269" s="498">
        <v>4.7414518808122127E-2</v>
      </c>
      <c r="N269" s="498">
        <v>1.3446479621238659E-2</v>
      </c>
      <c r="O269" s="499">
        <v>1668.3831100000002</v>
      </c>
      <c r="P269" s="499">
        <v>33.533741294000002</v>
      </c>
      <c r="Q269" s="499">
        <v>109.39602599999999</v>
      </c>
      <c r="R269" s="499">
        <v>9.9286387000000005</v>
      </c>
      <c r="S269" s="499">
        <v>2.0980690000000002</v>
      </c>
      <c r="T269" s="499">
        <v>0.71399499999999994</v>
      </c>
      <c r="U269" s="499">
        <v>11.2236364</v>
      </c>
      <c r="V269" s="499">
        <v>16.784549999999999</v>
      </c>
      <c r="W269" s="499">
        <v>4.76</v>
      </c>
    </row>
    <row r="270" spans="1:23" customFormat="1" x14ac:dyDescent="0.3">
      <c r="A270" s="225" t="s">
        <v>782</v>
      </c>
      <c r="B270" s="496" t="s">
        <v>494</v>
      </c>
      <c r="C270" s="496" t="s">
        <v>756</v>
      </c>
      <c r="D270" s="496" t="s">
        <v>548</v>
      </c>
      <c r="E270" s="497">
        <v>392.274</v>
      </c>
      <c r="F270" s="498">
        <v>4.4414911949300739</v>
      </c>
      <c r="G270" s="498">
        <v>8.7088786029662926E-2</v>
      </c>
      <c r="H270" s="498">
        <v>0.29573592692862638</v>
      </c>
      <c r="I270" s="498">
        <v>2.6090172175571153E-2</v>
      </c>
      <c r="J270" s="498">
        <v>5.9761722673437444E-3</v>
      </c>
      <c r="K270" s="498">
        <v>2.0169626332614448E-3</v>
      </c>
      <c r="L270" s="498">
        <v>2.9493136175224463E-2</v>
      </c>
      <c r="M270" s="498">
        <v>4.7809388335704125E-2</v>
      </c>
      <c r="N270" s="498">
        <v>1.3446468539847148E-2</v>
      </c>
      <c r="O270" s="499">
        <v>1742.2815169999999</v>
      </c>
      <c r="P270" s="499">
        <v>34.162666450999993</v>
      </c>
      <c r="Q270" s="499">
        <v>116.00951499999999</v>
      </c>
      <c r="R270" s="499">
        <v>10.234496199999999</v>
      </c>
      <c r="S270" s="499">
        <v>2.3442970000000001</v>
      </c>
      <c r="T270" s="499">
        <v>0.79120199999999996</v>
      </c>
      <c r="U270" s="499">
        <v>11.569390500000001</v>
      </c>
      <c r="V270" s="499">
        <v>18.754380000000001</v>
      </c>
      <c r="W270" s="499">
        <v>5.2747000000000002</v>
      </c>
    </row>
    <row r="271" spans="1:23" customFormat="1" x14ac:dyDescent="0.3">
      <c r="A271" s="225" t="s">
        <v>783</v>
      </c>
      <c r="B271" s="496" t="s">
        <v>494</v>
      </c>
      <c r="C271" s="496" t="s">
        <v>756</v>
      </c>
      <c r="D271" s="496" t="s">
        <v>550</v>
      </c>
      <c r="E271" s="497">
        <v>446.13900000000001</v>
      </c>
      <c r="F271" s="498">
        <v>4.3168495872362653</v>
      </c>
      <c r="G271" s="498">
        <v>8.4039278496163758E-2</v>
      </c>
      <c r="H271" s="498">
        <v>0.29076941715474325</v>
      </c>
      <c r="I271" s="498">
        <v>2.6090276797141695E-2</v>
      </c>
      <c r="J271" s="498">
        <v>5.9761867938019318E-3</v>
      </c>
      <c r="K271" s="498">
        <v>2.0169700474515794E-3</v>
      </c>
      <c r="L271" s="498">
        <v>2.9493227671196644E-2</v>
      </c>
      <c r="M271" s="498">
        <v>4.7809561594032352E-2</v>
      </c>
      <c r="N271" s="498">
        <v>1.344650434057547E-2</v>
      </c>
      <c r="O271" s="499">
        <v>1925.9149580000001</v>
      </c>
      <c r="P271" s="499">
        <v>37.493199669000006</v>
      </c>
      <c r="Q271" s="499">
        <v>129.72357700000001</v>
      </c>
      <c r="R271" s="499">
        <v>11.639889999999999</v>
      </c>
      <c r="S271" s="499">
        <v>2.66621</v>
      </c>
      <c r="T271" s="499">
        <v>0.89984900000000012</v>
      </c>
      <c r="U271" s="499">
        <v>13.1580791</v>
      </c>
      <c r="V271" s="499">
        <v>21.329709999999999</v>
      </c>
      <c r="W271" s="499">
        <v>5.9990100000000002</v>
      </c>
    </row>
    <row r="272" spans="1:23" customFormat="1" x14ac:dyDescent="0.3">
      <c r="A272" s="225" t="s">
        <v>784</v>
      </c>
      <c r="B272" s="496" t="s">
        <v>494</v>
      </c>
      <c r="C272" s="496" t="s">
        <v>756</v>
      </c>
      <c r="D272" s="496" t="s">
        <v>552</v>
      </c>
      <c r="E272" s="497">
        <v>491.47900000000004</v>
      </c>
      <c r="F272" s="498">
        <v>2.2506371462463295</v>
      </c>
      <c r="G272" s="498">
        <v>7.4115184953985835E-2</v>
      </c>
      <c r="H272" s="498">
        <v>0.24319788841435744</v>
      </c>
      <c r="I272" s="498">
        <v>2.4339840766339962E-2</v>
      </c>
      <c r="J272" s="498">
        <v>5.9761454711188058E-3</v>
      </c>
      <c r="K272" s="498">
        <v>2.0169590155428817E-3</v>
      </c>
      <c r="L272" s="498">
        <v>2.7514469183830846E-2</v>
      </c>
      <c r="M272" s="498">
        <v>4.7809123075451848E-2</v>
      </c>
      <c r="N272" s="498">
        <v>1.3446495170699051E-2</v>
      </c>
      <c r="O272" s="499">
        <v>1106.1408939999999</v>
      </c>
      <c r="P272" s="499">
        <v>36.426056986000006</v>
      </c>
      <c r="Q272" s="499">
        <v>119.52665499999999</v>
      </c>
      <c r="R272" s="499">
        <v>11.9625206</v>
      </c>
      <c r="S272" s="499">
        <v>2.9371499999999999</v>
      </c>
      <c r="T272" s="499">
        <v>0.99129299999999998</v>
      </c>
      <c r="U272" s="499">
        <v>13.522783800000001</v>
      </c>
      <c r="V272" s="499">
        <v>23.49718</v>
      </c>
      <c r="W272" s="499">
        <v>6.60867</v>
      </c>
    </row>
    <row r="273" spans="1:23" customFormat="1" x14ac:dyDescent="0.3">
      <c r="A273" s="225" t="s">
        <v>785</v>
      </c>
      <c r="B273" s="496" t="s">
        <v>494</v>
      </c>
      <c r="C273" s="496" t="s">
        <v>756</v>
      </c>
      <c r="D273" s="496" t="s">
        <v>554</v>
      </c>
      <c r="E273" s="497">
        <v>529.03200000000004</v>
      </c>
      <c r="F273" s="498">
        <v>2.2502451893269213</v>
      </c>
      <c r="G273" s="498">
        <v>7.4107744232863038E-2</v>
      </c>
      <c r="H273" s="498">
        <v>0.2388003939270214</v>
      </c>
      <c r="I273" s="498">
        <v>2.4338717128642502E-2</v>
      </c>
      <c r="J273" s="498">
        <v>5.9696955949734608E-3</v>
      </c>
      <c r="K273" s="498">
        <v>2.0169706180344477E-3</v>
      </c>
      <c r="L273" s="498">
        <v>2.751322982352674E-2</v>
      </c>
      <c r="M273" s="498">
        <v>4.7757602564684178E-2</v>
      </c>
      <c r="N273" s="498">
        <v>1.3446540095873215E-2</v>
      </c>
      <c r="O273" s="499">
        <v>1190.4517129999999</v>
      </c>
      <c r="P273" s="499">
        <v>39.205368147000001</v>
      </c>
      <c r="Q273" s="499">
        <v>126.33305</v>
      </c>
      <c r="R273" s="499">
        <v>12.875960200000002</v>
      </c>
      <c r="S273" s="499">
        <v>3.1581600000000001</v>
      </c>
      <c r="T273" s="499">
        <v>1.067042</v>
      </c>
      <c r="U273" s="499">
        <v>14.555379</v>
      </c>
      <c r="V273" s="499">
        <v>25.2653</v>
      </c>
      <c r="W273" s="499">
        <v>7.1136499999999998</v>
      </c>
    </row>
    <row r="274" spans="1:23" customFormat="1" x14ac:dyDescent="0.3">
      <c r="A274" s="225" t="s">
        <v>786</v>
      </c>
      <c r="B274" s="496" t="s">
        <v>494</v>
      </c>
      <c r="C274" s="496" t="s">
        <v>756</v>
      </c>
      <c r="D274" s="496" t="s">
        <v>556</v>
      </c>
      <c r="E274" s="497">
        <v>566.16699999999992</v>
      </c>
      <c r="F274" s="498">
        <v>2.1380248601561029</v>
      </c>
      <c r="G274" s="498">
        <v>6.5295184392590883E-2</v>
      </c>
      <c r="H274" s="498">
        <v>0.23059122308435503</v>
      </c>
      <c r="I274" s="498">
        <v>1.5208351952692406E-2</v>
      </c>
      <c r="J274" s="498">
        <v>5.969687389056586E-3</v>
      </c>
      <c r="K274" s="498">
        <v>2.0169667253654841E-3</v>
      </c>
      <c r="L274" s="498">
        <v>1.7191959792781993E-2</v>
      </c>
      <c r="M274" s="498">
        <v>4.7757463787186469E-2</v>
      </c>
      <c r="N274" s="498">
        <v>1.3446509598757966E-2</v>
      </c>
      <c r="O274" s="499">
        <v>1210.4791210000001</v>
      </c>
      <c r="P274" s="499">
        <v>36.967978662</v>
      </c>
      <c r="Q274" s="499">
        <v>130.55314100000001</v>
      </c>
      <c r="R274" s="499">
        <v>8.6104669999999999</v>
      </c>
      <c r="S274" s="499">
        <v>3.3798399999999997</v>
      </c>
      <c r="T274" s="499">
        <v>1.14194</v>
      </c>
      <c r="U274" s="499">
        <v>9.7335203000000003</v>
      </c>
      <c r="V274" s="499">
        <v>27.038699999999999</v>
      </c>
      <c r="W274" s="499">
        <v>7.6129699999999998</v>
      </c>
    </row>
    <row r="275" spans="1:23" customFormat="1" x14ac:dyDescent="0.3">
      <c r="A275" s="225" t="s">
        <v>787</v>
      </c>
      <c r="B275" s="496" t="s">
        <v>494</v>
      </c>
      <c r="C275" s="496" t="s">
        <v>756</v>
      </c>
      <c r="D275" s="496" t="s">
        <v>558</v>
      </c>
      <c r="E275" s="497">
        <v>573.90099999999995</v>
      </c>
      <c r="F275" s="498">
        <v>2.1380267955623009</v>
      </c>
      <c r="G275" s="498">
        <v>6.5295231865774767E-2</v>
      </c>
      <c r="H275" s="498">
        <v>0.2292141554031096</v>
      </c>
      <c r="I275" s="498">
        <v>1.5208373221165323E-2</v>
      </c>
      <c r="J275" s="498">
        <v>5.969688151789246E-3</v>
      </c>
      <c r="K275" s="498">
        <v>2.0169645984237702E-3</v>
      </c>
      <c r="L275" s="498">
        <v>1.7191999316955364E-2</v>
      </c>
      <c r="M275" s="498">
        <v>4.7757540063530127E-2</v>
      </c>
      <c r="N275" s="498">
        <v>1.3446500354590775E-2</v>
      </c>
      <c r="O275" s="499">
        <v>1227.0157159999999</v>
      </c>
      <c r="P275" s="499">
        <v>37.472998863000001</v>
      </c>
      <c r="Q275" s="499">
        <v>131.546233</v>
      </c>
      <c r="R275" s="499">
        <v>8.7281005999999994</v>
      </c>
      <c r="S275" s="499">
        <v>3.4260099999999998</v>
      </c>
      <c r="T275" s="499">
        <v>1.157538</v>
      </c>
      <c r="U275" s="499">
        <v>9.8665056</v>
      </c>
      <c r="V275" s="499">
        <v>27.408100000000001</v>
      </c>
      <c r="W275" s="499">
        <v>7.7169600000000003</v>
      </c>
    </row>
    <row r="276" spans="1:23" customFormat="1" x14ac:dyDescent="0.3">
      <c r="A276" s="225" t="s">
        <v>1763</v>
      </c>
      <c r="B276" s="496" t="s">
        <v>494</v>
      </c>
      <c r="C276" s="496" t="s">
        <v>756</v>
      </c>
      <c r="D276" s="496" t="s">
        <v>1718</v>
      </c>
      <c r="E276" s="497">
        <v>580.35599999999999</v>
      </c>
      <c r="F276" s="498">
        <v>2.1211701197196202</v>
      </c>
      <c r="G276" s="498">
        <v>6.5033203127046149E-2</v>
      </c>
      <c r="H276" s="498">
        <v>0.2243683859562062</v>
      </c>
      <c r="I276" s="498">
        <v>1.5193278091378395E-2</v>
      </c>
      <c r="J276" s="498">
        <v>5.9930456478437377E-3</v>
      </c>
      <c r="K276" s="498">
        <v>2.0169671718738152E-3</v>
      </c>
      <c r="L276" s="498">
        <v>1.7174936762952397E-2</v>
      </c>
      <c r="M276" s="498">
        <v>4.7944537490781522E-2</v>
      </c>
      <c r="N276" s="498">
        <v>1.3446505248502645E-2</v>
      </c>
      <c r="O276" s="499">
        <v>1231.0338059999999</v>
      </c>
      <c r="P276" s="499">
        <v>37.742409633999998</v>
      </c>
      <c r="Q276" s="499">
        <v>130.213539</v>
      </c>
      <c r="R276" s="499">
        <v>8.8175100999999998</v>
      </c>
      <c r="S276" s="499">
        <v>3.4781000000000004</v>
      </c>
      <c r="T276" s="499">
        <v>1.1705589999999999</v>
      </c>
      <c r="U276" s="499">
        <v>9.967577600000002</v>
      </c>
      <c r="V276" s="499">
        <v>27.8249</v>
      </c>
      <c r="W276" s="499">
        <v>7.8037600000000005</v>
      </c>
    </row>
    <row r="277" spans="1:23" customFormat="1" x14ac:dyDescent="0.3">
      <c r="A277" s="225" t="s">
        <v>1764</v>
      </c>
      <c r="B277" s="496" t="s">
        <v>494</v>
      </c>
      <c r="C277" s="496" t="s">
        <v>756</v>
      </c>
      <c r="D277" s="496" t="s">
        <v>1720</v>
      </c>
      <c r="E277" s="497">
        <v>588.13800000000003</v>
      </c>
      <c r="F277" s="498">
        <v>2.121169494234346</v>
      </c>
      <c r="G277" s="498">
        <v>6.5033087261833114E-2</v>
      </c>
      <c r="H277" s="498">
        <v>0.22436840843475508</v>
      </c>
      <c r="I277" s="498">
        <v>1.5193285589436492E-2</v>
      </c>
      <c r="J277" s="498">
        <v>5.9930662531582721E-3</v>
      </c>
      <c r="K277" s="498">
        <v>2.0169637057969388E-3</v>
      </c>
      <c r="L277" s="498">
        <v>1.7174946186099181E-2</v>
      </c>
      <c r="M277" s="498">
        <v>4.7944530025266177E-2</v>
      </c>
      <c r="N277" s="498">
        <v>1.3446504051770163E-2</v>
      </c>
      <c r="O277" s="499">
        <v>1247.5403839999999</v>
      </c>
      <c r="P277" s="499">
        <v>38.248429876000003</v>
      </c>
      <c r="Q277" s="499">
        <v>131.959587</v>
      </c>
      <c r="R277" s="499">
        <v>8.9357486000000002</v>
      </c>
      <c r="S277" s="499">
        <v>3.52475</v>
      </c>
      <c r="T277" s="499">
        <v>1.186253</v>
      </c>
      <c r="U277" s="499">
        <v>10.101238500000001</v>
      </c>
      <c r="V277" s="499">
        <v>28.198</v>
      </c>
      <c r="W277" s="499">
        <v>7.9084000000000003</v>
      </c>
    </row>
    <row r="278" spans="1:23" customFormat="1" x14ac:dyDescent="0.3">
      <c r="A278" s="225" t="s">
        <v>788</v>
      </c>
      <c r="B278" s="496" t="s">
        <v>494</v>
      </c>
      <c r="C278" s="496" t="s">
        <v>789</v>
      </c>
      <c r="D278" s="496" t="s">
        <v>790</v>
      </c>
      <c r="E278" s="497">
        <v>404.828394</v>
      </c>
      <c r="F278" s="498">
        <v>2.5882861745320165</v>
      </c>
      <c r="G278" s="498">
        <v>8.8205124244403438E-2</v>
      </c>
      <c r="H278" s="498">
        <v>0.25158370097058957</v>
      </c>
      <c r="I278" s="498">
        <v>1.097345455294324E-2</v>
      </c>
      <c r="J278" s="498">
        <v>6.0694120185650806E-3</v>
      </c>
      <c r="K278" s="498">
        <v>2.0079188022567407E-3</v>
      </c>
      <c r="L278" s="498">
        <v>1.2404716876899695E-2</v>
      </c>
      <c r="M278" s="498">
        <v>4.8555282908342642E-2</v>
      </c>
      <c r="N278" s="498">
        <v>1.3386188865003378E-2</v>
      </c>
      <c r="O278" s="499">
        <v>1047.8117352482</v>
      </c>
      <c r="P278" s="499">
        <v>35.707938790432308</v>
      </c>
      <c r="Q278" s="499">
        <v>101.84822562050002</v>
      </c>
      <c r="R278" s="499">
        <v>4.4423659833000002</v>
      </c>
      <c r="S278" s="499">
        <v>2.4570703199999997</v>
      </c>
      <c r="T278" s="499">
        <v>0.81286254399999991</v>
      </c>
      <c r="U278" s="499">
        <v>5.0217816112999989</v>
      </c>
      <c r="V278" s="499">
        <v>19.656557200000002</v>
      </c>
      <c r="W278" s="499">
        <v>5.4191093400000003</v>
      </c>
    </row>
    <row r="279" spans="1:23" customFormat="1" x14ac:dyDescent="0.3">
      <c r="A279" s="225" t="s">
        <v>792</v>
      </c>
      <c r="B279" s="496" t="s">
        <v>494</v>
      </c>
      <c r="C279" s="496" t="s">
        <v>789</v>
      </c>
      <c r="D279" s="496" t="s">
        <v>502</v>
      </c>
      <c r="E279" s="497">
        <v>6.4603199999999994</v>
      </c>
      <c r="F279" s="498">
        <v>7.7986376656264706</v>
      </c>
      <c r="G279" s="498">
        <v>1.535072870447594</v>
      </c>
      <c r="H279" s="498">
        <v>1.6409867297595166</v>
      </c>
      <c r="I279" s="498">
        <v>6.197636991666048E-2</v>
      </c>
      <c r="J279" s="498">
        <v>3.8397478762661917E-3</v>
      </c>
      <c r="K279" s="498">
        <v>1.853100156029423E-3</v>
      </c>
      <c r="L279" s="498">
        <v>7.0059784329568817E-2</v>
      </c>
      <c r="M279" s="498">
        <v>3.0717952051910746E-2</v>
      </c>
      <c r="N279" s="498">
        <v>1.2354062956633728E-2</v>
      </c>
      <c r="O279" s="499">
        <v>50.381694883999998</v>
      </c>
      <c r="P279" s="499">
        <v>9.9170619664099995</v>
      </c>
      <c r="Q279" s="499">
        <v>10.601299389999999</v>
      </c>
      <c r="R279" s="499">
        <v>0.40038718210000002</v>
      </c>
      <c r="S279" s="499">
        <v>2.4806000000000002E-2</v>
      </c>
      <c r="T279" s="499">
        <v>1.1971620000000001E-2</v>
      </c>
      <c r="U279" s="499">
        <v>0.45260862589999995</v>
      </c>
      <c r="V279" s="499">
        <v>0.19844780000000001</v>
      </c>
      <c r="W279" s="499">
        <v>7.9811199999999999E-2</v>
      </c>
    </row>
    <row r="280" spans="1:23" customFormat="1" x14ac:dyDescent="0.3">
      <c r="A280" s="225" t="s">
        <v>793</v>
      </c>
      <c r="B280" s="496" t="s">
        <v>494</v>
      </c>
      <c r="C280" s="496" t="s">
        <v>789</v>
      </c>
      <c r="D280" s="496" t="s">
        <v>504</v>
      </c>
      <c r="E280" s="497">
        <v>1.6322890000000001</v>
      </c>
      <c r="F280" s="498">
        <v>7.408010814261444</v>
      </c>
      <c r="G280" s="498">
        <v>1.4815496084431128</v>
      </c>
      <c r="H280" s="498">
        <v>1.5550930074269935</v>
      </c>
      <c r="I280" s="498">
        <v>9.2880232244412608E-2</v>
      </c>
      <c r="J280" s="498">
        <v>2.6787045676347752E-3</v>
      </c>
      <c r="K280" s="498">
        <v>1.7997425700963493E-3</v>
      </c>
      <c r="L280" s="498">
        <v>0.10499467427030383</v>
      </c>
      <c r="M280" s="498">
        <v>2.1429661046542616E-2</v>
      </c>
      <c r="N280" s="498">
        <v>1.1998316474594877E-2</v>
      </c>
      <c r="O280" s="499">
        <v>12.092014563999999</v>
      </c>
      <c r="P280" s="499">
        <v>2.4183171288160001</v>
      </c>
      <c r="Q280" s="499">
        <v>2.5383612100000001</v>
      </c>
      <c r="R280" s="499">
        <v>0.15160738141000002</v>
      </c>
      <c r="S280" s="499">
        <v>4.3724200000000001E-3</v>
      </c>
      <c r="T280" s="499">
        <v>2.9377000000000001E-3</v>
      </c>
      <c r="U280" s="499">
        <v>0.17138165186999998</v>
      </c>
      <c r="V280" s="499">
        <v>3.4979400000000001E-2</v>
      </c>
      <c r="W280" s="499">
        <v>1.958472E-2</v>
      </c>
    </row>
    <row r="281" spans="1:23" customFormat="1" x14ac:dyDescent="0.3">
      <c r="A281" s="225" t="s">
        <v>794</v>
      </c>
      <c r="B281" s="496" t="s">
        <v>494</v>
      </c>
      <c r="C281" s="496" t="s">
        <v>789</v>
      </c>
      <c r="D281" s="496" t="s">
        <v>506</v>
      </c>
      <c r="E281" s="497">
        <v>0.87206099999999998</v>
      </c>
      <c r="F281" s="498">
        <v>8.1043793943313602</v>
      </c>
      <c r="G281" s="498">
        <v>1.5319018215881686</v>
      </c>
      <c r="H281" s="498">
        <v>1.5492679869871488</v>
      </c>
      <c r="I281" s="498">
        <v>9.4973223868513812E-2</v>
      </c>
      <c r="J281" s="498">
        <v>5.3198457447357472E-3</v>
      </c>
      <c r="K281" s="498">
        <v>1.9174713695486901E-3</v>
      </c>
      <c r="L281" s="498">
        <v>0.1073605238051008</v>
      </c>
      <c r="M281" s="498">
        <v>4.2558834760412403E-2</v>
      </c>
      <c r="N281" s="498">
        <v>1.278321126618436E-2</v>
      </c>
      <c r="O281" s="499">
        <v>7.0675131989999995</v>
      </c>
      <c r="P281" s="499">
        <v>1.3359118344359999</v>
      </c>
      <c r="Q281" s="499">
        <v>1.35105619</v>
      </c>
      <c r="R281" s="499">
        <v>8.2822444580000015E-2</v>
      </c>
      <c r="S281" s="499">
        <v>4.6392300000000003E-3</v>
      </c>
      <c r="T281" s="499">
        <v>1.6721520000000001E-3</v>
      </c>
      <c r="U281" s="499">
        <v>9.3624925750000004E-2</v>
      </c>
      <c r="V281" s="499">
        <v>3.7113899999999998E-2</v>
      </c>
      <c r="W281" s="499">
        <v>1.114774E-2</v>
      </c>
    </row>
    <row r="282" spans="1:23" customFormat="1" x14ac:dyDescent="0.3">
      <c r="A282" s="225" t="s">
        <v>795</v>
      </c>
      <c r="B282" s="496" t="s">
        <v>494</v>
      </c>
      <c r="C282" s="496" t="s">
        <v>789</v>
      </c>
      <c r="D282" s="496" t="s">
        <v>508</v>
      </c>
      <c r="E282" s="497">
        <v>0.88339100000000004</v>
      </c>
      <c r="F282" s="498">
        <v>5.9319265115899977</v>
      </c>
      <c r="G282" s="498">
        <v>0.67216755719834143</v>
      </c>
      <c r="H282" s="498">
        <v>1.4165679263202815</v>
      </c>
      <c r="I282" s="498">
        <v>7.0707010881931098E-2</v>
      </c>
      <c r="J282" s="498">
        <v>4.1702371882892169E-3</v>
      </c>
      <c r="K282" s="498">
        <v>1.8637975709510284E-3</v>
      </c>
      <c r="L282" s="498">
        <v>7.9929338831842292E-2</v>
      </c>
      <c r="M282" s="498">
        <v>3.3361897506313735E-2</v>
      </c>
      <c r="N282" s="498">
        <v>1.2425381286429225E-2</v>
      </c>
      <c r="O282" s="499">
        <v>5.2402104930000002</v>
      </c>
      <c r="P282" s="499">
        <v>0.59378677052100004</v>
      </c>
      <c r="Q282" s="499">
        <v>1.2513833569999999</v>
      </c>
      <c r="R282" s="499">
        <v>6.2461937049999999E-2</v>
      </c>
      <c r="S282" s="499">
        <v>3.6839500000000001E-3</v>
      </c>
      <c r="T282" s="499">
        <v>1.646462E-3</v>
      </c>
      <c r="U282" s="499">
        <v>7.0608858560000001E-2</v>
      </c>
      <c r="V282" s="499">
        <v>2.9471600000000001E-2</v>
      </c>
      <c r="W282" s="499">
        <v>1.097647E-2</v>
      </c>
    </row>
    <row r="283" spans="1:23" customFormat="1" x14ac:dyDescent="0.3">
      <c r="A283" s="225" t="s">
        <v>796</v>
      </c>
      <c r="B283" s="496" t="s">
        <v>494</v>
      </c>
      <c r="C283" s="496" t="s">
        <v>789</v>
      </c>
      <c r="D283" s="496" t="s">
        <v>510</v>
      </c>
      <c r="E283" s="497">
        <v>0.82537700000000003</v>
      </c>
      <c r="F283" s="498">
        <v>6.0182845838931787</v>
      </c>
      <c r="G283" s="498">
        <v>0.67472965120423767</v>
      </c>
      <c r="H283" s="498">
        <v>1.3868165674594759</v>
      </c>
      <c r="I283" s="498">
        <v>5.3529176146173203E-2</v>
      </c>
      <c r="J283" s="498">
        <v>4.6036053827523665E-3</v>
      </c>
      <c r="K283" s="498">
        <v>1.8735826173978678E-3</v>
      </c>
      <c r="L283" s="498">
        <v>6.0511052973368534E-2</v>
      </c>
      <c r="M283" s="498">
        <v>3.6828746136613931E-2</v>
      </c>
      <c r="N283" s="498">
        <v>1.2490607322472033E-2</v>
      </c>
      <c r="O283" s="499">
        <v>4.967353675</v>
      </c>
      <c r="P283" s="499">
        <v>0.55690633532200007</v>
      </c>
      <c r="Q283" s="499">
        <v>1.144646498</v>
      </c>
      <c r="R283" s="499">
        <v>4.4181750820000004E-2</v>
      </c>
      <c r="S283" s="499">
        <v>3.79971E-3</v>
      </c>
      <c r="T283" s="499">
        <v>1.546412E-3</v>
      </c>
      <c r="U283" s="499">
        <v>4.994443137E-2</v>
      </c>
      <c r="V283" s="499">
        <v>3.03976E-2</v>
      </c>
      <c r="W283" s="499">
        <v>1.0309459999999999E-2</v>
      </c>
    </row>
    <row r="284" spans="1:23" customFormat="1" x14ac:dyDescent="0.3">
      <c r="A284" s="225" t="s">
        <v>1765</v>
      </c>
      <c r="B284" s="496" t="s">
        <v>494</v>
      </c>
      <c r="C284" s="496" t="s">
        <v>789</v>
      </c>
      <c r="D284" s="496" t="s">
        <v>512</v>
      </c>
      <c r="E284" s="497">
        <v>0.90438899999999989</v>
      </c>
      <c r="F284" s="498">
        <v>5.9521729488085331</v>
      </c>
      <c r="G284" s="498">
        <v>0.66941811064376078</v>
      </c>
      <c r="H284" s="498">
        <v>1.3506923447764185</v>
      </c>
      <c r="I284" s="498">
        <v>6.1808964969719903E-2</v>
      </c>
      <c r="J284" s="498">
        <v>4.3473438973715963E-3</v>
      </c>
      <c r="K284" s="498">
        <v>1.8617840331981042E-3</v>
      </c>
      <c r="L284" s="498">
        <v>6.9870897467793167E-2</v>
      </c>
      <c r="M284" s="498">
        <v>3.477861849270613E-2</v>
      </c>
      <c r="N284" s="498">
        <v>1.2411959897787348E-2</v>
      </c>
      <c r="O284" s="499">
        <v>5.3830797409999995</v>
      </c>
      <c r="P284" s="499">
        <v>0.60541437566700007</v>
      </c>
      <c r="Q284" s="499">
        <v>1.2215512990000001</v>
      </c>
      <c r="R284" s="499">
        <v>5.5899348020000003E-2</v>
      </c>
      <c r="S284" s="499">
        <v>3.9316899999999998E-3</v>
      </c>
      <c r="T284" s="499">
        <v>1.683777E-3</v>
      </c>
      <c r="U284" s="499">
        <v>6.3190471089999992E-2</v>
      </c>
      <c r="V284" s="499">
        <v>3.1453399999999999E-2</v>
      </c>
      <c r="W284" s="499">
        <v>1.1225240000000001E-2</v>
      </c>
    </row>
    <row r="285" spans="1:23" customFormat="1" x14ac:dyDescent="0.3">
      <c r="A285" s="225" t="s">
        <v>797</v>
      </c>
      <c r="B285" s="496" t="s">
        <v>494</v>
      </c>
      <c r="C285" s="496" t="s">
        <v>789</v>
      </c>
      <c r="D285" s="496" t="s">
        <v>514</v>
      </c>
      <c r="E285" s="497">
        <v>1.1186879999999999</v>
      </c>
      <c r="F285" s="498">
        <v>5.9125892777968483</v>
      </c>
      <c r="G285" s="498">
        <v>0.66934087090055494</v>
      </c>
      <c r="H285" s="498">
        <v>1.2221269594381994</v>
      </c>
      <c r="I285" s="498">
        <v>4.4265951900798087E-2</v>
      </c>
      <c r="J285" s="498">
        <v>4.1214529877856921E-3</v>
      </c>
      <c r="K285" s="498">
        <v>1.8552536542807291E-3</v>
      </c>
      <c r="L285" s="498">
        <v>5.0039627000557807E-2</v>
      </c>
      <c r="M285" s="498">
        <v>3.2971570268028265E-2</v>
      </c>
      <c r="N285" s="498">
        <v>1.2368444105952689E-2</v>
      </c>
      <c r="O285" s="499">
        <v>6.6143426740000004</v>
      </c>
      <c r="P285" s="499">
        <v>0.74878360018599999</v>
      </c>
      <c r="Q285" s="499">
        <v>1.3671787640000002</v>
      </c>
      <c r="R285" s="499">
        <v>4.9519789200000004E-2</v>
      </c>
      <c r="S285" s="499">
        <v>4.6106200000000002E-3</v>
      </c>
      <c r="T285" s="499">
        <v>2.07545E-3</v>
      </c>
      <c r="U285" s="499">
        <v>5.5978730250000004E-2</v>
      </c>
      <c r="V285" s="499">
        <v>3.6884899999999998E-2</v>
      </c>
      <c r="W285" s="499">
        <v>1.383643E-2</v>
      </c>
    </row>
    <row r="286" spans="1:23" customFormat="1" x14ac:dyDescent="0.3">
      <c r="A286" s="225" t="s">
        <v>1766</v>
      </c>
      <c r="B286" s="496" t="s">
        <v>494</v>
      </c>
      <c r="C286" s="496" t="s">
        <v>789</v>
      </c>
      <c r="D286" s="496" t="s">
        <v>516</v>
      </c>
      <c r="E286" s="497">
        <v>1.371774</v>
      </c>
      <c r="F286" s="498">
        <v>6.0799889384111374</v>
      </c>
      <c r="G286" s="498">
        <v>0.68023192123921283</v>
      </c>
      <c r="H286" s="498">
        <v>1.1600473758797003</v>
      </c>
      <c r="I286" s="498">
        <v>4.2042956398065566E-2</v>
      </c>
      <c r="J286" s="498">
        <v>4.7687811549132729E-3</v>
      </c>
      <c r="K286" s="498">
        <v>1.8839838049124708E-3</v>
      </c>
      <c r="L286" s="498">
        <v>4.7526586945079871E-2</v>
      </c>
      <c r="M286" s="498">
        <v>3.8150234659645108E-2</v>
      </c>
      <c r="N286" s="498">
        <v>1.2559933341789536E-2</v>
      </c>
      <c r="O286" s="499">
        <v>8.3403707459999996</v>
      </c>
      <c r="P286" s="499">
        <v>0.93312446352599998</v>
      </c>
      <c r="Q286" s="499">
        <v>1.5913228290000001</v>
      </c>
      <c r="R286" s="499">
        <v>5.767343447E-2</v>
      </c>
      <c r="S286" s="499">
        <v>6.5416900000000002E-3</v>
      </c>
      <c r="T286" s="499">
        <v>2.5843999999999997E-3</v>
      </c>
      <c r="U286" s="499">
        <v>6.519573628E-2</v>
      </c>
      <c r="V286" s="499">
        <v>5.2333500000000005E-2</v>
      </c>
      <c r="W286" s="499">
        <v>1.7229390000000001E-2</v>
      </c>
    </row>
    <row r="287" spans="1:23" customFormat="1" x14ac:dyDescent="0.3">
      <c r="A287" s="225" t="s">
        <v>1767</v>
      </c>
      <c r="B287" s="496" t="s">
        <v>494</v>
      </c>
      <c r="C287" s="496" t="s">
        <v>789</v>
      </c>
      <c r="D287" s="496" t="s">
        <v>518</v>
      </c>
      <c r="E287" s="497">
        <v>1.827547</v>
      </c>
      <c r="F287" s="498">
        <v>6.1120630123329249</v>
      </c>
      <c r="G287" s="498">
        <v>0.67343644661450563</v>
      </c>
      <c r="H287" s="498">
        <v>1.1305485555227852</v>
      </c>
      <c r="I287" s="498">
        <v>4.5709792432150856E-2</v>
      </c>
      <c r="J287" s="498">
        <v>5.1090341315435384E-3</v>
      </c>
      <c r="K287" s="498">
        <v>1.8865397168992097E-3</v>
      </c>
      <c r="L287" s="498">
        <v>5.1671823028354401E-2</v>
      </c>
      <c r="M287" s="498">
        <v>4.0872218334193328E-2</v>
      </c>
      <c r="N287" s="498">
        <v>1.2576984340211223E-2</v>
      </c>
      <c r="O287" s="499">
        <v>11.170082422</v>
      </c>
      <c r="P287" s="499">
        <v>1.230736757701</v>
      </c>
      <c r="Q287" s="499">
        <v>2.0661306209999997</v>
      </c>
      <c r="R287" s="499">
        <v>8.353679403E-2</v>
      </c>
      <c r="S287" s="499">
        <v>9.3369999999999998E-3</v>
      </c>
      <c r="T287" s="499">
        <v>3.4477399999999999E-3</v>
      </c>
      <c r="U287" s="499">
        <v>9.4432685160000002E-2</v>
      </c>
      <c r="V287" s="499">
        <v>7.469590000000001E-2</v>
      </c>
      <c r="W287" s="499">
        <v>2.298503E-2</v>
      </c>
    </row>
    <row r="288" spans="1:23" customFormat="1" x14ac:dyDescent="0.3">
      <c r="A288" s="225" t="s">
        <v>1768</v>
      </c>
      <c r="B288" s="496" t="s">
        <v>494</v>
      </c>
      <c r="C288" s="496" t="s">
        <v>789</v>
      </c>
      <c r="D288" s="496" t="s">
        <v>520</v>
      </c>
      <c r="E288" s="497">
        <v>1.3644539999999998</v>
      </c>
      <c r="F288" s="498">
        <v>6.1970177008532357</v>
      </c>
      <c r="G288" s="498">
        <v>0.67989543503701855</v>
      </c>
      <c r="H288" s="498">
        <v>1.1156740298317129</v>
      </c>
      <c r="I288" s="498">
        <v>4.5324018684396838E-2</v>
      </c>
      <c r="J288" s="498">
        <v>5.456673511895601E-3</v>
      </c>
      <c r="K288" s="498">
        <v>1.9153961951080803E-3</v>
      </c>
      <c r="L288" s="498">
        <v>5.1235712402176996E-2</v>
      </c>
      <c r="M288" s="498">
        <v>4.36533587794092E-2</v>
      </c>
      <c r="N288" s="498">
        <v>1.2769342169102074E-2</v>
      </c>
      <c r="O288" s="499">
        <v>8.4555455899999998</v>
      </c>
      <c r="P288" s="499">
        <v>0.92768604591799997</v>
      </c>
      <c r="Q288" s="499">
        <v>1.5222858926999998</v>
      </c>
      <c r="R288" s="499">
        <v>6.1842538589999996E-2</v>
      </c>
      <c r="S288" s="499">
        <v>7.4453799999999997E-3</v>
      </c>
      <c r="T288" s="499">
        <v>2.6134700000000001E-3</v>
      </c>
      <c r="U288" s="499">
        <v>6.9908772729999999E-2</v>
      </c>
      <c r="V288" s="499">
        <v>5.9562999999999998E-2</v>
      </c>
      <c r="W288" s="499">
        <v>1.742318E-2</v>
      </c>
    </row>
    <row r="289" spans="1:23" customFormat="1" x14ac:dyDescent="0.3">
      <c r="A289" s="225" t="s">
        <v>1769</v>
      </c>
      <c r="B289" s="496" t="s">
        <v>494</v>
      </c>
      <c r="C289" s="496" t="s">
        <v>789</v>
      </c>
      <c r="D289" s="496" t="s">
        <v>522</v>
      </c>
      <c r="E289" s="497">
        <v>1.9290440000000002</v>
      </c>
      <c r="F289" s="498">
        <v>5.3784108976778127</v>
      </c>
      <c r="G289" s="498">
        <v>0.48421823535232994</v>
      </c>
      <c r="H289" s="498">
        <v>1.0117130112117712</v>
      </c>
      <c r="I289" s="498">
        <v>4.5165395657123422E-2</v>
      </c>
      <c r="J289" s="498">
        <v>4.7348064637198527E-3</v>
      </c>
      <c r="K289" s="498">
        <v>1.8838295031113855E-3</v>
      </c>
      <c r="L289" s="498">
        <v>5.105624578806911E-2</v>
      </c>
      <c r="M289" s="498">
        <v>3.7878451709758822E-2</v>
      </c>
      <c r="N289" s="498">
        <v>1.2558915193225243E-2</v>
      </c>
      <c r="O289" s="499">
        <v>10.3751912717</v>
      </c>
      <c r="P289" s="499">
        <v>0.93407828159700002</v>
      </c>
      <c r="Q289" s="499">
        <v>1.9516389139999999</v>
      </c>
      <c r="R289" s="499">
        <v>8.7126035500000004E-2</v>
      </c>
      <c r="S289" s="499">
        <v>9.1336500000000001E-3</v>
      </c>
      <c r="T289" s="499">
        <v>3.6339900000000001E-3</v>
      </c>
      <c r="U289" s="499">
        <v>9.8489744599999998E-2</v>
      </c>
      <c r="V289" s="499">
        <v>7.3069200000000001E-2</v>
      </c>
      <c r="W289" s="499">
        <v>2.42267E-2</v>
      </c>
    </row>
    <row r="290" spans="1:23" customFormat="1" x14ac:dyDescent="0.3">
      <c r="A290" s="225" t="s">
        <v>1770</v>
      </c>
      <c r="B290" s="496" t="s">
        <v>494</v>
      </c>
      <c r="C290" s="496" t="s">
        <v>789</v>
      </c>
      <c r="D290" s="496" t="s">
        <v>524</v>
      </c>
      <c r="E290" s="497">
        <v>1.100468</v>
      </c>
      <c r="F290" s="498">
        <v>5.119153011991262</v>
      </c>
      <c r="G290" s="498">
        <v>0.30220241029362055</v>
      </c>
      <c r="H290" s="498">
        <v>0.44478541057077536</v>
      </c>
      <c r="I290" s="498">
        <v>3.3851527840882238E-2</v>
      </c>
      <c r="J290" s="498">
        <v>4.3483318006520858E-3</v>
      </c>
      <c r="K290" s="498">
        <v>1.8716618747660085E-3</v>
      </c>
      <c r="L290" s="498">
        <v>3.8266905071296944E-2</v>
      </c>
      <c r="M290" s="498">
        <v>3.4786745275646361E-2</v>
      </c>
      <c r="N290" s="498">
        <v>1.2477800354031196E-2</v>
      </c>
      <c r="O290" s="499">
        <v>5.6334640768000002</v>
      </c>
      <c r="P290" s="499">
        <v>0.33256408205100002</v>
      </c>
      <c r="Q290" s="499">
        <v>0.4894721112</v>
      </c>
      <c r="R290" s="499">
        <v>3.7252523139999993E-2</v>
      </c>
      <c r="S290" s="499">
        <v>4.7851999999999999E-3</v>
      </c>
      <c r="T290" s="499">
        <v>2.0597039999999999E-3</v>
      </c>
      <c r="U290" s="499">
        <v>4.2111504490000007E-2</v>
      </c>
      <c r="V290" s="499">
        <v>3.8281700000000002E-2</v>
      </c>
      <c r="W290" s="499">
        <v>1.3731420000000001E-2</v>
      </c>
    </row>
    <row r="291" spans="1:23" customFormat="1" x14ac:dyDescent="0.3">
      <c r="A291" s="225" t="s">
        <v>1771</v>
      </c>
      <c r="B291" s="496" t="s">
        <v>494</v>
      </c>
      <c r="C291" s="496" t="s">
        <v>789</v>
      </c>
      <c r="D291" s="496" t="s">
        <v>526</v>
      </c>
      <c r="E291" s="497">
        <v>0.81305499999999997</v>
      </c>
      <c r="F291" s="498">
        <v>2.8779034751646573</v>
      </c>
      <c r="G291" s="498">
        <v>5.1746515105743164E-2</v>
      </c>
      <c r="H291" s="498">
        <v>0.49516275479518607</v>
      </c>
      <c r="I291" s="498">
        <v>1.2527070001414417E-2</v>
      </c>
      <c r="J291" s="498">
        <v>4.9288055543597912E-3</v>
      </c>
      <c r="K291" s="498">
        <v>1.8793648646155548E-3</v>
      </c>
      <c r="L291" s="498">
        <v>1.4160967277736438E-2</v>
      </c>
      <c r="M291" s="498">
        <v>3.9430296843386975E-2</v>
      </c>
      <c r="N291" s="498">
        <v>1.2529164693655412E-2</v>
      </c>
      <c r="O291" s="499">
        <v>2.3398938100000004</v>
      </c>
      <c r="P291" s="499">
        <v>4.2072762839300004E-2</v>
      </c>
      <c r="Q291" s="499">
        <v>0.40259455360000002</v>
      </c>
      <c r="R291" s="499">
        <v>1.0185196899999999E-2</v>
      </c>
      <c r="S291" s="499">
        <v>4.0073899999999996E-3</v>
      </c>
      <c r="T291" s="499">
        <v>1.5280269999999999E-3</v>
      </c>
      <c r="U291" s="499">
        <v>1.1513645249999999E-2</v>
      </c>
      <c r="V291" s="499">
        <v>3.2058999999999997E-2</v>
      </c>
      <c r="W291" s="499">
        <v>1.01869E-2</v>
      </c>
    </row>
    <row r="292" spans="1:23" customFormat="1" x14ac:dyDescent="0.3">
      <c r="A292" s="225" t="s">
        <v>1772</v>
      </c>
      <c r="B292" s="496" t="s">
        <v>494</v>
      </c>
      <c r="C292" s="496" t="s">
        <v>789</v>
      </c>
      <c r="D292" s="496" t="s">
        <v>528</v>
      </c>
      <c r="E292" s="497">
        <v>1.6293249999999999</v>
      </c>
      <c r="F292" s="498">
        <v>3.0905285850275424</v>
      </c>
      <c r="G292" s="498">
        <v>5.3199525591272466E-2</v>
      </c>
      <c r="H292" s="498">
        <v>0.49989636444539925</v>
      </c>
      <c r="I292" s="498">
        <v>1.2405707940404768E-2</v>
      </c>
      <c r="J292" s="498">
        <v>5.2625044113359829E-3</v>
      </c>
      <c r="K292" s="498">
        <v>1.8952633759378886E-3</v>
      </c>
      <c r="L292" s="498">
        <v>1.4023791263253187E-2</v>
      </c>
      <c r="M292" s="498">
        <v>4.2100010740644137E-2</v>
      </c>
      <c r="N292" s="498">
        <v>1.2635146456354626E-2</v>
      </c>
      <c r="O292" s="499">
        <v>5.0354754868000002</v>
      </c>
      <c r="P292" s="499">
        <v>8.6679317034000003E-2</v>
      </c>
      <c r="Q292" s="499">
        <v>0.81449364400000013</v>
      </c>
      <c r="R292" s="499">
        <v>2.0212930089999998E-2</v>
      </c>
      <c r="S292" s="499">
        <v>8.5743299999999998E-3</v>
      </c>
      <c r="T292" s="499">
        <v>3.088E-3</v>
      </c>
      <c r="U292" s="499">
        <v>2.2849313699999999E-2</v>
      </c>
      <c r="V292" s="499">
        <v>6.8594600000000006E-2</v>
      </c>
      <c r="W292" s="499">
        <v>2.0586759999999999E-2</v>
      </c>
    </row>
    <row r="293" spans="1:23" customFormat="1" x14ac:dyDescent="0.3">
      <c r="A293" s="225" t="s">
        <v>1773</v>
      </c>
      <c r="B293" s="496" t="s">
        <v>494</v>
      </c>
      <c r="C293" s="496" t="s">
        <v>789</v>
      </c>
      <c r="D293" s="496" t="s">
        <v>530</v>
      </c>
      <c r="E293" s="497">
        <v>2.3244119999999997</v>
      </c>
      <c r="F293" s="498">
        <v>3.4569905310676425</v>
      </c>
      <c r="G293" s="498">
        <v>5.5269078166435219E-2</v>
      </c>
      <c r="H293" s="498">
        <v>0.5020786095580303</v>
      </c>
      <c r="I293" s="498">
        <v>1.2085282256329776E-2</v>
      </c>
      <c r="J293" s="498">
        <v>5.6193652416180956E-3</v>
      </c>
      <c r="K293" s="498">
        <v>1.929176066893477E-3</v>
      </c>
      <c r="L293" s="498">
        <v>1.3661521537489911E-2</v>
      </c>
      <c r="M293" s="498">
        <v>4.495489611996497E-2</v>
      </c>
      <c r="N293" s="498">
        <v>1.2861274163100176E-2</v>
      </c>
      <c r="O293" s="499">
        <v>8.0354702742999997</v>
      </c>
      <c r="P293" s="499">
        <v>0.12846810851900001</v>
      </c>
      <c r="Q293" s="499">
        <v>1.1670375450000001</v>
      </c>
      <c r="R293" s="499">
        <v>2.8091175100000004E-2</v>
      </c>
      <c r="S293" s="499">
        <v>1.3061719999999999E-2</v>
      </c>
      <c r="T293" s="499">
        <v>4.4841999999999998E-3</v>
      </c>
      <c r="U293" s="499">
        <v>3.1755004599999997E-2</v>
      </c>
      <c r="V293" s="499">
        <v>0.10449369999999999</v>
      </c>
      <c r="W293" s="499">
        <v>2.9894900000000002E-2</v>
      </c>
    </row>
    <row r="294" spans="1:23" customFormat="1" x14ac:dyDescent="0.3">
      <c r="A294" s="225" t="s">
        <v>1774</v>
      </c>
      <c r="B294" s="496" t="s">
        <v>494</v>
      </c>
      <c r="C294" s="496" t="s">
        <v>789</v>
      </c>
      <c r="D294" s="496" t="s">
        <v>532</v>
      </c>
      <c r="E294" s="497">
        <v>2.8437099999999997</v>
      </c>
      <c r="F294" s="498">
        <v>3.8516725097144233</v>
      </c>
      <c r="G294" s="498">
        <v>5.7421734761631815E-2</v>
      </c>
      <c r="H294" s="498">
        <v>0.42849025111562017</v>
      </c>
      <c r="I294" s="498">
        <v>1.1155348506000964E-2</v>
      </c>
      <c r="J294" s="498">
        <v>6.08512823037511E-3</v>
      </c>
      <c r="K294" s="498">
        <v>1.9828850339872915E-3</v>
      </c>
      <c r="L294" s="498">
        <v>1.2610338079480678E-2</v>
      </c>
      <c r="M294" s="498">
        <v>4.8681124305924306E-2</v>
      </c>
      <c r="N294" s="498">
        <v>1.321931561235147E-2</v>
      </c>
      <c r="O294" s="499">
        <v>10.953039632600001</v>
      </c>
      <c r="P294" s="499">
        <v>0.163290761359</v>
      </c>
      <c r="Q294" s="499">
        <v>1.2185020120000001</v>
      </c>
      <c r="R294" s="499">
        <v>3.1722576099999997E-2</v>
      </c>
      <c r="S294" s="499">
        <v>1.7304340000000001E-2</v>
      </c>
      <c r="T294" s="499">
        <v>5.6387499999999997E-3</v>
      </c>
      <c r="U294" s="499">
        <v>3.5860144499999996E-2</v>
      </c>
      <c r="V294" s="499">
        <v>0.138435</v>
      </c>
      <c r="W294" s="499">
        <v>3.7591899999999998E-2</v>
      </c>
    </row>
    <row r="295" spans="1:23" customFormat="1" x14ac:dyDescent="0.3">
      <c r="A295" s="225" t="s">
        <v>1775</v>
      </c>
      <c r="B295" s="496" t="s">
        <v>494</v>
      </c>
      <c r="C295" s="496" t="s">
        <v>789</v>
      </c>
      <c r="D295" s="496" t="s">
        <v>534</v>
      </c>
      <c r="E295" s="497">
        <v>6.2590399999999997</v>
      </c>
      <c r="F295" s="498">
        <v>4.1478539902285343</v>
      </c>
      <c r="G295" s="498">
        <v>5.8007557427816409E-2</v>
      </c>
      <c r="H295" s="498">
        <v>0.29175519280912088</v>
      </c>
      <c r="I295" s="498">
        <v>1.0361880895472788E-2</v>
      </c>
      <c r="J295" s="498">
        <v>6.1080613001354847E-3</v>
      </c>
      <c r="K295" s="498">
        <v>2.016969055957463E-3</v>
      </c>
      <c r="L295" s="498">
        <v>1.1713398843912167E-2</v>
      </c>
      <c r="M295" s="498">
        <v>4.8864522354865929E-2</v>
      </c>
      <c r="N295" s="498">
        <v>1.3446502978092486E-2</v>
      </c>
      <c r="O295" s="499">
        <v>25.961584039000002</v>
      </c>
      <c r="P295" s="499">
        <v>0.36307162224299999</v>
      </c>
      <c r="Q295" s="499">
        <v>1.8261074219999998</v>
      </c>
      <c r="R295" s="499">
        <v>6.4855426999999993E-2</v>
      </c>
      <c r="S295" s="499">
        <v>3.8230600000000003E-2</v>
      </c>
      <c r="T295" s="499">
        <v>1.262429E-2</v>
      </c>
      <c r="U295" s="499">
        <v>7.331463190000001E-2</v>
      </c>
      <c r="V295" s="499">
        <v>0.30584500000000003</v>
      </c>
      <c r="W295" s="499">
        <v>8.4162199999999993E-2</v>
      </c>
    </row>
    <row r="296" spans="1:23" customFormat="1" x14ac:dyDescent="0.3">
      <c r="A296" s="225" t="s">
        <v>1776</v>
      </c>
      <c r="B296" s="496" t="s">
        <v>494</v>
      </c>
      <c r="C296" s="496" t="s">
        <v>789</v>
      </c>
      <c r="D296" s="496" t="s">
        <v>536</v>
      </c>
      <c r="E296" s="497">
        <v>8.8956999999999997</v>
      </c>
      <c r="F296" s="498">
        <v>4.1478427696527538</v>
      </c>
      <c r="G296" s="498">
        <v>5.8007356335870133E-2</v>
      </c>
      <c r="H296" s="498">
        <v>0.27965530424811991</v>
      </c>
      <c r="I296" s="498">
        <v>1.0361861078948256E-2</v>
      </c>
      <c r="J296" s="498">
        <v>6.1080409636116335E-3</v>
      </c>
      <c r="K296" s="498">
        <v>2.0169643760468542E-3</v>
      </c>
      <c r="L296" s="498">
        <v>1.1713356183324527E-2</v>
      </c>
      <c r="M296" s="498">
        <v>4.8864170329485035E-2</v>
      </c>
      <c r="N296" s="498">
        <v>1.3446485380577133E-2</v>
      </c>
      <c r="O296" s="499">
        <v>36.897964926</v>
      </c>
      <c r="P296" s="499">
        <v>0.51601603975699994</v>
      </c>
      <c r="Q296" s="499">
        <v>2.4877296900000001</v>
      </c>
      <c r="R296" s="499">
        <v>9.2176007599999998E-2</v>
      </c>
      <c r="S296" s="499">
        <v>5.4335300000000003E-2</v>
      </c>
      <c r="T296" s="499">
        <v>1.794231E-2</v>
      </c>
      <c r="U296" s="499">
        <v>0.10419850259999999</v>
      </c>
      <c r="V296" s="499">
        <v>0.43468099999999998</v>
      </c>
      <c r="W296" s="499">
        <v>0.1196159</v>
      </c>
    </row>
    <row r="297" spans="1:23" customFormat="1" x14ac:dyDescent="0.3">
      <c r="A297" s="225" t="s">
        <v>1777</v>
      </c>
      <c r="B297" s="496" t="s">
        <v>494</v>
      </c>
      <c r="C297" s="496" t="s">
        <v>789</v>
      </c>
      <c r="D297" s="496" t="s">
        <v>538</v>
      </c>
      <c r="E297" s="497">
        <v>11.395350000000001</v>
      </c>
      <c r="F297" s="498">
        <v>4.1478379826859202</v>
      </c>
      <c r="G297" s="498">
        <v>5.8007427555976779E-2</v>
      </c>
      <c r="H297" s="498">
        <v>0.26251145388250474</v>
      </c>
      <c r="I297" s="498">
        <v>1.0361877537767598E-2</v>
      </c>
      <c r="J297" s="498">
        <v>6.1080352950984391E-3</v>
      </c>
      <c r="K297" s="498">
        <v>2.0169621819426343E-3</v>
      </c>
      <c r="L297" s="498">
        <v>1.1713381265165175E-2</v>
      </c>
      <c r="M297" s="498">
        <v>4.8864317462824748E-2</v>
      </c>
      <c r="N297" s="498">
        <v>1.3446493525868006E-2</v>
      </c>
      <c r="O297" s="499">
        <v>47.266065556000001</v>
      </c>
      <c r="P297" s="499">
        <v>0.66101493960000002</v>
      </c>
      <c r="Q297" s="499">
        <v>2.9914098960000004</v>
      </c>
      <c r="R297" s="499">
        <v>0.1180772212</v>
      </c>
      <c r="S297" s="499">
        <v>6.9603200000000004E-2</v>
      </c>
      <c r="T297" s="499">
        <v>2.2983989999999999E-2</v>
      </c>
      <c r="U297" s="499">
        <v>0.13347807919999999</v>
      </c>
      <c r="V297" s="499">
        <v>0.55682600000000004</v>
      </c>
      <c r="W297" s="499">
        <v>0.15322749999999999</v>
      </c>
    </row>
    <row r="298" spans="1:23" customFormat="1" x14ac:dyDescent="0.3">
      <c r="A298" s="225" t="s">
        <v>1778</v>
      </c>
      <c r="B298" s="496" t="s">
        <v>494</v>
      </c>
      <c r="C298" s="496" t="s">
        <v>789</v>
      </c>
      <c r="D298" s="496" t="s">
        <v>540</v>
      </c>
      <c r="E298" s="497">
        <v>14.70865</v>
      </c>
      <c r="F298" s="498">
        <v>4.1478435710279324</v>
      </c>
      <c r="G298" s="498">
        <v>5.7765613081418074E-2</v>
      </c>
      <c r="H298" s="498">
        <v>0.25604109486594623</v>
      </c>
      <c r="I298" s="498">
        <v>1.0361897176151449E-2</v>
      </c>
      <c r="J298" s="498">
        <v>6.1080452658809617E-3</v>
      </c>
      <c r="K298" s="498">
        <v>2.0169696063200905E-3</v>
      </c>
      <c r="L298" s="498">
        <v>1.1713391568906733E-2</v>
      </c>
      <c r="M298" s="498">
        <v>4.8864375724488644E-2</v>
      </c>
      <c r="N298" s="498">
        <v>1.3446495769496181E-2</v>
      </c>
      <c r="O298" s="499">
        <v>61.009179340999999</v>
      </c>
      <c r="P298" s="499">
        <v>0.84965418484999999</v>
      </c>
      <c r="Q298" s="499">
        <v>3.76601885</v>
      </c>
      <c r="R298" s="499">
        <v>0.15240951890000001</v>
      </c>
      <c r="S298" s="499">
        <v>8.9841100000000007E-2</v>
      </c>
      <c r="T298" s="499">
        <v>2.96669E-2</v>
      </c>
      <c r="U298" s="499">
        <v>0.17228817690000001</v>
      </c>
      <c r="V298" s="499">
        <v>0.71872899999999995</v>
      </c>
      <c r="W298" s="499">
        <v>0.19777980000000001</v>
      </c>
    </row>
    <row r="299" spans="1:23" customFormat="1" x14ac:dyDescent="0.3">
      <c r="A299" s="225" t="s">
        <v>1779</v>
      </c>
      <c r="B299" s="496" t="s">
        <v>494</v>
      </c>
      <c r="C299" s="496" t="s">
        <v>789</v>
      </c>
      <c r="D299" s="496" t="s">
        <v>542</v>
      </c>
      <c r="E299" s="497">
        <v>16.270150000000001</v>
      </c>
      <c r="F299" s="498">
        <v>3.7520923871629943</v>
      </c>
      <c r="G299" s="498">
        <v>4.9101646541058315E-2</v>
      </c>
      <c r="H299" s="498">
        <v>0.23947731840210446</v>
      </c>
      <c r="I299" s="498">
        <v>1.0361881826535095E-2</v>
      </c>
      <c r="J299" s="498">
        <v>6.1080444863753549E-3</v>
      </c>
      <c r="K299" s="498">
        <v>2.0169697267695746E-3</v>
      </c>
      <c r="L299" s="498">
        <v>1.1713389182029669E-2</v>
      </c>
      <c r="M299" s="498">
        <v>4.8864392768351861E-2</v>
      </c>
      <c r="N299" s="498">
        <v>1.3446495576254673E-2</v>
      </c>
      <c r="O299" s="499">
        <v>61.047105952999999</v>
      </c>
      <c r="P299" s="499">
        <v>0.79889115447000003</v>
      </c>
      <c r="Q299" s="499">
        <v>3.8963318920000001</v>
      </c>
      <c r="R299" s="499">
        <v>0.16858937159999998</v>
      </c>
      <c r="S299" s="499">
        <v>9.9378799999999989E-2</v>
      </c>
      <c r="T299" s="499">
        <v>3.2816399999999996E-2</v>
      </c>
      <c r="U299" s="499">
        <v>0.19057859900000002</v>
      </c>
      <c r="V299" s="499">
        <v>0.79503100000000004</v>
      </c>
      <c r="W299" s="499">
        <v>0.21877649999999998</v>
      </c>
    </row>
    <row r="300" spans="1:23" customFormat="1" x14ac:dyDescent="0.3">
      <c r="A300" s="225" t="s">
        <v>1780</v>
      </c>
      <c r="B300" s="496" t="s">
        <v>494</v>
      </c>
      <c r="C300" s="496" t="s">
        <v>789</v>
      </c>
      <c r="D300" s="496" t="s">
        <v>544</v>
      </c>
      <c r="E300" s="497">
        <v>19.91506</v>
      </c>
      <c r="F300" s="498">
        <v>3.6463341402938276</v>
      </c>
      <c r="G300" s="498">
        <v>4.6804633439718482E-2</v>
      </c>
      <c r="H300" s="498">
        <v>0.22076286087011537</v>
      </c>
      <c r="I300" s="498">
        <v>1.0189550922769E-2</v>
      </c>
      <c r="J300" s="498">
        <v>6.108035828162205E-3</v>
      </c>
      <c r="K300" s="498">
        <v>2.0169610335093141E-3</v>
      </c>
      <c r="L300" s="498">
        <v>1.1518578758989428E-2</v>
      </c>
      <c r="M300" s="498">
        <v>4.8864276582646506E-2</v>
      </c>
      <c r="N300" s="498">
        <v>1.344645710331779E-2</v>
      </c>
      <c r="O300" s="499">
        <v>72.616963183999999</v>
      </c>
      <c r="P300" s="499">
        <v>0.93211708322999998</v>
      </c>
      <c r="Q300" s="499">
        <v>4.3965056200000001</v>
      </c>
      <c r="R300" s="499">
        <v>0.202925518</v>
      </c>
      <c r="S300" s="499">
        <v>0.1216419</v>
      </c>
      <c r="T300" s="499">
        <v>4.0167899999999999E-2</v>
      </c>
      <c r="U300" s="499">
        <v>0.22939318710000001</v>
      </c>
      <c r="V300" s="499">
        <v>0.97313500000000008</v>
      </c>
      <c r="W300" s="499">
        <v>0.267787</v>
      </c>
    </row>
    <row r="301" spans="1:23" customFormat="1" x14ac:dyDescent="0.3">
      <c r="A301" s="225" t="s">
        <v>1781</v>
      </c>
      <c r="B301" s="496" t="s">
        <v>494</v>
      </c>
      <c r="C301" s="496" t="s">
        <v>789</v>
      </c>
      <c r="D301" s="496" t="s">
        <v>546</v>
      </c>
      <c r="E301" s="497">
        <v>22.434940000000001</v>
      </c>
      <c r="F301" s="498">
        <v>3.5415778770079167</v>
      </c>
      <c r="G301" s="498">
        <v>4.4505170830855798E-2</v>
      </c>
      <c r="H301" s="498">
        <v>0.21650091865634588</v>
      </c>
      <c r="I301" s="498">
        <v>1.0189560622849893E-2</v>
      </c>
      <c r="J301" s="498">
        <v>6.1080439706992749E-3</v>
      </c>
      <c r="K301" s="498">
        <v>2.0169610438004288E-3</v>
      </c>
      <c r="L301" s="498">
        <v>1.1518557936860983E-2</v>
      </c>
      <c r="M301" s="498">
        <v>4.8864316106929637E-2</v>
      </c>
      <c r="N301" s="498">
        <v>1.3446525820884745E-2</v>
      </c>
      <c r="O301" s="499">
        <v>79.455087175999992</v>
      </c>
      <c r="P301" s="499">
        <v>0.99847083728000008</v>
      </c>
      <c r="Q301" s="499">
        <v>4.8571851200000005</v>
      </c>
      <c r="R301" s="499">
        <v>0.2286021812</v>
      </c>
      <c r="S301" s="499">
        <v>0.13703360000000001</v>
      </c>
      <c r="T301" s="499">
        <v>4.5250399999999996E-2</v>
      </c>
      <c r="U301" s="499">
        <v>0.25841815619999997</v>
      </c>
      <c r="V301" s="499">
        <v>1.096268</v>
      </c>
      <c r="W301" s="499">
        <v>0.301672</v>
      </c>
    </row>
    <row r="302" spans="1:23" customFormat="1" x14ac:dyDescent="0.3">
      <c r="A302" s="225" t="s">
        <v>1782</v>
      </c>
      <c r="B302" s="496" t="s">
        <v>494</v>
      </c>
      <c r="C302" s="496" t="s">
        <v>789</v>
      </c>
      <c r="D302" s="496" t="s">
        <v>548</v>
      </c>
      <c r="E302" s="497">
        <v>25.249699999999997</v>
      </c>
      <c r="F302" s="498">
        <v>3.3817186893309628</v>
      </c>
      <c r="G302" s="498">
        <v>4.1699248468694682E-2</v>
      </c>
      <c r="H302" s="498">
        <v>0.20392235788940069</v>
      </c>
      <c r="I302" s="498">
        <v>1.0043061275975557E-2</v>
      </c>
      <c r="J302" s="498">
        <v>6.1743387050143175E-3</v>
      </c>
      <c r="K302" s="498">
        <v>2.0169625777732014E-3</v>
      </c>
      <c r="L302" s="498">
        <v>1.1352987813716599E-2</v>
      </c>
      <c r="M302" s="498">
        <v>4.9394685877455977E-2</v>
      </c>
      <c r="N302" s="498">
        <v>1.3446456789585622E-2</v>
      </c>
      <c r="O302" s="499">
        <v>85.387382389999999</v>
      </c>
      <c r="P302" s="499">
        <v>1.05289351406</v>
      </c>
      <c r="Q302" s="499">
        <v>5.1489783600000001</v>
      </c>
      <c r="R302" s="499">
        <v>0.25358428430000002</v>
      </c>
      <c r="S302" s="499">
        <v>0.15590019999999999</v>
      </c>
      <c r="T302" s="499">
        <v>5.0927699999999999E-2</v>
      </c>
      <c r="U302" s="499">
        <v>0.28665953639999997</v>
      </c>
      <c r="V302" s="499">
        <v>1.247201</v>
      </c>
      <c r="W302" s="499">
        <v>0.33951900000000002</v>
      </c>
    </row>
    <row r="303" spans="1:23" customFormat="1" x14ac:dyDescent="0.3">
      <c r="A303" s="225" t="s">
        <v>1783</v>
      </c>
      <c r="B303" s="496" t="s">
        <v>494</v>
      </c>
      <c r="C303" s="496" t="s">
        <v>789</v>
      </c>
      <c r="D303" s="496" t="s">
        <v>550</v>
      </c>
      <c r="E303" s="497">
        <v>29.0959</v>
      </c>
      <c r="F303" s="498">
        <v>3.2770129817946856</v>
      </c>
      <c r="G303" s="498">
        <v>3.9406107403792287E-2</v>
      </c>
      <c r="H303" s="498">
        <v>0.19890426761158789</v>
      </c>
      <c r="I303" s="498">
        <v>1.0043108767902006E-2</v>
      </c>
      <c r="J303" s="498">
        <v>6.1743544623125588E-3</v>
      </c>
      <c r="K303" s="498">
        <v>2.0169680264229667E-3</v>
      </c>
      <c r="L303" s="498">
        <v>1.1353030495705581E-2</v>
      </c>
      <c r="M303" s="498">
        <v>4.9394794455576214E-2</v>
      </c>
      <c r="N303" s="498">
        <v>1.3446533704061396E-2</v>
      </c>
      <c r="O303" s="499">
        <v>95.347642016999998</v>
      </c>
      <c r="P303" s="499">
        <v>1.1465561604100001</v>
      </c>
      <c r="Q303" s="499">
        <v>5.7872986800000001</v>
      </c>
      <c r="R303" s="499">
        <v>0.29221328839999999</v>
      </c>
      <c r="S303" s="499">
        <v>0.17964839999999999</v>
      </c>
      <c r="T303" s="499">
        <v>5.8685500000000002E-2</v>
      </c>
      <c r="U303" s="499">
        <v>0.33032664</v>
      </c>
      <c r="V303" s="499">
        <v>1.4371860000000001</v>
      </c>
      <c r="W303" s="499">
        <v>0.391239</v>
      </c>
    </row>
    <row r="304" spans="1:23" customFormat="1" x14ac:dyDescent="0.3">
      <c r="A304" s="225" t="s">
        <v>1784</v>
      </c>
      <c r="B304" s="496" t="s">
        <v>494</v>
      </c>
      <c r="C304" s="496" t="s">
        <v>789</v>
      </c>
      <c r="D304" s="496" t="s">
        <v>552</v>
      </c>
      <c r="E304" s="497">
        <v>32.4146</v>
      </c>
      <c r="F304" s="498">
        <v>1.4557919417176213</v>
      </c>
      <c r="G304" s="498">
        <v>3.3878000157645013E-2</v>
      </c>
      <c r="H304" s="498">
        <v>0.16959246173020801</v>
      </c>
      <c r="I304" s="498">
        <v>9.9369709698716013E-3</v>
      </c>
      <c r="J304" s="498">
        <v>6.1743319368432739E-3</v>
      </c>
      <c r="K304" s="498">
        <v>2.0169707477494712E-3</v>
      </c>
      <c r="L304" s="498">
        <v>1.1233039941878041E-2</v>
      </c>
      <c r="M304" s="498">
        <v>4.9394778895929616E-2</v>
      </c>
      <c r="N304" s="498">
        <v>1.3446471651663138E-2</v>
      </c>
      <c r="O304" s="499">
        <v>47.188913474000003</v>
      </c>
      <c r="P304" s="499">
        <v>1.09814182391</v>
      </c>
      <c r="Q304" s="499">
        <v>5.49727181</v>
      </c>
      <c r="R304" s="499">
        <v>0.32210293919999999</v>
      </c>
      <c r="S304" s="499">
        <v>0.2001385</v>
      </c>
      <c r="T304" s="499">
        <v>6.5379300000000001E-2</v>
      </c>
      <c r="U304" s="499">
        <v>0.36411449649999994</v>
      </c>
      <c r="V304" s="499">
        <v>1.6011120000000001</v>
      </c>
      <c r="W304" s="499">
        <v>0.43586199999999997</v>
      </c>
    </row>
    <row r="305" spans="1:23" customFormat="1" x14ac:dyDescent="0.3">
      <c r="A305" s="225" t="s">
        <v>1785</v>
      </c>
      <c r="B305" s="496" t="s">
        <v>494</v>
      </c>
      <c r="C305" s="496" t="s">
        <v>789</v>
      </c>
      <c r="D305" s="496" t="s">
        <v>554</v>
      </c>
      <c r="E305" s="497">
        <v>35.232300000000002</v>
      </c>
      <c r="F305" s="498">
        <v>1.4419479813693685</v>
      </c>
      <c r="G305" s="498">
        <v>3.3618429003783458E-2</v>
      </c>
      <c r="H305" s="498">
        <v>0.16473540387655644</v>
      </c>
      <c r="I305" s="498">
        <v>9.9128625437453696E-3</v>
      </c>
      <c r="J305" s="498">
        <v>6.2081300397646474E-3</v>
      </c>
      <c r="K305" s="498">
        <v>2.0169617084323187E-3</v>
      </c>
      <c r="L305" s="498">
        <v>1.120579367228367E-2</v>
      </c>
      <c r="M305" s="498">
        <v>4.9664994905243197E-2</v>
      </c>
      <c r="N305" s="498">
        <v>1.3446468155641272E-2</v>
      </c>
      <c r="O305" s="499">
        <v>50.803143864000006</v>
      </c>
      <c r="P305" s="499">
        <v>1.1844545761900001</v>
      </c>
      <c r="Q305" s="499">
        <v>5.8040071700000002</v>
      </c>
      <c r="R305" s="499">
        <v>0.34925294699999998</v>
      </c>
      <c r="S305" s="499">
        <v>0.2187267</v>
      </c>
      <c r="T305" s="499">
        <v>7.1062199999999992E-2</v>
      </c>
      <c r="U305" s="499">
        <v>0.39480588439999997</v>
      </c>
      <c r="V305" s="499">
        <v>1.7498119999999999</v>
      </c>
      <c r="W305" s="499">
        <v>0.47375</v>
      </c>
    </row>
    <row r="306" spans="1:23" customFormat="1" x14ac:dyDescent="0.3">
      <c r="A306" s="225" t="s">
        <v>1786</v>
      </c>
      <c r="B306" s="496" t="s">
        <v>494</v>
      </c>
      <c r="C306" s="496" t="s">
        <v>789</v>
      </c>
      <c r="D306" s="496" t="s">
        <v>556</v>
      </c>
      <c r="E306" s="497">
        <v>38.027100000000004</v>
      </c>
      <c r="F306" s="498">
        <v>1.4370211775549542</v>
      </c>
      <c r="G306" s="498">
        <v>3.3231057464545015E-2</v>
      </c>
      <c r="H306" s="498">
        <v>0.16248089178506905</v>
      </c>
      <c r="I306" s="498">
        <v>6.0180368579250063E-3</v>
      </c>
      <c r="J306" s="498">
        <v>6.2081436659645354E-3</v>
      </c>
      <c r="K306" s="498">
        <v>2.0169615879201933E-3</v>
      </c>
      <c r="L306" s="498">
        <v>6.80297982754404E-3</v>
      </c>
      <c r="M306" s="498">
        <v>4.9665343925779239E-2</v>
      </c>
      <c r="N306" s="498">
        <v>1.3446489477241228E-2</v>
      </c>
      <c r="O306" s="499">
        <v>54.645748021000003</v>
      </c>
      <c r="P306" s="499">
        <v>1.2636807453099999</v>
      </c>
      <c r="Q306" s="499">
        <v>6.1786771199999997</v>
      </c>
      <c r="R306" s="499">
        <v>0.22884848940000002</v>
      </c>
      <c r="S306" s="499">
        <v>0.2360777</v>
      </c>
      <c r="T306" s="499">
        <v>7.6699199999999995E-2</v>
      </c>
      <c r="U306" s="499">
        <v>0.25869759419999999</v>
      </c>
      <c r="V306" s="499">
        <v>1.8886289999999999</v>
      </c>
      <c r="W306" s="499">
        <v>0.51133099999999998</v>
      </c>
    </row>
    <row r="307" spans="1:23" customFormat="1" x14ac:dyDescent="0.3">
      <c r="A307" s="225" t="s">
        <v>1787</v>
      </c>
      <c r="B307" s="496" t="s">
        <v>494</v>
      </c>
      <c r="C307" s="496" t="s">
        <v>789</v>
      </c>
      <c r="D307" s="496" t="s">
        <v>558</v>
      </c>
      <c r="E307" s="497">
        <v>38.546599999999998</v>
      </c>
      <c r="F307" s="498">
        <v>1.4370213458774574</v>
      </c>
      <c r="G307" s="498">
        <v>3.3231279432167825E-2</v>
      </c>
      <c r="H307" s="498">
        <v>0.16112119590314061</v>
      </c>
      <c r="I307" s="498">
        <v>6.0180556443369844E-3</v>
      </c>
      <c r="J307" s="498">
        <v>6.2081740023763451E-3</v>
      </c>
      <c r="K307" s="498">
        <v>2.0169638826770713E-3</v>
      </c>
      <c r="L307" s="498">
        <v>6.8029916750115445E-3</v>
      </c>
      <c r="M307" s="498">
        <v>4.9665132592757864E-2</v>
      </c>
      <c r="N307" s="498">
        <v>1.3446503712389677E-2</v>
      </c>
      <c r="O307" s="499">
        <v>55.392287011000001</v>
      </c>
      <c r="P307" s="499">
        <v>1.2809528357600002</v>
      </c>
      <c r="Q307" s="499">
        <v>6.21067429</v>
      </c>
      <c r="R307" s="499">
        <v>0.23197558369999999</v>
      </c>
      <c r="S307" s="499">
        <v>0.23930400000000002</v>
      </c>
      <c r="T307" s="499">
        <v>7.77471E-2</v>
      </c>
      <c r="U307" s="499">
        <v>0.26223219889999999</v>
      </c>
      <c r="V307" s="499">
        <v>1.9144220000000001</v>
      </c>
      <c r="W307" s="499">
        <v>0.51831699999999992</v>
      </c>
    </row>
    <row r="308" spans="1:23" customFormat="1" x14ac:dyDescent="0.3">
      <c r="A308" s="225" t="s">
        <v>1788</v>
      </c>
      <c r="B308" s="496" t="s">
        <v>494</v>
      </c>
      <c r="C308" s="496" t="s">
        <v>789</v>
      </c>
      <c r="D308" s="496" t="s">
        <v>1718</v>
      </c>
      <c r="E308" s="497">
        <v>38.980199999999996</v>
      </c>
      <c r="F308" s="498">
        <v>1.4360765661027908</v>
      </c>
      <c r="G308" s="498">
        <v>3.3219100810667979E-2</v>
      </c>
      <c r="H308" s="498">
        <v>0.1567351275775907</v>
      </c>
      <c r="I308" s="498">
        <v>6.0169703464835996E-3</v>
      </c>
      <c r="J308" s="498">
        <v>6.2073822094294026E-3</v>
      </c>
      <c r="K308" s="498">
        <v>2.0169598924582224E-3</v>
      </c>
      <c r="L308" s="498">
        <v>6.8017242010046126E-3</v>
      </c>
      <c r="M308" s="498">
        <v>4.9659134637585242E-2</v>
      </c>
      <c r="N308" s="498">
        <v>1.3446493347904834E-2</v>
      </c>
      <c r="O308" s="499">
        <v>55.978551762000002</v>
      </c>
      <c r="P308" s="499">
        <v>1.2948871934199999</v>
      </c>
      <c r="Q308" s="499">
        <v>6.1095666200000007</v>
      </c>
      <c r="R308" s="499">
        <v>0.2345427075</v>
      </c>
      <c r="S308" s="499">
        <v>0.24196499999999999</v>
      </c>
      <c r="T308" s="499">
        <v>7.8621499999999997E-2</v>
      </c>
      <c r="U308" s="499">
        <v>0.26513256969999999</v>
      </c>
      <c r="V308" s="499">
        <v>1.9357230000000001</v>
      </c>
      <c r="W308" s="499">
        <v>0.52414699999999992</v>
      </c>
    </row>
    <row r="309" spans="1:23" customFormat="1" x14ac:dyDescent="0.3">
      <c r="A309" s="225" t="s">
        <v>1789</v>
      </c>
      <c r="B309" s="496" t="s">
        <v>494</v>
      </c>
      <c r="C309" s="496" t="s">
        <v>789</v>
      </c>
      <c r="D309" s="496" t="s">
        <v>1720</v>
      </c>
      <c r="E309" s="497">
        <v>39.502800000000001</v>
      </c>
      <c r="F309" s="498">
        <v>1.4360848849701793</v>
      </c>
      <c r="G309" s="498">
        <v>3.321925250969552E-2</v>
      </c>
      <c r="H309" s="498">
        <v>0.15673593390848242</v>
      </c>
      <c r="I309" s="498">
        <v>6.0169775610842777E-3</v>
      </c>
      <c r="J309" s="498">
        <v>6.2074333971262798E-3</v>
      </c>
      <c r="K309" s="498">
        <v>2.0169709488947617E-3</v>
      </c>
      <c r="L309" s="498">
        <v>6.8017738540052863E-3</v>
      </c>
      <c r="M309" s="498">
        <v>4.9659340603704034E-2</v>
      </c>
      <c r="N309" s="498">
        <v>1.3446540498395053E-2</v>
      </c>
      <c r="O309" s="499">
        <v>56.729373993999999</v>
      </c>
      <c r="P309" s="499">
        <v>1.3122534880400001</v>
      </c>
      <c r="Q309" s="499">
        <v>6.19150825</v>
      </c>
      <c r="R309" s="499">
        <v>0.23768746120000001</v>
      </c>
      <c r="S309" s="499">
        <v>0.24521100000000001</v>
      </c>
      <c r="T309" s="499">
        <v>7.9675999999999997E-2</v>
      </c>
      <c r="U309" s="499">
        <v>0.26868911220000002</v>
      </c>
      <c r="V309" s="499">
        <v>1.9616829999999998</v>
      </c>
      <c r="W309" s="499">
        <v>0.53117600000000009</v>
      </c>
    </row>
    <row r="310" spans="1:23" customFormat="1" x14ac:dyDescent="0.3">
      <c r="A310" s="225" t="s">
        <v>798</v>
      </c>
      <c r="B310" s="496" t="s">
        <v>494</v>
      </c>
      <c r="C310" s="496" t="s">
        <v>261</v>
      </c>
      <c r="D310" s="496" t="s">
        <v>799</v>
      </c>
      <c r="E310" s="497">
        <v>1827.0691022999999</v>
      </c>
      <c r="F310" s="498">
        <v>7.9507891123730605</v>
      </c>
      <c r="G310" s="498">
        <v>0.32789546568891959</v>
      </c>
      <c r="H310" s="498">
        <v>0.59695110526126938</v>
      </c>
      <c r="I310" s="498">
        <v>2.8714268660483166E-2</v>
      </c>
      <c r="J310" s="498">
        <v>9.9537583921190248E-3</v>
      </c>
      <c r="K310" s="498">
        <v>2.1249906301915571E-3</v>
      </c>
      <c r="L310" s="498">
        <v>3.2459457572821551E-2</v>
      </c>
      <c r="M310" s="498">
        <v>7.9630094943782259E-2</v>
      </c>
      <c r="N310" s="498">
        <v>1.4166682160196698E-2</v>
      </c>
      <c r="O310" s="499">
        <v>14526.641126120061</v>
      </c>
      <c r="P310" s="499">
        <v>599.08767414449471</v>
      </c>
      <c r="Q310" s="499">
        <v>1090.6709200067003</v>
      </c>
      <c r="R310" s="499">
        <v>52.46295306471</v>
      </c>
      <c r="S310" s="499">
        <v>18.186204409999998</v>
      </c>
      <c r="T310" s="499">
        <v>3.8825047230999998</v>
      </c>
      <c r="U310" s="499">
        <v>59.305672008720002</v>
      </c>
      <c r="V310" s="499">
        <v>145.48968608500002</v>
      </c>
      <c r="W310" s="499">
        <v>25.883507257000005</v>
      </c>
    </row>
    <row r="311" spans="1:23" customFormat="1" x14ac:dyDescent="0.3">
      <c r="A311" s="225" t="s">
        <v>801</v>
      </c>
      <c r="B311" s="496" t="s">
        <v>494</v>
      </c>
      <c r="C311" s="496" t="s">
        <v>261</v>
      </c>
      <c r="D311" s="496" t="s">
        <v>502</v>
      </c>
      <c r="E311" s="497">
        <v>45.177099999999996</v>
      </c>
      <c r="F311" s="498">
        <v>10.876257513209126</v>
      </c>
      <c r="G311" s="498">
        <v>1.5245160673128644</v>
      </c>
      <c r="H311" s="498">
        <v>1.2356052358385112</v>
      </c>
      <c r="I311" s="498">
        <v>0.12978683470165195</v>
      </c>
      <c r="J311" s="498">
        <v>6.6510245234864575E-3</v>
      </c>
      <c r="K311" s="498">
        <v>1.9418643516294761E-3</v>
      </c>
      <c r="L311" s="498">
        <v>0.14671491352919955</v>
      </c>
      <c r="M311" s="498">
        <v>5.3208151917675105E-2</v>
      </c>
      <c r="N311" s="498">
        <v>1.294582874952133E-2</v>
      </c>
      <c r="O311" s="499">
        <v>491.35777329999996</v>
      </c>
      <c r="P311" s="499">
        <v>68.873214824599998</v>
      </c>
      <c r="Q311" s="499">
        <v>55.821061299999997</v>
      </c>
      <c r="R311" s="499">
        <v>5.8633928099999997</v>
      </c>
      <c r="S311" s="499">
        <v>0.30047400000000002</v>
      </c>
      <c r="T311" s="499">
        <v>8.7727799999999995E-2</v>
      </c>
      <c r="U311" s="499">
        <v>6.6281543200000002</v>
      </c>
      <c r="V311" s="499">
        <v>2.4037899999999999</v>
      </c>
      <c r="W311" s="499">
        <v>0.58485500000000001</v>
      </c>
    </row>
    <row r="312" spans="1:23" customFormat="1" x14ac:dyDescent="0.3">
      <c r="A312" s="225" t="s">
        <v>802</v>
      </c>
      <c r="B312" s="496" t="s">
        <v>494</v>
      </c>
      <c r="C312" s="496" t="s">
        <v>261</v>
      </c>
      <c r="D312" s="496" t="s">
        <v>504</v>
      </c>
      <c r="E312" s="497">
        <v>72.299300000000002</v>
      </c>
      <c r="F312" s="498">
        <v>11.593648118308199</v>
      </c>
      <c r="G312" s="498">
        <v>1.660334490499908</v>
      </c>
      <c r="H312" s="498">
        <v>1.274430331967253</v>
      </c>
      <c r="I312" s="498">
        <v>0.13555821121366321</v>
      </c>
      <c r="J312" s="498">
        <v>8.9319813608153865E-3</v>
      </c>
      <c r="K312" s="498">
        <v>2.0565302845255763E-3</v>
      </c>
      <c r="L312" s="498">
        <v>0.15323892610301895</v>
      </c>
      <c r="M312" s="498">
        <v>7.1456016863233787E-2</v>
      </c>
      <c r="N312" s="498">
        <v>1.3710271053799969E-2</v>
      </c>
      <c r="O312" s="499">
        <v>838.21264339999993</v>
      </c>
      <c r="P312" s="499">
        <v>120.041021429</v>
      </c>
      <c r="Q312" s="499">
        <v>92.140420900000009</v>
      </c>
      <c r="R312" s="499">
        <v>9.8007637800000005</v>
      </c>
      <c r="S312" s="499">
        <v>0.64577599999999991</v>
      </c>
      <c r="T312" s="499">
        <v>0.1486857</v>
      </c>
      <c r="U312" s="499">
        <v>11.079067089999999</v>
      </c>
      <c r="V312" s="499">
        <v>5.1662199999999991</v>
      </c>
      <c r="W312" s="499">
        <v>0.9912430000000001</v>
      </c>
    </row>
    <row r="313" spans="1:23" customFormat="1" x14ac:dyDescent="0.3">
      <c r="A313" s="225" t="s">
        <v>803</v>
      </c>
      <c r="B313" s="496" t="s">
        <v>494</v>
      </c>
      <c r="C313" s="496" t="s">
        <v>261</v>
      </c>
      <c r="D313" s="496" t="s">
        <v>506</v>
      </c>
      <c r="E313" s="497">
        <v>40.4495</v>
      </c>
      <c r="F313" s="498">
        <v>12.091086124673977</v>
      </c>
      <c r="G313" s="498">
        <v>1.7545064497880074</v>
      </c>
      <c r="H313" s="498">
        <v>1.3070292710663916</v>
      </c>
      <c r="I313" s="498">
        <v>8.0225580612862959E-2</v>
      </c>
      <c r="J313" s="498">
        <v>1.0513751715101546E-2</v>
      </c>
      <c r="K313" s="498">
        <v>2.1360437088221115E-3</v>
      </c>
      <c r="L313" s="498">
        <v>9.068922533035019E-2</v>
      </c>
      <c r="M313" s="498">
        <v>8.4109815943336746E-2</v>
      </c>
      <c r="N313" s="498">
        <v>1.4240373799428916E-2</v>
      </c>
      <c r="O313" s="499">
        <v>489.07838820000001</v>
      </c>
      <c r="P313" s="499">
        <v>70.968908640700008</v>
      </c>
      <c r="Q313" s="499">
        <v>52.868680500000004</v>
      </c>
      <c r="R313" s="499">
        <v>3.2450846230000003</v>
      </c>
      <c r="S313" s="499">
        <v>0.42527599999999999</v>
      </c>
      <c r="T313" s="499">
        <v>8.6401900000000004E-2</v>
      </c>
      <c r="U313" s="499">
        <v>3.66833382</v>
      </c>
      <c r="V313" s="499">
        <v>3.4021999999999997</v>
      </c>
      <c r="W313" s="499">
        <v>0.57601599999999997</v>
      </c>
    </row>
    <row r="314" spans="1:23" customFormat="1" x14ac:dyDescent="0.3">
      <c r="A314" s="225" t="s">
        <v>804</v>
      </c>
      <c r="B314" s="496" t="s">
        <v>494</v>
      </c>
      <c r="C314" s="496" t="s">
        <v>261</v>
      </c>
      <c r="D314" s="496" t="s">
        <v>508</v>
      </c>
      <c r="E314" s="497">
        <v>19.044260000000001</v>
      </c>
      <c r="F314" s="498">
        <v>9.4884661152494232</v>
      </c>
      <c r="G314" s="498">
        <v>0.79460951928822643</v>
      </c>
      <c r="H314" s="498">
        <v>1.1769215501153629</v>
      </c>
      <c r="I314" s="498">
        <v>7.2698090710796831E-2</v>
      </c>
      <c r="J314" s="498">
        <v>1.0341241928014003E-2</v>
      </c>
      <c r="K314" s="498">
        <v>2.1273811636682129E-3</v>
      </c>
      <c r="L314" s="498">
        <v>8.2180089853845728E-2</v>
      </c>
      <c r="M314" s="498">
        <v>8.2730019438928049E-2</v>
      </c>
      <c r="N314" s="498">
        <v>1.4182593600381427E-2</v>
      </c>
      <c r="O314" s="499">
        <v>180.70081569999999</v>
      </c>
      <c r="P314" s="499">
        <v>15.1327502838</v>
      </c>
      <c r="Q314" s="499">
        <v>22.413600000000002</v>
      </c>
      <c r="R314" s="499">
        <v>1.3844813409999999</v>
      </c>
      <c r="S314" s="499">
        <v>0.19694129999999999</v>
      </c>
      <c r="T314" s="499">
        <v>4.0514399999999999E-2</v>
      </c>
      <c r="U314" s="499">
        <v>1.565058998</v>
      </c>
      <c r="V314" s="499">
        <v>1.5755319999999999</v>
      </c>
      <c r="W314" s="499">
        <v>0.27009700000000003</v>
      </c>
    </row>
    <row r="315" spans="1:23" customFormat="1" x14ac:dyDescent="0.3">
      <c r="A315" s="225" t="s">
        <v>805</v>
      </c>
      <c r="B315" s="496" t="s">
        <v>494</v>
      </c>
      <c r="C315" s="496" t="s">
        <v>261</v>
      </c>
      <c r="D315" s="496" t="s">
        <v>510</v>
      </c>
      <c r="E315" s="497">
        <v>33.682400000000001</v>
      </c>
      <c r="F315" s="498">
        <v>9.5973121689665817</v>
      </c>
      <c r="G315" s="498">
        <v>0.80669539022753722</v>
      </c>
      <c r="H315" s="498">
        <v>1.1751654365484645</v>
      </c>
      <c r="I315" s="498">
        <v>4.4583533358668027E-2</v>
      </c>
      <c r="J315" s="498">
        <v>1.0798131962092962E-2</v>
      </c>
      <c r="K315" s="498">
        <v>2.1503307365270882E-3</v>
      </c>
      <c r="L315" s="498">
        <v>5.0398581781583261E-2</v>
      </c>
      <c r="M315" s="498">
        <v>8.6385174453126837E-2</v>
      </c>
      <c r="N315" s="498">
        <v>1.4335617414436026E-2</v>
      </c>
      <c r="O315" s="499">
        <v>323.26050739999999</v>
      </c>
      <c r="P315" s="499">
        <v>27.1714368118</v>
      </c>
      <c r="Q315" s="499">
        <v>39.582392300000002</v>
      </c>
      <c r="R315" s="499">
        <v>1.501680404</v>
      </c>
      <c r="S315" s="499">
        <v>0.363707</v>
      </c>
      <c r="T315" s="499">
        <v>7.2428300000000001E-2</v>
      </c>
      <c r="U315" s="499">
        <v>1.6975451910000001</v>
      </c>
      <c r="V315" s="499">
        <v>2.9096599999999997</v>
      </c>
      <c r="W315" s="499">
        <v>0.48285800000000001</v>
      </c>
    </row>
    <row r="316" spans="1:23" customFormat="1" x14ac:dyDescent="0.3">
      <c r="A316" s="225" t="s">
        <v>806</v>
      </c>
      <c r="B316" s="496" t="s">
        <v>494</v>
      </c>
      <c r="C316" s="496" t="s">
        <v>261</v>
      </c>
      <c r="D316" s="496" t="s">
        <v>512</v>
      </c>
      <c r="E316" s="497">
        <v>35.335000000000001</v>
      </c>
      <c r="F316" s="498">
        <v>9.3936440130182532</v>
      </c>
      <c r="G316" s="498">
        <v>0.78407013330974951</v>
      </c>
      <c r="H316" s="498">
        <v>1.1441599405688412</v>
      </c>
      <c r="I316" s="498">
        <v>6.3270836790717419E-2</v>
      </c>
      <c r="J316" s="498">
        <v>9.9432290929673123E-3</v>
      </c>
      <c r="K316" s="498">
        <v>2.1073666336493559E-3</v>
      </c>
      <c r="L316" s="498">
        <v>7.1523169095797354E-2</v>
      </c>
      <c r="M316" s="498">
        <v>7.9546059148153395E-2</v>
      </c>
      <c r="N316" s="498">
        <v>1.4049129758030281E-2</v>
      </c>
      <c r="O316" s="499">
        <v>331.92441120000001</v>
      </c>
      <c r="P316" s="499">
        <v>27.7051181605</v>
      </c>
      <c r="Q316" s="499">
        <v>40.428891500000006</v>
      </c>
      <c r="R316" s="499">
        <v>2.2356750180000002</v>
      </c>
      <c r="S316" s="499">
        <v>0.35134399999999999</v>
      </c>
      <c r="T316" s="499">
        <v>7.4463799999999997E-2</v>
      </c>
      <c r="U316" s="499">
        <v>2.5272711799999996</v>
      </c>
      <c r="V316" s="499">
        <v>2.8107600000000001</v>
      </c>
      <c r="W316" s="499">
        <v>0.49642600000000003</v>
      </c>
    </row>
    <row r="317" spans="1:23" customFormat="1" x14ac:dyDescent="0.3">
      <c r="A317" s="225" t="s">
        <v>807</v>
      </c>
      <c r="B317" s="496" t="s">
        <v>494</v>
      </c>
      <c r="C317" s="496" t="s">
        <v>261</v>
      </c>
      <c r="D317" s="496" t="s">
        <v>514</v>
      </c>
      <c r="E317" s="497">
        <v>52.6877</v>
      </c>
      <c r="F317" s="498">
        <v>9.7383386995446752</v>
      </c>
      <c r="G317" s="498">
        <v>0.82235878689902964</v>
      </c>
      <c r="H317" s="498">
        <v>1.161185314599043</v>
      </c>
      <c r="I317" s="498">
        <v>4.0262913678144989E-2</v>
      </c>
      <c r="J317" s="498">
        <v>1.1389925921989383E-2</v>
      </c>
      <c r="K317" s="498">
        <v>2.1800932665498778E-3</v>
      </c>
      <c r="L317" s="498">
        <v>4.5514464476528675E-2</v>
      </c>
      <c r="M317" s="498">
        <v>9.1119559214010104E-2</v>
      </c>
      <c r="N317" s="498">
        <v>1.4534037355967333E-2</v>
      </c>
      <c r="O317" s="499">
        <v>513.09066789999997</v>
      </c>
      <c r="P317" s="499">
        <v>43.328193056500005</v>
      </c>
      <c r="Q317" s="499">
        <v>61.180183499999998</v>
      </c>
      <c r="R317" s="499">
        <v>2.1213603169999997</v>
      </c>
      <c r="S317" s="499">
        <v>0.600109</v>
      </c>
      <c r="T317" s="499">
        <v>0.1148641</v>
      </c>
      <c r="U317" s="499">
        <v>2.3980524499999998</v>
      </c>
      <c r="V317" s="499">
        <v>4.8008800000000003</v>
      </c>
      <c r="W317" s="499">
        <v>0.76576500000000003</v>
      </c>
    </row>
    <row r="318" spans="1:23" customFormat="1" x14ac:dyDescent="0.3">
      <c r="A318" s="225" t="s">
        <v>808</v>
      </c>
      <c r="B318" s="496" t="s">
        <v>494</v>
      </c>
      <c r="C318" s="496" t="s">
        <v>261</v>
      </c>
      <c r="D318" s="496" t="s">
        <v>516</v>
      </c>
      <c r="E318" s="497">
        <v>20.7302</v>
      </c>
      <c r="F318" s="498">
        <v>9.8454658517525147</v>
      </c>
      <c r="G318" s="498">
        <v>0.82003998791618027</v>
      </c>
      <c r="H318" s="498">
        <v>1.1337265245873169</v>
      </c>
      <c r="I318" s="498">
        <v>3.7416205439407241E-2</v>
      </c>
      <c r="J318" s="498">
        <v>1.1839779645155377E-2</v>
      </c>
      <c r="K318" s="498">
        <v>2.2027042672043686E-3</v>
      </c>
      <c r="L318" s="498">
        <v>4.2296438625773022E-2</v>
      </c>
      <c r="M318" s="498">
        <v>9.4718044206037577E-2</v>
      </c>
      <c r="N318" s="498">
        <v>1.4684759433097605E-2</v>
      </c>
      <c r="O318" s="499">
        <v>204.09847619999999</v>
      </c>
      <c r="P318" s="499">
        <v>16.999592957499999</v>
      </c>
      <c r="Q318" s="499">
        <v>23.502377599999999</v>
      </c>
      <c r="R318" s="499">
        <v>0.77564542199999997</v>
      </c>
      <c r="S318" s="499">
        <v>0.24544099999999999</v>
      </c>
      <c r="T318" s="499">
        <v>4.5662500000000002E-2</v>
      </c>
      <c r="U318" s="499">
        <v>0.87681363199999995</v>
      </c>
      <c r="V318" s="499">
        <v>1.963524</v>
      </c>
      <c r="W318" s="499">
        <v>0.30441799999999997</v>
      </c>
    </row>
    <row r="319" spans="1:23" customFormat="1" x14ac:dyDescent="0.3">
      <c r="A319" s="225" t="s">
        <v>809</v>
      </c>
      <c r="B319" s="496" t="s">
        <v>494</v>
      </c>
      <c r="C319" s="496" t="s">
        <v>261</v>
      </c>
      <c r="D319" s="496" t="s">
        <v>518</v>
      </c>
      <c r="E319" s="497">
        <v>46.429400000000001</v>
      </c>
      <c r="F319" s="498">
        <v>9.7447274270182263</v>
      </c>
      <c r="G319" s="498">
        <v>0.8084420940847824</v>
      </c>
      <c r="H319" s="498">
        <v>1.1037242372289968</v>
      </c>
      <c r="I319" s="498">
        <v>4.0092765984483969E-2</v>
      </c>
      <c r="J319" s="498">
        <v>1.1416796254097621E-2</v>
      </c>
      <c r="K319" s="498">
        <v>2.1814496848979307E-3</v>
      </c>
      <c r="L319" s="498">
        <v>4.5321983635368969E-2</v>
      </c>
      <c r="M319" s="498">
        <v>9.1334585413552619E-2</v>
      </c>
      <c r="N319" s="498">
        <v>1.4543048154832929E-2</v>
      </c>
      <c r="O319" s="499">
        <v>452.44184760000002</v>
      </c>
      <c r="P319" s="499">
        <v>37.535481363099997</v>
      </c>
      <c r="Q319" s="499">
        <v>51.24525409999999</v>
      </c>
      <c r="R319" s="499">
        <v>1.8614830689999999</v>
      </c>
      <c r="S319" s="499">
        <v>0.53007500000000007</v>
      </c>
      <c r="T319" s="499">
        <v>0.1012834</v>
      </c>
      <c r="U319" s="499">
        <v>2.1042725070000001</v>
      </c>
      <c r="V319" s="499">
        <v>4.2406100000000002</v>
      </c>
      <c r="W319" s="499">
        <v>0.67522499999999996</v>
      </c>
    </row>
    <row r="320" spans="1:23" customFormat="1" x14ac:dyDescent="0.3">
      <c r="A320" s="225" t="s">
        <v>810</v>
      </c>
      <c r="B320" s="496" t="s">
        <v>494</v>
      </c>
      <c r="C320" s="496" t="s">
        <v>261</v>
      </c>
      <c r="D320" s="496" t="s">
        <v>520</v>
      </c>
      <c r="E320" s="497">
        <v>27.6172</v>
      </c>
      <c r="F320" s="498">
        <v>9.813342967426097</v>
      </c>
      <c r="G320" s="498">
        <v>0.81606355671827702</v>
      </c>
      <c r="H320" s="498">
        <v>1.1002420556754489</v>
      </c>
      <c r="I320" s="498">
        <v>3.8269588879394002E-2</v>
      </c>
      <c r="J320" s="498">
        <v>1.1704843358486738E-2</v>
      </c>
      <c r="K320" s="498">
        <v>2.1959213823269557E-3</v>
      </c>
      <c r="L320" s="498">
        <v>4.3261114450414959E-2</v>
      </c>
      <c r="M320" s="498">
        <v>9.3638384774705624E-2</v>
      </c>
      <c r="N320" s="498">
        <v>1.4639500021725592E-2</v>
      </c>
      <c r="O320" s="499">
        <v>271.0170554</v>
      </c>
      <c r="P320" s="499">
        <v>22.537390458600001</v>
      </c>
      <c r="Q320" s="499">
        <v>30.385604900000004</v>
      </c>
      <c r="R320" s="499">
        <v>1.05689889</v>
      </c>
      <c r="S320" s="499">
        <v>0.32325499999999996</v>
      </c>
      <c r="T320" s="499">
        <v>6.0645200000000003E-2</v>
      </c>
      <c r="U320" s="499">
        <v>1.1947508499999999</v>
      </c>
      <c r="V320" s="499">
        <v>2.5860300000000001</v>
      </c>
      <c r="W320" s="499">
        <v>0.40430199999999999</v>
      </c>
    </row>
    <row r="321" spans="1:23" customFormat="1" x14ac:dyDescent="0.3">
      <c r="A321" s="225" t="s">
        <v>811</v>
      </c>
      <c r="B321" s="496" t="s">
        <v>494</v>
      </c>
      <c r="C321" s="496" t="s">
        <v>261</v>
      </c>
      <c r="D321" s="496" t="s">
        <v>522</v>
      </c>
      <c r="E321" s="497">
        <v>14.774939999999999</v>
      </c>
      <c r="F321" s="498">
        <v>3.3272730765742535</v>
      </c>
      <c r="G321" s="498">
        <v>0.30936916359051203</v>
      </c>
      <c r="H321" s="498">
        <v>0.96403214361615008</v>
      </c>
      <c r="I321" s="498">
        <v>6.3370402857811953E-2</v>
      </c>
      <c r="J321" s="498">
        <v>1.1890423920503232E-2</v>
      </c>
      <c r="K321" s="498">
        <v>2.2052543022171326E-3</v>
      </c>
      <c r="L321" s="498">
        <v>7.1635695982521758E-2</v>
      </c>
      <c r="M321" s="498">
        <v>9.5123567337667692E-2</v>
      </c>
      <c r="N321" s="498">
        <v>1.4701785591007478E-2</v>
      </c>
      <c r="O321" s="499">
        <v>49.16026007</v>
      </c>
      <c r="P321" s="499">
        <v>4.5709108298999999</v>
      </c>
      <c r="Q321" s="499">
        <v>14.24351708</v>
      </c>
      <c r="R321" s="499">
        <v>0.93629390000000001</v>
      </c>
      <c r="S321" s="499">
        <v>0.17568030000000001</v>
      </c>
      <c r="T321" s="499">
        <v>3.25825E-2</v>
      </c>
      <c r="U321" s="499">
        <v>1.05841311</v>
      </c>
      <c r="V321" s="499">
        <v>1.4054449999999998</v>
      </c>
      <c r="W321" s="499">
        <v>0.21721799999999999</v>
      </c>
    </row>
    <row r="322" spans="1:23" customFormat="1" x14ac:dyDescent="0.3">
      <c r="A322" s="225" t="s">
        <v>812</v>
      </c>
      <c r="B322" s="496" t="s">
        <v>494</v>
      </c>
      <c r="C322" s="496" t="s">
        <v>261</v>
      </c>
      <c r="D322" s="496" t="s">
        <v>524</v>
      </c>
      <c r="E322" s="497">
        <v>5.7867499999999996</v>
      </c>
      <c r="F322" s="498">
        <v>3.8424705404588066</v>
      </c>
      <c r="G322" s="498">
        <v>0.29996689516049602</v>
      </c>
      <c r="H322" s="498">
        <v>0.56858445241283972</v>
      </c>
      <c r="I322" s="498">
        <v>5.2293822439192991E-2</v>
      </c>
      <c r="J322" s="498">
        <v>1.0992733399576619E-2</v>
      </c>
      <c r="K322" s="498">
        <v>2.1601209659999139E-3</v>
      </c>
      <c r="L322" s="498">
        <v>5.9114533719272472E-2</v>
      </c>
      <c r="M322" s="498">
        <v>8.7941763511470178E-2</v>
      </c>
      <c r="N322" s="498">
        <v>1.4400881323713657E-2</v>
      </c>
      <c r="O322" s="499">
        <v>22.235416399999998</v>
      </c>
      <c r="P322" s="499">
        <v>1.7358334305700001</v>
      </c>
      <c r="Q322" s="499">
        <v>3.2902560800000002</v>
      </c>
      <c r="R322" s="499">
        <v>0.30261127700000001</v>
      </c>
      <c r="S322" s="499">
        <v>6.3612199999999994E-2</v>
      </c>
      <c r="T322" s="499">
        <v>1.250008E-2</v>
      </c>
      <c r="U322" s="499">
        <v>0.34208102799999995</v>
      </c>
      <c r="V322" s="499">
        <v>0.50889700000000004</v>
      </c>
      <c r="W322" s="499">
        <v>8.33343E-2</v>
      </c>
    </row>
    <row r="323" spans="1:23" customFormat="1" x14ac:dyDescent="0.3">
      <c r="A323" s="225" t="s">
        <v>813</v>
      </c>
      <c r="B323" s="496" t="s">
        <v>494</v>
      </c>
      <c r="C323" s="496" t="s">
        <v>261</v>
      </c>
      <c r="D323" s="496" t="s">
        <v>526</v>
      </c>
      <c r="E323" s="497">
        <v>3.7642300000000004E-2</v>
      </c>
      <c r="F323" s="498">
        <v>5.9001530209365516</v>
      </c>
      <c r="G323" s="498">
        <v>9.6055730510622356E-2</v>
      </c>
      <c r="H323" s="498">
        <v>0.58165406205253134</v>
      </c>
      <c r="I323" s="498">
        <v>3.4158239799374629E-2</v>
      </c>
      <c r="J323" s="498">
        <v>6.6018813940699689E-3</v>
      </c>
      <c r="K323" s="498">
        <v>1.9324828716629958E-3</v>
      </c>
      <c r="L323" s="498">
        <v>3.8613493861958482E-2</v>
      </c>
      <c r="M323" s="498">
        <v>5.2815183981850207E-2</v>
      </c>
      <c r="N323" s="498">
        <v>1.2883298841994243E-2</v>
      </c>
      <c r="O323" s="499">
        <v>0.22209533005999998</v>
      </c>
      <c r="P323" s="499">
        <v>3.6157586246000004E-3</v>
      </c>
      <c r="Q323" s="499">
        <v>2.1894796700000003E-2</v>
      </c>
      <c r="R323" s="499">
        <v>1.2857947099999998E-3</v>
      </c>
      <c r="S323" s="499">
        <v>2.4851000000000002E-4</v>
      </c>
      <c r="T323" s="499">
        <v>7.2743099999999998E-5</v>
      </c>
      <c r="U323" s="499">
        <v>1.4535007199999999E-3</v>
      </c>
      <c r="V323" s="499">
        <v>1.9880850000000001E-3</v>
      </c>
      <c r="W323" s="499">
        <v>4.8495699999999994E-4</v>
      </c>
    </row>
    <row r="324" spans="1:23" customFormat="1" x14ac:dyDescent="0.3">
      <c r="A324" s="225" t="s">
        <v>814</v>
      </c>
      <c r="B324" s="496" t="s">
        <v>494</v>
      </c>
      <c r="C324" s="496" t="s">
        <v>261</v>
      </c>
      <c r="D324" s="496" t="s">
        <v>528</v>
      </c>
      <c r="E324" s="497">
        <v>28.221299999999999</v>
      </c>
      <c r="F324" s="498">
        <v>11.795040358523528</v>
      </c>
      <c r="G324" s="498">
        <v>0.12417922543610678</v>
      </c>
      <c r="H324" s="498">
        <v>0.6641369851849489</v>
      </c>
      <c r="I324" s="498">
        <v>2.7385105257376519E-2</v>
      </c>
      <c r="J324" s="498">
        <v>1.0283792738109159E-2</v>
      </c>
      <c r="K324" s="498">
        <v>2.1550814455747963E-3</v>
      </c>
      <c r="L324" s="498">
        <v>3.0956961621186833E-2</v>
      </c>
      <c r="M324" s="498">
        <v>8.2270519076017054E-2</v>
      </c>
      <c r="N324" s="498">
        <v>1.4367268694213236E-2</v>
      </c>
      <c r="O324" s="499">
        <v>332.87137247000004</v>
      </c>
      <c r="P324" s="499">
        <v>3.5044991748000003</v>
      </c>
      <c r="Q324" s="499">
        <v>18.742809099999999</v>
      </c>
      <c r="R324" s="499">
        <v>0.77284327099999994</v>
      </c>
      <c r="S324" s="499">
        <v>0.29022199999999998</v>
      </c>
      <c r="T324" s="499">
        <v>6.0819200000000004E-2</v>
      </c>
      <c r="U324" s="499">
        <v>0.87364570099999994</v>
      </c>
      <c r="V324" s="499">
        <v>2.3217810000000001</v>
      </c>
      <c r="W324" s="499">
        <v>0.40546300000000002</v>
      </c>
    </row>
    <row r="325" spans="1:23" customFormat="1" x14ac:dyDescent="0.3">
      <c r="A325" s="225" t="s">
        <v>815</v>
      </c>
      <c r="B325" s="496" t="s">
        <v>494</v>
      </c>
      <c r="C325" s="496" t="s">
        <v>261</v>
      </c>
      <c r="D325" s="496" t="s">
        <v>530</v>
      </c>
      <c r="E325" s="497">
        <v>16.140059999999998</v>
      </c>
      <c r="F325" s="498">
        <v>11.606650905263056</v>
      </c>
      <c r="G325" s="498">
        <v>0.12339524518496216</v>
      </c>
      <c r="H325" s="498">
        <v>0.65728684899560486</v>
      </c>
      <c r="I325" s="498">
        <v>2.5645248344801697E-2</v>
      </c>
      <c r="J325" s="498">
        <v>1.0175377291038573E-2</v>
      </c>
      <c r="K325" s="498">
        <v>2.1454938829223685E-3</v>
      </c>
      <c r="L325" s="498">
        <v>2.8990134733080299E-2</v>
      </c>
      <c r="M325" s="498">
        <v>8.1403043111363899E-2</v>
      </c>
      <c r="N325" s="498">
        <v>1.4303354510454112E-2</v>
      </c>
      <c r="O325" s="499">
        <v>187.33204201000001</v>
      </c>
      <c r="P325" s="499">
        <v>1.9916066610000001</v>
      </c>
      <c r="Q325" s="499">
        <v>10.60864918</v>
      </c>
      <c r="R325" s="499">
        <v>0.413915847</v>
      </c>
      <c r="S325" s="499">
        <v>0.16423120000000002</v>
      </c>
      <c r="T325" s="499">
        <v>3.4628399999999997E-2</v>
      </c>
      <c r="U325" s="499">
        <v>0.46790251399999994</v>
      </c>
      <c r="V325" s="499">
        <v>1.31385</v>
      </c>
      <c r="W325" s="499">
        <v>0.23085699999999998</v>
      </c>
    </row>
    <row r="326" spans="1:23" customFormat="1" x14ac:dyDescent="0.3">
      <c r="A326" s="225" t="s">
        <v>816</v>
      </c>
      <c r="B326" s="496" t="s">
        <v>494</v>
      </c>
      <c r="C326" s="496" t="s">
        <v>261</v>
      </c>
      <c r="D326" s="496" t="s">
        <v>532</v>
      </c>
      <c r="E326" s="497">
        <v>31.9025</v>
      </c>
      <c r="F326" s="498">
        <v>11.033105735600659</v>
      </c>
      <c r="G326" s="498">
        <v>0.12072467834182275</v>
      </c>
      <c r="H326" s="498">
        <v>0.64504372384609354</v>
      </c>
      <c r="I326" s="498">
        <v>2.3278232771726349E-2</v>
      </c>
      <c r="J326" s="498">
        <v>9.8313298330851822E-3</v>
      </c>
      <c r="K326" s="498">
        <v>2.1276545725256641E-3</v>
      </c>
      <c r="L326" s="498">
        <v>2.6314447927278429E-2</v>
      </c>
      <c r="M326" s="498">
        <v>7.8650889428728152E-2</v>
      </c>
      <c r="N326" s="498">
        <v>1.4184436956351383E-2</v>
      </c>
      <c r="O326" s="499">
        <v>351.98365573000001</v>
      </c>
      <c r="P326" s="499">
        <v>3.8514190508000001</v>
      </c>
      <c r="Q326" s="499">
        <v>20.578507399999999</v>
      </c>
      <c r="R326" s="499">
        <v>0.74263382099999986</v>
      </c>
      <c r="S326" s="499">
        <v>0.31364400000000003</v>
      </c>
      <c r="T326" s="499">
        <v>6.7877499999999993E-2</v>
      </c>
      <c r="U326" s="499">
        <v>0.83949667500000003</v>
      </c>
      <c r="V326" s="499">
        <v>2.5091600000000001</v>
      </c>
      <c r="W326" s="499">
        <v>0.452519</v>
      </c>
    </row>
    <row r="327" spans="1:23" customFormat="1" x14ac:dyDescent="0.3">
      <c r="A327" s="225" t="s">
        <v>817</v>
      </c>
      <c r="B327" s="496" t="s">
        <v>494</v>
      </c>
      <c r="C327" s="496" t="s">
        <v>261</v>
      </c>
      <c r="D327" s="496" t="s">
        <v>534</v>
      </c>
      <c r="E327" s="497">
        <v>22.365549999999999</v>
      </c>
      <c r="F327" s="498">
        <v>10.466651802884348</v>
      </c>
      <c r="G327" s="498">
        <v>0.11507496773385856</v>
      </c>
      <c r="H327" s="498">
        <v>0.52620285528413124</v>
      </c>
      <c r="I327" s="498">
        <v>1.9724941394242482E-2</v>
      </c>
      <c r="J327" s="498">
        <v>9.6383455805915796E-3</v>
      </c>
      <c r="K327" s="498">
        <v>2.1255591747128956E-3</v>
      </c>
      <c r="L327" s="498">
        <v>2.2297624292718039E-2</v>
      </c>
      <c r="M327" s="498">
        <v>7.7106308586196173E-2</v>
      </c>
      <c r="N327" s="498">
        <v>1.4170498825202153E-2</v>
      </c>
      <c r="O327" s="499">
        <v>234.09242423000001</v>
      </c>
      <c r="P327" s="499">
        <v>2.5737149446000003</v>
      </c>
      <c r="Q327" s="499">
        <v>11.76881627</v>
      </c>
      <c r="R327" s="499">
        <v>0.44115916299999991</v>
      </c>
      <c r="S327" s="499">
        <v>0.21556690000000001</v>
      </c>
      <c r="T327" s="499">
        <v>4.75393E-2</v>
      </c>
      <c r="U327" s="499">
        <v>0.49869863099999995</v>
      </c>
      <c r="V327" s="499">
        <v>1.7245249999999999</v>
      </c>
      <c r="W327" s="499">
        <v>0.31693100000000002</v>
      </c>
    </row>
    <row r="328" spans="1:23" customFormat="1" x14ac:dyDescent="0.3">
      <c r="A328" s="225" t="s">
        <v>818</v>
      </c>
      <c r="B328" s="496" t="s">
        <v>494</v>
      </c>
      <c r="C328" s="496" t="s">
        <v>261</v>
      </c>
      <c r="D328" s="496" t="s">
        <v>536</v>
      </c>
      <c r="E328" s="497">
        <v>25.1663</v>
      </c>
      <c r="F328" s="498">
        <v>10.466624435057994</v>
      </c>
      <c r="G328" s="498">
        <v>0.11507479589371501</v>
      </c>
      <c r="H328" s="498">
        <v>0.52531819933800361</v>
      </c>
      <c r="I328" s="498">
        <v>1.972500578154119E-2</v>
      </c>
      <c r="J328" s="498">
        <v>9.6383258564032067E-3</v>
      </c>
      <c r="K328" s="498">
        <v>2.1255607697595593E-3</v>
      </c>
      <c r="L328" s="498">
        <v>2.2297674707843426E-2</v>
      </c>
      <c r="M328" s="498">
        <v>7.7106527379869103E-2</v>
      </c>
      <c r="N328" s="498">
        <v>1.4170458112634753E-2</v>
      </c>
      <c r="O328" s="499">
        <v>263.40621052</v>
      </c>
      <c r="P328" s="499">
        <v>2.8960068359000002</v>
      </c>
      <c r="Q328" s="499">
        <v>13.220315399999999</v>
      </c>
      <c r="R328" s="499">
        <v>0.49640541300000002</v>
      </c>
      <c r="S328" s="499">
        <v>0.24256100000000003</v>
      </c>
      <c r="T328" s="499">
        <v>5.3492499999999998E-2</v>
      </c>
      <c r="U328" s="499">
        <v>0.56114997099999997</v>
      </c>
      <c r="V328" s="499">
        <v>1.9404859999999999</v>
      </c>
      <c r="W328" s="499">
        <v>0.35661799999999999</v>
      </c>
    </row>
    <row r="329" spans="1:23" customFormat="1" x14ac:dyDescent="0.3">
      <c r="A329" s="225" t="s">
        <v>819</v>
      </c>
      <c r="B329" s="496" t="s">
        <v>494</v>
      </c>
      <c r="C329" s="496" t="s">
        <v>261</v>
      </c>
      <c r="D329" s="496" t="s">
        <v>538</v>
      </c>
      <c r="E329" s="497">
        <v>26.102</v>
      </c>
      <c r="F329" s="498">
        <v>10.466580704926825</v>
      </c>
      <c r="G329" s="498">
        <v>0.11507455912190635</v>
      </c>
      <c r="H329" s="498">
        <v>0.50550249023063365</v>
      </c>
      <c r="I329" s="498">
        <v>1.9724851658876715E-2</v>
      </c>
      <c r="J329" s="498">
        <v>9.6382652670293448E-3</v>
      </c>
      <c r="K329" s="498">
        <v>2.1255535974254846E-3</v>
      </c>
      <c r="L329" s="498">
        <v>2.2297561029806148E-2</v>
      </c>
      <c r="M329" s="498">
        <v>7.7106428626158907E-2</v>
      </c>
      <c r="N329" s="498">
        <v>1.417040839782392E-2</v>
      </c>
      <c r="O329" s="499">
        <v>273.19868955999999</v>
      </c>
      <c r="P329" s="499">
        <v>3.0036761421999998</v>
      </c>
      <c r="Q329" s="499">
        <v>13.194626</v>
      </c>
      <c r="R329" s="499">
        <v>0.51485807800000005</v>
      </c>
      <c r="S329" s="499">
        <v>0.25157799999999997</v>
      </c>
      <c r="T329" s="499">
        <v>5.5481200000000001E-2</v>
      </c>
      <c r="U329" s="499">
        <v>0.58201093800000003</v>
      </c>
      <c r="V329" s="499">
        <v>2.012632</v>
      </c>
      <c r="W329" s="499">
        <v>0.36987599999999998</v>
      </c>
    </row>
    <row r="330" spans="1:23" customFormat="1" x14ac:dyDescent="0.3">
      <c r="A330" s="225" t="s">
        <v>820</v>
      </c>
      <c r="B330" s="496" t="s">
        <v>494</v>
      </c>
      <c r="C330" s="496" t="s">
        <v>261</v>
      </c>
      <c r="D330" s="496" t="s">
        <v>540</v>
      </c>
      <c r="E330" s="497">
        <v>26.6585</v>
      </c>
      <c r="F330" s="498">
        <v>10.466598919669149</v>
      </c>
      <c r="G330" s="498">
        <v>0.11254710536976949</v>
      </c>
      <c r="H330" s="498">
        <v>0.50469791998799629</v>
      </c>
      <c r="I330" s="498">
        <v>1.9724958868653525E-2</v>
      </c>
      <c r="J330" s="498">
        <v>9.6383142337340827E-3</v>
      </c>
      <c r="K330" s="498">
        <v>2.1255622034247988E-3</v>
      </c>
      <c r="L330" s="498">
        <v>2.2297658607948686E-2</v>
      </c>
      <c r="M330" s="498">
        <v>7.7106588892848438E-2</v>
      </c>
      <c r="N330" s="498">
        <v>1.4170489712474445E-2</v>
      </c>
      <c r="O330" s="499">
        <v>279.02382729999999</v>
      </c>
      <c r="P330" s="499">
        <v>3.0003370084999998</v>
      </c>
      <c r="Q330" s="499">
        <v>13.454489499999999</v>
      </c>
      <c r="R330" s="499">
        <v>0.52583781600000001</v>
      </c>
      <c r="S330" s="499">
        <v>0.25694300000000003</v>
      </c>
      <c r="T330" s="499">
        <v>5.6664300000000001E-2</v>
      </c>
      <c r="U330" s="499">
        <v>0.59442213200000005</v>
      </c>
      <c r="V330" s="499">
        <v>2.0555460000000001</v>
      </c>
      <c r="W330" s="499">
        <v>0.37776399999999999</v>
      </c>
    </row>
    <row r="331" spans="1:23" customFormat="1" x14ac:dyDescent="0.3">
      <c r="A331" s="225" t="s">
        <v>821</v>
      </c>
      <c r="B331" s="496" t="s">
        <v>494</v>
      </c>
      <c r="C331" s="496" t="s">
        <v>261</v>
      </c>
      <c r="D331" s="496" t="s">
        <v>542</v>
      </c>
      <c r="E331" s="497">
        <v>99.091000000000008</v>
      </c>
      <c r="F331" s="498">
        <v>10.466563422510621</v>
      </c>
      <c r="G331" s="498">
        <v>0.11254701312329071</v>
      </c>
      <c r="H331" s="498">
        <v>0.50312280227265838</v>
      </c>
      <c r="I331" s="498">
        <v>1.9724923555116004E-2</v>
      </c>
      <c r="J331" s="498">
        <v>9.6383021666952597E-3</v>
      </c>
      <c r="K331" s="498">
        <v>2.1255532793089181E-3</v>
      </c>
      <c r="L331" s="498">
        <v>2.2297652460869299E-2</v>
      </c>
      <c r="M331" s="498">
        <v>7.7106498067432971E-2</v>
      </c>
      <c r="N331" s="498">
        <v>1.417044938490882E-2</v>
      </c>
      <c r="O331" s="499">
        <v>1037.1422361</v>
      </c>
      <c r="P331" s="499">
        <v>11.152396077400001</v>
      </c>
      <c r="Q331" s="499">
        <v>49.854941599999997</v>
      </c>
      <c r="R331" s="499">
        <v>1.9545623999999999</v>
      </c>
      <c r="S331" s="499">
        <v>0.95506900000000006</v>
      </c>
      <c r="T331" s="499">
        <v>0.21062320000000001</v>
      </c>
      <c r="U331" s="499">
        <v>2.20949668</v>
      </c>
      <c r="V331" s="499">
        <v>7.6405600000000007</v>
      </c>
      <c r="W331" s="499">
        <v>1.404164</v>
      </c>
    </row>
    <row r="332" spans="1:23" customFormat="1" x14ac:dyDescent="0.3">
      <c r="A332" s="225" t="s">
        <v>822</v>
      </c>
      <c r="B332" s="496" t="s">
        <v>494</v>
      </c>
      <c r="C332" s="496" t="s">
        <v>261</v>
      </c>
      <c r="D332" s="496" t="s">
        <v>544</v>
      </c>
      <c r="E332" s="497">
        <v>106.17099999999999</v>
      </c>
      <c r="F332" s="498">
        <v>10.468020723172994</v>
      </c>
      <c r="G332" s="498">
        <v>0.11269328320351134</v>
      </c>
      <c r="H332" s="498">
        <v>0.47037025553117146</v>
      </c>
      <c r="I332" s="498">
        <v>1.7607762665888049E-2</v>
      </c>
      <c r="J332" s="498">
        <v>9.6383193150672026E-3</v>
      </c>
      <c r="K332" s="498">
        <v>2.1255568846483505E-3</v>
      </c>
      <c r="L332" s="498">
        <v>1.990433300995564E-2</v>
      </c>
      <c r="M332" s="498">
        <v>7.7106554520537621E-2</v>
      </c>
      <c r="N332" s="498">
        <v>1.4170470279078093E-2</v>
      </c>
      <c r="O332" s="499">
        <v>1111.4002281999999</v>
      </c>
      <c r="P332" s="499">
        <v>11.964758571000001</v>
      </c>
      <c r="Q332" s="499">
        <v>49.9396804</v>
      </c>
      <c r="R332" s="499">
        <v>1.8694337699999999</v>
      </c>
      <c r="S332" s="499">
        <v>1.0233099999999999</v>
      </c>
      <c r="T332" s="499">
        <v>0.2256725</v>
      </c>
      <c r="U332" s="499">
        <v>2.1132629400000003</v>
      </c>
      <c r="V332" s="499">
        <v>8.1864799999999995</v>
      </c>
      <c r="W332" s="499">
        <v>1.5044930000000001</v>
      </c>
    </row>
    <row r="333" spans="1:23" customFormat="1" x14ac:dyDescent="0.3">
      <c r="A333" s="225" t="s">
        <v>823</v>
      </c>
      <c r="B333" s="496" t="s">
        <v>494</v>
      </c>
      <c r="C333" s="496" t="s">
        <v>261</v>
      </c>
      <c r="D333" s="496" t="s">
        <v>546</v>
      </c>
      <c r="E333" s="497">
        <v>106.84620000000001</v>
      </c>
      <c r="F333" s="498">
        <v>10.468016644485251</v>
      </c>
      <c r="G333" s="498">
        <v>0.11269321337118211</v>
      </c>
      <c r="H333" s="498">
        <v>0.46937179235199755</v>
      </c>
      <c r="I333" s="498">
        <v>1.7607740003856009E-2</v>
      </c>
      <c r="J333" s="498">
        <v>9.6383025320507399E-3</v>
      </c>
      <c r="K333" s="498">
        <v>2.1255608528894803E-3</v>
      </c>
      <c r="L333" s="498">
        <v>1.9904307031976803E-2</v>
      </c>
      <c r="M333" s="498">
        <v>7.7106438974900368E-2</v>
      </c>
      <c r="N333" s="498">
        <v>1.4170461841413172E-2</v>
      </c>
      <c r="O333" s="499">
        <v>1118.4678000000001</v>
      </c>
      <c r="P333" s="499">
        <v>12.0408416145</v>
      </c>
      <c r="Q333" s="499">
        <v>50.150592400000008</v>
      </c>
      <c r="R333" s="499">
        <v>1.8813201100000001</v>
      </c>
      <c r="S333" s="499">
        <v>1.0298159999999998</v>
      </c>
      <c r="T333" s="499">
        <v>0.22710810000000001</v>
      </c>
      <c r="U333" s="499">
        <v>2.12669957</v>
      </c>
      <c r="V333" s="499">
        <v>8.2385300000000008</v>
      </c>
      <c r="W333" s="499">
        <v>1.5140600000000002</v>
      </c>
    </row>
    <row r="334" spans="1:23" customFormat="1" x14ac:dyDescent="0.3">
      <c r="A334" s="225" t="s">
        <v>824</v>
      </c>
      <c r="B334" s="496" t="s">
        <v>494</v>
      </c>
      <c r="C334" s="496" t="s">
        <v>261</v>
      </c>
      <c r="D334" s="496" t="s">
        <v>548</v>
      </c>
      <c r="E334" s="497">
        <v>109.2577</v>
      </c>
      <c r="F334" s="498">
        <v>9.6927209441531357</v>
      </c>
      <c r="G334" s="498">
        <v>0.10608939804425685</v>
      </c>
      <c r="H334" s="498">
        <v>0.43414334550333761</v>
      </c>
      <c r="I334" s="498">
        <v>1.6396748512919456E-2</v>
      </c>
      <c r="J334" s="498">
        <v>9.9590692463780595E-3</v>
      </c>
      <c r="K334" s="498">
        <v>2.1255536223076269E-3</v>
      </c>
      <c r="L334" s="498">
        <v>1.853539375256847E-2</v>
      </c>
      <c r="M334" s="498">
        <v>7.9672645497754394E-2</v>
      </c>
      <c r="N334" s="498">
        <v>1.4170452059671766E-2</v>
      </c>
      <c r="O334" s="499">
        <v>1059.0043971</v>
      </c>
      <c r="P334" s="499">
        <v>11.591083624700001</v>
      </c>
      <c r="Q334" s="499">
        <v>47.433503400000006</v>
      </c>
      <c r="R334" s="499">
        <v>1.7914710300000001</v>
      </c>
      <c r="S334" s="499">
        <v>1.0881050000000001</v>
      </c>
      <c r="T334" s="499">
        <v>0.2322331</v>
      </c>
      <c r="U334" s="499">
        <v>2.0251344900000001</v>
      </c>
      <c r="V334" s="499">
        <v>8.7048500000000004</v>
      </c>
      <c r="W334" s="499">
        <v>1.5482309999999999</v>
      </c>
    </row>
    <row r="335" spans="1:23" customFormat="1" x14ac:dyDescent="0.3">
      <c r="A335" s="225" t="s">
        <v>825</v>
      </c>
      <c r="B335" s="496" t="s">
        <v>494</v>
      </c>
      <c r="C335" s="496" t="s">
        <v>261</v>
      </c>
      <c r="D335" s="496" t="s">
        <v>550</v>
      </c>
      <c r="E335" s="497">
        <v>114.8092</v>
      </c>
      <c r="F335" s="498">
        <v>9.6927290112639053</v>
      </c>
      <c r="G335" s="498">
        <v>0.10608964422711768</v>
      </c>
      <c r="H335" s="498">
        <v>0.43320203694477444</v>
      </c>
      <c r="I335" s="498">
        <v>1.6396773777711194E-2</v>
      </c>
      <c r="J335" s="498">
        <v>9.9590886444640321E-3</v>
      </c>
      <c r="K335" s="498">
        <v>2.1255613661622938E-3</v>
      </c>
      <c r="L335" s="498">
        <v>1.8535406134700002E-2</v>
      </c>
      <c r="M335" s="498">
        <v>7.9672709155712257E-2</v>
      </c>
      <c r="N335" s="498">
        <v>1.4170467175104434E-2</v>
      </c>
      <c r="O335" s="499">
        <v>1112.8144636</v>
      </c>
      <c r="P335" s="499">
        <v>12.180067182</v>
      </c>
      <c r="Q335" s="499">
        <v>49.735579299999998</v>
      </c>
      <c r="R335" s="499">
        <v>1.88250048</v>
      </c>
      <c r="S335" s="499">
        <v>1.1433949999999999</v>
      </c>
      <c r="T335" s="499">
        <v>0.24403400000000003</v>
      </c>
      <c r="U335" s="499">
        <v>2.1280351499999997</v>
      </c>
      <c r="V335" s="499">
        <v>9.1471599999999995</v>
      </c>
      <c r="W335" s="499">
        <v>1.6269</v>
      </c>
    </row>
    <row r="336" spans="1:23" customFormat="1" x14ac:dyDescent="0.3">
      <c r="A336" s="225" t="s">
        <v>826</v>
      </c>
      <c r="B336" s="496" t="s">
        <v>494</v>
      </c>
      <c r="C336" s="496" t="s">
        <v>261</v>
      </c>
      <c r="D336" s="496" t="s">
        <v>552</v>
      </c>
      <c r="E336" s="497">
        <v>117.6883</v>
      </c>
      <c r="F336" s="498">
        <v>4.3279087334934738</v>
      </c>
      <c r="G336" s="498">
        <v>9.2212004702251632E-2</v>
      </c>
      <c r="H336" s="498">
        <v>0.37766881924541357</v>
      </c>
      <c r="I336" s="498">
        <v>1.5291398380297788E-2</v>
      </c>
      <c r="J336" s="498">
        <v>9.9590868421075007E-3</v>
      </c>
      <c r="K336" s="498">
        <v>2.1255553865592415E-3</v>
      </c>
      <c r="L336" s="498">
        <v>1.7285843792458556E-2</v>
      </c>
      <c r="M336" s="498">
        <v>7.9672660748774521E-2</v>
      </c>
      <c r="N336" s="498">
        <v>1.4170457046282425E-2</v>
      </c>
      <c r="O336" s="499">
        <v>509.34422139999998</v>
      </c>
      <c r="P336" s="499">
        <v>10.852274073</v>
      </c>
      <c r="Q336" s="499">
        <v>44.447201300000003</v>
      </c>
      <c r="R336" s="499">
        <v>1.79961868</v>
      </c>
      <c r="S336" s="499">
        <v>1.1720680000000001</v>
      </c>
      <c r="T336" s="499">
        <v>0.25015299999999996</v>
      </c>
      <c r="U336" s="499">
        <v>2.03434157</v>
      </c>
      <c r="V336" s="499">
        <v>9.3765400000000003</v>
      </c>
      <c r="W336" s="499">
        <v>1.667697</v>
      </c>
    </row>
    <row r="337" spans="1:23" customFormat="1" x14ac:dyDescent="0.3">
      <c r="A337" s="225" t="s">
        <v>827</v>
      </c>
      <c r="B337" s="496" t="s">
        <v>494</v>
      </c>
      <c r="C337" s="496" t="s">
        <v>261</v>
      </c>
      <c r="D337" s="496" t="s">
        <v>554</v>
      </c>
      <c r="E337" s="497">
        <v>117.5581</v>
      </c>
      <c r="F337" s="498">
        <v>4.3279044778709421</v>
      </c>
      <c r="G337" s="498">
        <v>9.2211796483611094E-2</v>
      </c>
      <c r="H337" s="498">
        <v>0.36816381772076956</v>
      </c>
      <c r="I337" s="498">
        <v>1.5291391065354069E-2</v>
      </c>
      <c r="J337" s="498">
        <v>9.9590925678451764E-3</v>
      </c>
      <c r="K337" s="498">
        <v>2.1255617435123569E-3</v>
      </c>
      <c r="L337" s="498">
        <v>1.7285850060523265E-2</v>
      </c>
      <c r="M337" s="498">
        <v>7.9672774568489965E-2</v>
      </c>
      <c r="N337" s="498">
        <v>1.4170482510350203E-2</v>
      </c>
      <c r="O337" s="499">
        <v>508.78022739999994</v>
      </c>
      <c r="P337" s="499">
        <v>10.8402435922</v>
      </c>
      <c r="Q337" s="499">
        <v>43.2806389</v>
      </c>
      <c r="R337" s="499">
        <v>1.7976268800000001</v>
      </c>
      <c r="S337" s="499">
        <v>1.1707719999999999</v>
      </c>
      <c r="T337" s="499">
        <v>0.24987700000000002</v>
      </c>
      <c r="U337" s="499">
        <v>2.0320916900000001</v>
      </c>
      <c r="V337" s="499">
        <v>9.3661799999999999</v>
      </c>
      <c r="W337" s="499">
        <v>1.6658550000000001</v>
      </c>
    </row>
    <row r="338" spans="1:23" customFormat="1" x14ac:dyDescent="0.3">
      <c r="A338" s="225" t="s">
        <v>828</v>
      </c>
      <c r="B338" s="496" t="s">
        <v>494</v>
      </c>
      <c r="C338" s="496" t="s">
        <v>261</v>
      </c>
      <c r="D338" s="496" t="s">
        <v>556</v>
      </c>
      <c r="E338" s="497">
        <v>117.8558</v>
      </c>
      <c r="F338" s="498">
        <v>4.2909354711435501</v>
      </c>
      <c r="G338" s="498">
        <v>8.8678011875529247E-2</v>
      </c>
      <c r="H338" s="498">
        <v>0.36583910592435837</v>
      </c>
      <c r="I338" s="498">
        <v>9.6717566721366277E-3</v>
      </c>
      <c r="J338" s="498">
        <v>9.9590940793749649E-3</v>
      </c>
      <c r="K338" s="498">
        <v>2.1255636124823726E-3</v>
      </c>
      <c r="L338" s="498">
        <v>1.0933255300120995E-2</v>
      </c>
      <c r="M338" s="498">
        <v>7.9672701725328754E-2</v>
      </c>
      <c r="N338" s="498">
        <v>1.417046933625668E-2</v>
      </c>
      <c r="O338" s="499">
        <v>505.7116327</v>
      </c>
      <c r="P338" s="499">
        <v>10.451218032</v>
      </c>
      <c r="Q338" s="499">
        <v>43.116260499999996</v>
      </c>
      <c r="R338" s="499">
        <v>1.13987262</v>
      </c>
      <c r="S338" s="499">
        <v>1.173737</v>
      </c>
      <c r="T338" s="499">
        <v>0.25051000000000001</v>
      </c>
      <c r="U338" s="499">
        <v>1.2885475500000001</v>
      </c>
      <c r="V338" s="499">
        <v>9.3898900000000012</v>
      </c>
      <c r="W338" s="499">
        <v>1.670072</v>
      </c>
    </row>
    <row r="339" spans="1:23" customFormat="1" x14ac:dyDescent="0.3">
      <c r="A339" s="225" t="s">
        <v>829</v>
      </c>
      <c r="B339" s="496" t="s">
        <v>494</v>
      </c>
      <c r="C339" s="496" t="s">
        <v>261</v>
      </c>
      <c r="D339" s="496" t="s">
        <v>558</v>
      </c>
      <c r="E339" s="497">
        <v>117.4111</v>
      </c>
      <c r="F339" s="498">
        <v>4.2909404749636106</v>
      </c>
      <c r="G339" s="498">
        <v>8.8678127158335104E-2</v>
      </c>
      <c r="H339" s="498">
        <v>0.36583907058191256</v>
      </c>
      <c r="I339" s="498">
        <v>9.6717899755644904E-3</v>
      </c>
      <c r="J339" s="498">
        <v>9.9590924537799226E-3</v>
      </c>
      <c r="K339" s="498">
        <v>2.1255571236450388E-3</v>
      </c>
      <c r="L339" s="498">
        <v>1.0933276325662563E-2</v>
      </c>
      <c r="M339" s="498">
        <v>7.967279073273309E-2</v>
      </c>
      <c r="N339" s="498">
        <v>1.4170465995123118E-2</v>
      </c>
      <c r="O339" s="499">
        <v>503.80404119999997</v>
      </c>
      <c r="P339" s="499">
        <v>10.411796455599999</v>
      </c>
      <c r="Q339" s="499">
        <v>42.953567699999994</v>
      </c>
      <c r="R339" s="499">
        <v>1.1355755000000001</v>
      </c>
      <c r="S339" s="499">
        <v>1.169308</v>
      </c>
      <c r="T339" s="499">
        <v>0.24956400000000001</v>
      </c>
      <c r="U339" s="499">
        <v>1.2836879999999999</v>
      </c>
      <c r="V339" s="499">
        <v>9.3544699999999992</v>
      </c>
      <c r="W339" s="499">
        <v>1.66377</v>
      </c>
    </row>
    <row r="340" spans="1:23" customFormat="1" x14ac:dyDescent="0.3">
      <c r="A340" s="225" t="s">
        <v>1790</v>
      </c>
      <c r="B340" s="496" t="s">
        <v>494</v>
      </c>
      <c r="C340" s="496" t="s">
        <v>261</v>
      </c>
      <c r="D340" s="496" t="s">
        <v>1718</v>
      </c>
      <c r="E340" s="497">
        <v>115.11969999999999</v>
      </c>
      <c r="F340" s="498">
        <v>4.2279250336823324</v>
      </c>
      <c r="G340" s="498">
        <v>8.7818195913470939E-2</v>
      </c>
      <c r="H340" s="498">
        <v>0.35281151097509816</v>
      </c>
      <c r="I340" s="498">
        <v>9.6471856684824577E-3</v>
      </c>
      <c r="J340" s="498">
        <v>1.0027032732017197E-2</v>
      </c>
      <c r="K340" s="498">
        <v>2.1255527941785811E-3</v>
      </c>
      <c r="L340" s="498">
        <v>1.0905464051765248E-2</v>
      </c>
      <c r="M340" s="498">
        <v>8.0216244482916477E-2</v>
      </c>
      <c r="N340" s="498">
        <v>1.417048515588557E-2</v>
      </c>
      <c r="O340" s="499">
        <v>486.71746150000001</v>
      </c>
      <c r="P340" s="499">
        <v>10.109604368099999</v>
      </c>
      <c r="Q340" s="499">
        <v>40.615555300000004</v>
      </c>
      <c r="R340" s="499">
        <v>1.11058112</v>
      </c>
      <c r="S340" s="499">
        <v>1.154309</v>
      </c>
      <c r="T340" s="499">
        <v>0.24469299999999999</v>
      </c>
      <c r="U340" s="499">
        <v>1.2554337499999999</v>
      </c>
      <c r="V340" s="499">
        <v>9.23447</v>
      </c>
      <c r="W340" s="499">
        <v>1.631302</v>
      </c>
    </row>
    <row r="341" spans="1:23" customFormat="1" x14ac:dyDescent="0.3">
      <c r="A341" s="225" t="s">
        <v>1791</v>
      </c>
      <c r="B341" s="496" t="s">
        <v>494</v>
      </c>
      <c r="C341" s="496" t="s">
        <v>261</v>
      </c>
      <c r="D341" s="496" t="s">
        <v>1720</v>
      </c>
      <c r="E341" s="497">
        <v>114.6534</v>
      </c>
      <c r="F341" s="498">
        <v>4.2279237859496535</v>
      </c>
      <c r="G341" s="498">
        <v>8.7818265581308536E-2</v>
      </c>
      <c r="H341" s="498">
        <v>0.35281162006534472</v>
      </c>
      <c r="I341" s="498">
        <v>9.6471663291276145E-3</v>
      </c>
      <c r="J341" s="498">
        <v>1.002700312419867E-2</v>
      </c>
      <c r="K341" s="498">
        <v>2.1255540611966155E-3</v>
      </c>
      <c r="L341" s="498">
        <v>1.0905445281169159E-2</v>
      </c>
      <c r="M341" s="498">
        <v>8.0216024993589388E-2</v>
      </c>
      <c r="N341" s="498">
        <v>1.4170473793188865E-2</v>
      </c>
      <c r="O341" s="499">
        <v>484.74583699999999</v>
      </c>
      <c r="P341" s="499">
        <v>10.068662731</v>
      </c>
      <c r="Q341" s="499">
        <v>40.451051799999995</v>
      </c>
      <c r="R341" s="499">
        <v>1.1060804200000001</v>
      </c>
      <c r="S341" s="499">
        <v>1.1496299999999999</v>
      </c>
      <c r="T341" s="499">
        <v>0.24370200000000003</v>
      </c>
      <c r="U341" s="499">
        <v>1.2503463800000001</v>
      </c>
      <c r="V341" s="499">
        <v>9.1970400000000012</v>
      </c>
      <c r="W341" s="499">
        <v>1.6246930000000002</v>
      </c>
    </row>
    <row r="342" spans="1:23" customFormat="1" x14ac:dyDescent="0.3">
      <c r="A342" s="225" t="s">
        <v>830</v>
      </c>
      <c r="B342" s="496" t="s">
        <v>494</v>
      </c>
      <c r="C342" s="496" t="s">
        <v>831</v>
      </c>
      <c r="D342" s="496" t="s">
        <v>832</v>
      </c>
      <c r="E342" s="497">
        <v>8.8166877000000008E-3</v>
      </c>
      <c r="F342" s="498">
        <v>9.9195570104405508</v>
      </c>
      <c r="G342" s="498">
        <v>0.94601213725626232</v>
      </c>
      <c r="H342" s="498">
        <v>1.587008099379543</v>
      </c>
      <c r="I342" s="498">
        <v>9.4385648986977266E-2</v>
      </c>
      <c r="J342" s="498">
        <v>1.6318003301852239E-2</v>
      </c>
      <c r="K342" s="498">
        <v>4.8122372532260604E-3</v>
      </c>
      <c r="L342" s="498">
        <v>0.1066965155519799</v>
      </c>
      <c r="M342" s="498">
        <v>0.13054418497776663</v>
      </c>
      <c r="N342" s="498">
        <v>3.208177578979008E-2</v>
      </c>
      <c r="O342" s="499">
        <v>8.7457636283399989E-2</v>
      </c>
      <c r="P342" s="499">
        <v>8.3406935745980008E-3</v>
      </c>
      <c r="Q342" s="499">
        <v>1.3992154789599996E-2</v>
      </c>
      <c r="R342" s="499">
        <v>8.3216879048000003E-4</v>
      </c>
      <c r="S342" s="499">
        <v>1.4387073900000002E-4</v>
      </c>
      <c r="T342" s="499">
        <v>4.2427992999999995E-5</v>
      </c>
      <c r="U342" s="499">
        <v>9.4070985629999995E-4</v>
      </c>
      <c r="V342" s="499">
        <v>1.15096731E-3</v>
      </c>
      <c r="W342" s="499">
        <v>2.82854998E-4</v>
      </c>
    </row>
    <row r="343" spans="1:23" customFormat="1" x14ac:dyDescent="0.3">
      <c r="A343" s="225" t="s">
        <v>834</v>
      </c>
      <c r="B343" s="496" t="s">
        <v>494</v>
      </c>
      <c r="C343" s="496" t="s">
        <v>831</v>
      </c>
      <c r="D343" s="496" t="s">
        <v>504</v>
      </c>
      <c r="E343" s="497">
        <v>5.3366699999999998E-5</v>
      </c>
      <c r="F343" s="498">
        <v>17.828092881890768</v>
      </c>
      <c r="G343" s="498">
        <v>2.7982418447833575</v>
      </c>
      <c r="H343" s="498">
        <v>2.5443947180545168</v>
      </c>
      <c r="I343" s="498">
        <v>0.10746879570968412</v>
      </c>
      <c r="J343" s="498">
        <v>1.6318022287306503E-2</v>
      </c>
      <c r="K343" s="498">
        <v>4.8122330966688968E-3</v>
      </c>
      <c r="L343" s="498">
        <v>0.12148582730429278</v>
      </c>
      <c r="M343" s="498">
        <v>0.1305441408218983</v>
      </c>
      <c r="N343" s="498">
        <v>3.2081766344930457E-2</v>
      </c>
      <c r="O343" s="499">
        <v>9.5142648440000005E-4</v>
      </c>
      <c r="P343" s="499">
        <v>1.4933293305799999E-4</v>
      </c>
      <c r="Q343" s="499">
        <v>1.3578594959999998E-4</v>
      </c>
      <c r="R343" s="499">
        <v>5.7352549799999997E-6</v>
      </c>
      <c r="S343" s="499">
        <v>8.7083900000000001E-7</v>
      </c>
      <c r="T343" s="499">
        <v>2.5681300000000001E-7</v>
      </c>
      <c r="U343" s="499">
        <v>6.4832977000000008E-6</v>
      </c>
      <c r="V343" s="499">
        <v>6.9667100000000004E-6</v>
      </c>
      <c r="W343" s="499">
        <v>1.712098E-6</v>
      </c>
    </row>
    <row r="344" spans="1:23" customFormat="1" x14ac:dyDescent="0.3">
      <c r="A344" s="225" t="s">
        <v>836</v>
      </c>
      <c r="B344" s="496" t="s">
        <v>494</v>
      </c>
      <c r="C344" s="496" t="s">
        <v>831</v>
      </c>
      <c r="D344" s="496" t="s">
        <v>508</v>
      </c>
      <c r="E344" s="497">
        <v>3.1176700000000003E-3</v>
      </c>
      <c r="F344" s="498">
        <v>13.998445092007811</v>
      </c>
      <c r="G344" s="498">
        <v>1.2891447005937127</v>
      </c>
      <c r="H344" s="498">
        <v>1.9500283256406223</v>
      </c>
      <c r="I344" s="498">
        <v>8.3608096687590408E-2</v>
      </c>
      <c r="J344" s="498">
        <v>1.6317923320941598E-2</v>
      </c>
      <c r="K344" s="498">
        <v>4.8122187402771938E-3</v>
      </c>
      <c r="L344" s="498">
        <v>9.4513044036091051E-2</v>
      </c>
      <c r="M344" s="498">
        <v>0.13054364316941819</v>
      </c>
      <c r="N344" s="498">
        <v>3.2081618644692986E-2</v>
      </c>
      <c r="O344" s="499">
        <v>4.3642532309999996E-2</v>
      </c>
      <c r="P344" s="499">
        <v>4.0191277587000003E-3</v>
      </c>
      <c r="Q344" s="499">
        <v>6.0795448099999995E-3</v>
      </c>
      <c r="R344" s="499">
        <v>2.6066245480000001E-4</v>
      </c>
      <c r="S344" s="499">
        <v>5.0873900000000001E-5</v>
      </c>
      <c r="T344" s="499">
        <v>1.5002909999999999E-5</v>
      </c>
      <c r="U344" s="499">
        <v>2.94660482E-4</v>
      </c>
      <c r="V344" s="499">
        <v>4.0699200000000001E-4</v>
      </c>
      <c r="W344" s="499">
        <v>1.000199E-4</v>
      </c>
    </row>
    <row r="345" spans="1:23" customFormat="1" x14ac:dyDescent="0.3">
      <c r="A345" s="225" t="s">
        <v>837</v>
      </c>
      <c r="B345" s="496" t="s">
        <v>494</v>
      </c>
      <c r="C345" s="496" t="s">
        <v>831</v>
      </c>
      <c r="D345" s="496" t="s">
        <v>510</v>
      </c>
      <c r="E345" s="497">
        <v>9.38831E-4</v>
      </c>
      <c r="F345" s="498">
        <v>13.998536925176095</v>
      </c>
      <c r="G345" s="498">
        <v>1.2891511997047391</v>
      </c>
      <c r="H345" s="498">
        <v>1.8238713357356116</v>
      </c>
      <c r="I345" s="498">
        <v>6.9392045639737082E-2</v>
      </c>
      <c r="J345" s="498">
        <v>1.6318070025382634E-2</v>
      </c>
      <c r="K345" s="498">
        <v>4.8122505541465929E-3</v>
      </c>
      <c r="L345" s="498">
        <v>7.844297983343114E-2</v>
      </c>
      <c r="M345" s="498">
        <v>0.13054458150614967</v>
      </c>
      <c r="N345" s="498">
        <v>3.2081918897011286E-2</v>
      </c>
      <c r="O345" s="499">
        <v>1.3142260419999999E-2</v>
      </c>
      <c r="P345" s="499">
        <v>1.21029510997E-3</v>
      </c>
      <c r="Q345" s="499">
        <v>1.7123069499999999E-3</v>
      </c>
      <c r="R345" s="499">
        <v>6.514740360000001E-5</v>
      </c>
      <c r="S345" s="499">
        <v>1.5319910000000003E-5</v>
      </c>
      <c r="T345" s="499">
        <v>4.5178899999999997E-6</v>
      </c>
      <c r="U345" s="499">
        <v>7.3644701199999989E-5</v>
      </c>
      <c r="V345" s="499">
        <v>1.225593E-4</v>
      </c>
      <c r="W345" s="499">
        <v>3.0119500000000002E-5</v>
      </c>
    </row>
    <row r="346" spans="1:23" customFormat="1" x14ac:dyDescent="0.3">
      <c r="A346" s="225" t="s">
        <v>1792</v>
      </c>
      <c r="B346" s="496" t="s">
        <v>494</v>
      </c>
      <c r="C346" s="496" t="s">
        <v>831</v>
      </c>
      <c r="D346" s="496" t="s">
        <v>512</v>
      </c>
      <c r="E346" s="497">
        <v>1.12871E-3</v>
      </c>
      <c r="F346" s="498">
        <v>13.998584127012252</v>
      </c>
      <c r="G346" s="498">
        <v>1.2891579777710838</v>
      </c>
      <c r="H346" s="498">
        <v>1.7228891034898246</v>
      </c>
      <c r="I346" s="498">
        <v>7.553437738657405E-2</v>
      </c>
      <c r="J346" s="498">
        <v>1.6318088791629382E-2</v>
      </c>
      <c r="K346" s="498">
        <v>4.8122458381692377E-3</v>
      </c>
      <c r="L346" s="498">
        <v>8.5386265205411482E-2</v>
      </c>
      <c r="M346" s="498">
        <v>0.13054486980712496</v>
      </c>
      <c r="N346" s="498">
        <v>3.2081757050083724E-2</v>
      </c>
      <c r="O346" s="499">
        <v>1.580034189E-2</v>
      </c>
      <c r="P346" s="499">
        <v>1.4550855010899998E-3</v>
      </c>
      <c r="Q346" s="499">
        <v>1.9446421599999999E-3</v>
      </c>
      <c r="R346" s="499">
        <v>8.5256407100000003E-5</v>
      </c>
      <c r="S346" s="499">
        <v>1.8418389999999999E-5</v>
      </c>
      <c r="T346" s="499">
        <v>5.4316300000000002E-6</v>
      </c>
      <c r="U346" s="499">
        <v>9.6376331399999999E-5</v>
      </c>
      <c r="V346" s="499">
        <v>1.473473E-4</v>
      </c>
      <c r="W346" s="499">
        <v>3.6211000000000003E-5</v>
      </c>
    </row>
    <row r="347" spans="1:23" customFormat="1" x14ac:dyDescent="0.3">
      <c r="A347" s="225" t="s">
        <v>1793</v>
      </c>
      <c r="B347" s="496" t="s">
        <v>494</v>
      </c>
      <c r="C347" s="496" t="s">
        <v>831</v>
      </c>
      <c r="D347" s="496" t="s">
        <v>522</v>
      </c>
      <c r="E347" s="497">
        <v>3.5781100000000002E-3</v>
      </c>
      <c r="F347" s="498">
        <v>3.890622473596395</v>
      </c>
      <c r="G347" s="498">
        <v>0.4211307846265207</v>
      </c>
      <c r="H347" s="498">
        <v>1.1514109180545036</v>
      </c>
      <c r="I347" s="498">
        <v>0.11608566254251547</v>
      </c>
      <c r="J347" s="498">
        <v>1.6318028232782111E-2</v>
      </c>
      <c r="K347" s="498">
        <v>4.8122472478487246E-3</v>
      </c>
      <c r="L347" s="498">
        <v>0.13122711263767742</v>
      </c>
      <c r="M347" s="498">
        <v>0.13054433765311854</v>
      </c>
      <c r="N347" s="498">
        <v>3.2081881216619944E-2</v>
      </c>
      <c r="O347" s="499">
        <v>1.3921075178999999E-2</v>
      </c>
      <c r="P347" s="499">
        <v>1.5068522717800001E-3</v>
      </c>
      <c r="Q347" s="499">
        <v>4.1198749199999997E-3</v>
      </c>
      <c r="R347" s="499">
        <v>4.1536727000000004E-4</v>
      </c>
      <c r="S347" s="499">
        <v>5.8387700000000003E-5</v>
      </c>
      <c r="T347" s="499">
        <v>1.7218750000000002E-5</v>
      </c>
      <c r="U347" s="499">
        <v>4.6954504399999996E-4</v>
      </c>
      <c r="V347" s="499">
        <v>4.67102E-4</v>
      </c>
      <c r="W347" s="499">
        <v>1.147925E-4</v>
      </c>
    </row>
    <row r="348" spans="1:23" customFormat="1" x14ac:dyDescent="0.3">
      <c r="A348" s="225" t="s">
        <v>839</v>
      </c>
      <c r="B348" s="496" t="s">
        <v>840</v>
      </c>
      <c r="C348" s="496" t="s">
        <v>831</v>
      </c>
      <c r="D348" s="496" t="s">
        <v>841</v>
      </c>
      <c r="E348" s="497">
        <v>154570.43352699984</v>
      </c>
      <c r="F348" s="498">
        <v>0.61543491819261897</v>
      </c>
      <c r="G348" s="498">
        <v>0.81958499531348894</v>
      </c>
      <c r="H348" s="498">
        <v>7.2749516674674886E-2</v>
      </c>
      <c r="I348" s="498">
        <v>2.6025824660526824E-2</v>
      </c>
      <c r="J348" s="498">
        <v>8.5081525460707248E-3</v>
      </c>
      <c r="K348" s="498">
        <v>2.7485433373310017E-3</v>
      </c>
      <c r="L348" s="498">
        <v>2.8289039169964499E-2</v>
      </c>
      <c r="M348" s="498">
        <v>6.8065244634655492E-2</v>
      </c>
      <c r="N348" s="498">
        <v>1.8323712667631633E-2</v>
      </c>
      <c r="O348" s="499">
        <v>95128.042112686788</v>
      </c>
      <c r="P348" s="499">
        <v>126683.60803783011</v>
      </c>
      <c r="Q348" s="499">
        <v>11244.924331284201</v>
      </c>
      <c r="R348" s="499">
        <v>4022.8230006753147</v>
      </c>
      <c r="S348" s="499">
        <v>1315.1088275599996</v>
      </c>
      <c r="T348" s="499">
        <v>424.84353521899988</v>
      </c>
      <c r="U348" s="499">
        <v>4372.6490485636923</v>
      </c>
      <c r="V348" s="499">
        <v>10520.874371299999</v>
      </c>
      <c r="W348" s="499">
        <v>2832.3042108600002</v>
      </c>
    </row>
    <row r="349" spans="1:23" customFormat="1" x14ac:dyDescent="0.3">
      <c r="A349" s="225" t="s">
        <v>842</v>
      </c>
      <c r="B349" s="496" t="s">
        <v>840</v>
      </c>
      <c r="C349" s="496" t="s">
        <v>560</v>
      </c>
      <c r="D349" s="496" t="s">
        <v>561</v>
      </c>
      <c r="E349" s="497">
        <v>2498.3423350000003</v>
      </c>
      <c r="F349" s="498">
        <v>0.80143181124535501</v>
      </c>
      <c r="G349" s="498">
        <v>2.4328094295804337E-2</v>
      </c>
      <c r="H349" s="498">
        <v>6.2720684541816382E-2</v>
      </c>
      <c r="I349" s="498">
        <v>2.132945376767191E-3</v>
      </c>
      <c r="J349" s="498">
        <v>2.4639282590550185E-3</v>
      </c>
      <c r="K349" s="498">
        <v>1.2840714285058134E-3</v>
      </c>
      <c r="L349" s="498">
        <v>2.3184267420861683E-3</v>
      </c>
      <c r="M349" s="498">
        <v>1.9711430779561279E-2</v>
      </c>
      <c r="N349" s="498">
        <v>8.5605160791545412E-3</v>
      </c>
      <c r="O349" s="499">
        <v>2002.2510226499996</v>
      </c>
      <c r="P349" s="499">
        <v>60.779907909079995</v>
      </c>
      <c r="Q349" s="499">
        <v>156.69774147099997</v>
      </c>
      <c r="R349" s="499">
        <v>5.3288277330199998</v>
      </c>
      <c r="S349" s="499">
        <v>6.1557362800000002</v>
      </c>
      <c r="T349" s="499">
        <v>3.2080500110000001</v>
      </c>
      <c r="U349" s="499">
        <v>5.7922236803500011</v>
      </c>
      <c r="V349" s="499">
        <v>49.245902000000001</v>
      </c>
      <c r="W349" s="499">
        <v>21.387099730000003</v>
      </c>
    </row>
    <row r="350" spans="1:23" customFormat="1" x14ac:dyDescent="0.3">
      <c r="A350" s="225" t="s">
        <v>844</v>
      </c>
      <c r="B350" s="496" t="s">
        <v>840</v>
      </c>
      <c r="C350" s="496" t="s">
        <v>560</v>
      </c>
      <c r="D350" s="496" t="s">
        <v>502</v>
      </c>
      <c r="E350" s="497">
        <v>29.322600000000001</v>
      </c>
      <c r="F350" s="498">
        <v>5.0355901932297957</v>
      </c>
      <c r="G350" s="498">
        <v>0.593597035051462</v>
      </c>
      <c r="H350" s="498">
        <v>0.23628646845777657</v>
      </c>
      <c r="I350" s="498">
        <v>1.6960491907266069E-2</v>
      </c>
      <c r="J350" s="498">
        <v>2.4639254363528471E-3</v>
      </c>
      <c r="K350" s="498">
        <v>1.284074399950891E-3</v>
      </c>
      <c r="L350" s="498">
        <v>1.8435404091042405E-2</v>
      </c>
      <c r="M350" s="498">
        <v>1.9711348925402248E-2</v>
      </c>
      <c r="N350" s="498">
        <v>8.5605301030604371E-3</v>
      </c>
      <c r="O350" s="499">
        <v>147.656597</v>
      </c>
      <c r="P350" s="499">
        <v>17.40580842</v>
      </c>
      <c r="Q350" s="499">
        <v>6.9285335999999997</v>
      </c>
      <c r="R350" s="499">
        <v>0.49732572000000003</v>
      </c>
      <c r="S350" s="499">
        <v>7.2248699999999999E-2</v>
      </c>
      <c r="T350" s="499">
        <v>3.7652400000000003E-2</v>
      </c>
      <c r="U350" s="499">
        <v>0.54057398000000001</v>
      </c>
      <c r="V350" s="499">
        <v>0.57798799999999995</v>
      </c>
      <c r="W350" s="499">
        <v>0.25101699999999999</v>
      </c>
    </row>
    <row r="351" spans="1:23" customFormat="1" x14ac:dyDescent="0.3">
      <c r="A351" s="225" t="s">
        <v>845</v>
      </c>
      <c r="B351" s="496" t="s">
        <v>840</v>
      </c>
      <c r="C351" s="496" t="s">
        <v>560</v>
      </c>
      <c r="D351" s="496" t="s">
        <v>504</v>
      </c>
      <c r="E351" s="497">
        <v>1.4090449999999999</v>
      </c>
      <c r="F351" s="498">
        <v>4.262113587571724</v>
      </c>
      <c r="G351" s="498">
        <v>0.52800935789843484</v>
      </c>
      <c r="H351" s="498">
        <v>0.20443132760131866</v>
      </c>
      <c r="I351" s="498">
        <v>1.4590262198865193E-2</v>
      </c>
      <c r="J351" s="498">
        <v>2.4639241472060864E-3</v>
      </c>
      <c r="K351" s="498">
        <v>1.284071835888847E-3</v>
      </c>
      <c r="L351" s="498">
        <v>1.5859020116461862E-2</v>
      </c>
      <c r="M351" s="498">
        <v>1.9711364789627019E-2</v>
      </c>
      <c r="N351" s="498">
        <v>8.560521487958158E-3</v>
      </c>
      <c r="O351" s="499">
        <v>6.0055098399999993</v>
      </c>
      <c r="P351" s="499">
        <v>0.74398894570000007</v>
      </c>
      <c r="Q351" s="499">
        <v>0.28805294000000004</v>
      </c>
      <c r="R351" s="499">
        <v>2.0558336000000003E-2</v>
      </c>
      <c r="S351" s="499">
        <v>3.4717799999999998E-3</v>
      </c>
      <c r="T351" s="499">
        <v>1.8093150000000001E-3</v>
      </c>
      <c r="U351" s="499">
        <v>2.2346073000000001E-2</v>
      </c>
      <c r="V351" s="499">
        <v>2.7774199999999999E-2</v>
      </c>
      <c r="W351" s="499">
        <v>1.2062160000000001E-2</v>
      </c>
    </row>
    <row r="352" spans="1:23" customFormat="1" x14ac:dyDescent="0.3">
      <c r="A352" s="225" t="s">
        <v>846</v>
      </c>
      <c r="B352" s="496" t="s">
        <v>840</v>
      </c>
      <c r="C352" s="496" t="s">
        <v>560</v>
      </c>
      <c r="D352" s="496" t="s">
        <v>506</v>
      </c>
      <c r="E352" s="497">
        <v>1.7905579999999999</v>
      </c>
      <c r="F352" s="498">
        <v>3.759760219998459</v>
      </c>
      <c r="G352" s="498">
        <v>0.39501965253289761</v>
      </c>
      <c r="H352" s="498">
        <v>0.17473547352277891</v>
      </c>
      <c r="I352" s="498">
        <v>1.3094917897102468E-2</v>
      </c>
      <c r="J352" s="498">
        <v>2.4639190688042502E-3</v>
      </c>
      <c r="K352" s="498">
        <v>1.2840723394606597E-3</v>
      </c>
      <c r="L352" s="498">
        <v>1.4233641691584413E-2</v>
      </c>
      <c r="M352" s="498">
        <v>1.9711453077755649E-2</v>
      </c>
      <c r="N352" s="498">
        <v>8.5605325267318916E-3</v>
      </c>
      <c r="O352" s="499">
        <v>6.7320687399999999</v>
      </c>
      <c r="P352" s="499">
        <v>0.70730559900000001</v>
      </c>
      <c r="Q352" s="499">
        <v>0.31287399999999993</v>
      </c>
      <c r="R352" s="499">
        <v>2.344721E-2</v>
      </c>
      <c r="S352" s="499">
        <v>4.4117900000000005E-3</v>
      </c>
      <c r="T352" s="499">
        <v>2.2992059999999998E-3</v>
      </c>
      <c r="U352" s="499">
        <v>2.5486161E-2</v>
      </c>
      <c r="V352" s="499">
        <v>3.5294499999999999E-2</v>
      </c>
      <c r="W352" s="499">
        <v>1.5328130000000001E-2</v>
      </c>
    </row>
    <row r="353" spans="1:23" customFormat="1" x14ac:dyDescent="0.3">
      <c r="A353" s="225" t="s">
        <v>847</v>
      </c>
      <c r="B353" s="496" t="s">
        <v>840</v>
      </c>
      <c r="C353" s="496" t="s">
        <v>560</v>
      </c>
      <c r="D353" s="496" t="s">
        <v>508</v>
      </c>
      <c r="E353" s="497">
        <v>2.3088920000000002</v>
      </c>
      <c r="F353" s="498">
        <v>2.979487298236557</v>
      </c>
      <c r="G353" s="498">
        <v>0.21318753250909958</v>
      </c>
      <c r="H353" s="498">
        <v>0.1314904824478581</v>
      </c>
      <c r="I353" s="498">
        <v>1.1792702127254112E-2</v>
      </c>
      <c r="J353" s="498">
        <v>2.4639134268731495E-3</v>
      </c>
      <c r="K353" s="498">
        <v>1.2840661234912677E-3</v>
      </c>
      <c r="L353" s="498">
        <v>1.2818177636719257E-2</v>
      </c>
      <c r="M353" s="498">
        <v>1.9711316077148693E-2</v>
      </c>
      <c r="N353" s="498">
        <v>8.5604870214804323E-3</v>
      </c>
      <c r="O353" s="499">
        <v>6.8793143870000009</v>
      </c>
      <c r="P353" s="499">
        <v>0.49222698831</v>
      </c>
      <c r="Q353" s="499">
        <v>0.30359732300000003</v>
      </c>
      <c r="R353" s="499">
        <v>2.7228075600000002E-2</v>
      </c>
      <c r="S353" s="499">
        <v>5.6889100000000001E-3</v>
      </c>
      <c r="T353" s="499">
        <v>2.9647700000000003E-3</v>
      </c>
      <c r="U353" s="499">
        <v>2.9595787800000002E-2</v>
      </c>
      <c r="V353" s="499">
        <v>4.5511300000000005E-2</v>
      </c>
      <c r="W353" s="499">
        <v>1.976524E-2</v>
      </c>
    </row>
    <row r="354" spans="1:23" customFormat="1" x14ac:dyDescent="0.3">
      <c r="A354" s="225" t="s">
        <v>848</v>
      </c>
      <c r="B354" s="496" t="s">
        <v>840</v>
      </c>
      <c r="C354" s="496" t="s">
        <v>560</v>
      </c>
      <c r="D354" s="496" t="s">
        <v>510</v>
      </c>
      <c r="E354" s="497">
        <v>2.9150200000000002</v>
      </c>
      <c r="F354" s="498">
        <v>2.8144530593272084</v>
      </c>
      <c r="G354" s="498">
        <v>0.21265044298152327</v>
      </c>
      <c r="H354" s="498">
        <v>0.12064392731439236</v>
      </c>
      <c r="I354" s="498">
        <v>9.3467999876501711E-3</v>
      </c>
      <c r="J354" s="498">
        <v>2.4639316368326803E-3</v>
      </c>
      <c r="K354" s="498">
        <v>1.2840769531598411E-3</v>
      </c>
      <c r="L354" s="498">
        <v>1.015958813318605E-2</v>
      </c>
      <c r="M354" s="498">
        <v>1.971142565059588E-2</v>
      </c>
      <c r="N354" s="498">
        <v>8.5605587611748812E-3</v>
      </c>
      <c r="O354" s="499">
        <v>8.2041869569999992</v>
      </c>
      <c r="P354" s="499">
        <v>0.61988029430000002</v>
      </c>
      <c r="Q354" s="499">
        <v>0.35167946100000003</v>
      </c>
      <c r="R354" s="499">
        <v>2.7246108900000003E-2</v>
      </c>
      <c r="S354" s="499">
        <v>7.1824100000000002E-3</v>
      </c>
      <c r="T354" s="499">
        <v>3.74311E-3</v>
      </c>
      <c r="U354" s="499">
        <v>2.96154026E-2</v>
      </c>
      <c r="V354" s="499">
        <v>5.7459200000000002E-2</v>
      </c>
      <c r="W354" s="499">
        <v>2.4954200000000003E-2</v>
      </c>
    </row>
    <row r="355" spans="1:23" customFormat="1" x14ac:dyDescent="0.3">
      <c r="A355" s="225" t="s">
        <v>849</v>
      </c>
      <c r="B355" s="496" t="s">
        <v>840</v>
      </c>
      <c r="C355" s="496" t="s">
        <v>560</v>
      </c>
      <c r="D355" s="496" t="s">
        <v>512</v>
      </c>
      <c r="E355" s="497">
        <v>4.0362299999999998</v>
      </c>
      <c r="F355" s="498">
        <v>2.6517152469011926</v>
      </c>
      <c r="G355" s="498">
        <v>0.17887476136146849</v>
      </c>
      <c r="H355" s="498">
        <v>0.11121984153529409</v>
      </c>
      <c r="I355" s="498">
        <v>1.1074201594061786E-2</v>
      </c>
      <c r="J355" s="498">
        <v>2.463930449949582E-3</v>
      </c>
      <c r="K355" s="498">
        <v>1.2840769728186946E-3</v>
      </c>
      <c r="L355" s="498">
        <v>1.2037187053265052E-2</v>
      </c>
      <c r="M355" s="498">
        <v>1.9711413868882598E-2</v>
      </c>
      <c r="N355" s="498">
        <v>8.5605379277196806E-3</v>
      </c>
      <c r="O355" s="499">
        <v>10.702932630999999</v>
      </c>
      <c r="P355" s="499">
        <v>0.72197967804999996</v>
      </c>
      <c r="Q355" s="499">
        <v>0.44890886100000005</v>
      </c>
      <c r="R355" s="499">
        <v>4.4698024699999998E-2</v>
      </c>
      <c r="S355" s="499">
        <v>9.9449900000000008E-3</v>
      </c>
      <c r="T355" s="499">
        <v>5.1828299999999994E-3</v>
      </c>
      <c r="U355" s="499">
        <v>4.8584855499999996E-2</v>
      </c>
      <c r="V355" s="499">
        <v>7.95598E-2</v>
      </c>
      <c r="W355" s="499">
        <v>3.4552300000000001E-2</v>
      </c>
    </row>
    <row r="356" spans="1:23" customFormat="1" x14ac:dyDescent="0.3">
      <c r="A356" s="225" t="s">
        <v>850</v>
      </c>
      <c r="B356" s="496" t="s">
        <v>840</v>
      </c>
      <c r="C356" s="496" t="s">
        <v>560</v>
      </c>
      <c r="D356" s="496" t="s">
        <v>514</v>
      </c>
      <c r="E356" s="497">
        <v>4.9389099999999999</v>
      </c>
      <c r="F356" s="498">
        <v>2.5856667066215016</v>
      </c>
      <c r="G356" s="498">
        <v>0.13062017810407558</v>
      </c>
      <c r="H356" s="498">
        <v>0.10757308474946903</v>
      </c>
      <c r="I356" s="498">
        <v>3.0827869165463632E-3</v>
      </c>
      <c r="J356" s="498">
        <v>2.4639222014574066E-3</v>
      </c>
      <c r="K356" s="498">
        <v>1.2840707767503357E-3</v>
      </c>
      <c r="L356" s="498">
        <v>3.3508653225104326E-3</v>
      </c>
      <c r="M356" s="498">
        <v>1.9711393809565266E-2</v>
      </c>
      <c r="N356" s="498">
        <v>8.5605123397672761E-3</v>
      </c>
      <c r="O356" s="499">
        <v>12.770375154</v>
      </c>
      <c r="P356" s="499">
        <v>0.64512130383999999</v>
      </c>
      <c r="Q356" s="499">
        <v>0.53129378400000005</v>
      </c>
      <c r="R356" s="499">
        <v>1.5225607129999999E-2</v>
      </c>
      <c r="S356" s="499">
        <v>1.216909E-2</v>
      </c>
      <c r="T356" s="499">
        <v>6.3419100000000001E-3</v>
      </c>
      <c r="U356" s="499">
        <v>1.654962225E-2</v>
      </c>
      <c r="V356" s="499">
        <v>9.7352799999999989E-2</v>
      </c>
      <c r="W356" s="499">
        <v>4.2279600000000001E-2</v>
      </c>
    </row>
    <row r="357" spans="1:23" customFormat="1" x14ac:dyDescent="0.3">
      <c r="A357" s="225" t="s">
        <v>851</v>
      </c>
      <c r="B357" s="496" t="s">
        <v>840</v>
      </c>
      <c r="C357" s="496" t="s">
        <v>560</v>
      </c>
      <c r="D357" s="496" t="s">
        <v>516</v>
      </c>
      <c r="E357" s="497">
        <v>6.8830200000000001</v>
      </c>
      <c r="F357" s="498">
        <v>2.5780605808206283</v>
      </c>
      <c r="G357" s="498">
        <v>9.7126223634393036E-2</v>
      </c>
      <c r="H357" s="498">
        <v>0.10460400681677519</v>
      </c>
      <c r="I357" s="498">
        <v>3.0827956463877777E-3</v>
      </c>
      <c r="J357" s="498">
        <v>2.4639257186525681E-3</v>
      </c>
      <c r="K357" s="498">
        <v>1.2840729795932601E-3</v>
      </c>
      <c r="L357" s="498">
        <v>3.3508763013909591E-3</v>
      </c>
      <c r="M357" s="498">
        <v>1.971139122071416E-2</v>
      </c>
      <c r="N357" s="498">
        <v>8.5605155876344978E-3</v>
      </c>
      <c r="O357" s="499">
        <v>17.744842539</v>
      </c>
      <c r="P357" s="499">
        <v>0.66852173979999996</v>
      </c>
      <c r="Q357" s="499">
        <v>0.71999147099999994</v>
      </c>
      <c r="R357" s="499">
        <v>2.1218944090000001E-2</v>
      </c>
      <c r="S357" s="499">
        <v>1.6959249999999999E-2</v>
      </c>
      <c r="T357" s="499">
        <v>8.8383000000000003E-3</v>
      </c>
      <c r="U357" s="499">
        <v>2.3064148600000001E-2</v>
      </c>
      <c r="V357" s="499">
        <v>0.13567389999999999</v>
      </c>
      <c r="W357" s="499">
        <v>5.8922200000000001E-2</v>
      </c>
    </row>
    <row r="358" spans="1:23" customFormat="1" x14ac:dyDescent="0.3">
      <c r="A358" s="225" t="s">
        <v>852</v>
      </c>
      <c r="B358" s="496" t="s">
        <v>840</v>
      </c>
      <c r="C358" s="496" t="s">
        <v>560</v>
      </c>
      <c r="D358" s="496" t="s">
        <v>518</v>
      </c>
      <c r="E358" s="497">
        <v>8.3057200000000009</v>
      </c>
      <c r="F358" s="498">
        <v>2.5760415819459359</v>
      </c>
      <c r="G358" s="498">
        <v>8.0151946814966055E-2</v>
      </c>
      <c r="H358" s="498">
        <v>0.10456907155550632</v>
      </c>
      <c r="I358" s="498">
        <v>3.0827914617877795E-3</v>
      </c>
      <c r="J358" s="498">
        <v>2.4639212494521846E-3</v>
      </c>
      <c r="K358" s="498">
        <v>1.2840716999850705E-3</v>
      </c>
      <c r="L358" s="498">
        <v>3.3508683052161634E-3</v>
      </c>
      <c r="M358" s="498">
        <v>1.9711379627533793E-2</v>
      </c>
      <c r="N358" s="498">
        <v>8.560522146183594E-3</v>
      </c>
      <c r="O358" s="499">
        <v>21.395880088000002</v>
      </c>
      <c r="P358" s="499">
        <v>0.66571962769999993</v>
      </c>
      <c r="Q358" s="499">
        <v>0.86852142900000007</v>
      </c>
      <c r="R358" s="499">
        <v>2.5604802699999998E-2</v>
      </c>
      <c r="S358" s="499">
        <v>2.0464639999999999E-2</v>
      </c>
      <c r="T358" s="499">
        <v>1.066514E-2</v>
      </c>
      <c r="U358" s="499">
        <v>2.7831373899999998E-2</v>
      </c>
      <c r="V358" s="499">
        <v>0.16371720000000001</v>
      </c>
      <c r="W358" s="499">
        <v>7.1101300000000006E-2</v>
      </c>
    </row>
    <row r="359" spans="1:23" customFormat="1" x14ac:dyDescent="0.3">
      <c r="A359" s="225" t="s">
        <v>853</v>
      </c>
      <c r="B359" s="496" t="s">
        <v>840</v>
      </c>
      <c r="C359" s="496" t="s">
        <v>560</v>
      </c>
      <c r="D359" s="496" t="s">
        <v>520</v>
      </c>
      <c r="E359" s="497">
        <v>8.2021800000000002</v>
      </c>
      <c r="F359" s="498">
        <v>2.6310012428403184</v>
      </c>
      <c r="G359" s="498">
        <v>6.1858346696853757E-2</v>
      </c>
      <c r="H359" s="498">
        <v>5.1605844178011215E-2</v>
      </c>
      <c r="I359" s="498">
        <v>2.8403826421756163E-3</v>
      </c>
      <c r="J359" s="498">
        <v>2.4639205674588951E-3</v>
      </c>
      <c r="K359" s="498">
        <v>1.2840708201965819E-3</v>
      </c>
      <c r="L359" s="498">
        <v>3.0873863411922196E-3</v>
      </c>
      <c r="M359" s="498">
        <v>1.9711357224542741E-2</v>
      </c>
      <c r="N359" s="498">
        <v>8.5605168382064268E-3</v>
      </c>
      <c r="O359" s="499">
        <v>21.579945774000002</v>
      </c>
      <c r="P359" s="499">
        <v>0.50737329410999998</v>
      </c>
      <c r="Q359" s="499">
        <v>0.42328042300000002</v>
      </c>
      <c r="R359" s="499">
        <v>2.3297329699999998E-2</v>
      </c>
      <c r="S359" s="499">
        <v>2.0209520000000002E-2</v>
      </c>
      <c r="T359" s="499">
        <v>1.053218E-2</v>
      </c>
      <c r="U359" s="499">
        <v>2.5323298500000001E-2</v>
      </c>
      <c r="V359" s="499">
        <v>0.16167609999999999</v>
      </c>
      <c r="W359" s="499">
        <v>7.0214899999999997E-2</v>
      </c>
    </row>
    <row r="360" spans="1:23" customFormat="1" x14ac:dyDescent="0.3">
      <c r="A360" s="225" t="s">
        <v>854</v>
      </c>
      <c r="B360" s="496" t="s">
        <v>840</v>
      </c>
      <c r="C360" s="496" t="s">
        <v>560</v>
      </c>
      <c r="D360" s="496" t="s">
        <v>522</v>
      </c>
      <c r="E360" s="497">
        <v>12.4923</v>
      </c>
      <c r="F360" s="498">
        <v>2.5819996205662687</v>
      </c>
      <c r="G360" s="498">
        <v>5.9301059934519666E-2</v>
      </c>
      <c r="H360" s="498">
        <v>5.1250273128247002E-2</v>
      </c>
      <c r="I360" s="498">
        <v>3.0632878493151781E-3</v>
      </c>
      <c r="J360" s="498">
        <v>2.4639177733483827E-3</v>
      </c>
      <c r="K360" s="498">
        <v>1.2840693867422332E-3</v>
      </c>
      <c r="L360" s="498">
        <v>3.3296678914211154E-3</v>
      </c>
      <c r="M360" s="498">
        <v>1.9711342186787058E-2</v>
      </c>
      <c r="N360" s="498">
        <v>8.5604972663160511E-3</v>
      </c>
      <c r="O360" s="499">
        <v>32.255113860000002</v>
      </c>
      <c r="P360" s="499">
        <v>0.74080663101999999</v>
      </c>
      <c r="Q360" s="499">
        <v>0.640233787</v>
      </c>
      <c r="R360" s="499">
        <v>3.8267510800000001E-2</v>
      </c>
      <c r="S360" s="499">
        <v>3.0780000000000002E-2</v>
      </c>
      <c r="T360" s="499">
        <v>1.604098E-2</v>
      </c>
      <c r="U360" s="499">
        <v>4.1595210200000003E-2</v>
      </c>
      <c r="V360" s="499">
        <v>0.24623999999999999</v>
      </c>
      <c r="W360" s="499">
        <v>0.1069403</v>
      </c>
    </row>
    <row r="361" spans="1:23" customFormat="1" x14ac:dyDescent="0.3">
      <c r="A361" s="225" t="s">
        <v>855</v>
      </c>
      <c r="B361" s="496" t="s">
        <v>840</v>
      </c>
      <c r="C361" s="496" t="s">
        <v>560</v>
      </c>
      <c r="D361" s="496" t="s">
        <v>524</v>
      </c>
      <c r="E361" s="497">
        <v>16.52216</v>
      </c>
      <c r="F361" s="498">
        <v>2.2558812758138163</v>
      </c>
      <c r="G361" s="498">
        <v>5.5351090854343497E-2</v>
      </c>
      <c r="H361" s="498">
        <v>5.000849065739589E-2</v>
      </c>
      <c r="I361" s="498">
        <v>2.1168605981300263E-3</v>
      </c>
      <c r="J361" s="498">
        <v>2.463921182218306E-3</v>
      </c>
      <c r="K361" s="498">
        <v>1.2840736320190581E-3</v>
      </c>
      <c r="L361" s="498">
        <v>2.3009399134253632E-3</v>
      </c>
      <c r="M361" s="498">
        <v>1.9711405772610845E-2</v>
      </c>
      <c r="N361" s="498">
        <v>8.5605271949914536E-3</v>
      </c>
      <c r="O361" s="499">
        <v>37.272031380000001</v>
      </c>
      <c r="P361" s="499">
        <v>0.91451957926999994</v>
      </c>
      <c r="Q361" s="499">
        <v>0.82624828400000006</v>
      </c>
      <c r="R361" s="499">
        <v>3.4975109499999997E-2</v>
      </c>
      <c r="S361" s="499">
        <v>4.0709300000000004E-2</v>
      </c>
      <c r="T361" s="499">
        <v>2.1215669999999999E-2</v>
      </c>
      <c r="U361" s="499">
        <v>3.8016497399999995E-2</v>
      </c>
      <c r="V361" s="499">
        <v>0.32567499999999999</v>
      </c>
      <c r="W361" s="499">
        <v>0.14143839999999999</v>
      </c>
    </row>
    <row r="362" spans="1:23" customFormat="1" x14ac:dyDescent="0.3">
      <c r="A362" s="225" t="s">
        <v>856</v>
      </c>
      <c r="B362" s="496" t="s">
        <v>840</v>
      </c>
      <c r="C362" s="496" t="s">
        <v>560</v>
      </c>
      <c r="D362" s="496" t="s">
        <v>526</v>
      </c>
      <c r="E362" s="497">
        <v>29.187399999999997</v>
      </c>
      <c r="F362" s="498">
        <v>2.2875597408470782</v>
      </c>
      <c r="G362" s="498">
        <v>4.6554655443787396E-2</v>
      </c>
      <c r="H362" s="498">
        <v>8.5347089257693409E-2</v>
      </c>
      <c r="I362" s="498">
        <v>2.3612951444801525E-3</v>
      </c>
      <c r="J362" s="498">
        <v>2.4639227886005611E-3</v>
      </c>
      <c r="K362" s="498">
        <v>1.2840746349452165E-3</v>
      </c>
      <c r="L362" s="498">
        <v>2.5666353152387681E-3</v>
      </c>
      <c r="M362" s="498">
        <v>1.9711348047445135E-2</v>
      </c>
      <c r="N362" s="498">
        <v>8.5605089867545597E-3</v>
      </c>
      <c r="O362" s="499">
        <v>66.767921180000002</v>
      </c>
      <c r="P362" s="499">
        <v>1.3588093503000001</v>
      </c>
      <c r="Q362" s="499">
        <v>2.4910596330000003</v>
      </c>
      <c r="R362" s="499">
        <v>6.8920065899999994E-2</v>
      </c>
      <c r="S362" s="499">
        <v>7.1915500000000007E-2</v>
      </c>
      <c r="T362" s="499">
        <v>3.7478800000000007E-2</v>
      </c>
      <c r="U362" s="499">
        <v>7.4913411600000007E-2</v>
      </c>
      <c r="V362" s="499">
        <v>0.57532300000000003</v>
      </c>
      <c r="W362" s="499">
        <v>0.249859</v>
      </c>
    </row>
    <row r="363" spans="1:23" customFormat="1" x14ac:dyDescent="0.3">
      <c r="A363" s="225" t="s">
        <v>857</v>
      </c>
      <c r="B363" s="496" t="s">
        <v>840</v>
      </c>
      <c r="C363" s="496" t="s">
        <v>560</v>
      </c>
      <c r="D363" s="496" t="s">
        <v>528</v>
      </c>
      <c r="E363" s="497">
        <v>46.286099999999998</v>
      </c>
      <c r="F363" s="498">
        <v>2.2875619298234242</v>
      </c>
      <c r="G363" s="498">
        <v>4.6554779730847914E-2</v>
      </c>
      <c r="H363" s="498">
        <v>8.5390815817275603E-2</v>
      </c>
      <c r="I363" s="498">
        <v>2.8109802726952586E-3</v>
      </c>
      <c r="J363" s="498">
        <v>2.46392113399055E-3</v>
      </c>
      <c r="K363" s="498">
        <v>1.2840723240886574E-3</v>
      </c>
      <c r="L363" s="498">
        <v>3.0554228807352533E-3</v>
      </c>
      <c r="M363" s="498">
        <v>1.9711360430021106E-2</v>
      </c>
      <c r="N363" s="498">
        <v>8.5604965637632036E-3</v>
      </c>
      <c r="O363" s="499">
        <v>105.88232024</v>
      </c>
      <c r="P363" s="499">
        <v>2.1548391900999997</v>
      </c>
      <c r="Q363" s="499">
        <v>3.9524078399999998</v>
      </c>
      <c r="R363" s="499">
        <v>0.130109314</v>
      </c>
      <c r="S363" s="499">
        <v>0.11404529999999999</v>
      </c>
      <c r="T363" s="499">
        <v>5.9434700000000007E-2</v>
      </c>
      <c r="U363" s="499">
        <v>0.14142360900000001</v>
      </c>
      <c r="V363" s="499">
        <v>0.9123619999999999</v>
      </c>
      <c r="W363" s="499">
        <v>0.39623200000000003</v>
      </c>
    </row>
    <row r="364" spans="1:23" customFormat="1" x14ac:dyDescent="0.3">
      <c r="A364" s="225" t="s">
        <v>858</v>
      </c>
      <c r="B364" s="496" t="s">
        <v>840</v>
      </c>
      <c r="C364" s="496" t="s">
        <v>560</v>
      </c>
      <c r="D364" s="496" t="s">
        <v>530</v>
      </c>
      <c r="E364" s="497">
        <v>44.762299999999996</v>
      </c>
      <c r="F364" s="498">
        <v>2.2875707606624327</v>
      </c>
      <c r="G364" s="498">
        <v>4.6555032987581069E-2</v>
      </c>
      <c r="H364" s="498">
        <v>8.412821548490583E-2</v>
      </c>
      <c r="I364" s="498">
        <v>3.2616492673522143E-3</v>
      </c>
      <c r="J364" s="498">
        <v>2.4639283504198847E-3</v>
      </c>
      <c r="K364" s="498">
        <v>1.2840761086896784E-3</v>
      </c>
      <c r="L364" s="498">
        <v>3.5452821905934242E-3</v>
      </c>
      <c r="M364" s="498">
        <v>1.971143127140473E-2</v>
      </c>
      <c r="N364" s="498">
        <v>8.5605520717210708E-3</v>
      </c>
      <c r="O364" s="499">
        <v>102.39692866</v>
      </c>
      <c r="P364" s="499">
        <v>2.0839103530999998</v>
      </c>
      <c r="Q364" s="499">
        <v>3.7657724199999998</v>
      </c>
      <c r="R364" s="499">
        <v>0.145998923</v>
      </c>
      <c r="S364" s="499">
        <v>0.1102911</v>
      </c>
      <c r="T364" s="499">
        <v>5.7478199999999993E-2</v>
      </c>
      <c r="U364" s="499">
        <v>0.15869498500000001</v>
      </c>
      <c r="V364" s="499">
        <v>0.88232899999999992</v>
      </c>
      <c r="W364" s="499">
        <v>0.38319000000000003</v>
      </c>
    </row>
    <row r="365" spans="1:23" customFormat="1" x14ac:dyDescent="0.3">
      <c r="A365" s="225" t="s">
        <v>859</v>
      </c>
      <c r="B365" s="496" t="s">
        <v>840</v>
      </c>
      <c r="C365" s="496" t="s">
        <v>560</v>
      </c>
      <c r="D365" s="496" t="s">
        <v>532</v>
      </c>
      <c r="E365" s="497">
        <v>59.294699999999999</v>
      </c>
      <c r="F365" s="498">
        <v>2.2875686408734675</v>
      </c>
      <c r="G365" s="498">
        <v>4.6554859265667929E-2</v>
      </c>
      <c r="H365" s="498">
        <v>8.3981962806119262E-2</v>
      </c>
      <c r="I365" s="498">
        <v>3.7573048012722893E-3</v>
      </c>
      <c r="J365" s="498">
        <v>2.4639267927824915E-3</v>
      </c>
      <c r="K365" s="498">
        <v>1.2840742933179527E-3</v>
      </c>
      <c r="L365" s="498">
        <v>4.0840398888939483E-3</v>
      </c>
      <c r="M365" s="498">
        <v>1.9711407596294441E-2</v>
      </c>
      <c r="N365" s="498">
        <v>8.5605458835275334E-3</v>
      </c>
      <c r="O365" s="499">
        <v>135.64069628999999</v>
      </c>
      <c r="P365" s="499">
        <v>2.7604564137000001</v>
      </c>
      <c r="Q365" s="499">
        <v>4.9796852899999999</v>
      </c>
      <c r="R365" s="499">
        <v>0.22278826100000002</v>
      </c>
      <c r="S365" s="499">
        <v>0.1460978</v>
      </c>
      <c r="T365" s="499">
        <v>7.6138800000000006E-2</v>
      </c>
      <c r="U365" s="499">
        <v>0.24216192</v>
      </c>
      <c r="V365" s="499">
        <v>1.168782</v>
      </c>
      <c r="W365" s="499">
        <v>0.50759500000000002</v>
      </c>
    </row>
    <row r="366" spans="1:23" customFormat="1" x14ac:dyDescent="0.3">
      <c r="A366" s="225" t="s">
        <v>860</v>
      </c>
      <c r="B366" s="496" t="s">
        <v>840</v>
      </c>
      <c r="C366" s="496" t="s">
        <v>560</v>
      </c>
      <c r="D366" s="496" t="s">
        <v>534</v>
      </c>
      <c r="E366" s="497">
        <v>66.567599999999999</v>
      </c>
      <c r="F366" s="498">
        <v>1.7943741419249004</v>
      </c>
      <c r="G366" s="498">
        <v>4.5744217880770821E-2</v>
      </c>
      <c r="H366" s="498">
        <v>8.2973062721203694E-2</v>
      </c>
      <c r="I366" s="498">
        <v>2.7134575679459674E-3</v>
      </c>
      <c r="J366" s="498">
        <v>2.463919384204928E-3</v>
      </c>
      <c r="K366" s="498">
        <v>1.2840706289546269E-3</v>
      </c>
      <c r="L366" s="498">
        <v>2.9494171188385945E-3</v>
      </c>
      <c r="M366" s="498">
        <v>1.9711361082568699E-2</v>
      </c>
      <c r="N366" s="498">
        <v>8.5605159266670273E-3</v>
      </c>
      <c r="O366" s="499">
        <v>119.44718012999999</v>
      </c>
      <c r="P366" s="499">
        <v>3.0450827981999997</v>
      </c>
      <c r="Q366" s="499">
        <v>5.5233176499999992</v>
      </c>
      <c r="R366" s="499">
        <v>0.18062835799999999</v>
      </c>
      <c r="S366" s="499">
        <v>0.16401719999999997</v>
      </c>
      <c r="T366" s="499">
        <v>8.5477500000000012E-2</v>
      </c>
      <c r="U366" s="499">
        <v>0.19633561900000002</v>
      </c>
      <c r="V366" s="499">
        <v>1.312138</v>
      </c>
      <c r="W366" s="499">
        <v>0.56985299999999994</v>
      </c>
    </row>
    <row r="367" spans="1:23" customFormat="1" x14ac:dyDescent="0.3">
      <c r="A367" s="225" t="s">
        <v>861</v>
      </c>
      <c r="B367" s="496" t="s">
        <v>840</v>
      </c>
      <c r="C367" s="496" t="s">
        <v>560</v>
      </c>
      <c r="D367" s="496" t="s">
        <v>536</v>
      </c>
      <c r="E367" s="497">
        <v>73.8386</v>
      </c>
      <c r="F367" s="498">
        <v>1.7943753141310912</v>
      </c>
      <c r="G367" s="498">
        <v>4.5744273348898815E-2</v>
      </c>
      <c r="H367" s="498">
        <v>8.2760438849057261E-2</v>
      </c>
      <c r="I367" s="498">
        <v>2.7522416324253169E-3</v>
      </c>
      <c r="J367" s="498">
        <v>2.4639280809766167E-3</v>
      </c>
      <c r="K367" s="498">
        <v>1.284072287394398E-3</v>
      </c>
      <c r="L367" s="498">
        <v>2.9915765737703586E-3</v>
      </c>
      <c r="M367" s="498">
        <v>1.9711384018656911E-2</v>
      </c>
      <c r="N367" s="498">
        <v>8.5605360881706866E-3</v>
      </c>
      <c r="O367" s="499">
        <v>132.49416106999999</v>
      </c>
      <c r="P367" s="499">
        <v>3.3776931020999998</v>
      </c>
      <c r="Q367" s="499">
        <v>6.1109149399999998</v>
      </c>
      <c r="R367" s="499">
        <v>0.20322166899999999</v>
      </c>
      <c r="S367" s="499">
        <v>0.18193300000000001</v>
      </c>
      <c r="T367" s="499">
        <v>9.4814099999999998E-2</v>
      </c>
      <c r="U367" s="499">
        <v>0.22089382600000002</v>
      </c>
      <c r="V367" s="499">
        <v>1.4554610000000001</v>
      </c>
      <c r="W367" s="499">
        <v>0.63209800000000005</v>
      </c>
    </row>
    <row r="368" spans="1:23" customFormat="1" x14ac:dyDescent="0.3">
      <c r="A368" s="225" t="s">
        <v>862</v>
      </c>
      <c r="B368" s="496" t="s">
        <v>840</v>
      </c>
      <c r="C368" s="496" t="s">
        <v>560</v>
      </c>
      <c r="D368" s="496" t="s">
        <v>538</v>
      </c>
      <c r="E368" s="497">
        <v>60.3782</v>
      </c>
      <c r="F368" s="498">
        <v>1.7943735984179721</v>
      </c>
      <c r="G368" s="498">
        <v>4.5744233410403089E-2</v>
      </c>
      <c r="H368" s="498">
        <v>8.249133081145181E-2</v>
      </c>
      <c r="I368" s="498">
        <v>2.9702345051690841E-3</v>
      </c>
      <c r="J368" s="498">
        <v>2.4639290339890886E-3</v>
      </c>
      <c r="K368" s="498">
        <v>1.2840727282363502E-3</v>
      </c>
      <c r="L368" s="498">
        <v>3.2285275811468383E-3</v>
      </c>
      <c r="M368" s="498">
        <v>1.971141902209738E-2</v>
      </c>
      <c r="N368" s="498">
        <v>8.5605235002037157E-3</v>
      </c>
      <c r="O368" s="499">
        <v>108.341048</v>
      </c>
      <c r="P368" s="499">
        <v>2.7619544736999999</v>
      </c>
      <c r="Q368" s="499">
        <v>4.9806780699999997</v>
      </c>
      <c r="R368" s="499">
        <v>0.179337413</v>
      </c>
      <c r="S368" s="499">
        <v>0.1487676</v>
      </c>
      <c r="T368" s="499">
        <v>7.7530000000000002E-2</v>
      </c>
      <c r="U368" s="499">
        <v>0.19493268400000002</v>
      </c>
      <c r="V368" s="499">
        <v>1.19014</v>
      </c>
      <c r="W368" s="499">
        <v>0.51686900000000002</v>
      </c>
    </row>
    <row r="369" spans="1:23" customFormat="1" x14ac:dyDescent="0.3">
      <c r="A369" s="225" t="s">
        <v>863</v>
      </c>
      <c r="B369" s="496" t="s">
        <v>840</v>
      </c>
      <c r="C369" s="496" t="s">
        <v>560</v>
      </c>
      <c r="D369" s="496" t="s">
        <v>540</v>
      </c>
      <c r="E369" s="497">
        <v>56.679600000000008</v>
      </c>
      <c r="F369" s="498">
        <v>1.1135153035660095</v>
      </c>
      <c r="G369" s="498">
        <v>2.3220711569947563E-2</v>
      </c>
      <c r="H369" s="498">
        <v>6.7743836512607708E-2</v>
      </c>
      <c r="I369" s="498">
        <v>2.8848512515966943E-3</v>
      </c>
      <c r="J369" s="498">
        <v>2.4639270566482472E-3</v>
      </c>
      <c r="K369" s="498">
        <v>1.2840757521224565E-3</v>
      </c>
      <c r="L369" s="498">
        <v>3.1357166423192817E-3</v>
      </c>
      <c r="M369" s="498">
        <v>1.9711412924579563E-2</v>
      </c>
      <c r="N369" s="498">
        <v>8.5605403002138331E-3</v>
      </c>
      <c r="O369" s="499">
        <v>63.113602</v>
      </c>
      <c r="P369" s="499">
        <v>1.3161406435</v>
      </c>
      <c r="Q369" s="499">
        <v>3.8396935560000003</v>
      </c>
      <c r="R369" s="499">
        <v>0.16351221500000002</v>
      </c>
      <c r="S369" s="499">
        <v>0.13965440000000001</v>
      </c>
      <c r="T369" s="499">
        <v>7.2780899999999996E-2</v>
      </c>
      <c r="U369" s="499">
        <v>0.177731165</v>
      </c>
      <c r="V369" s="499">
        <v>1.117235</v>
      </c>
      <c r="W369" s="499">
        <v>0.48520800000000003</v>
      </c>
    </row>
    <row r="370" spans="1:23" customFormat="1" x14ac:dyDescent="0.3">
      <c r="A370" s="225" t="s">
        <v>864</v>
      </c>
      <c r="B370" s="496" t="s">
        <v>840</v>
      </c>
      <c r="C370" s="496" t="s">
        <v>560</v>
      </c>
      <c r="D370" s="496" t="s">
        <v>542</v>
      </c>
      <c r="E370" s="497">
        <v>137.61199999999999</v>
      </c>
      <c r="F370" s="498">
        <v>1.0504587525070488</v>
      </c>
      <c r="G370" s="498">
        <v>2.1067021468331251E-2</v>
      </c>
      <c r="H370" s="498">
        <v>6.6100126079121024E-2</v>
      </c>
      <c r="I370" s="498">
        <v>3.0051822152137898E-3</v>
      </c>
      <c r="J370" s="498">
        <v>2.4639348312647156E-3</v>
      </c>
      <c r="K370" s="498">
        <v>1.2840726099468071E-3</v>
      </c>
      <c r="L370" s="498">
        <v>3.2665207467372031E-3</v>
      </c>
      <c r="M370" s="498">
        <v>1.9711507717350234E-2</v>
      </c>
      <c r="N370" s="498">
        <v>8.5605252448914346E-3</v>
      </c>
      <c r="O370" s="499">
        <v>144.55572984999998</v>
      </c>
      <c r="P370" s="499">
        <v>2.8990749582999999</v>
      </c>
      <c r="Q370" s="499">
        <v>9.0961705500000019</v>
      </c>
      <c r="R370" s="499">
        <v>0.41354913500000001</v>
      </c>
      <c r="S370" s="499">
        <v>0.33906700000000001</v>
      </c>
      <c r="T370" s="499">
        <v>0.17670380000000002</v>
      </c>
      <c r="U370" s="499">
        <v>0.44951245299999998</v>
      </c>
      <c r="V370" s="499">
        <v>2.7125400000000002</v>
      </c>
      <c r="W370" s="499">
        <v>1.1780310000000001</v>
      </c>
    </row>
    <row r="371" spans="1:23" customFormat="1" x14ac:dyDescent="0.3">
      <c r="A371" s="225" t="s">
        <v>865</v>
      </c>
      <c r="B371" s="496" t="s">
        <v>840</v>
      </c>
      <c r="C371" s="496" t="s">
        <v>560</v>
      </c>
      <c r="D371" s="496" t="s">
        <v>544</v>
      </c>
      <c r="E371" s="497">
        <v>146.6283</v>
      </c>
      <c r="F371" s="498">
        <v>0.6981046666980385</v>
      </c>
      <c r="G371" s="498">
        <v>1.6306972382548253E-2</v>
      </c>
      <c r="H371" s="498">
        <v>6.112974950947396E-2</v>
      </c>
      <c r="I371" s="498">
        <v>2.3802749196437526E-3</v>
      </c>
      <c r="J371" s="498">
        <v>2.4639309055618868E-3</v>
      </c>
      <c r="K371" s="498">
        <v>1.2840706739422063E-3</v>
      </c>
      <c r="L371" s="498">
        <v>2.5872661962254217E-3</v>
      </c>
      <c r="M371" s="498">
        <v>1.9711474524358528E-2</v>
      </c>
      <c r="N371" s="498">
        <v>8.5605166260537702E-3</v>
      </c>
      <c r="O371" s="499">
        <v>102.36190049999999</v>
      </c>
      <c r="P371" s="499">
        <v>2.3910636385999999</v>
      </c>
      <c r="Q371" s="499">
        <v>8.9633512500000005</v>
      </c>
      <c r="R371" s="499">
        <v>0.34901566500000003</v>
      </c>
      <c r="S371" s="499">
        <v>0.36128199999999999</v>
      </c>
      <c r="T371" s="499">
        <v>0.18828110000000001</v>
      </c>
      <c r="U371" s="499">
        <v>0.37936644399999997</v>
      </c>
      <c r="V371" s="499">
        <v>2.8902599999999996</v>
      </c>
      <c r="W371" s="499">
        <v>1.2552140000000001</v>
      </c>
    </row>
    <row r="372" spans="1:23" customFormat="1" x14ac:dyDescent="0.3">
      <c r="A372" s="225" t="s">
        <v>866</v>
      </c>
      <c r="B372" s="496" t="s">
        <v>840</v>
      </c>
      <c r="C372" s="496" t="s">
        <v>560</v>
      </c>
      <c r="D372" s="496" t="s">
        <v>546</v>
      </c>
      <c r="E372" s="497">
        <v>155.501</v>
      </c>
      <c r="F372" s="498">
        <v>0.65358178719107918</v>
      </c>
      <c r="G372" s="498">
        <v>1.4470614363251684E-2</v>
      </c>
      <c r="H372" s="498">
        <v>5.992642992649564E-2</v>
      </c>
      <c r="I372" s="498">
        <v>2.1930613243644733E-3</v>
      </c>
      <c r="J372" s="498">
        <v>2.4639262770014339E-3</v>
      </c>
      <c r="K372" s="498">
        <v>1.2840714850708356E-3</v>
      </c>
      <c r="L372" s="498">
        <v>2.3837640272409825E-3</v>
      </c>
      <c r="M372" s="498">
        <v>1.971144880097234E-2</v>
      </c>
      <c r="N372" s="498">
        <v>8.5605108648818973E-3</v>
      </c>
      <c r="O372" s="499">
        <v>101.63262149000001</v>
      </c>
      <c r="P372" s="499">
        <v>2.2501950041000001</v>
      </c>
      <c r="Q372" s="499">
        <v>9.3186197799999988</v>
      </c>
      <c r="R372" s="499">
        <v>0.34102322899999998</v>
      </c>
      <c r="S372" s="499">
        <v>0.38314300000000001</v>
      </c>
      <c r="T372" s="499">
        <v>0.1996744</v>
      </c>
      <c r="U372" s="499">
        <v>0.37067769</v>
      </c>
      <c r="V372" s="499">
        <v>3.06515</v>
      </c>
      <c r="W372" s="499">
        <v>1.3311679999999999</v>
      </c>
    </row>
    <row r="373" spans="1:23" customFormat="1" x14ac:dyDescent="0.3">
      <c r="A373" s="225" t="s">
        <v>867</v>
      </c>
      <c r="B373" s="496" t="s">
        <v>840</v>
      </c>
      <c r="C373" s="496" t="s">
        <v>560</v>
      </c>
      <c r="D373" s="496" t="s">
        <v>548</v>
      </c>
      <c r="E373" s="497">
        <v>163.6377</v>
      </c>
      <c r="F373" s="498">
        <v>0.5253158454928174</v>
      </c>
      <c r="G373" s="498">
        <v>1.1831774963226689E-2</v>
      </c>
      <c r="H373" s="498">
        <v>5.7897715929764344E-2</v>
      </c>
      <c r="I373" s="498">
        <v>1.7006961965366171E-3</v>
      </c>
      <c r="J373" s="498">
        <v>2.4639248779468304E-3</v>
      </c>
      <c r="K373" s="498">
        <v>1.2840745133914739E-3</v>
      </c>
      <c r="L373" s="498">
        <v>1.8485891942993579E-3</v>
      </c>
      <c r="M373" s="498">
        <v>1.9711411245697051E-2</v>
      </c>
      <c r="N373" s="498">
        <v>8.5605212001879771E-3</v>
      </c>
      <c r="O373" s="499">
        <v>85.961476730000001</v>
      </c>
      <c r="P373" s="499">
        <v>1.9361244418999999</v>
      </c>
      <c r="Q373" s="499">
        <v>9.4742490699999991</v>
      </c>
      <c r="R373" s="499">
        <v>0.27829801399999998</v>
      </c>
      <c r="S373" s="499">
        <v>0.40319100000000002</v>
      </c>
      <c r="T373" s="499">
        <v>0.210123</v>
      </c>
      <c r="U373" s="499">
        <v>0.30249888400000002</v>
      </c>
      <c r="V373" s="499">
        <v>3.22553</v>
      </c>
      <c r="W373" s="499">
        <v>1.4008240000000001</v>
      </c>
    </row>
    <row r="374" spans="1:23" customFormat="1" x14ac:dyDescent="0.3">
      <c r="A374" s="225" t="s">
        <v>868</v>
      </c>
      <c r="B374" s="496" t="s">
        <v>840</v>
      </c>
      <c r="C374" s="496" t="s">
        <v>560</v>
      </c>
      <c r="D374" s="496" t="s">
        <v>550</v>
      </c>
      <c r="E374" s="497">
        <v>170.8509</v>
      </c>
      <c r="F374" s="498">
        <v>0.48692343458536075</v>
      </c>
      <c r="G374" s="498">
        <v>1.0120854871118619E-2</v>
      </c>
      <c r="H374" s="498">
        <v>5.6720446190216156E-2</v>
      </c>
      <c r="I374" s="498">
        <v>1.6998619498053568E-3</v>
      </c>
      <c r="J374" s="498">
        <v>2.4639261484721473E-3</v>
      </c>
      <c r="K374" s="498">
        <v>1.2840699112501017E-3</v>
      </c>
      <c r="L374" s="498">
        <v>1.8476822832071708E-3</v>
      </c>
      <c r="M374" s="498">
        <v>1.9711397481663836E-2</v>
      </c>
      <c r="N374" s="498">
        <v>8.5605109484351571E-3</v>
      </c>
      <c r="O374" s="499">
        <v>83.191307030000004</v>
      </c>
      <c r="P374" s="499">
        <v>1.7291571635</v>
      </c>
      <c r="Q374" s="499">
        <v>9.6907392800000007</v>
      </c>
      <c r="R374" s="499">
        <v>0.29042294400000002</v>
      </c>
      <c r="S374" s="499">
        <v>0.420964</v>
      </c>
      <c r="T374" s="499">
        <v>0.21938450000000001</v>
      </c>
      <c r="U374" s="499">
        <v>0.315678181</v>
      </c>
      <c r="V374" s="499">
        <v>3.3677099999999998</v>
      </c>
      <c r="W374" s="499">
        <v>1.4625710000000001</v>
      </c>
    </row>
    <row r="375" spans="1:23" customFormat="1" x14ac:dyDescent="0.3">
      <c r="A375" s="225" t="s">
        <v>869</v>
      </c>
      <c r="B375" s="496" t="s">
        <v>840</v>
      </c>
      <c r="C375" s="496" t="s">
        <v>560</v>
      </c>
      <c r="D375" s="496" t="s">
        <v>552</v>
      </c>
      <c r="E375" s="497">
        <v>180.46440000000001</v>
      </c>
      <c r="F375" s="498">
        <v>0.37054224589448109</v>
      </c>
      <c r="G375" s="498">
        <v>7.7885567458180109E-3</v>
      </c>
      <c r="H375" s="498">
        <v>5.4451415126750745E-2</v>
      </c>
      <c r="I375" s="498">
        <v>1.4959319344978843E-3</v>
      </c>
      <c r="J375" s="498">
        <v>2.4639319444721506E-3</v>
      </c>
      <c r="K375" s="498">
        <v>1.2840726481233972E-3</v>
      </c>
      <c r="L375" s="498">
        <v>1.6260186274966143E-3</v>
      </c>
      <c r="M375" s="498">
        <v>1.9711422308222561E-2</v>
      </c>
      <c r="N375" s="498">
        <v>8.5605249567227652E-3</v>
      </c>
      <c r="O375" s="499">
        <v>66.869684079999999</v>
      </c>
      <c r="P375" s="499">
        <v>1.4055572199999999</v>
      </c>
      <c r="Q375" s="499">
        <v>9.8265419599999984</v>
      </c>
      <c r="R375" s="499">
        <v>0.26996245899999999</v>
      </c>
      <c r="S375" s="499">
        <v>0.44465199999999999</v>
      </c>
      <c r="T375" s="499">
        <v>0.2317294</v>
      </c>
      <c r="U375" s="499">
        <v>0.293438476</v>
      </c>
      <c r="V375" s="499">
        <v>3.55721</v>
      </c>
      <c r="W375" s="499">
        <v>1.54487</v>
      </c>
    </row>
    <row r="376" spans="1:23" customFormat="1" x14ac:dyDescent="0.3">
      <c r="A376" s="225" t="s">
        <v>870</v>
      </c>
      <c r="B376" s="496" t="s">
        <v>840</v>
      </c>
      <c r="C376" s="496" t="s">
        <v>560</v>
      </c>
      <c r="D376" s="496" t="s">
        <v>554</v>
      </c>
      <c r="E376" s="497">
        <v>187.72750000000002</v>
      </c>
      <c r="F376" s="498">
        <v>0.34333956905621177</v>
      </c>
      <c r="G376" s="498">
        <v>6.4345464345926928E-3</v>
      </c>
      <c r="H376" s="498">
        <v>5.3557180221331449E-2</v>
      </c>
      <c r="I376" s="498">
        <v>1.4955733976108987E-3</v>
      </c>
      <c r="J376" s="498">
        <v>2.4639277676419278E-3</v>
      </c>
      <c r="K376" s="498">
        <v>1.2840686633551288E-3</v>
      </c>
      <c r="L376" s="498">
        <v>1.6256276997243342E-3</v>
      </c>
      <c r="M376" s="498">
        <v>1.9711390179915037E-2</v>
      </c>
      <c r="N376" s="498">
        <v>8.5604985950380203E-3</v>
      </c>
      <c r="O376" s="499">
        <v>64.454278950000003</v>
      </c>
      <c r="P376" s="499">
        <v>1.2079413157999999</v>
      </c>
      <c r="Q376" s="499">
        <v>10.054155550000001</v>
      </c>
      <c r="R376" s="499">
        <v>0.28076025500000001</v>
      </c>
      <c r="S376" s="499">
        <v>0.46254700000000004</v>
      </c>
      <c r="T376" s="499">
        <v>0.24105499999999999</v>
      </c>
      <c r="U376" s="499">
        <v>0.30517502399999996</v>
      </c>
      <c r="V376" s="499">
        <v>3.7003700000000004</v>
      </c>
      <c r="W376" s="499">
        <v>1.6070410000000002</v>
      </c>
    </row>
    <row r="377" spans="1:23" customFormat="1" x14ac:dyDescent="0.3">
      <c r="A377" s="225" t="s">
        <v>871</v>
      </c>
      <c r="B377" s="496" t="s">
        <v>840</v>
      </c>
      <c r="C377" s="496" t="s">
        <v>560</v>
      </c>
      <c r="D377" s="496" t="s">
        <v>556</v>
      </c>
      <c r="E377" s="497">
        <v>195.99279999999999</v>
      </c>
      <c r="F377" s="498">
        <v>0.23169218956002466</v>
      </c>
      <c r="G377" s="498">
        <v>3.9871375725026642E-3</v>
      </c>
      <c r="H377" s="498">
        <v>5.1260202400292262E-2</v>
      </c>
      <c r="I377" s="498">
        <v>1.234849479164541E-3</v>
      </c>
      <c r="J377" s="498">
        <v>2.4639221440787623E-3</v>
      </c>
      <c r="K377" s="498">
        <v>1.284067577992661E-3</v>
      </c>
      <c r="L377" s="498">
        <v>1.3422326687510973E-3</v>
      </c>
      <c r="M377" s="498">
        <v>1.9711489401651492E-2</v>
      </c>
      <c r="N377" s="498">
        <v>8.5605134474327632E-3</v>
      </c>
      <c r="O377" s="499">
        <v>45.410000969999999</v>
      </c>
      <c r="P377" s="499">
        <v>0.78145025682000013</v>
      </c>
      <c r="Q377" s="499">
        <v>10.046630597</v>
      </c>
      <c r="R377" s="499">
        <v>0.24202160700000003</v>
      </c>
      <c r="S377" s="499">
        <v>0.48291099999999998</v>
      </c>
      <c r="T377" s="499">
        <v>0.251668</v>
      </c>
      <c r="U377" s="499">
        <v>0.26306793900000003</v>
      </c>
      <c r="V377" s="499">
        <v>3.8633100000000002</v>
      </c>
      <c r="W377" s="499">
        <v>1.677799</v>
      </c>
    </row>
    <row r="378" spans="1:23" customFormat="1" x14ac:dyDescent="0.3">
      <c r="A378" s="225" t="s">
        <v>872</v>
      </c>
      <c r="B378" s="496" t="s">
        <v>840</v>
      </c>
      <c r="C378" s="496" t="s">
        <v>560</v>
      </c>
      <c r="D378" s="496" t="s">
        <v>558</v>
      </c>
      <c r="E378" s="497">
        <v>202.23759999999999</v>
      </c>
      <c r="F378" s="498">
        <v>0.23169224165041513</v>
      </c>
      <c r="G378" s="498">
        <v>3.9871381617463822E-3</v>
      </c>
      <c r="H378" s="498">
        <v>5.1202626400827539E-2</v>
      </c>
      <c r="I378" s="498">
        <v>1.2347099896359529E-3</v>
      </c>
      <c r="J378" s="498">
        <v>2.4639335118692078E-3</v>
      </c>
      <c r="K378" s="498">
        <v>1.2840688378422214E-3</v>
      </c>
      <c r="L378" s="498">
        <v>1.3420803994905004E-3</v>
      </c>
      <c r="M378" s="498">
        <v>1.971141864816434E-2</v>
      </c>
      <c r="N378" s="498">
        <v>8.5605001246059093E-3</v>
      </c>
      <c r="O378" s="499">
        <v>46.856882889999994</v>
      </c>
      <c r="P378" s="499">
        <v>0.80634925270000002</v>
      </c>
      <c r="Q378" s="499">
        <v>10.355096276999999</v>
      </c>
      <c r="R378" s="499">
        <v>0.24970478499999998</v>
      </c>
      <c r="S378" s="499">
        <v>0.49830000000000002</v>
      </c>
      <c r="T378" s="499">
        <v>0.259687</v>
      </c>
      <c r="U378" s="499">
        <v>0.27141911899999999</v>
      </c>
      <c r="V378" s="499">
        <v>3.9863900000000001</v>
      </c>
      <c r="W378" s="499">
        <v>1.731255</v>
      </c>
    </row>
    <row r="379" spans="1:23" customFormat="1" x14ac:dyDescent="0.3">
      <c r="A379" s="225" t="s">
        <v>1794</v>
      </c>
      <c r="B379" s="496" t="s">
        <v>840</v>
      </c>
      <c r="C379" s="496" t="s">
        <v>560</v>
      </c>
      <c r="D379" s="496" t="s">
        <v>1718</v>
      </c>
      <c r="E379" s="497">
        <v>207.7937</v>
      </c>
      <c r="F379" s="498">
        <v>0.23169250073510408</v>
      </c>
      <c r="G379" s="498">
        <v>3.9871475353198873E-3</v>
      </c>
      <c r="H379" s="498">
        <v>5.1202679927254774E-2</v>
      </c>
      <c r="I379" s="498">
        <v>1.2346138116795648E-3</v>
      </c>
      <c r="J379" s="498">
        <v>2.4639341808726633E-3</v>
      </c>
      <c r="K379" s="498">
        <v>1.2840716537604365E-3</v>
      </c>
      <c r="L379" s="498">
        <v>1.3419753678768893E-3</v>
      </c>
      <c r="M379" s="498">
        <v>1.9711473446981306E-2</v>
      </c>
      <c r="N379" s="498">
        <v>8.5605290247009417E-3</v>
      </c>
      <c r="O379" s="499">
        <v>48.144241989999998</v>
      </c>
      <c r="P379" s="499">
        <v>0.82850413881000007</v>
      </c>
      <c r="Q379" s="499">
        <v>10.639594312</v>
      </c>
      <c r="R379" s="499">
        <v>0.25654497199999998</v>
      </c>
      <c r="S379" s="499">
        <v>0.51198999999999995</v>
      </c>
      <c r="T379" s="499">
        <v>0.266822</v>
      </c>
      <c r="U379" s="499">
        <v>0.278854027</v>
      </c>
      <c r="V379" s="499">
        <v>4.0959199999999996</v>
      </c>
      <c r="W379" s="499">
        <v>1.778824</v>
      </c>
    </row>
    <row r="380" spans="1:23" customFormat="1" x14ac:dyDescent="0.3">
      <c r="A380" s="225" t="s">
        <v>1795</v>
      </c>
      <c r="B380" s="496" t="s">
        <v>840</v>
      </c>
      <c r="C380" s="496" t="s">
        <v>560</v>
      </c>
      <c r="D380" s="496" t="s">
        <v>1720</v>
      </c>
      <c r="E380" s="497">
        <v>213.77530000000002</v>
      </c>
      <c r="F380" s="498">
        <v>0.23169300779837521</v>
      </c>
      <c r="G380" s="498">
        <v>3.9871402016509851E-3</v>
      </c>
      <c r="H380" s="498">
        <v>5.1202585532566208E-2</v>
      </c>
      <c r="I380" s="498">
        <v>1.2345470688147791E-3</v>
      </c>
      <c r="J380" s="498">
        <v>2.4639282461537881E-3</v>
      </c>
      <c r="K380" s="498">
        <v>1.2840725752694534E-3</v>
      </c>
      <c r="L380" s="498">
        <v>1.3419034518955184E-3</v>
      </c>
      <c r="M380" s="498">
        <v>1.971144468046589E-2</v>
      </c>
      <c r="N380" s="498">
        <v>8.5604978685563764E-3</v>
      </c>
      <c r="O380" s="499">
        <v>49.530242250000001</v>
      </c>
      <c r="P380" s="499">
        <v>0.8523520927499999</v>
      </c>
      <c r="Q380" s="499">
        <v>10.945848083000001</v>
      </c>
      <c r="R380" s="499">
        <v>0.26391567000000005</v>
      </c>
      <c r="S380" s="499">
        <v>0.52672699999999995</v>
      </c>
      <c r="T380" s="499">
        <v>0.274503</v>
      </c>
      <c r="U380" s="499">
        <v>0.28686581300000003</v>
      </c>
      <c r="V380" s="499">
        <v>4.2138200000000001</v>
      </c>
      <c r="W380" s="499">
        <v>1.830023</v>
      </c>
    </row>
    <row r="381" spans="1:23" customFormat="1" x14ac:dyDescent="0.3">
      <c r="A381" s="225" t="s">
        <v>873</v>
      </c>
      <c r="B381" s="496" t="s">
        <v>840</v>
      </c>
      <c r="C381" s="496" t="s">
        <v>593</v>
      </c>
      <c r="D381" s="496" t="s">
        <v>594</v>
      </c>
      <c r="E381" s="497">
        <v>58621.571100000001</v>
      </c>
      <c r="F381" s="498">
        <v>0.46708605285433913</v>
      </c>
      <c r="G381" s="498">
        <v>0.19191850377566905</v>
      </c>
      <c r="H381" s="498">
        <v>4.8844000090437704E-2</v>
      </c>
      <c r="I381" s="498">
        <v>1.1221483549257866E-2</v>
      </c>
      <c r="J381" s="498">
        <v>3.1339400301402015E-3</v>
      </c>
      <c r="K381" s="498">
        <v>1.59452833736829E-3</v>
      </c>
      <c r="L381" s="498">
        <v>1.2197317404094622E-2</v>
      </c>
      <c r="M381" s="498">
        <v>2.507151581612933E-2</v>
      </c>
      <c r="N381" s="498">
        <v>1.0630237953482622E-2</v>
      </c>
      <c r="O381" s="499">
        <v>27381.318257218998</v>
      </c>
      <c r="P381" s="499">
        <v>11250.564214491002</v>
      </c>
      <c r="Q381" s="499">
        <v>2863.3120241100005</v>
      </c>
      <c r="R381" s="499">
        <v>657.8209957303003</v>
      </c>
      <c r="S381" s="499">
        <v>183.71648829999998</v>
      </c>
      <c r="T381" s="499">
        <v>93.473756300000005</v>
      </c>
      <c r="U381" s="499">
        <v>715.02590943340033</v>
      </c>
      <c r="V381" s="499">
        <v>1469.7316470000001</v>
      </c>
      <c r="W381" s="499">
        <v>623.16125</v>
      </c>
    </row>
    <row r="382" spans="1:23" customFormat="1" x14ac:dyDescent="0.3">
      <c r="A382" s="225" t="s">
        <v>875</v>
      </c>
      <c r="B382" s="496" t="s">
        <v>840</v>
      </c>
      <c r="C382" s="496" t="s">
        <v>593</v>
      </c>
      <c r="D382" s="496" t="s">
        <v>502</v>
      </c>
      <c r="E382" s="497">
        <v>598.89499999999998</v>
      </c>
      <c r="F382" s="498">
        <v>2.0506226517169122</v>
      </c>
      <c r="G382" s="498">
        <v>2.5688403287721555</v>
      </c>
      <c r="H382" s="498">
        <v>0.55399524791490995</v>
      </c>
      <c r="I382" s="498">
        <v>0.36798515649654789</v>
      </c>
      <c r="J382" s="498">
        <v>3.2038153599545831E-3</v>
      </c>
      <c r="K382" s="498">
        <v>1.7633391496005143E-3</v>
      </c>
      <c r="L382" s="498">
        <v>0.39998620058607942</v>
      </c>
      <c r="M382" s="498">
        <v>2.563045275048214E-2</v>
      </c>
      <c r="N382" s="498">
        <v>1.1755649988729243E-2</v>
      </c>
      <c r="O382" s="499">
        <v>1228.107653</v>
      </c>
      <c r="P382" s="499">
        <v>1538.4656287</v>
      </c>
      <c r="Q382" s="499">
        <v>331.78498400000001</v>
      </c>
      <c r="R382" s="499">
        <v>220.38447030000003</v>
      </c>
      <c r="S382" s="499">
        <v>1.918749</v>
      </c>
      <c r="T382" s="499">
        <v>1.056055</v>
      </c>
      <c r="U382" s="499">
        <v>239.54973560000002</v>
      </c>
      <c r="V382" s="499">
        <v>15.34995</v>
      </c>
      <c r="W382" s="499">
        <v>7.0404</v>
      </c>
    </row>
    <row r="383" spans="1:23" customFormat="1" x14ac:dyDescent="0.3">
      <c r="A383" s="225" t="s">
        <v>876</v>
      </c>
      <c r="B383" s="496" t="s">
        <v>840</v>
      </c>
      <c r="C383" s="496" t="s">
        <v>593</v>
      </c>
      <c r="D383" s="496" t="s">
        <v>504</v>
      </c>
      <c r="E383" s="497">
        <v>69.875900000000001</v>
      </c>
      <c r="F383" s="498">
        <v>1.9884841540502518</v>
      </c>
      <c r="G383" s="498">
        <v>2.5896730483614521</v>
      </c>
      <c r="H383" s="498">
        <v>0.55866003157025512</v>
      </c>
      <c r="I383" s="498">
        <v>0.37363927734741159</v>
      </c>
      <c r="J383" s="498">
        <v>3.2112974573493868E-3</v>
      </c>
      <c r="K383" s="498">
        <v>1.7711099248811106E-3</v>
      </c>
      <c r="L383" s="498">
        <v>0.40613061999917</v>
      </c>
      <c r="M383" s="498">
        <v>2.5690431178703958E-2</v>
      </c>
      <c r="N383" s="498">
        <v>1.180746151391252E-2</v>
      </c>
      <c r="O383" s="499">
        <v>138.94711989999999</v>
      </c>
      <c r="P383" s="499">
        <v>180.95573496</v>
      </c>
      <c r="Q383" s="499">
        <v>39.036872499999994</v>
      </c>
      <c r="R383" s="499">
        <v>26.108380779999997</v>
      </c>
      <c r="S383" s="499">
        <v>0.22439230000000002</v>
      </c>
      <c r="T383" s="499">
        <v>0.1237579</v>
      </c>
      <c r="U383" s="499">
        <v>28.378742590000002</v>
      </c>
      <c r="V383" s="499">
        <v>1.795142</v>
      </c>
      <c r="W383" s="499">
        <v>0.82505699999999993</v>
      </c>
    </row>
    <row r="384" spans="1:23" customFormat="1" x14ac:dyDescent="0.3">
      <c r="A384" s="225" t="s">
        <v>877</v>
      </c>
      <c r="B384" s="496" t="s">
        <v>840</v>
      </c>
      <c r="C384" s="496" t="s">
        <v>593</v>
      </c>
      <c r="D384" s="496" t="s">
        <v>506</v>
      </c>
      <c r="E384" s="497">
        <v>78.533999999999992</v>
      </c>
      <c r="F384" s="498">
        <v>1.9836599179973009</v>
      </c>
      <c r="G384" s="498">
        <v>2.5924736283647847</v>
      </c>
      <c r="H384" s="498">
        <v>0.55923572083428841</v>
      </c>
      <c r="I384" s="498">
        <v>0.37423788804848862</v>
      </c>
      <c r="J384" s="498">
        <v>3.2120610181577405E-3</v>
      </c>
      <c r="K384" s="498">
        <v>1.7719166220999823E-3</v>
      </c>
      <c r="L384" s="498">
        <v>0.4067819895841292</v>
      </c>
      <c r="M384" s="498">
        <v>2.5696500878600353E-2</v>
      </c>
      <c r="N384" s="498">
        <v>1.18128326584664E-2</v>
      </c>
      <c r="O384" s="499">
        <v>155.78474800000001</v>
      </c>
      <c r="P384" s="499">
        <v>203.59732392999999</v>
      </c>
      <c r="Q384" s="499">
        <v>43.919018100000002</v>
      </c>
      <c r="R384" s="499">
        <v>29.390398300000001</v>
      </c>
      <c r="S384" s="499">
        <v>0.25225599999999998</v>
      </c>
      <c r="T384" s="499">
        <v>0.13915569999999999</v>
      </c>
      <c r="U384" s="499">
        <v>31.946216769999999</v>
      </c>
      <c r="V384" s="499">
        <v>2.018049</v>
      </c>
      <c r="W384" s="499">
        <v>0.92770900000000012</v>
      </c>
    </row>
    <row r="385" spans="1:23" customFormat="1" x14ac:dyDescent="0.3">
      <c r="A385" s="225" t="s">
        <v>878</v>
      </c>
      <c r="B385" s="496" t="s">
        <v>840</v>
      </c>
      <c r="C385" s="496" t="s">
        <v>593</v>
      </c>
      <c r="D385" s="496" t="s">
        <v>508</v>
      </c>
      <c r="E385" s="497">
        <v>91.938500000000005</v>
      </c>
      <c r="F385" s="498">
        <v>1.9573103346149872</v>
      </c>
      <c r="G385" s="498">
        <v>2.5909211903065636</v>
      </c>
      <c r="H385" s="498">
        <v>0.54329897464065646</v>
      </c>
      <c r="I385" s="498">
        <v>0.31457049274243104</v>
      </c>
      <c r="J385" s="498">
        <v>3.2124191715113904E-3</v>
      </c>
      <c r="K385" s="498">
        <v>1.7722684185624085E-3</v>
      </c>
      <c r="L385" s="498">
        <v>0.34192530499192397</v>
      </c>
      <c r="M385" s="498">
        <v>2.5699309864746542E-2</v>
      </c>
      <c r="N385" s="498">
        <v>1.1815180800208835E-2</v>
      </c>
      <c r="O385" s="499">
        <v>179.95217619900001</v>
      </c>
      <c r="P385" s="499">
        <v>238.205407855</v>
      </c>
      <c r="Q385" s="499">
        <v>49.950092779999999</v>
      </c>
      <c r="R385" s="499">
        <v>28.921139246999999</v>
      </c>
      <c r="S385" s="499">
        <v>0.29534499999999997</v>
      </c>
      <c r="T385" s="499">
        <v>0.16293969999999999</v>
      </c>
      <c r="U385" s="499">
        <v>31.436099653000003</v>
      </c>
      <c r="V385" s="499">
        <v>2.3627560000000001</v>
      </c>
      <c r="W385" s="499">
        <v>1.0862700000000001</v>
      </c>
    </row>
    <row r="386" spans="1:23" customFormat="1" x14ac:dyDescent="0.3">
      <c r="A386" s="225" t="s">
        <v>879</v>
      </c>
      <c r="B386" s="496" t="s">
        <v>840</v>
      </c>
      <c r="C386" s="496" t="s">
        <v>593</v>
      </c>
      <c r="D386" s="496" t="s">
        <v>510</v>
      </c>
      <c r="E386" s="497">
        <v>120.1105</v>
      </c>
      <c r="F386" s="498">
        <v>1.9566764388625475</v>
      </c>
      <c r="G386" s="498">
        <v>2.5917760852131995</v>
      </c>
      <c r="H386" s="498">
        <v>0.54331765907227092</v>
      </c>
      <c r="I386" s="498">
        <v>0.31468754765819801</v>
      </c>
      <c r="J386" s="498">
        <v>3.2126000641076345E-3</v>
      </c>
      <c r="K386" s="498">
        <v>1.7724586942856786E-3</v>
      </c>
      <c r="L386" s="498">
        <v>0.34205335731680409</v>
      </c>
      <c r="M386" s="498">
        <v>2.5700833815528203E-2</v>
      </c>
      <c r="N386" s="498">
        <v>1.1816477327127936E-2</v>
      </c>
      <c r="O386" s="499">
        <v>235.01738541</v>
      </c>
      <c r="P386" s="499">
        <v>311.29952148299998</v>
      </c>
      <c r="Q386" s="499">
        <v>65.258155689999995</v>
      </c>
      <c r="R386" s="499">
        <v>37.797278692999996</v>
      </c>
      <c r="S386" s="499">
        <v>0.38586700000000002</v>
      </c>
      <c r="T386" s="499">
        <v>0.21289089999999999</v>
      </c>
      <c r="U386" s="499">
        <v>41.084199773999998</v>
      </c>
      <c r="V386" s="499">
        <v>3.0869400000000002</v>
      </c>
      <c r="W386" s="499">
        <v>1.4192830000000001</v>
      </c>
    </row>
    <row r="387" spans="1:23" customFormat="1" x14ac:dyDescent="0.3">
      <c r="A387" s="225" t="s">
        <v>880</v>
      </c>
      <c r="B387" s="496" t="s">
        <v>840</v>
      </c>
      <c r="C387" s="496" t="s">
        <v>593</v>
      </c>
      <c r="D387" s="496" t="s">
        <v>512</v>
      </c>
      <c r="E387" s="497">
        <v>134.11070000000001</v>
      </c>
      <c r="F387" s="498">
        <v>1.2444361168795628</v>
      </c>
      <c r="G387" s="498">
        <v>1.6953445487943914</v>
      </c>
      <c r="H387" s="498">
        <v>0.35557859947043746</v>
      </c>
      <c r="I387" s="498">
        <v>0.26596961501207583</v>
      </c>
      <c r="J387" s="498">
        <v>3.2092070207671722E-3</v>
      </c>
      <c r="K387" s="498">
        <v>1.7689386454622933E-3</v>
      </c>
      <c r="L387" s="498">
        <v>0.28909874693816373</v>
      </c>
      <c r="M387" s="498">
        <v>2.5673715818350065E-2</v>
      </c>
      <c r="N387" s="498">
        <v>1.1792988926312366E-2</v>
      </c>
      <c r="O387" s="499">
        <v>166.89219874</v>
      </c>
      <c r="P387" s="499">
        <v>227.36384418</v>
      </c>
      <c r="Q387" s="499">
        <v>47.686894879999997</v>
      </c>
      <c r="R387" s="499">
        <v>35.669371247999997</v>
      </c>
      <c r="S387" s="499">
        <v>0.43038900000000002</v>
      </c>
      <c r="T387" s="499">
        <v>0.23723359999999999</v>
      </c>
      <c r="U387" s="499">
        <v>38.771235320999999</v>
      </c>
      <c r="V387" s="499">
        <v>3.4431200000000004</v>
      </c>
      <c r="W387" s="499">
        <v>1.581566</v>
      </c>
    </row>
    <row r="388" spans="1:23" customFormat="1" x14ac:dyDescent="0.3">
      <c r="A388" s="225" t="s">
        <v>881</v>
      </c>
      <c r="B388" s="496" t="s">
        <v>840</v>
      </c>
      <c r="C388" s="496" t="s">
        <v>593</v>
      </c>
      <c r="D388" s="496" t="s">
        <v>514</v>
      </c>
      <c r="E388" s="497">
        <v>178.53219999999999</v>
      </c>
      <c r="F388" s="498">
        <v>1.2497551268622691</v>
      </c>
      <c r="G388" s="498">
        <v>1.6854713939278181</v>
      </c>
      <c r="H388" s="498">
        <v>0.35356677025208899</v>
      </c>
      <c r="I388" s="498">
        <v>0.26437434872812859</v>
      </c>
      <c r="J388" s="498">
        <v>3.2064243873094044E-3</v>
      </c>
      <c r="K388" s="498">
        <v>1.7660623685811299E-3</v>
      </c>
      <c r="L388" s="498">
        <v>0.2873637296689337</v>
      </c>
      <c r="M388" s="498">
        <v>2.5651395098475235E-2</v>
      </c>
      <c r="N388" s="498">
        <v>1.1773808870332636E-2</v>
      </c>
      <c r="O388" s="499">
        <v>223.12153225999998</v>
      </c>
      <c r="P388" s="499">
        <v>300.91091599499998</v>
      </c>
      <c r="Q388" s="499">
        <v>63.123053339999998</v>
      </c>
      <c r="R388" s="499">
        <v>47.199334101999995</v>
      </c>
      <c r="S388" s="499">
        <v>0.57245000000000001</v>
      </c>
      <c r="T388" s="499">
        <v>0.315299</v>
      </c>
      <c r="U388" s="499">
        <v>51.303678857999998</v>
      </c>
      <c r="V388" s="499">
        <v>4.5796000000000001</v>
      </c>
      <c r="W388" s="499">
        <v>2.102004</v>
      </c>
    </row>
    <row r="389" spans="1:23" customFormat="1" x14ac:dyDescent="0.3">
      <c r="A389" s="225" t="s">
        <v>882</v>
      </c>
      <c r="B389" s="496" t="s">
        <v>840</v>
      </c>
      <c r="C389" s="496" t="s">
        <v>593</v>
      </c>
      <c r="D389" s="496" t="s">
        <v>516</v>
      </c>
      <c r="E389" s="497">
        <v>197.3365</v>
      </c>
      <c r="F389" s="498">
        <v>1.2809180930542499</v>
      </c>
      <c r="G389" s="498">
        <v>1.6528975967395794</v>
      </c>
      <c r="H389" s="498">
        <v>0.34801092854084265</v>
      </c>
      <c r="I389" s="498">
        <v>0.25904530995533009</v>
      </c>
      <c r="J389" s="498">
        <v>3.1969047793996546E-3</v>
      </c>
      <c r="K389" s="498">
        <v>1.7561981691172185E-3</v>
      </c>
      <c r="L389" s="498">
        <v>0.2815722354303436</v>
      </c>
      <c r="M389" s="498">
        <v>2.5575147020444774E-2</v>
      </c>
      <c r="N389" s="498">
        <v>1.1708051982273933E-2</v>
      </c>
      <c r="O389" s="499">
        <v>252.77189326999999</v>
      </c>
      <c r="P389" s="499">
        <v>326.17702659899999</v>
      </c>
      <c r="Q389" s="499">
        <v>68.675258599999992</v>
      </c>
      <c r="R389" s="499">
        <v>51.119094808</v>
      </c>
      <c r="S389" s="499">
        <v>0.63086599999999993</v>
      </c>
      <c r="T389" s="499">
        <v>0.34656199999999998</v>
      </c>
      <c r="U389" s="499">
        <v>55.564479437000003</v>
      </c>
      <c r="V389" s="499">
        <v>5.0469100000000005</v>
      </c>
      <c r="W389" s="499">
        <v>2.3104260000000001</v>
      </c>
    </row>
    <row r="390" spans="1:23" customFormat="1" x14ac:dyDescent="0.3">
      <c r="A390" s="225" t="s">
        <v>883</v>
      </c>
      <c r="B390" s="496" t="s">
        <v>840</v>
      </c>
      <c r="C390" s="496" t="s">
        <v>593</v>
      </c>
      <c r="D390" s="496" t="s">
        <v>518</v>
      </c>
      <c r="E390" s="497">
        <v>219.0634</v>
      </c>
      <c r="F390" s="498">
        <v>1.2596429839489391</v>
      </c>
      <c r="G390" s="498">
        <v>1.6739319633585528</v>
      </c>
      <c r="H390" s="498">
        <v>0.35160468384951571</v>
      </c>
      <c r="I390" s="498">
        <v>0.26260972780026237</v>
      </c>
      <c r="J390" s="498">
        <v>3.2032690079675562E-3</v>
      </c>
      <c r="K390" s="498">
        <v>1.7628001756569102E-3</v>
      </c>
      <c r="L390" s="498">
        <v>0.2854467527163369</v>
      </c>
      <c r="M390" s="498">
        <v>2.5626142933963408E-2</v>
      </c>
      <c r="N390" s="498">
        <v>1.1752031603636208E-2</v>
      </c>
      <c r="O390" s="499">
        <v>275.94167485000003</v>
      </c>
      <c r="P390" s="499">
        <v>366.69722726200001</v>
      </c>
      <c r="Q390" s="499">
        <v>77.023717500000004</v>
      </c>
      <c r="R390" s="499">
        <v>57.528179844999997</v>
      </c>
      <c r="S390" s="499">
        <v>0.70171899999999998</v>
      </c>
      <c r="T390" s="499">
        <v>0.38616499999999998</v>
      </c>
      <c r="U390" s="499">
        <v>62.530936169</v>
      </c>
      <c r="V390" s="499">
        <v>5.6137499999999996</v>
      </c>
      <c r="W390" s="499">
        <v>2.5744400000000001</v>
      </c>
    </row>
    <row r="391" spans="1:23" customFormat="1" x14ac:dyDescent="0.3">
      <c r="A391" s="225" t="s">
        <v>884</v>
      </c>
      <c r="B391" s="496" t="s">
        <v>840</v>
      </c>
      <c r="C391" s="496" t="s">
        <v>593</v>
      </c>
      <c r="D391" s="496" t="s">
        <v>520</v>
      </c>
      <c r="E391" s="497">
        <v>133.81150000000002</v>
      </c>
      <c r="F391" s="498">
        <v>0.30905380598827453</v>
      </c>
      <c r="G391" s="498">
        <v>0.94149769741016254</v>
      </c>
      <c r="H391" s="498">
        <v>5.2192794341293529E-2</v>
      </c>
      <c r="I391" s="498">
        <v>1.2733681643954366E-2</v>
      </c>
      <c r="J391" s="498">
        <v>3.1960182794453385E-3</v>
      </c>
      <c r="K391" s="498">
        <v>1.7553087739095666E-3</v>
      </c>
      <c r="L391" s="498">
        <v>1.3840979895599403E-2</v>
      </c>
      <c r="M391" s="498">
        <v>2.5568280753149018E-2</v>
      </c>
      <c r="N391" s="498">
        <v>1.1702125751523596E-2</v>
      </c>
      <c r="O391" s="499">
        <v>41.354953360000003</v>
      </c>
      <c r="P391" s="499">
        <v>125.98321913699999</v>
      </c>
      <c r="Q391" s="499">
        <v>6.9839961000000006</v>
      </c>
      <c r="R391" s="499">
        <v>1.7039130412999999</v>
      </c>
      <c r="S391" s="499">
        <v>0.42766399999999999</v>
      </c>
      <c r="T391" s="499">
        <v>0.23488049999999999</v>
      </c>
      <c r="U391" s="499">
        <v>1.8520822813</v>
      </c>
      <c r="V391" s="499">
        <v>3.4213300000000002</v>
      </c>
      <c r="W391" s="499">
        <v>1.565879</v>
      </c>
    </row>
    <row r="392" spans="1:23" customFormat="1" x14ac:dyDescent="0.3">
      <c r="A392" s="225" t="s">
        <v>885</v>
      </c>
      <c r="B392" s="496" t="s">
        <v>840</v>
      </c>
      <c r="C392" s="496" t="s">
        <v>593</v>
      </c>
      <c r="D392" s="496" t="s">
        <v>522</v>
      </c>
      <c r="E392" s="497">
        <v>204.4349</v>
      </c>
      <c r="F392" s="498">
        <v>0.32269664739239728</v>
      </c>
      <c r="G392" s="498">
        <v>0.93177881677737029</v>
      </c>
      <c r="H392" s="498">
        <v>5.1846864062838588E-2</v>
      </c>
      <c r="I392" s="498">
        <v>1.2646696503385672E-2</v>
      </c>
      <c r="J392" s="498">
        <v>3.1913826846590282E-3</v>
      </c>
      <c r="K392" s="498">
        <v>1.7504985694712595E-3</v>
      </c>
      <c r="L392" s="498">
        <v>1.3746454700738474E-2</v>
      </c>
      <c r="M392" s="498">
        <v>2.5531061477272226E-2</v>
      </c>
      <c r="N392" s="498">
        <v>1.167000350722895E-2</v>
      </c>
      <c r="O392" s="499">
        <v>65.970456839999997</v>
      </c>
      <c r="P392" s="499">
        <v>190.48810923000002</v>
      </c>
      <c r="Q392" s="499">
        <v>10.59930847</v>
      </c>
      <c r="R392" s="499">
        <v>2.5854261349999996</v>
      </c>
      <c r="S392" s="499">
        <v>0.65242999999999995</v>
      </c>
      <c r="T392" s="499">
        <v>0.35786299999999999</v>
      </c>
      <c r="U392" s="499">
        <v>2.8102550920999998</v>
      </c>
      <c r="V392" s="499">
        <v>5.2194399999999996</v>
      </c>
      <c r="W392" s="499">
        <v>2.3857559999999998</v>
      </c>
    </row>
    <row r="393" spans="1:23" customFormat="1" x14ac:dyDescent="0.3">
      <c r="A393" s="225" t="s">
        <v>886</v>
      </c>
      <c r="B393" s="496" t="s">
        <v>840</v>
      </c>
      <c r="C393" s="496" t="s">
        <v>593</v>
      </c>
      <c r="D393" s="496" t="s">
        <v>524</v>
      </c>
      <c r="E393" s="497">
        <v>332.02</v>
      </c>
      <c r="F393" s="498">
        <v>0.48242704680440945</v>
      </c>
      <c r="G393" s="498">
        <v>0.85567650609601842</v>
      </c>
      <c r="H393" s="498">
        <v>5.1080305584000965E-2</v>
      </c>
      <c r="I393" s="498">
        <v>1.1783973817842299E-2</v>
      </c>
      <c r="J393" s="498">
        <v>3.1520510812601652E-3</v>
      </c>
      <c r="K393" s="498">
        <v>1.7097765194867779E-3</v>
      </c>
      <c r="L393" s="498">
        <v>1.2808690729474128E-2</v>
      </c>
      <c r="M393" s="498">
        <v>2.5216402626347813E-2</v>
      </c>
      <c r="N393" s="498">
        <v>1.1398590446358653E-2</v>
      </c>
      <c r="O393" s="499">
        <v>160.17542808000002</v>
      </c>
      <c r="P393" s="499">
        <v>284.10171355400001</v>
      </c>
      <c r="Q393" s="499">
        <v>16.95968306</v>
      </c>
      <c r="R393" s="499">
        <v>3.9125149869999998</v>
      </c>
      <c r="S393" s="499">
        <v>1.0465439999999999</v>
      </c>
      <c r="T393" s="499">
        <v>0.56767999999999996</v>
      </c>
      <c r="U393" s="499">
        <v>4.2527414959999996</v>
      </c>
      <c r="V393" s="499">
        <v>8.3723500000000008</v>
      </c>
      <c r="W393" s="499">
        <v>3.7845599999999999</v>
      </c>
    </row>
    <row r="394" spans="1:23" customFormat="1" x14ac:dyDescent="0.3">
      <c r="A394" s="225" t="s">
        <v>887</v>
      </c>
      <c r="B394" s="496" t="s">
        <v>840</v>
      </c>
      <c r="C394" s="496" t="s">
        <v>593</v>
      </c>
      <c r="D394" s="496" t="s">
        <v>526</v>
      </c>
      <c r="E394" s="497">
        <v>428.18700000000001</v>
      </c>
      <c r="F394" s="498">
        <v>0.60507898366835045</v>
      </c>
      <c r="G394" s="498">
        <v>0.40163077963366473</v>
      </c>
      <c r="H394" s="498">
        <v>4.5835023692919211E-2</v>
      </c>
      <c r="I394" s="498">
        <v>6.3035557198140068E-3</v>
      </c>
      <c r="J394" s="498">
        <v>3.2527890851427065E-3</v>
      </c>
      <c r="K394" s="498">
        <v>1.682229960274366E-3</v>
      </c>
      <c r="L394" s="498">
        <v>6.8517255638307559E-3</v>
      </c>
      <c r="M394" s="498">
        <v>2.6022298668572374E-2</v>
      </c>
      <c r="N394" s="498">
        <v>1.1214913110393356E-2</v>
      </c>
      <c r="O394" s="499">
        <v>259.08695477999999</v>
      </c>
      <c r="P394" s="499">
        <v>171.97307863899999</v>
      </c>
      <c r="Q394" s="499">
        <v>19.625961289999999</v>
      </c>
      <c r="R394" s="499">
        <v>2.6991006130000001</v>
      </c>
      <c r="S394" s="499">
        <v>1.3928020000000001</v>
      </c>
      <c r="T394" s="499">
        <v>0.72030899999999998</v>
      </c>
      <c r="U394" s="499">
        <v>2.933819814</v>
      </c>
      <c r="V394" s="499">
        <v>11.14241</v>
      </c>
      <c r="W394" s="499">
        <v>4.8020800000000001</v>
      </c>
    </row>
    <row r="395" spans="1:23" customFormat="1" x14ac:dyDescent="0.3">
      <c r="A395" s="225" t="s">
        <v>888</v>
      </c>
      <c r="B395" s="496" t="s">
        <v>840</v>
      </c>
      <c r="C395" s="496" t="s">
        <v>593</v>
      </c>
      <c r="D395" s="496" t="s">
        <v>528</v>
      </c>
      <c r="E395" s="497">
        <v>630.49299999999994</v>
      </c>
      <c r="F395" s="498">
        <v>0.52196239947152478</v>
      </c>
      <c r="G395" s="498">
        <v>0.47832404590851929</v>
      </c>
      <c r="H395" s="498">
        <v>4.5553736044650774E-2</v>
      </c>
      <c r="I395" s="498">
        <v>6.488923120478737E-3</v>
      </c>
      <c r="J395" s="498">
        <v>3.2789975463645123E-3</v>
      </c>
      <c r="K395" s="498">
        <v>1.70261684110688E-3</v>
      </c>
      <c r="L395" s="498">
        <v>7.0531816340546208E-3</v>
      </c>
      <c r="M395" s="498">
        <v>2.6232012092124737E-2</v>
      </c>
      <c r="N395" s="498">
        <v>1.1350831809393603E-2</v>
      </c>
      <c r="O395" s="499">
        <v>329.09363913000004</v>
      </c>
      <c r="P395" s="499">
        <v>301.57996267700003</v>
      </c>
      <c r="Q395" s="499">
        <v>28.721311699999998</v>
      </c>
      <c r="R395" s="499">
        <v>4.0912206050000002</v>
      </c>
      <c r="S395" s="499">
        <v>2.0673850000000003</v>
      </c>
      <c r="T395" s="499">
        <v>1.073488</v>
      </c>
      <c r="U395" s="499">
        <v>4.4469816479999995</v>
      </c>
      <c r="V395" s="499">
        <v>16.539100000000001</v>
      </c>
      <c r="W395" s="499">
        <v>7.1566200000000002</v>
      </c>
    </row>
    <row r="396" spans="1:23" customFormat="1" x14ac:dyDescent="0.3">
      <c r="A396" s="225" t="s">
        <v>889</v>
      </c>
      <c r="B396" s="496" t="s">
        <v>840</v>
      </c>
      <c r="C396" s="496" t="s">
        <v>593</v>
      </c>
      <c r="D396" s="496" t="s">
        <v>530</v>
      </c>
      <c r="E396" s="497">
        <v>1160.779</v>
      </c>
      <c r="F396" s="498">
        <v>0.60913109653086428</v>
      </c>
      <c r="G396" s="498">
        <v>0.42835319057288251</v>
      </c>
      <c r="H396" s="498">
        <v>4.5997455760312687E-2</v>
      </c>
      <c r="I396" s="498">
        <v>6.3576130305596501E-3</v>
      </c>
      <c r="J396" s="498">
        <v>3.2519799203810543E-3</v>
      </c>
      <c r="K396" s="498">
        <v>1.6816095053408099E-3</v>
      </c>
      <c r="L396" s="498">
        <v>6.9104849760376437E-3</v>
      </c>
      <c r="M396" s="498">
        <v>2.6015891052474243E-2</v>
      </c>
      <c r="N396" s="498">
        <v>1.1210764495222606E-2</v>
      </c>
      <c r="O396" s="499">
        <v>707.06658510000011</v>
      </c>
      <c r="P396" s="499">
        <v>497.22338819999999</v>
      </c>
      <c r="Q396" s="499">
        <v>53.392880699999999</v>
      </c>
      <c r="R396" s="499">
        <v>7.3797836960000005</v>
      </c>
      <c r="S396" s="499">
        <v>3.7748299999999997</v>
      </c>
      <c r="T396" s="499">
        <v>1.9519770000000001</v>
      </c>
      <c r="U396" s="499">
        <v>8.0215458399999999</v>
      </c>
      <c r="V396" s="499">
        <v>30.198699999999999</v>
      </c>
      <c r="W396" s="499">
        <v>13.01322</v>
      </c>
    </row>
    <row r="397" spans="1:23" customFormat="1" x14ac:dyDescent="0.3">
      <c r="A397" s="225" t="s">
        <v>890</v>
      </c>
      <c r="B397" s="496" t="s">
        <v>840</v>
      </c>
      <c r="C397" s="496" t="s">
        <v>593</v>
      </c>
      <c r="D397" s="496" t="s">
        <v>532</v>
      </c>
      <c r="E397" s="497">
        <v>1607.644</v>
      </c>
      <c r="F397" s="498">
        <v>0.65453439219130594</v>
      </c>
      <c r="G397" s="498">
        <v>0.53358430796245937</v>
      </c>
      <c r="H397" s="498">
        <v>4.8527246703872241E-2</v>
      </c>
      <c r="I397" s="498">
        <v>6.3386554983566002E-3</v>
      </c>
      <c r="J397" s="498">
        <v>3.2398155312992182E-3</v>
      </c>
      <c r="K397" s="498">
        <v>1.6721488090646933E-3</v>
      </c>
      <c r="L397" s="498">
        <v>6.8898563425733566E-3</v>
      </c>
      <c r="M397" s="498">
        <v>2.5918486928698144E-2</v>
      </c>
      <c r="N397" s="498">
        <v>1.1147704342503688E-2</v>
      </c>
      <c r="O397" s="499">
        <v>1052.2582883999999</v>
      </c>
      <c r="P397" s="499">
        <v>857.81361119000007</v>
      </c>
      <c r="Q397" s="499">
        <v>78.01453699999999</v>
      </c>
      <c r="R397" s="499">
        <v>10.190301479999999</v>
      </c>
      <c r="S397" s="499">
        <v>5.2084700000000002</v>
      </c>
      <c r="T397" s="499">
        <v>2.6882199999999998</v>
      </c>
      <c r="U397" s="499">
        <v>11.076436210000001</v>
      </c>
      <c r="V397" s="499">
        <v>41.667699999999996</v>
      </c>
      <c r="W397" s="499">
        <v>17.92154</v>
      </c>
    </row>
    <row r="398" spans="1:23" customFormat="1" x14ac:dyDescent="0.3">
      <c r="A398" s="225" t="s">
        <v>891</v>
      </c>
      <c r="B398" s="496" t="s">
        <v>840</v>
      </c>
      <c r="C398" s="496" t="s">
        <v>593</v>
      </c>
      <c r="D398" s="496" t="s">
        <v>534</v>
      </c>
      <c r="E398" s="497">
        <v>2034.4569999999999</v>
      </c>
      <c r="F398" s="498">
        <v>0.87396858444292513</v>
      </c>
      <c r="G398" s="498">
        <v>0.22552904899439999</v>
      </c>
      <c r="H398" s="498">
        <v>4.602164887240183E-2</v>
      </c>
      <c r="I398" s="498">
        <v>2.3595992886554003E-3</v>
      </c>
      <c r="J398" s="498">
        <v>3.1225776706020332E-3</v>
      </c>
      <c r="K398" s="498">
        <v>1.5809673047894352E-3</v>
      </c>
      <c r="L398" s="498">
        <v>2.5647946208742678E-3</v>
      </c>
      <c r="M398" s="498">
        <v>2.4980572211651564E-2</v>
      </c>
      <c r="N398" s="498">
        <v>1.0539834461971917E-2</v>
      </c>
      <c r="O398" s="499">
        <v>1778.0515044000001</v>
      </c>
      <c r="P398" s="499">
        <v>458.82915242999997</v>
      </c>
      <c r="Q398" s="499">
        <v>93.629065699999998</v>
      </c>
      <c r="R398" s="499">
        <v>4.80050329</v>
      </c>
      <c r="S398" s="499">
        <v>6.3527500000000003</v>
      </c>
      <c r="T398" s="499">
        <v>3.2164099999999998</v>
      </c>
      <c r="U398" s="499">
        <v>5.2179643699999998</v>
      </c>
      <c r="V398" s="499">
        <v>50.821899999999999</v>
      </c>
      <c r="W398" s="499">
        <v>21.44284</v>
      </c>
    </row>
    <row r="399" spans="1:23" customFormat="1" x14ac:dyDescent="0.3">
      <c r="A399" s="225" t="s">
        <v>892</v>
      </c>
      <c r="B399" s="496" t="s">
        <v>840</v>
      </c>
      <c r="C399" s="496" t="s">
        <v>593</v>
      </c>
      <c r="D399" s="496" t="s">
        <v>536</v>
      </c>
      <c r="E399" s="497">
        <v>2497.1999999999998</v>
      </c>
      <c r="F399" s="498">
        <v>0.8741244188691335</v>
      </c>
      <c r="G399" s="498">
        <v>0.18613318585215441</v>
      </c>
      <c r="H399" s="498">
        <v>4.4804134430562234E-2</v>
      </c>
      <c r="I399" s="498">
        <v>2.4912397605317957E-3</v>
      </c>
      <c r="J399" s="498">
        <v>3.1225612686208559E-3</v>
      </c>
      <c r="K399" s="498">
        <v>1.5809626781995837E-3</v>
      </c>
      <c r="L399" s="498">
        <v>2.7078729897485184E-3</v>
      </c>
      <c r="M399" s="498">
        <v>2.4980498157936893E-2</v>
      </c>
      <c r="N399" s="498">
        <v>1.0539804581130867E-2</v>
      </c>
      <c r="O399" s="499">
        <v>2182.8634987999999</v>
      </c>
      <c r="P399" s="499">
        <v>464.81179170999997</v>
      </c>
      <c r="Q399" s="499">
        <v>111.8848845</v>
      </c>
      <c r="R399" s="499">
        <v>6.2211239300000001</v>
      </c>
      <c r="S399" s="499">
        <v>7.7976600000000005</v>
      </c>
      <c r="T399" s="499">
        <v>3.9479800000000003</v>
      </c>
      <c r="U399" s="499">
        <v>6.7621004300000003</v>
      </c>
      <c r="V399" s="499">
        <v>62.381300000000003</v>
      </c>
      <c r="W399" s="499">
        <v>26.32</v>
      </c>
    </row>
    <row r="400" spans="1:23" customFormat="1" x14ac:dyDescent="0.3">
      <c r="A400" s="225" t="s">
        <v>893</v>
      </c>
      <c r="B400" s="496" t="s">
        <v>840</v>
      </c>
      <c r="C400" s="496" t="s">
        <v>593</v>
      </c>
      <c r="D400" s="496" t="s">
        <v>538</v>
      </c>
      <c r="E400" s="497">
        <v>2744.49</v>
      </c>
      <c r="F400" s="498">
        <v>0.87412992985946392</v>
      </c>
      <c r="G400" s="498">
        <v>0.18613379277024147</v>
      </c>
      <c r="H400" s="498">
        <v>4.4676956738774781E-2</v>
      </c>
      <c r="I400" s="498">
        <v>2.5579023024314175E-3</v>
      </c>
      <c r="J400" s="498">
        <v>3.122569220510915E-3</v>
      </c>
      <c r="K400" s="498">
        <v>1.5809676843420817E-3</v>
      </c>
      <c r="L400" s="498">
        <v>2.7803308957219737E-3</v>
      </c>
      <c r="M400" s="498">
        <v>2.4980524614773601E-2</v>
      </c>
      <c r="N400" s="498">
        <v>1.0539845290017454E-2</v>
      </c>
      <c r="O400" s="499">
        <v>2399.0408511999999</v>
      </c>
      <c r="P400" s="499">
        <v>510.84233291999999</v>
      </c>
      <c r="Q400" s="499">
        <v>122.615461</v>
      </c>
      <c r="R400" s="499">
        <v>7.0201372900000001</v>
      </c>
      <c r="S400" s="499">
        <v>8.5698600000000003</v>
      </c>
      <c r="T400" s="499">
        <v>4.3389499999999996</v>
      </c>
      <c r="U400" s="499">
        <v>7.6305903399999995</v>
      </c>
      <c r="V400" s="499">
        <v>68.558799999999991</v>
      </c>
      <c r="W400" s="499">
        <v>28.926500000000001</v>
      </c>
    </row>
    <row r="401" spans="1:23" customFormat="1" x14ac:dyDescent="0.3">
      <c r="A401" s="225" t="s">
        <v>894</v>
      </c>
      <c r="B401" s="496" t="s">
        <v>840</v>
      </c>
      <c r="C401" s="496" t="s">
        <v>593</v>
      </c>
      <c r="D401" s="496" t="s">
        <v>540</v>
      </c>
      <c r="E401" s="497">
        <v>4326.54</v>
      </c>
      <c r="F401" s="498">
        <v>0.73820742736690281</v>
      </c>
      <c r="G401" s="498">
        <v>0.18139723466095309</v>
      </c>
      <c r="H401" s="498">
        <v>4.1706817641810778E-2</v>
      </c>
      <c r="I401" s="498">
        <v>2.4391580662607992E-3</v>
      </c>
      <c r="J401" s="498">
        <v>3.1225690736708779E-3</v>
      </c>
      <c r="K401" s="498">
        <v>1.5809653903581153E-3</v>
      </c>
      <c r="L401" s="498">
        <v>2.6512683090876318E-3</v>
      </c>
      <c r="M401" s="498">
        <v>2.4980538721472587E-2</v>
      </c>
      <c r="N401" s="498">
        <v>1.0539807790983095E-2</v>
      </c>
      <c r="O401" s="499">
        <v>3193.8839627999996</v>
      </c>
      <c r="P401" s="499">
        <v>784.82239164999999</v>
      </c>
      <c r="Q401" s="499">
        <v>180.44621480000001</v>
      </c>
      <c r="R401" s="499">
        <v>10.553114939999999</v>
      </c>
      <c r="S401" s="499">
        <v>13.509920000000001</v>
      </c>
      <c r="T401" s="499">
        <v>6.8401100000000001</v>
      </c>
      <c r="U401" s="499">
        <v>11.470818390000002</v>
      </c>
      <c r="V401" s="499">
        <v>108.0793</v>
      </c>
      <c r="W401" s="499">
        <v>45.600899999999996</v>
      </c>
    </row>
    <row r="402" spans="1:23" customFormat="1" x14ac:dyDescent="0.3">
      <c r="A402" s="225" t="s">
        <v>895</v>
      </c>
      <c r="B402" s="496" t="s">
        <v>840</v>
      </c>
      <c r="C402" s="496" t="s">
        <v>593</v>
      </c>
      <c r="D402" s="496" t="s">
        <v>542</v>
      </c>
      <c r="E402" s="497">
        <v>2292.4180000000001</v>
      </c>
      <c r="F402" s="498">
        <v>0.5789455852728429</v>
      </c>
      <c r="G402" s="498">
        <v>0.1296689302518127</v>
      </c>
      <c r="H402" s="498">
        <v>3.8362963255392339E-2</v>
      </c>
      <c r="I402" s="498">
        <v>2.4755474307041731E-3</v>
      </c>
      <c r="J402" s="498">
        <v>3.1225675247707882E-3</v>
      </c>
      <c r="K402" s="498">
        <v>1.5809682178381081E-3</v>
      </c>
      <c r="L402" s="498">
        <v>2.6908235278208423E-3</v>
      </c>
      <c r="M402" s="498">
        <v>2.4980522749341524E-2</v>
      </c>
      <c r="N402" s="498">
        <v>1.0539831740982665E-2</v>
      </c>
      <c r="O402" s="499">
        <v>1327.1852807</v>
      </c>
      <c r="P402" s="499">
        <v>297.25538975000001</v>
      </c>
      <c r="Q402" s="499">
        <v>87.943947500000007</v>
      </c>
      <c r="R402" s="499">
        <v>5.6749894899999997</v>
      </c>
      <c r="S402" s="499">
        <v>7.1582300000000005</v>
      </c>
      <c r="T402" s="499">
        <v>3.6242400000000004</v>
      </c>
      <c r="U402" s="499">
        <v>6.1684922899999997</v>
      </c>
      <c r="V402" s="499">
        <v>57.265799999999999</v>
      </c>
      <c r="W402" s="499">
        <v>24.1617</v>
      </c>
    </row>
    <row r="403" spans="1:23" customFormat="1" x14ac:dyDescent="0.3">
      <c r="A403" s="225" t="s">
        <v>896</v>
      </c>
      <c r="B403" s="496" t="s">
        <v>840</v>
      </c>
      <c r="C403" s="496" t="s">
        <v>593</v>
      </c>
      <c r="D403" s="496" t="s">
        <v>544</v>
      </c>
      <c r="E403" s="497">
        <v>2582.67</v>
      </c>
      <c r="F403" s="498">
        <v>0.44038774903491351</v>
      </c>
      <c r="G403" s="498">
        <v>0.11519911578327854</v>
      </c>
      <c r="H403" s="498">
        <v>3.6818440877076815E-2</v>
      </c>
      <c r="I403" s="498">
        <v>2.2275040674960404E-3</v>
      </c>
      <c r="J403" s="498">
        <v>3.1225592119783012E-3</v>
      </c>
      <c r="K403" s="498">
        <v>1.580964660603174E-3</v>
      </c>
      <c r="L403" s="498">
        <v>2.4212065149631966E-3</v>
      </c>
      <c r="M403" s="498">
        <v>2.4980504671522109E-2</v>
      </c>
      <c r="N403" s="498">
        <v>1.0539790217100907E-2</v>
      </c>
      <c r="O403" s="499">
        <v>1137.3762278000002</v>
      </c>
      <c r="P403" s="499">
        <v>297.52130036</v>
      </c>
      <c r="Q403" s="499">
        <v>95.089882699999976</v>
      </c>
      <c r="R403" s="499">
        <v>5.7529079299999992</v>
      </c>
      <c r="S403" s="499">
        <v>8.0645399999999992</v>
      </c>
      <c r="T403" s="499">
        <v>4.0831099999999996</v>
      </c>
      <c r="U403" s="499">
        <v>6.2531774299999991</v>
      </c>
      <c r="V403" s="499">
        <v>64.516400000000004</v>
      </c>
      <c r="W403" s="499">
        <v>27.220800000000001</v>
      </c>
    </row>
    <row r="404" spans="1:23" customFormat="1" x14ac:dyDescent="0.3">
      <c r="A404" s="225" t="s">
        <v>897</v>
      </c>
      <c r="B404" s="496" t="s">
        <v>840</v>
      </c>
      <c r="C404" s="496" t="s">
        <v>593</v>
      </c>
      <c r="D404" s="496" t="s">
        <v>546</v>
      </c>
      <c r="E404" s="497">
        <v>2870.96</v>
      </c>
      <c r="F404" s="498">
        <v>0.41881416850112851</v>
      </c>
      <c r="G404" s="498">
        <v>0.10250462249909437</v>
      </c>
      <c r="H404" s="498">
        <v>3.6223882255412829E-2</v>
      </c>
      <c r="I404" s="498">
        <v>2.0410458418090114E-3</v>
      </c>
      <c r="J404" s="498">
        <v>3.122568757488784E-3</v>
      </c>
      <c r="K404" s="498">
        <v>1.5809659486722212E-3</v>
      </c>
      <c r="L404" s="498">
        <v>2.2185387814528936E-3</v>
      </c>
      <c r="M404" s="498">
        <v>2.4980563992532113E-2</v>
      </c>
      <c r="N404" s="498">
        <v>1.0539819433220942E-2</v>
      </c>
      <c r="O404" s="499">
        <v>1202.3987251999999</v>
      </c>
      <c r="P404" s="499">
        <v>294.28667100999996</v>
      </c>
      <c r="Q404" s="499">
        <v>103.99731700000001</v>
      </c>
      <c r="R404" s="499">
        <v>5.85976097</v>
      </c>
      <c r="S404" s="499">
        <v>8.9647699999999997</v>
      </c>
      <c r="T404" s="499">
        <v>4.5388900000000003</v>
      </c>
      <c r="U404" s="499">
        <v>6.3693360999999999</v>
      </c>
      <c r="V404" s="499">
        <v>71.718199999999996</v>
      </c>
      <c r="W404" s="499">
        <v>30.259399999999999</v>
      </c>
    </row>
    <row r="405" spans="1:23" customFormat="1" x14ac:dyDescent="0.3">
      <c r="A405" s="225" t="s">
        <v>898</v>
      </c>
      <c r="B405" s="496" t="s">
        <v>840</v>
      </c>
      <c r="C405" s="496" t="s">
        <v>593</v>
      </c>
      <c r="D405" s="496" t="s">
        <v>548</v>
      </c>
      <c r="E405" s="497">
        <v>3155.81</v>
      </c>
      <c r="F405" s="498">
        <v>0.36715847934444723</v>
      </c>
      <c r="G405" s="498">
        <v>9.013672486936794E-2</v>
      </c>
      <c r="H405" s="498">
        <v>3.5255556861788259E-2</v>
      </c>
      <c r="I405" s="498">
        <v>1.7509956556319933E-3</v>
      </c>
      <c r="J405" s="498">
        <v>3.1225739192156689E-3</v>
      </c>
      <c r="K405" s="498">
        <v>1.5809728722578356E-3</v>
      </c>
      <c r="L405" s="498">
        <v>1.9032578767416292E-3</v>
      </c>
      <c r="M405" s="498">
        <v>2.4980623041311108E-2</v>
      </c>
      <c r="N405" s="498">
        <v>1.0539861398499909E-2</v>
      </c>
      <c r="O405" s="499">
        <v>1158.6824007</v>
      </c>
      <c r="P405" s="499">
        <v>284.45437771000002</v>
      </c>
      <c r="Q405" s="499">
        <v>111.25983890000001</v>
      </c>
      <c r="R405" s="499">
        <v>5.5258096000000005</v>
      </c>
      <c r="S405" s="499">
        <v>9.8542500000000004</v>
      </c>
      <c r="T405" s="499">
        <v>4.9892500000000002</v>
      </c>
      <c r="U405" s="499">
        <v>6.0063202400000009</v>
      </c>
      <c r="V405" s="499">
        <v>78.834100000000007</v>
      </c>
      <c r="W405" s="499">
        <v>33.261800000000001</v>
      </c>
    </row>
    <row r="406" spans="1:23" customFormat="1" x14ac:dyDescent="0.3">
      <c r="A406" s="225" t="s">
        <v>899</v>
      </c>
      <c r="B406" s="496" t="s">
        <v>840</v>
      </c>
      <c r="C406" s="496" t="s">
        <v>593</v>
      </c>
      <c r="D406" s="496" t="s">
        <v>550</v>
      </c>
      <c r="E406" s="497">
        <v>3443.92</v>
      </c>
      <c r="F406" s="498">
        <v>0.34821011057167411</v>
      </c>
      <c r="G406" s="498">
        <v>7.7546889059560031E-2</v>
      </c>
      <c r="H406" s="498">
        <v>3.4608484546679363E-2</v>
      </c>
      <c r="I406" s="498">
        <v>1.7473140462031637E-3</v>
      </c>
      <c r="J406" s="498">
        <v>3.1225725336244746E-3</v>
      </c>
      <c r="K406" s="498">
        <v>1.5809716834305093E-3</v>
      </c>
      <c r="L406" s="498">
        <v>1.8992612720388396E-3</v>
      </c>
      <c r="M406" s="498">
        <v>2.4980545424980839E-2</v>
      </c>
      <c r="N406" s="498">
        <v>1.0539849938442241E-2</v>
      </c>
      <c r="O406" s="499">
        <v>1199.207764</v>
      </c>
      <c r="P406" s="499">
        <v>267.06528216999999</v>
      </c>
      <c r="Q406" s="499">
        <v>119.18885209999999</v>
      </c>
      <c r="R406" s="499">
        <v>6.0176097899999998</v>
      </c>
      <c r="S406" s="499">
        <v>10.75389</v>
      </c>
      <c r="T406" s="499">
        <v>5.4447399999999995</v>
      </c>
      <c r="U406" s="499">
        <v>6.5409038800000001</v>
      </c>
      <c r="V406" s="499">
        <v>86.031000000000006</v>
      </c>
      <c r="W406" s="499">
        <v>36.298400000000001</v>
      </c>
    </row>
    <row r="407" spans="1:23" customFormat="1" x14ac:dyDescent="0.3">
      <c r="A407" s="225" t="s">
        <v>900</v>
      </c>
      <c r="B407" s="496" t="s">
        <v>840</v>
      </c>
      <c r="C407" s="496" t="s">
        <v>593</v>
      </c>
      <c r="D407" s="496" t="s">
        <v>552</v>
      </c>
      <c r="E407" s="497">
        <v>3760.4</v>
      </c>
      <c r="F407" s="498">
        <v>0.30014620910009571</v>
      </c>
      <c r="G407" s="498">
        <v>5.6802931528560793E-2</v>
      </c>
      <c r="H407" s="498">
        <v>3.3252358791617906E-2</v>
      </c>
      <c r="I407" s="498">
        <v>1.6924704393149663E-3</v>
      </c>
      <c r="J407" s="498">
        <v>3.1225773853845334E-3</v>
      </c>
      <c r="K407" s="498">
        <v>1.5809727688543772E-3</v>
      </c>
      <c r="L407" s="498">
        <v>1.8396490479736197E-3</v>
      </c>
      <c r="M407" s="498">
        <v>2.4980640357408788E-2</v>
      </c>
      <c r="N407" s="498">
        <v>1.0539862780555262E-2</v>
      </c>
      <c r="O407" s="499">
        <v>1128.6698047</v>
      </c>
      <c r="P407" s="499">
        <v>213.60174372</v>
      </c>
      <c r="Q407" s="499">
        <v>125.04216999999998</v>
      </c>
      <c r="R407" s="499">
        <v>6.3643658399999996</v>
      </c>
      <c r="S407" s="499">
        <v>11.742139999999999</v>
      </c>
      <c r="T407" s="499">
        <v>5.9450900000000004</v>
      </c>
      <c r="U407" s="499">
        <v>6.9178162799999994</v>
      </c>
      <c r="V407" s="499">
        <v>93.937200000000004</v>
      </c>
      <c r="W407" s="499">
        <v>39.634100000000004</v>
      </c>
    </row>
    <row r="408" spans="1:23" customFormat="1" x14ac:dyDescent="0.3">
      <c r="A408" s="225" t="s">
        <v>901</v>
      </c>
      <c r="B408" s="496" t="s">
        <v>840</v>
      </c>
      <c r="C408" s="496" t="s">
        <v>593</v>
      </c>
      <c r="D408" s="496" t="s">
        <v>554</v>
      </c>
      <c r="E408" s="497">
        <v>4098.3</v>
      </c>
      <c r="F408" s="498">
        <v>0.28442381560647095</v>
      </c>
      <c r="G408" s="498">
        <v>5.606736717419418E-2</v>
      </c>
      <c r="H408" s="498">
        <v>3.2716271258814621E-2</v>
      </c>
      <c r="I408" s="498">
        <v>1.6909605494961324E-3</v>
      </c>
      <c r="J408" s="498">
        <v>3.1225678940048308E-3</v>
      </c>
      <c r="K408" s="498">
        <v>1.5809652782861185E-3</v>
      </c>
      <c r="L408" s="498">
        <v>1.8380087719298244E-3</v>
      </c>
      <c r="M408" s="498">
        <v>2.4980528511821976E-2</v>
      </c>
      <c r="N408" s="498">
        <v>1.0539833589537124E-2</v>
      </c>
      <c r="O408" s="499">
        <v>1165.6541235</v>
      </c>
      <c r="P408" s="499">
        <v>229.78089089000002</v>
      </c>
      <c r="Q408" s="499">
        <v>134.08109449999998</v>
      </c>
      <c r="R408" s="499">
        <v>6.9300636200000003</v>
      </c>
      <c r="S408" s="499">
        <v>12.797219999999999</v>
      </c>
      <c r="T408" s="499">
        <v>6.4792699999999996</v>
      </c>
      <c r="U408" s="499">
        <v>7.5327113499999996</v>
      </c>
      <c r="V408" s="499">
        <v>102.3777</v>
      </c>
      <c r="W408" s="499">
        <v>43.195399999999999</v>
      </c>
    </row>
    <row r="409" spans="1:23" customFormat="1" x14ac:dyDescent="0.3">
      <c r="A409" s="225" t="s">
        <v>902</v>
      </c>
      <c r="B409" s="496" t="s">
        <v>840</v>
      </c>
      <c r="C409" s="496" t="s">
        <v>593</v>
      </c>
      <c r="D409" s="496" t="s">
        <v>556</v>
      </c>
      <c r="E409" s="497">
        <v>4340.82</v>
      </c>
      <c r="F409" s="498">
        <v>0.21669621820301235</v>
      </c>
      <c r="G409" s="498">
        <v>5.4993560730461064E-2</v>
      </c>
      <c r="H409" s="498">
        <v>3.1139414972286346E-2</v>
      </c>
      <c r="I409" s="498">
        <v>1.0967346330877576E-3</v>
      </c>
      <c r="J409" s="498">
        <v>3.1225597928501991E-3</v>
      </c>
      <c r="K409" s="498">
        <v>1.5809616616215369E-3</v>
      </c>
      <c r="L409" s="498">
        <v>1.1921093779516314E-3</v>
      </c>
      <c r="M409" s="498">
        <v>2.4980464520528382E-2</v>
      </c>
      <c r="N409" s="498">
        <v>1.0539828880257647E-2</v>
      </c>
      <c r="O409" s="499">
        <v>940.63927790000002</v>
      </c>
      <c r="P409" s="499">
        <v>238.71714828999998</v>
      </c>
      <c r="Q409" s="499">
        <v>135.1705953</v>
      </c>
      <c r="R409" s="499">
        <v>4.7607276299999999</v>
      </c>
      <c r="S409" s="499">
        <v>13.55447</v>
      </c>
      <c r="T409" s="499">
        <v>6.8626699999999996</v>
      </c>
      <c r="U409" s="499">
        <v>5.17473223</v>
      </c>
      <c r="V409" s="499">
        <v>108.4357</v>
      </c>
      <c r="W409" s="499">
        <v>45.7515</v>
      </c>
    </row>
    <row r="410" spans="1:23" customFormat="1" x14ac:dyDescent="0.3">
      <c r="A410" s="225" t="s">
        <v>903</v>
      </c>
      <c r="B410" s="496" t="s">
        <v>840</v>
      </c>
      <c r="C410" s="496" t="s">
        <v>593</v>
      </c>
      <c r="D410" s="496" t="s">
        <v>558</v>
      </c>
      <c r="E410" s="497">
        <v>4562.71</v>
      </c>
      <c r="F410" s="498">
        <v>0.21669732935032032</v>
      </c>
      <c r="G410" s="498">
        <v>5.4993772652655988E-2</v>
      </c>
      <c r="H410" s="498">
        <v>3.1014454414152997E-2</v>
      </c>
      <c r="I410" s="498">
        <v>1.0963009505315919E-3</v>
      </c>
      <c r="J410" s="498">
        <v>3.1225762759412717E-3</v>
      </c>
      <c r="K410" s="498">
        <v>1.5809727113930098E-3</v>
      </c>
      <c r="L410" s="498">
        <v>1.1916360211365613E-3</v>
      </c>
      <c r="M410" s="498">
        <v>2.4980614590890061E-2</v>
      </c>
      <c r="N410" s="498">
        <v>1.0539854603952476E-2</v>
      </c>
      <c r="O410" s="499">
        <v>988.72707160000004</v>
      </c>
      <c r="P410" s="499">
        <v>250.92063641999999</v>
      </c>
      <c r="Q410" s="499">
        <v>141.50996130000001</v>
      </c>
      <c r="R410" s="499">
        <v>5.0021033099999999</v>
      </c>
      <c r="S410" s="499">
        <v>14.24741</v>
      </c>
      <c r="T410" s="499">
        <v>7.2135199999999999</v>
      </c>
      <c r="U410" s="499">
        <v>5.4370895899999994</v>
      </c>
      <c r="V410" s="499">
        <v>113.97929999999999</v>
      </c>
      <c r="W410" s="499">
        <v>48.090299999999999</v>
      </c>
    </row>
    <row r="411" spans="1:23" customFormat="1" x14ac:dyDescent="0.3">
      <c r="A411" s="225" t="s">
        <v>1796</v>
      </c>
      <c r="B411" s="496" t="s">
        <v>840</v>
      </c>
      <c r="C411" s="496" t="s">
        <v>593</v>
      </c>
      <c r="D411" s="496" t="s">
        <v>1718</v>
      </c>
      <c r="E411" s="497">
        <v>4762.7</v>
      </c>
      <c r="F411" s="498">
        <v>0.21669609509311946</v>
      </c>
      <c r="G411" s="498">
        <v>5.4993696073655701E-2</v>
      </c>
      <c r="H411" s="498">
        <v>3.0919660381716261E-2</v>
      </c>
      <c r="I411" s="498">
        <v>1.0960121989627733E-3</v>
      </c>
      <c r="J411" s="498">
        <v>3.1225586327083376E-3</v>
      </c>
      <c r="K411" s="498">
        <v>1.5809645789153211E-3</v>
      </c>
      <c r="L411" s="498">
        <v>1.1913187918617591E-3</v>
      </c>
      <c r="M411" s="498">
        <v>2.4980473260965422E-2</v>
      </c>
      <c r="N411" s="498">
        <v>1.0539819850085036E-2</v>
      </c>
      <c r="O411" s="499">
        <v>1032.0584921</v>
      </c>
      <c r="P411" s="499">
        <v>261.91847629</v>
      </c>
      <c r="Q411" s="499">
        <v>147.26106650000003</v>
      </c>
      <c r="R411" s="499">
        <v>5.2199773</v>
      </c>
      <c r="S411" s="499">
        <v>14.87181</v>
      </c>
      <c r="T411" s="499">
        <v>7.5296599999999998</v>
      </c>
      <c r="U411" s="499">
        <v>5.6738940099999997</v>
      </c>
      <c r="V411" s="499">
        <v>118.97450000000001</v>
      </c>
      <c r="W411" s="499">
        <v>50.198</v>
      </c>
    </row>
    <row r="412" spans="1:23" customFormat="1" x14ac:dyDescent="0.3">
      <c r="A412" s="225" t="s">
        <v>1797</v>
      </c>
      <c r="B412" s="496" t="s">
        <v>840</v>
      </c>
      <c r="C412" s="496" t="s">
        <v>593</v>
      </c>
      <c r="D412" s="496" t="s">
        <v>1720</v>
      </c>
      <c r="E412" s="497">
        <v>4962.41</v>
      </c>
      <c r="F412" s="498">
        <v>0.21669644074149452</v>
      </c>
      <c r="G412" s="498">
        <v>5.4993625190179772E-2</v>
      </c>
      <c r="H412" s="498">
        <v>3.0919643197559257E-2</v>
      </c>
      <c r="I412" s="498">
        <v>1.0958169357227637E-3</v>
      </c>
      <c r="J412" s="498">
        <v>3.1225573864311898E-3</v>
      </c>
      <c r="K412" s="498">
        <v>1.5809636849837077E-3</v>
      </c>
      <c r="L412" s="498">
        <v>1.1911099546389758E-3</v>
      </c>
      <c r="M412" s="498">
        <v>2.4980442970250344E-2</v>
      </c>
      <c r="N412" s="498">
        <v>1.0539798202889323E-2</v>
      </c>
      <c r="O412" s="499">
        <v>1075.3365844999998</v>
      </c>
      <c r="P412" s="499">
        <v>272.90091558</v>
      </c>
      <c r="Q412" s="499">
        <v>153.43594660000002</v>
      </c>
      <c r="R412" s="499">
        <v>5.4378929199999995</v>
      </c>
      <c r="S412" s="499">
        <v>15.49541</v>
      </c>
      <c r="T412" s="499">
        <v>7.8453900000000001</v>
      </c>
      <c r="U412" s="499">
        <v>5.9107759499999997</v>
      </c>
      <c r="V412" s="499">
        <v>123.9632</v>
      </c>
      <c r="W412" s="499">
        <v>52.302800000000005</v>
      </c>
    </row>
    <row r="413" spans="1:23" customFormat="1" x14ac:dyDescent="0.3">
      <c r="A413" s="225" t="s">
        <v>904</v>
      </c>
      <c r="B413" s="496" t="s">
        <v>840</v>
      </c>
      <c r="C413" s="496" t="s">
        <v>626</v>
      </c>
      <c r="D413" s="496" t="s">
        <v>627</v>
      </c>
      <c r="E413" s="497">
        <v>14688.326310000002</v>
      </c>
      <c r="F413" s="498">
        <v>0.35869323362281696</v>
      </c>
      <c r="G413" s="498">
        <v>0.22514848257070069</v>
      </c>
      <c r="H413" s="498">
        <v>4.6389021381905815E-2</v>
      </c>
      <c r="I413" s="498">
        <v>1.1198162150225266E-2</v>
      </c>
      <c r="J413" s="498">
        <v>3.2230573927112044E-3</v>
      </c>
      <c r="K413" s="498">
        <v>1.6921284410109211E-3</v>
      </c>
      <c r="L413" s="498">
        <v>1.2171938140799653E-2</v>
      </c>
      <c r="M413" s="498">
        <v>2.5784471968202067E-2</v>
      </c>
      <c r="N413" s="498">
        <v>1.1280908743645684E-2</v>
      </c>
      <c r="O413" s="499">
        <v>5268.6032606409999</v>
      </c>
      <c r="P413" s="499">
        <v>3307.0543801998001</v>
      </c>
      <c r="Q413" s="499">
        <v>681.37708325899985</v>
      </c>
      <c r="R413" s="499">
        <v>164.48225973479995</v>
      </c>
      <c r="S413" s="499">
        <v>47.341318699999995</v>
      </c>
      <c r="T413" s="499">
        <v>24.854534699999999</v>
      </c>
      <c r="U413" s="499">
        <v>178.78539923720007</v>
      </c>
      <c r="V413" s="499">
        <v>378.73073799999997</v>
      </c>
      <c r="W413" s="499">
        <v>165.69766869999998</v>
      </c>
    </row>
    <row r="414" spans="1:23" customFormat="1" x14ac:dyDescent="0.3">
      <c r="A414" s="225" t="s">
        <v>906</v>
      </c>
      <c r="B414" s="496" t="s">
        <v>840</v>
      </c>
      <c r="C414" s="496" t="s">
        <v>626</v>
      </c>
      <c r="D414" s="496" t="s">
        <v>502</v>
      </c>
      <c r="E414" s="497">
        <v>150.06040000000002</v>
      </c>
      <c r="F414" s="498">
        <v>2.0520152032115067</v>
      </c>
      <c r="G414" s="498">
        <v>2.6254550384378552</v>
      </c>
      <c r="H414" s="498">
        <v>0.55646413044347476</v>
      </c>
      <c r="I414" s="498">
        <v>0.37281186575538905</v>
      </c>
      <c r="J414" s="498">
        <v>3.1640659361163903E-3</v>
      </c>
      <c r="K414" s="498">
        <v>1.7633832776668594E-3</v>
      </c>
      <c r="L414" s="498">
        <v>0.40523039855951337</v>
      </c>
      <c r="M414" s="498">
        <v>2.5312607456730755E-2</v>
      </c>
      <c r="N414" s="498">
        <v>1.1755959600267624E-2</v>
      </c>
      <c r="O414" s="499">
        <v>307.92622219999998</v>
      </c>
      <c r="P414" s="499">
        <v>393.97683324999997</v>
      </c>
      <c r="Q414" s="499">
        <v>83.503230000000002</v>
      </c>
      <c r="R414" s="499">
        <v>55.944297699999993</v>
      </c>
      <c r="S414" s="499">
        <v>0.47480100000000003</v>
      </c>
      <c r="T414" s="499">
        <v>0.26461400000000002</v>
      </c>
      <c r="U414" s="499">
        <v>60.809035700000003</v>
      </c>
      <c r="V414" s="499">
        <v>3.7984200000000001</v>
      </c>
      <c r="W414" s="499">
        <v>1.7641039999999999</v>
      </c>
    </row>
    <row r="415" spans="1:23" customFormat="1" x14ac:dyDescent="0.3">
      <c r="A415" s="225" t="s">
        <v>907</v>
      </c>
      <c r="B415" s="496" t="s">
        <v>840</v>
      </c>
      <c r="C415" s="496" t="s">
        <v>626</v>
      </c>
      <c r="D415" s="496" t="s">
        <v>504</v>
      </c>
      <c r="E415" s="497">
        <v>17.514230000000001</v>
      </c>
      <c r="F415" s="498">
        <v>2.0115421043345898</v>
      </c>
      <c r="G415" s="498">
        <v>2.6325253576092122</v>
      </c>
      <c r="H415" s="498">
        <v>0.55826808829163488</v>
      </c>
      <c r="I415" s="498">
        <v>0.37557386479451271</v>
      </c>
      <c r="J415" s="498">
        <v>3.1672588518022204E-3</v>
      </c>
      <c r="K415" s="498">
        <v>1.7671801729222465E-3</v>
      </c>
      <c r="L415" s="498">
        <v>0.40823362374480637</v>
      </c>
      <c r="M415" s="498">
        <v>2.5338082233703679E-2</v>
      </c>
      <c r="N415" s="498">
        <v>1.1781282991030722E-2</v>
      </c>
      <c r="O415" s="499">
        <v>35.230611070000002</v>
      </c>
      <c r="P415" s="499">
        <v>46.106654593999998</v>
      </c>
      <c r="Q415" s="499">
        <v>9.7776357000000012</v>
      </c>
      <c r="R415" s="499">
        <v>6.5778870499999993</v>
      </c>
      <c r="S415" s="499">
        <v>5.5472100000000003E-2</v>
      </c>
      <c r="T415" s="499">
        <v>3.0950800000000001E-2</v>
      </c>
      <c r="U415" s="499">
        <v>7.1498975800000002</v>
      </c>
      <c r="V415" s="499">
        <v>0.44377700000000003</v>
      </c>
      <c r="W415" s="499">
        <v>0.2063401</v>
      </c>
    </row>
    <row r="416" spans="1:23" customFormat="1" x14ac:dyDescent="0.3">
      <c r="A416" s="225" t="s">
        <v>908</v>
      </c>
      <c r="B416" s="496" t="s">
        <v>840</v>
      </c>
      <c r="C416" s="496" t="s">
        <v>626</v>
      </c>
      <c r="D416" s="496" t="s">
        <v>506</v>
      </c>
      <c r="E416" s="497">
        <v>19.684350000000002</v>
      </c>
      <c r="F416" s="498">
        <v>2.0131203077571778</v>
      </c>
      <c r="G416" s="498">
        <v>2.6255326324211867</v>
      </c>
      <c r="H416" s="498">
        <v>0.55675267407864626</v>
      </c>
      <c r="I416" s="498">
        <v>0.37449175969742454</v>
      </c>
      <c r="J416" s="498">
        <v>3.1660176739389412E-3</v>
      </c>
      <c r="K416" s="498">
        <v>1.765702194890865E-3</v>
      </c>
      <c r="L416" s="498">
        <v>0.40705624163358195</v>
      </c>
      <c r="M416" s="498">
        <v>2.5328192193290609E-2</v>
      </c>
      <c r="N416" s="498">
        <v>1.1771412314859264E-2</v>
      </c>
      <c r="O416" s="499">
        <v>39.626964730000005</v>
      </c>
      <c r="P416" s="499">
        <v>51.681903272999996</v>
      </c>
      <c r="Q416" s="499">
        <v>10.959314500000001</v>
      </c>
      <c r="R416" s="499">
        <v>7.3716268700000001</v>
      </c>
      <c r="S416" s="499">
        <v>6.2321000000000001E-2</v>
      </c>
      <c r="T416" s="499">
        <v>3.4756700000000001E-2</v>
      </c>
      <c r="U416" s="499">
        <v>8.0126375299999992</v>
      </c>
      <c r="V416" s="499">
        <v>0.49856900000000004</v>
      </c>
      <c r="W416" s="499">
        <v>0.23171259999999999</v>
      </c>
    </row>
    <row r="417" spans="1:23" customFormat="1" x14ac:dyDescent="0.3">
      <c r="A417" s="225" t="s">
        <v>909</v>
      </c>
      <c r="B417" s="496" t="s">
        <v>840</v>
      </c>
      <c r="C417" s="496" t="s">
        <v>626</v>
      </c>
      <c r="D417" s="496" t="s">
        <v>508</v>
      </c>
      <c r="E417" s="497">
        <v>23.044130000000003</v>
      </c>
      <c r="F417" s="498">
        <v>1.9830088999671498</v>
      </c>
      <c r="G417" s="498">
        <v>2.6170588001890285</v>
      </c>
      <c r="H417" s="498">
        <v>0.54004161580411136</v>
      </c>
      <c r="I417" s="498">
        <v>0.31440408368638778</v>
      </c>
      <c r="J417" s="498">
        <v>3.1658821574084154E-3</v>
      </c>
      <c r="K417" s="498">
        <v>1.7655385558057516E-3</v>
      </c>
      <c r="L417" s="498">
        <v>0.34174473528399635</v>
      </c>
      <c r="M417" s="498">
        <v>2.5327013864268253E-2</v>
      </c>
      <c r="N417" s="498">
        <v>1.1770329363703466E-2</v>
      </c>
      <c r="O417" s="499">
        <v>45.696714882000002</v>
      </c>
      <c r="P417" s="499">
        <v>60.307843209200001</v>
      </c>
      <c r="Q417" s="499">
        <v>12.444789199999999</v>
      </c>
      <c r="R417" s="499">
        <v>7.2451685770000003</v>
      </c>
      <c r="S417" s="499">
        <v>7.2954999999999992E-2</v>
      </c>
      <c r="T417" s="499">
        <v>4.0685300000000001E-2</v>
      </c>
      <c r="U417" s="499">
        <v>7.8752101066999991</v>
      </c>
      <c r="V417" s="499">
        <v>0.58363900000000002</v>
      </c>
      <c r="W417" s="499">
        <v>0.27123700000000001</v>
      </c>
    </row>
    <row r="418" spans="1:23" customFormat="1" x14ac:dyDescent="0.3">
      <c r="A418" s="225" t="s">
        <v>910</v>
      </c>
      <c r="B418" s="496" t="s">
        <v>840</v>
      </c>
      <c r="C418" s="496" t="s">
        <v>626</v>
      </c>
      <c r="D418" s="496" t="s">
        <v>510</v>
      </c>
      <c r="E418" s="497">
        <v>30.105600000000003</v>
      </c>
      <c r="F418" s="498">
        <v>1.9797756606744257</v>
      </c>
      <c r="G418" s="498">
        <v>2.6217835915045704</v>
      </c>
      <c r="H418" s="498">
        <v>0.54066387648809522</v>
      </c>
      <c r="I418" s="498">
        <v>0.31505606584821427</v>
      </c>
      <c r="J418" s="498">
        <v>3.1666965614370744E-3</v>
      </c>
      <c r="K418" s="498">
        <v>1.7665351296768704E-3</v>
      </c>
      <c r="L418" s="498">
        <v>0.34245314194036985</v>
      </c>
      <c r="M418" s="498">
        <v>2.5333592421343535E-2</v>
      </c>
      <c r="N418" s="498">
        <v>1.1776945153061222E-2</v>
      </c>
      <c r="O418" s="499">
        <v>59.602334129999996</v>
      </c>
      <c r="P418" s="499">
        <v>78.930368092400002</v>
      </c>
      <c r="Q418" s="499">
        <v>16.277010400000002</v>
      </c>
      <c r="R418" s="499">
        <v>9.4849518960000001</v>
      </c>
      <c r="S418" s="499">
        <v>9.5335299999999998E-2</v>
      </c>
      <c r="T418" s="499">
        <v>5.3182599999999997E-2</v>
      </c>
      <c r="U418" s="499">
        <v>10.30975731</v>
      </c>
      <c r="V418" s="499">
        <v>0.762683</v>
      </c>
      <c r="W418" s="499">
        <v>0.35455199999999998</v>
      </c>
    </row>
    <row r="419" spans="1:23" customFormat="1" x14ac:dyDescent="0.3">
      <c r="A419" s="225" t="s">
        <v>911</v>
      </c>
      <c r="B419" s="496" t="s">
        <v>840</v>
      </c>
      <c r="C419" s="496" t="s">
        <v>626</v>
      </c>
      <c r="D419" s="496" t="s">
        <v>512</v>
      </c>
      <c r="E419" s="497">
        <v>33.6145</v>
      </c>
      <c r="F419" s="498">
        <v>1.3327511562867216</v>
      </c>
      <c r="G419" s="498">
        <v>1.6642034706778324</v>
      </c>
      <c r="H419" s="498">
        <v>0.34759834000208245</v>
      </c>
      <c r="I419" s="498">
        <v>0.25791999601362503</v>
      </c>
      <c r="J419" s="498">
        <v>3.1506819973523329E-3</v>
      </c>
      <c r="K419" s="498">
        <v>1.7474393490904221E-3</v>
      </c>
      <c r="L419" s="498">
        <v>0.28034882654806709</v>
      </c>
      <c r="M419" s="498">
        <v>2.5205432179565366E-2</v>
      </c>
      <c r="N419" s="498">
        <v>1.164964524238052E-2</v>
      </c>
      <c r="O419" s="499">
        <v>44.799763743</v>
      </c>
      <c r="P419" s="499">
        <v>55.941367565099995</v>
      </c>
      <c r="Q419" s="499">
        <v>11.684344400000001</v>
      </c>
      <c r="R419" s="499">
        <v>8.6698517059999993</v>
      </c>
      <c r="S419" s="499">
        <v>0.10590859999999999</v>
      </c>
      <c r="T419" s="499">
        <v>5.8739299999999994E-2</v>
      </c>
      <c r="U419" s="499">
        <v>9.4237856300000011</v>
      </c>
      <c r="V419" s="499">
        <v>0.84726800000000002</v>
      </c>
      <c r="W419" s="499">
        <v>0.39159699999999997</v>
      </c>
    </row>
    <row r="420" spans="1:23" customFormat="1" x14ac:dyDescent="0.3">
      <c r="A420" s="225" t="s">
        <v>912</v>
      </c>
      <c r="B420" s="496" t="s">
        <v>840</v>
      </c>
      <c r="C420" s="496" t="s">
        <v>626</v>
      </c>
      <c r="D420" s="496" t="s">
        <v>514</v>
      </c>
      <c r="E420" s="497">
        <v>44.748599999999996</v>
      </c>
      <c r="F420" s="498">
        <v>1.3550659683654909</v>
      </c>
      <c r="G420" s="498">
        <v>1.6084563299790386</v>
      </c>
      <c r="H420" s="498">
        <v>0.33774354527292477</v>
      </c>
      <c r="I420" s="498">
        <v>0.24905944022829765</v>
      </c>
      <c r="J420" s="498">
        <v>3.1375104472542159E-3</v>
      </c>
      <c r="K420" s="498">
        <v>1.7317480323406765E-3</v>
      </c>
      <c r="L420" s="498">
        <v>0.27071739714762028</v>
      </c>
      <c r="M420" s="498">
        <v>2.5100114863928706E-2</v>
      </c>
      <c r="N420" s="498">
        <v>1.154503157640686E-2</v>
      </c>
      <c r="O420" s="499">
        <v>60.637304991999997</v>
      </c>
      <c r="P420" s="499">
        <v>71.976168927700002</v>
      </c>
      <c r="Q420" s="499">
        <v>15.11355081</v>
      </c>
      <c r="R420" s="499">
        <v>11.145061266999999</v>
      </c>
      <c r="S420" s="499">
        <v>0.1403992</v>
      </c>
      <c r="T420" s="499">
        <v>7.7493299999999987E-2</v>
      </c>
      <c r="U420" s="499">
        <v>12.114224518</v>
      </c>
      <c r="V420" s="499">
        <v>1.1231949999999999</v>
      </c>
      <c r="W420" s="499">
        <v>0.51662399999999997</v>
      </c>
    </row>
    <row r="421" spans="1:23" customFormat="1" x14ac:dyDescent="0.3">
      <c r="A421" s="225" t="s">
        <v>913</v>
      </c>
      <c r="B421" s="496" t="s">
        <v>840</v>
      </c>
      <c r="C421" s="496" t="s">
        <v>626</v>
      </c>
      <c r="D421" s="496" t="s">
        <v>516</v>
      </c>
      <c r="E421" s="497">
        <v>49.4621</v>
      </c>
      <c r="F421" s="498">
        <v>1.3183168510030912</v>
      </c>
      <c r="G421" s="498">
        <v>1.6450495344880223</v>
      </c>
      <c r="H421" s="498">
        <v>0.34340880512554062</v>
      </c>
      <c r="I421" s="498">
        <v>0.2555809454713811</v>
      </c>
      <c r="J421" s="498">
        <v>3.1475048572543419E-3</v>
      </c>
      <c r="K421" s="498">
        <v>1.7436764714801839E-3</v>
      </c>
      <c r="L421" s="498">
        <v>0.27780622820300799</v>
      </c>
      <c r="M421" s="498">
        <v>2.5180046945034684E-2</v>
      </c>
      <c r="N421" s="498">
        <v>1.1624577201534104E-2</v>
      </c>
      <c r="O421" s="499">
        <v>65.206719915999997</v>
      </c>
      <c r="P421" s="499">
        <v>81.367604579800002</v>
      </c>
      <c r="Q421" s="499">
        <v>16.985720660000002</v>
      </c>
      <c r="R421" s="499">
        <v>12.641570283</v>
      </c>
      <c r="S421" s="499">
        <v>0.15568219999999999</v>
      </c>
      <c r="T421" s="499">
        <v>8.62459E-2</v>
      </c>
      <c r="U421" s="499">
        <v>13.74087944</v>
      </c>
      <c r="V421" s="499">
        <v>1.245458</v>
      </c>
      <c r="W421" s="499">
        <v>0.57497600000000004</v>
      </c>
    </row>
    <row r="422" spans="1:23" customFormat="1" x14ac:dyDescent="0.3">
      <c r="A422" s="225" t="s">
        <v>914</v>
      </c>
      <c r="B422" s="496" t="s">
        <v>840</v>
      </c>
      <c r="C422" s="496" t="s">
        <v>626</v>
      </c>
      <c r="D422" s="496" t="s">
        <v>518</v>
      </c>
      <c r="E422" s="497">
        <v>54.908000000000001</v>
      </c>
      <c r="F422" s="498">
        <v>1.2398129954287169</v>
      </c>
      <c r="G422" s="498">
        <v>1.7321330983863918</v>
      </c>
      <c r="H422" s="498">
        <v>0.35755756392511107</v>
      </c>
      <c r="I422" s="498">
        <v>0.2699382334814599</v>
      </c>
      <c r="J422" s="498">
        <v>3.1695344940627958E-3</v>
      </c>
      <c r="K422" s="498">
        <v>1.769913309535951E-3</v>
      </c>
      <c r="L422" s="498">
        <v>0.29341188859546879</v>
      </c>
      <c r="M422" s="498">
        <v>2.5356341516718874E-2</v>
      </c>
      <c r="N422" s="498">
        <v>1.1799464558898522E-2</v>
      </c>
      <c r="O422" s="499">
        <v>68.075651952999991</v>
      </c>
      <c r="P422" s="499">
        <v>95.107964166200006</v>
      </c>
      <c r="Q422" s="499">
        <v>19.63277072</v>
      </c>
      <c r="R422" s="499">
        <v>14.821768523999999</v>
      </c>
      <c r="S422" s="499">
        <v>0.17403279999999999</v>
      </c>
      <c r="T422" s="499">
        <v>9.7182400000000002E-2</v>
      </c>
      <c r="U422" s="499">
        <v>16.110659979000001</v>
      </c>
      <c r="V422" s="499">
        <v>1.392266</v>
      </c>
      <c r="W422" s="499">
        <v>0.64788500000000004</v>
      </c>
    </row>
    <row r="423" spans="1:23" customFormat="1" x14ac:dyDescent="0.3">
      <c r="A423" s="225" t="s">
        <v>915</v>
      </c>
      <c r="B423" s="496" t="s">
        <v>840</v>
      </c>
      <c r="C423" s="496" t="s">
        <v>626</v>
      </c>
      <c r="D423" s="496" t="s">
        <v>520</v>
      </c>
      <c r="E423" s="497">
        <v>33.539500000000004</v>
      </c>
      <c r="F423" s="498">
        <v>0.25322208241029232</v>
      </c>
      <c r="G423" s="498">
        <v>0.98000312157605185</v>
      </c>
      <c r="H423" s="498">
        <v>5.3523898060495831E-2</v>
      </c>
      <c r="I423" s="498">
        <v>1.3081197218205397E-2</v>
      </c>
      <c r="J423" s="498">
        <v>3.1660788026058821E-3</v>
      </c>
      <c r="K423" s="498">
        <v>1.765774683582045E-3</v>
      </c>
      <c r="L423" s="498">
        <v>1.4218706957468057E-2</v>
      </c>
      <c r="M423" s="498">
        <v>2.5328642347083288E-2</v>
      </c>
      <c r="N423" s="498">
        <v>1.1771910732121825E-2</v>
      </c>
      <c r="O423" s="499">
        <v>8.4929420330000003</v>
      </c>
      <c r="P423" s="499">
        <v>32.868814696099996</v>
      </c>
      <c r="Q423" s="499">
        <v>1.795164779</v>
      </c>
      <c r="R423" s="499">
        <v>0.43873681409999998</v>
      </c>
      <c r="S423" s="499">
        <v>0.1061887</v>
      </c>
      <c r="T423" s="499">
        <v>5.9223200000000004E-2</v>
      </c>
      <c r="U423" s="499">
        <v>0.47688832199999998</v>
      </c>
      <c r="V423" s="499">
        <v>0.84950999999999999</v>
      </c>
      <c r="W423" s="499">
        <v>0.39482400000000001</v>
      </c>
    </row>
    <row r="424" spans="1:23" customFormat="1" x14ac:dyDescent="0.3">
      <c r="A424" s="225" t="s">
        <v>916</v>
      </c>
      <c r="B424" s="496" t="s">
        <v>840</v>
      </c>
      <c r="C424" s="496" t="s">
        <v>626</v>
      </c>
      <c r="D424" s="496" t="s">
        <v>522</v>
      </c>
      <c r="E424" s="497">
        <v>51.241200000000006</v>
      </c>
      <c r="F424" s="498">
        <v>0.24861824336666583</v>
      </c>
      <c r="G424" s="498">
        <v>0.98005293953498351</v>
      </c>
      <c r="H424" s="498">
        <v>5.3393168583093287E-2</v>
      </c>
      <c r="I424" s="498">
        <v>1.3085992121574045E-2</v>
      </c>
      <c r="J424" s="498">
        <v>3.1662373246528178E-3</v>
      </c>
      <c r="K424" s="498">
        <v>1.7659695713605455E-3</v>
      </c>
      <c r="L424" s="498">
        <v>1.4223939279329913E-2</v>
      </c>
      <c r="M424" s="498">
        <v>2.5329890791004114E-2</v>
      </c>
      <c r="N424" s="498">
        <v>1.1773202032739278E-2</v>
      </c>
      <c r="O424" s="499">
        <v>12.739497131999999</v>
      </c>
      <c r="P424" s="499">
        <v>50.219088685300001</v>
      </c>
      <c r="Q424" s="499">
        <v>2.73593003</v>
      </c>
      <c r="R424" s="499">
        <v>0.67054193950000007</v>
      </c>
      <c r="S424" s="499">
        <v>0.16224179999999999</v>
      </c>
      <c r="T424" s="499">
        <v>9.0490399999999999E-2</v>
      </c>
      <c r="U424" s="499">
        <v>0.72885171739999999</v>
      </c>
      <c r="V424" s="499">
        <v>1.2979340000000001</v>
      </c>
      <c r="W424" s="499">
        <v>0.60327299999999995</v>
      </c>
    </row>
    <row r="425" spans="1:23" customFormat="1" x14ac:dyDescent="0.3">
      <c r="A425" s="225" t="s">
        <v>917</v>
      </c>
      <c r="B425" s="496" t="s">
        <v>840</v>
      </c>
      <c r="C425" s="496" t="s">
        <v>626</v>
      </c>
      <c r="D425" s="496" t="s">
        <v>524</v>
      </c>
      <c r="E425" s="497">
        <v>83.220699999999994</v>
      </c>
      <c r="F425" s="498">
        <v>0.29404905582385155</v>
      </c>
      <c r="G425" s="498">
        <v>0.95702410158770601</v>
      </c>
      <c r="H425" s="498">
        <v>5.3161767805365731E-2</v>
      </c>
      <c r="I425" s="498">
        <v>1.2825856499644921E-2</v>
      </c>
      <c r="J425" s="498">
        <v>3.1561138034166981E-3</v>
      </c>
      <c r="K425" s="498">
        <v>1.7539157925852583E-3</v>
      </c>
      <c r="L425" s="498">
        <v>1.3941196066603621E-2</v>
      </c>
      <c r="M425" s="498">
        <v>2.524887437861013E-2</v>
      </c>
      <c r="N425" s="498">
        <v>1.1692824020946712E-2</v>
      </c>
      <c r="O425" s="499">
        <v>24.470968259999999</v>
      </c>
      <c r="P425" s="499">
        <v>79.644215650999996</v>
      </c>
      <c r="Q425" s="499">
        <v>4.4241595299999998</v>
      </c>
      <c r="R425" s="499">
        <v>1.067376756</v>
      </c>
      <c r="S425" s="499">
        <v>0.262654</v>
      </c>
      <c r="T425" s="499">
        <v>0.14596209999999998</v>
      </c>
      <c r="U425" s="499">
        <v>1.1601960954999999</v>
      </c>
      <c r="V425" s="499">
        <v>2.101229</v>
      </c>
      <c r="W425" s="499">
        <v>0.97308499999999998</v>
      </c>
    </row>
    <row r="426" spans="1:23" customFormat="1" x14ac:dyDescent="0.3">
      <c r="A426" s="225" t="s">
        <v>918</v>
      </c>
      <c r="B426" s="496" t="s">
        <v>840</v>
      </c>
      <c r="C426" s="496" t="s">
        <v>626</v>
      </c>
      <c r="D426" s="496" t="s">
        <v>526</v>
      </c>
      <c r="E426" s="497">
        <v>107.3246</v>
      </c>
      <c r="F426" s="498">
        <v>0.35125724298063998</v>
      </c>
      <c r="G426" s="498">
        <v>0.45905440720953067</v>
      </c>
      <c r="H426" s="498">
        <v>4.3381689286519587E-2</v>
      </c>
      <c r="I426" s="498">
        <v>6.8540077894536765E-3</v>
      </c>
      <c r="J426" s="498">
        <v>3.2854443436080819E-3</v>
      </c>
      <c r="K426" s="498">
        <v>1.7415084705649964E-3</v>
      </c>
      <c r="L426" s="498">
        <v>7.4500146713800935E-3</v>
      </c>
      <c r="M426" s="498">
        <v>2.6283442938524807E-2</v>
      </c>
      <c r="N426" s="498">
        <v>1.1610096846389365E-2</v>
      </c>
      <c r="O426" s="499">
        <v>37.698543099999995</v>
      </c>
      <c r="P426" s="499">
        <v>49.267830631999999</v>
      </c>
      <c r="Q426" s="499">
        <v>4.6559224500000003</v>
      </c>
      <c r="R426" s="499">
        <v>0.73560364440000003</v>
      </c>
      <c r="S426" s="499">
        <v>0.35260899999999995</v>
      </c>
      <c r="T426" s="499">
        <v>0.18690670000000001</v>
      </c>
      <c r="U426" s="499">
        <v>0.79956984460000002</v>
      </c>
      <c r="V426" s="499">
        <v>2.8208599999999997</v>
      </c>
      <c r="W426" s="499">
        <v>1.2460490000000002</v>
      </c>
    </row>
    <row r="427" spans="1:23" customFormat="1" x14ac:dyDescent="0.3">
      <c r="A427" s="225" t="s">
        <v>919</v>
      </c>
      <c r="B427" s="496" t="s">
        <v>840</v>
      </c>
      <c r="C427" s="496" t="s">
        <v>626</v>
      </c>
      <c r="D427" s="496" t="s">
        <v>528</v>
      </c>
      <c r="E427" s="497">
        <v>158.0324</v>
      </c>
      <c r="F427" s="498">
        <v>0.32723939869292623</v>
      </c>
      <c r="G427" s="498">
        <v>0.53126636153725437</v>
      </c>
      <c r="H427" s="498">
        <v>4.4154926521396881E-2</v>
      </c>
      <c r="I427" s="498">
        <v>6.9179807672350739E-3</v>
      </c>
      <c r="J427" s="498">
        <v>3.2931095142515084E-3</v>
      </c>
      <c r="K427" s="498">
        <v>1.7482174541423152E-3</v>
      </c>
      <c r="L427" s="498">
        <v>7.5195665002872831E-3</v>
      </c>
      <c r="M427" s="498">
        <v>2.6344914080909988E-2</v>
      </c>
      <c r="N427" s="498">
        <v>1.1654825213057576E-2</v>
      </c>
      <c r="O427" s="499">
        <v>51.714427549999996</v>
      </c>
      <c r="P427" s="499">
        <v>83.957298152999996</v>
      </c>
      <c r="Q427" s="499">
        <v>6.9779090100000003</v>
      </c>
      <c r="R427" s="499">
        <v>1.0932651038000001</v>
      </c>
      <c r="S427" s="499">
        <v>0.52041800000000005</v>
      </c>
      <c r="T427" s="499">
        <v>0.27627499999999999</v>
      </c>
      <c r="U427" s="499">
        <v>1.188335141</v>
      </c>
      <c r="V427" s="499">
        <v>4.1633499999999994</v>
      </c>
      <c r="W427" s="499">
        <v>1.8418399999999999</v>
      </c>
    </row>
    <row r="428" spans="1:23" customFormat="1" x14ac:dyDescent="0.3">
      <c r="A428" s="225" t="s">
        <v>920</v>
      </c>
      <c r="B428" s="496" t="s">
        <v>840</v>
      </c>
      <c r="C428" s="496" t="s">
        <v>626</v>
      </c>
      <c r="D428" s="496" t="s">
        <v>530</v>
      </c>
      <c r="E428" s="497">
        <v>290.947</v>
      </c>
      <c r="F428" s="498">
        <v>0.3815511965065802</v>
      </c>
      <c r="G428" s="498">
        <v>0.48410340612895136</v>
      </c>
      <c r="H428" s="498">
        <v>4.4260561408091502E-2</v>
      </c>
      <c r="I428" s="498">
        <v>6.8241160486274136E-3</v>
      </c>
      <c r="J428" s="498">
        <v>3.277370105208165E-3</v>
      </c>
      <c r="K428" s="498">
        <v>1.7344533540473008E-3</v>
      </c>
      <c r="L428" s="498">
        <v>7.4175570670946944E-3</v>
      </c>
      <c r="M428" s="498">
        <v>2.621896771576954E-2</v>
      </c>
      <c r="N428" s="498">
        <v>1.1563102558197886E-2</v>
      </c>
      <c r="O428" s="499">
        <v>111.01117597</v>
      </c>
      <c r="P428" s="499">
        <v>140.84843370300001</v>
      </c>
      <c r="Q428" s="499">
        <v>12.877477559999999</v>
      </c>
      <c r="R428" s="499">
        <v>1.9854560920000002</v>
      </c>
      <c r="S428" s="499">
        <v>0.95354099999999997</v>
      </c>
      <c r="T428" s="499">
        <v>0.50463400000000003</v>
      </c>
      <c r="U428" s="499">
        <v>2.1581159759999999</v>
      </c>
      <c r="V428" s="499">
        <v>7.6283300000000001</v>
      </c>
      <c r="W428" s="499">
        <v>3.3642500000000002</v>
      </c>
    </row>
    <row r="429" spans="1:23" customFormat="1" x14ac:dyDescent="0.3">
      <c r="A429" s="225" t="s">
        <v>921</v>
      </c>
      <c r="B429" s="496" t="s">
        <v>840</v>
      </c>
      <c r="C429" s="496" t="s">
        <v>626</v>
      </c>
      <c r="D429" s="496" t="s">
        <v>532</v>
      </c>
      <c r="E429" s="497">
        <v>402.95499999999998</v>
      </c>
      <c r="F429" s="498">
        <v>0.42588582380166523</v>
      </c>
      <c r="G429" s="498">
        <v>0.60607479364197003</v>
      </c>
      <c r="H429" s="498">
        <v>4.7115751734064598E-2</v>
      </c>
      <c r="I429" s="498">
        <v>6.7796112593217599E-3</v>
      </c>
      <c r="J429" s="498">
        <v>3.2666327505552731E-3</v>
      </c>
      <c r="K429" s="498">
        <v>1.725083446042362E-3</v>
      </c>
      <c r="L429" s="498">
        <v>7.3691351987194599E-3</v>
      </c>
      <c r="M429" s="498">
        <v>2.6133042151108683E-2</v>
      </c>
      <c r="N429" s="498">
        <v>1.1500639029171993E-2</v>
      </c>
      <c r="O429" s="499">
        <v>171.61282213000001</v>
      </c>
      <c r="P429" s="499">
        <v>244.22086847200001</v>
      </c>
      <c r="Q429" s="499">
        <v>18.985527739999998</v>
      </c>
      <c r="R429" s="499">
        <v>2.7318782549999998</v>
      </c>
      <c r="S429" s="499">
        <v>1.316306</v>
      </c>
      <c r="T429" s="499">
        <v>0.69513099999999994</v>
      </c>
      <c r="U429" s="499">
        <v>2.9694298739999998</v>
      </c>
      <c r="V429" s="499">
        <v>10.530439999999999</v>
      </c>
      <c r="W429" s="499">
        <v>4.6342400000000001</v>
      </c>
    </row>
    <row r="430" spans="1:23" customFormat="1" x14ac:dyDescent="0.3">
      <c r="A430" s="225" t="s">
        <v>922</v>
      </c>
      <c r="B430" s="496" t="s">
        <v>840</v>
      </c>
      <c r="C430" s="496" t="s">
        <v>626</v>
      </c>
      <c r="D430" s="496" t="s">
        <v>534</v>
      </c>
      <c r="E430" s="497">
        <v>509.93399999999997</v>
      </c>
      <c r="F430" s="498">
        <v>0.52180869206603209</v>
      </c>
      <c r="G430" s="498">
        <v>0.2890734802935282</v>
      </c>
      <c r="H430" s="498">
        <v>3.9553424913812384E-2</v>
      </c>
      <c r="I430" s="498">
        <v>2.0697337635850912E-3</v>
      </c>
      <c r="J430" s="498">
        <v>3.2220130448254087E-3</v>
      </c>
      <c r="K430" s="498">
        <v>1.6861240866465072E-3</v>
      </c>
      <c r="L430" s="498">
        <v>2.249719028344845E-3</v>
      </c>
      <c r="M430" s="498">
        <v>2.577608082614613E-2</v>
      </c>
      <c r="N430" s="498">
        <v>1.1240886075452903E-2</v>
      </c>
      <c r="O430" s="499">
        <v>266.08799357999999</v>
      </c>
      <c r="P430" s="499">
        <v>147.4083961</v>
      </c>
      <c r="Q430" s="499">
        <v>20.169636180000001</v>
      </c>
      <c r="R430" s="499">
        <v>1.0554276169999999</v>
      </c>
      <c r="S430" s="499">
        <v>1.643014</v>
      </c>
      <c r="T430" s="499">
        <v>0.85981200000000002</v>
      </c>
      <c r="U430" s="499">
        <v>1.147208223</v>
      </c>
      <c r="V430" s="499">
        <v>13.1441</v>
      </c>
      <c r="W430" s="499">
        <v>5.7321100000000005</v>
      </c>
    </row>
    <row r="431" spans="1:23" customFormat="1" x14ac:dyDescent="0.3">
      <c r="A431" s="225" t="s">
        <v>923</v>
      </c>
      <c r="B431" s="496" t="s">
        <v>840</v>
      </c>
      <c r="C431" s="496" t="s">
        <v>626</v>
      </c>
      <c r="D431" s="496" t="s">
        <v>536</v>
      </c>
      <c r="E431" s="497">
        <v>625.91599999999994</v>
      </c>
      <c r="F431" s="498">
        <v>0.52217688557250497</v>
      </c>
      <c r="G431" s="498">
        <v>0.23521381263620039</v>
      </c>
      <c r="H431" s="498">
        <v>3.7988345672582267E-2</v>
      </c>
      <c r="I431" s="498">
        <v>2.1314603157612205E-3</v>
      </c>
      <c r="J431" s="498">
        <v>3.2220122188919924E-3</v>
      </c>
      <c r="K431" s="498">
        <v>1.6861192236657955E-3</v>
      </c>
      <c r="L431" s="498">
        <v>2.316813067568172E-3</v>
      </c>
      <c r="M431" s="498">
        <v>2.5776110532403709E-2</v>
      </c>
      <c r="N431" s="498">
        <v>1.1240853405249268E-2</v>
      </c>
      <c r="O431" s="499">
        <v>326.83886751</v>
      </c>
      <c r="P431" s="499">
        <v>147.22408874999999</v>
      </c>
      <c r="Q431" s="499">
        <v>23.777513370000001</v>
      </c>
      <c r="R431" s="499">
        <v>1.3341151149999999</v>
      </c>
      <c r="S431" s="499">
        <v>2.0167090000000001</v>
      </c>
      <c r="T431" s="499">
        <v>1.055369</v>
      </c>
      <c r="U431" s="499">
        <v>1.4501303679999999</v>
      </c>
      <c r="V431" s="499">
        <v>16.133679999999998</v>
      </c>
      <c r="W431" s="499">
        <v>7.0358300000000007</v>
      </c>
    </row>
    <row r="432" spans="1:23" customFormat="1" x14ac:dyDescent="0.3">
      <c r="A432" s="225" t="s">
        <v>924</v>
      </c>
      <c r="B432" s="496" t="s">
        <v>840</v>
      </c>
      <c r="C432" s="496" t="s">
        <v>626</v>
      </c>
      <c r="D432" s="496" t="s">
        <v>538</v>
      </c>
      <c r="E432" s="497">
        <v>687.90300000000002</v>
      </c>
      <c r="F432" s="498">
        <v>0.52217505927434538</v>
      </c>
      <c r="G432" s="498">
        <v>0.23521379015646099</v>
      </c>
      <c r="H432" s="498">
        <v>3.7927685851057484E-2</v>
      </c>
      <c r="I432" s="498">
        <v>2.1627037198558518E-3</v>
      </c>
      <c r="J432" s="498">
        <v>3.2219993225789099E-3</v>
      </c>
      <c r="K432" s="498">
        <v>1.6861127222878808E-3</v>
      </c>
      <c r="L432" s="498">
        <v>2.3507720623401848E-3</v>
      </c>
      <c r="M432" s="498">
        <v>2.5776017839724497E-2</v>
      </c>
      <c r="N432" s="498">
        <v>1.1240814475296661E-2</v>
      </c>
      <c r="O432" s="499">
        <v>359.20578980000005</v>
      </c>
      <c r="P432" s="499">
        <v>161.80427189</v>
      </c>
      <c r="Q432" s="499">
        <v>26.090568879999999</v>
      </c>
      <c r="R432" s="499">
        <v>1.4877303770000001</v>
      </c>
      <c r="S432" s="499">
        <v>2.2164229999999998</v>
      </c>
      <c r="T432" s="499">
        <v>1.1598820000000001</v>
      </c>
      <c r="U432" s="499">
        <v>1.617103154</v>
      </c>
      <c r="V432" s="499">
        <v>17.731400000000001</v>
      </c>
      <c r="W432" s="499">
        <v>7.7325900000000001</v>
      </c>
    </row>
    <row r="433" spans="1:23" customFormat="1" x14ac:dyDescent="0.3">
      <c r="A433" s="225" t="s">
        <v>925</v>
      </c>
      <c r="B433" s="496" t="s">
        <v>840</v>
      </c>
      <c r="C433" s="496" t="s">
        <v>626</v>
      </c>
      <c r="D433" s="496" t="s">
        <v>540</v>
      </c>
      <c r="E433" s="497">
        <v>1084.4390000000001</v>
      </c>
      <c r="F433" s="498">
        <v>0.46254376391848689</v>
      </c>
      <c r="G433" s="498">
        <v>0.2331023792117399</v>
      </c>
      <c r="H433" s="498">
        <v>3.633894054898431E-2</v>
      </c>
      <c r="I433" s="498">
        <v>2.1107108744705784E-3</v>
      </c>
      <c r="J433" s="498">
        <v>3.2220161761058017E-3</v>
      </c>
      <c r="K433" s="498">
        <v>1.6861160470990069E-3</v>
      </c>
      <c r="L433" s="498">
        <v>2.2942589947429039E-3</v>
      </c>
      <c r="M433" s="498">
        <v>2.5776092523415332E-2</v>
      </c>
      <c r="N433" s="498">
        <v>1.1240844344402959E-2</v>
      </c>
      <c r="O433" s="499">
        <v>501.60049680000003</v>
      </c>
      <c r="P433" s="499">
        <v>252.78531101000002</v>
      </c>
      <c r="Q433" s="499">
        <v>39.407364350000002</v>
      </c>
      <c r="R433" s="499">
        <v>2.28893719</v>
      </c>
      <c r="S433" s="499">
        <v>3.4940799999999999</v>
      </c>
      <c r="T433" s="499">
        <v>1.8284899999999999</v>
      </c>
      <c r="U433" s="499">
        <v>2.48798393</v>
      </c>
      <c r="V433" s="499">
        <v>27.9526</v>
      </c>
      <c r="W433" s="499">
        <v>12.190010000000001</v>
      </c>
    </row>
    <row r="434" spans="1:23" customFormat="1" x14ac:dyDescent="0.3">
      <c r="A434" s="225" t="s">
        <v>926</v>
      </c>
      <c r="B434" s="496" t="s">
        <v>840</v>
      </c>
      <c r="C434" s="496" t="s">
        <v>626</v>
      </c>
      <c r="D434" s="496" t="s">
        <v>542</v>
      </c>
      <c r="E434" s="497">
        <v>573.87900000000002</v>
      </c>
      <c r="F434" s="498">
        <v>0.39285855565371797</v>
      </c>
      <c r="G434" s="498">
        <v>0.16930953453776842</v>
      </c>
      <c r="H434" s="498">
        <v>3.4479795706063472E-2</v>
      </c>
      <c r="I434" s="498">
        <v>2.1286097661702206E-3</v>
      </c>
      <c r="J434" s="498">
        <v>3.2220032445864021E-3</v>
      </c>
      <c r="K434" s="498">
        <v>1.6861167598047672E-3</v>
      </c>
      <c r="L434" s="498">
        <v>2.313714798764199E-3</v>
      </c>
      <c r="M434" s="498">
        <v>2.5776078232519397E-2</v>
      </c>
      <c r="N434" s="498">
        <v>1.124081905767592E-2</v>
      </c>
      <c r="O434" s="499">
        <v>225.45327506000001</v>
      </c>
      <c r="P434" s="499">
        <v>97.163186371000009</v>
      </c>
      <c r="Q434" s="499">
        <v>19.78723068</v>
      </c>
      <c r="R434" s="499">
        <v>1.2215644440000002</v>
      </c>
      <c r="S434" s="499">
        <v>1.84904</v>
      </c>
      <c r="T434" s="499">
        <v>0.96762700000000001</v>
      </c>
      <c r="U434" s="499">
        <v>1.3277923349999998</v>
      </c>
      <c r="V434" s="499">
        <v>14.792349999999999</v>
      </c>
      <c r="W434" s="499">
        <v>6.4508700000000001</v>
      </c>
    </row>
    <row r="435" spans="1:23" customFormat="1" x14ac:dyDescent="0.3">
      <c r="A435" s="225" t="s">
        <v>927</v>
      </c>
      <c r="B435" s="496" t="s">
        <v>840</v>
      </c>
      <c r="C435" s="496" t="s">
        <v>626</v>
      </c>
      <c r="D435" s="496" t="s">
        <v>544</v>
      </c>
      <c r="E435" s="497">
        <v>646.79600000000005</v>
      </c>
      <c r="F435" s="498">
        <v>0.33229133004842326</v>
      </c>
      <c r="G435" s="498">
        <v>0.15202155382067914</v>
      </c>
      <c r="H435" s="498">
        <v>3.3804686114323523E-2</v>
      </c>
      <c r="I435" s="498">
        <v>2.0158837021255543E-3</v>
      </c>
      <c r="J435" s="498">
        <v>3.2220035374368426E-3</v>
      </c>
      <c r="K435" s="498">
        <v>1.6861112313619751E-3</v>
      </c>
      <c r="L435" s="498">
        <v>2.191183943623646E-3</v>
      </c>
      <c r="M435" s="498">
        <v>2.5776025207329665E-2</v>
      </c>
      <c r="N435" s="498">
        <v>1.1240808539323062E-2</v>
      </c>
      <c r="O435" s="499">
        <v>214.92470311</v>
      </c>
      <c r="P435" s="499">
        <v>98.326932924999994</v>
      </c>
      <c r="Q435" s="499">
        <v>21.864735759999999</v>
      </c>
      <c r="R435" s="499">
        <v>1.303865515</v>
      </c>
      <c r="S435" s="499">
        <v>2.0839790000000002</v>
      </c>
      <c r="T435" s="499">
        <v>1.09057</v>
      </c>
      <c r="U435" s="499">
        <v>1.4172490099999999</v>
      </c>
      <c r="V435" s="499">
        <v>16.67183</v>
      </c>
      <c r="W435" s="499">
        <v>7.2705099999999998</v>
      </c>
    </row>
    <row r="436" spans="1:23" customFormat="1" x14ac:dyDescent="0.3">
      <c r="A436" s="225" t="s">
        <v>928</v>
      </c>
      <c r="B436" s="496" t="s">
        <v>840</v>
      </c>
      <c r="C436" s="496" t="s">
        <v>626</v>
      </c>
      <c r="D436" s="496" t="s">
        <v>546</v>
      </c>
      <c r="E436" s="497">
        <v>719.08199999999999</v>
      </c>
      <c r="F436" s="498">
        <v>0.32284156083728976</v>
      </c>
      <c r="G436" s="498">
        <v>0.13553043761907543</v>
      </c>
      <c r="H436" s="498">
        <v>3.3532991967536389E-2</v>
      </c>
      <c r="I436" s="498">
        <v>1.9308981924175547E-3</v>
      </c>
      <c r="J436" s="498">
        <v>3.2220080602768531E-3</v>
      </c>
      <c r="K436" s="498">
        <v>1.6861178558217284E-3</v>
      </c>
      <c r="L436" s="498">
        <v>2.098810583493955E-3</v>
      </c>
      <c r="M436" s="498">
        <v>2.5776170172525526E-2</v>
      </c>
      <c r="N436" s="498">
        <v>1.1240818154257788E-2</v>
      </c>
      <c r="O436" s="499">
        <v>232.14955524999999</v>
      </c>
      <c r="P436" s="499">
        <v>97.457498143999999</v>
      </c>
      <c r="Q436" s="499">
        <v>24.112970929999999</v>
      </c>
      <c r="R436" s="499">
        <v>1.388474134</v>
      </c>
      <c r="S436" s="499">
        <v>2.3168880000000001</v>
      </c>
      <c r="T436" s="499">
        <v>1.2124570000000001</v>
      </c>
      <c r="U436" s="499">
        <v>1.5092169120000001</v>
      </c>
      <c r="V436" s="499">
        <v>18.53518</v>
      </c>
      <c r="W436" s="499">
        <v>8.0830699999999993</v>
      </c>
    </row>
    <row r="437" spans="1:23" customFormat="1" x14ac:dyDescent="0.3">
      <c r="A437" s="225" t="s">
        <v>929</v>
      </c>
      <c r="B437" s="496" t="s">
        <v>840</v>
      </c>
      <c r="C437" s="496" t="s">
        <v>626</v>
      </c>
      <c r="D437" s="496" t="s">
        <v>548</v>
      </c>
      <c r="E437" s="497">
        <v>790.51099999999997</v>
      </c>
      <c r="F437" s="498">
        <v>0.30024358402349871</v>
      </c>
      <c r="G437" s="498">
        <v>0.1200132505683033</v>
      </c>
      <c r="H437" s="498">
        <v>3.2989155622122901E-2</v>
      </c>
      <c r="I437" s="498">
        <v>1.798044232148572E-3</v>
      </c>
      <c r="J437" s="498">
        <v>3.221991850840785E-3</v>
      </c>
      <c r="K437" s="498">
        <v>1.6861156897247476E-3</v>
      </c>
      <c r="L437" s="498">
        <v>1.9544017920054241E-3</v>
      </c>
      <c r="M437" s="498">
        <v>2.5775985406907682E-2</v>
      </c>
      <c r="N437" s="498">
        <v>1.1240817648331269E-2</v>
      </c>
      <c r="O437" s="499">
        <v>237.34585584999999</v>
      </c>
      <c r="P437" s="499">
        <v>94.871794719999997</v>
      </c>
      <c r="Q437" s="499">
        <v>26.078290399999997</v>
      </c>
      <c r="R437" s="499">
        <v>1.4213737439999998</v>
      </c>
      <c r="S437" s="499">
        <v>2.5470199999999998</v>
      </c>
      <c r="T437" s="499">
        <v>1.3328929999999999</v>
      </c>
      <c r="U437" s="499">
        <v>1.5449761149999999</v>
      </c>
      <c r="V437" s="499">
        <v>20.376199999999997</v>
      </c>
      <c r="W437" s="499">
        <v>8.8859899999999996</v>
      </c>
    </row>
    <row r="438" spans="1:23" customFormat="1" x14ac:dyDescent="0.3">
      <c r="A438" s="225" t="s">
        <v>930</v>
      </c>
      <c r="B438" s="496" t="s">
        <v>840</v>
      </c>
      <c r="C438" s="496" t="s">
        <v>626</v>
      </c>
      <c r="D438" s="496" t="s">
        <v>550</v>
      </c>
      <c r="E438" s="497">
        <v>863.03</v>
      </c>
      <c r="F438" s="498">
        <v>0.29193764593351329</v>
      </c>
      <c r="G438" s="498">
        <v>0.10356809745895276</v>
      </c>
      <c r="H438" s="498">
        <v>3.2593769834188845E-2</v>
      </c>
      <c r="I438" s="498">
        <v>1.7965151095558672E-3</v>
      </c>
      <c r="J438" s="498">
        <v>3.2219969178359969E-3</v>
      </c>
      <c r="K438" s="498">
        <v>1.6861151987764042E-3</v>
      </c>
      <c r="L438" s="498">
        <v>1.9527411550004055E-3</v>
      </c>
      <c r="M438" s="498">
        <v>2.5776125974763336E-2</v>
      </c>
      <c r="N438" s="498">
        <v>1.1240825927256297E-2</v>
      </c>
      <c r="O438" s="499">
        <v>251.95094656999999</v>
      </c>
      <c r="P438" s="499">
        <v>89.382375150000001</v>
      </c>
      <c r="Q438" s="499">
        <v>28.129401179999999</v>
      </c>
      <c r="R438" s="499">
        <v>1.550446435</v>
      </c>
      <c r="S438" s="499">
        <v>2.7806800000000003</v>
      </c>
      <c r="T438" s="499">
        <v>1.455168</v>
      </c>
      <c r="U438" s="499">
        <v>1.685274199</v>
      </c>
      <c r="V438" s="499">
        <v>22.245570000000001</v>
      </c>
      <c r="W438" s="499">
        <v>9.7011700000000012</v>
      </c>
    </row>
    <row r="439" spans="1:23" customFormat="1" x14ac:dyDescent="0.3">
      <c r="A439" s="225" t="s">
        <v>931</v>
      </c>
      <c r="B439" s="496" t="s">
        <v>840</v>
      </c>
      <c r="C439" s="496" t="s">
        <v>626</v>
      </c>
      <c r="D439" s="496" t="s">
        <v>552</v>
      </c>
      <c r="E439" s="497">
        <v>941.96</v>
      </c>
      <c r="F439" s="498">
        <v>0.27089092805426979</v>
      </c>
      <c r="G439" s="498">
        <v>7.6601008630939743E-2</v>
      </c>
      <c r="H439" s="498">
        <v>3.1877177226209176E-2</v>
      </c>
      <c r="I439" s="498">
        <v>1.7714187534502528E-3</v>
      </c>
      <c r="J439" s="498">
        <v>3.2220051806870782E-3</v>
      </c>
      <c r="K439" s="498">
        <v>1.686112998428808E-3</v>
      </c>
      <c r="L439" s="498">
        <v>1.9254623381035289E-3</v>
      </c>
      <c r="M439" s="498">
        <v>2.5776041445496625E-2</v>
      </c>
      <c r="N439" s="498">
        <v>1.1240817019830989E-2</v>
      </c>
      <c r="O439" s="499">
        <v>255.16841858999999</v>
      </c>
      <c r="P439" s="499">
        <v>72.155086089999998</v>
      </c>
      <c r="Q439" s="499">
        <v>30.027025859999998</v>
      </c>
      <c r="R439" s="499">
        <v>1.6686056090000001</v>
      </c>
      <c r="S439" s="499">
        <v>3.0350000000000001</v>
      </c>
      <c r="T439" s="499">
        <v>1.5882510000000001</v>
      </c>
      <c r="U439" s="499">
        <v>1.8137085040000001</v>
      </c>
      <c r="V439" s="499">
        <v>24.28</v>
      </c>
      <c r="W439" s="499">
        <v>10.5884</v>
      </c>
    </row>
    <row r="440" spans="1:23" customFormat="1" x14ac:dyDescent="0.3">
      <c r="A440" s="225" t="s">
        <v>932</v>
      </c>
      <c r="B440" s="496" t="s">
        <v>840</v>
      </c>
      <c r="C440" s="496" t="s">
        <v>626</v>
      </c>
      <c r="D440" s="496" t="s">
        <v>554</v>
      </c>
      <c r="E440" s="497">
        <v>1027.0630000000001</v>
      </c>
      <c r="F440" s="498">
        <v>0.26399628814395998</v>
      </c>
      <c r="G440" s="498">
        <v>7.6272374080265756E-2</v>
      </c>
      <c r="H440" s="498">
        <v>3.1537070296564086E-2</v>
      </c>
      <c r="I440" s="498">
        <v>1.770794258969508E-3</v>
      </c>
      <c r="J440" s="498">
        <v>3.222002934581423E-3</v>
      </c>
      <c r="K440" s="498">
        <v>1.6861175994072419E-3</v>
      </c>
      <c r="L440" s="498">
        <v>1.9247830707561269E-3</v>
      </c>
      <c r="M440" s="498">
        <v>2.577602347665138E-2</v>
      </c>
      <c r="N440" s="498">
        <v>1.1240809960051137E-2</v>
      </c>
      <c r="O440" s="499">
        <v>271.14081969</v>
      </c>
      <c r="P440" s="499">
        <v>78.336533340000003</v>
      </c>
      <c r="Q440" s="499">
        <v>32.390558030000001</v>
      </c>
      <c r="R440" s="499">
        <v>1.818717264</v>
      </c>
      <c r="S440" s="499">
        <v>3.3092000000000001</v>
      </c>
      <c r="T440" s="499">
        <v>1.7317490000000002</v>
      </c>
      <c r="U440" s="499">
        <v>1.9768734750000001</v>
      </c>
      <c r="V440" s="499">
        <v>26.473599999999998</v>
      </c>
      <c r="W440" s="499">
        <v>11.545020000000001</v>
      </c>
    </row>
    <row r="441" spans="1:23" customFormat="1" x14ac:dyDescent="0.3">
      <c r="A441" s="225" t="s">
        <v>933</v>
      </c>
      <c r="B441" s="496" t="s">
        <v>840</v>
      </c>
      <c r="C441" s="496" t="s">
        <v>626</v>
      </c>
      <c r="D441" s="496" t="s">
        <v>556</v>
      </c>
      <c r="E441" s="497">
        <v>1087.6869999999999</v>
      </c>
      <c r="F441" s="498">
        <v>0.21043614580297459</v>
      </c>
      <c r="G441" s="498">
        <v>7.5784023381726545E-2</v>
      </c>
      <c r="H441" s="498">
        <v>3.0328363104459286E-2</v>
      </c>
      <c r="I441" s="498">
        <v>1.1396029942437487E-3</v>
      </c>
      <c r="J441" s="498">
        <v>3.2220022855839964E-3</v>
      </c>
      <c r="K441" s="498">
        <v>1.6861165022658174E-3</v>
      </c>
      <c r="L441" s="498">
        <v>1.2387028851130887E-3</v>
      </c>
      <c r="M441" s="498">
        <v>2.5775981509386436E-2</v>
      </c>
      <c r="N441" s="498">
        <v>1.1240807327843397E-2</v>
      </c>
      <c r="O441" s="499">
        <v>228.88866012</v>
      </c>
      <c r="P441" s="499">
        <v>82.429297039999994</v>
      </c>
      <c r="Q441" s="499">
        <v>32.987766280000002</v>
      </c>
      <c r="R441" s="499">
        <v>1.2395313620000001</v>
      </c>
      <c r="S441" s="499">
        <v>3.5045299999999999</v>
      </c>
      <c r="T441" s="499">
        <v>1.8339669999999999</v>
      </c>
      <c r="U441" s="499">
        <v>1.3473210249999998</v>
      </c>
      <c r="V441" s="499">
        <v>28.036200000000001</v>
      </c>
      <c r="W441" s="499">
        <v>12.226479999999999</v>
      </c>
    </row>
    <row r="442" spans="1:23" customFormat="1" x14ac:dyDescent="0.3">
      <c r="A442" s="225" t="s">
        <v>934</v>
      </c>
      <c r="B442" s="496" t="s">
        <v>840</v>
      </c>
      <c r="C442" s="496" t="s">
        <v>626</v>
      </c>
      <c r="D442" s="496" t="s">
        <v>558</v>
      </c>
      <c r="E442" s="497">
        <v>1143.325</v>
      </c>
      <c r="F442" s="498">
        <v>0.21043644265628758</v>
      </c>
      <c r="G442" s="498">
        <v>7.5784020895196022E-2</v>
      </c>
      <c r="H442" s="498">
        <v>3.0181642323923639E-2</v>
      </c>
      <c r="I442" s="498">
        <v>1.1394232890910283E-3</v>
      </c>
      <c r="J442" s="498">
        <v>3.2220059912973125E-3</v>
      </c>
      <c r="K442" s="498">
        <v>1.6861111232589158E-3</v>
      </c>
      <c r="L442" s="498">
        <v>1.2385062978593139E-3</v>
      </c>
      <c r="M442" s="498">
        <v>2.57760479303785E-2</v>
      </c>
      <c r="N442" s="498">
        <v>1.1240819539501016E-2</v>
      </c>
      <c r="O442" s="499">
        <v>240.5972458</v>
      </c>
      <c r="P442" s="499">
        <v>86.64576568999999</v>
      </c>
      <c r="Q442" s="499">
        <v>34.507426209999998</v>
      </c>
      <c r="R442" s="499">
        <v>1.3027311319999999</v>
      </c>
      <c r="S442" s="499">
        <v>3.6837999999999997</v>
      </c>
      <c r="T442" s="499">
        <v>1.927773</v>
      </c>
      <c r="U442" s="499">
        <v>1.4160152130000001</v>
      </c>
      <c r="V442" s="499">
        <v>29.470399999999998</v>
      </c>
      <c r="W442" s="499">
        <v>12.85191</v>
      </c>
    </row>
    <row r="443" spans="1:23" customFormat="1" x14ac:dyDescent="0.3">
      <c r="A443" s="225" t="s">
        <v>1798</v>
      </c>
      <c r="B443" s="496" t="s">
        <v>840</v>
      </c>
      <c r="C443" s="496" t="s">
        <v>626</v>
      </c>
      <c r="D443" s="496" t="s">
        <v>1718</v>
      </c>
      <c r="E443" s="497">
        <v>1193.039</v>
      </c>
      <c r="F443" s="498">
        <v>0.21043677771640326</v>
      </c>
      <c r="G443" s="498">
        <v>7.5784208563173541E-2</v>
      </c>
      <c r="H443" s="498">
        <v>3.0050923171832604E-2</v>
      </c>
      <c r="I443" s="498">
        <v>1.1393035332457697E-3</v>
      </c>
      <c r="J443" s="498">
        <v>3.2220069922274126E-3</v>
      </c>
      <c r="K443" s="498">
        <v>1.6861175535753652E-3</v>
      </c>
      <c r="L443" s="498">
        <v>1.2383766565887621E-3</v>
      </c>
      <c r="M443" s="498">
        <v>2.5776022409996657E-2</v>
      </c>
      <c r="N443" s="498">
        <v>1.1240822806295519E-2</v>
      </c>
      <c r="O443" s="499">
        <v>251.05928285000002</v>
      </c>
      <c r="P443" s="499">
        <v>90.413516399999992</v>
      </c>
      <c r="Q443" s="499">
        <v>35.851923329999998</v>
      </c>
      <c r="R443" s="499">
        <v>1.359233548</v>
      </c>
      <c r="S443" s="499">
        <v>3.8439800000000002</v>
      </c>
      <c r="T443" s="499">
        <v>2.0116040000000002</v>
      </c>
      <c r="U443" s="499">
        <v>1.477431648</v>
      </c>
      <c r="V443" s="499">
        <v>30.751800000000003</v>
      </c>
      <c r="W443" s="499">
        <v>13.410740000000001</v>
      </c>
    </row>
    <row r="444" spans="1:23" customFormat="1" x14ac:dyDescent="0.3">
      <c r="A444" s="225" t="s">
        <v>1799</v>
      </c>
      <c r="B444" s="496" t="s">
        <v>840</v>
      </c>
      <c r="C444" s="496" t="s">
        <v>626</v>
      </c>
      <c r="D444" s="496" t="s">
        <v>1720</v>
      </c>
      <c r="E444" s="497">
        <v>1243.3600000000001</v>
      </c>
      <c r="F444" s="498">
        <v>0.2104367892404452</v>
      </c>
      <c r="G444" s="498">
        <v>7.5784220925556547E-2</v>
      </c>
      <c r="H444" s="498">
        <v>3.0051002388688713E-2</v>
      </c>
      <c r="I444" s="498">
        <v>1.1392225670763094E-3</v>
      </c>
      <c r="J444" s="498">
        <v>3.2220032814309608E-3</v>
      </c>
      <c r="K444" s="498">
        <v>1.6861166516535836E-3</v>
      </c>
      <c r="L444" s="498">
        <v>1.2382900865396988E-3</v>
      </c>
      <c r="M444" s="498">
        <v>2.5776042336893578E-2</v>
      </c>
      <c r="N444" s="498">
        <v>1.1240815210397631E-2</v>
      </c>
      <c r="O444" s="499">
        <v>261.64868626999998</v>
      </c>
      <c r="P444" s="499">
        <v>94.227068930000002</v>
      </c>
      <c r="Q444" s="499">
        <v>37.364214330000003</v>
      </c>
      <c r="R444" s="499">
        <v>1.4164637710000001</v>
      </c>
      <c r="S444" s="499">
        <v>4.0061099999999996</v>
      </c>
      <c r="T444" s="499">
        <v>2.0964499999999999</v>
      </c>
      <c r="U444" s="499">
        <v>1.5396403620000001</v>
      </c>
      <c r="V444" s="499">
        <v>32.048900000000003</v>
      </c>
      <c r="W444" s="499">
        <v>13.976380000000001</v>
      </c>
    </row>
    <row r="445" spans="1:23" customFormat="1" x14ac:dyDescent="0.3">
      <c r="A445" s="225" t="s">
        <v>935</v>
      </c>
      <c r="B445" s="496" t="s">
        <v>840</v>
      </c>
      <c r="C445" s="496" t="s">
        <v>936</v>
      </c>
      <c r="D445" s="496" t="s">
        <v>937</v>
      </c>
      <c r="E445" s="497">
        <v>323.99568900000003</v>
      </c>
      <c r="F445" s="498">
        <v>0.90854848565593127</v>
      </c>
      <c r="G445" s="498">
        <v>1.8488988567843507</v>
      </c>
      <c r="H445" s="498">
        <v>0.10643023754245075</v>
      </c>
      <c r="I445" s="498">
        <v>5.9956675027549512E-2</v>
      </c>
      <c r="J445" s="498">
        <v>1.6744421867909483E-2</v>
      </c>
      <c r="K445" s="498">
        <v>4.5410303283387205E-3</v>
      </c>
      <c r="L445" s="498">
        <v>6.5170478547941404E-2</v>
      </c>
      <c r="M445" s="498">
        <v>0.13395535426398839</v>
      </c>
      <c r="N445" s="498">
        <v>3.0273688302068731E-2</v>
      </c>
      <c r="O445" s="499">
        <v>294.36579260000008</v>
      </c>
      <c r="P445" s="499">
        <v>599.03525899515807</v>
      </c>
      <c r="Q445" s="499">
        <v>34.482938142999998</v>
      </c>
      <c r="R445" s="499">
        <v>19.4257042357</v>
      </c>
      <c r="S445" s="499">
        <v>5.4251205000000002</v>
      </c>
      <c r="T445" s="499">
        <v>1.47127425</v>
      </c>
      <c r="U445" s="499">
        <v>21.114954099599995</v>
      </c>
      <c r="V445" s="499">
        <v>43.400957300000009</v>
      </c>
      <c r="W445" s="499">
        <v>9.8085445</v>
      </c>
    </row>
    <row r="446" spans="1:23" customFormat="1" x14ac:dyDescent="0.3">
      <c r="A446" s="225" t="s">
        <v>939</v>
      </c>
      <c r="B446" s="496" t="s">
        <v>840</v>
      </c>
      <c r="C446" s="496" t="s">
        <v>936</v>
      </c>
      <c r="D446" s="496" t="s">
        <v>502</v>
      </c>
      <c r="E446" s="497">
        <v>3.30714</v>
      </c>
      <c r="F446" s="498">
        <v>2.6135404337282369</v>
      </c>
      <c r="G446" s="498">
        <v>10.945366728479591</v>
      </c>
      <c r="H446" s="498">
        <v>0.56985064436340771</v>
      </c>
      <c r="I446" s="498">
        <v>0.86727970306669822</v>
      </c>
      <c r="J446" s="498">
        <v>1.7062809557502858E-2</v>
      </c>
      <c r="K446" s="498">
        <v>4.6329335921672507E-3</v>
      </c>
      <c r="L446" s="498">
        <v>0.94269819626626028</v>
      </c>
      <c r="M446" s="498">
        <v>0.13650253693523709</v>
      </c>
      <c r="N446" s="498">
        <v>3.0886385215019626E-2</v>
      </c>
      <c r="O446" s="499">
        <v>8.643344110000001</v>
      </c>
      <c r="P446" s="499">
        <v>36.197860122423997</v>
      </c>
      <c r="Q446" s="499">
        <v>1.88457586</v>
      </c>
      <c r="R446" s="499">
        <v>2.8682153972000002</v>
      </c>
      <c r="S446" s="499">
        <v>5.6429099999999996E-2</v>
      </c>
      <c r="T446" s="499">
        <v>1.532176E-2</v>
      </c>
      <c r="U446" s="499">
        <v>3.1176349127999998</v>
      </c>
      <c r="V446" s="499">
        <v>0.45143299999999997</v>
      </c>
      <c r="W446" s="499">
        <v>0.1021456</v>
      </c>
    </row>
    <row r="447" spans="1:23" customFormat="1" x14ac:dyDescent="0.3">
      <c r="A447" s="225" t="s">
        <v>940</v>
      </c>
      <c r="B447" s="496" t="s">
        <v>840</v>
      </c>
      <c r="C447" s="496" t="s">
        <v>936</v>
      </c>
      <c r="D447" s="496" t="s">
        <v>504</v>
      </c>
      <c r="E447" s="497">
        <v>1.4372739999999999</v>
      </c>
      <c r="F447" s="498">
        <v>2.6168222482282433</v>
      </c>
      <c r="G447" s="498">
        <v>8.6048643589350391</v>
      </c>
      <c r="H447" s="498">
        <v>0.56664535293896645</v>
      </c>
      <c r="I447" s="498">
        <v>0.86762490715061991</v>
      </c>
      <c r="J447" s="498">
        <v>1.7025841975851511E-2</v>
      </c>
      <c r="K447" s="498">
        <v>4.6315872965071387E-3</v>
      </c>
      <c r="L447" s="498">
        <v>0.94307401560175719</v>
      </c>
      <c r="M447" s="498">
        <v>0.13620666623065611</v>
      </c>
      <c r="N447" s="498">
        <v>3.0877341411588884E-2</v>
      </c>
      <c r="O447" s="499">
        <v>3.7610905799999999</v>
      </c>
      <c r="P447" s="499">
        <v>12.367547816623999</v>
      </c>
      <c r="Q447" s="499">
        <v>0.81442463300000001</v>
      </c>
      <c r="R447" s="499">
        <v>1.2470147208</v>
      </c>
      <c r="S447" s="499">
        <v>2.4470800000000001E-2</v>
      </c>
      <c r="T447" s="499">
        <v>6.6568600000000006E-3</v>
      </c>
      <c r="U447" s="499">
        <v>1.3554557626999999</v>
      </c>
      <c r="V447" s="499">
        <v>0.1957663</v>
      </c>
      <c r="W447" s="499">
        <v>4.4379200000000001E-2</v>
      </c>
    </row>
    <row r="448" spans="1:23" customFormat="1" x14ac:dyDescent="0.3">
      <c r="A448" s="225" t="s">
        <v>941</v>
      </c>
      <c r="B448" s="496" t="s">
        <v>840</v>
      </c>
      <c r="C448" s="496" t="s">
        <v>936</v>
      </c>
      <c r="D448" s="496" t="s">
        <v>506</v>
      </c>
      <c r="E448" s="497">
        <v>2.4927299999999999</v>
      </c>
      <c r="F448" s="498">
        <v>2.6015788031595881</v>
      </c>
      <c r="G448" s="498">
        <v>8.3778141017198013</v>
      </c>
      <c r="H448" s="498">
        <v>0.57104963233081796</v>
      </c>
      <c r="I448" s="498">
        <v>0.8521734018124707</v>
      </c>
      <c r="J448" s="498">
        <v>1.6225624114926205E-2</v>
      </c>
      <c r="K448" s="498">
        <v>4.4425950664532463E-3</v>
      </c>
      <c r="L448" s="498">
        <v>0.92627524509272974</v>
      </c>
      <c r="M448" s="498">
        <v>0.12980507315272813</v>
      </c>
      <c r="N448" s="498">
        <v>2.9617447537438873E-2</v>
      </c>
      <c r="O448" s="499">
        <v>6.4850335299999999</v>
      </c>
      <c r="P448" s="499">
        <v>20.883628545779999</v>
      </c>
      <c r="Q448" s="499">
        <v>1.4234725499999998</v>
      </c>
      <c r="R448" s="499">
        <v>2.1242382039000001</v>
      </c>
      <c r="S448" s="499">
        <v>4.0446099999999999E-2</v>
      </c>
      <c r="T448" s="499">
        <v>1.1074190000000001E-2</v>
      </c>
      <c r="U448" s="499">
        <v>2.3089540917</v>
      </c>
      <c r="V448" s="499">
        <v>0.323569</v>
      </c>
      <c r="W448" s="499">
        <v>7.3828299999999999E-2</v>
      </c>
    </row>
    <row r="449" spans="1:23" customFormat="1" x14ac:dyDescent="0.3">
      <c r="A449" s="225" t="s">
        <v>942</v>
      </c>
      <c r="B449" s="496" t="s">
        <v>840</v>
      </c>
      <c r="C449" s="496" t="s">
        <v>936</v>
      </c>
      <c r="D449" s="496" t="s">
        <v>508</v>
      </c>
      <c r="E449" s="497">
        <v>2.2313799999999997</v>
      </c>
      <c r="F449" s="498">
        <v>2.5890815100968911</v>
      </c>
      <c r="G449" s="498">
        <v>8.3209395573501617</v>
      </c>
      <c r="H449" s="498">
        <v>0.58114989378770099</v>
      </c>
      <c r="I449" s="498">
        <v>0.84702150557054401</v>
      </c>
      <c r="J449" s="498">
        <v>1.6096989307065584E-2</v>
      </c>
      <c r="K449" s="498">
        <v>4.3935994765571086E-3</v>
      </c>
      <c r="L449" s="498">
        <v>0.92067886312506175</v>
      </c>
      <c r="M449" s="498">
        <v>0.12877591445652467</v>
      </c>
      <c r="N449" s="498">
        <v>2.9290797622995638E-2</v>
      </c>
      <c r="O449" s="499">
        <v>5.7772247000000005</v>
      </c>
      <c r="P449" s="499">
        <v>18.56717810948</v>
      </c>
      <c r="Q449" s="499">
        <v>1.2967662500000001</v>
      </c>
      <c r="R449" s="499">
        <v>1.8900268471000001</v>
      </c>
      <c r="S449" s="499">
        <v>3.5918499999999999E-2</v>
      </c>
      <c r="T449" s="499">
        <v>9.8037899999999997E-3</v>
      </c>
      <c r="U449" s="499">
        <v>2.0543844016000001</v>
      </c>
      <c r="V449" s="499">
        <v>0.28734799999999999</v>
      </c>
      <c r="W449" s="499">
        <v>6.5358899999999998E-2</v>
      </c>
    </row>
    <row r="450" spans="1:23" customFormat="1" x14ac:dyDescent="0.3">
      <c r="A450" s="225" t="s">
        <v>943</v>
      </c>
      <c r="B450" s="496" t="s">
        <v>840</v>
      </c>
      <c r="C450" s="496" t="s">
        <v>936</v>
      </c>
      <c r="D450" s="496" t="s">
        <v>510</v>
      </c>
      <c r="E450" s="497">
        <v>2.0125679999999999</v>
      </c>
      <c r="F450" s="498">
        <v>2.5558457552738592</v>
      </c>
      <c r="G450" s="498">
        <v>8.0571484241675311</v>
      </c>
      <c r="H450" s="498">
        <v>0.60116469605002165</v>
      </c>
      <c r="I450" s="498">
        <v>0.82677826528097442</v>
      </c>
      <c r="J450" s="498">
        <v>1.5295930373532721E-2</v>
      </c>
      <c r="K450" s="498">
        <v>4.1711186901510905E-3</v>
      </c>
      <c r="L450" s="498">
        <v>0.89867451291086808</v>
      </c>
      <c r="M450" s="498">
        <v>0.12236754236378598</v>
      </c>
      <c r="N450" s="498">
        <v>2.780760699762691E-2</v>
      </c>
      <c r="O450" s="499">
        <v>5.1438133800000001</v>
      </c>
      <c r="P450" s="499">
        <v>16.21555908973</v>
      </c>
      <c r="Q450" s="499">
        <v>1.20988483</v>
      </c>
      <c r="R450" s="499">
        <v>1.6639474798</v>
      </c>
      <c r="S450" s="499">
        <v>3.0784100000000002E-2</v>
      </c>
      <c r="T450" s="499">
        <v>8.39466E-3</v>
      </c>
      <c r="U450" s="499">
        <v>1.8086435670999998</v>
      </c>
      <c r="V450" s="499">
        <v>0.24627300000000002</v>
      </c>
      <c r="W450" s="499">
        <v>5.5964699999999992E-2</v>
      </c>
    </row>
    <row r="451" spans="1:23" customFormat="1" x14ac:dyDescent="0.3">
      <c r="A451" s="225" t="s">
        <v>944</v>
      </c>
      <c r="B451" s="496" t="s">
        <v>840</v>
      </c>
      <c r="C451" s="496" t="s">
        <v>936</v>
      </c>
      <c r="D451" s="496" t="s">
        <v>512</v>
      </c>
      <c r="E451" s="497">
        <v>2.4779</v>
      </c>
      <c r="F451" s="498">
        <v>1.4090828483796765</v>
      </c>
      <c r="G451" s="498">
        <v>4.1226747448968881</v>
      </c>
      <c r="H451" s="498">
        <v>0.44707776342870975</v>
      </c>
      <c r="I451" s="498">
        <v>0.73128484712861686</v>
      </c>
      <c r="J451" s="498">
        <v>1.4872553371806773E-2</v>
      </c>
      <c r="K451" s="498">
        <v>4.0490536341256716E-3</v>
      </c>
      <c r="L451" s="498">
        <v>0.79487764247951898</v>
      </c>
      <c r="M451" s="498">
        <v>0.11898058840146898</v>
      </c>
      <c r="N451" s="498">
        <v>2.6993785059929779E-2</v>
      </c>
      <c r="O451" s="499">
        <v>3.49156639</v>
      </c>
      <c r="P451" s="499">
        <v>10.215575750379999</v>
      </c>
      <c r="Q451" s="499">
        <v>1.1078139899999999</v>
      </c>
      <c r="R451" s="499">
        <v>1.8120507226999998</v>
      </c>
      <c r="S451" s="499">
        <v>3.6852700000000002E-2</v>
      </c>
      <c r="T451" s="499">
        <v>1.0033150000000001E-2</v>
      </c>
      <c r="U451" s="499">
        <v>1.9696273102999999</v>
      </c>
      <c r="V451" s="499">
        <v>0.29482199999999997</v>
      </c>
      <c r="W451" s="499">
        <v>6.68879E-2</v>
      </c>
    </row>
    <row r="452" spans="1:23" customFormat="1" x14ac:dyDescent="0.3">
      <c r="A452" s="225" t="s">
        <v>945</v>
      </c>
      <c r="B452" s="496" t="s">
        <v>840</v>
      </c>
      <c r="C452" s="496" t="s">
        <v>936</v>
      </c>
      <c r="D452" s="496" t="s">
        <v>514</v>
      </c>
      <c r="E452" s="497">
        <v>2.1031409999999999</v>
      </c>
      <c r="F452" s="498">
        <v>1.4016865630977668</v>
      </c>
      <c r="G452" s="498">
        <v>4.0642041619415918</v>
      </c>
      <c r="H452" s="498">
        <v>0.44253471830942387</v>
      </c>
      <c r="I452" s="498">
        <v>0.72979497931902804</v>
      </c>
      <c r="J452" s="498">
        <v>1.4615615405719351E-2</v>
      </c>
      <c r="K452" s="498">
        <v>4.0250653665160827E-3</v>
      </c>
      <c r="L452" s="498">
        <v>0.79325764592102965</v>
      </c>
      <c r="M452" s="498">
        <v>0.11692558891676783</v>
      </c>
      <c r="N452" s="498">
        <v>2.6833864205966219E-2</v>
      </c>
      <c r="O452" s="499">
        <v>2.9479444800000003</v>
      </c>
      <c r="P452" s="499">
        <v>8.5475944053500008</v>
      </c>
      <c r="Q452" s="499">
        <v>0.93071291</v>
      </c>
      <c r="R452" s="499">
        <v>1.5348617426</v>
      </c>
      <c r="S452" s="499">
        <v>3.0738700000000001E-2</v>
      </c>
      <c r="T452" s="499">
        <v>8.4652800000000004E-3</v>
      </c>
      <c r="U452" s="499">
        <v>1.6683326787000001</v>
      </c>
      <c r="V452" s="499">
        <v>0.24591099999999999</v>
      </c>
      <c r="W452" s="499">
        <v>5.6435399999999997E-2</v>
      </c>
    </row>
    <row r="453" spans="1:23" customFormat="1" x14ac:dyDescent="0.3">
      <c r="A453" s="225" t="s">
        <v>946</v>
      </c>
      <c r="B453" s="496" t="s">
        <v>840</v>
      </c>
      <c r="C453" s="496" t="s">
        <v>936</v>
      </c>
      <c r="D453" s="496" t="s">
        <v>516</v>
      </c>
      <c r="E453" s="497">
        <v>2.2794159999999999</v>
      </c>
      <c r="F453" s="498">
        <v>1.4116694846399254</v>
      </c>
      <c r="G453" s="498">
        <v>3.923015167170012</v>
      </c>
      <c r="H453" s="498">
        <v>0.44002908201047991</v>
      </c>
      <c r="I453" s="498">
        <v>0.70651918061468377</v>
      </c>
      <c r="J453" s="498">
        <v>1.343120343105427E-2</v>
      </c>
      <c r="K453" s="498">
        <v>3.7544353465975497E-3</v>
      </c>
      <c r="L453" s="498">
        <v>0.76795751986473737</v>
      </c>
      <c r="M453" s="498">
        <v>0.10744945196488925</v>
      </c>
      <c r="N453" s="498">
        <v>2.5029744460861904E-2</v>
      </c>
      <c r="O453" s="499">
        <v>3.2177820100000001</v>
      </c>
      <c r="P453" s="499">
        <v>8.9421835402899994</v>
      </c>
      <c r="Q453" s="499">
        <v>1.00300933</v>
      </c>
      <c r="R453" s="499">
        <v>1.6104511246</v>
      </c>
      <c r="S453" s="499">
        <v>3.0615299999999998E-2</v>
      </c>
      <c r="T453" s="499">
        <v>8.5579200000000001E-3</v>
      </c>
      <c r="U453" s="499">
        <v>1.7504946581</v>
      </c>
      <c r="V453" s="499">
        <v>0.244922</v>
      </c>
      <c r="W453" s="499">
        <v>5.7053199999999998E-2</v>
      </c>
    </row>
    <row r="454" spans="1:23" customFormat="1" x14ac:dyDescent="0.3">
      <c r="A454" s="225" t="s">
        <v>947</v>
      </c>
      <c r="B454" s="496" t="s">
        <v>840</v>
      </c>
      <c r="C454" s="496" t="s">
        <v>936</v>
      </c>
      <c r="D454" s="496" t="s">
        <v>518</v>
      </c>
      <c r="E454" s="497">
        <v>4.2806300000000004</v>
      </c>
      <c r="F454" s="498">
        <v>1.4483708893317104</v>
      </c>
      <c r="G454" s="498">
        <v>3.8561649628909764</v>
      </c>
      <c r="H454" s="498">
        <v>0.44857737996509861</v>
      </c>
      <c r="I454" s="498">
        <v>0.67293130609279472</v>
      </c>
      <c r="J454" s="498">
        <v>1.2223551206247676E-2</v>
      </c>
      <c r="K454" s="498">
        <v>3.3823502615269244E-3</v>
      </c>
      <c r="L454" s="498">
        <v>0.73144941889394777</v>
      </c>
      <c r="M454" s="498">
        <v>9.7788176039508193E-2</v>
      </c>
      <c r="N454" s="498">
        <v>2.2549087400686348E-2</v>
      </c>
      <c r="O454" s="499">
        <v>6.1999398800000005</v>
      </c>
      <c r="P454" s="499">
        <v>16.506815425100001</v>
      </c>
      <c r="Q454" s="499">
        <v>1.9201937900000001</v>
      </c>
      <c r="R454" s="499">
        <v>2.8805699368000002</v>
      </c>
      <c r="S454" s="499">
        <v>5.2324499999999996E-2</v>
      </c>
      <c r="T454" s="499">
        <v>1.447859E-2</v>
      </c>
      <c r="U454" s="499">
        <v>3.1310643259999997</v>
      </c>
      <c r="V454" s="499">
        <v>0.41859499999999999</v>
      </c>
      <c r="W454" s="499">
        <v>9.6524300000000007E-2</v>
      </c>
    </row>
    <row r="455" spans="1:23" customFormat="1" x14ac:dyDescent="0.3">
      <c r="A455" s="225" t="s">
        <v>948</v>
      </c>
      <c r="B455" s="496" t="s">
        <v>840</v>
      </c>
      <c r="C455" s="496" t="s">
        <v>936</v>
      </c>
      <c r="D455" s="496" t="s">
        <v>520</v>
      </c>
      <c r="E455" s="497">
        <v>3.9289499999999999</v>
      </c>
      <c r="F455" s="498">
        <v>0.42866771020247135</v>
      </c>
      <c r="G455" s="498">
        <v>2.8625377390905964</v>
      </c>
      <c r="H455" s="498">
        <v>0.11820868170885351</v>
      </c>
      <c r="I455" s="498">
        <v>2.8740508507362018E-2</v>
      </c>
      <c r="J455" s="498">
        <v>1.4967484951450132E-2</v>
      </c>
      <c r="K455" s="498">
        <v>4.1139642907138041E-3</v>
      </c>
      <c r="L455" s="498">
        <v>3.1239774723526646E-2</v>
      </c>
      <c r="M455" s="498">
        <v>0.11973987961160105</v>
      </c>
      <c r="N455" s="498">
        <v>2.7426589801346414E-2</v>
      </c>
      <c r="O455" s="499">
        <v>1.6842139999999999</v>
      </c>
      <c r="P455" s="499">
        <v>11.246767649999999</v>
      </c>
      <c r="Q455" s="499">
        <v>0.46443600000000002</v>
      </c>
      <c r="R455" s="499">
        <v>0.1129200209</v>
      </c>
      <c r="S455" s="499">
        <v>5.8806499999999998E-2</v>
      </c>
      <c r="T455" s="499">
        <v>1.616356E-2</v>
      </c>
      <c r="U455" s="499">
        <v>0.12273951290000001</v>
      </c>
      <c r="V455" s="499">
        <v>0.47045199999999998</v>
      </c>
      <c r="W455" s="499">
        <v>0.1077577</v>
      </c>
    </row>
    <row r="456" spans="1:23" customFormat="1" x14ac:dyDescent="0.3">
      <c r="A456" s="225" t="s">
        <v>949</v>
      </c>
      <c r="B456" s="496" t="s">
        <v>840</v>
      </c>
      <c r="C456" s="496" t="s">
        <v>936</v>
      </c>
      <c r="D456" s="496" t="s">
        <v>522</v>
      </c>
      <c r="E456" s="497">
        <v>3.7641499999999999</v>
      </c>
      <c r="F456" s="498">
        <v>0.42915718023989485</v>
      </c>
      <c r="G456" s="498">
        <v>2.9028292629146022</v>
      </c>
      <c r="H456" s="498">
        <v>0.11846074146885752</v>
      </c>
      <c r="I456" s="498">
        <v>2.9071022089980476E-2</v>
      </c>
      <c r="J456" s="498">
        <v>1.527943891715261E-2</v>
      </c>
      <c r="K456" s="498">
        <v>4.1973274178765457E-3</v>
      </c>
      <c r="L456" s="498">
        <v>3.1599094908545095E-2</v>
      </c>
      <c r="M456" s="498">
        <v>0.12223583013429327</v>
      </c>
      <c r="N456" s="498">
        <v>2.7982306762482898E-2</v>
      </c>
      <c r="O456" s="499">
        <v>1.6154120000000001</v>
      </c>
      <c r="P456" s="499">
        <v>10.92668477</v>
      </c>
      <c r="Q456" s="499">
        <v>0.44590400000000002</v>
      </c>
      <c r="R456" s="499">
        <v>0.10942768780000001</v>
      </c>
      <c r="S456" s="499">
        <v>5.7514099999999999E-2</v>
      </c>
      <c r="T456" s="499">
        <v>1.579937E-2</v>
      </c>
      <c r="U456" s="499">
        <v>0.1189437331</v>
      </c>
      <c r="V456" s="499">
        <v>0.46011400000000002</v>
      </c>
      <c r="W456" s="499">
        <v>0.1053296</v>
      </c>
    </row>
    <row r="457" spans="1:23" customFormat="1" x14ac:dyDescent="0.3">
      <c r="A457" s="225" t="s">
        <v>950</v>
      </c>
      <c r="B457" s="496" t="s">
        <v>840</v>
      </c>
      <c r="C457" s="496" t="s">
        <v>936</v>
      </c>
      <c r="D457" s="496" t="s">
        <v>524</v>
      </c>
      <c r="E457" s="497">
        <v>4.4206599999999998</v>
      </c>
      <c r="F457" s="498">
        <v>0.43219179941456703</v>
      </c>
      <c r="G457" s="498">
        <v>2.9700455067795306</v>
      </c>
      <c r="H457" s="498">
        <v>0.11930924341614149</v>
      </c>
      <c r="I457" s="498">
        <v>2.9567146444196116E-2</v>
      </c>
      <c r="J457" s="498">
        <v>1.582817950260821E-2</v>
      </c>
      <c r="K457" s="498">
        <v>4.3320658001293928E-3</v>
      </c>
      <c r="L457" s="498">
        <v>3.2138334502087924E-2</v>
      </c>
      <c r="M457" s="498">
        <v>0.12662543602086568</v>
      </c>
      <c r="N457" s="498">
        <v>2.8880642257038541E-2</v>
      </c>
      <c r="O457" s="499">
        <v>1.9105729999999999</v>
      </c>
      <c r="P457" s="499">
        <v>13.129561369999999</v>
      </c>
      <c r="Q457" s="499">
        <v>0.52742560000000005</v>
      </c>
      <c r="R457" s="499">
        <v>0.13070630159999999</v>
      </c>
      <c r="S457" s="499">
        <v>6.9971000000000005E-2</v>
      </c>
      <c r="T457" s="499">
        <v>1.9150590000000002E-2</v>
      </c>
      <c r="U457" s="499">
        <v>0.14207264980000001</v>
      </c>
      <c r="V457" s="499">
        <v>0.55976800000000004</v>
      </c>
      <c r="W457" s="499">
        <v>0.12767149999999999</v>
      </c>
    </row>
    <row r="458" spans="1:23" customFormat="1" x14ac:dyDescent="0.3">
      <c r="A458" s="225" t="s">
        <v>951</v>
      </c>
      <c r="B458" s="496" t="s">
        <v>840</v>
      </c>
      <c r="C458" s="496" t="s">
        <v>936</v>
      </c>
      <c r="D458" s="496" t="s">
        <v>526</v>
      </c>
      <c r="E458" s="497">
        <v>4.3193400000000004</v>
      </c>
      <c r="F458" s="498">
        <v>0.95340761783050187</v>
      </c>
      <c r="G458" s="498">
        <v>2.30005482319058</v>
      </c>
      <c r="H458" s="498">
        <v>0.14468092347441969</v>
      </c>
      <c r="I458" s="498">
        <v>9.5084950941579024E-3</v>
      </c>
      <c r="J458" s="498">
        <v>1.5442266642588911E-2</v>
      </c>
      <c r="K458" s="498">
        <v>4.3180184935661461E-3</v>
      </c>
      <c r="L458" s="498">
        <v>1.0335361629322996E-2</v>
      </c>
      <c r="M458" s="498">
        <v>0.1235380868373409</v>
      </c>
      <c r="N458" s="498">
        <v>2.8786921149990506E-2</v>
      </c>
      <c r="O458" s="499">
        <v>4.1180916600000002</v>
      </c>
      <c r="P458" s="499">
        <v>9.9347188000000006</v>
      </c>
      <c r="Q458" s="499">
        <v>0.62492610000000004</v>
      </c>
      <c r="R458" s="499">
        <v>4.1070423199999997E-2</v>
      </c>
      <c r="S458" s="499">
        <v>6.6700399999999993E-2</v>
      </c>
      <c r="T458" s="499">
        <v>1.8650989999999999E-2</v>
      </c>
      <c r="U458" s="499">
        <v>4.4641940899999996E-2</v>
      </c>
      <c r="V458" s="499">
        <v>0.53360300000000005</v>
      </c>
      <c r="W458" s="499">
        <v>0.12434050000000001</v>
      </c>
    </row>
    <row r="459" spans="1:23" customFormat="1" x14ac:dyDescent="0.3">
      <c r="A459" s="225" t="s">
        <v>952</v>
      </c>
      <c r="B459" s="496" t="s">
        <v>840</v>
      </c>
      <c r="C459" s="496" t="s">
        <v>936</v>
      </c>
      <c r="D459" s="496" t="s">
        <v>528</v>
      </c>
      <c r="E459" s="497">
        <v>3.7613399999999997</v>
      </c>
      <c r="F459" s="498">
        <v>1.2542250846772693</v>
      </c>
      <c r="G459" s="498">
        <v>2.1324064562097553</v>
      </c>
      <c r="H459" s="498">
        <v>0.11045454545454547</v>
      </c>
      <c r="I459" s="498">
        <v>8.1813823530975677E-3</v>
      </c>
      <c r="J459" s="498">
        <v>1.641805845789001E-2</v>
      </c>
      <c r="K459" s="498">
        <v>4.5684197652964111E-3</v>
      </c>
      <c r="L459" s="498">
        <v>8.8928589013489868E-3</v>
      </c>
      <c r="M459" s="498">
        <v>0.13134441449058049</v>
      </c>
      <c r="N459" s="498">
        <v>3.0456379907160745E-2</v>
      </c>
      <c r="O459" s="499">
        <v>4.71756698</v>
      </c>
      <c r="P459" s="499">
        <v>8.0207057000000006</v>
      </c>
      <c r="Q459" s="499">
        <v>0.41545710000000002</v>
      </c>
      <c r="R459" s="499">
        <v>3.0772960700000001E-2</v>
      </c>
      <c r="S459" s="499">
        <v>6.17539E-2</v>
      </c>
      <c r="T459" s="499">
        <v>1.7183380000000002E-2</v>
      </c>
      <c r="U459" s="499">
        <v>3.3449065899999998E-2</v>
      </c>
      <c r="V459" s="499">
        <v>0.494031</v>
      </c>
      <c r="W459" s="499">
        <v>0.11455679999999999</v>
      </c>
    </row>
    <row r="460" spans="1:23" customFormat="1" x14ac:dyDescent="0.3">
      <c r="A460" s="225" t="s">
        <v>953</v>
      </c>
      <c r="B460" s="496" t="s">
        <v>840</v>
      </c>
      <c r="C460" s="496" t="s">
        <v>936</v>
      </c>
      <c r="D460" s="496" t="s">
        <v>530</v>
      </c>
      <c r="E460" s="497">
        <v>4.7607599999999994</v>
      </c>
      <c r="F460" s="498">
        <v>1.281037334375184</v>
      </c>
      <c r="G460" s="498">
        <v>2.0716142590678803</v>
      </c>
      <c r="H460" s="498">
        <v>0.10670092590258699</v>
      </c>
      <c r="I460" s="498">
        <v>8.3087248674581383E-3</v>
      </c>
      <c r="J460" s="498">
        <v>1.6390849360186189E-2</v>
      </c>
      <c r="K460" s="498">
        <v>4.5598307833203105E-3</v>
      </c>
      <c r="L460" s="498">
        <v>9.0312408102907957E-3</v>
      </c>
      <c r="M460" s="498">
        <v>0.13112654282089414</v>
      </c>
      <c r="N460" s="498">
        <v>3.0399053932565388E-2</v>
      </c>
      <c r="O460" s="499">
        <v>6.0987112999999997</v>
      </c>
      <c r="P460" s="499">
        <v>9.8624583000000001</v>
      </c>
      <c r="Q460" s="499">
        <v>0.50797749999999997</v>
      </c>
      <c r="R460" s="499">
        <v>3.9555844999999999E-2</v>
      </c>
      <c r="S460" s="499">
        <v>7.8032899999999988E-2</v>
      </c>
      <c r="T460" s="499">
        <v>2.170826E-2</v>
      </c>
      <c r="U460" s="499">
        <v>4.2995570000000004E-2</v>
      </c>
      <c r="V460" s="499">
        <v>0.62426199999999998</v>
      </c>
      <c r="W460" s="499">
        <v>0.14472259999999998</v>
      </c>
    </row>
    <row r="461" spans="1:23" customFormat="1" x14ac:dyDescent="0.3">
      <c r="A461" s="225" t="s">
        <v>954</v>
      </c>
      <c r="B461" s="496" t="s">
        <v>840</v>
      </c>
      <c r="C461" s="496" t="s">
        <v>936</v>
      </c>
      <c r="D461" s="496" t="s">
        <v>532</v>
      </c>
      <c r="E461" s="497">
        <v>5.8858099999999993</v>
      </c>
      <c r="F461" s="498">
        <v>1.2421717146832807</v>
      </c>
      <c r="G461" s="498">
        <v>1.7083955479364781</v>
      </c>
      <c r="H461" s="498">
        <v>9.6401633759839359E-2</v>
      </c>
      <c r="I461" s="498">
        <v>7.803626518694963E-3</v>
      </c>
      <c r="J461" s="498">
        <v>1.5943090245862511E-2</v>
      </c>
      <c r="K461" s="498">
        <v>4.4465927374482024E-3</v>
      </c>
      <c r="L461" s="498">
        <v>8.4822145125309865E-3</v>
      </c>
      <c r="M461" s="498">
        <v>0.12754489186704973</v>
      </c>
      <c r="N461" s="498">
        <v>2.9644059186416147E-2</v>
      </c>
      <c r="O461" s="499">
        <v>7.3111866999999995</v>
      </c>
      <c r="P461" s="499">
        <v>10.0552916</v>
      </c>
      <c r="Q461" s="499">
        <v>0.56740170000000001</v>
      </c>
      <c r="R461" s="499">
        <v>4.5930662999999997E-2</v>
      </c>
      <c r="S461" s="499">
        <v>9.3838000000000005E-2</v>
      </c>
      <c r="T461" s="499">
        <v>2.6171800000000002E-2</v>
      </c>
      <c r="U461" s="499">
        <v>4.9924703000000001E-2</v>
      </c>
      <c r="V461" s="499">
        <v>0.75070499999999996</v>
      </c>
      <c r="W461" s="499">
        <v>0.1744793</v>
      </c>
    </row>
    <row r="462" spans="1:23" customFormat="1" x14ac:dyDescent="0.3">
      <c r="A462" s="225" t="s">
        <v>955</v>
      </c>
      <c r="B462" s="496" t="s">
        <v>840</v>
      </c>
      <c r="C462" s="496" t="s">
        <v>936</v>
      </c>
      <c r="D462" s="496" t="s">
        <v>534</v>
      </c>
      <c r="E462" s="497">
        <v>11.20899</v>
      </c>
      <c r="F462" s="498">
        <v>0.91741892891330978</v>
      </c>
      <c r="G462" s="498">
        <v>1.6693701216612737</v>
      </c>
      <c r="H462" s="498">
        <v>8.004721210385593E-2</v>
      </c>
      <c r="I462" s="498">
        <v>5.3980446052677364E-3</v>
      </c>
      <c r="J462" s="498">
        <v>1.6749198634310496E-2</v>
      </c>
      <c r="K462" s="498">
        <v>4.5970778812364005E-3</v>
      </c>
      <c r="L462" s="498">
        <v>5.8674569252002177E-3</v>
      </c>
      <c r="M462" s="498">
        <v>0.13399360691730478</v>
      </c>
      <c r="N462" s="498">
        <v>3.064736430311741E-2</v>
      </c>
      <c r="O462" s="499">
        <v>10.2833396</v>
      </c>
      <c r="P462" s="499">
        <v>18.711953000000001</v>
      </c>
      <c r="Q462" s="499">
        <v>0.89724840000000006</v>
      </c>
      <c r="R462" s="499">
        <v>6.0506628E-2</v>
      </c>
      <c r="S462" s="499">
        <v>0.18774160000000001</v>
      </c>
      <c r="T462" s="499">
        <v>5.1528600000000001E-2</v>
      </c>
      <c r="U462" s="499">
        <v>6.5768265999999992E-2</v>
      </c>
      <c r="V462" s="499">
        <v>1.5019330000000002</v>
      </c>
      <c r="W462" s="499">
        <v>0.343526</v>
      </c>
    </row>
    <row r="463" spans="1:23" customFormat="1" x14ac:dyDescent="0.3">
      <c r="A463" s="225" t="s">
        <v>956</v>
      </c>
      <c r="B463" s="496" t="s">
        <v>840</v>
      </c>
      <c r="C463" s="496" t="s">
        <v>936</v>
      </c>
      <c r="D463" s="496" t="s">
        <v>536</v>
      </c>
      <c r="E463" s="497">
        <v>12.939730000000001</v>
      </c>
      <c r="F463" s="498">
        <v>0.92520652285635008</v>
      </c>
      <c r="G463" s="498">
        <v>1.6716469354461025</v>
      </c>
      <c r="H463" s="498">
        <v>7.9686654976572152E-2</v>
      </c>
      <c r="I463" s="498">
        <v>5.3980443950530652E-3</v>
      </c>
      <c r="J463" s="498">
        <v>1.6749198012632409E-2</v>
      </c>
      <c r="K463" s="498">
        <v>4.5970897383484817E-3</v>
      </c>
      <c r="L463" s="498">
        <v>5.867465704462148E-3</v>
      </c>
      <c r="M463" s="498">
        <v>0.13399390868279323</v>
      </c>
      <c r="N463" s="498">
        <v>3.0647393724598574E-2</v>
      </c>
      <c r="O463" s="499">
        <v>11.971922599999999</v>
      </c>
      <c r="P463" s="499">
        <v>21.630659999999999</v>
      </c>
      <c r="Q463" s="499">
        <v>1.0311238</v>
      </c>
      <c r="R463" s="499">
        <v>6.9849237000000008E-2</v>
      </c>
      <c r="S463" s="499">
        <v>0.21673009999999998</v>
      </c>
      <c r="T463" s="499">
        <v>5.9485099999999999E-2</v>
      </c>
      <c r="U463" s="499">
        <v>7.592342199999999E-2</v>
      </c>
      <c r="V463" s="499">
        <v>1.7338450000000001</v>
      </c>
      <c r="W463" s="499">
        <v>0.39656899999999995</v>
      </c>
    </row>
    <row r="464" spans="1:23" customFormat="1" x14ac:dyDescent="0.3">
      <c r="A464" s="225" t="s">
        <v>957</v>
      </c>
      <c r="B464" s="496" t="s">
        <v>840</v>
      </c>
      <c r="C464" s="496" t="s">
        <v>936</v>
      </c>
      <c r="D464" s="496" t="s">
        <v>538</v>
      </c>
      <c r="E464" s="497">
        <v>16.004110000000001</v>
      </c>
      <c r="F464" s="498">
        <v>0.90907811805842365</v>
      </c>
      <c r="G464" s="498">
        <v>1.6416781689203586</v>
      </c>
      <c r="H464" s="498">
        <v>7.9303503912432488E-2</v>
      </c>
      <c r="I464" s="498">
        <v>5.3980456270295565E-3</v>
      </c>
      <c r="J464" s="498">
        <v>1.674926003382881E-2</v>
      </c>
      <c r="K464" s="498">
        <v>4.5970816246576661E-3</v>
      </c>
      <c r="L464" s="498">
        <v>5.867456422131565E-3</v>
      </c>
      <c r="M464" s="498">
        <v>0.13399389281878216</v>
      </c>
      <c r="N464" s="498">
        <v>3.0647377454916268E-2</v>
      </c>
      <c r="O464" s="499">
        <v>14.5489862</v>
      </c>
      <c r="P464" s="499">
        <v>26.273598</v>
      </c>
      <c r="Q464" s="499">
        <v>1.269182</v>
      </c>
      <c r="R464" s="499">
        <v>8.6390915999999998E-2</v>
      </c>
      <c r="S464" s="499">
        <v>0.26805699999999999</v>
      </c>
      <c r="T464" s="499">
        <v>7.3572200000000004E-2</v>
      </c>
      <c r="U464" s="499">
        <v>9.3903418000000002E-2</v>
      </c>
      <c r="V464" s="499">
        <v>2.1444529999999999</v>
      </c>
      <c r="W464" s="499">
        <v>0.49048400000000003</v>
      </c>
    </row>
    <row r="465" spans="1:23" customFormat="1" x14ac:dyDescent="0.3">
      <c r="A465" s="225" t="s">
        <v>958</v>
      </c>
      <c r="B465" s="496" t="s">
        <v>840</v>
      </c>
      <c r="C465" s="496" t="s">
        <v>936</v>
      </c>
      <c r="D465" s="496" t="s">
        <v>540</v>
      </c>
      <c r="E465" s="497">
        <v>18.081490000000002</v>
      </c>
      <c r="F465" s="498">
        <v>0.85792704583527124</v>
      </c>
      <c r="G465" s="498">
        <v>1.5376158712583974</v>
      </c>
      <c r="H465" s="498">
        <v>7.6496129467206506E-2</v>
      </c>
      <c r="I465" s="498">
        <v>5.3980287022806191E-3</v>
      </c>
      <c r="J465" s="498">
        <v>1.6749283383172515E-2</v>
      </c>
      <c r="K465" s="498">
        <v>4.5970769001890876E-3</v>
      </c>
      <c r="L465" s="498">
        <v>5.867447926028219E-3</v>
      </c>
      <c r="M465" s="498">
        <v>0.13399338218255241</v>
      </c>
      <c r="N465" s="498">
        <v>3.0647418990359755E-2</v>
      </c>
      <c r="O465" s="499">
        <v>15.5125993</v>
      </c>
      <c r="P465" s="499">
        <v>27.802386000000002</v>
      </c>
      <c r="Q465" s="499">
        <v>1.3831639999999998</v>
      </c>
      <c r="R465" s="499">
        <v>9.7604402000000007E-2</v>
      </c>
      <c r="S465" s="499">
        <v>0.30285200000000001</v>
      </c>
      <c r="T465" s="499">
        <v>8.3122000000000001E-2</v>
      </c>
      <c r="U465" s="499">
        <v>0.106092201</v>
      </c>
      <c r="V465" s="499">
        <v>2.4228000000000001</v>
      </c>
      <c r="W465" s="499">
        <v>0.55415100000000006</v>
      </c>
    </row>
    <row r="466" spans="1:23" customFormat="1" x14ac:dyDescent="0.3">
      <c r="A466" s="225" t="s">
        <v>959</v>
      </c>
      <c r="B466" s="496" t="s">
        <v>840</v>
      </c>
      <c r="C466" s="496" t="s">
        <v>936</v>
      </c>
      <c r="D466" s="496" t="s">
        <v>542</v>
      </c>
      <c r="E466" s="497">
        <v>14.2301</v>
      </c>
      <c r="F466" s="498">
        <v>0.85915312611998518</v>
      </c>
      <c r="G466" s="498">
        <v>1.538547515477755</v>
      </c>
      <c r="H466" s="498">
        <v>7.6499898103316213E-2</v>
      </c>
      <c r="I466" s="498">
        <v>5.3980398591717558E-3</v>
      </c>
      <c r="J466" s="498">
        <v>1.6749228747514073E-2</v>
      </c>
      <c r="K466" s="498">
        <v>4.597072402864351E-3</v>
      </c>
      <c r="L466" s="498">
        <v>5.86743733353947E-3</v>
      </c>
      <c r="M466" s="498">
        <v>0.13399357699524247</v>
      </c>
      <c r="N466" s="498">
        <v>3.0647289899579062E-2</v>
      </c>
      <c r="O466" s="499">
        <v>12.225834900000001</v>
      </c>
      <c r="P466" s="499">
        <v>21.893685000000001</v>
      </c>
      <c r="Q466" s="499">
        <v>1.0886012</v>
      </c>
      <c r="R466" s="499">
        <v>7.6814647E-2</v>
      </c>
      <c r="S466" s="499">
        <v>0.23834320000000001</v>
      </c>
      <c r="T466" s="499">
        <v>6.5416799999999997E-2</v>
      </c>
      <c r="U466" s="499">
        <v>8.3494220000000008E-2</v>
      </c>
      <c r="V466" s="499">
        <v>1.9067420000000002</v>
      </c>
      <c r="W466" s="499">
        <v>0.436114</v>
      </c>
    </row>
    <row r="467" spans="1:23" customFormat="1" x14ac:dyDescent="0.3">
      <c r="A467" s="225" t="s">
        <v>960</v>
      </c>
      <c r="B467" s="496" t="s">
        <v>840</v>
      </c>
      <c r="C467" s="496" t="s">
        <v>936</v>
      </c>
      <c r="D467" s="496" t="s">
        <v>544</v>
      </c>
      <c r="E467" s="497">
        <v>16.060549999999999</v>
      </c>
      <c r="F467" s="498">
        <v>0.85915630535691501</v>
      </c>
      <c r="G467" s="498">
        <v>1.5385531628742479</v>
      </c>
      <c r="H467" s="498">
        <v>7.6500144764656261E-2</v>
      </c>
      <c r="I467" s="498">
        <v>5.3980538649049999E-3</v>
      </c>
      <c r="J467" s="498">
        <v>1.6749239596402368E-2</v>
      </c>
      <c r="K467" s="498">
        <v>4.5970903860702156E-3</v>
      </c>
      <c r="L467" s="498">
        <v>5.8674546637568457E-3</v>
      </c>
      <c r="M467" s="498">
        <v>0.1339937299781141</v>
      </c>
      <c r="N467" s="498">
        <v>3.0647331504836388E-2</v>
      </c>
      <c r="O467" s="499">
        <v>13.798522800000001</v>
      </c>
      <c r="P467" s="499">
        <v>24.71001</v>
      </c>
      <c r="Q467" s="499">
        <v>1.2286344</v>
      </c>
      <c r="R467" s="499">
        <v>8.6695713999999993E-2</v>
      </c>
      <c r="S467" s="499">
        <v>0.26900200000000002</v>
      </c>
      <c r="T467" s="499">
        <v>7.3831800000000003E-2</v>
      </c>
      <c r="U467" s="499">
        <v>9.4234549000000001E-2</v>
      </c>
      <c r="V467" s="499">
        <v>2.1520130000000002</v>
      </c>
      <c r="W467" s="499">
        <v>0.49221300000000001</v>
      </c>
    </row>
    <row r="468" spans="1:23" customFormat="1" x14ac:dyDescent="0.3">
      <c r="A468" s="225" t="s">
        <v>961</v>
      </c>
      <c r="B468" s="496" t="s">
        <v>840</v>
      </c>
      <c r="C468" s="496" t="s">
        <v>936</v>
      </c>
      <c r="D468" s="496" t="s">
        <v>546</v>
      </c>
      <c r="E468" s="497">
        <v>16.515639999999998</v>
      </c>
      <c r="F468" s="498">
        <v>0.85915467399386292</v>
      </c>
      <c r="G468" s="498">
        <v>1.5385461901567246</v>
      </c>
      <c r="H468" s="498">
        <v>7.6500014531680288E-2</v>
      </c>
      <c r="I468" s="498">
        <v>5.3980477898525293E-3</v>
      </c>
      <c r="J468" s="498">
        <v>1.6749214683778529E-2</v>
      </c>
      <c r="K468" s="498">
        <v>4.5970849449370431E-3</v>
      </c>
      <c r="L468" s="498">
        <v>5.8674601165925157E-3</v>
      </c>
      <c r="M468" s="498">
        <v>0.13399395966489946</v>
      </c>
      <c r="N468" s="498">
        <v>3.0647434795139643E-2</v>
      </c>
      <c r="O468" s="499">
        <v>14.1894893</v>
      </c>
      <c r="P468" s="499">
        <v>25.410075000000003</v>
      </c>
      <c r="Q468" s="499">
        <v>1.2634467</v>
      </c>
      <c r="R468" s="499">
        <v>8.9152214000000007E-2</v>
      </c>
      <c r="S468" s="499">
        <v>0.27662399999999998</v>
      </c>
      <c r="T468" s="499">
        <v>7.5923800000000013E-2</v>
      </c>
      <c r="U468" s="499">
        <v>9.6904858999999996E-2</v>
      </c>
      <c r="V468" s="499">
        <v>2.212996</v>
      </c>
      <c r="W468" s="499">
        <v>0.506162</v>
      </c>
    </row>
    <row r="469" spans="1:23" customFormat="1" x14ac:dyDescent="0.3">
      <c r="A469" s="225" t="s">
        <v>962</v>
      </c>
      <c r="B469" s="496" t="s">
        <v>840</v>
      </c>
      <c r="C469" s="496" t="s">
        <v>936</v>
      </c>
      <c r="D469" s="496" t="s">
        <v>548</v>
      </c>
      <c r="E469" s="497">
        <v>17.212029999999999</v>
      </c>
      <c r="F469" s="498">
        <v>0.84156907697697492</v>
      </c>
      <c r="G469" s="498">
        <v>1.5021239795654553</v>
      </c>
      <c r="H469" s="498">
        <v>7.0939621880742723E-2</v>
      </c>
      <c r="I469" s="498">
        <v>5.2382018274427832E-3</v>
      </c>
      <c r="J469" s="498">
        <v>1.7112217443264976E-2</v>
      </c>
      <c r="K469" s="498">
        <v>4.5970754176003648E-3</v>
      </c>
      <c r="L469" s="498">
        <v>5.693704868048685E-3</v>
      </c>
      <c r="M469" s="498">
        <v>0.1368979138428181</v>
      </c>
      <c r="N469" s="498">
        <v>3.0647285648467967E-2</v>
      </c>
      <c r="O469" s="499">
        <v>14.4851122</v>
      </c>
      <c r="P469" s="499">
        <v>25.854603000000001</v>
      </c>
      <c r="Q469" s="499">
        <v>1.2210149000000001</v>
      </c>
      <c r="R469" s="499">
        <v>9.0160087E-2</v>
      </c>
      <c r="S469" s="499">
        <v>0.29453600000000002</v>
      </c>
      <c r="T469" s="499">
        <v>7.9125000000000001E-2</v>
      </c>
      <c r="U469" s="499">
        <v>9.8000219E-2</v>
      </c>
      <c r="V469" s="499">
        <v>2.3562910000000001</v>
      </c>
      <c r="W469" s="499">
        <v>0.52750200000000003</v>
      </c>
    </row>
    <row r="470" spans="1:23" customFormat="1" x14ac:dyDescent="0.3">
      <c r="A470" s="225" t="s">
        <v>963</v>
      </c>
      <c r="B470" s="496" t="s">
        <v>840</v>
      </c>
      <c r="C470" s="496" t="s">
        <v>936</v>
      </c>
      <c r="D470" s="496" t="s">
        <v>550</v>
      </c>
      <c r="E470" s="497">
        <v>19.045939999999998</v>
      </c>
      <c r="F470" s="498">
        <v>0.84156507896171051</v>
      </c>
      <c r="G470" s="498">
        <v>1.5021193493206428</v>
      </c>
      <c r="H470" s="498">
        <v>7.0939470564330254E-2</v>
      </c>
      <c r="I470" s="498">
        <v>5.2381880862798057E-3</v>
      </c>
      <c r="J470" s="498">
        <v>1.7112255945361584E-2</v>
      </c>
      <c r="K470" s="498">
        <v>4.5970689816307317E-3</v>
      </c>
      <c r="L470" s="498">
        <v>5.6937010197448913E-3</v>
      </c>
      <c r="M470" s="498">
        <v>0.13689794255363613</v>
      </c>
      <c r="N470" s="498">
        <v>3.0647266556546964E-2</v>
      </c>
      <c r="O470" s="499">
        <v>16.028397999999999</v>
      </c>
      <c r="P470" s="499">
        <v>28.609275</v>
      </c>
      <c r="Q470" s="499">
        <v>1.3511089000000001</v>
      </c>
      <c r="R470" s="499">
        <v>9.9766215999999991E-2</v>
      </c>
      <c r="S470" s="499">
        <v>0.32591899999999996</v>
      </c>
      <c r="T470" s="499">
        <v>8.7555500000000008E-2</v>
      </c>
      <c r="U470" s="499">
        <v>0.108441888</v>
      </c>
      <c r="V470" s="499">
        <v>2.6073500000000003</v>
      </c>
      <c r="W470" s="499">
        <v>0.58370600000000006</v>
      </c>
    </row>
    <row r="471" spans="1:23" customFormat="1" x14ac:dyDescent="0.3">
      <c r="A471" s="225" t="s">
        <v>964</v>
      </c>
      <c r="B471" s="496" t="s">
        <v>840</v>
      </c>
      <c r="C471" s="496" t="s">
        <v>936</v>
      </c>
      <c r="D471" s="496" t="s">
        <v>552</v>
      </c>
      <c r="E471" s="497">
        <v>19.981160000000003</v>
      </c>
      <c r="F471" s="498">
        <v>0.84107307583743873</v>
      </c>
      <c r="G471" s="498">
        <v>1.4998182788186469</v>
      </c>
      <c r="H471" s="498">
        <v>7.0924831190981891E-2</v>
      </c>
      <c r="I471" s="498">
        <v>5.181796852635181E-3</v>
      </c>
      <c r="J471" s="498">
        <v>1.7112269758112138E-2</v>
      </c>
      <c r="K471" s="498">
        <v>4.5970804497836954E-3</v>
      </c>
      <c r="L471" s="498">
        <v>5.6323981190281236E-3</v>
      </c>
      <c r="M471" s="498">
        <v>0.13689795787631948</v>
      </c>
      <c r="N471" s="498">
        <v>3.0647369822372671E-2</v>
      </c>
      <c r="O471" s="499">
        <v>16.805615700000001</v>
      </c>
      <c r="P471" s="499">
        <v>29.968108999999998</v>
      </c>
      <c r="Q471" s="499">
        <v>1.4171604</v>
      </c>
      <c r="R471" s="499">
        <v>0.10353831199999999</v>
      </c>
      <c r="S471" s="499">
        <v>0.34192299999999998</v>
      </c>
      <c r="T471" s="499">
        <v>9.1854999999999992E-2</v>
      </c>
      <c r="U471" s="499">
        <v>0.112541848</v>
      </c>
      <c r="V471" s="499">
        <v>2.7353800000000001</v>
      </c>
      <c r="W471" s="499">
        <v>0.61236999999999997</v>
      </c>
    </row>
    <row r="472" spans="1:23" customFormat="1" x14ac:dyDescent="0.3">
      <c r="A472" s="225" t="s">
        <v>965</v>
      </c>
      <c r="B472" s="496" t="s">
        <v>840</v>
      </c>
      <c r="C472" s="496" t="s">
        <v>936</v>
      </c>
      <c r="D472" s="496" t="s">
        <v>554</v>
      </c>
      <c r="E472" s="497">
        <v>20.50414</v>
      </c>
      <c r="F472" s="498">
        <v>0.83867642339547033</v>
      </c>
      <c r="G472" s="498">
        <v>1.4949638950963073</v>
      </c>
      <c r="H472" s="498">
        <v>6.8483316052270427E-2</v>
      </c>
      <c r="I472" s="498">
        <v>5.1610175310937206E-3</v>
      </c>
      <c r="J472" s="498">
        <v>1.7163509418098005E-2</v>
      </c>
      <c r="K472" s="498">
        <v>4.5970813699087116E-3</v>
      </c>
      <c r="L472" s="498">
        <v>5.6098100188547292E-3</v>
      </c>
      <c r="M472" s="498">
        <v>0.13730836796861512</v>
      </c>
      <c r="N472" s="498">
        <v>3.0647420472158304E-2</v>
      </c>
      <c r="O472" s="499">
        <v>17.196338799999999</v>
      </c>
      <c r="P472" s="499">
        <v>30.652949</v>
      </c>
      <c r="Q472" s="499">
        <v>1.4041915</v>
      </c>
      <c r="R472" s="499">
        <v>0.10582222599999999</v>
      </c>
      <c r="S472" s="499">
        <v>0.35192299999999999</v>
      </c>
      <c r="T472" s="499">
        <v>9.4259200000000001E-2</v>
      </c>
      <c r="U472" s="499">
        <v>0.11502433000000001</v>
      </c>
      <c r="V472" s="499">
        <v>2.8153899999999998</v>
      </c>
      <c r="W472" s="499">
        <v>0.62839899999999993</v>
      </c>
    </row>
    <row r="473" spans="1:23" customFormat="1" x14ac:dyDescent="0.3">
      <c r="A473" s="225" t="s">
        <v>966</v>
      </c>
      <c r="B473" s="496" t="s">
        <v>840</v>
      </c>
      <c r="C473" s="496" t="s">
        <v>936</v>
      </c>
      <c r="D473" s="496" t="s">
        <v>556</v>
      </c>
      <c r="E473" s="497">
        <v>21.10643</v>
      </c>
      <c r="F473" s="498">
        <v>0.72511996581136651</v>
      </c>
      <c r="G473" s="498">
        <v>1.0840367129827262</v>
      </c>
      <c r="H473" s="498">
        <v>6.6289604637070329E-2</v>
      </c>
      <c r="I473" s="498">
        <v>3.5887546117462786E-3</v>
      </c>
      <c r="J473" s="498">
        <v>1.7163489988595893E-2</v>
      </c>
      <c r="K473" s="498">
        <v>4.5970825004512843E-3</v>
      </c>
      <c r="L473" s="498">
        <v>3.9008277572284843E-3</v>
      </c>
      <c r="M473" s="498">
        <v>0.13730744611950008</v>
      </c>
      <c r="N473" s="498">
        <v>3.0647343013479777E-2</v>
      </c>
      <c r="O473" s="499">
        <v>15.304693800000001</v>
      </c>
      <c r="P473" s="499">
        <v>22.880145000000002</v>
      </c>
      <c r="Q473" s="499">
        <v>1.3991369000000002</v>
      </c>
      <c r="R473" s="499">
        <v>7.5745798000000003E-2</v>
      </c>
      <c r="S473" s="499">
        <v>0.36226000000000003</v>
      </c>
      <c r="T473" s="499">
        <v>9.7028000000000003E-2</v>
      </c>
      <c r="U473" s="499">
        <v>8.2332547999999992E-2</v>
      </c>
      <c r="V473" s="499">
        <v>2.8980699999999997</v>
      </c>
      <c r="W473" s="499">
        <v>0.64685599999999999</v>
      </c>
    </row>
    <row r="474" spans="1:23" customFormat="1" x14ac:dyDescent="0.3">
      <c r="A474" s="225" t="s">
        <v>967</v>
      </c>
      <c r="B474" s="496" t="s">
        <v>840</v>
      </c>
      <c r="C474" s="496" t="s">
        <v>936</v>
      </c>
      <c r="D474" s="496" t="s">
        <v>558</v>
      </c>
      <c r="E474" s="497">
        <v>21.85718</v>
      </c>
      <c r="F474" s="498">
        <v>0.7251240370441201</v>
      </c>
      <c r="G474" s="498">
        <v>1.0840363669970234</v>
      </c>
      <c r="H474" s="498">
        <v>6.6289910226296336E-2</v>
      </c>
      <c r="I474" s="498">
        <v>3.5887583851164696E-3</v>
      </c>
      <c r="J474" s="498">
        <v>1.7163513316905472E-2</v>
      </c>
      <c r="K474" s="498">
        <v>4.5970889199796134E-3</v>
      </c>
      <c r="L474" s="498">
        <v>3.9008394953054326E-3</v>
      </c>
      <c r="M474" s="498">
        <v>0.13730819803835628</v>
      </c>
      <c r="N474" s="498">
        <v>3.0647411971718223E-2</v>
      </c>
      <c r="O474" s="499">
        <v>15.8491666</v>
      </c>
      <c r="P474" s="499">
        <v>23.693978000000001</v>
      </c>
      <c r="Q474" s="499">
        <v>1.4489104999999998</v>
      </c>
      <c r="R474" s="499">
        <v>7.8440137999999993E-2</v>
      </c>
      <c r="S474" s="499">
        <v>0.37514599999999998</v>
      </c>
      <c r="T474" s="499">
        <v>0.1004794</v>
      </c>
      <c r="U474" s="499">
        <v>8.5261350999999999E-2</v>
      </c>
      <c r="V474" s="499">
        <v>3.0011700000000001</v>
      </c>
      <c r="W474" s="499">
        <v>0.66986600000000007</v>
      </c>
    </row>
    <row r="475" spans="1:23" customFormat="1" x14ac:dyDescent="0.3">
      <c r="A475" s="225" t="s">
        <v>1800</v>
      </c>
      <c r="B475" s="496" t="s">
        <v>840</v>
      </c>
      <c r="C475" s="496" t="s">
        <v>936</v>
      </c>
      <c r="D475" s="496" t="s">
        <v>1718</v>
      </c>
      <c r="E475" s="497">
        <v>22.550190000000001</v>
      </c>
      <c r="F475" s="498">
        <v>0.72168507671110538</v>
      </c>
      <c r="G475" s="498">
        <v>1.0772879518975227</v>
      </c>
      <c r="H475" s="498">
        <v>6.4117796790182258E-2</v>
      </c>
      <c r="I475" s="498">
        <v>3.5701135999297562E-3</v>
      </c>
      <c r="J475" s="498">
        <v>1.7229832653294717E-2</v>
      </c>
      <c r="K475" s="498">
        <v>4.5970876520330869E-3</v>
      </c>
      <c r="L475" s="498">
        <v>3.8805759508013017E-3</v>
      </c>
      <c r="M475" s="498">
        <v>0.13783874991740647</v>
      </c>
      <c r="N475" s="498">
        <v>3.0647413613809904E-2</v>
      </c>
      <c r="O475" s="499">
        <v>16.274135600000001</v>
      </c>
      <c r="P475" s="499">
        <v>24.293047999999999</v>
      </c>
      <c r="Q475" s="499">
        <v>1.4458685</v>
      </c>
      <c r="R475" s="499">
        <v>8.0506739999999993E-2</v>
      </c>
      <c r="S475" s="499">
        <v>0.38853599999999999</v>
      </c>
      <c r="T475" s="499">
        <v>0.1036652</v>
      </c>
      <c r="U475" s="499">
        <v>8.7507725000000008E-2</v>
      </c>
      <c r="V475" s="499">
        <v>3.1082900000000002</v>
      </c>
      <c r="W475" s="499">
        <v>0.69110499999999997</v>
      </c>
    </row>
    <row r="476" spans="1:23" customFormat="1" x14ac:dyDescent="0.3">
      <c r="A476" s="225" t="s">
        <v>1801</v>
      </c>
      <c r="B476" s="496" t="s">
        <v>840</v>
      </c>
      <c r="C476" s="496" t="s">
        <v>936</v>
      </c>
      <c r="D476" s="496" t="s">
        <v>1720</v>
      </c>
      <c r="E476" s="497">
        <v>23.234819999999999</v>
      </c>
      <c r="F476" s="498">
        <v>0.72168161836416211</v>
      </c>
      <c r="G476" s="498">
        <v>1.0772906353481544</v>
      </c>
      <c r="H476" s="498">
        <v>6.4117729338983478E-2</v>
      </c>
      <c r="I476" s="498">
        <v>3.5701108508695142E-3</v>
      </c>
      <c r="J476" s="498">
        <v>1.7229787017932569E-2</v>
      </c>
      <c r="K476" s="498">
        <v>4.5970874747469533E-3</v>
      </c>
      <c r="L476" s="498">
        <v>3.8805710997545924E-3</v>
      </c>
      <c r="M476" s="498">
        <v>0.13783881260969527</v>
      </c>
      <c r="N476" s="498">
        <v>3.0647364601920739E-2</v>
      </c>
      <c r="O476" s="499">
        <v>16.7681425</v>
      </c>
      <c r="P476" s="499">
        <v>25.030654000000002</v>
      </c>
      <c r="Q476" s="499">
        <v>1.4897639</v>
      </c>
      <c r="R476" s="499">
        <v>8.2950883000000003E-2</v>
      </c>
      <c r="S476" s="499">
        <v>0.40033099999999999</v>
      </c>
      <c r="T476" s="499">
        <v>0.1068125</v>
      </c>
      <c r="U476" s="499">
        <v>9.0164370999999993E-2</v>
      </c>
      <c r="V476" s="499">
        <v>3.2026599999999998</v>
      </c>
      <c r="W476" s="499">
        <v>0.712086</v>
      </c>
    </row>
    <row r="477" spans="1:23" customFormat="1" x14ac:dyDescent="0.3">
      <c r="A477" s="225" t="s">
        <v>968</v>
      </c>
      <c r="B477" s="496" t="s">
        <v>840</v>
      </c>
      <c r="C477" s="496" t="s">
        <v>256</v>
      </c>
      <c r="D477" s="496" t="s">
        <v>659</v>
      </c>
      <c r="E477" s="497">
        <v>2146.68253</v>
      </c>
      <c r="F477" s="498">
        <v>0.79335161648238706</v>
      </c>
      <c r="G477" s="498">
        <v>1.3647033028431483</v>
      </c>
      <c r="H477" s="498">
        <v>9.2403619053069749E-2</v>
      </c>
      <c r="I477" s="498">
        <v>1.9775344625970383E-2</v>
      </c>
      <c r="J477" s="498">
        <v>8.6376047882590241E-3</v>
      </c>
      <c r="K477" s="498">
        <v>2.5370787174571171E-3</v>
      </c>
      <c r="L477" s="498">
        <v>2.1495017321727594E-2</v>
      </c>
      <c r="M477" s="498">
        <v>6.9100858523314102E-2</v>
      </c>
      <c r="N477" s="498">
        <v>1.6913946516348647E-2</v>
      </c>
      <c r="O477" s="499">
        <v>1703.0740552500004</v>
      </c>
      <c r="P477" s="499">
        <v>2929.5847388466859</v>
      </c>
      <c r="Q477" s="499">
        <v>198.36123472999998</v>
      </c>
      <c r="R477" s="499">
        <v>42.451386833300006</v>
      </c>
      <c r="S477" s="499">
        <v>18.542195299999996</v>
      </c>
      <c r="T477" s="499">
        <v>5.4463025599999995</v>
      </c>
      <c r="U477" s="499">
        <v>46.142978166600017</v>
      </c>
      <c r="V477" s="499">
        <v>148.33760579999998</v>
      </c>
      <c r="W477" s="499">
        <v>36.308873499999997</v>
      </c>
    </row>
    <row r="478" spans="1:23" customFormat="1" x14ac:dyDescent="0.3">
      <c r="A478" s="225" t="s">
        <v>970</v>
      </c>
      <c r="B478" s="496" t="s">
        <v>840</v>
      </c>
      <c r="C478" s="496" t="s">
        <v>256</v>
      </c>
      <c r="D478" s="496" t="s">
        <v>502</v>
      </c>
      <c r="E478" s="497">
        <v>2.8964099999999999</v>
      </c>
      <c r="F478" s="498">
        <v>3.8338076722563454</v>
      </c>
      <c r="G478" s="498">
        <v>11.30557421094907</v>
      </c>
      <c r="H478" s="498">
        <v>0.79625997700601781</v>
      </c>
      <c r="I478" s="498">
        <v>0.42356854409424077</v>
      </c>
      <c r="J478" s="498">
        <v>9.1124530021647488E-3</v>
      </c>
      <c r="K478" s="498">
        <v>2.554527846541063E-3</v>
      </c>
      <c r="L478" s="498">
        <v>0.46040268598023071</v>
      </c>
      <c r="M478" s="498">
        <v>7.2899693068315605E-2</v>
      </c>
      <c r="N478" s="498">
        <v>1.7030254694604702E-2</v>
      </c>
      <c r="O478" s="499">
        <v>11.104278880000001</v>
      </c>
      <c r="P478" s="499">
        <v>32.745578200334997</v>
      </c>
      <c r="Q478" s="499">
        <v>2.30629536</v>
      </c>
      <c r="R478" s="499">
        <v>1.2268281667999998</v>
      </c>
      <c r="S478" s="499">
        <v>2.6393399999999997E-2</v>
      </c>
      <c r="T478" s="499">
        <v>7.3989599999999996E-3</v>
      </c>
      <c r="U478" s="499">
        <v>1.3335149437</v>
      </c>
      <c r="V478" s="499">
        <v>0.21114739999999999</v>
      </c>
      <c r="W478" s="499">
        <v>4.9326599999999998E-2</v>
      </c>
    </row>
    <row r="479" spans="1:23" customFormat="1" x14ac:dyDescent="0.3">
      <c r="A479" s="225" t="s">
        <v>971</v>
      </c>
      <c r="B479" s="496" t="s">
        <v>840</v>
      </c>
      <c r="C479" s="496" t="s">
        <v>256</v>
      </c>
      <c r="D479" s="496" t="s">
        <v>504</v>
      </c>
      <c r="E479" s="497">
        <v>2.6742999999999997</v>
      </c>
      <c r="F479" s="498">
        <v>3.8371452155704295</v>
      </c>
      <c r="G479" s="498">
        <v>8.6381090929701241</v>
      </c>
      <c r="H479" s="498">
        <v>0.79351213027708201</v>
      </c>
      <c r="I479" s="498">
        <v>0.4235678150170139</v>
      </c>
      <c r="J479" s="498">
        <v>9.0814418726395708E-3</v>
      </c>
      <c r="K479" s="498">
        <v>2.5517817746700073E-3</v>
      </c>
      <c r="L479" s="498">
        <v>0.46040099457802047</v>
      </c>
      <c r="M479" s="498">
        <v>7.2651684552967138E-2</v>
      </c>
      <c r="N479" s="498">
        <v>1.7011928355083576E-2</v>
      </c>
      <c r="O479" s="499">
        <v>10.261677449999999</v>
      </c>
      <c r="P479" s="499">
        <v>23.10089514733</v>
      </c>
      <c r="Q479" s="499">
        <v>2.12208949</v>
      </c>
      <c r="R479" s="499">
        <v>1.1327474077000002</v>
      </c>
      <c r="S479" s="499">
        <v>2.4286500000000003E-2</v>
      </c>
      <c r="T479" s="499">
        <v>6.8242299999999997E-3</v>
      </c>
      <c r="U479" s="499">
        <v>1.2312503798000001</v>
      </c>
      <c r="V479" s="499">
        <v>0.1942924</v>
      </c>
      <c r="W479" s="499">
        <v>4.5495000000000001E-2</v>
      </c>
    </row>
    <row r="480" spans="1:23" customFormat="1" x14ac:dyDescent="0.3">
      <c r="A480" s="225" t="s">
        <v>972</v>
      </c>
      <c r="B480" s="496" t="s">
        <v>840</v>
      </c>
      <c r="C480" s="496" t="s">
        <v>256</v>
      </c>
      <c r="D480" s="496" t="s">
        <v>506</v>
      </c>
      <c r="E480" s="497">
        <v>4.3331400000000002</v>
      </c>
      <c r="F480" s="498">
        <v>3.7181553007749573</v>
      </c>
      <c r="G480" s="498">
        <v>8.3930857145972659</v>
      </c>
      <c r="H480" s="498">
        <v>0.77835970450989345</v>
      </c>
      <c r="I480" s="498">
        <v>0.4356565974789644</v>
      </c>
      <c r="J480" s="498">
        <v>8.777376221400646E-3</v>
      </c>
      <c r="K480" s="498">
        <v>2.5077611154959217E-3</v>
      </c>
      <c r="L480" s="498">
        <v>0.47354151633688268</v>
      </c>
      <c r="M480" s="498">
        <v>7.02188251475835E-2</v>
      </c>
      <c r="N480" s="498">
        <v>1.6718499748450313E-2</v>
      </c>
      <c r="O480" s="499">
        <v>16.11128746</v>
      </c>
      <c r="P480" s="499">
        <v>36.368415433350002</v>
      </c>
      <c r="Q480" s="499">
        <v>3.3727415700000001</v>
      </c>
      <c r="R480" s="499">
        <v>1.8877610288</v>
      </c>
      <c r="S480" s="499">
        <v>3.8033600000000001E-2</v>
      </c>
      <c r="T480" s="499">
        <v>1.086648E-2</v>
      </c>
      <c r="U480" s="499">
        <v>2.0519216861</v>
      </c>
      <c r="V480" s="499">
        <v>0.30426799999999998</v>
      </c>
      <c r="W480" s="499">
        <v>7.2443599999999997E-2</v>
      </c>
    </row>
    <row r="481" spans="1:23" customFormat="1" x14ac:dyDescent="0.3">
      <c r="A481" s="225" t="s">
        <v>973</v>
      </c>
      <c r="B481" s="496" t="s">
        <v>840</v>
      </c>
      <c r="C481" s="496" t="s">
        <v>256</v>
      </c>
      <c r="D481" s="496" t="s">
        <v>508</v>
      </c>
      <c r="E481" s="497">
        <v>6.7596600000000002</v>
      </c>
      <c r="F481" s="498">
        <v>3.6768444833024145</v>
      </c>
      <c r="G481" s="498">
        <v>8.3283825908211355</v>
      </c>
      <c r="H481" s="498">
        <v>0.78184572744783021</v>
      </c>
      <c r="I481" s="498">
        <v>0.43901703872679987</v>
      </c>
      <c r="J481" s="498">
        <v>8.771343529112411E-3</v>
      </c>
      <c r="K481" s="498">
        <v>2.5024971670172757E-3</v>
      </c>
      <c r="L481" s="498">
        <v>0.47719401005376011</v>
      </c>
      <c r="M481" s="498">
        <v>7.0170689058325422E-2</v>
      </c>
      <c r="N481" s="498">
        <v>1.6683413071071618E-2</v>
      </c>
      <c r="O481" s="499">
        <v>24.854218580000001</v>
      </c>
      <c r="P481" s="499">
        <v>56.297034663870001</v>
      </c>
      <c r="Q481" s="499">
        <v>5.2850112899999999</v>
      </c>
      <c r="R481" s="499">
        <v>2.9676059160000001</v>
      </c>
      <c r="S481" s="499">
        <v>5.9291300000000005E-2</v>
      </c>
      <c r="T481" s="499">
        <v>1.6916029999999999E-2</v>
      </c>
      <c r="U481" s="499">
        <v>3.2256692620000003</v>
      </c>
      <c r="V481" s="499">
        <v>0.47433000000000003</v>
      </c>
      <c r="W481" s="499">
        <v>0.11277419999999999</v>
      </c>
    </row>
    <row r="482" spans="1:23" customFormat="1" x14ac:dyDescent="0.3">
      <c r="A482" s="225" t="s">
        <v>974</v>
      </c>
      <c r="B482" s="496" t="s">
        <v>840</v>
      </c>
      <c r="C482" s="496" t="s">
        <v>256</v>
      </c>
      <c r="D482" s="496" t="s">
        <v>510</v>
      </c>
      <c r="E482" s="497">
        <v>7.72072</v>
      </c>
      <c r="F482" s="498">
        <v>3.5180228631526589</v>
      </c>
      <c r="G482" s="498">
        <v>8.0378805381881477</v>
      </c>
      <c r="H482" s="498">
        <v>0.77615189386482086</v>
      </c>
      <c r="I482" s="498">
        <v>0.45365484048119864</v>
      </c>
      <c r="J482" s="498">
        <v>8.5436720927581887E-3</v>
      </c>
      <c r="K482" s="498">
        <v>2.4616810349293848E-3</v>
      </c>
      <c r="L482" s="498">
        <v>0.49310388228040908</v>
      </c>
      <c r="M482" s="498">
        <v>6.8349454455024924E-2</v>
      </c>
      <c r="N482" s="498">
        <v>1.6411306199421816E-2</v>
      </c>
      <c r="O482" s="499">
        <v>27.161669479999997</v>
      </c>
      <c r="P482" s="499">
        <v>62.058225028800003</v>
      </c>
      <c r="Q482" s="499">
        <v>5.9924514499999999</v>
      </c>
      <c r="R482" s="499">
        <v>3.502542</v>
      </c>
      <c r="S482" s="499">
        <v>6.5963300000000002E-2</v>
      </c>
      <c r="T482" s="499">
        <v>1.9005950000000001E-2</v>
      </c>
      <c r="U482" s="499">
        <v>3.8071170059999999</v>
      </c>
      <c r="V482" s="499">
        <v>0.52770700000000004</v>
      </c>
      <c r="W482" s="499">
        <v>0.12670710000000002</v>
      </c>
    </row>
    <row r="483" spans="1:23" customFormat="1" x14ac:dyDescent="0.3">
      <c r="A483" s="225" t="s">
        <v>975</v>
      </c>
      <c r="B483" s="496" t="s">
        <v>840</v>
      </c>
      <c r="C483" s="496" t="s">
        <v>256</v>
      </c>
      <c r="D483" s="496" t="s">
        <v>512</v>
      </c>
      <c r="E483" s="497">
        <v>9.5912299999999995</v>
      </c>
      <c r="F483" s="498">
        <v>1.5843583481993446</v>
      </c>
      <c r="G483" s="498">
        <v>4.4930115904946506</v>
      </c>
      <c r="H483" s="498">
        <v>0.48185266331846904</v>
      </c>
      <c r="I483" s="498">
        <v>0.41205515601231546</v>
      </c>
      <c r="J483" s="498">
        <v>8.4336419833535414E-3</v>
      </c>
      <c r="K483" s="498">
        <v>2.4405430794590477E-3</v>
      </c>
      <c r="L483" s="498">
        <v>0.44788676009229267</v>
      </c>
      <c r="M483" s="498">
        <v>6.7469240128742627E-2</v>
      </c>
      <c r="N483" s="498">
        <v>1.6270394933705062E-2</v>
      </c>
      <c r="O483" s="499">
        <v>15.19594532</v>
      </c>
      <c r="P483" s="499">
        <v>43.093507557100004</v>
      </c>
      <c r="Q483" s="499">
        <v>4.6215597199999996</v>
      </c>
      <c r="R483" s="499">
        <v>3.9521157740000001</v>
      </c>
      <c r="S483" s="499">
        <v>8.0888999999999989E-2</v>
      </c>
      <c r="T483" s="499">
        <v>2.3407810000000001E-2</v>
      </c>
      <c r="U483" s="499">
        <v>4.2957849299999999</v>
      </c>
      <c r="V483" s="499">
        <v>0.64711300000000005</v>
      </c>
      <c r="W483" s="499">
        <v>0.1560531</v>
      </c>
    </row>
    <row r="484" spans="1:23" customFormat="1" x14ac:dyDescent="0.3">
      <c r="A484" s="225" t="s">
        <v>976</v>
      </c>
      <c r="B484" s="496" t="s">
        <v>840</v>
      </c>
      <c r="C484" s="496" t="s">
        <v>256</v>
      </c>
      <c r="D484" s="496" t="s">
        <v>514</v>
      </c>
      <c r="E484" s="497">
        <v>10.451309999999999</v>
      </c>
      <c r="F484" s="498">
        <v>1.5730015041176657</v>
      </c>
      <c r="G484" s="498">
        <v>4.4373164838379111</v>
      </c>
      <c r="H484" s="498">
        <v>0.47775521154764333</v>
      </c>
      <c r="I484" s="498">
        <v>0.41141385012979237</v>
      </c>
      <c r="J484" s="498">
        <v>8.2514249409882598E-3</v>
      </c>
      <c r="K484" s="498">
        <v>2.422835032163432E-3</v>
      </c>
      <c r="L484" s="498">
        <v>0.447191810308947</v>
      </c>
      <c r="M484" s="498">
        <v>6.6011437800620201E-2</v>
      </c>
      <c r="N484" s="498">
        <v>1.6152319661363025E-2</v>
      </c>
      <c r="O484" s="499">
        <v>16.43992635</v>
      </c>
      <c r="P484" s="499">
        <v>46.375770140699998</v>
      </c>
      <c r="Q484" s="499">
        <v>4.99316782</v>
      </c>
      <c r="R484" s="499">
        <v>4.2998136860000002</v>
      </c>
      <c r="S484" s="499">
        <v>8.6238200000000001E-2</v>
      </c>
      <c r="T484" s="499">
        <v>2.5321799999999998E-2</v>
      </c>
      <c r="U484" s="499">
        <v>4.6737402390000007</v>
      </c>
      <c r="V484" s="499">
        <v>0.68990599999999991</v>
      </c>
      <c r="W484" s="499">
        <v>0.16881289999999999</v>
      </c>
    </row>
    <row r="485" spans="1:23" customFormat="1" x14ac:dyDescent="0.3">
      <c r="A485" s="225" t="s">
        <v>977</v>
      </c>
      <c r="B485" s="496" t="s">
        <v>840</v>
      </c>
      <c r="C485" s="496" t="s">
        <v>256</v>
      </c>
      <c r="D485" s="496" t="s">
        <v>516</v>
      </c>
      <c r="E485" s="497">
        <v>10.7163</v>
      </c>
      <c r="F485" s="498">
        <v>1.5395130436811213</v>
      </c>
      <c r="G485" s="498">
        <v>4.2350616119276241</v>
      </c>
      <c r="H485" s="498">
        <v>0.46648229612832787</v>
      </c>
      <c r="I485" s="498">
        <v>0.42346242378432852</v>
      </c>
      <c r="J485" s="498">
        <v>7.7803999514757883E-3</v>
      </c>
      <c r="K485" s="498">
        <v>2.3568115860884819E-3</v>
      </c>
      <c r="L485" s="498">
        <v>0.46028693616266803</v>
      </c>
      <c r="M485" s="498">
        <v>6.2243124959174348E-2</v>
      </c>
      <c r="N485" s="498">
        <v>1.5712139451116523E-2</v>
      </c>
      <c r="O485" s="499">
        <v>16.49788363</v>
      </c>
      <c r="P485" s="499">
        <v>45.3841907519</v>
      </c>
      <c r="Q485" s="499">
        <v>4.9989642300000003</v>
      </c>
      <c r="R485" s="499">
        <v>4.5379503720000001</v>
      </c>
      <c r="S485" s="499">
        <v>8.3377099999999996E-2</v>
      </c>
      <c r="T485" s="499">
        <v>2.5256299999999999E-2</v>
      </c>
      <c r="U485" s="499">
        <v>4.9325728939999998</v>
      </c>
      <c r="V485" s="499">
        <v>0.66701600000000005</v>
      </c>
      <c r="W485" s="499">
        <v>0.168376</v>
      </c>
    </row>
    <row r="486" spans="1:23" customFormat="1" x14ac:dyDescent="0.3">
      <c r="A486" s="225" t="s">
        <v>978</v>
      </c>
      <c r="B486" s="496" t="s">
        <v>840</v>
      </c>
      <c r="C486" s="496" t="s">
        <v>256</v>
      </c>
      <c r="D486" s="496" t="s">
        <v>518</v>
      </c>
      <c r="E486" s="497">
        <v>16.596550000000001</v>
      </c>
      <c r="F486" s="498">
        <v>1.5166921619252196</v>
      </c>
      <c r="G486" s="498">
        <v>4.0614683366904565</v>
      </c>
      <c r="H486" s="498">
        <v>0.45957670720722071</v>
      </c>
      <c r="I486" s="498">
        <v>0.4447636018931645</v>
      </c>
      <c r="J486" s="498">
        <v>7.5216355206353131E-3</v>
      </c>
      <c r="K486" s="498">
        <v>2.2988452419328113E-3</v>
      </c>
      <c r="L486" s="498">
        <v>0.48344122175994403</v>
      </c>
      <c r="M486" s="498">
        <v>6.017304801299065E-2</v>
      </c>
      <c r="N486" s="498">
        <v>1.532571528420063E-2</v>
      </c>
      <c r="O486" s="499">
        <v>25.171857300000003</v>
      </c>
      <c r="P486" s="499">
        <v>67.406362323300002</v>
      </c>
      <c r="Q486" s="499">
        <v>7.6273877999999993</v>
      </c>
      <c r="R486" s="499">
        <v>7.3815413569999997</v>
      </c>
      <c r="S486" s="499">
        <v>0.12483320000000001</v>
      </c>
      <c r="T486" s="499">
        <v>3.8152900000000003E-2</v>
      </c>
      <c r="U486" s="499">
        <v>8.0234564089999996</v>
      </c>
      <c r="V486" s="499">
        <v>0.99866500000000002</v>
      </c>
      <c r="W486" s="499">
        <v>0.25435399999999997</v>
      </c>
    </row>
    <row r="487" spans="1:23" customFormat="1" x14ac:dyDescent="0.3">
      <c r="A487" s="225" t="s">
        <v>979</v>
      </c>
      <c r="B487" s="496" t="s">
        <v>840</v>
      </c>
      <c r="C487" s="496" t="s">
        <v>256</v>
      </c>
      <c r="D487" s="496" t="s">
        <v>520</v>
      </c>
      <c r="E487" s="497">
        <v>22.013909999999999</v>
      </c>
      <c r="F487" s="498">
        <v>0.48888112107299436</v>
      </c>
      <c r="G487" s="498">
        <v>2.2779476340186728</v>
      </c>
      <c r="H487" s="498">
        <v>0.12318888375577079</v>
      </c>
      <c r="I487" s="498">
        <v>2.677133903064018E-2</v>
      </c>
      <c r="J487" s="498">
        <v>8.3717840220115386E-3</v>
      </c>
      <c r="K487" s="498">
        <v>2.4416244092939419E-3</v>
      </c>
      <c r="L487" s="498">
        <v>2.9099381073148748E-2</v>
      </c>
      <c r="M487" s="498">
        <v>6.6974199494773984E-2</v>
      </c>
      <c r="N487" s="498">
        <v>1.6277571771666187E-2</v>
      </c>
      <c r="O487" s="499">
        <v>10.762185000000001</v>
      </c>
      <c r="P487" s="499">
        <v>50.146534200000005</v>
      </c>
      <c r="Q487" s="499">
        <v>2.7118690000000001</v>
      </c>
      <c r="R487" s="499">
        <v>0.58934184800000011</v>
      </c>
      <c r="S487" s="499">
        <v>0.18429570000000001</v>
      </c>
      <c r="T487" s="499">
        <v>5.3749699999999997E-2</v>
      </c>
      <c r="U487" s="499">
        <v>0.64059115599999994</v>
      </c>
      <c r="V487" s="499">
        <v>1.474364</v>
      </c>
      <c r="W487" s="499">
        <v>0.35833300000000001</v>
      </c>
    </row>
    <row r="488" spans="1:23" customFormat="1" x14ac:dyDescent="0.3">
      <c r="A488" s="225" t="s">
        <v>980</v>
      </c>
      <c r="B488" s="496" t="s">
        <v>840</v>
      </c>
      <c r="C488" s="496" t="s">
        <v>256</v>
      </c>
      <c r="D488" s="496" t="s">
        <v>522</v>
      </c>
      <c r="E488" s="497">
        <v>31.801499999999997</v>
      </c>
      <c r="F488" s="498">
        <v>0.49323868370988794</v>
      </c>
      <c r="G488" s="498">
        <v>2.2986926937408616</v>
      </c>
      <c r="H488" s="498">
        <v>0.1239259783343553</v>
      </c>
      <c r="I488" s="498">
        <v>2.7081942015313745E-2</v>
      </c>
      <c r="J488" s="498">
        <v>8.4679967926041232E-3</v>
      </c>
      <c r="K488" s="498">
        <v>2.457836894486109E-3</v>
      </c>
      <c r="L488" s="498">
        <v>2.9437010329701429E-2</v>
      </c>
      <c r="M488" s="498">
        <v>6.7744194456236348E-2</v>
      </c>
      <c r="N488" s="498">
        <v>1.6385642186689309E-2</v>
      </c>
      <c r="O488" s="499">
        <v>15.68573</v>
      </c>
      <c r="P488" s="499">
        <v>73.101875700000008</v>
      </c>
      <c r="Q488" s="499">
        <v>3.9410319999999999</v>
      </c>
      <c r="R488" s="499">
        <v>0.86124637900000001</v>
      </c>
      <c r="S488" s="499">
        <v>0.26929500000000001</v>
      </c>
      <c r="T488" s="499">
        <v>7.8162899999999993E-2</v>
      </c>
      <c r="U488" s="499">
        <v>0.93614108399999996</v>
      </c>
      <c r="V488" s="499">
        <v>2.1543670000000001</v>
      </c>
      <c r="W488" s="499">
        <v>0.521088</v>
      </c>
    </row>
    <row r="489" spans="1:23" customFormat="1" x14ac:dyDescent="0.3">
      <c r="A489" s="225" t="s">
        <v>981</v>
      </c>
      <c r="B489" s="496" t="s">
        <v>840</v>
      </c>
      <c r="C489" s="496" t="s">
        <v>256</v>
      </c>
      <c r="D489" s="496" t="s">
        <v>524</v>
      </c>
      <c r="E489" s="497">
        <v>42.113999999999997</v>
      </c>
      <c r="F489" s="498">
        <v>0.50245001662155109</v>
      </c>
      <c r="G489" s="498">
        <v>2.3352319110034672</v>
      </c>
      <c r="H489" s="498">
        <v>0.12547333428313626</v>
      </c>
      <c r="I489" s="498">
        <v>2.7552176900793091E-2</v>
      </c>
      <c r="J489" s="498">
        <v>8.6646720805432873E-3</v>
      </c>
      <c r="K489" s="498">
        <v>2.4875219641924302E-3</v>
      </c>
      <c r="L489" s="498">
        <v>2.9948084295008788E-2</v>
      </c>
      <c r="M489" s="498">
        <v>6.9317566604929493E-2</v>
      </c>
      <c r="N489" s="498">
        <v>1.6583582656598757E-2</v>
      </c>
      <c r="O489" s="499">
        <v>21.16018</v>
      </c>
      <c r="P489" s="499">
        <v>98.345956700000002</v>
      </c>
      <c r="Q489" s="499">
        <v>5.2841839999999998</v>
      </c>
      <c r="R489" s="499">
        <v>1.1603323780000001</v>
      </c>
      <c r="S489" s="499">
        <v>0.36490400000000001</v>
      </c>
      <c r="T489" s="499">
        <v>0.10475950000000001</v>
      </c>
      <c r="U489" s="499">
        <v>1.261233622</v>
      </c>
      <c r="V489" s="499">
        <v>2.9192400000000003</v>
      </c>
      <c r="W489" s="499">
        <v>0.69840100000000005</v>
      </c>
    </row>
    <row r="490" spans="1:23" customFormat="1" x14ac:dyDescent="0.3">
      <c r="A490" s="225" t="s">
        <v>982</v>
      </c>
      <c r="B490" s="496" t="s">
        <v>840</v>
      </c>
      <c r="C490" s="496" t="s">
        <v>256</v>
      </c>
      <c r="D490" s="496" t="s">
        <v>526</v>
      </c>
      <c r="E490" s="497">
        <v>48.540300000000002</v>
      </c>
      <c r="F490" s="498">
        <v>0.85633890602241858</v>
      </c>
      <c r="G490" s="498">
        <v>2.0286248539873051</v>
      </c>
      <c r="H490" s="498">
        <v>0.13389968747617959</v>
      </c>
      <c r="I490" s="498">
        <v>9.185590735945182E-3</v>
      </c>
      <c r="J490" s="498">
        <v>8.2796768870402517E-3</v>
      </c>
      <c r="K490" s="498">
        <v>2.4846426577503642E-3</v>
      </c>
      <c r="L490" s="498">
        <v>9.9843482631957366E-3</v>
      </c>
      <c r="M490" s="498">
        <v>6.623733269056846E-2</v>
      </c>
      <c r="N490" s="498">
        <v>1.6564380525048258E-2</v>
      </c>
      <c r="O490" s="499">
        <v>41.566947400000004</v>
      </c>
      <c r="P490" s="499">
        <v>98.470058999999992</v>
      </c>
      <c r="Q490" s="499">
        <v>6.4995310000000002</v>
      </c>
      <c r="R490" s="499">
        <v>0.44587132999999995</v>
      </c>
      <c r="S490" s="499">
        <v>0.40189799999999998</v>
      </c>
      <c r="T490" s="499">
        <v>0.1206053</v>
      </c>
      <c r="U490" s="499">
        <v>0.48464326000000002</v>
      </c>
      <c r="V490" s="499">
        <v>3.2151800000000001</v>
      </c>
      <c r="W490" s="499">
        <v>0.80404000000000009</v>
      </c>
    </row>
    <row r="491" spans="1:23" customFormat="1" x14ac:dyDescent="0.3">
      <c r="A491" s="225" t="s">
        <v>983</v>
      </c>
      <c r="B491" s="496" t="s">
        <v>840</v>
      </c>
      <c r="C491" s="496" t="s">
        <v>256</v>
      </c>
      <c r="D491" s="496" t="s">
        <v>528</v>
      </c>
      <c r="E491" s="497">
        <v>35.716499999999996</v>
      </c>
      <c r="F491" s="498">
        <v>1.1584443716489579</v>
      </c>
      <c r="G491" s="498">
        <v>1.8578886509036439</v>
      </c>
      <c r="H491" s="498">
        <v>0.103984124984251</v>
      </c>
      <c r="I491" s="498">
        <v>7.8776277070821618E-3</v>
      </c>
      <c r="J491" s="498">
        <v>8.5998908067699831E-3</v>
      </c>
      <c r="K491" s="498">
        <v>2.5385802080271028E-3</v>
      </c>
      <c r="L491" s="498">
        <v>8.5626787339184978E-3</v>
      </c>
      <c r="M491" s="498">
        <v>6.8799294443744496E-2</v>
      </c>
      <c r="N491" s="498">
        <v>1.6923970713815746E-2</v>
      </c>
      <c r="O491" s="499">
        <v>41.375578400000002</v>
      </c>
      <c r="P491" s="499">
        <v>66.357279999999989</v>
      </c>
      <c r="Q491" s="499">
        <v>3.7139490000000004</v>
      </c>
      <c r="R491" s="499">
        <v>0.28136128999999999</v>
      </c>
      <c r="S491" s="499">
        <v>0.30715800000000004</v>
      </c>
      <c r="T491" s="499">
        <v>9.0669200000000005E-2</v>
      </c>
      <c r="U491" s="499">
        <v>0.30582891499999998</v>
      </c>
      <c r="V491" s="499">
        <v>2.4572700000000003</v>
      </c>
      <c r="W491" s="499">
        <v>0.60446500000000003</v>
      </c>
    </row>
    <row r="492" spans="1:23" customFormat="1" x14ac:dyDescent="0.3">
      <c r="A492" s="225" t="s">
        <v>984</v>
      </c>
      <c r="B492" s="496" t="s">
        <v>840</v>
      </c>
      <c r="C492" s="496" t="s">
        <v>256</v>
      </c>
      <c r="D492" s="496" t="s">
        <v>530</v>
      </c>
      <c r="E492" s="497">
        <v>50.792500000000004</v>
      </c>
      <c r="F492" s="498">
        <v>1.1833319879903528</v>
      </c>
      <c r="G492" s="498">
        <v>1.8007867500123047</v>
      </c>
      <c r="H492" s="498">
        <v>0.10069163754491313</v>
      </c>
      <c r="I492" s="498">
        <v>8.0000354383028983E-3</v>
      </c>
      <c r="J492" s="498">
        <v>8.5938868927499124E-3</v>
      </c>
      <c r="K492" s="498">
        <v>2.5373411428852681E-3</v>
      </c>
      <c r="L492" s="498">
        <v>8.6957123591081351E-3</v>
      </c>
      <c r="M492" s="498">
        <v>6.8751095141999313E-2</v>
      </c>
      <c r="N492" s="498">
        <v>1.6915686371019343E-2</v>
      </c>
      <c r="O492" s="499">
        <v>60.104390000000002</v>
      </c>
      <c r="P492" s="499">
        <v>91.466460999999995</v>
      </c>
      <c r="Q492" s="499">
        <v>5.1143800000000006</v>
      </c>
      <c r="R492" s="499">
        <v>0.40634179999999998</v>
      </c>
      <c r="S492" s="499">
        <v>0.43650499999999998</v>
      </c>
      <c r="T492" s="499">
        <v>0.12887789999999999</v>
      </c>
      <c r="U492" s="499">
        <v>0.44167697</v>
      </c>
      <c r="V492" s="499">
        <v>3.4920400000000003</v>
      </c>
      <c r="W492" s="499">
        <v>0.85919000000000001</v>
      </c>
    </row>
    <row r="493" spans="1:23" customFormat="1" x14ac:dyDescent="0.3">
      <c r="A493" s="225" t="s">
        <v>985</v>
      </c>
      <c r="B493" s="496" t="s">
        <v>840</v>
      </c>
      <c r="C493" s="496" t="s">
        <v>256</v>
      </c>
      <c r="D493" s="496" t="s">
        <v>532</v>
      </c>
      <c r="E493" s="497">
        <v>51.155999999999999</v>
      </c>
      <c r="F493" s="498">
        <v>1.1476638517475957</v>
      </c>
      <c r="G493" s="498">
        <v>1.4813914887794197</v>
      </c>
      <c r="H493" s="498">
        <v>9.1762295722886855E-2</v>
      </c>
      <c r="I493" s="498">
        <v>7.5277040816326534E-3</v>
      </c>
      <c r="J493" s="498">
        <v>8.4439361951677231E-3</v>
      </c>
      <c r="K493" s="498">
        <v>2.5123211353506921E-3</v>
      </c>
      <c r="L493" s="498">
        <v>8.1823148799749796E-3</v>
      </c>
      <c r="M493" s="498">
        <v>6.7551606849636403E-2</v>
      </c>
      <c r="N493" s="498">
        <v>1.6748905309250137E-2</v>
      </c>
      <c r="O493" s="499">
        <v>58.709892000000004</v>
      </c>
      <c r="P493" s="499">
        <v>75.782062999999994</v>
      </c>
      <c r="Q493" s="499">
        <v>4.6941920000000001</v>
      </c>
      <c r="R493" s="499">
        <v>0.38508723</v>
      </c>
      <c r="S493" s="499">
        <v>0.43195800000000001</v>
      </c>
      <c r="T493" s="499">
        <v>0.1285203</v>
      </c>
      <c r="U493" s="499">
        <v>0.41857450000000002</v>
      </c>
      <c r="V493" s="499">
        <v>3.45567</v>
      </c>
      <c r="W493" s="499">
        <v>0.85680699999999999</v>
      </c>
    </row>
    <row r="494" spans="1:23" customFormat="1" x14ac:dyDescent="0.3">
      <c r="A494" s="225" t="s">
        <v>986</v>
      </c>
      <c r="B494" s="496" t="s">
        <v>840</v>
      </c>
      <c r="C494" s="496" t="s">
        <v>256</v>
      </c>
      <c r="D494" s="496" t="s">
        <v>534</v>
      </c>
      <c r="E494" s="497">
        <v>82.7971</v>
      </c>
      <c r="F494" s="498">
        <v>0.84535605715659123</v>
      </c>
      <c r="G494" s="498">
        <v>1.4337865698194743</v>
      </c>
      <c r="H494" s="498">
        <v>7.7141155910049997E-2</v>
      </c>
      <c r="I494" s="498">
        <v>5.0749761767018417E-3</v>
      </c>
      <c r="J494" s="498">
        <v>8.6710645662710414E-3</v>
      </c>
      <c r="K494" s="498">
        <v>2.5478476903176557E-3</v>
      </c>
      <c r="L494" s="498">
        <v>5.5162841452176467E-3</v>
      </c>
      <c r="M494" s="498">
        <v>6.9368613151909911E-2</v>
      </c>
      <c r="N494" s="498">
        <v>1.6985751916431858E-2</v>
      </c>
      <c r="O494" s="499">
        <v>69.993030000000005</v>
      </c>
      <c r="P494" s="499">
        <v>118.71337</v>
      </c>
      <c r="Q494" s="499">
        <v>6.3870640000000005</v>
      </c>
      <c r="R494" s="499">
        <v>0.42019331000000004</v>
      </c>
      <c r="S494" s="499">
        <v>0.71793899999999999</v>
      </c>
      <c r="T494" s="499">
        <v>0.21095439999999999</v>
      </c>
      <c r="U494" s="499">
        <v>0.45673233000000002</v>
      </c>
      <c r="V494" s="499">
        <v>5.7435200000000002</v>
      </c>
      <c r="W494" s="499">
        <v>1.406371</v>
      </c>
    </row>
    <row r="495" spans="1:23" customFormat="1" x14ac:dyDescent="0.3">
      <c r="A495" s="225" t="s">
        <v>987</v>
      </c>
      <c r="B495" s="496" t="s">
        <v>840</v>
      </c>
      <c r="C495" s="496" t="s">
        <v>256</v>
      </c>
      <c r="D495" s="496" t="s">
        <v>536</v>
      </c>
      <c r="E495" s="497">
        <v>89.668300000000002</v>
      </c>
      <c r="F495" s="498">
        <v>0.85387810407914499</v>
      </c>
      <c r="G495" s="498">
        <v>1.4357563375239633</v>
      </c>
      <c r="H495" s="498">
        <v>7.6812775529367674E-2</v>
      </c>
      <c r="I495" s="498">
        <v>5.0749730952856249E-3</v>
      </c>
      <c r="J495" s="498">
        <v>8.6710911213884953E-3</v>
      </c>
      <c r="K495" s="498">
        <v>2.5478569349480251E-3</v>
      </c>
      <c r="L495" s="498">
        <v>5.5162930489370265E-3</v>
      </c>
      <c r="M495" s="498">
        <v>6.9368662057828684E-2</v>
      </c>
      <c r="N495" s="498">
        <v>1.6985779812932776E-2</v>
      </c>
      <c r="O495" s="499">
        <v>76.565798000000001</v>
      </c>
      <c r="P495" s="499">
        <v>128.74182999999999</v>
      </c>
      <c r="Q495" s="499">
        <v>6.8876709999999992</v>
      </c>
      <c r="R495" s="499">
        <v>0.45506420999999997</v>
      </c>
      <c r="S495" s="499">
        <v>0.77752200000000005</v>
      </c>
      <c r="T495" s="499">
        <v>0.228462</v>
      </c>
      <c r="U495" s="499">
        <v>0.49463661999999997</v>
      </c>
      <c r="V495" s="499">
        <v>6.2201699999999995</v>
      </c>
      <c r="W495" s="499">
        <v>1.5230859999999999</v>
      </c>
    </row>
    <row r="496" spans="1:23" customFormat="1" x14ac:dyDescent="0.3">
      <c r="A496" s="225" t="s">
        <v>988</v>
      </c>
      <c r="B496" s="496" t="s">
        <v>840</v>
      </c>
      <c r="C496" s="496" t="s">
        <v>256</v>
      </c>
      <c r="D496" s="496" t="s">
        <v>538</v>
      </c>
      <c r="E496" s="497">
        <v>116.9726</v>
      </c>
      <c r="F496" s="498">
        <v>0.83563391768670614</v>
      </c>
      <c r="G496" s="498">
        <v>1.4075516830437214</v>
      </c>
      <c r="H496" s="498">
        <v>7.6423290582580891E-2</v>
      </c>
      <c r="I496" s="498">
        <v>5.0749663596431982E-3</v>
      </c>
      <c r="J496" s="498">
        <v>8.6710648476651785E-3</v>
      </c>
      <c r="K496" s="498">
        <v>2.547844537951623E-3</v>
      </c>
      <c r="L496" s="498">
        <v>5.5162827021028853E-3</v>
      </c>
      <c r="M496" s="498">
        <v>6.9368467487257696E-2</v>
      </c>
      <c r="N496" s="498">
        <v>1.6985747089489332E-2</v>
      </c>
      <c r="O496" s="499">
        <v>97.746272000000005</v>
      </c>
      <c r="P496" s="499">
        <v>164.64498</v>
      </c>
      <c r="Q496" s="499">
        <v>8.9394310000000008</v>
      </c>
      <c r="R496" s="499">
        <v>0.59363200999999999</v>
      </c>
      <c r="S496" s="499">
        <v>1.0142769999999999</v>
      </c>
      <c r="T496" s="499">
        <v>0.29802800000000002</v>
      </c>
      <c r="U496" s="499">
        <v>0.64525392999999998</v>
      </c>
      <c r="V496" s="499">
        <v>8.1142099999999999</v>
      </c>
      <c r="W496" s="499">
        <v>1.9868669999999999</v>
      </c>
    </row>
    <row r="497" spans="1:23" customFormat="1" x14ac:dyDescent="0.3">
      <c r="A497" s="225" t="s">
        <v>989</v>
      </c>
      <c r="B497" s="496" t="s">
        <v>840</v>
      </c>
      <c r="C497" s="496" t="s">
        <v>256</v>
      </c>
      <c r="D497" s="496" t="s">
        <v>540</v>
      </c>
      <c r="E497" s="497">
        <v>129.8372</v>
      </c>
      <c r="F497" s="498">
        <v>0.77574429362309105</v>
      </c>
      <c r="G497" s="498">
        <v>1.3091499200537289</v>
      </c>
      <c r="H497" s="498">
        <v>7.3630654388726804E-2</v>
      </c>
      <c r="I497" s="498">
        <v>5.0749598728253532E-3</v>
      </c>
      <c r="J497" s="498">
        <v>8.6710742375836827E-3</v>
      </c>
      <c r="K497" s="498">
        <v>2.547844531459397E-3</v>
      </c>
      <c r="L497" s="498">
        <v>5.5162745345709863E-3</v>
      </c>
      <c r="M497" s="498">
        <v>6.9368563092857827E-2</v>
      </c>
      <c r="N497" s="498">
        <v>1.6985779114152184E-2</v>
      </c>
      <c r="O497" s="499">
        <v>100.720467</v>
      </c>
      <c r="P497" s="499">
        <v>169.97636</v>
      </c>
      <c r="Q497" s="499">
        <v>9.5599980000000002</v>
      </c>
      <c r="R497" s="499">
        <v>0.65891857999999992</v>
      </c>
      <c r="S497" s="499">
        <v>1.1258280000000001</v>
      </c>
      <c r="T497" s="499">
        <v>0.33080500000000002</v>
      </c>
      <c r="U497" s="499">
        <v>0.71621763999999999</v>
      </c>
      <c r="V497" s="499">
        <v>9.0066199999999998</v>
      </c>
      <c r="W497" s="499">
        <v>2.2053859999999998</v>
      </c>
    </row>
    <row r="498" spans="1:23" customFormat="1" x14ac:dyDescent="0.3">
      <c r="A498" s="225" t="s">
        <v>990</v>
      </c>
      <c r="B498" s="496" t="s">
        <v>840</v>
      </c>
      <c r="C498" s="496" t="s">
        <v>256</v>
      </c>
      <c r="D498" s="496" t="s">
        <v>542</v>
      </c>
      <c r="E498" s="497">
        <v>89.412900000000008</v>
      </c>
      <c r="F498" s="498">
        <v>0.77691937069483263</v>
      </c>
      <c r="G498" s="498">
        <v>1.3099732812603102</v>
      </c>
      <c r="H498" s="498">
        <v>7.3634922924991811E-2</v>
      </c>
      <c r="I498" s="498">
        <v>5.0749682652055789E-3</v>
      </c>
      <c r="J498" s="498">
        <v>8.6710866105450101E-3</v>
      </c>
      <c r="K498" s="498">
        <v>2.5478527147648712E-3</v>
      </c>
      <c r="L498" s="498">
        <v>5.5162948523087823E-3</v>
      </c>
      <c r="M498" s="498">
        <v>6.9368737620634155E-2</v>
      </c>
      <c r="N498" s="498">
        <v>1.6985759325555932E-2</v>
      </c>
      <c r="O498" s="499">
        <v>69.466614000000007</v>
      </c>
      <c r="P498" s="499">
        <v>117.12850999999999</v>
      </c>
      <c r="Q498" s="499">
        <v>6.5839120000000007</v>
      </c>
      <c r="R498" s="499">
        <v>0.45376762999999998</v>
      </c>
      <c r="S498" s="499">
        <v>0.77530699999999997</v>
      </c>
      <c r="T498" s="499">
        <v>0.22781089999999998</v>
      </c>
      <c r="U498" s="499">
        <v>0.49322791999999999</v>
      </c>
      <c r="V498" s="499">
        <v>6.2024600000000003</v>
      </c>
      <c r="W498" s="499">
        <v>1.5187460000000002</v>
      </c>
    </row>
    <row r="499" spans="1:23" customFormat="1" x14ac:dyDescent="0.3">
      <c r="A499" s="225" t="s">
        <v>991</v>
      </c>
      <c r="B499" s="496" t="s">
        <v>840</v>
      </c>
      <c r="C499" s="496" t="s">
        <v>256</v>
      </c>
      <c r="D499" s="496" t="s">
        <v>544</v>
      </c>
      <c r="E499" s="497">
        <v>102.03710000000001</v>
      </c>
      <c r="F499" s="498">
        <v>0.75239923518014529</v>
      </c>
      <c r="G499" s="498">
        <v>1.2241464134123763</v>
      </c>
      <c r="H499" s="498">
        <v>7.3184469178367476E-2</v>
      </c>
      <c r="I499" s="498">
        <v>4.7767321885863077E-3</v>
      </c>
      <c r="J499" s="498">
        <v>8.6710519997138281E-3</v>
      </c>
      <c r="K499" s="498">
        <v>2.5478477926166071E-3</v>
      </c>
      <c r="L499" s="498">
        <v>5.1921132607649564E-3</v>
      </c>
      <c r="M499" s="498">
        <v>6.9368494400566069E-2</v>
      </c>
      <c r="N499" s="498">
        <v>1.6985763021489238E-2</v>
      </c>
      <c r="O499" s="499">
        <v>76.772636000000006</v>
      </c>
      <c r="P499" s="499">
        <v>124.90835</v>
      </c>
      <c r="Q499" s="499">
        <v>7.4675310000000001</v>
      </c>
      <c r="R499" s="499">
        <v>0.4874039</v>
      </c>
      <c r="S499" s="499">
        <v>0.88476899999999992</v>
      </c>
      <c r="T499" s="499">
        <v>0.25997500000000001</v>
      </c>
      <c r="U499" s="499">
        <v>0.52978817999999994</v>
      </c>
      <c r="V499" s="499">
        <v>7.0781600000000005</v>
      </c>
      <c r="W499" s="499">
        <v>1.7331779999999999</v>
      </c>
    </row>
    <row r="500" spans="1:23" customFormat="1" x14ac:dyDescent="0.3">
      <c r="A500" s="225" t="s">
        <v>992</v>
      </c>
      <c r="B500" s="496" t="s">
        <v>840</v>
      </c>
      <c r="C500" s="496" t="s">
        <v>256</v>
      </c>
      <c r="D500" s="496" t="s">
        <v>546</v>
      </c>
      <c r="E500" s="497">
        <v>105.7216</v>
      </c>
      <c r="F500" s="498">
        <v>0.75239962316120834</v>
      </c>
      <c r="G500" s="498">
        <v>1.2241388703916702</v>
      </c>
      <c r="H500" s="498">
        <v>7.318458101277317E-2</v>
      </c>
      <c r="I500" s="498">
        <v>4.7767363528361277E-3</v>
      </c>
      <c r="J500" s="498">
        <v>8.6710757309764516E-3</v>
      </c>
      <c r="K500" s="498">
        <v>2.5478520945577824E-3</v>
      </c>
      <c r="L500" s="498">
        <v>5.1921237476542179E-3</v>
      </c>
      <c r="M500" s="498">
        <v>6.9368700435861727E-2</v>
      </c>
      <c r="N500" s="498">
        <v>1.6985753147890307E-2</v>
      </c>
      <c r="O500" s="499">
        <v>79.544892000000004</v>
      </c>
      <c r="P500" s="499">
        <v>129.41792000000001</v>
      </c>
      <c r="Q500" s="499">
        <v>7.7371910000000002</v>
      </c>
      <c r="R500" s="499">
        <v>0.50500420999999995</v>
      </c>
      <c r="S500" s="499">
        <v>0.91671999999999998</v>
      </c>
      <c r="T500" s="499">
        <v>0.26936300000000002</v>
      </c>
      <c r="U500" s="499">
        <v>0.5489196300000001</v>
      </c>
      <c r="V500" s="499">
        <v>7.3337699999999995</v>
      </c>
      <c r="W500" s="499">
        <v>1.7957609999999999</v>
      </c>
    </row>
    <row r="501" spans="1:23" customFormat="1" x14ac:dyDescent="0.3">
      <c r="A501" s="225" t="s">
        <v>993</v>
      </c>
      <c r="B501" s="496" t="s">
        <v>840</v>
      </c>
      <c r="C501" s="496" t="s">
        <v>256</v>
      </c>
      <c r="D501" s="496" t="s">
        <v>548</v>
      </c>
      <c r="E501" s="497">
        <v>110.67960000000001</v>
      </c>
      <c r="F501" s="498">
        <v>0.71970795882890803</v>
      </c>
      <c r="G501" s="498">
        <v>1.1097096483904891</v>
      </c>
      <c r="H501" s="498">
        <v>6.937311844278439E-2</v>
      </c>
      <c r="I501" s="498">
        <v>4.3791076223622053E-3</v>
      </c>
      <c r="J501" s="498">
        <v>8.6710739829200679E-3</v>
      </c>
      <c r="K501" s="498">
        <v>2.5478588646868977E-3</v>
      </c>
      <c r="L501" s="498">
        <v>4.7599151063068522E-3</v>
      </c>
      <c r="M501" s="498">
        <v>6.9368609933537884E-2</v>
      </c>
      <c r="N501" s="498">
        <v>1.6985758893237776E-2</v>
      </c>
      <c r="O501" s="499">
        <v>79.65698900000001</v>
      </c>
      <c r="P501" s="499">
        <v>122.82222</v>
      </c>
      <c r="Q501" s="499">
        <v>7.6781889999999997</v>
      </c>
      <c r="R501" s="499">
        <v>0.48467788000000001</v>
      </c>
      <c r="S501" s="499">
        <v>0.95971099999999998</v>
      </c>
      <c r="T501" s="499">
        <v>0.28199599999999997</v>
      </c>
      <c r="U501" s="499">
        <v>0.52682549999999995</v>
      </c>
      <c r="V501" s="499">
        <v>7.6776900000000001</v>
      </c>
      <c r="W501" s="499">
        <v>1.879977</v>
      </c>
    </row>
    <row r="502" spans="1:23" customFormat="1" x14ac:dyDescent="0.3">
      <c r="A502" s="225" t="s">
        <v>994</v>
      </c>
      <c r="B502" s="496" t="s">
        <v>840</v>
      </c>
      <c r="C502" s="496" t="s">
        <v>256</v>
      </c>
      <c r="D502" s="496" t="s">
        <v>550</v>
      </c>
      <c r="E502" s="497">
        <v>122.8301</v>
      </c>
      <c r="F502" s="498">
        <v>0.7197071239052969</v>
      </c>
      <c r="G502" s="498">
        <v>1.109703647558701</v>
      </c>
      <c r="H502" s="498">
        <v>6.9372946859116782E-2</v>
      </c>
      <c r="I502" s="498">
        <v>4.3791033305354303E-3</v>
      </c>
      <c r="J502" s="498">
        <v>8.6710667824906121E-3</v>
      </c>
      <c r="K502" s="498">
        <v>2.5478445429906837E-3</v>
      </c>
      <c r="L502" s="498">
        <v>4.759904697627047E-3</v>
      </c>
      <c r="M502" s="498">
        <v>6.9368501694617196E-2</v>
      </c>
      <c r="N502" s="498">
        <v>1.6985706272322501E-2</v>
      </c>
      <c r="O502" s="499">
        <v>88.40169800000001</v>
      </c>
      <c r="P502" s="499">
        <v>136.30501000000001</v>
      </c>
      <c r="Q502" s="499">
        <v>8.5210860000000004</v>
      </c>
      <c r="R502" s="499">
        <v>0.53788569999999991</v>
      </c>
      <c r="S502" s="499">
        <v>1.0650680000000001</v>
      </c>
      <c r="T502" s="499">
        <v>0.31295200000000001</v>
      </c>
      <c r="U502" s="499">
        <v>0.58465956999999991</v>
      </c>
      <c r="V502" s="499">
        <v>8.5205400000000004</v>
      </c>
      <c r="W502" s="499">
        <v>2.0863559999999999</v>
      </c>
    </row>
    <row r="503" spans="1:23" customFormat="1" x14ac:dyDescent="0.3">
      <c r="A503" s="225" t="s">
        <v>995</v>
      </c>
      <c r="B503" s="496" t="s">
        <v>840</v>
      </c>
      <c r="C503" s="496" t="s">
        <v>256</v>
      </c>
      <c r="D503" s="496" t="s">
        <v>552</v>
      </c>
      <c r="E503" s="497">
        <v>129.34270000000001</v>
      </c>
      <c r="F503" s="498">
        <v>0.68654080980217669</v>
      </c>
      <c r="G503" s="498">
        <v>0.99322652148130508</v>
      </c>
      <c r="H503" s="498">
        <v>6.8759589833829043E-2</v>
      </c>
      <c r="I503" s="498">
        <v>3.9250648857647157E-3</v>
      </c>
      <c r="J503" s="498">
        <v>8.671073048575605E-3</v>
      </c>
      <c r="K503" s="498">
        <v>2.5478438288361071E-3</v>
      </c>
      <c r="L503" s="498">
        <v>4.2663760691558162E-3</v>
      </c>
      <c r="M503" s="498">
        <v>6.936858438860484E-2</v>
      </c>
      <c r="N503" s="498">
        <v>1.6985774999284844E-2</v>
      </c>
      <c r="O503" s="499">
        <v>88.799042</v>
      </c>
      <c r="P503" s="499">
        <v>128.4666</v>
      </c>
      <c r="Q503" s="499">
        <v>8.8935510000000004</v>
      </c>
      <c r="R503" s="499">
        <v>0.50767848999999998</v>
      </c>
      <c r="S503" s="499">
        <v>1.12154</v>
      </c>
      <c r="T503" s="499">
        <v>0.32954499999999998</v>
      </c>
      <c r="U503" s="499">
        <v>0.5518246</v>
      </c>
      <c r="V503" s="499">
        <v>8.9723199999999999</v>
      </c>
      <c r="W503" s="499">
        <v>2.1969859999999999</v>
      </c>
    </row>
    <row r="504" spans="1:23" customFormat="1" x14ac:dyDescent="0.3">
      <c r="A504" s="225" t="s">
        <v>996</v>
      </c>
      <c r="B504" s="496" t="s">
        <v>840</v>
      </c>
      <c r="C504" s="496" t="s">
        <v>256</v>
      </c>
      <c r="D504" s="496" t="s">
        <v>554</v>
      </c>
      <c r="E504" s="497">
        <v>133.09969999999998</v>
      </c>
      <c r="F504" s="498">
        <v>0.68654024013577797</v>
      </c>
      <c r="G504" s="498">
        <v>0.99322177285147906</v>
      </c>
      <c r="H504" s="498">
        <v>6.6594364976029261E-2</v>
      </c>
      <c r="I504" s="498">
        <v>3.9250630918026119E-3</v>
      </c>
      <c r="J504" s="498">
        <v>8.6710713848340767E-3</v>
      </c>
      <c r="K504" s="498">
        <v>2.5478494692324632E-3</v>
      </c>
      <c r="L504" s="498">
        <v>4.2663758070078297E-3</v>
      </c>
      <c r="M504" s="498">
        <v>6.9368601131332377E-2</v>
      </c>
      <c r="N504" s="498">
        <v>1.6985725737924277E-2</v>
      </c>
      <c r="O504" s="499">
        <v>91.378299999999996</v>
      </c>
      <c r="P504" s="499">
        <v>132.19752</v>
      </c>
      <c r="Q504" s="499">
        <v>8.8636900000000001</v>
      </c>
      <c r="R504" s="499">
        <v>0.52242472000000006</v>
      </c>
      <c r="S504" s="499">
        <v>1.1541170000000001</v>
      </c>
      <c r="T504" s="499">
        <v>0.33911800000000003</v>
      </c>
      <c r="U504" s="499">
        <v>0.56785333999999998</v>
      </c>
      <c r="V504" s="499">
        <v>9.2329399999999993</v>
      </c>
      <c r="W504" s="499">
        <v>2.2607949999999999</v>
      </c>
    </row>
    <row r="505" spans="1:23" customFormat="1" x14ac:dyDescent="0.3">
      <c r="A505" s="225" t="s">
        <v>997</v>
      </c>
      <c r="B505" s="496" t="s">
        <v>840</v>
      </c>
      <c r="C505" s="496" t="s">
        <v>256</v>
      </c>
      <c r="D505" s="496" t="s">
        <v>556</v>
      </c>
      <c r="E505" s="497">
        <v>137.40359999999998</v>
      </c>
      <c r="F505" s="498">
        <v>0.64278031288845427</v>
      </c>
      <c r="G505" s="498">
        <v>0.84879282638882836</v>
      </c>
      <c r="H505" s="498">
        <v>6.5776151425435733E-2</v>
      </c>
      <c r="I505" s="498">
        <v>3.1404777604080248E-3</v>
      </c>
      <c r="J505" s="498">
        <v>8.6710828537243569E-3</v>
      </c>
      <c r="K505" s="498">
        <v>2.5478517302312312E-3</v>
      </c>
      <c r="L505" s="498">
        <v>3.4135728612641886E-3</v>
      </c>
      <c r="M505" s="498">
        <v>6.9368706496773028E-2</v>
      </c>
      <c r="N505" s="498">
        <v>1.6985784943043706E-2</v>
      </c>
      <c r="O505" s="499">
        <v>88.320329000000001</v>
      </c>
      <c r="P505" s="499">
        <v>116.62719</v>
      </c>
      <c r="Q505" s="499">
        <v>9.0378799999999995</v>
      </c>
      <c r="R505" s="499">
        <v>0.43151295000000001</v>
      </c>
      <c r="S505" s="499">
        <v>1.191438</v>
      </c>
      <c r="T505" s="499">
        <v>0.35008399999999995</v>
      </c>
      <c r="U505" s="499">
        <v>0.46903719999999999</v>
      </c>
      <c r="V505" s="499">
        <v>9.5315100000000008</v>
      </c>
      <c r="W505" s="499">
        <v>2.3339080000000001</v>
      </c>
    </row>
    <row r="506" spans="1:23" customFormat="1" x14ac:dyDescent="0.3">
      <c r="A506" s="225" t="s">
        <v>998</v>
      </c>
      <c r="B506" s="496" t="s">
        <v>840</v>
      </c>
      <c r="C506" s="496" t="s">
        <v>256</v>
      </c>
      <c r="D506" s="496" t="s">
        <v>558</v>
      </c>
      <c r="E506" s="497">
        <v>142.6429</v>
      </c>
      <c r="F506" s="498">
        <v>0.64278067117255755</v>
      </c>
      <c r="G506" s="498">
        <v>0.8487977319586183</v>
      </c>
      <c r="H506" s="498">
        <v>6.5776039326177482E-2</v>
      </c>
      <c r="I506" s="498">
        <v>3.1404774440228012E-3</v>
      </c>
      <c r="J506" s="498">
        <v>8.6710800187040516E-3</v>
      </c>
      <c r="K506" s="498">
        <v>2.5478590241785606E-3</v>
      </c>
      <c r="L506" s="498">
        <v>3.4135748081397673E-3</v>
      </c>
      <c r="M506" s="498">
        <v>6.9368612107577721E-2</v>
      </c>
      <c r="N506" s="498">
        <v>1.6985773564614854E-2</v>
      </c>
      <c r="O506" s="499">
        <v>91.688099000000008</v>
      </c>
      <c r="P506" s="499">
        <v>121.07496999999999</v>
      </c>
      <c r="Q506" s="499">
        <v>9.3824850000000009</v>
      </c>
      <c r="R506" s="499">
        <v>0.44796681000000005</v>
      </c>
      <c r="S506" s="499">
        <v>1.2368680000000001</v>
      </c>
      <c r="T506" s="499">
        <v>0.36343399999999998</v>
      </c>
      <c r="U506" s="499">
        <v>0.48692221000000002</v>
      </c>
      <c r="V506" s="499">
        <v>9.8949399999999983</v>
      </c>
      <c r="W506" s="499">
        <v>2.4229000000000003</v>
      </c>
    </row>
    <row r="507" spans="1:23" customFormat="1" x14ac:dyDescent="0.3">
      <c r="A507" s="225" t="s">
        <v>1802</v>
      </c>
      <c r="B507" s="496" t="s">
        <v>840</v>
      </c>
      <c r="C507" s="496" t="s">
        <v>256</v>
      </c>
      <c r="D507" s="496" t="s">
        <v>1718</v>
      </c>
      <c r="E507" s="497">
        <v>147.67680000000001</v>
      </c>
      <c r="F507" s="498">
        <v>0.63874755547249118</v>
      </c>
      <c r="G507" s="498">
        <v>0.83918232247719327</v>
      </c>
      <c r="H507" s="498">
        <v>6.3732136666016584E-2</v>
      </c>
      <c r="I507" s="498">
        <v>3.0854933205486574E-3</v>
      </c>
      <c r="J507" s="498">
        <v>8.708693579492513E-3</v>
      </c>
      <c r="K507" s="498">
        <v>2.5478477323452294E-3</v>
      </c>
      <c r="L507" s="498">
        <v>3.3538150880842482E-3</v>
      </c>
      <c r="M507" s="498">
        <v>6.9669508006674027E-2</v>
      </c>
      <c r="N507" s="498">
        <v>1.6985741836226136E-2</v>
      </c>
      <c r="O507" s="499">
        <v>94.328194999999994</v>
      </c>
      <c r="P507" s="499">
        <v>123.92775999999999</v>
      </c>
      <c r="Q507" s="499">
        <v>9.411757999999999</v>
      </c>
      <c r="R507" s="499">
        <v>0.45565578000000001</v>
      </c>
      <c r="S507" s="499">
        <v>1.2860720000000001</v>
      </c>
      <c r="T507" s="499">
        <v>0.37625799999999998</v>
      </c>
      <c r="U507" s="499">
        <v>0.49528067999999997</v>
      </c>
      <c r="V507" s="499">
        <v>10.28857</v>
      </c>
      <c r="W507" s="499">
        <v>2.5084</v>
      </c>
    </row>
    <row r="508" spans="1:23" customFormat="1" x14ac:dyDescent="0.3">
      <c r="A508" s="225" t="s">
        <v>1803</v>
      </c>
      <c r="B508" s="496" t="s">
        <v>840</v>
      </c>
      <c r="C508" s="496" t="s">
        <v>256</v>
      </c>
      <c r="D508" s="496" t="s">
        <v>1720</v>
      </c>
      <c r="E508" s="497">
        <v>152.68599999999998</v>
      </c>
      <c r="F508" s="498">
        <v>0.63874911255779843</v>
      </c>
      <c r="G508" s="498">
        <v>0.83918591095450812</v>
      </c>
      <c r="H508" s="498">
        <v>6.3732051399604431E-2</v>
      </c>
      <c r="I508" s="498">
        <v>3.0855002423273914E-3</v>
      </c>
      <c r="J508" s="498">
        <v>8.7087224761929708E-3</v>
      </c>
      <c r="K508" s="498">
        <v>2.5478563849992797E-3</v>
      </c>
      <c r="L508" s="498">
        <v>3.3538213064721063E-3</v>
      </c>
      <c r="M508" s="498">
        <v>6.9669845303433189E-2</v>
      </c>
      <c r="N508" s="498">
        <v>1.6985774727217955E-2</v>
      </c>
      <c r="O508" s="499">
        <v>97.528047000000001</v>
      </c>
      <c r="P508" s="499">
        <v>128.13194000000001</v>
      </c>
      <c r="Q508" s="499">
        <v>9.7309920000000005</v>
      </c>
      <c r="R508" s="499">
        <v>0.47111269</v>
      </c>
      <c r="S508" s="499">
        <v>1.3296999999999999</v>
      </c>
      <c r="T508" s="499">
        <v>0.38902199999999998</v>
      </c>
      <c r="U508" s="499">
        <v>0.51208155999999994</v>
      </c>
      <c r="V508" s="499">
        <v>10.637609999999999</v>
      </c>
      <c r="W508" s="499">
        <v>2.5934900000000001</v>
      </c>
    </row>
    <row r="509" spans="1:23" customFormat="1" x14ac:dyDescent="0.3">
      <c r="A509" s="225" t="s">
        <v>999</v>
      </c>
      <c r="B509" s="496" t="s">
        <v>840</v>
      </c>
      <c r="C509" s="496" t="s">
        <v>257</v>
      </c>
      <c r="D509" s="496" t="s">
        <v>691</v>
      </c>
      <c r="E509" s="497">
        <v>1734.4449999999999</v>
      </c>
      <c r="F509" s="498">
        <v>0.37531394312186322</v>
      </c>
      <c r="G509" s="498">
        <v>0.81801903360547623</v>
      </c>
      <c r="H509" s="498">
        <v>7.7714081859038497E-2</v>
      </c>
      <c r="I509" s="498">
        <v>3.9215153293877883E-2</v>
      </c>
      <c r="J509" s="498">
        <v>8.2387970791809491E-3</v>
      </c>
      <c r="K509" s="498">
        <v>2.3688212137023658E-3</v>
      </c>
      <c r="L509" s="498">
        <v>4.2625275181398088E-2</v>
      </c>
      <c r="M509" s="498">
        <v>6.5910361527750941E-2</v>
      </c>
      <c r="N509" s="498">
        <v>1.5792221604028957E-2</v>
      </c>
      <c r="O509" s="499">
        <v>650.96139207800002</v>
      </c>
      <c r="P509" s="499">
        <v>1418.8090227418502</v>
      </c>
      <c r="Q509" s="499">
        <v>134.79080071000001</v>
      </c>
      <c r="R509" s="499">
        <v>68.016526554800024</v>
      </c>
      <c r="S509" s="499">
        <v>14.289740399999999</v>
      </c>
      <c r="T509" s="499">
        <v>4.1085901099999997</v>
      </c>
      <c r="U509" s="499">
        <v>73.931195412000008</v>
      </c>
      <c r="V509" s="499">
        <v>114.31789699999999</v>
      </c>
      <c r="W509" s="499">
        <v>27.390739800000006</v>
      </c>
    </row>
    <row r="510" spans="1:23" customFormat="1" x14ac:dyDescent="0.3">
      <c r="A510" s="225" t="s">
        <v>1001</v>
      </c>
      <c r="B510" s="496" t="s">
        <v>840</v>
      </c>
      <c r="C510" s="496" t="s">
        <v>257</v>
      </c>
      <c r="D510" s="496" t="s">
        <v>502</v>
      </c>
      <c r="E510" s="497">
        <v>9.0789299999999997</v>
      </c>
      <c r="F510" s="498">
        <v>1.7676097800071153</v>
      </c>
      <c r="G510" s="498">
        <v>7.6106717191412434</v>
      </c>
      <c r="H510" s="498">
        <v>0.77480737047207104</v>
      </c>
      <c r="I510" s="498">
        <v>0.52240119595591106</v>
      </c>
      <c r="J510" s="498">
        <v>9.2329162136947866E-3</v>
      </c>
      <c r="K510" s="498">
        <v>2.3556938978491959E-3</v>
      </c>
      <c r="L510" s="498">
        <v>0.56782900121490099</v>
      </c>
      <c r="M510" s="498">
        <v>7.3863329709558292E-2</v>
      </c>
      <c r="N510" s="498">
        <v>1.5704736130799556E-2</v>
      </c>
      <c r="O510" s="499">
        <v>16.048005459999999</v>
      </c>
      <c r="P510" s="499">
        <v>69.096755791063003</v>
      </c>
      <c r="Q510" s="499">
        <v>7.03442188</v>
      </c>
      <c r="R510" s="499">
        <v>4.7428438899999996</v>
      </c>
      <c r="S510" s="499">
        <v>8.3825000000000011E-2</v>
      </c>
      <c r="T510" s="499">
        <v>2.1387179999999999E-2</v>
      </c>
      <c r="U510" s="499">
        <v>5.1552797540000004</v>
      </c>
      <c r="V510" s="499">
        <v>0.67060000000000008</v>
      </c>
      <c r="W510" s="499">
        <v>0.14258219999999999</v>
      </c>
    </row>
    <row r="511" spans="1:23" customFormat="1" x14ac:dyDescent="0.3">
      <c r="A511" s="225" t="s">
        <v>1002</v>
      </c>
      <c r="B511" s="496" t="s">
        <v>840</v>
      </c>
      <c r="C511" s="496" t="s">
        <v>257</v>
      </c>
      <c r="D511" s="496" t="s">
        <v>504</v>
      </c>
      <c r="E511" s="497">
        <v>3.95512</v>
      </c>
      <c r="F511" s="498">
        <v>1.7676107824794192</v>
      </c>
      <c r="G511" s="498">
        <v>4.2318725497370497</v>
      </c>
      <c r="H511" s="498">
        <v>0.77479734875300865</v>
      </c>
      <c r="I511" s="498">
        <v>0.5224014954792775</v>
      </c>
      <c r="J511" s="498">
        <v>9.2329183438176338E-3</v>
      </c>
      <c r="K511" s="498">
        <v>2.3557009648253403E-3</v>
      </c>
      <c r="L511" s="498">
        <v>0.56782952780193774</v>
      </c>
      <c r="M511" s="498">
        <v>7.3863498452638621E-2</v>
      </c>
      <c r="N511" s="498">
        <v>1.5704757377778676E-2</v>
      </c>
      <c r="O511" s="499">
        <v>6.9911127579999999</v>
      </c>
      <c r="P511" s="499">
        <v>16.737563758916</v>
      </c>
      <c r="Q511" s="499">
        <v>3.0644164899999997</v>
      </c>
      <c r="R511" s="499">
        <v>2.0661606028000001</v>
      </c>
      <c r="S511" s="499">
        <v>3.6517300000000003E-2</v>
      </c>
      <c r="T511" s="499">
        <v>9.3170800000000002E-3</v>
      </c>
      <c r="U511" s="499">
        <v>2.2458339220000001</v>
      </c>
      <c r="V511" s="499">
        <v>0.29213900000000004</v>
      </c>
      <c r="W511" s="499">
        <v>6.2114199999999994E-2</v>
      </c>
    </row>
    <row r="512" spans="1:23" customFormat="1" x14ac:dyDescent="0.3">
      <c r="A512" s="225" t="s">
        <v>1003</v>
      </c>
      <c r="B512" s="496" t="s">
        <v>840</v>
      </c>
      <c r="C512" s="496" t="s">
        <v>257</v>
      </c>
      <c r="D512" s="496" t="s">
        <v>506</v>
      </c>
      <c r="E512" s="497">
        <v>7.9847099999999998</v>
      </c>
      <c r="F512" s="498">
        <v>1.7741592944515205</v>
      </c>
      <c r="G512" s="498">
        <v>4.2763450187384393</v>
      </c>
      <c r="H512" s="498">
        <v>0.77062206016248547</v>
      </c>
      <c r="I512" s="498">
        <v>0.52579922877599816</v>
      </c>
      <c r="J512" s="498">
        <v>9.3754438169952325E-3</v>
      </c>
      <c r="K512" s="498">
        <v>2.4075489278884265E-3</v>
      </c>
      <c r="L512" s="498">
        <v>0.57152243725820973</v>
      </c>
      <c r="M512" s="498">
        <v>7.5003475392343616E-2</v>
      </c>
      <c r="N512" s="498">
        <v>1.605038880560471E-2</v>
      </c>
      <c r="O512" s="499">
        <v>14.166147459999999</v>
      </c>
      <c r="P512" s="499">
        <v>34.145374834571001</v>
      </c>
      <c r="Q512" s="499">
        <v>6.1531936699999994</v>
      </c>
      <c r="R512" s="499">
        <v>4.1983543599999997</v>
      </c>
      <c r="S512" s="499">
        <v>7.4860200000000002E-2</v>
      </c>
      <c r="T512" s="499">
        <v>1.9223579999999997E-2</v>
      </c>
      <c r="U512" s="499">
        <v>4.5634409199999997</v>
      </c>
      <c r="V512" s="499">
        <v>0.598881</v>
      </c>
      <c r="W512" s="499">
        <v>0.12815769999999999</v>
      </c>
    </row>
    <row r="513" spans="1:23" customFormat="1" x14ac:dyDescent="0.3">
      <c r="A513" s="225" t="s">
        <v>1004</v>
      </c>
      <c r="B513" s="496" t="s">
        <v>840</v>
      </c>
      <c r="C513" s="496" t="s">
        <v>257</v>
      </c>
      <c r="D513" s="496" t="s">
        <v>508</v>
      </c>
      <c r="E513" s="497">
        <v>10.14902</v>
      </c>
      <c r="F513" s="498">
        <v>1.7962815266892764</v>
      </c>
      <c r="G513" s="498">
        <v>4.3959113914453809</v>
      </c>
      <c r="H513" s="498">
        <v>0.75342973114645551</v>
      </c>
      <c r="I513" s="498">
        <v>0.534618734419678</v>
      </c>
      <c r="J513" s="498">
        <v>9.5481041519279702E-3</v>
      </c>
      <c r="K513" s="498">
        <v>2.5280371897976358E-3</v>
      </c>
      <c r="L513" s="498">
        <v>0.58110800648732586</v>
      </c>
      <c r="M513" s="498">
        <v>7.6384813509087574E-2</v>
      </c>
      <c r="N513" s="498">
        <v>1.6853637099936741E-2</v>
      </c>
      <c r="O513" s="499">
        <v>18.230497140000001</v>
      </c>
      <c r="P513" s="499">
        <v>44.614192630006997</v>
      </c>
      <c r="Q513" s="499">
        <v>7.6465734100000002</v>
      </c>
      <c r="R513" s="499">
        <v>5.4258562280000007</v>
      </c>
      <c r="S513" s="499">
        <v>9.6903900000000001E-2</v>
      </c>
      <c r="T513" s="499">
        <v>2.5657100000000002E-2</v>
      </c>
      <c r="U513" s="499">
        <v>5.8976767799999994</v>
      </c>
      <c r="V513" s="499">
        <v>0.775231</v>
      </c>
      <c r="W513" s="499">
        <v>0.17104789999999997</v>
      </c>
    </row>
    <row r="514" spans="1:23" customFormat="1" x14ac:dyDescent="0.3">
      <c r="A514" s="225" t="s">
        <v>1005</v>
      </c>
      <c r="B514" s="496" t="s">
        <v>840</v>
      </c>
      <c r="C514" s="496" t="s">
        <v>257</v>
      </c>
      <c r="D514" s="496" t="s">
        <v>510</v>
      </c>
      <c r="E514" s="497">
        <v>9.7696299999999994</v>
      </c>
      <c r="F514" s="498">
        <v>1.7717164314308729</v>
      </c>
      <c r="G514" s="498">
        <v>4.2580776868957164</v>
      </c>
      <c r="H514" s="498">
        <v>0.77216013810144291</v>
      </c>
      <c r="I514" s="498">
        <v>0.52438898361555153</v>
      </c>
      <c r="J514" s="498">
        <v>9.3268322341787772E-3</v>
      </c>
      <c r="K514" s="498">
        <v>2.3864957014748766E-3</v>
      </c>
      <c r="L514" s="498">
        <v>0.56999017240161609</v>
      </c>
      <c r="M514" s="498">
        <v>7.4614596458617163E-2</v>
      </c>
      <c r="N514" s="498">
        <v>1.5910008874440485E-2</v>
      </c>
      <c r="O514" s="499">
        <v>17.309013999999998</v>
      </c>
      <c r="P514" s="499">
        <v>41.599843512226997</v>
      </c>
      <c r="Q514" s="499">
        <v>7.5437188499999994</v>
      </c>
      <c r="R514" s="499">
        <v>5.123086346</v>
      </c>
      <c r="S514" s="499">
        <v>9.1119699999999998E-2</v>
      </c>
      <c r="T514" s="499">
        <v>2.3315179999999998E-2</v>
      </c>
      <c r="U514" s="499">
        <v>5.5685930880000001</v>
      </c>
      <c r="V514" s="499">
        <v>0.72895699999999997</v>
      </c>
      <c r="W514" s="499">
        <v>0.15543489999999999</v>
      </c>
    </row>
    <row r="515" spans="1:23" customFormat="1" x14ac:dyDescent="0.3">
      <c r="A515" s="225" t="s">
        <v>1006</v>
      </c>
      <c r="B515" s="496" t="s">
        <v>840</v>
      </c>
      <c r="C515" s="496" t="s">
        <v>257</v>
      </c>
      <c r="D515" s="496" t="s">
        <v>512</v>
      </c>
      <c r="E515" s="497">
        <v>9.3070699999999995</v>
      </c>
      <c r="F515" s="498">
        <v>1.3863084708721434</v>
      </c>
      <c r="G515" s="498">
        <v>3.2109066551260494</v>
      </c>
      <c r="H515" s="498">
        <v>0.42350618723185701</v>
      </c>
      <c r="I515" s="498">
        <v>0.47035487580946533</v>
      </c>
      <c r="J515" s="498">
        <v>9.27255301614794E-3</v>
      </c>
      <c r="K515" s="498">
        <v>2.3532851907206026E-3</v>
      </c>
      <c r="L515" s="498">
        <v>0.51125579973074242</v>
      </c>
      <c r="M515" s="498">
        <v>7.4180488596303676E-2</v>
      </c>
      <c r="N515" s="498">
        <v>1.5688632405257509E-2</v>
      </c>
      <c r="O515" s="499">
        <v>12.902469979999999</v>
      </c>
      <c r="P515" s="499">
        <v>29.884133002723999</v>
      </c>
      <c r="Q515" s="499">
        <v>3.9416017299999995</v>
      </c>
      <c r="R515" s="499">
        <v>4.3776257540000003</v>
      </c>
      <c r="S515" s="499">
        <v>8.6300299999999996E-2</v>
      </c>
      <c r="T515" s="499">
        <v>2.1902189999999998E-2</v>
      </c>
      <c r="U515" s="499">
        <v>4.7582935160000002</v>
      </c>
      <c r="V515" s="499">
        <v>0.69040299999999999</v>
      </c>
      <c r="W515" s="499">
        <v>0.14601520000000001</v>
      </c>
    </row>
    <row r="516" spans="1:23" customFormat="1" x14ac:dyDescent="0.3">
      <c r="A516" s="225" t="s">
        <v>1007</v>
      </c>
      <c r="B516" s="496" t="s">
        <v>840</v>
      </c>
      <c r="C516" s="496" t="s">
        <v>257</v>
      </c>
      <c r="D516" s="496" t="s">
        <v>514</v>
      </c>
      <c r="E516" s="497">
        <v>13.961040000000001</v>
      </c>
      <c r="F516" s="498">
        <v>1.3885514732426809</v>
      </c>
      <c r="G516" s="498">
        <v>3.2067050201734251</v>
      </c>
      <c r="H516" s="498">
        <v>0.42403811607158204</v>
      </c>
      <c r="I516" s="498">
        <v>0.46832265017505859</v>
      </c>
      <c r="J516" s="498">
        <v>9.2116633144808703E-3</v>
      </c>
      <c r="K516" s="498">
        <v>2.3224487573991624E-3</v>
      </c>
      <c r="L516" s="498">
        <v>0.50904699191464242</v>
      </c>
      <c r="M516" s="498">
        <v>7.3693220562364978E-2</v>
      </c>
      <c r="N516" s="498">
        <v>1.5483065731492784E-2</v>
      </c>
      <c r="O516" s="499">
        <v>19.385622659999999</v>
      </c>
      <c r="P516" s="499">
        <v>44.768937054841999</v>
      </c>
      <c r="Q516" s="499">
        <v>5.9200131000000003</v>
      </c>
      <c r="R516" s="499">
        <v>6.5382712520000004</v>
      </c>
      <c r="S516" s="499">
        <v>0.12860440000000001</v>
      </c>
      <c r="T516" s="499">
        <v>3.2423800000000003E-2</v>
      </c>
      <c r="U516" s="499">
        <v>7.1068254159999995</v>
      </c>
      <c r="V516" s="499">
        <v>1.028834</v>
      </c>
      <c r="W516" s="499">
        <v>0.21615970000000001</v>
      </c>
    </row>
    <row r="517" spans="1:23" customFormat="1" x14ac:dyDescent="0.3">
      <c r="A517" s="225" t="s">
        <v>1008</v>
      </c>
      <c r="B517" s="496" t="s">
        <v>840</v>
      </c>
      <c r="C517" s="496" t="s">
        <v>257</v>
      </c>
      <c r="D517" s="496" t="s">
        <v>516</v>
      </c>
      <c r="E517" s="497">
        <v>13.96</v>
      </c>
      <c r="F517" s="498">
        <v>1.3804693266475645</v>
      </c>
      <c r="G517" s="498">
        <v>3.1944716342220629</v>
      </c>
      <c r="H517" s="498">
        <v>0.42115298567335241</v>
      </c>
      <c r="I517" s="498">
        <v>0.47059304742120339</v>
      </c>
      <c r="J517" s="498">
        <v>9.1872349570200577E-3</v>
      </c>
      <c r="K517" s="498">
        <v>2.3582664756446993E-3</v>
      </c>
      <c r="L517" s="498">
        <v>0.51151540687679076</v>
      </c>
      <c r="M517" s="498">
        <v>7.3497851002865322E-2</v>
      </c>
      <c r="N517" s="498">
        <v>1.5721848137535816E-2</v>
      </c>
      <c r="O517" s="499">
        <v>19.271351800000001</v>
      </c>
      <c r="P517" s="499">
        <v>44.594824013740002</v>
      </c>
      <c r="Q517" s="499">
        <v>5.8792956800000002</v>
      </c>
      <c r="R517" s="499">
        <v>6.5694789419999999</v>
      </c>
      <c r="S517" s="499">
        <v>0.1282538</v>
      </c>
      <c r="T517" s="499">
        <v>3.2921400000000003E-2</v>
      </c>
      <c r="U517" s="499">
        <v>7.1407550799999999</v>
      </c>
      <c r="V517" s="499">
        <v>1.02603</v>
      </c>
      <c r="W517" s="499">
        <v>0.21947700000000001</v>
      </c>
    </row>
    <row r="518" spans="1:23" customFormat="1" x14ac:dyDescent="0.3">
      <c r="A518" s="225" t="s">
        <v>1009</v>
      </c>
      <c r="B518" s="496" t="s">
        <v>840</v>
      </c>
      <c r="C518" s="496" t="s">
        <v>257</v>
      </c>
      <c r="D518" s="496" t="s">
        <v>518</v>
      </c>
      <c r="E518" s="497">
        <v>17.650320000000001</v>
      </c>
      <c r="F518" s="498">
        <v>1.3787623918433207</v>
      </c>
      <c r="G518" s="498">
        <v>3.1910450609258079</v>
      </c>
      <c r="H518" s="498">
        <v>0.4205357976512607</v>
      </c>
      <c r="I518" s="498">
        <v>0.47091456426852318</v>
      </c>
      <c r="J518" s="498">
        <v>9.1744795561780178E-3</v>
      </c>
      <c r="K518" s="498">
        <v>2.3634698974296219E-3</v>
      </c>
      <c r="L518" s="498">
        <v>0.51186535824846235</v>
      </c>
      <c r="M518" s="498">
        <v>7.3395836449424129E-2</v>
      </c>
      <c r="N518" s="498">
        <v>1.5756484868263011E-2</v>
      </c>
      <c r="O518" s="499">
        <v>24.335597420000003</v>
      </c>
      <c r="P518" s="499">
        <v>56.322966459760003</v>
      </c>
      <c r="Q518" s="499">
        <v>7.4225914</v>
      </c>
      <c r="R518" s="499">
        <v>8.3117927520000006</v>
      </c>
      <c r="S518" s="499">
        <v>0.16193250000000001</v>
      </c>
      <c r="T518" s="499">
        <v>4.1716000000000003E-2</v>
      </c>
      <c r="U518" s="499">
        <v>9.0345873700000006</v>
      </c>
      <c r="V518" s="499">
        <v>1.2954599999999998</v>
      </c>
      <c r="W518" s="499">
        <v>0.27810699999999999</v>
      </c>
    </row>
    <row r="519" spans="1:23" customFormat="1" x14ac:dyDescent="0.3">
      <c r="A519" s="225" t="s">
        <v>1010</v>
      </c>
      <c r="B519" s="496" t="s">
        <v>840</v>
      </c>
      <c r="C519" s="496" t="s">
        <v>257</v>
      </c>
      <c r="D519" s="496" t="s">
        <v>520</v>
      </c>
      <c r="E519" s="497">
        <v>20.342660000000002</v>
      </c>
      <c r="F519" s="498">
        <v>0.42620124408509008</v>
      </c>
      <c r="G519" s="498">
        <v>1.6543734262874172</v>
      </c>
      <c r="H519" s="498">
        <v>0.10080545513713544</v>
      </c>
      <c r="I519" s="498">
        <v>1.6676604239563554E-2</v>
      </c>
      <c r="J519" s="498">
        <v>9.3392358718083074E-3</v>
      </c>
      <c r="K519" s="498">
        <v>2.3875933629132077E-3</v>
      </c>
      <c r="L519" s="498">
        <v>1.8126790695022182E-2</v>
      </c>
      <c r="M519" s="498">
        <v>7.4713778827350988E-2</v>
      </c>
      <c r="N519" s="498">
        <v>1.5917387401647571E-2</v>
      </c>
      <c r="O519" s="499">
        <v>8.6700669999999995</v>
      </c>
      <c r="P519" s="499">
        <v>33.654356123999996</v>
      </c>
      <c r="Q519" s="499">
        <v>2.0506511000000001</v>
      </c>
      <c r="R519" s="499">
        <v>0.33924648999999996</v>
      </c>
      <c r="S519" s="499">
        <v>0.18998490000000001</v>
      </c>
      <c r="T519" s="499">
        <v>4.8570000000000002E-2</v>
      </c>
      <c r="U519" s="499">
        <v>0.36874713999999997</v>
      </c>
      <c r="V519" s="499">
        <v>1.5198769999999999</v>
      </c>
      <c r="W519" s="499">
        <v>0.32380200000000003</v>
      </c>
    </row>
    <row r="520" spans="1:23" customFormat="1" x14ac:dyDescent="0.3">
      <c r="A520" s="225" t="s">
        <v>1011</v>
      </c>
      <c r="B520" s="496" t="s">
        <v>840</v>
      </c>
      <c r="C520" s="496" t="s">
        <v>257</v>
      </c>
      <c r="D520" s="496" t="s">
        <v>522</v>
      </c>
      <c r="E520" s="497">
        <v>25.638100000000001</v>
      </c>
      <c r="F520" s="498">
        <v>0.42280098759268431</v>
      </c>
      <c r="G520" s="498">
        <v>1.6558090970079686</v>
      </c>
      <c r="H520" s="498">
        <v>0.10027887791997067</v>
      </c>
      <c r="I520" s="498">
        <v>1.6736459332009783E-2</v>
      </c>
      <c r="J520" s="498">
        <v>9.2728673341628282E-3</v>
      </c>
      <c r="K520" s="498">
        <v>2.3946080247756268E-3</v>
      </c>
      <c r="L520" s="498">
        <v>1.8191798924257256E-2</v>
      </c>
      <c r="M520" s="498">
        <v>7.4183032283983596E-2</v>
      </c>
      <c r="N520" s="498">
        <v>1.5964131507404996E-2</v>
      </c>
      <c r="O520" s="499">
        <v>10.839814000000001</v>
      </c>
      <c r="P520" s="499">
        <v>42.451799210000004</v>
      </c>
      <c r="Q520" s="499">
        <v>2.5709599000000001</v>
      </c>
      <c r="R520" s="499">
        <v>0.42909101800000005</v>
      </c>
      <c r="S520" s="499">
        <v>0.23773870000000003</v>
      </c>
      <c r="T520" s="499">
        <v>6.1393199999999995E-2</v>
      </c>
      <c r="U520" s="499">
        <v>0.46640315999999998</v>
      </c>
      <c r="V520" s="499">
        <v>1.9019119999999998</v>
      </c>
      <c r="W520" s="499">
        <v>0.40929000000000004</v>
      </c>
    </row>
    <row r="521" spans="1:23" customFormat="1" x14ac:dyDescent="0.3">
      <c r="A521" s="225" t="s">
        <v>1012</v>
      </c>
      <c r="B521" s="496" t="s">
        <v>840</v>
      </c>
      <c r="C521" s="496" t="s">
        <v>257</v>
      </c>
      <c r="D521" s="496" t="s">
        <v>524</v>
      </c>
      <c r="E521" s="497">
        <v>27.636699999999998</v>
      </c>
      <c r="F521" s="498">
        <v>0.42347552348869438</v>
      </c>
      <c r="G521" s="498">
        <v>1.6513595816432498</v>
      </c>
      <c r="H521" s="498">
        <v>0.10036637152771496</v>
      </c>
      <c r="I521" s="498">
        <v>1.669105985881093E-2</v>
      </c>
      <c r="J521" s="498">
        <v>9.2614530678409527E-3</v>
      </c>
      <c r="K521" s="498">
        <v>2.382462450292546E-3</v>
      </c>
      <c r="L521" s="498">
        <v>1.8142537929637041E-2</v>
      </c>
      <c r="M521" s="498">
        <v>7.4091190337486026E-2</v>
      </c>
      <c r="N521" s="498">
        <v>1.5883191553260703E-2</v>
      </c>
      <c r="O521" s="499">
        <v>11.703465999999999</v>
      </c>
      <c r="P521" s="499">
        <v>45.63812935</v>
      </c>
      <c r="Q521" s="499">
        <v>2.7737952999999997</v>
      </c>
      <c r="R521" s="499">
        <v>0.46128581400000002</v>
      </c>
      <c r="S521" s="499">
        <v>0.25595600000000002</v>
      </c>
      <c r="T521" s="499">
        <v>6.5843399999999996E-2</v>
      </c>
      <c r="U521" s="499">
        <v>0.50139987799999997</v>
      </c>
      <c r="V521" s="499">
        <v>2.0476359999999998</v>
      </c>
      <c r="W521" s="499">
        <v>0.43895899999999999</v>
      </c>
    </row>
    <row r="522" spans="1:23" customFormat="1" x14ac:dyDescent="0.3">
      <c r="A522" s="225" t="s">
        <v>1013</v>
      </c>
      <c r="B522" s="496" t="s">
        <v>840</v>
      </c>
      <c r="C522" s="496" t="s">
        <v>257</v>
      </c>
      <c r="D522" s="496" t="s">
        <v>526</v>
      </c>
      <c r="E522" s="497">
        <v>23.854300000000002</v>
      </c>
      <c r="F522" s="498">
        <v>0.53230403742721433</v>
      </c>
      <c r="G522" s="498">
        <v>1.183685079838855</v>
      </c>
      <c r="H522" s="498">
        <v>7.5178014026821158E-2</v>
      </c>
      <c r="I522" s="498">
        <v>4.3274365711842303E-2</v>
      </c>
      <c r="J522" s="498">
        <v>8.0084596907056584E-3</v>
      </c>
      <c r="K522" s="498">
        <v>2.3487086185719134E-3</v>
      </c>
      <c r="L522" s="498">
        <v>4.7037526735221727E-2</v>
      </c>
      <c r="M522" s="498">
        <v>6.4067442767132138E-2</v>
      </c>
      <c r="N522" s="498">
        <v>1.565809937830915E-2</v>
      </c>
      <c r="O522" s="499">
        <v>12.6977402</v>
      </c>
      <c r="P522" s="499">
        <v>28.235979</v>
      </c>
      <c r="Q522" s="499">
        <v>1.7933189</v>
      </c>
      <c r="R522" s="499">
        <v>1.0322797019999999</v>
      </c>
      <c r="S522" s="499">
        <v>0.19103619999999999</v>
      </c>
      <c r="T522" s="499">
        <v>5.6026800000000002E-2</v>
      </c>
      <c r="U522" s="499">
        <v>1.1220472739999998</v>
      </c>
      <c r="V522" s="499">
        <v>1.5282840000000002</v>
      </c>
      <c r="W522" s="499">
        <v>0.37351299999999998</v>
      </c>
    </row>
    <row r="523" spans="1:23" customFormat="1" x14ac:dyDescent="0.3">
      <c r="A523" s="225" t="s">
        <v>1014</v>
      </c>
      <c r="B523" s="496" t="s">
        <v>840</v>
      </c>
      <c r="C523" s="496" t="s">
        <v>257</v>
      </c>
      <c r="D523" s="496" t="s">
        <v>528</v>
      </c>
      <c r="E523" s="497">
        <v>28.522599999999997</v>
      </c>
      <c r="F523" s="498">
        <v>0.55357776289679061</v>
      </c>
      <c r="G523" s="498">
        <v>1.1477087642781516</v>
      </c>
      <c r="H523" s="498">
        <v>7.1885382118039742E-2</v>
      </c>
      <c r="I523" s="498">
        <v>4.2900724337893471E-2</v>
      </c>
      <c r="J523" s="498">
        <v>8.0108229965010214E-3</v>
      </c>
      <c r="K523" s="498">
        <v>2.3572991242032638E-3</v>
      </c>
      <c r="L523" s="498">
        <v>4.6631512625076262E-2</v>
      </c>
      <c r="M523" s="498">
        <v>6.4086373612503772E-2</v>
      </c>
      <c r="N523" s="498">
        <v>1.5715432674440619E-2</v>
      </c>
      <c r="O523" s="499">
        <v>15.789477099999999</v>
      </c>
      <c r="P523" s="499">
        <v>32.735638000000002</v>
      </c>
      <c r="Q523" s="499">
        <v>2.0503580000000001</v>
      </c>
      <c r="R523" s="499">
        <v>1.2236402000000002</v>
      </c>
      <c r="S523" s="499">
        <v>0.22848950000000001</v>
      </c>
      <c r="T523" s="499">
        <v>6.7236299999999999E-2</v>
      </c>
      <c r="U523" s="499">
        <v>1.3300519820000001</v>
      </c>
      <c r="V523" s="499">
        <v>1.8279099999999999</v>
      </c>
      <c r="W523" s="499">
        <v>0.448245</v>
      </c>
    </row>
    <row r="524" spans="1:23" customFormat="1" x14ac:dyDescent="0.3">
      <c r="A524" s="225" t="s">
        <v>1015</v>
      </c>
      <c r="B524" s="496" t="s">
        <v>840</v>
      </c>
      <c r="C524" s="496" t="s">
        <v>257</v>
      </c>
      <c r="D524" s="496" t="s">
        <v>530</v>
      </c>
      <c r="E524" s="497">
        <v>30.056000000000001</v>
      </c>
      <c r="F524" s="498">
        <v>0.53300176004791056</v>
      </c>
      <c r="G524" s="498">
        <v>1.1567276750066542</v>
      </c>
      <c r="H524" s="498">
        <v>7.3487257120042587E-2</v>
      </c>
      <c r="I524" s="498">
        <v>4.2910328120841099E-2</v>
      </c>
      <c r="J524" s="498">
        <v>8.0608198030343355E-3</v>
      </c>
      <c r="K524" s="498">
        <v>2.3754425073196695E-3</v>
      </c>
      <c r="L524" s="498">
        <v>4.6641753393665157E-2</v>
      </c>
      <c r="M524" s="498">
        <v>6.4486425339366507E-2</v>
      </c>
      <c r="N524" s="498">
        <v>1.5836372105403246E-2</v>
      </c>
      <c r="O524" s="499">
        <v>16.0199009</v>
      </c>
      <c r="P524" s="499">
        <v>34.766607</v>
      </c>
      <c r="Q524" s="499">
        <v>2.2087330000000001</v>
      </c>
      <c r="R524" s="499">
        <v>1.289712822</v>
      </c>
      <c r="S524" s="499">
        <v>0.24227600000000002</v>
      </c>
      <c r="T524" s="499">
        <v>7.1396299999999996E-2</v>
      </c>
      <c r="U524" s="499">
        <v>1.40186454</v>
      </c>
      <c r="V524" s="499">
        <v>1.9382039999999998</v>
      </c>
      <c r="W524" s="499">
        <v>0.47597800000000001</v>
      </c>
    </row>
    <row r="525" spans="1:23" customFormat="1" x14ac:dyDescent="0.3">
      <c r="A525" s="225" t="s">
        <v>1016</v>
      </c>
      <c r="B525" s="496" t="s">
        <v>840</v>
      </c>
      <c r="C525" s="496" t="s">
        <v>257</v>
      </c>
      <c r="D525" s="496" t="s">
        <v>532</v>
      </c>
      <c r="E525" s="497">
        <v>32.7271</v>
      </c>
      <c r="F525" s="498">
        <v>0.37139254012729506</v>
      </c>
      <c r="G525" s="498">
        <v>0.83479116695338118</v>
      </c>
      <c r="H525" s="498">
        <v>6.5160533625038583E-2</v>
      </c>
      <c r="I525" s="498">
        <v>3.7998520247745748E-2</v>
      </c>
      <c r="J525" s="498">
        <v>8.0745009487550087E-3</v>
      </c>
      <c r="K525" s="498">
        <v>2.3785761647075357E-3</v>
      </c>
      <c r="L525" s="498">
        <v>4.1302852559499621E-2</v>
      </c>
      <c r="M525" s="498">
        <v>6.4595671477155017E-2</v>
      </c>
      <c r="N525" s="498">
        <v>1.5857194801861454E-2</v>
      </c>
      <c r="O525" s="499">
        <v>12.154600799999999</v>
      </c>
      <c r="P525" s="499">
        <v>27.320294000000001</v>
      </c>
      <c r="Q525" s="499">
        <v>2.1325153000000001</v>
      </c>
      <c r="R525" s="499">
        <v>1.243581372</v>
      </c>
      <c r="S525" s="499">
        <v>0.26425500000000002</v>
      </c>
      <c r="T525" s="499">
        <v>7.7843899999999994E-2</v>
      </c>
      <c r="U525" s="499">
        <v>1.3517225860000002</v>
      </c>
      <c r="V525" s="499">
        <v>2.1140289999999999</v>
      </c>
      <c r="W525" s="499">
        <v>0.51895999999999998</v>
      </c>
    </row>
    <row r="526" spans="1:23" customFormat="1" x14ac:dyDescent="0.3">
      <c r="A526" s="225" t="s">
        <v>1017</v>
      </c>
      <c r="B526" s="496" t="s">
        <v>840</v>
      </c>
      <c r="C526" s="496" t="s">
        <v>257</v>
      </c>
      <c r="D526" s="496" t="s">
        <v>534</v>
      </c>
      <c r="E526" s="497">
        <v>65.472700000000003</v>
      </c>
      <c r="F526" s="498">
        <v>0.27438832368300065</v>
      </c>
      <c r="G526" s="498">
        <v>0.66616262961509154</v>
      </c>
      <c r="H526" s="498">
        <v>5.345776178468277E-2</v>
      </c>
      <c r="I526" s="498">
        <v>1.1798788013935578E-2</v>
      </c>
      <c r="J526" s="498">
        <v>8.0949922639512329E-3</v>
      </c>
      <c r="K526" s="498">
        <v>2.3674264235322507E-3</v>
      </c>
      <c r="L526" s="498">
        <v>1.28247883163517E-2</v>
      </c>
      <c r="M526" s="498">
        <v>6.4759815923277952E-2</v>
      </c>
      <c r="N526" s="498">
        <v>1.5782914100075297E-2</v>
      </c>
      <c r="O526" s="499">
        <v>17.964944399999997</v>
      </c>
      <c r="P526" s="499">
        <v>43.615466000000005</v>
      </c>
      <c r="Q526" s="499">
        <v>3.5000239999999998</v>
      </c>
      <c r="R526" s="499">
        <v>0.77249850799999997</v>
      </c>
      <c r="S526" s="499">
        <v>0.53000099999999994</v>
      </c>
      <c r="T526" s="499">
        <v>0.1550018</v>
      </c>
      <c r="U526" s="499">
        <v>0.83967351800000001</v>
      </c>
      <c r="V526" s="499">
        <v>4.24</v>
      </c>
      <c r="W526" s="499">
        <v>1.03335</v>
      </c>
    </row>
    <row r="527" spans="1:23" customFormat="1" x14ac:dyDescent="0.3">
      <c r="A527" s="225" t="s">
        <v>1018</v>
      </c>
      <c r="B527" s="496" t="s">
        <v>840</v>
      </c>
      <c r="C527" s="496" t="s">
        <v>257</v>
      </c>
      <c r="D527" s="496" t="s">
        <v>536</v>
      </c>
      <c r="E527" s="497">
        <v>75.258499999999998</v>
      </c>
      <c r="F527" s="498">
        <v>0.31588417255193768</v>
      </c>
      <c r="G527" s="498">
        <v>0.6405240205425301</v>
      </c>
      <c r="H527" s="498">
        <v>5.0213557272600441E-2</v>
      </c>
      <c r="I527" s="498">
        <v>1.1798775075240671E-2</v>
      </c>
      <c r="J527" s="498">
        <v>8.0949660171276347E-3</v>
      </c>
      <c r="K527" s="498">
        <v>2.3674269351634698E-3</v>
      </c>
      <c r="L527" s="498">
        <v>1.2824787047310271E-2</v>
      </c>
      <c r="M527" s="498">
        <v>6.4759861012377337E-2</v>
      </c>
      <c r="N527" s="498">
        <v>1.5782894955387098E-2</v>
      </c>
      <c r="O527" s="499">
        <v>23.772969</v>
      </c>
      <c r="P527" s="499">
        <v>48.204877000000003</v>
      </c>
      <c r="Q527" s="499">
        <v>3.7789969999999999</v>
      </c>
      <c r="R527" s="499">
        <v>0.88795811400000002</v>
      </c>
      <c r="S527" s="499">
        <v>0.60921500000000006</v>
      </c>
      <c r="T527" s="499">
        <v>0.17816899999999999</v>
      </c>
      <c r="U527" s="499">
        <v>0.96517423599999996</v>
      </c>
      <c r="V527" s="499">
        <v>4.8737300000000001</v>
      </c>
      <c r="W527" s="499">
        <v>1.187797</v>
      </c>
    </row>
    <row r="528" spans="1:23" customFormat="1" x14ac:dyDescent="0.3">
      <c r="A528" s="225" t="s">
        <v>1019</v>
      </c>
      <c r="B528" s="496" t="s">
        <v>840</v>
      </c>
      <c r="C528" s="496" t="s">
        <v>257</v>
      </c>
      <c r="D528" s="496" t="s">
        <v>538</v>
      </c>
      <c r="E528" s="497">
        <v>84.6571</v>
      </c>
      <c r="F528" s="498">
        <v>0.26970643927089399</v>
      </c>
      <c r="G528" s="498">
        <v>0.60022502542610134</v>
      </c>
      <c r="H528" s="498">
        <v>4.9115963102917534E-2</v>
      </c>
      <c r="I528" s="498">
        <v>1.179878495719792E-2</v>
      </c>
      <c r="J528" s="498">
        <v>8.0949855357672299E-3</v>
      </c>
      <c r="K528" s="498">
        <v>2.3674293118946905E-3</v>
      </c>
      <c r="L528" s="498">
        <v>1.2824804794872491E-2</v>
      </c>
      <c r="M528" s="498">
        <v>6.4759837036704543E-2</v>
      </c>
      <c r="N528" s="498">
        <v>1.5782905391278464E-2</v>
      </c>
      <c r="O528" s="499">
        <v>22.832564999999999</v>
      </c>
      <c r="P528" s="499">
        <v>50.813310000000001</v>
      </c>
      <c r="Q528" s="499">
        <v>4.1580149999999998</v>
      </c>
      <c r="R528" s="499">
        <v>0.99885091800000003</v>
      </c>
      <c r="S528" s="499">
        <v>0.68529799999999996</v>
      </c>
      <c r="T528" s="499">
        <v>0.20041970000000001</v>
      </c>
      <c r="U528" s="499">
        <v>1.085710782</v>
      </c>
      <c r="V528" s="499">
        <v>5.48238</v>
      </c>
      <c r="W528" s="499">
        <v>1.3361350000000001</v>
      </c>
    </row>
    <row r="529" spans="1:23" customFormat="1" x14ac:dyDescent="0.3">
      <c r="A529" s="225" t="s">
        <v>1020</v>
      </c>
      <c r="B529" s="496" t="s">
        <v>840</v>
      </c>
      <c r="C529" s="496" t="s">
        <v>257</v>
      </c>
      <c r="D529" s="496" t="s">
        <v>540</v>
      </c>
      <c r="E529" s="497">
        <v>101.03100000000001</v>
      </c>
      <c r="F529" s="498">
        <v>0.28753410339400776</v>
      </c>
      <c r="G529" s="498">
        <v>0.60770666429115816</v>
      </c>
      <c r="H529" s="498">
        <v>4.757941621878433E-2</v>
      </c>
      <c r="I529" s="498">
        <v>1.1798806267383277E-2</v>
      </c>
      <c r="J529" s="498">
        <v>8.0949906464352506E-3</v>
      </c>
      <c r="K529" s="498">
        <v>2.3674179212320968E-3</v>
      </c>
      <c r="L529" s="498">
        <v>1.2824812621868536E-2</v>
      </c>
      <c r="M529" s="498">
        <v>6.4759925171482005E-2</v>
      </c>
      <c r="N529" s="498">
        <v>1.5782928012194275E-2</v>
      </c>
      <c r="O529" s="499">
        <v>29.049858</v>
      </c>
      <c r="P529" s="499">
        <v>61.397212000000003</v>
      </c>
      <c r="Q529" s="499">
        <v>4.8069959999999998</v>
      </c>
      <c r="R529" s="499">
        <v>1.192045196</v>
      </c>
      <c r="S529" s="499">
        <v>0.81784499999999993</v>
      </c>
      <c r="T529" s="499">
        <v>0.2391826</v>
      </c>
      <c r="U529" s="499">
        <v>1.295703644</v>
      </c>
      <c r="V529" s="499">
        <v>6.5427599999999995</v>
      </c>
      <c r="W529" s="499">
        <v>1.594565</v>
      </c>
    </row>
    <row r="530" spans="1:23" customFormat="1" x14ac:dyDescent="0.3">
      <c r="A530" s="225" t="s">
        <v>1021</v>
      </c>
      <c r="B530" s="496" t="s">
        <v>840</v>
      </c>
      <c r="C530" s="496" t="s">
        <v>257</v>
      </c>
      <c r="D530" s="496" t="s">
        <v>542</v>
      </c>
      <c r="E530" s="497">
        <v>74.870099999999994</v>
      </c>
      <c r="F530" s="498">
        <v>0.30958573582778703</v>
      </c>
      <c r="G530" s="498">
        <v>0.62028049915787487</v>
      </c>
      <c r="H530" s="498">
        <v>4.7655165413162268E-2</v>
      </c>
      <c r="I530" s="498">
        <v>1.1798803420858262E-2</v>
      </c>
      <c r="J530" s="498">
        <v>8.0949805062368024E-3</v>
      </c>
      <c r="K530" s="498">
        <v>2.3674323929045111E-3</v>
      </c>
      <c r="L530" s="498">
        <v>1.2824827775039701E-2</v>
      </c>
      <c r="M530" s="498">
        <v>6.4759897475761358E-2</v>
      </c>
      <c r="N530" s="498">
        <v>1.5782936045230341E-2</v>
      </c>
      <c r="O530" s="499">
        <v>23.178714999999997</v>
      </c>
      <c r="P530" s="499">
        <v>46.440463000000001</v>
      </c>
      <c r="Q530" s="499">
        <v>3.5679469999999998</v>
      </c>
      <c r="R530" s="499">
        <v>0.88337759199999999</v>
      </c>
      <c r="S530" s="499">
        <v>0.60607199999999994</v>
      </c>
      <c r="T530" s="499">
        <v>0.17724990000000002</v>
      </c>
      <c r="U530" s="499">
        <v>0.96019613799999992</v>
      </c>
      <c r="V530" s="499">
        <v>4.8485800000000001</v>
      </c>
      <c r="W530" s="499">
        <v>1.18167</v>
      </c>
    </row>
    <row r="531" spans="1:23" customFormat="1" x14ac:dyDescent="0.3">
      <c r="A531" s="225" t="s">
        <v>1022</v>
      </c>
      <c r="B531" s="496" t="s">
        <v>840</v>
      </c>
      <c r="C531" s="496" t="s">
        <v>257</v>
      </c>
      <c r="D531" s="496" t="s">
        <v>544</v>
      </c>
      <c r="E531" s="497">
        <v>84.927699999999987</v>
      </c>
      <c r="F531" s="498">
        <v>0.30958698987491717</v>
      </c>
      <c r="G531" s="498">
        <v>0.62028101549906578</v>
      </c>
      <c r="H531" s="498">
        <v>4.7655205545422769E-2</v>
      </c>
      <c r="I531" s="498">
        <v>1.1798812849046898E-2</v>
      </c>
      <c r="J531" s="498">
        <v>8.0950031615126747E-3</v>
      </c>
      <c r="K531" s="498">
        <v>2.367433711262639E-3</v>
      </c>
      <c r="L531" s="498">
        <v>1.2824839292716043E-2</v>
      </c>
      <c r="M531" s="498">
        <v>6.4760025292101397E-2</v>
      </c>
      <c r="N531" s="498">
        <v>1.5782942432209988E-2</v>
      </c>
      <c r="O531" s="499">
        <v>26.292511000000001</v>
      </c>
      <c r="P531" s="499">
        <v>52.679040000000001</v>
      </c>
      <c r="Q531" s="499">
        <v>4.0472470000000005</v>
      </c>
      <c r="R531" s="499">
        <v>1.002046038</v>
      </c>
      <c r="S531" s="499">
        <v>0.68748999999999993</v>
      </c>
      <c r="T531" s="499">
        <v>0.20106069999999998</v>
      </c>
      <c r="U531" s="499">
        <v>1.0891841040000001</v>
      </c>
      <c r="V531" s="499">
        <v>5.4999199999999995</v>
      </c>
      <c r="W531" s="499">
        <v>1.340409</v>
      </c>
    </row>
    <row r="532" spans="1:23" customFormat="1" x14ac:dyDescent="0.3">
      <c r="A532" s="225" t="s">
        <v>1023</v>
      </c>
      <c r="B532" s="496" t="s">
        <v>840</v>
      </c>
      <c r="C532" s="496" t="s">
        <v>257</v>
      </c>
      <c r="D532" s="496" t="s">
        <v>546</v>
      </c>
      <c r="E532" s="497">
        <v>87.354500000000002</v>
      </c>
      <c r="F532" s="498">
        <v>0.30958631781991769</v>
      </c>
      <c r="G532" s="498">
        <v>0.62027919569112067</v>
      </c>
      <c r="H532" s="498">
        <v>4.765500346290117E-2</v>
      </c>
      <c r="I532" s="498">
        <v>1.1798783416996264E-2</v>
      </c>
      <c r="J532" s="498">
        <v>8.0949807966389821E-3</v>
      </c>
      <c r="K532" s="498">
        <v>2.3674292680972361E-3</v>
      </c>
      <c r="L532" s="498">
        <v>1.2824794234985032E-2</v>
      </c>
      <c r="M532" s="498">
        <v>6.4759915058754849E-2</v>
      </c>
      <c r="N532" s="498">
        <v>1.5782907577743564E-2</v>
      </c>
      <c r="O532" s="499">
        <v>27.043758</v>
      </c>
      <c r="P532" s="499">
        <v>54.184179</v>
      </c>
      <c r="Q532" s="499">
        <v>4.1628790000000002</v>
      </c>
      <c r="R532" s="499">
        <v>1.0306768260000001</v>
      </c>
      <c r="S532" s="499">
        <v>0.70713300000000001</v>
      </c>
      <c r="T532" s="499">
        <v>0.20680560000000001</v>
      </c>
      <c r="U532" s="499">
        <v>1.120303488</v>
      </c>
      <c r="V532" s="499">
        <v>5.65707</v>
      </c>
      <c r="W532" s="499">
        <v>1.378708</v>
      </c>
    </row>
    <row r="533" spans="1:23" customFormat="1" x14ac:dyDescent="0.3">
      <c r="A533" s="225" t="s">
        <v>1024</v>
      </c>
      <c r="B533" s="496" t="s">
        <v>840</v>
      </c>
      <c r="C533" s="496" t="s">
        <v>257</v>
      </c>
      <c r="D533" s="496" t="s">
        <v>548</v>
      </c>
      <c r="E533" s="497">
        <v>90.936399999999992</v>
      </c>
      <c r="F533" s="498">
        <v>0.30781051372167806</v>
      </c>
      <c r="G533" s="498">
        <v>0.61423750005498357</v>
      </c>
      <c r="H533" s="498">
        <v>4.4157334136825301E-2</v>
      </c>
      <c r="I533" s="498">
        <v>1.1489859044343079E-2</v>
      </c>
      <c r="J533" s="498">
        <v>8.1445823674568176E-3</v>
      </c>
      <c r="K533" s="498">
        <v>2.3674282245613422E-3</v>
      </c>
      <c r="L533" s="498">
        <v>1.2489013134454411E-2</v>
      </c>
      <c r="M533" s="498">
        <v>6.5156636946261351E-2</v>
      </c>
      <c r="N533" s="498">
        <v>1.578293180728509E-2</v>
      </c>
      <c r="O533" s="499">
        <v>27.99118</v>
      </c>
      <c r="P533" s="499">
        <v>55.856546999999999</v>
      </c>
      <c r="Q533" s="499">
        <v>4.0155089999999998</v>
      </c>
      <c r="R533" s="499">
        <v>1.0448464179999999</v>
      </c>
      <c r="S533" s="499">
        <v>0.74063900000000005</v>
      </c>
      <c r="T533" s="499">
        <v>0.21528540000000002</v>
      </c>
      <c r="U533" s="499">
        <v>1.135705894</v>
      </c>
      <c r="V533" s="499">
        <v>5.9251100000000001</v>
      </c>
      <c r="W533" s="499">
        <v>1.4352429999999998</v>
      </c>
    </row>
    <row r="534" spans="1:23" customFormat="1" x14ac:dyDescent="0.3">
      <c r="A534" s="225" t="s">
        <v>1025</v>
      </c>
      <c r="B534" s="496" t="s">
        <v>840</v>
      </c>
      <c r="C534" s="496" t="s">
        <v>257</v>
      </c>
      <c r="D534" s="496" t="s">
        <v>550</v>
      </c>
      <c r="E534" s="497">
        <v>100.60210000000001</v>
      </c>
      <c r="F534" s="498">
        <v>0.30780991649279688</v>
      </c>
      <c r="G534" s="498">
        <v>0.61423715807125301</v>
      </c>
      <c r="H534" s="498">
        <v>4.4157279023002503E-2</v>
      </c>
      <c r="I534" s="498">
        <v>1.1489856374767524E-2</v>
      </c>
      <c r="J534" s="498">
        <v>8.144571534789034E-3</v>
      </c>
      <c r="K534" s="498">
        <v>2.3674257296815871E-3</v>
      </c>
      <c r="L534" s="498">
        <v>1.2489008599224071E-2</v>
      </c>
      <c r="M534" s="498">
        <v>6.5156592158612983E-2</v>
      </c>
      <c r="N534" s="498">
        <v>1.5782901152162826E-2</v>
      </c>
      <c r="O534" s="499">
        <v>30.966324</v>
      </c>
      <c r="P534" s="499">
        <v>61.793548000000001</v>
      </c>
      <c r="Q534" s="499">
        <v>4.4423150000000007</v>
      </c>
      <c r="R534" s="499">
        <v>1.15590368</v>
      </c>
      <c r="S534" s="499">
        <v>0.81936100000000001</v>
      </c>
      <c r="T534" s="499">
        <v>0.23816799999999999</v>
      </c>
      <c r="U534" s="499">
        <v>1.2564204919999999</v>
      </c>
      <c r="V534" s="499">
        <v>6.5548900000000003</v>
      </c>
      <c r="W534" s="499">
        <v>1.587793</v>
      </c>
    </row>
    <row r="535" spans="1:23" customFormat="1" x14ac:dyDescent="0.3">
      <c r="A535" s="225" t="s">
        <v>1026</v>
      </c>
      <c r="B535" s="496" t="s">
        <v>840</v>
      </c>
      <c r="C535" s="496" t="s">
        <v>257</v>
      </c>
      <c r="D535" s="496" t="s">
        <v>552</v>
      </c>
      <c r="E535" s="497">
        <v>105.6486</v>
      </c>
      <c r="F535" s="498">
        <v>0.29985177276367125</v>
      </c>
      <c r="G535" s="498">
        <v>0.58051122305454117</v>
      </c>
      <c r="H535" s="498">
        <v>4.3949441828855289E-2</v>
      </c>
      <c r="I535" s="498">
        <v>1.073642861334651E-2</v>
      </c>
      <c r="J535" s="498">
        <v>8.1445755078628588E-3</v>
      </c>
      <c r="K535" s="498">
        <v>2.3674237046207897E-3</v>
      </c>
      <c r="L535" s="498">
        <v>1.1670060464596786E-2</v>
      </c>
      <c r="M535" s="498">
        <v>6.5156566201539812E-2</v>
      </c>
      <c r="N535" s="498">
        <v>1.5782925661106728E-2</v>
      </c>
      <c r="O535" s="499">
        <v>31.678920000000002</v>
      </c>
      <c r="P535" s="499">
        <v>61.330198000000003</v>
      </c>
      <c r="Q535" s="499">
        <v>4.6431970000000007</v>
      </c>
      <c r="R535" s="499">
        <v>1.1342886520000002</v>
      </c>
      <c r="S535" s="499">
        <v>0.86046299999999998</v>
      </c>
      <c r="T535" s="499">
        <v>0.25011499999999998</v>
      </c>
      <c r="U535" s="499">
        <v>1.23292555</v>
      </c>
      <c r="V535" s="499">
        <v>6.8836999999999993</v>
      </c>
      <c r="W535" s="499">
        <v>1.6674440000000001</v>
      </c>
    </row>
    <row r="536" spans="1:23" customFormat="1" x14ac:dyDescent="0.3">
      <c r="A536" s="225" t="s">
        <v>1027</v>
      </c>
      <c r="B536" s="496" t="s">
        <v>840</v>
      </c>
      <c r="C536" s="496" t="s">
        <v>257</v>
      </c>
      <c r="D536" s="496" t="s">
        <v>554</v>
      </c>
      <c r="E536" s="497">
        <v>108.5716</v>
      </c>
      <c r="F536" s="498">
        <v>0.29894157403961991</v>
      </c>
      <c r="G536" s="498">
        <v>0.57771820623441117</v>
      </c>
      <c r="H536" s="498">
        <v>4.202275733248842E-2</v>
      </c>
      <c r="I536" s="498">
        <v>1.0644701818891865E-2</v>
      </c>
      <c r="J536" s="498">
        <v>8.1544068614628502E-3</v>
      </c>
      <c r="K536" s="498">
        <v>2.3674331040529936E-3</v>
      </c>
      <c r="L536" s="498">
        <v>1.1570354862597585E-2</v>
      </c>
      <c r="M536" s="498">
        <v>6.5235199628632154E-2</v>
      </c>
      <c r="N536" s="498">
        <v>1.5782930342741565E-2</v>
      </c>
      <c r="O536" s="499">
        <v>32.456564999999998</v>
      </c>
      <c r="P536" s="499">
        <v>62.723790000000001</v>
      </c>
      <c r="Q536" s="499">
        <v>4.5624779999999996</v>
      </c>
      <c r="R536" s="499">
        <v>1.155712308</v>
      </c>
      <c r="S536" s="499">
        <v>0.88533700000000004</v>
      </c>
      <c r="T536" s="499">
        <v>0.25703599999999999</v>
      </c>
      <c r="U536" s="499">
        <v>1.25621194</v>
      </c>
      <c r="V536" s="499">
        <v>7.0826899999999995</v>
      </c>
      <c r="W536" s="499">
        <v>1.713578</v>
      </c>
    </row>
    <row r="537" spans="1:23" customFormat="1" x14ac:dyDescent="0.3">
      <c r="A537" s="225" t="s">
        <v>1028</v>
      </c>
      <c r="B537" s="496" t="s">
        <v>840</v>
      </c>
      <c r="C537" s="496" t="s">
        <v>257</v>
      </c>
      <c r="D537" s="496" t="s">
        <v>556</v>
      </c>
      <c r="E537" s="497">
        <v>111.77500000000001</v>
      </c>
      <c r="F537" s="498">
        <v>0.25791398792216508</v>
      </c>
      <c r="G537" s="498">
        <v>0.411210923730709</v>
      </c>
      <c r="H537" s="498">
        <v>4.1000787295906949E-2</v>
      </c>
      <c r="I537" s="498">
        <v>7.2169773562961309E-3</v>
      </c>
      <c r="J537" s="498">
        <v>8.1543905166629373E-3</v>
      </c>
      <c r="K537" s="498">
        <v>2.367416685305301E-3</v>
      </c>
      <c r="L537" s="498">
        <v>7.8445870722433451E-3</v>
      </c>
      <c r="M537" s="498">
        <v>6.5235249384925073E-2</v>
      </c>
      <c r="N537" s="498">
        <v>1.5782921046745696E-2</v>
      </c>
      <c r="O537" s="499">
        <v>28.828336</v>
      </c>
      <c r="P537" s="499">
        <v>45.963101000000002</v>
      </c>
      <c r="Q537" s="499">
        <v>4.5828629999999997</v>
      </c>
      <c r="R537" s="499">
        <v>0.80667764400000008</v>
      </c>
      <c r="S537" s="499">
        <v>0.91145699999999996</v>
      </c>
      <c r="T537" s="499">
        <v>0.26461800000000002</v>
      </c>
      <c r="U537" s="499">
        <v>0.87682872000000001</v>
      </c>
      <c r="V537" s="499">
        <v>7.2916699999999999</v>
      </c>
      <c r="W537" s="499">
        <v>1.7641360000000001</v>
      </c>
    </row>
    <row r="538" spans="1:23" customFormat="1" x14ac:dyDescent="0.3">
      <c r="A538" s="225" t="s">
        <v>1029</v>
      </c>
      <c r="B538" s="496" t="s">
        <v>840</v>
      </c>
      <c r="C538" s="496" t="s">
        <v>257</v>
      </c>
      <c r="D538" s="496" t="s">
        <v>558</v>
      </c>
      <c r="E538" s="497">
        <v>115.79650000000001</v>
      </c>
      <c r="F538" s="498">
        <v>0.2579140474884819</v>
      </c>
      <c r="G538" s="498">
        <v>0.41121083107002365</v>
      </c>
      <c r="H538" s="498">
        <v>4.1000876537719187E-2</v>
      </c>
      <c r="I538" s="498">
        <v>7.2169973703868412E-3</v>
      </c>
      <c r="J538" s="498">
        <v>8.1544001761711272E-3</v>
      </c>
      <c r="K538" s="498">
        <v>2.3674204315329048E-3</v>
      </c>
      <c r="L538" s="498">
        <v>7.844570259032008E-3</v>
      </c>
      <c r="M538" s="498">
        <v>6.5235218681048215E-2</v>
      </c>
      <c r="N538" s="498">
        <v>1.5782955443385593E-2</v>
      </c>
      <c r="O538" s="499">
        <v>29.865544</v>
      </c>
      <c r="P538" s="499">
        <v>47.616774999999997</v>
      </c>
      <c r="Q538" s="499">
        <v>4.7477580000000001</v>
      </c>
      <c r="R538" s="499">
        <v>0.83570303599999995</v>
      </c>
      <c r="S538" s="499">
        <v>0.94425100000000006</v>
      </c>
      <c r="T538" s="499">
        <v>0.27413900000000002</v>
      </c>
      <c r="U538" s="499">
        <v>0.90837378000000002</v>
      </c>
      <c r="V538" s="499">
        <v>7.5540099999999999</v>
      </c>
      <c r="W538" s="499">
        <v>1.8276109999999999</v>
      </c>
    </row>
    <row r="539" spans="1:23" customFormat="1" x14ac:dyDescent="0.3">
      <c r="A539" s="225" t="s">
        <v>1804</v>
      </c>
      <c r="B539" s="496" t="s">
        <v>840</v>
      </c>
      <c r="C539" s="496" t="s">
        <v>257</v>
      </c>
      <c r="D539" s="496" t="s">
        <v>1718</v>
      </c>
      <c r="E539" s="497">
        <v>119.6009</v>
      </c>
      <c r="F539" s="498">
        <v>0.25735489448657994</v>
      </c>
      <c r="G539" s="498">
        <v>0.41005560994942347</v>
      </c>
      <c r="H539" s="498">
        <v>3.946662608726189E-2</v>
      </c>
      <c r="I539" s="498">
        <v>7.1769219127949709E-3</v>
      </c>
      <c r="J539" s="498">
        <v>8.1791524980163195E-3</v>
      </c>
      <c r="K539" s="498">
        <v>2.3674236565109463E-3</v>
      </c>
      <c r="L539" s="498">
        <v>7.8010367814957907E-3</v>
      </c>
      <c r="M539" s="498">
        <v>6.5433203261848372E-2</v>
      </c>
      <c r="N539" s="498">
        <v>1.5782933071573874E-2</v>
      </c>
      <c r="O539" s="499">
        <v>30.779876999999999</v>
      </c>
      <c r="P539" s="499">
        <v>49.043019999999999</v>
      </c>
      <c r="Q539" s="499">
        <v>4.7202440000000001</v>
      </c>
      <c r="R539" s="499">
        <v>0.85836632000000002</v>
      </c>
      <c r="S539" s="499">
        <v>0.97823400000000005</v>
      </c>
      <c r="T539" s="499">
        <v>0.28314600000000001</v>
      </c>
      <c r="U539" s="499">
        <v>0.93301101999999991</v>
      </c>
      <c r="V539" s="499">
        <v>7.8258700000000001</v>
      </c>
      <c r="W539" s="499">
        <v>1.8876529999999998</v>
      </c>
    </row>
    <row r="540" spans="1:23" customFormat="1" x14ac:dyDescent="0.3">
      <c r="A540" s="225" t="s">
        <v>1805</v>
      </c>
      <c r="B540" s="496" t="s">
        <v>840</v>
      </c>
      <c r="C540" s="496" t="s">
        <v>257</v>
      </c>
      <c r="D540" s="496" t="s">
        <v>1720</v>
      </c>
      <c r="E540" s="497">
        <v>123.34899999999999</v>
      </c>
      <c r="F540" s="498">
        <v>0.25735466846103333</v>
      </c>
      <c r="G540" s="498">
        <v>0.41005685494004818</v>
      </c>
      <c r="H540" s="498">
        <v>3.9466667747610443E-2</v>
      </c>
      <c r="I540" s="498">
        <v>7.1769350379816618E-3</v>
      </c>
      <c r="J540" s="498">
        <v>8.1791583231319263E-3</v>
      </c>
      <c r="K540" s="498">
        <v>2.367429002261875E-3</v>
      </c>
      <c r="L540" s="498">
        <v>7.8010336524819831E-3</v>
      </c>
      <c r="M540" s="498">
        <v>6.5433282799211998E-2</v>
      </c>
      <c r="N540" s="498">
        <v>1.5782900550470616E-2</v>
      </c>
      <c r="O540" s="499">
        <v>31.744440999999998</v>
      </c>
      <c r="P540" s="499">
        <v>50.580103000000001</v>
      </c>
      <c r="Q540" s="499">
        <v>4.8681739999999998</v>
      </c>
      <c r="R540" s="499">
        <v>0.88526775999999996</v>
      </c>
      <c r="S540" s="499">
        <v>1.008891</v>
      </c>
      <c r="T540" s="499">
        <v>0.29202</v>
      </c>
      <c r="U540" s="499">
        <v>0.9622497000000001</v>
      </c>
      <c r="V540" s="499">
        <v>8.0711300000000001</v>
      </c>
      <c r="W540" s="499">
        <v>1.9468049999999999</v>
      </c>
    </row>
    <row r="541" spans="1:23" customFormat="1" x14ac:dyDescent="0.3">
      <c r="A541" s="225" t="s">
        <v>1030</v>
      </c>
      <c r="B541" s="496" t="s">
        <v>840</v>
      </c>
      <c r="C541" s="496" t="s">
        <v>723</v>
      </c>
      <c r="D541" s="496" t="s">
        <v>724</v>
      </c>
      <c r="E541" s="497">
        <v>935.94743500000004</v>
      </c>
      <c r="F541" s="498">
        <v>0.85343349316503014</v>
      </c>
      <c r="G541" s="498">
        <v>1.7766540951736247</v>
      </c>
      <c r="H541" s="498">
        <v>9.6418984962761287E-2</v>
      </c>
      <c r="I541" s="498">
        <v>5.4218411560767815E-2</v>
      </c>
      <c r="J541" s="498">
        <v>1.4295992883403755E-2</v>
      </c>
      <c r="K541" s="498">
        <v>4.28794468356014E-3</v>
      </c>
      <c r="L541" s="498">
        <v>5.8933253790691774E-2</v>
      </c>
      <c r="M541" s="498">
        <v>0.1143679253739287</v>
      </c>
      <c r="N541" s="498">
        <v>2.8586420390157918E-2</v>
      </c>
      <c r="O541" s="499">
        <v>798.76888887090001</v>
      </c>
      <c r="P541" s="499">
        <v>1662.8548432600001</v>
      </c>
      <c r="Q541" s="499">
        <v>90.243101661200001</v>
      </c>
      <c r="R541" s="499">
        <v>50.745583230074985</v>
      </c>
      <c r="S541" s="499">
        <v>13.38029787</v>
      </c>
      <c r="T541" s="499">
        <v>4.0132908279999997</v>
      </c>
      <c r="U541" s="499">
        <v>55.158427721601996</v>
      </c>
      <c r="V541" s="499">
        <v>107.04236639999999</v>
      </c>
      <c r="W541" s="499">
        <v>26.755386840000003</v>
      </c>
    </row>
    <row r="542" spans="1:23" customFormat="1" x14ac:dyDescent="0.3">
      <c r="A542" s="225" t="s">
        <v>1032</v>
      </c>
      <c r="B542" s="496" t="s">
        <v>840</v>
      </c>
      <c r="C542" s="496" t="s">
        <v>723</v>
      </c>
      <c r="D542" s="496" t="s">
        <v>502</v>
      </c>
      <c r="E542" s="497">
        <v>0.48278699999999997</v>
      </c>
      <c r="F542" s="498">
        <v>2.7139371749860706</v>
      </c>
      <c r="G542" s="498">
        <v>11.630738938703818</v>
      </c>
      <c r="H542" s="498">
        <v>0.63584776143516719</v>
      </c>
      <c r="I542" s="498">
        <v>0.9452559107743167</v>
      </c>
      <c r="J542" s="498">
        <v>1.5284980747203218E-2</v>
      </c>
      <c r="K542" s="498">
        <v>4.5493934178012247E-3</v>
      </c>
      <c r="L542" s="498">
        <v>1.0274568769705896</v>
      </c>
      <c r="M542" s="498">
        <v>0.12227959742080878</v>
      </c>
      <c r="N542" s="498">
        <v>3.0329399921704608E-2</v>
      </c>
      <c r="O542" s="499">
        <v>1.3102535869</v>
      </c>
      <c r="P542" s="499">
        <v>5.61516956</v>
      </c>
      <c r="Q542" s="499">
        <v>0.30697903320000003</v>
      </c>
      <c r="R542" s="499">
        <v>0.45635726539499999</v>
      </c>
      <c r="S542" s="499">
        <v>7.3793899999999996E-3</v>
      </c>
      <c r="T542" s="499">
        <v>2.1963879999999996E-3</v>
      </c>
      <c r="U542" s="499">
        <v>0.496042823262</v>
      </c>
      <c r="V542" s="499">
        <v>5.9035000000000004E-2</v>
      </c>
      <c r="W542" s="499">
        <v>1.4642640000000002E-2</v>
      </c>
    </row>
    <row r="543" spans="1:23" customFormat="1" x14ac:dyDescent="0.3">
      <c r="A543" s="225" t="s">
        <v>1033</v>
      </c>
      <c r="B543" s="496" t="s">
        <v>840</v>
      </c>
      <c r="C543" s="496" t="s">
        <v>723</v>
      </c>
      <c r="D543" s="496" t="s">
        <v>504</v>
      </c>
      <c r="E543" s="497">
        <v>1.542168</v>
      </c>
      <c r="F543" s="498">
        <v>2.7038923379294606</v>
      </c>
      <c r="G543" s="498">
        <v>9.0893490203401957</v>
      </c>
      <c r="H543" s="498">
        <v>0.64107202587526135</v>
      </c>
      <c r="I543" s="498">
        <v>0.94067847847964681</v>
      </c>
      <c r="J543" s="498">
        <v>1.5169799918037463E-2</v>
      </c>
      <c r="K543" s="498">
        <v>4.5078681440673127E-3</v>
      </c>
      <c r="L543" s="498">
        <v>1.0224795110130673</v>
      </c>
      <c r="M543" s="498">
        <v>0.12135863278190184</v>
      </c>
      <c r="N543" s="498">
        <v>3.0052692054302773E-2</v>
      </c>
      <c r="O543" s="499">
        <v>4.1698562390000005</v>
      </c>
      <c r="P543" s="499">
        <v>14.017303199999999</v>
      </c>
      <c r="Q543" s="499">
        <v>0.98864076400000001</v>
      </c>
      <c r="R543" s="499">
        <v>1.4506842477999999</v>
      </c>
      <c r="S543" s="499">
        <v>2.3394379999999999E-2</v>
      </c>
      <c r="T543" s="499">
        <v>6.9518899999999996E-3</v>
      </c>
      <c r="U543" s="499">
        <v>1.57683518254</v>
      </c>
      <c r="V543" s="499">
        <v>0.1871554</v>
      </c>
      <c r="W543" s="499">
        <v>4.63463E-2</v>
      </c>
    </row>
    <row r="544" spans="1:23" customFormat="1" x14ac:dyDescent="0.3">
      <c r="A544" s="225" t="s">
        <v>1034</v>
      </c>
      <c r="B544" s="496" t="s">
        <v>840</v>
      </c>
      <c r="C544" s="496" t="s">
        <v>723</v>
      </c>
      <c r="D544" s="496" t="s">
        <v>506</v>
      </c>
      <c r="E544" s="497">
        <v>3.4450200000000004</v>
      </c>
      <c r="F544" s="498">
        <v>2.6318321783327816</v>
      </c>
      <c r="G544" s="498">
        <v>8.7082136243040669</v>
      </c>
      <c r="H544" s="498">
        <v>0.69030510272799572</v>
      </c>
      <c r="I544" s="498">
        <v>0.90777802663845197</v>
      </c>
      <c r="J544" s="498">
        <v>1.4342616298308861E-2</v>
      </c>
      <c r="K544" s="498">
        <v>4.2096707711421115E-3</v>
      </c>
      <c r="L544" s="498">
        <v>0.98672103933213728</v>
      </c>
      <c r="M544" s="498">
        <v>0.11474098844128625</v>
      </c>
      <c r="N544" s="498">
        <v>2.8064568565639672E-2</v>
      </c>
      <c r="O544" s="499">
        <v>9.0667144910000008</v>
      </c>
      <c r="P544" s="499">
        <v>29.999970099999999</v>
      </c>
      <c r="Q544" s="499">
        <v>2.378114885</v>
      </c>
      <c r="R544" s="499">
        <v>3.1273134573300001</v>
      </c>
      <c r="S544" s="499">
        <v>4.9410599999999999E-2</v>
      </c>
      <c r="T544" s="499">
        <v>1.4502399999999999E-2</v>
      </c>
      <c r="U544" s="499">
        <v>3.3992737149200001</v>
      </c>
      <c r="V544" s="499">
        <v>0.395285</v>
      </c>
      <c r="W544" s="499">
        <v>9.6682999999999991E-2</v>
      </c>
    </row>
    <row r="545" spans="1:23" customFormat="1" x14ac:dyDescent="0.3">
      <c r="A545" s="225" t="s">
        <v>1035</v>
      </c>
      <c r="B545" s="496" t="s">
        <v>840</v>
      </c>
      <c r="C545" s="496" t="s">
        <v>723</v>
      </c>
      <c r="D545" s="496" t="s">
        <v>508</v>
      </c>
      <c r="E545" s="497">
        <v>3.8682299999999996</v>
      </c>
      <c r="F545" s="498">
        <v>2.6352696807066804</v>
      </c>
      <c r="G545" s="498">
        <v>8.7263999555352196</v>
      </c>
      <c r="H545" s="498">
        <v>0.68956967165861394</v>
      </c>
      <c r="I545" s="498">
        <v>0.90935109483924181</v>
      </c>
      <c r="J545" s="498">
        <v>1.4382185133769194E-2</v>
      </c>
      <c r="K545" s="498">
        <v>4.2239189500107291E-3</v>
      </c>
      <c r="L545" s="498">
        <v>0.98842986893230245</v>
      </c>
      <c r="M545" s="498">
        <v>0.11505753277338733</v>
      </c>
      <c r="N545" s="498">
        <v>2.8159597542028268E-2</v>
      </c>
      <c r="O545" s="499">
        <v>10.193829237000001</v>
      </c>
      <c r="P545" s="499">
        <v>33.7557221</v>
      </c>
      <c r="Q545" s="499">
        <v>2.6674140909999999</v>
      </c>
      <c r="R545" s="499">
        <v>3.5175791855899998</v>
      </c>
      <c r="S545" s="499">
        <v>5.5633600000000005E-2</v>
      </c>
      <c r="T545" s="499">
        <v>1.6339090000000001E-2</v>
      </c>
      <c r="U545" s="499">
        <v>3.8234740718999998</v>
      </c>
      <c r="V545" s="499">
        <v>0.44506900000000005</v>
      </c>
      <c r="W545" s="499">
        <v>0.10892779999999999</v>
      </c>
    </row>
    <row r="546" spans="1:23" customFormat="1" x14ac:dyDescent="0.3">
      <c r="A546" s="225" t="s">
        <v>1036</v>
      </c>
      <c r="B546" s="496" t="s">
        <v>840</v>
      </c>
      <c r="C546" s="496" t="s">
        <v>723</v>
      </c>
      <c r="D546" s="496" t="s">
        <v>510</v>
      </c>
      <c r="E546" s="497">
        <v>4.67225</v>
      </c>
      <c r="F546" s="498">
        <v>2.6214206829685915</v>
      </c>
      <c r="G546" s="498">
        <v>8.6531948204826374</v>
      </c>
      <c r="H546" s="498">
        <v>0.69903366814703838</v>
      </c>
      <c r="I546" s="498">
        <v>0.90302804160308203</v>
      </c>
      <c r="J546" s="498">
        <v>1.4223190111830488E-2</v>
      </c>
      <c r="K546" s="498">
        <v>4.1665921130076512E-3</v>
      </c>
      <c r="L546" s="498">
        <v>0.98155337312643798</v>
      </c>
      <c r="M546" s="498">
        <v>0.11378543528278667</v>
      </c>
      <c r="N546" s="498">
        <v>2.7777387768205899E-2</v>
      </c>
      <c r="O546" s="499">
        <v>12.247932786000002</v>
      </c>
      <c r="P546" s="499">
        <v>40.429889500000002</v>
      </c>
      <c r="Q546" s="499">
        <v>3.2660600560000002</v>
      </c>
      <c r="R546" s="499">
        <v>4.2191727673799999</v>
      </c>
      <c r="S546" s="499">
        <v>6.6454299999999994E-2</v>
      </c>
      <c r="T546" s="499">
        <v>1.946736E-2</v>
      </c>
      <c r="U546" s="499">
        <v>4.5860627475899998</v>
      </c>
      <c r="V546" s="499">
        <v>0.53163400000000005</v>
      </c>
      <c r="W546" s="499">
        <v>0.12978290000000001</v>
      </c>
    </row>
    <row r="547" spans="1:23" customFormat="1" x14ac:dyDescent="0.3">
      <c r="A547" s="225" t="s">
        <v>1037</v>
      </c>
      <c r="B547" s="496" t="s">
        <v>840</v>
      </c>
      <c r="C547" s="496" t="s">
        <v>723</v>
      </c>
      <c r="D547" s="496" t="s">
        <v>512</v>
      </c>
      <c r="E547" s="497">
        <v>6.4304699999999997</v>
      </c>
      <c r="F547" s="498">
        <v>1.4864775619822503</v>
      </c>
      <c r="G547" s="498">
        <v>4.5563808555206702</v>
      </c>
      <c r="H547" s="498">
        <v>0.47951689518806562</v>
      </c>
      <c r="I547" s="498">
        <v>0.81945698774584119</v>
      </c>
      <c r="J547" s="498">
        <v>1.4326153453791093E-2</v>
      </c>
      <c r="K547" s="498">
        <v>4.2037207233685875E-3</v>
      </c>
      <c r="L547" s="498">
        <v>0.89071721392682024</v>
      </c>
      <c r="M547" s="498">
        <v>0.11460919652840305</v>
      </c>
      <c r="N547" s="498">
        <v>2.8024934413814231E-2</v>
      </c>
      <c r="O547" s="499">
        <v>9.5587493680000009</v>
      </c>
      <c r="P547" s="499">
        <v>29.2996704</v>
      </c>
      <c r="Q547" s="499">
        <v>3.0835190090000002</v>
      </c>
      <c r="R547" s="499">
        <v>5.2694935759899995</v>
      </c>
      <c r="S547" s="499">
        <v>9.2123900000000009E-2</v>
      </c>
      <c r="T547" s="499">
        <v>2.7031899999999998E-2</v>
      </c>
      <c r="U547" s="499">
        <v>5.7277303226399994</v>
      </c>
      <c r="V547" s="499">
        <v>0.73699099999999995</v>
      </c>
      <c r="W547" s="499">
        <v>0.1802135</v>
      </c>
    </row>
    <row r="548" spans="1:23" customFormat="1" x14ac:dyDescent="0.3">
      <c r="A548" s="225" t="s">
        <v>1038</v>
      </c>
      <c r="B548" s="496" t="s">
        <v>840</v>
      </c>
      <c r="C548" s="496" t="s">
        <v>723</v>
      </c>
      <c r="D548" s="496" t="s">
        <v>514</v>
      </c>
      <c r="E548" s="497">
        <v>7.0705599999999995</v>
      </c>
      <c r="F548" s="498">
        <v>1.494399490705121</v>
      </c>
      <c r="G548" s="498">
        <v>4.5491492753049263</v>
      </c>
      <c r="H548" s="498">
        <v>0.48163696114593474</v>
      </c>
      <c r="I548" s="498">
        <v>0.81308989689925559</v>
      </c>
      <c r="J548" s="498">
        <v>1.4150095607702928E-2</v>
      </c>
      <c r="K548" s="498">
        <v>4.1402519743839244E-3</v>
      </c>
      <c r="L548" s="498">
        <v>0.88379634870505308</v>
      </c>
      <c r="M548" s="498">
        <v>0.11320079314792605</v>
      </c>
      <c r="N548" s="498">
        <v>2.7601774116901633E-2</v>
      </c>
      <c r="O548" s="499">
        <v>10.566241263</v>
      </c>
      <c r="P548" s="499">
        <v>32.1650329</v>
      </c>
      <c r="Q548" s="499">
        <v>3.405443032</v>
      </c>
      <c r="R548" s="499">
        <v>5.7490009014200005</v>
      </c>
      <c r="S548" s="499">
        <v>0.1000491</v>
      </c>
      <c r="T548" s="499">
        <v>2.9273899999999999E-2</v>
      </c>
      <c r="U548" s="499">
        <v>6.2489351112999998</v>
      </c>
      <c r="V548" s="499">
        <v>0.80039300000000002</v>
      </c>
      <c r="W548" s="499">
        <v>0.19516</v>
      </c>
    </row>
    <row r="549" spans="1:23" customFormat="1" x14ac:dyDescent="0.3">
      <c r="A549" s="225" t="s">
        <v>1039</v>
      </c>
      <c r="B549" s="496" t="s">
        <v>840</v>
      </c>
      <c r="C549" s="496" t="s">
        <v>723</v>
      </c>
      <c r="D549" s="496" t="s">
        <v>516</v>
      </c>
      <c r="E549" s="497">
        <v>9.9281199999999998</v>
      </c>
      <c r="F549" s="498">
        <v>1.4849504548696029</v>
      </c>
      <c r="G549" s="498">
        <v>4.5577515884175455</v>
      </c>
      <c r="H549" s="498">
        <v>0.47910877769406496</v>
      </c>
      <c r="I549" s="498">
        <v>0.82067756651813217</v>
      </c>
      <c r="J549" s="498">
        <v>1.4359969460481946E-2</v>
      </c>
      <c r="K549" s="498">
        <v>4.2159139897583837E-3</v>
      </c>
      <c r="L549" s="498">
        <v>0.8920434652482041</v>
      </c>
      <c r="M549" s="498">
        <v>0.11487975568385557</v>
      </c>
      <c r="N549" s="498">
        <v>2.810632828773222E-2</v>
      </c>
      <c r="O549" s="499">
        <v>14.74276631</v>
      </c>
      <c r="P549" s="499">
        <v>45.249904700000002</v>
      </c>
      <c r="Q549" s="499">
        <v>4.7566494380000002</v>
      </c>
      <c r="R549" s="499">
        <v>8.1477853616999987</v>
      </c>
      <c r="S549" s="499">
        <v>0.14256750000000001</v>
      </c>
      <c r="T549" s="499">
        <v>4.18561E-2</v>
      </c>
      <c r="U549" s="499">
        <v>8.8563145682000002</v>
      </c>
      <c r="V549" s="499">
        <v>1.1405400000000001</v>
      </c>
      <c r="W549" s="499">
        <v>0.27904299999999999</v>
      </c>
    </row>
    <row r="550" spans="1:23" customFormat="1" x14ac:dyDescent="0.3">
      <c r="A550" s="225" t="s">
        <v>1040</v>
      </c>
      <c r="B550" s="496" t="s">
        <v>840</v>
      </c>
      <c r="C550" s="496" t="s">
        <v>723</v>
      </c>
      <c r="D550" s="496" t="s">
        <v>518</v>
      </c>
      <c r="E550" s="497">
        <v>13.735530000000001</v>
      </c>
      <c r="F550" s="498">
        <v>1.4758166485020963</v>
      </c>
      <c r="G550" s="498">
        <v>4.5660818985506921</v>
      </c>
      <c r="H550" s="498">
        <v>0.4766652734186449</v>
      </c>
      <c r="I550" s="498">
        <v>0.82800866488588343</v>
      </c>
      <c r="J550" s="498">
        <v>1.4562648838450354E-2</v>
      </c>
      <c r="K550" s="498">
        <v>4.2890081416588951E-3</v>
      </c>
      <c r="L550" s="498">
        <v>0.90001264723676477</v>
      </c>
      <c r="M550" s="498">
        <v>0.11650172945638064</v>
      </c>
      <c r="N550" s="498">
        <v>2.8593508950874119E-2</v>
      </c>
      <c r="O550" s="499">
        <v>20.271123849999999</v>
      </c>
      <c r="P550" s="499">
        <v>62.717554899999996</v>
      </c>
      <c r="Q550" s="499">
        <v>6.5472501630000002</v>
      </c>
      <c r="R550" s="499">
        <v>11.3731378568</v>
      </c>
      <c r="S550" s="499">
        <v>0.2000257</v>
      </c>
      <c r="T550" s="499">
        <v>5.89118E-2</v>
      </c>
      <c r="U550" s="499">
        <v>12.3621507165</v>
      </c>
      <c r="V550" s="499">
        <v>1.6002130000000001</v>
      </c>
      <c r="W550" s="499">
        <v>0.39274700000000001</v>
      </c>
    </row>
    <row r="551" spans="1:23" customFormat="1" x14ac:dyDescent="0.3">
      <c r="A551" s="225" t="s">
        <v>1041</v>
      </c>
      <c r="B551" s="496" t="s">
        <v>840</v>
      </c>
      <c r="C551" s="496" t="s">
        <v>723</v>
      </c>
      <c r="D551" s="496" t="s">
        <v>520</v>
      </c>
      <c r="E551" s="497">
        <v>19.35275</v>
      </c>
      <c r="F551" s="498">
        <v>0.44866078464300935</v>
      </c>
      <c r="G551" s="498">
        <v>3.1833026830812159</v>
      </c>
      <c r="H551" s="498">
        <v>0.12363124103809538</v>
      </c>
      <c r="I551" s="498">
        <v>3.1619472958623454E-2</v>
      </c>
      <c r="J551" s="498">
        <v>1.4525480874811075E-2</v>
      </c>
      <c r="K551" s="498">
        <v>4.2755577372724811E-3</v>
      </c>
      <c r="L551" s="498">
        <v>3.43690518505122E-2</v>
      </c>
      <c r="M551" s="498">
        <v>0.11620379532624563</v>
      </c>
      <c r="N551" s="498">
        <v>2.8503804368888139E-2</v>
      </c>
      <c r="O551" s="499">
        <v>8.6828199999999995</v>
      </c>
      <c r="P551" s="499">
        <v>61.605660999999998</v>
      </c>
      <c r="Q551" s="499">
        <v>2.3926045000000005</v>
      </c>
      <c r="R551" s="499">
        <v>0.61192375530000009</v>
      </c>
      <c r="S551" s="499">
        <v>0.28110800000000002</v>
      </c>
      <c r="T551" s="499">
        <v>8.2743800000000006E-2</v>
      </c>
      <c r="U551" s="499">
        <v>0.66513566820000003</v>
      </c>
      <c r="V551" s="499">
        <v>2.2488630000000001</v>
      </c>
      <c r="W551" s="499">
        <v>0.55162699999999998</v>
      </c>
    </row>
    <row r="552" spans="1:23" customFormat="1" x14ac:dyDescent="0.3">
      <c r="A552" s="225" t="s">
        <v>1042</v>
      </c>
      <c r="B552" s="496" t="s">
        <v>840</v>
      </c>
      <c r="C552" s="496" t="s">
        <v>723</v>
      </c>
      <c r="D552" s="496" t="s">
        <v>522</v>
      </c>
      <c r="E552" s="497">
        <v>7.7187799999999998</v>
      </c>
      <c r="F552" s="498">
        <v>0.45591382316894641</v>
      </c>
      <c r="G552" s="498">
        <v>3.0853597718810488</v>
      </c>
      <c r="H552" s="498">
        <v>0.12441212730509225</v>
      </c>
      <c r="I552" s="498">
        <v>3.0626919112864987E-2</v>
      </c>
      <c r="J552" s="498">
        <v>1.3986575598734516E-2</v>
      </c>
      <c r="K552" s="498">
        <v>4.0812926395103885E-3</v>
      </c>
      <c r="L552" s="498">
        <v>3.3290255873337497E-2</v>
      </c>
      <c r="M552" s="498">
        <v>0.11189281207651988</v>
      </c>
      <c r="N552" s="498">
        <v>2.7208742832416522E-2</v>
      </c>
      <c r="O552" s="499">
        <v>3.5190985000000001</v>
      </c>
      <c r="P552" s="499">
        <v>23.8152133</v>
      </c>
      <c r="Q552" s="499">
        <v>0.96030983999999997</v>
      </c>
      <c r="R552" s="499">
        <v>0.23640245070999999</v>
      </c>
      <c r="S552" s="499">
        <v>0.10795930000000001</v>
      </c>
      <c r="T552" s="499">
        <v>3.1502599999999999E-2</v>
      </c>
      <c r="U552" s="499">
        <v>0.25696016122999998</v>
      </c>
      <c r="V552" s="499">
        <v>0.86367600000000011</v>
      </c>
      <c r="W552" s="499">
        <v>0.21001829999999999</v>
      </c>
    </row>
    <row r="553" spans="1:23" customFormat="1" x14ac:dyDescent="0.3">
      <c r="A553" s="225" t="s">
        <v>1043</v>
      </c>
      <c r="B553" s="496" t="s">
        <v>840</v>
      </c>
      <c r="C553" s="496" t="s">
        <v>723</v>
      </c>
      <c r="D553" s="496" t="s">
        <v>524</v>
      </c>
      <c r="E553" s="497">
        <v>10.40155</v>
      </c>
      <c r="F553" s="498">
        <v>0.45010753205051163</v>
      </c>
      <c r="G553" s="498">
        <v>3.1638099898572802</v>
      </c>
      <c r="H553" s="498">
        <v>0.12378706827347848</v>
      </c>
      <c r="I553" s="498">
        <v>3.1422044383769727E-2</v>
      </c>
      <c r="J553" s="498">
        <v>1.4418216515807738E-2</v>
      </c>
      <c r="K553" s="498">
        <v>4.2369069994375834E-3</v>
      </c>
      <c r="L553" s="498">
        <v>3.4154357333282058E-2</v>
      </c>
      <c r="M553" s="498">
        <v>0.11534578981017252</v>
      </c>
      <c r="N553" s="498">
        <v>2.8246174848940785E-2</v>
      </c>
      <c r="O553" s="499">
        <v>4.6818159999999995</v>
      </c>
      <c r="P553" s="499">
        <v>32.908527799999995</v>
      </c>
      <c r="Q553" s="499">
        <v>1.2875773800000001</v>
      </c>
      <c r="R553" s="499">
        <v>0.32683796576000002</v>
      </c>
      <c r="S553" s="499">
        <v>0.14997179999999999</v>
      </c>
      <c r="T553" s="499">
        <v>4.4070399999999996E-2</v>
      </c>
      <c r="U553" s="499">
        <v>0.35525825552000001</v>
      </c>
      <c r="V553" s="499">
        <v>1.199775</v>
      </c>
      <c r="W553" s="499">
        <v>0.29380400000000001</v>
      </c>
    </row>
    <row r="554" spans="1:23" customFormat="1" x14ac:dyDescent="0.3">
      <c r="A554" s="225" t="s">
        <v>1044</v>
      </c>
      <c r="B554" s="496" t="s">
        <v>840</v>
      </c>
      <c r="C554" s="496" t="s">
        <v>723</v>
      </c>
      <c r="D554" s="496" t="s">
        <v>526</v>
      </c>
      <c r="E554" s="497">
        <v>6.4173900000000001</v>
      </c>
      <c r="F554" s="498">
        <v>1.0240330383535987</v>
      </c>
      <c r="G554" s="498">
        <v>2.4300247764278002</v>
      </c>
      <c r="H554" s="498">
        <v>0.1373584073899202</v>
      </c>
      <c r="I554" s="498">
        <v>1.9637081430301101E-2</v>
      </c>
      <c r="J554" s="498">
        <v>1.3503215481683362E-2</v>
      </c>
      <c r="K554" s="498">
        <v>4.0792752193648824E-3</v>
      </c>
      <c r="L554" s="498">
        <v>2.1344718522639271E-2</v>
      </c>
      <c r="M554" s="498">
        <v>0.10802553686155897</v>
      </c>
      <c r="N554" s="498">
        <v>2.7195230459735188E-2</v>
      </c>
      <c r="O554" s="499">
        <v>6.5716193800000005</v>
      </c>
      <c r="P554" s="499">
        <v>15.5944167</v>
      </c>
      <c r="Q554" s="499">
        <v>0.88148247000000002</v>
      </c>
      <c r="R554" s="499">
        <v>0.12601880999999998</v>
      </c>
      <c r="S554" s="499">
        <v>8.6655399999999994E-2</v>
      </c>
      <c r="T554" s="499">
        <v>2.6178300000000002E-2</v>
      </c>
      <c r="U554" s="499">
        <v>0.13697738320000002</v>
      </c>
      <c r="V554" s="499">
        <v>0.69324199999999991</v>
      </c>
      <c r="W554" s="499">
        <v>0.17452239999999999</v>
      </c>
    </row>
    <row r="555" spans="1:23" customFormat="1" x14ac:dyDescent="0.3">
      <c r="A555" s="225" t="s">
        <v>1045</v>
      </c>
      <c r="B555" s="496" t="s">
        <v>840</v>
      </c>
      <c r="C555" s="496" t="s">
        <v>723</v>
      </c>
      <c r="D555" s="496" t="s">
        <v>528</v>
      </c>
      <c r="E555" s="497">
        <v>9.770150000000001</v>
      </c>
      <c r="F555" s="498">
        <v>1.1927671079768478</v>
      </c>
      <c r="G555" s="498">
        <v>2.1464368612559683</v>
      </c>
      <c r="H555" s="498">
        <v>0.10454089241209191</v>
      </c>
      <c r="I555" s="498">
        <v>2.150075722481231E-2</v>
      </c>
      <c r="J555" s="498">
        <v>1.3207852489470479E-2</v>
      </c>
      <c r="K555" s="498">
        <v>3.9760290271899611E-3</v>
      </c>
      <c r="L555" s="498">
        <v>2.3370404333607979E-2</v>
      </c>
      <c r="M555" s="498">
        <v>0.10566275850421947</v>
      </c>
      <c r="N555" s="498">
        <v>2.6506962533840318E-2</v>
      </c>
      <c r="O555" s="499">
        <v>11.65351356</v>
      </c>
      <c r="P555" s="499">
        <v>20.971010100000001</v>
      </c>
      <c r="Q555" s="499">
        <v>1.0213801999999998</v>
      </c>
      <c r="R555" s="499">
        <v>0.2100656232</v>
      </c>
      <c r="S555" s="499">
        <v>0.12904270000000001</v>
      </c>
      <c r="T555" s="499">
        <v>3.8846400000000003E-2</v>
      </c>
      <c r="U555" s="499">
        <v>0.22833235590000001</v>
      </c>
      <c r="V555" s="499">
        <v>1.032341</v>
      </c>
      <c r="W555" s="499">
        <v>0.25897700000000001</v>
      </c>
    </row>
    <row r="556" spans="1:23" customFormat="1" x14ac:dyDescent="0.3">
      <c r="A556" s="225" t="s">
        <v>1046</v>
      </c>
      <c r="B556" s="496" t="s">
        <v>840</v>
      </c>
      <c r="C556" s="496" t="s">
        <v>723</v>
      </c>
      <c r="D556" s="496" t="s">
        <v>530</v>
      </c>
      <c r="E556" s="497">
        <v>14.155329999999999</v>
      </c>
      <c r="F556" s="498">
        <v>1.3158503828593189</v>
      </c>
      <c r="G556" s="498">
        <v>2.197052191647952</v>
      </c>
      <c r="H556" s="498">
        <v>0.10308530426348239</v>
      </c>
      <c r="I556" s="498">
        <v>1.5180836109084E-2</v>
      </c>
      <c r="J556" s="498">
        <v>1.4209460323425877E-2</v>
      </c>
      <c r="K556" s="498">
        <v>4.3262008021006928E-3</v>
      </c>
      <c r="L556" s="498">
        <v>1.650091314720321E-2</v>
      </c>
      <c r="M556" s="498">
        <v>0.11367548478205736</v>
      </c>
      <c r="N556" s="498">
        <v>2.8841503518462656E-2</v>
      </c>
      <c r="O556" s="499">
        <v>18.626296400000001</v>
      </c>
      <c r="P556" s="499">
        <v>31.099998800000002</v>
      </c>
      <c r="Q556" s="499">
        <v>1.4592065000000001</v>
      </c>
      <c r="R556" s="499">
        <v>0.2148897448</v>
      </c>
      <c r="S556" s="499">
        <v>0.2011396</v>
      </c>
      <c r="T556" s="499">
        <v>6.1238799999999996E-2</v>
      </c>
      <c r="U556" s="499">
        <v>0.23357587090000001</v>
      </c>
      <c r="V556" s="499">
        <v>1.6091139999999999</v>
      </c>
      <c r="W556" s="499">
        <v>0.40826099999999999</v>
      </c>
    </row>
    <row r="557" spans="1:23" customFormat="1" x14ac:dyDescent="0.3">
      <c r="A557" s="225" t="s">
        <v>1047</v>
      </c>
      <c r="B557" s="496" t="s">
        <v>840</v>
      </c>
      <c r="C557" s="496" t="s">
        <v>723</v>
      </c>
      <c r="D557" s="496" t="s">
        <v>532</v>
      </c>
      <c r="E557" s="497">
        <v>14.982800000000001</v>
      </c>
      <c r="F557" s="498">
        <v>1.2793407040072615</v>
      </c>
      <c r="G557" s="498">
        <v>1.7664158835464663</v>
      </c>
      <c r="H557" s="498">
        <v>9.0476906853191652E-2</v>
      </c>
      <c r="I557" s="498">
        <v>1.3508901507061431E-2</v>
      </c>
      <c r="J557" s="498">
        <v>1.419251408281496E-2</v>
      </c>
      <c r="K557" s="498">
        <v>4.3202805884080412E-3</v>
      </c>
      <c r="L557" s="498">
        <v>1.468366088448087E-2</v>
      </c>
      <c r="M557" s="498">
        <v>0.11354032624075606</v>
      </c>
      <c r="N557" s="498">
        <v>2.8802026323517631E-2</v>
      </c>
      <c r="O557" s="499">
        <v>19.1681059</v>
      </c>
      <c r="P557" s="499">
        <v>26.465855899999998</v>
      </c>
      <c r="Q557" s="499">
        <v>1.3555974</v>
      </c>
      <c r="R557" s="499">
        <v>0.20240116950000003</v>
      </c>
      <c r="S557" s="499">
        <v>0.21264359999999999</v>
      </c>
      <c r="T557" s="499">
        <v>6.4729900000000007E-2</v>
      </c>
      <c r="U557" s="499">
        <v>0.22000235429999998</v>
      </c>
      <c r="V557" s="499">
        <v>1.701152</v>
      </c>
      <c r="W557" s="499">
        <v>0.431535</v>
      </c>
    </row>
    <row r="558" spans="1:23" customFormat="1" x14ac:dyDescent="0.3">
      <c r="A558" s="225" t="s">
        <v>1048</v>
      </c>
      <c r="B558" s="496" t="s">
        <v>840</v>
      </c>
      <c r="C558" s="496" t="s">
        <v>723</v>
      </c>
      <c r="D558" s="496" t="s">
        <v>534</v>
      </c>
      <c r="E558" s="497">
        <v>16.84731</v>
      </c>
      <c r="F558" s="498">
        <v>0.87802525744466031</v>
      </c>
      <c r="G558" s="498">
        <v>1.7332011223156694</v>
      </c>
      <c r="H558" s="498">
        <v>7.6102451964141449E-2</v>
      </c>
      <c r="I558" s="498">
        <v>7.9523011804258359E-3</v>
      </c>
      <c r="J558" s="498">
        <v>1.424476667194941E-2</v>
      </c>
      <c r="K558" s="498">
        <v>4.29870406610907E-3</v>
      </c>
      <c r="L558" s="498">
        <v>8.6438278455136155E-3</v>
      </c>
      <c r="M558" s="498">
        <v>0.11395795530562446</v>
      </c>
      <c r="N558" s="498">
        <v>2.8658165606259993E-2</v>
      </c>
      <c r="O558" s="499">
        <v>14.792363700000001</v>
      </c>
      <c r="P558" s="499">
        <v>29.1997766</v>
      </c>
      <c r="Q558" s="499">
        <v>1.2821216</v>
      </c>
      <c r="R558" s="499">
        <v>0.13397488320000001</v>
      </c>
      <c r="S558" s="499">
        <v>0.23998600000000003</v>
      </c>
      <c r="T558" s="499">
        <v>7.2421600000000003E-2</v>
      </c>
      <c r="U558" s="499">
        <v>0.14562524729999998</v>
      </c>
      <c r="V558" s="499">
        <v>1.9198850000000001</v>
      </c>
      <c r="W558" s="499">
        <v>0.48281300000000005</v>
      </c>
    </row>
    <row r="559" spans="1:23" customFormat="1" x14ac:dyDescent="0.3">
      <c r="A559" s="225" t="s">
        <v>1049</v>
      </c>
      <c r="B559" s="496" t="s">
        <v>840</v>
      </c>
      <c r="C559" s="496" t="s">
        <v>723</v>
      </c>
      <c r="D559" s="496" t="s">
        <v>536</v>
      </c>
      <c r="E559" s="497">
        <v>21.41929</v>
      </c>
      <c r="F559" s="498">
        <v>0.8914879951669733</v>
      </c>
      <c r="G559" s="498">
        <v>1.7346968970493419</v>
      </c>
      <c r="H559" s="498">
        <v>7.5184280151209495E-2</v>
      </c>
      <c r="I559" s="498">
        <v>7.9523031762490735E-3</v>
      </c>
      <c r="J559" s="498">
        <v>1.4244729867329872E-2</v>
      </c>
      <c r="K559" s="498">
        <v>4.2986999102211133E-3</v>
      </c>
      <c r="L559" s="498">
        <v>8.6438410983744086E-3</v>
      </c>
      <c r="M559" s="498">
        <v>0.11395802568619222</v>
      </c>
      <c r="N559" s="498">
        <v>2.8658186149027348E-2</v>
      </c>
      <c r="O559" s="499">
        <v>19.0950399</v>
      </c>
      <c r="P559" s="499">
        <v>37.155975900000001</v>
      </c>
      <c r="Q559" s="499">
        <v>1.6103939</v>
      </c>
      <c r="R559" s="499">
        <v>0.1703326879</v>
      </c>
      <c r="S559" s="499">
        <v>0.30511200000000005</v>
      </c>
      <c r="T559" s="499">
        <v>9.2075099999999993E-2</v>
      </c>
      <c r="U559" s="499">
        <v>0.1851449392</v>
      </c>
      <c r="V559" s="499">
        <v>2.4409000000000001</v>
      </c>
      <c r="W559" s="499">
        <v>0.61383799999999999</v>
      </c>
    </row>
    <row r="560" spans="1:23" customFormat="1" x14ac:dyDescent="0.3">
      <c r="A560" s="225" t="s">
        <v>1050</v>
      </c>
      <c r="B560" s="496" t="s">
        <v>840</v>
      </c>
      <c r="C560" s="496" t="s">
        <v>723</v>
      </c>
      <c r="D560" s="496" t="s">
        <v>538</v>
      </c>
      <c r="E560" s="497">
        <v>19.9467</v>
      </c>
      <c r="F560" s="498">
        <v>0.86804624323822999</v>
      </c>
      <c r="G560" s="498">
        <v>1.6987008327191964</v>
      </c>
      <c r="H560" s="498">
        <v>7.4642898324033549E-2</v>
      </c>
      <c r="I560" s="498">
        <v>7.9523331528523512E-3</v>
      </c>
      <c r="J560" s="498">
        <v>1.4244762291506867E-2</v>
      </c>
      <c r="K560" s="498">
        <v>4.2987210917094058E-3</v>
      </c>
      <c r="L560" s="498">
        <v>8.6438682739500769E-3</v>
      </c>
      <c r="M560" s="498">
        <v>0.11395834900008524</v>
      </c>
      <c r="N560" s="498">
        <v>2.8658274301012195E-2</v>
      </c>
      <c r="O560" s="499">
        <v>17.314658000000001</v>
      </c>
      <c r="P560" s="499">
        <v>33.883475899999993</v>
      </c>
      <c r="Q560" s="499">
        <v>1.4888794999999999</v>
      </c>
      <c r="R560" s="499">
        <v>0.15862280369999998</v>
      </c>
      <c r="S560" s="499">
        <v>0.284136</v>
      </c>
      <c r="T560" s="499">
        <v>8.5745299999999997E-2</v>
      </c>
      <c r="U560" s="499">
        <v>0.1724166473</v>
      </c>
      <c r="V560" s="499">
        <v>2.2730930000000003</v>
      </c>
      <c r="W560" s="499">
        <v>0.57163799999999998</v>
      </c>
    </row>
    <row r="561" spans="1:23" customFormat="1" x14ac:dyDescent="0.3">
      <c r="A561" s="225" t="s">
        <v>1051</v>
      </c>
      <c r="B561" s="496" t="s">
        <v>840</v>
      </c>
      <c r="C561" s="496" t="s">
        <v>723</v>
      </c>
      <c r="D561" s="496" t="s">
        <v>540</v>
      </c>
      <c r="E561" s="497">
        <v>21.414149999999999</v>
      </c>
      <c r="F561" s="498">
        <v>0.82732292899788229</v>
      </c>
      <c r="G561" s="498">
        <v>1.6093163118778939</v>
      </c>
      <c r="H561" s="498">
        <v>7.2045880877830773E-2</v>
      </c>
      <c r="I561" s="498">
        <v>7.9523047424249864E-3</v>
      </c>
      <c r="J561" s="498">
        <v>1.4244786741477014E-2</v>
      </c>
      <c r="K561" s="498">
        <v>4.2987090311779833E-3</v>
      </c>
      <c r="L561" s="498">
        <v>8.6438450603923116E-3</v>
      </c>
      <c r="M561" s="498">
        <v>0.11395829393181611</v>
      </c>
      <c r="N561" s="498">
        <v>2.8658200302136672E-2</v>
      </c>
      <c r="O561" s="499">
        <v>17.7164173</v>
      </c>
      <c r="P561" s="499">
        <v>34.462140900000001</v>
      </c>
      <c r="Q561" s="499">
        <v>1.5428012999999998</v>
      </c>
      <c r="R561" s="499">
        <v>0.17029184660000002</v>
      </c>
      <c r="S561" s="499">
        <v>0.30503999999999998</v>
      </c>
      <c r="T561" s="499">
        <v>9.2053200000000002E-2</v>
      </c>
      <c r="U561" s="499">
        <v>0.18510059470000001</v>
      </c>
      <c r="V561" s="499">
        <v>2.4403199999999998</v>
      </c>
      <c r="W561" s="499">
        <v>0.61369099999999999</v>
      </c>
    </row>
    <row r="562" spans="1:23" customFormat="1" x14ac:dyDescent="0.3">
      <c r="A562" s="225" t="s">
        <v>1052</v>
      </c>
      <c r="B562" s="496" t="s">
        <v>840</v>
      </c>
      <c r="C562" s="496" t="s">
        <v>723</v>
      </c>
      <c r="D562" s="496" t="s">
        <v>542</v>
      </c>
      <c r="E562" s="497">
        <v>45.017099999999999</v>
      </c>
      <c r="F562" s="498">
        <v>0.83286369623987322</v>
      </c>
      <c r="G562" s="498">
        <v>1.6133026783155735</v>
      </c>
      <c r="H562" s="498">
        <v>7.2060450362195702E-2</v>
      </c>
      <c r="I562" s="498">
        <v>7.9523250276006228E-3</v>
      </c>
      <c r="J562" s="498">
        <v>1.4244786980947241E-2</v>
      </c>
      <c r="K562" s="498">
        <v>4.2987131556675136E-3</v>
      </c>
      <c r="L562" s="498">
        <v>8.6438376750168269E-3</v>
      </c>
      <c r="M562" s="498">
        <v>0.11395825142001595</v>
      </c>
      <c r="N562" s="498">
        <v>2.8658243200916984E-2</v>
      </c>
      <c r="O562" s="499">
        <v>37.493108299999996</v>
      </c>
      <c r="P562" s="499">
        <v>72.626208000000005</v>
      </c>
      <c r="Q562" s="499">
        <v>3.2439524999999998</v>
      </c>
      <c r="R562" s="499">
        <v>0.35799061100000001</v>
      </c>
      <c r="S562" s="499">
        <v>0.64125900000000002</v>
      </c>
      <c r="T562" s="499">
        <v>0.19351560000000001</v>
      </c>
      <c r="U562" s="499">
        <v>0.38912050500000001</v>
      </c>
      <c r="V562" s="499">
        <v>5.1300699999999999</v>
      </c>
      <c r="W562" s="499">
        <v>1.290111</v>
      </c>
    </row>
    <row r="563" spans="1:23" customFormat="1" x14ac:dyDescent="0.3">
      <c r="A563" s="225" t="s">
        <v>1053</v>
      </c>
      <c r="B563" s="496" t="s">
        <v>840</v>
      </c>
      <c r="C563" s="496" t="s">
        <v>723</v>
      </c>
      <c r="D563" s="496" t="s">
        <v>544</v>
      </c>
      <c r="E563" s="497">
        <v>51.623699999999999</v>
      </c>
      <c r="F563" s="498">
        <v>0.83286184833710086</v>
      </c>
      <c r="G563" s="498">
        <v>1.6133043543953649</v>
      </c>
      <c r="H563" s="498">
        <v>7.2060305634815011E-2</v>
      </c>
      <c r="I563" s="498">
        <v>7.9523102567231711E-3</v>
      </c>
      <c r="J563" s="498">
        <v>1.4244813912989578E-2</v>
      </c>
      <c r="K563" s="498">
        <v>4.2987077640696042E-3</v>
      </c>
      <c r="L563" s="498">
        <v>8.6438494722385264E-3</v>
      </c>
      <c r="M563" s="498">
        <v>0.11395831759443821</v>
      </c>
      <c r="N563" s="498">
        <v>2.8658232555977197E-2</v>
      </c>
      <c r="O563" s="499">
        <v>42.995410199999995</v>
      </c>
      <c r="P563" s="499">
        <v>83.284739999999999</v>
      </c>
      <c r="Q563" s="499">
        <v>3.7200195999999996</v>
      </c>
      <c r="R563" s="499">
        <v>0.41052767899999998</v>
      </c>
      <c r="S563" s="499">
        <v>0.73537000000000008</v>
      </c>
      <c r="T563" s="499">
        <v>0.22191520000000001</v>
      </c>
      <c r="U563" s="499">
        <v>0.446227492</v>
      </c>
      <c r="V563" s="499">
        <v>5.8829500000000001</v>
      </c>
      <c r="W563" s="499">
        <v>1.479444</v>
      </c>
    </row>
    <row r="564" spans="1:23" customFormat="1" x14ac:dyDescent="0.3">
      <c r="A564" s="225" t="s">
        <v>1054</v>
      </c>
      <c r="B564" s="496" t="s">
        <v>840</v>
      </c>
      <c r="C564" s="496" t="s">
        <v>723</v>
      </c>
      <c r="D564" s="496" t="s">
        <v>546</v>
      </c>
      <c r="E564" s="497">
        <v>54.883200000000002</v>
      </c>
      <c r="F564" s="498">
        <v>0.8328614913124599</v>
      </c>
      <c r="G564" s="498">
        <v>1.6133032330476356</v>
      </c>
      <c r="H564" s="498">
        <v>7.2060264343186978E-2</v>
      </c>
      <c r="I564" s="498">
        <v>7.9522844695644572E-3</v>
      </c>
      <c r="J564" s="498">
        <v>1.4244778001282722E-2</v>
      </c>
      <c r="K564" s="498">
        <v>4.2987070724739077E-3</v>
      </c>
      <c r="L564" s="498">
        <v>8.6438338325753594E-3</v>
      </c>
      <c r="M564" s="498">
        <v>0.11395818756923794</v>
      </c>
      <c r="N564" s="498">
        <v>2.8658168619905545E-2</v>
      </c>
      <c r="O564" s="499">
        <v>45.710103799999999</v>
      </c>
      <c r="P564" s="499">
        <v>88.543244000000001</v>
      </c>
      <c r="Q564" s="499">
        <v>3.9548978999999997</v>
      </c>
      <c r="R564" s="499">
        <v>0.43644681900000004</v>
      </c>
      <c r="S564" s="499">
        <v>0.78179899999999991</v>
      </c>
      <c r="T564" s="499">
        <v>0.23592679999999999</v>
      </c>
      <c r="U564" s="499">
        <v>0.47440126100000002</v>
      </c>
      <c r="V564" s="499">
        <v>6.2543899999999999</v>
      </c>
      <c r="W564" s="499">
        <v>1.5728520000000001</v>
      </c>
    </row>
    <row r="565" spans="1:23" customFormat="1" x14ac:dyDescent="0.3">
      <c r="A565" s="225" t="s">
        <v>1055</v>
      </c>
      <c r="B565" s="496" t="s">
        <v>840</v>
      </c>
      <c r="C565" s="496" t="s">
        <v>723</v>
      </c>
      <c r="D565" s="496" t="s">
        <v>548</v>
      </c>
      <c r="E565" s="497">
        <v>58.723799999999997</v>
      </c>
      <c r="F565" s="498">
        <v>0.83285995456697293</v>
      </c>
      <c r="G565" s="498">
        <v>1.6132983560328182</v>
      </c>
      <c r="H565" s="498">
        <v>6.7998572980631361E-2</v>
      </c>
      <c r="I565" s="498">
        <v>7.9522804723127592E-3</v>
      </c>
      <c r="J565" s="498">
        <v>1.4244752553479168E-2</v>
      </c>
      <c r="K565" s="498">
        <v>4.2987000160071382E-3</v>
      </c>
      <c r="L565" s="498">
        <v>8.6438019508274337E-3</v>
      </c>
      <c r="M565" s="498">
        <v>0.11395788419686738</v>
      </c>
      <c r="N565" s="498">
        <v>2.8658142013970486E-2</v>
      </c>
      <c r="O565" s="499">
        <v>48.908701400000005</v>
      </c>
      <c r="P565" s="499">
        <v>94.739010000000007</v>
      </c>
      <c r="Q565" s="499">
        <v>3.9931345999999994</v>
      </c>
      <c r="R565" s="499">
        <v>0.466988128</v>
      </c>
      <c r="S565" s="499">
        <v>0.83650599999999997</v>
      </c>
      <c r="T565" s="499">
        <v>0.25243599999999999</v>
      </c>
      <c r="U565" s="499">
        <v>0.50759689699999999</v>
      </c>
      <c r="V565" s="499">
        <v>6.6920400000000004</v>
      </c>
      <c r="W565" s="499">
        <v>1.6829149999999999</v>
      </c>
    </row>
    <row r="566" spans="1:23" customFormat="1" x14ac:dyDescent="0.3">
      <c r="A566" s="225" t="s">
        <v>1056</v>
      </c>
      <c r="B566" s="496" t="s">
        <v>840</v>
      </c>
      <c r="C566" s="496" t="s">
        <v>723</v>
      </c>
      <c r="D566" s="496" t="s">
        <v>550</v>
      </c>
      <c r="E566" s="497">
        <v>64.795299999999997</v>
      </c>
      <c r="F566" s="498">
        <v>0.83285930152341303</v>
      </c>
      <c r="G566" s="498">
        <v>1.6133051162661489</v>
      </c>
      <c r="H566" s="498">
        <v>6.7998740649398967E-2</v>
      </c>
      <c r="I566" s="498">
        <v>7.9522803042813301E-3</v>
      </c>
      <c r="J566" s="498">
        <v>1.424476775321667E-2</v>
      </c>
      <c r="K566" s="498">
        <v>4.2987068506512051E-3</v>
      </c>
      <c r="L566" s="498">
        <v>8.643836991263254E-3</v>
      </c>
      <c r="M566" s="498">
        <v>0.11395795682711554</v>
      </c>
      <c r="N566" s="498">
        <v>2.865808168185038E-2</v>
      </c>
      <c r="O566" s="499">
        <v>53.965368300000002</v>
      </c>
      <c r="P566" s="499">
        <v>104.534589</v>
      </c>
      <c r="Q566" s="499">
        <v>4.4059988000000008</v>
      </c>
      <c r="R566" s="499">
        <v>0.51527038800000002</v>
      </c>
      <c r="S566" s="499">
        <v>0.92299400000000009</v>
      </c>
      <c r="T566" s="499">
        <v>0.27853600000000001</v>
      </c>
      <c r="U566" s="499">
        <v>0.56008001099999993</v>
      </c>
      <c r="V566" s="499">
        <v>7.3839399999999991</v>
      </c>
      <c r="W566" s="499">
        <v>1.8569089999999999</v>
      </c>
    </row>
    <row r="567" spans="1:23" customFormat="1" x14ac:dyDescent="0.3">
      <c r="A567" s="225" t="s">
        <v>1057</v>
      </c>
      <c r="B567" s="496" t="s">
        <v>840</v>
      </c>
      <c r="C567" s="496" t="s">
        <v>723</v>
      </c>
      <c r="D567" s="496" t="s">
        <v>552</v>
      </c>
      <c r="E567" s="497">
        <v>69.412300000000002</v>
      </c>
      <c r="F567" s="498">
        <v>0.8305097381876122</v>
      </c>
      <c r="G567" s="498">
        <v>1.6020992244890315</v>
      </c>
      <c r="H567" s="498">
        <v>6.7926103874961632E-2</v>
      </c>
      <c r="I567" s="498">
        <v>7.6889514538489561E-3</v>
      </c>
      <c r="J567" s="498">
        <v>1.4244752010810763E-2</v>
      </c>
      <c r="K567" s="498">
        <v>4.2986905778946965E-3</v>
      </c>
      <c r="L567" s="498">
        <v>8.3575747526014842E-3</v>
      </c>
      <c r="M567" s="498">
        <v>0.11395790083313764</v>
      </c>
      <c r="N567" s="498">
        <v>2.8658076450427374E-2</v>
      </c>
      <c r="O567" s="499">
        <v>57.6475911</v>
      </c>
      <c r="P567" s="499">
        <v>111.205392</v>
      </c>
      <c r="Q567" s="499">
        <v>4.7149070999999996</v>
      </c>
      <c r="R567" s="499">
        <v>0.53370780499999992</v>
      </c>
      <c r="S567" s="499">
        <v>0.988761</v>
      </c>
      <c r="T567" s="499">
        <v>0.29838200000000004</v>
      </c>
      <c r="U567" s="499">
        <v>0.58011848600000004</v>
      </c>
      <c r="V567" s="499">
        <v>7.9100800000000007</v>
      </c>
      <c r="W567" s="499">
        <v>1.989223</v>
      </c>
    </row>
    <row r="568" spans="1:23" customFormat="1" x14ac:dyDescent="0.3">
      <c r="A568" s="225" t="s">
        <v>1058</v>
      </c>
      <c r="B568" s="496" t="s">
        <v>840</v>
      </c>
      <c r="C568" s="496" t="s">
        <v>723</v>
      </c>
      <c r="D568" s="496" t="s">
        <v>554</v>
      </c>
      <c r="E568" s="497">
        <v>72.802300000000002</v>
      </c>
      <c r="F568" s="498">
        <v>0.83051243298632049</v>
      </c>
      <c r="G568" s="498">
        <v>1.6021013484464088</v>
      </c>
      <c r="H568" s="498">
        <v>6.5558582627197215E-2</v>
      </c>
      <c r="I568" s="498">
        <v>7.6889751285330278E-3</v>
      </c>
      <c r="J568" s="498">
        <v>1.4244783475247347E-2</v>
      </c>
      <c r="K568" s="498">
        <v>4.2987103429424616E-3</v>
      </c>
      <c r="L568" s="498">
        <v>8.3576009823865451E-3</v>
      </c>
      <c r="M568" s="498">
        <v>0.11395807550036194</v>
      </c>
      <c r="N568" s="498">
        <v>2.8658256675956669E-2</v>
      </c>
      <c r="O568" s="499">
        <v>60.463215300000002</v>
      </c>
      <c r="P568" s="499">
        <v>116.636663</v>
      </c>
      <c r="Q568" s="499">
        <v>4.7728156000000004</v>
      </c>
      <c r="R568" s="499">
        <v>0.55977507400000004</v>
      </c>
      <c r="S568" s="499">
        <v>1.037053</v>
      </c>
      <c r="T568" s="499">
        <v>0.31295600000000001</v>
      </c>
      <c r="U568" s="499">
        <v>0.60845257399999997</v>
      </c>
      <c r="V568" s="499">
        <v>8.2964099999999998</v>
      </c>
      <c r="W568" s="499">
        <v>2.0863870000000002</v>
      </c>
    </row>
    <row r="569" spans="1:23" customFormat="1" x14ac:dyDescent="0.3">
      <c r="A569" s="225" t="s">
        <v>1059</v>
      </c>
      <c r="B569" s="496" t="s">
        <v>840</v>
      </c>
      <c r="C569" s="496" t="s">
        <v>723</v>
      </c>
      <c r="D569" s="496" t="s">
        <v>556</v>
      </c>
      <c r="E569" s="497">
        <v>75.915199999999999</v>
      </c>
      <c r="F569" s="498">
        <v>0.71816594963854397</v>
      </c>
      <c r="G569" s="498">
        <v>1.1587669004362762</v>
      </c>
      <c r="H569" s="498">
        <v>6.3023733060045953E-2</v>
      </c>
      <c r="I569" s="498">
        <v>5.2985075320884359E-3</v>
      </c>
      <c r="J569" s="498">
        <v>1.424477574978397E-2</v>
      </c>
      <c r="K569" s="498">
        <v>4.2987175163867056E-3</v>
      </c>
      <c r="L569" s="498">
        <v>5.7592562227327332E-3</v>
      </c>
      <c r="M569" s="498">
        <v>0.11395833772419753</v>
      </c>
      <c r="N569" s="498">
        <v>2.8658266065293907E-2</v>
      </c>
      <c r="O569" s="499">
        <v>54.519711699999995</v>
      </c>
      <c r="P569" s="499">
        <v>87.968020999999993</v>
      </c>
      <c r="Q569" s="499">
        <v>4.7844593</v>
      </c>
      <c r="R569" s="499">
        <v>0.40223725900000001</v>
      </c>
      <c r="S569" s="499">
        <v>1.0813950000000001</v>
      </c>
      <c r="T569" s="499">
        <v>0.32633800000000002</v>
      </c>
      <c r="U569" s="499">
        <v>0.43721508799999997</v>
      </c>
      <c r="V569" s="499">
        <v>8.6511700000000005</v>
      </c>
      <c r="W569" s="499">
        <v>2.1755979999999999</v>
      </c>
    </row>
    <row r="570" spans="1:23" customFormat="1" x14ac:dyDescent="0.3">
      <c r="A570" s="225" t="s">
        <v>1060</v>
      </c>
      <c r="B570" s="496" t="s">
        <v>840</v>
      </c>
      <c r="C570" s="496" t="s">
        <v>723</v>
      </c>
      <c r="D570" s="496" t="s">
        <v>558</v>
      </c>
      <c r="E570" s="497">
        <v>76.12</v>
      </c>
      <c r="F570" s="498">
        <v>0.71816615344193369</v>
      </c>
      <c r="G570" s="498">
        <v>1.158766986337362</v>
      </c>
      <c r="H570" s="498">
        <v>6.3023725696269045E-2</v>
      </c>
      <c r="I570" s="498">
        <v>5.2984888465580663E-3</v>
      </c>
      <c r="J570" s="498">
        <v>1.4244784550709407E-2</v>
      </c>
      <c r="K570" s="498">
        <v>4.2987125591171836E-3</v>
      </c>
      <c r="L570" s="498">
        <v>5.7592609038360481E-3</v>
      </c>
      <c r="M570" s="498">
        <v>0.11395835522858644</v>
      </c>
      <c r="N570" s="498">
        <v>2.8658184445612189E-2</v>
      </c>
      <c r="O570" s="499">
        <v>54.666807599999999</v>
      </c>
      <c r="P570" s="499">
        <v>88.205342999999999</v>
      </c>
      <c r="Q570" s="499">
        <v>4.7973660000000002</v>
      </c>
      <c r="R570" s="499">
        <v>0.40332097100000003</v>
      </c>
      <c r="S570" s="499">
        <v>1.0843130000000001</v>
      </c>
      <c r="T570" s="499">
        <v>0.32721800000000001</v>
      </c>
      <c r="U570" s="499">
        <v>0.43839494000000001</v>
      </c>
      <c r="V570" s="499">
        <v>8.6745099999999997</v>
      </c>
      <c r="W570" s="499">
        <v>2.1814610000000001</v>
      </c>
    </row>
    <row r="571" spans="1:23" customFormat="1" x14ac:dyDescent="0.3">
      <c r="A571" s="225" t="s">
        <v>1806</v>
      </c>
      <c r="B571" s="496" t="s">
        <v>840</v>
      </c>
      <c r="C571" s="496" t="s">
        <v>723</v>
      </c>
      <c r="D571" s="496" t="s">
        <v>1718</v>
      </c>
      <c r="E571" s="497">
        <v>76.459599999999995</v>
      </c>
      <c r="F571" s="498">
        <v>0.70857383637895055</v>
      </c>
      <c r="G571" s="498">
        <v>1.1414276689912057</v>
      </c>
      <c r="H571" s="498">
        <v>5.9934132535352007E-2</v>
      </c>
      <c r="I571" s="498">
        <v>5.1422076626087511E-3</v>
      </c>
      <c r="J571" s="498">
        <v>1.4576717639119222E-2</v>
      </c>
      <c r="K571" s="498">
        <v>4.2987015364977059E-3</v>
      </c>
      <c r="L571" s="498">
        <v>5.5893706218708974E-3</v>
      </c>
      <c r="M571" s="498">
        <v>0.11661387190097777</v>
      </c>
      <c r="N571" s="498">
        <v>2.8658062558527646E-2</v>
      </c>
      <c r="O571" s="499">
        <v>54.177272100000003</v>
      </c>
      <c r="P571" s="499">
        <v>87.273102999999992</v>
      </c>
      <c r="Q571" s="499">
        <v>4.5825398000000002</v>
      </c>
      <c r="R571" s="499">
        <v>0.393171141</v>
      </c>
      <c r="S571" s="499">
        <v>1.11453</v>
      </c>
      <c r="T571" s="499">
        <v>0.328677</v>
      </c>
      <c r="U571" s="499">
        <v>0.42736104200000002</v>
      </c>
      <c r="V571" s="499">
        <v>8.9162499999999998</v>
      </c>
      <c r="W571" s="499">
        <v>2.1911840000000002</v>
      </c>
    </row>
    <row r="572" spans="1:23" customFormat="1" x14ac:dyDescent="0.3">
      <c r="A572" s="225" t="s">
        <v>1807</v>
      </c>
      <c r="B572" s="496" t="s">
        <v>840</v>
      </c>
      <c r="C572" s="496" t="s">
        <v>723</v>
      </c>
      <c r="D572" s="496" t="s">
        <v>1720</v>
      </c>
      <c r="E572" s="497">
        <v>76.593600000000009</v>
      </c>
      <c r="F572" s="498">
        <v>0.70857595543230756</v>
      </c>
      <c r="G572" s="498">
        <v>1.1414303544943702</v>
      </c>
      <c r="H572" s="498">
        <v>5.9934320883206944E-2</v>
      </c>
      <c r="I572" s="498">
        <v>5.1422180834952268E-3</v>
      </c>
      <c r="J572" s="498">
        <v>1.457674009316705E-2</v>
      </c>
      <c r="K572" s="498">
        <v>4.2987142528879687E-3</v>
      </c>
      <c r="L572" s="498">
        <v>5.5893793867894956E-3</v>
      </c>
      <c r="M572" s="498">
        <v>0.1166139207453364</v>
      </c>
      <c r="N572" s="498">
        <v>2.865816465083244E-2</v>
      </c>
      <c r="O572" s="499">
        <v>54.272383300000001</v>
      </c>
      <c r="P572" s="499">
        <v>87.426259999999999</v>
      </c>
      <c r="Q572" s="499">
        <v>4.5905854000000001</v>
      </c>
      <c r="R572" s="499">
        <v>0.39386099500000005</v>
      </c>
      <c r="S572" s="499">
        <v>1.1164849999999999</v>
      </c>
      <c r="T572" s="499">
        <v>0.32925399999999999</v>
      </c>
      <c r="U572" s="499">
        <v>0.42811068899999993</v>
      </c>
      <c r="V572" s="499">
        <v>8.9318799999999996</v>
      </c>
      <c r="W572" s="499">
        <v>2.1950319999999999</v>
      </c>
    </row>
    <row r="573" spans="1:23" customFormat="1" x14ac:dyDescent="0.3">
      <c r="A573" s="225" t="s">
        <v>1061</v>
      </c>
      <c r="B573" s="496" t="s">
        <v>840</v>
      </c>
      <c r="C573" s="496" t="s">
        <v>756</v>
      </c>
      <c r="D573" s="496" t="s">
        <v>757</v>
      </c>
      <c r="E573" s="497">
        <v>23553.132290000001</v>
      </c>
      <c r="F573" s="498">
        <v>0.45057217211426775</v>
      </c>
      <c r="G573" s="498">
        <v>0.6616348612364541</v>
      </c>
      <c r="H573" s="498">
        <v>6.6564632249174194E-2</v>
      </c>
      <c r="I573" s="498">
        <v>1.6288919006874052E-2</v>
      </c>
      <c r="J573" s="498">
        <v>9.4862368176339053E-3</v>
      </c>
      <c r="K573" s="498">
        <v>2.5388304860576149E-3</v>
      </c>
      <c r="L573" s="498">
        <v>1.7705407279822991E-2</v>
      </c>
      <c r="M573" s="498">
        <v>7.5889893751367371E-2</v>
      </c>
      <c r="N573" s="498">
        <v>1.6925616520621172E-2</v>
      </c>
      <c r="O573" s="499">
        <v>10612.385975999998</v>
      </c>
      <c r="P573" s="499">
        <v>15583.573414377997</v>
      </c>
      <c r="Q573" s="499">
        <v>1567.8055892</v>
      </c>
      <c r="R573" s="499">
        <v>383.65506422999999</v>
      </c>
      <c r="S573" s="499">
        <v>223.43059070000001</v>
      </c>
      <c r="T573" s="499">
        <v>59.79741030000001</v>
      </c>
      <c r="U573" s="499">
        <v>417.01779990999995</v>
      </c>
      <c r="V573" s="499">
        <v>1787.4447070000001</v>
      </c>
      <c r="W573" s="499">
        <v>398.65128499999997</v>
      </c>
    </row>
    <row r="574" spans="1:23" customFormat="1" x14ac:dyDescent="0.3">
      <c r="A574" s="225" t="s">
        <v>1063</v>
      </c>
      <c r="B574" s="496" t="s">
        <v>840</v>
      </c>
      <c r="C574" s="496" t="s">
        <v>756</v>
      </c>
      <c r="D574" s="496" t="s">
        <v>502</v>
      </c>
      <c r="E574" s="497">
        <v>48.1584</v>
      </c>
      <c r="F574" s="498">
        <v>2.3410954288348451</v>
      </c>
      <c r="G574" s="498">
        <v>6.7670819061887437</v>
      </c>
      <c r="H574" s="498">
        <v>0.70764340385062618</v>
      </c>
      <c r="I574" s="498">
        <v>0.63647749447656077</v>
      </c>
      <c r="J574" s="498">
        <v>1.252039104289179E-2</v>
      </c>
      <c r="K574" s="498">
        <v>2.9069674241669159E-3</v>
      </c>
      <c r="L574" s="498">
        <v>0.69182423585501174</v>
      </c>
      <c r="M574" s="498">
        <v>0.10016300375427756</v>
      </c>
      <c r="N574" s="498">
        <v>1.9379879730223596E-2</v>
      </c>
      <c r="O574" s="499">
        <v>112.74341010000001</v>
      </c>
      <c r="P574" s="499">
        <v>325.89183727099999</v>
      </c>
      <c r="Q574" s="499">
        <v>34.078974099999996</v>
      </c>
      <c r="R574" s="499">
        <v>30.651737770000004</v>
      </c>
      <c r="S574" s="499">
        <v>0.602962</v>
      </c>
      <c r="T574" s="499">
        <v>0.13999490000000001</v>
      </c>
      <c r="U574" s="499">
        <v>33.317148279999998</v>
      </c>
      <c r="V574" s="499">
        <v>4.82369</v>
      </c>
      <c r="W574" s="499">
        <v>0.93330400000000002</v>
      </c>
    </row>
    <row r="575" spans="1:23" customFormat="1" x14ac:dyDescent="0.3">
      <c r="A575" s="225" t="s">
        <v>1064</v>
      </c>
      <c r="B575" s="496" t="s">
        <v>840</v>
      </c>
      <c r="C575" s="496" t="s">
        <v>756</v>
      </c>
      <c r="D575" s="496" t="s">
        <v>504</v>
      </c>
      <c r="E575" s="497">
        <v>12.283390000000001</v>
      </c>
      <c r="F575" s="498">
        <v>2.303609109537351</v>
      </c>
      <c r="G575" s="498">
        <v>4.7761200561896997</v>
      </c>
      <c r="H575" s="498">
        <v>0.67729308440096747</v>
      </c>
      <c r="I575" s="498">
        <v>0.60184140941547892</v>
      </c>
      <c r="J575" s="498">
        <v>1.0076998287931913E-2</v>
      </c>
      <c r="K575" s="498">
        <v>2.6105741167544139E-3</v>
      </c>
      <c r="L575" s="498">
        <v>0.65417691533037692</v>
      </c>
      <c r="M575" s="498">
        <v>8.0615937457004946E-2</v>
      </c>
      <c r="N575" s="498">
        <v>1.7403990266530656E-2</v>
      </c>
      <c r="O575" s="499">
        <v>28.296129100000002</v>
      </c>
      <c r="P575" s="499">
        <v>58.666945337000001</v>
      </c>
      <c r="Q575" s="499">
        <v>8.3194551000000008</v>
      </c>
      <c r="R575" s="499">
        <v>7.3926527499999999</v>
      </c>
      <c r="S575" s="499">
        <v>0.12377969999999999</v>
      </c>
      <c r="T575" s="499">
        <v>3.2066700000000004E-2</v>
      </c>
      <c r="U575" s="499">
        <v>8.0355101799999993</v>
      </c>
      <c r="V575" s="499">
        <v>0.99023700000000003</v>
      </c>
      <c r="W575" s="499">
        <v>0.21378</v>
      </c>
    </row>
    <row r="576" spans="1:23" customFormat="1" x14ac:dyDescent="0.3">
      <c r="A576" s="225" t="s">
        <v>1065</v>
      </c>
      <c r="B576" s="496" t="s">
        <v>840</v>
      </c>
      <c r="C576" s="496" t="s">
        <v>756</v>
      </c>
      <c r="D576" s="496" t="s">
        <v>506</v>
      </c>
      <c r="E576" s="497">
        <v>25.184600000000003</v>
      </c>
      <c r="F576" s="498">
        <v>2.2770916512471904</v>
      </c>
      <c r="G576" s="498">
        <v>4.6780141920062253</v>
      </c>
      <c r="H576" s="498">
        <v>0.70463772305297667</v>
      </c>
      <c r="I576" s="498">
        <v>0.59271979940122133</v>
      </c>
      <c r="J576" s="498">
        <v>1.0284737498312459E-2</v>
      </c>
      <c r="K576" s="498">
        <v>2.5461512193959797E-3</v>
      </c>
      <c r="L576" s="498">
        <v>0.64426264026428848</v>
      </c>
      <c r="M576" s="498">
        <v>8.2277741159279855E-2</v>
      </c>
      <c r="N576" s="498">
        <v>1.6974420876249771E-2</v>
      </c>
      <c r="O576" s="499">
        <v>57.347642399999998</v>
      </c>
      <c r="P576" s="499">
        <v>117.81391622</v>
      </c>
      <c r="Q576" s="499">
        <v>17.746019199999999</v>
      </c>
      <c r="R576" s="499">
        <v>14.927411060000001</v>
      </c>
      <c r="S576" s="499">
        <v>0.259017</v>
      </c>
      <c r="T576" s="499">
        <v>6.4123799999999995E-2</v>
      </c>
      <c r="U576" s="499">
        <v>16.225496890000002</v>
      </c>
      <c r="V576" s="499">
        <v>2.0721319999999999</v>
      </c>
      <c r="W576" s="499">
        <v>0.42749400000000004</v>
      </c>
    </row>
    <row r="577" spans="1:23" customFormat="1" x14ac:dyDescent="0.3">
      <c r="A577" s="225" t="s">
        <v>1066</v>
      </c>
      <c r="B577" s="496" t="s">
        <v>840</v>
      </c>
      <c r="C577" s="496" t="s">
        <v>756</v>
      </c>
      <c r="D577" s="496" t="s">
        <v>508</v>
      </c>
      <c r="E577" s="497">
        <v>31.527700000000003</v>
      </c>
      <c r="F577" s="498">
        <v>2.265074854810214</v>
      </c>
      <c r="G577" s="498">
        <v>4.5508778114166262</v>
      </c>
      <c r="H577" s="498">
        <v>0.69423143775156437</v>
      </c>
      <c r="I577" s="498">
        <v>0.58000996393647486</v>
      </c>
      <c r="J577" s="498">
        <v>9.0336434310146312E-3</v>
      </c>
      <c r="K577" s="498">
        <v>2.4346907639948359E-3</v>
      </c>
      <c r="L577" s="498">
        <v>0.63044800318450123</v>
      </c>
      <c r="M577" s="498">
        <v>7.2268957139277515E-2</v>
      </c>
      <c r="N577" s="498">
        <v>1.6231345768958724E-2</v>
      </c>
      <c r="O577" s="499">
        <v>71.412600499999996</v>
      </c>
      <c r="P577" s="499">
        <v>143.47871037499999</v>
      </c>
      <c r="Q577" s="499">
        <v>21.887520499999997</v>
      </c>
      <c r="R577" s="499">
        <v>18.286380139999999</v>
      </c>
      <c r="S577" s="499">
        <v>0.28481000000000001</v>
      </c>
      <c r="T577" s="499">
        <v>7.6760200000000001E-2</v>
      </c>
      <c r="U577" s="499">
        <v>19.876575510000002</v>
      </c>
      <c r="V577" s="499">
        <v>2.2784740000000001</v>
      </c>
      <c r="W577" s="499">
        <v>0.511737</v>
      </c>
    </row>
    <row r="578" spans="1:23" customFormat="1" x14ac:dyDescent="0.3">
      <c r="A578" s="225" t="s">
        <v>1067</v>
      </c>
      <c r="B578" s="496" t="s">
        <v>840</v>
      </c>
      <c r="C578" s="496" t="s">
        <v>756</v>
      </c>
      <c r="D578" s="496" t="s">
        <v>510</v>
      </c>
      <c r="E578" s="497">
        <v>33.470799999999997</v>
      </c>
      <c r="F578" s="498">
        <v>2.2669723221434803</v>
      </c>
      <c r="G578" s="498">
        <v>4.5444587435914299</v>
      </c>
      <c r="H578" s="498">
        <v>0.68624710792690946</v>
      </c>
      <c r="I578" s="498">
        <v>0.57925147740717298</v>
      </c>
      <c r="J578" s="498">
        <v>8.8232429460903244E-3</v>
      </c>
      <c r="K578" s="498">
        <v>2.425893614732842E-3</v>
      </c>
      <c r="L578" s="498">
        <v>0.62962358981560052</v>
      </c>
      <c r="M578" s="498">
        <v>7.0585824061570088E-2</v>
      </c>
      <c r="N578" s="498">
        <v>1.6172693810724573E-2</v>
      </c>
      <c r="O578" s="499">
        <v>75.877377199999998</v>
      </c>
      <c r="P578" s="499">
        <v>152.10666971500001</v>
      </c>
      <c r="Q578" s="499">
        <v>22.969239699999999</v>
      </c>
      <c r="R578" s="499">
        <v>19.388010350000002</v>
      </c>
      <c r="S578" s="499">
        <v>0.295321</v>
      </c>
      <c r="T578" s="499">
        <v>8.1196600000000008E-2</v>
      </c>
      <c r="U578" s="499">
        <v>21.074005249999999</v>
      </c>
      <c r="V578" s="499">
        <v>2.3625639999999999</v>
      </c>
      <c r="W578" s="499">
        <v>0.54131299999999993</v>
      </c>
    </row>
    <row r="579" spans="1:23" customFormat="1" x14ac:dyDescent="0.3">
      <c r="A579" s="225" t="s">
        <v>1068</v>
      </c>
      <c r="B579" s="496" t="s">
        <v>840</v>
      </c>
      <c r="C579" s="496" t="s">
        <v>756</v>
      </c>
      <c r="D579" s="496" t="s">
        <v>512</v>
      </c>
      <c r="E579" s="497">
        <v>45.101100000000002</v>
      </c>
      <c r="F579" s="498">
        <v>1.4562418322391248</v>
      </c>
      <c r="G579" s="498">
        <v>2.7891481134606471</v>
      </c>
      <c r="H579" s="498">
        <v>0.44675532525814227</v>
      </c>
      <c r="I579" s="498">
        <v>0.50618064038349386</v>
      </c>
      <c r="J579" s="498">
        <v>8.6183263822833586E-3</v>
      </c>
      <c r="K579" s="498">
        <v>2.4217591145227054E-3</v>
      </c>
      <c r="L579" s="498">
        <v>0.55019706659039358</v>
      </c>
      <c r="M579" s="498">
        <v>6.8946655403083285E-2</v>
      </c>
      <c r="N579" s="498">
        <v>1.614512728070934E-2</v>
      </c>
      <c r="O579" s="499">
        <v>65.678108499999993</v>
      </c>
      <c r="P579" s="499">
        <v>125.79364797999999</v>
      </c>
      <c r="Q579" s="499">
        <v>20.149156600000001</v>
      </c>
      <c r="R579" s="499">
        <v>22.829303679999995</v>
      </c>
      <c r="S579" s="499">
        <v>0.38869600000000004</v>
      </c>
      <c r="T579" s="499">
        <v>0.10922399999999999</v>
      </c>
      <c r="U579" s="499">
        <v>24.814492919999999</v>
      </c>
      <c r="V579" s="499">
        <v>3.1095699999999997</v>
      </c>
      <c r="W579" s="499">
        <v>0.728163</v>
      </c>
    </row>
    <row r="580" spans="1:23" customFormat="1" x14ac:dyDescent="0.3">
      <c r="A580" s="225" t="s">
        <v>1069</v>
      </c>
      <c r="B580" s="496" t="s">
        <v>840</v>
      </c>
      <c r="C580" s="496" t="s">
        <v>756</v>
      </c>
      <c r="D580" s="496" t="s">
        <v>514</v>
      </c>
      <c r="E580" s="497">
        <v>61.119</v>
      </c>
      <c r="F580" s="498">
        <v>1.4740043390762283</v>
      </c>
      <c r="G580" s="498">
        <v>2.8258422112600008</v>
      </c>
      <c r="H580" s="498">
        <v>0.45186945139809226</v>
      </c>
      <c r="I580" s="498">
        <v>0.50656667991950133</v>
      </c>
      <c r="J580" s="498">
        <v>9.0519642009849639E-3</v>
      </c>
      <c r="K580" s="498">
        <v>2.4208069503754972E-3</v>
      </c>
      <c r="L580" s="498">
        <v>0.5506171706016133</v>
      </c>
      <c r="M580" s="498">
        <v>7.241561543873426E-2</v>
      </c>
      <c r="N580" s="498">
        <v>1.6138794810124511E-2</v>
      </c>
      <c r="O580" s="499">
        <v>90.089671199999998</v>
      </c>
      <c r="P580" s="499">
        <v>172.71265011</v>
      </c>
      <c r="Q580" s="499">
        <v>27.617809000000001</v>
      </c>
      <c r="R580" s="499">
        <v>30.960848910000003</v>
      </c>
      <c r="S580" s="499">
        <v>0.55324700000000004</v>
      </c>
      <c r="T580" s="499">
        <v>0.14795730000000001</v>
      </c>
      <c r="U580" s="499">
        <v>33.653170850000002</v>
      </c>
      <c r="V580" s="499">
        <v>4.4259699999999995</v>
      </c>
      <c r="W580" s="499">
        <v>0.98638700000000001</v>
      </c>
    </row>
    <row r="581" spans="1:23" customFormat="1" x14ac:dyDescent="0.3">
      <c r="A581" s="225" t="s">
        <v>1070</v>
      </c>
      <c r="B581" s="496" t="s">
        <v>840</v>
      </c>
      <c r="C581" s="496" t="s">
        <v>756</v>
      </c>
      <c r="D581" s="496" t="s">
        <v>516</v>
      </c>
      <c r="E581" s="497">
        <v>98.128699999999995</v>
      </c>
      <c r="F581" s="498">
        <v>1.4699337808408752</v>
      </c>
      <c r="G581" s="498">
        <v>2.8106006301927979</v>
      </c>
      <c r="H581" s="498">
        <v>0.45077976168032385</v>
      </c>
      <c r="I581" s="498">
        <v>0.50479602705426652</v>
      </c>
      <c r="J581" s="498">
        <v>8.727212324223188E-3</v>
      </c>
      <c r="K581" s="498">
        <v>2.405289176357172E-3</v>
      </c>
      <c r="L581" s="498">
        <v>0.54869475494936759</v>
      </c>
      <c r="M581" s="498">
        <v>6.9817800500770924E-2</v>
      </c>
      <c r="N581" s="498">
        <v>1.6035349495101842E-2</v>
      </c>
      <c r="O581" s="499">
        <v>144.24269099999998</v>
      </c>
      <c r="P581" s="499">
        <v>275.80058606</v>
      </c>
      <c r="Q581" s="499">
        <v>44.234431999999991</v>
      </c>
      <c r="R581" s="499">
        <v>49.534977900000001</v>
      </c>
      <c r="S581" s="499">
        <v>0.85638999999999998</v>
      </c>
      <c r="T581" s="499">
        <v>0.23602790000000001</v>
      </c>
      <c r="U581" s="499">
        <v>53.842703</v>
      </c>
      <c r="V581" s="499">
        <v>6.8511299999999995</v>
      </c>
      <c r="W581" s="499">
        <v>1.573528</v>
      </c>
    </row>
    <row r="582" spans="1:23" customFormat="1" x14ac:dyDescent="0.3">
      <c r="A582" s="225" t="s">
        <v>1071</v>
      </c>
      <c r="B582" s="496" t="s">
        <v>840</v>
      </c>
      <c r="C582" s="496" t="s">
        <v>756</v>
      </c>
      <c r="D582" s="496" t="s">
        <v>518</v>
      </c>
      <c r="E582" s="497">
        <v>136.19819999999999</v>
      </c>
      <c r="F582" s="498">
        <v>1.4573893340734314</v>
      </c>
      <c r="G582" s="498">
        <v>2.7670395005954562</v>
      </c>
      <c r="H582" s="498">
        <v>0.44743976792644841</v>
      </c>
      <c r="I582" s="498">
        <v>0.49983059320901457</v>
      </c>
      <c r="J582" s="498">
        <v>8.2303216929445477E-3</v>
      </c>
      <c r="K582" s="498">
        <v>2.3665510997942707E-3</v>
      </c>
      <c r="L582" s="498">
        <v>0.54329646353622874</v>
      </c>
      <c r="M582" s="498">
        <v>6.584264696596577E-2</v>
      </c>
      <c r="N582" s="498">
        <v>1.5777110123334964E-2</v>
      </c>
      <c r="O582" s="499">
        <v>198.49380400000001</v>
      </c>
      <c r="P582" s="499">
        <v>376.86579931</v>
      </c>
      <c r="Q582" s="499">
        <v>60.940491000000002</v>
      </c>
      <c r="R582" s="499">
        <v>68.076027100000005</v>
      </c>
      <c r="S582" s="499">
        <v>1.1209549999999999</v>
      </c>
      <c r="T582" s="499">
        <v>0.32232</v>
      </c>
      <c r="U582" s="499">
        <v>73.996000399999986</v>
      </c>
      <c r="V582" s="499">
        <v>8.967649999999999</v>
      </c>
      <c r="W582" s="499">
        <v>2.1488139999999998</v>
      </c>
    </row>
    <row r="583" spans="1:23" customFormat="1" x14ac:dyDescent="0.3">
      <c r="A583" s="225" t="s">
        <v>1072</v>
      </c>
      <c r="B583" s="496" t="s">
        <v>840</v>
      </c>
      <c r="C583" s="496" t="s">
        <v>756</v>
      </c>
      <c r="D583" s="496" t="s">
        <v>520</v>
      </c>
      <c r="E583" s="497">
        <v>145.4195</v>
      </c>
      <c r="F583" s="498">
        <v>0.44689123535701891</v>
      </c>
      <c r="G583" s="498">
        <v>1.7352126021613332</v>
      </c>
      <c r="H583" s="498">
        <v>9.8694604231206948E-2</v>
      </c>
      <c r="I583" s="498">
        <v>1.9671045561289926E-2</v>
      </c>
      <c r="J583" s="498">
        <v>9.7560505984410611E-3</v>
      </c>
      <c r="K583" s="498">
        <v>2.525741045733206E-3</v>
      </c>
      <c r="L583" s="498">
        <v>2.1381662156725885E-2</v>
      </c>
      <c r="M583" s="498">
        <v>7.8048404787528489E-2</v>
      </c>
      <c r="N583" s="498">
        <v>1.6838388249168786E-2</v>
      </c>
      <c r="O583" s="499">
        <v>64.986700000000013</v>
      </c>
      <c r="P583" s="499">
        <v>252.33374899999998</v>
      </c>
      <c r="Q583" s="499">
        <v>14.352119999999999</v>
      </c>
      <c r="R583" s="499">
        <v>2.8605536100000002</v>
      </c>
      <c r="S583" s="499">
        <v>1.41872</v>
      </c>
      <c r="T583" s="499">
        <v>0.36729199999999995</v>
      </c>
      <c r="U583" s="499">
        <v>3.1093106199999996</v>
      </c>
      <c r="V583" s="499">
        <v>11.34976</v>
      </c>
      <c r="W583" s="499">
        <v>2.4486300000000001</v>
      </c>
    </row>
    <row r="584" spans="1:23" customFormat="1" x14ac:dyDescent="0.3">
      <c r="A584" s="225" t="s">
        <v>1073</v>
      </c>
      <c r="B584" s="496" t="s">
        <v>840</v>
      </c>
      <c r="C584" s="496" t="s">
        <v>756</v>
      </c>
      <c r="D584" s="496" t="s">
        <v>522</v>
      </c>
      <c r="E584" s="497">
        <v>141.4888</v>
      </c>
      <c r="F584" s="498">
        <v>0.37212556753608766</v>
      </c>
      <c r="G584" s="498">
        <v>1.5526298123950446</v>
      </c>
      <c r="H584" s="498">
        <v>9.1109755683842109E-2</v>
      </c>
      <c r="I584" s="498">
        <v>1.8284078881155259E-2</v>
      </c>
      <c r="J584" s="498">
        <v>7.0351646208039083E-3</v>
      </c>
      <c r="K584" s="498">
        <v>2.2013120473139921E-3</v>
      </c>
      <c r="L584" s="498">
        <v>1.9873969388389753E-2</v>
      </c>
      <c r="M584" s="498">
        <v>5.6281274560247875E-2</v>
      </c>
      <c r="N584" s="498">
        <v>1.467550788472303E-2</v>
      </c>
      <c r="O584" s="499">
        <v>52.651600000000002</v>
      </c>
      <c r="P584" s="499">
        <v>219.67972899999998</v>
      </c>
      <c r="Q584" s="499">
        <v>12.89101</v>
      </c>
      <c r="R584" s="499">
        <v>2.5869923799999999</v>
      </c>
      <c r="S584" s="499">
        <v>0.99539699999999998</v>
      </c>
      <c r="T584" s="499">
        <v>0.31146099999999999</v>
      </c>
      <c r="U584" s="499">
        <v>2.81194408</v>
      </c>
      <c r="V584" s="499">
        <v>7.9631699999999999</v>
      </c>
      <c r="W584" s="499">
        <v>2.0764199999999997</v>
      </c>
    </row>
    <row r="585" spans="1:23" customFormat="1" x14ac:dyDescent="0.3">
      <c r="A585" s="225" t="s">
        <v>1074</v>
      </c>
      <c r="B585" s="496" t="s">
        <v>840</v>
      </c>
      <c r="C585" s="496" t="s">
        <v>756</v>
      </c>
      <c r="D585" s="496" t="s">
        <v>524</v>
      </c>
      <c r="E585" s="497">
        <v>72.192700000000002</v>
      </c>
      <c r="F585" s="498">
        <v>0.44922312089726524</v>
      </c>
      <c r="G585" s="498">
        <v>1.7873093401410391</v>
      </c>
      <c r="H585" s="498">
        <v>9.8917688353531583E-2</v>
      </c>
      <c r="I585" s="498">
        <v>2.0176500117047847E-2</v>
      </c>
      <c r="J585" s="498">
        <v>1.0137880976885474E-2</v>
      </c>
      <c r="K585" s="498">
        <v>2.6218094073223465E-3</v>
      </c>
      <c r="L585" s="498">
        <v>2.1931047876031787E-2</v>
      </c>
      <c r="M585" s="498">
        <v>8.1102937000555458E-2</v>
      </c>
      <c r="N585" s="498">
        <v>1.7478789406685163E-2</v>
      </c>
      <c r="O585" s="499">
        <v>32.430630000000001</v>
      </c>
      <c r="P585" s="499">
        <v>129.030687</v>
      </c>
      <c r="Q585" s="499">
        <v>7.1411349999999993</v>
      </c>
      <c r="R585" s="499">
        <v>1.4565960200000001</v>
      </c>
      <c r="S585" s="499">
        <v>0.731881</v>
      </c>
      <c r="T585" s="499">
        <v>0.18927549999999999</v>
      </c>
      <c r="U585" s="499">
        <v>1.58326156</v>
      </c>
      <c r="V585" s="499">
        <v>5.8550400000000007</v>
      </c>
      <c r="W585" s="499">
        <v>1.261841</v>
      </c>
    </row>
    <row r="586" spans="1:23" customFormat="1" x14ac:dyDescent="0.3">
      <c r="A586" s="225" t="s">
        <v>1075</v>
      </c>
      <c r="B586" s="496" t="s">
        <v>840</v>
      </c>
      <c r="C586" s="496" t="s">
        <v>756</v>
      </c>
      <c r="D586" s="496" t="s">
        <v>526</v>
      </c>
      <c r="E586" s="497">
        <v>64.456800000000001</v>
      </c>
      <c r="F586" s="498">
        <v>0.49502497021260755</v>
      </c>
      <c r="G586" s="498">
        <v>1.1432974798624815</v>
      </c>
      <c r="H586" s="498">
        <v>8.3364113638902324E-2</v>
      </c>
      <c r="I586" s="498">
        <v>1.8513219861985078E-2</v>
      </c>
      <c r="J586" s="498">
        <v>8.8188368023234161E-3</v>
      </c>
      <c r="K586" s="498">
        <v>2.4666350175621501E-3</v>
      </c>
      <c r="L586" s="498">
        <v>2.0123146820816423E-2</v>
      </c>
      <c r="M586" s="498">
        <v>7.0550508247384291E-2</v>
      </c>
      <c r="N586" s="498">
        <v>1.644431619317124E-2</v>
      </c>
      <c r="O586" s="499">
        <v>31.907725500000002</v>
      </c>
      <c r="P586" s="499">
        <v>73.693297000000001</v>
      </c>
      <c r="Q586" s="499">
        <v>5.3733839999999997</v>
      </c>
      <c r="R586" s="499">
        <v>1.1933029099999999</v>
      </c>
      <c r="S586" s="499">
        <v>0.56843399999999999</v>
      </c>
      <c r="T586" s="499">
        <v>0.1589914</v>
      </c>
      <c r="U586" s="499">
        <v>1.29707365</v>
      </c>
      <c r="V586" s="499">
        <v>4.5474600000000001</v>
      </c>
      <c r="W586" s="499">
        <v>1.0599479999999999</v>
      </c>
    </row>
    <row r="587" spans="1:23" customFormat="1" x14ac:dyDescent="0.3">
      <c r="A587" s="225" t="s">
        <v>1076</v>
      </c>
      <c r="B587" s="496" t="s">
        <v>840</v>
      </c>
      <c r="C587" s="496" t="s">
        <v>756</v>
      </c>
      <c r="D587" s="496" t="s">
        <v>528</v>
      </c>
      <c r="E587" s="497">
        <v>149.45850000000002</v>
      </c>
      <c r="F587" s="498">
        <v>0.43931422769531336</v>
      </c>
      <c r="G587" s="498">
        <v>0.99137700431892439</v>
      </c>
      <c r="H587" s="498">
        <v>7.2857341670095707E-2</v>
      </c>
      <c r="I587" s="498">
        <v>1.5716533686608657E-2</v>
      </c>
      <c r="J587" s="498">
        <v>6.5862363130902556E-3</v>
      </c>
      <c r="K587" s="498">
        <v>2.1925417423565739E-3</v>
      </c>
      <c r="L587" s="498">
        <v>1.7083239293850801E-2</v>
      </c>
      <c r="M587" s="498">
        <v>5.2689810214875697E-2</v>
      </c>
      <c r="N587" s="498">
        <v>1.4617007396702094E-2</v>
      </c>
      <c r="O587" s="499">
        <v>65.659245499999997</v>
      </c>
      <c r="P587" s="499">
        <v>148.16971999999998</v>
      </c>
      <c r="Q587" s="499">
        <v>10.889149</v>
      </c>
      <c r="R587" s="499">
        <v>2.3489695500000001</v>
      </c>
      <c r="S587" s="499">
        <v>0.98436900000000005</v>
      </c>
      <c r="T587" s="499">
        <v>0.32769400000000004</v>
      </c>
      <c r="U587" s="499">
        <v>2.5532353200000002</v>
      </c>
      <c r="V587" s="499">
        <v>7.8749400000000005</v>
      </c>
      <c r="W587" s="499">
        <v>2.1846360000000002</v>
      </c>
    </row>
    <row r="588" spans="1:23" customFormat="1" x14ac:dyDescent="0.3">
      <c r="A588" s="225" t="s">
        <v>1077</v>
      </c>
      <c r="B588" s="496" t="s">
        <v>840</v>
      </c>
      <c r="C588" s="496" t="s">
        <v>756</v>
      </c>
      <c r="D588" s="496" t="s">
        <v>530</v>
      </c>
      <c r="E588" s="497">
        <v>222.14179999999999</v>
      </c>
      <c r="F588" s="498">
        <v>0.45550724357144851</v>
      </c>
      <c r="G588" s="498">
        <v>0.980659155548393</v>
      </c>
      <c r="H588" s="498">
        <v>7.3273611720081511E-2</v>
      </c>
      <c r="I588" s="498">
        <v>1.6323127389802371E-2</v>
      </c>
      <c r="J588" s="498">
        <v>7.0890125136286817E-3</v>
      </c>
      <c r="K588" s="498">
        <v>2.2452820675802573E-3</v>
      </c>
      <c r="L588" s="498">
        <v>1.774257838911902E-2</v>
      </c>
      <c r="M588" s="498">
        <v>5.6712109112287745E-2</v>
      </c>
      <c r="N588" s="498">
        <v>1.4968592133493112E-2</v>
      </c>
      <c r="O588" s="499">
        <v>101.18719899999999</v>
      </c>
      <c r="P588" s="499">
        <v>217.84539000000001</v>
      </c>
      <c r="Q588" s="499">
        <v>16.277132000000002</v>
      </c>
      <c r="R588" s="499">
        <v>3.6260488999999998</v>
      </c>
      <c r="S588" s="499">
        <v>1.5747659999999999</v>
      </c>
      <c r="T588" s="499">
        <v>0.49877099999999996</v>
      </c>
      <c r="U588" s="499">
        <v>3.9413682999999997</v>
      </c>
      <c r="V588" s="499">
        <v>12.598130000000001</v>
      </c>
      <c r="W588" s="499">
        <v>3.3251499999999998</v>
      </c>
    </row>
    <row r="589" spans="1:23" customFormat="1" x14ac:dyDescent="0.3">
      <c r="A589" s="225" t="s">
        <v>1078</v>
      </c>
      <c r="B589" s="496" t="s">
        <v>840</v>
      </c>
      <c r="C589" s="496" t="s">
        <v>756</v>
      </c>
      <c r="D589" s="496" t="s">
        <v>532</v>
      </c>
      <c r="E589" s="497">
        <v>213.3663</v>
      </c>
      <c r="F589" s="498">
        <v>0.48840776167557859</v>
      </c>
      <c r="G589" s="498">
        <v>1.0439936391079567</v>
      </c>
      <c r="H589" s="498">
        <v>7.5533446472099863E-2</v>
      </c>
      <c r="I589" s="498">
        <v>1.6861960862610451E-2</v>
      </c>
      <c r="J589" s="498">
        <v>8.5951530302582919E-3</v>
      </c>
      <c r="K589" s="498">
        <v>2.4403197693356449E-3</v>
      </c>
      <c r="L589" s="498">
        <v>1.8328284269821429E-2</v>
      </c>
      <c r="M589" s="498">
        <v>6.8761046144587973E-2</v>
      </c>
      <c r="N589" s="498">
        <v>1.6268829707409279E-2</v>
      </c>
      <c r="O589" s="499">
        <v>104.209757</v>
      </c>
      <c r="P589" s="499">
        <v>222.75306</v>
      </c>
      <c r="Q589" s="499">
        <v>16.116292000000001</v>
      </c>
      <c r="R589" s="499">
        <v>3.5977741999999999</v>
      </c>
      <c r="S589" s="499">
        <v>1.8339159999999999</v>
      </c>
      <c r="T589" s="499">
        <v>0.52068199999999998</v>
      </c>
      <c r="U589" s="499">
        <v>3.9106381999999997</v>
      </c>
      <c r="V589" s="499">
        <v>14.671290000000001</v>
      </c>
      <c r="W589" s="499">
        <v>3.4712200000000002</v>
      </c>
    </row>
    <row r="590" spans="1:23" customFormat="1" x14ac:dyDescent="0.3">
      <c r="A590" s="225" t="s">
        <v>1079</v>
      </c>
      <c r="B590" s="496" t="s">
        <v>840</v>
      </c>
      <c r="C590" s="496" t="s">
        <v>756</v>
      </c>
      <c r="D590" s="496" t="s">
        <v>534</v>
      </c>
      <c r="E590" s="497">
        <v>467.661</v>
      </c>
      <c r="F590" s="498">
        <v>0.44975742899236842</v>
      </c>
      <c r="G590" s="498">
        <v>0.78681936274352582</v>
      </c>
      <c r="H590" s="498">
        <v>6.1936595097731043E-2</v>
      </c>
      <c r="I590" s="498">
        <v>5.5551031623333998E-3</v>
      </c>
      <c r="J590" s="498">
        <v>9.5214054625038236E-3</v>
      </c>
      <c r="K590" s="498">
        <v>2.5489724394379687E-3</v>
      </c>
      <c r="L590" s="498">
        <v>6.0381693149524985E-3</v>
      </c>
      <c r="M590" s="498">
        <v>7.6171414764113321E-2</v>
      </c>
      <c r="N590" s="498">
        <v>1.6993249383634727E-2</v>
      </c>
      <c r="O590" s="499">
        <v>210.33400900000001</v>
      </c>
      <c r="P590" s="499">
        <v>367.96473000000003</v>
      </c>
      <c r="Q590" s="499">
        <v>28.965329999999998</v>
      </c>
      <c r="R590" s="499">
        <v>2.5979051000000002</v>
      </c>
      <c r="S590" s="499">
        <v>4.4527900000000002</v>
      </c>
      <c r="T590" s="499">
        <v>1.1920549999999999</v>
      </c>
      <c r="U590" s="499">
        <v>2.8238163000000003</v>
      </c>
      <c r="V590" s="499">
        <v>35.622399999999999</v>
      </c>
      <c r="W590" s="499">
        <v>7.9470799999999997</v>
      </c>
    </row>
    <row r="591" spans="1:23" customFormat="1" x14ac:dyDescent="0.3">
      <c r="A591" s="225" t="s">
        <v>1080</v>
      </c>
      <c r="B591" s="496" t="s">
        <v>840</v>
      </c>
      <c r="C591" s="496" t="s">
        <v>756</v>
      </c>
      <c r="D591" s="496" t="s">
        <v>536</v>
      </c>
      <c r="E591" s="497">
        <v>619.45000000000005</v>
      </c>
      <c r="F591" s="498">
        <v>0.46284925014125422</v>
      </c>
      <c r="G591" s="498">
        <v>0.73361648236338683</v>
      </c>
      <c r="H591" s="498">
        <v>5.9564371619985464E-2</v>
      </c>
      <c r="I591" s="498">
        <v>5.5550993623375566E-3</v>
      </c>
      <c r="J591" s="498">
        <v>9.52138187101461E-3</v>
      </c>
      <c r="K591" s="498">
        <v>2.5489724755831784E-3</v>
      </c>
      <c r="L591" s="498">
        <v>6.0381754782468317E-3</v>
      </c>
      <c r="M591" s="498">
        <v>7.61712809750585E-2</v>
      </c>
      <c r="N591" s="498">
        <v>1.6993219791750745E-2</v>
      </c>
      <c r="O591" s="499">
        <v>286.71196799999996</v>
      </c>
      <c r="P591" s="499">
        <v>454.43873000000002</v>
      </c>
      <c r="Q591" s="499">
        <v>36.897149999999996</v>
      </c>
      <c r="R591" s="499">
        <v>3.4411062999999995</v>
      </c>
      <c r="S591" s="499">
        <v>5.8980200000000007</v>
      </c>
      <c r="T591" s="499">
        <v>1.5789610000000001</v>
      </c>
      <c r="U591" s="499">
        <v>3.7403478000000003</v>
      </c>
      <c r="V591" s="499">
        <v>47.184299999999993</v>
      </c>
      <c r="W591" s="499">
        <v>10.526450000000001</v>
      </c>
    </row>
    <row r="592" spans="1:23" customFormat="1" x14ac:dyDescent="0.3">
      <c r="A592" s="225" t="s">
        <v>1081</v>
      </c>
      <c r="B592" s="496" t="s">
        <v>840</v>
      </c>
      <c r="C592" s="496" t="s">
        <v>756</v>
      </c>
      <c r="D592" s="496" t="s">
        <v>538</v>
      </c>
      <c r="E592" s="497">
        <v>755.005</v>
      </c>
      <c r="F592" s="498">
        <v>0.4476767279686889</v>
      </c>
      <c r="G592" s="498">
        <v>0.71584618644909637</v>
      </c>
      <c r="H592" s="498">
        <v>5.9273925338242793E-2</v>
      </c>
      <c r="I592" s="498">
        <v>5.5550829464705524E-3</v>
      </c>
      <c r="J592" s="498">
        <v>9.5213674081628587E-3</v>
      </c>
      <c r="K592" s="498">
        <v>2.5489711988662326E-3</v>
      </c>
      <c r="L592" s="498">
        <v>6.0381604095337132E-3</v>
      </c>
      <c r="M592" s="498">
        <v>7.617075383606732E-2</v>
      </c>
      <c r="N592" s="498">
        <v>1.6993185475592879E-2</v>
      </c>
      <c r="O592" s="499">
        <v>337.99816799999996</v>
      </c>
      <c r="P592" s="499">
        <v>540.46744999999999</v>
      </c>
      <c r="Q592" s="499">
        <v>44.752110000000002</v>
      </c>
      <c r="R592" s="499">
        <v>4.1941153999999994</v>
      </c>
      <c r="S592" s="499">
        <v>7.1886799999999997</v>
      </c>
      <c r="T592" s="499">
        <v>1.9244859999999999</v>
      </c>
      <c r="U592" s="499">
        <v>4.558841300000001</v>
      </c>
      <c r="V592" s="499">
        <v>57.509300000000003</v>
      </c>
      <c r="W592" s="499">
        <v>12.829940000000001</v>
      </c>
    </row>
    <row r="593" spans="1:23" customFormat="1" x14ac:dyDescent="0.3">
      <c r="A593" s="225" t="s">
        <v>1082</v>
      </c>
      <c r="B593" s="496" t="s">
        <v>840</v>
      </c>
      <c r="C593" s="496" t="s">
        <v>756</v>
      </c>
      <c r="D593" s="496" t="s">
        <v>540</v>
      </c>
      <c r="E593" s="497">
        <v>939.08699999999999</v>
      </c>
      <c r="F593" s="498">
        <v>0.44415091466498846</v>
      </c>
      <c r="G593" s="498">
        <v>0.69523635190349775</v>
      </c>
      <c r="H593" s="498">
        <v>5.8282363614872747E-2</v>
      </c>
      <c r="I593" s="498">
        <v>5.5551035207600571E-3</v>
      </c>
      <c r="J593" s="498">
        <v>9.5213861974449646E-3</v>
      </c>
      <c r="K593" s="498">
        <v>2.5489757604992935E-3</v>
      </c>
      <c r="L593" s="498">
        <v>6.0381784648280709E-3</v>
      </c>
      <c r="M593" s="498">
        <v>7.6171110876841017E-2</v>
      </c>
      <c r="N593" s="498">
        <v>1.6993228529412076E-2</v>
      </c>
      <c r="O593" s="499">
        <v>417.09635000000003</v>
      </c>
      <c r="P593" s="499">
        <v>652.88742000000002</v>
      </c>
      <c r="Q593" s="499">
        <v>54.732210000000002</v>
      </c>
      <c r="R593" s="499">
        <v>5.2167254999999999</v>
      </c>
      <c r="S593" s="499">
        <v>8.9414099999999994</v>
      </c>
      <c r="T593" s="499">
        <v>2.39371</v>
      </c>
      <c r="U593" s="499">
        <v>5.6703748999999988</v>
      </c>
      <c r="V593" s="499">
        <v>71.531300000000002</v>
      </c>
      <c r="W593" s="499">
        <v>15.958119999999999</v>
      </c>
    </row>
    <row r="594" spans="1:23" customFormat="1" x14ac:dyDescent="0.3">
      <c r="A594" s="225" t="s">
        <v>1083</v>
      </c>
      <c r="B594" s="496" t="s">
        <v>840</v>
      </c>
      <c r="C594" s="496" t="s">
        <v>756</v>
      </c>
      <c r="D594" s="496" t="s">
        <v>542</v>
      </c>
      <c r="E594" s="497">
        <v>1009.4190000000001</v>
      </c>
      <c r="F594" s="498">
        <v>0.45026020909057585</v>
      </c>
      <c r="G594" s="498">
        <v>0.6647835933343833</v>
      </c>
      <c r="H594" s="498">
        <v>5.7881365419117335E-2</v>
      </c>
      <c r="I594" s="498">
        <v>5.5551052635228774E-3</v>
      </c>
      <c r="J594" s="498">
        <v>9.5213979526836724E-3</v>
      </c>
      <c r="K594" s="498">
        <v>2.548981146580359E-3</v>
      </c>
      <c r="L594" s="498">
        <v>6.0381704723212054E-3</v>
      </c>
      <c r="M594" s="498">
        <v>7.617124306160275E-2</v>
      </c>
      <c r="N594" s="498">
        <v>1.6993250572854283E-2</v>
      </c>
      <c r="O594" s="499">
        <v>454.50121000000001</v>
      </c>
      <c r="P594" s="499">
        <v>671.04518999999993</v>
      </c>
      <c r="Q594" s="499">
        <v>58.426550000000006</v>
      </c>
      <c r="R594" s="499">
        <v>5.6074288000000001</v>
      </c>
      <c r="S594" s="499">
        <v>9.6110800000000012</v>
      </c>
      <c r="T594" s="499">
        <v>2.5729899999999999</v>
      </c>
      <c r="U594" s="499">
        <v>6.0950439999999997</v>
      </c>
      <c r="V594" s="499">
        <v>76.8887</v>
      </c>
      <c r="W594" s="499">
        <v>17.153309999999998</v>
      </c>
    </row>
    <row r="595" spans="1:23" customFormat="1" x14ac:dyDescent="0.3">
      <c r="A595" s="225" t="s">
        <v>1084</v>
      </c>
      <c r="B595" s="496" t="s">
        <v>840</v>
      </c>
      <c r="C595" s="496" t="s">
        <v>756</v>
      </c>
      <c r="D595" s="496" t="s">
        <v>544</v>
      </c>
      <c r="E595" s="497">
        <v>1207.6280000000002</v>
      </c>
      <c r="F595" s="498">
        <v>0.45025742198756563</v>
      </c>
      <c r="G595" s="498">
        <v>0.65568993928593899</v>
      </c>
      <c r="H595" s="498">
        <v>5.7881044493834195E-2</v>
      </c>
      <c r="I595" s="498">
        <v>5.5550884047074088E-3</v>
      </c>
      <c r="J595" s="498">
        <v>9.5213592265167742E-3</v>
      </c>
      <c r="K595" s="498">
        <v>2.548955473043023E-3</v>
      </c>
      <c r="L595" s="498">
        <v>6.0381547960133407E-3</v>
      </c>
      <c r="M595" s="498">
        <v>7.6170890373525604E-2</v>
      </c>
      <c r="N595" s="498">
        <v>1.699320486109961E-2</v>
      </c>
      <c r="O595" s="499">
        <v>543.74347</v>
      </c>
      <c r="P595" s="499">
        <v>791.82953000000009</v>
      </c>
      <c r="Q595" s="499">
        <v>69.898770000000013</v>
      </c>
      <c r="R595" s="499">
        <v>6.7084802999999997</v>
      </c>
      <c r="S595" s="499">
        <v>11.49826</v>
      </c>
      <c r="T595" s="499">
        <v>3.0781900000000002</v>
      </c>
      <c r="U595" s="499">
        <v>7.2918447999999998</v>
      </c>
      <c r="V595" s="499">
        <v>91.986099999999993</v>
      </c>
      <c r="W595" s="499">
        <v>20.521470000000001</v>
      </c>
    </row>
    <row r="596" spans="1:23" customFormat="1" x14ac:dyDescent="0.3">
      <c r="A596" s="225" t="s">
        <v>1085</v>
      </c>
      <c r="B596" s="496" t="s">
        <v>840</v>
      </c>
      <c r="C596" s="496" t="s">
        <v>756</v>
      </c>
      <c r="D596" s="496" t="s">
        <v>546</v>
      </c>
      <c r="E596" s="497">
        <v>1335.2840000000001</v>
      </c>
      <c r="F596" s="498">
        <v>0.4502595627596826</v>
      </c>
      <c r="G596" s="498">
        <v>0.64660300730031961</v>
      </c>
      <c r="H596" s="498">
        <v>5.7881259717033985E-2</v>
      </c>
      <c r="I596" s="498">
        <v>5.5550992897391111E-3</v>
      </c>
      <c r="J596" s="498">
        <v>9.521375228041376E-3</v>
      </c>
      <c r="K596" s="498">
        <v>2.5489633665946722E-3</v>
      </c>
      <c r="L596" s="498">
        <v>6.0381638662636563E-3</v>
      </c>
      <c r="M596" s="498">
        <v>7.6171061736679244E-2</v>
      </c>
      <c r="N596" s="498">
        <v>1.6993201446284086E-2</v>
      </c>
      <c r="O596" s="499">
        <v>601.22439000000008</v>
      </c>
      <c r="P596" s="499">
        <v>863.39865000000009</v>
      </c>
      <c r="Q596" s="499">
        <v>77.287920000000014</v>
      </c>
      <c r="R596" s="499">
        <v>7.4176352000000003</v>
      </c>
      <c r="S596" s="499">
        <v>12.713740000000001</v>
      </c>
      <c r="T596" s="499">
        <v>3.4035900000000003</v>
      </c>
      <c r="U596" s="499">
        <v>8.0626636000000005</v>
      </c>
      <c r="V596" s="499">
        <v>101.71000000000001</v>
      </c>
      <c r="W596" s="499">
        <v>22.690750000000001</v>
      </c>
    </row>
    <row r="597" spans="1:23" customFormat="1" x14ac:dyDescent="0.3">
      <c r="A597" s="225" t="s">
        <v>1086</v>
      </c>
      <c r="B597" s="496" t="s">
        <v>840</v>
      </c>
      <c r="C597" s="496" t="s">
        <v>756</v>
      </c>
      <c r="D597" s="496" t="s">
        <v>548</v>
      </c>
      <c r="E597" s="497">
        <v>1479.6689999999999</v>
      </c>
      <c r="F597" s="498">
        <v>0.4489165752610888</v>
      </c>
      <c r="G597" s="498">
        <v>0.63585625568961712</v>
      </c>
      <c r="H597" s="498">
        <v>5.6363152840263601E-2</v>
      </c>
      <c r="I597" s="498">
        <v>5.5194691515467317E-3</v>
      </c>
      <c r="J597" s="498">
        <v>9.5734113507818311E-3</v>
      </c>
      <c r="K597" s="498">
        <v>2.5489754803270192E-3</v>
      </c>
      <c r="L597" s="498">
        <v>5.9994466329969746E-3</v>
      </c>
      <c r="M597" s="498">
        <v>7.6587331355864055E-2</v>
      </c>
      <c r="N597" s="498">
        <v>1.6993192396407578E-2</v>
      </c>
      <c r="O597" s="499">
        <v>664.24793999999997</v>
      </c>
      <c r="P597" s="499">
        <v>940.85679000000005</v>
      </c>
      <c r="Q597" s="499">
        <v>83.398809999999997</v>
      </c>
      <c r="R597" s="499">
        <v>8.1669874</v>
      </c>
      <c r="S597" s="499">
        <v>14.165480000000001</v>
      </c>
      <c r="T597" s="499">
        <v>3.7716400000000001</v>
      </c>
      <c r="U597" s="499">
        <v>8.8771951999999992</v>
      </c>
      <c r="V597" s="499">
        <v>113.32390000000001</v>
      </c>
      <c r="W597" s="499">
        <v>25.144300000000001</v>
      </c>
    </row>
    <row r="598" spans="1:23" customFormat="1" x14ac:dyDescent="0.3">
      <c r="A598" s="225" t="s">
        <v>1087</v>
      </c>
      <c r="B598" s="496" t="s">
        <v>840</v>
      </c>
      <c r="C598" s="496" t="s">
        <v>756</v>
      </c>
      <c r="D598" s="496" t="s">
        <v>550</v>
      </c>
      <c r="E598" s="497">
        <v>1682.854</v>
      </c>
      <c r="F598" s="498">
        <v>0.44891619237319458</v>
      </c>
      <c r="G598" s="498">
        <v>0.62676625542085052</v>
      </c>
      <c r="H598" s="498">
        <v>5.6238865641345004E-2</v>
      </c>
      <c r="I598" s="498">
        <v>5.5194687120807872E-3</v>
      </c>
      <c r="J598" s="498">
        <v>9.5734270471472885E-3</v>
      </c>
      <c r="K598" s="498">
        <v>2.5489674089374365E-3</v>
      </c>
      <c r="L598" s="498">
        <v>5.9994461789317421E-3</v>
      </c>
      <c r="M598" s="498">
        <v>7.6587333185172329E-2</v>
      </c>
      <c r="N598" s="498">
        <v>1.6993215097685241E-2</v>
      </c>
      <c r="O598" s="499">
        <v>755.46041000000002</v>
      </c>
      <c r="P598" s="499">
        <v>1054.7561000000001</v>
      </c>
      <c r="Q598" s="499">
        <v>94.641800000000003</v>
      </c>
      <c r="R598" s="499">
        <v>9.2884600000000006</v>
      </c>
      <c r="S598" s="499">
        <v>16.110680000000002</v>
      </c>
      <c r="T598" s="499">
        <v>4.2895400000000006</v>
      </c>
      <c r="U598" s="499">
        <v>10.096191999999999</v>
      </c>
      <c r="V598" s="499">
        <v>128.8853</v>
      </c>
      <c r="W598" s="499">
        <v>28.597100000000001</v>
      </c>
    </row>
    <row r="599" spans="1:23" customFormat="1" x14ac:dyDescent="0.3">
      <c r="A599" s="225" t="s">
        <v>1088</v>
      </c>
      <c r="B599" s="496" t="s">
        <v>840</v>
      </c>
      <c r="C599" s="496" t="s">
        <v>756</v>
      </c>
      <c r="D599" s="496" t="s">
        <v>552</v>
      </c>
      <c r="E599" s="497">
        <v>1853.8679999999999</v>
      </c>
      <c r="F599" s="498">
        <v>0.44658661242332254</v>
      </c>
      <c r="G599" s="498">
        <v>0.60111917353339062</v>
      </c>
      <c r="H599" s="498">
        <v>5.6053618704244322E-2</v>
      </c>
      <c r="I599" s="498">
        <v>5.3090009644699626E-3</v>
      </c>
      <c r="J599" s="498">
        <v>9.5734324126636842E-3</v>
      </c>
      <c r="K599" s="498">
        <v>2.5489786759359347E-3</v>
      </c>
      <c r="L599" s="498">
        <v>5.7706778476137458E-3</v>
      </c>
      <c r="M599" s="498">
        <v>7.6587437724800256E-2</v>
      </c>
      <c r="N599" s="498">
        <v>1.6993281075027997E-2</v>
      </c>
      <c r="O599" s="499">
        <v>827.91263000000004</v>
      </c>
      <c r="P599" s="499">
        <v>1114.3955999999998</v>
      </c>
      <c r="Q599" s="499">
        <v>103.91601000000001</v>
      </c>
      <c r="R599" s="499">
        <v>9.8421870000000009</v>
      </c>
      <c r="S599" s="499">
        <v>17.747879999999999</v>
      </c>
      <c r="T599" s="499">
        <v>4.7254699999999996</v>
      </c>
      <c r="U599" s="499">
        <v>10.698074999999999</v>
      </c>
      <c r="V599" s="499">
        <v>141.983</v>
      </c>
      <c r="W599" s="499">
        <v>31.503300000000003</v>
      </c>
    </row>
    <row r="600" spans="1:23" customFormat="1" x14ac:dyDescent="0.3">
      <c r="A600" s="225" t="s">
        <v>1089</v>
      </c>
      <c r="B600" s="496" t="s">
        <v>840</v>
      </c>
      <c r="C600" s="496" t="s">
        <v>756</v>
      </c>
      <c r="D600" s="496" t="s">
        <v>554</v>
      </c>
      <c r="E600" s="497">
        <v>1995.5279999999998</v>
      </c>
      <c r="F600" s="498">
        <v>0.44655455598718741</v>
      </c>
      <c r="G600" s="498">
        <v>0.60105425731936613</v>
      </c>
      <c r="H600" s="498">
        <v>5.5197797274706251E-2</v>
      </c>
      <c r="I600" s="498">
        <v>5.3057496562313334E-3</v>
      </c>
      <c r="J600" s="498">
        <v>9.5700887183742863E-3</v>
      </c>
      <c r="K600" s="498">
        <v>2.5489745069976473E-3</v>
      </c>
      <c r="L600" s="498">
        <v>5.7671373190453859E-3</v>
      </c>
      <c r="M600" s="498">
        <v>7.6560990374477333E-2</v>
      </c>
      <c r="N600" s="498">
        <v>1.6993246900068554E-2</v>
      </c>
      <c r="O600" s="499">
        <v>891.11212</v>
      </c>
      <c r="P600" s="499">
        <v>1199.4205999999999</v>
      </c>
      <c r="Q600" s="499">
        <v>110.14875000000001</v>
      </c>
      <c r="R600" s="499">
        <v>10.587771999999999</v>
      </c>
      <c r="S600" s="499">
        <v>19.097380000000001</v>
      </c>
      <c r="T600" s="499">
        <v>5.0865500000000008</v>
      </c>
      <c r="U600" s="499">
        <v>11.508483999999999</v>
      </c>
      <c r="V600" s="499">
        <v>152.77959999999999</v>
      </c>
      <c r="W600" s="499">
        <v>33.910499999999999</v>
      </c>
    </row>
    <row r="601" spans="1:23" customFormat="1" x14ac:dyDescent="0.3">
      <c r="A601" s="225" t="s">
        <v>1090</v>
      </c>
      <c r="B601" s="496" t="s">
        <v>840</v>
      </c>
      <c r="C601" s="496" t="s">
        <v>756</v>
      </c>
      <c r="D601" s="496" t="s">
        <v>556</v>
      </c>
      <c r="E601" s="497">
        <v>2135.6039999999998</v>
      </c>
      <c r="F601" s="498">
        <v>0.38210105431531322</v>
      </c>
      <c r="G601" s="498">
        <v>0.450481774711042</v>
      </c>
      <c r="H601" s="498">
        <v>5.3732040209701806E-2</v>
      </c>
      <c r="I601" s="498">
        <v>3.5545714467663482E-3</v>
      </c>
      <c r="J601" s="498">
        <v>9.5700654241142082E-3</v>
      </c>
      <c r="K601" s="498">
        <v>2.5489697528193432E-3</v>
      </c>
      <c r="L601" s="498">
        <v>3.8636765055693853E-3</v>
      </c>
      <c r="M601" s="498">
        <v>7.6560869899101158E-2</v>
      </c>
      <c r="N601" s="498">
        <v>1.6993225335783228E-2</v>
      </c>
      <c r="O601" s="499">
        <v>816.01654000000008</v>
      </c>
      <c r="P601" s="499">
        <v>962.05068000000006</v>
      </c>
      <c r="Q601" s="499">
        <v>114.75036</v>
      </c>
      <c r="R601" s="499">
        <v>7.5911569999999999</v>
      </c>
      <c r="S601" s="499">
        <v>20.437869999999997</v>
      </c>
      <c r="T601" s="499">
        <v>5.4435900000000004</v>
      </c>
      <c r="U601" s="499">
        <v>8.2512830000000008</v>
      </c>
      <c r="V601" s="499">
        <v>163.50370000000001</v>
      </c>
      <c r="W601" s="499">
        <v>36.290800000000004</v>
      </c>
    </row>
    <row r="602" spans="1:23" customFormat="1" x14ac:dyDescent="0.3">
      <c r="A602" s="225" t="s">
        <v>1091</v>
      </c>
      <c r="B602" s="496" t="s">
        <v>840</v>
      </c>
      <c r="C602" s="496" t="s">
        <v>756</v>
      </c>
      <c r="D602" s="496" t="s">
        <v>558</v>
      </c>
      <c r="E602" s="497">
        <v>2164.777</v>
      </c>
      <c r="F602" s="498">
        <v>0.38210186083832193</v>
      </c>
      <c r="G602" s="498">
        <v>0.45048223442876567</v>
      </c>
      <c r="H602" s="498">
        <v>5.3619744666540715E-2</v>
      </c>
      <c r="I602" s="498">
        <v>3.5545689001684698E-3</v>
      </c>
      <c r="J602" s="498">
        <v>9.5701173839152966E-3</v>
      </c>
      <c r="K602" s="498">
        <v>2.5489692471788086E-3</v>
      </c>
      <c r="L602" s="498">
        <v>3.8636714081866168E-3</v>
      </c>
      <c r="M602" s="498">
        <v>7.6560818966572533E-2</v>
      </c>
      <c r="N602" s="498">
        <v>1.6993159110615087E-2</v>
      </c>
      <c r="O602" s="499">
        <v>827.16532000000007</v>
      </c>
      <c r="P602" s="499">
        <v>975.19358000000011</v>
      </c>
      <c r="Q602" s="499">
        <v>116.07479000000001</v>
      </c>
      <c r="R602" s="499">
        <v>7.6948489999999996</v>
      </c>
      <c r="S602" s="499">
        <v>20.717170000000003</v>
      </c>
      <c r="T602" s="499">
        <v>5.5179499999999999</v>
      </c>
      <c r="U602" s="499">
        <v>8.3639869999999998</v>
      </c>
      <c r="V602" s="499">
        <v>165.7371</v>
      </c>
      <c r="W602" s="499">
        <v>36.7864</v>
      </c>
    </row>
    <row r="603" spans="1:23" customFormat="1" x14ac:dyDescent="0.3">
      <c r="A603" s="225" t="s">
        <v>1808</v>
      </c>
      <c r="B603" s="496" t="s">
        <v>840</v>
      </c>
      <c r="C603" s="496" t="s">
        <v>756</v>
      </c>
      <c r="D603" s="496" t="s">
        <v>1718</v>
      </c>
      <c r="E603" s="497">
        <v>2189.1210000000001</v>
      </c>
      <c r="F603" s="498">
        <v>0.38153440125054755</v>
      </c>
      <c r="G603" s="498">
        <v>0.44973155435446466</v>
      </c>
      <c r="H603" s="498">
        <v>5.2847768579260802E-2</v>
      </c>
      <c r="I603" s="498">
        <v>3.5354121585787174E-3</v>
      </c>
      <c r="J603" s="498">
        <v>9.5874371494312095E-3</v>
      </c>
      <c r="K603" s="498">
        <v>2.5489774206176813E-3</v>
      </c>
      <c r="L603" s="498">
        <v>3.8428469691716444E-3</v>
      </c>
      <c r="M603" s="498">
        <v>7.6699186568490271E-2</v>
      </c>
      <c r="N603" s="498">
        <v>1.6993258938176554E-2</v>
      </c>
      <c r="O603" s="499">
        <v>835.22496999999998</v>
      </c>
      <c r="P603" s="499">
        <v>984.51679000000013</v>
      </c>
      <c r="Q603" s="499">
        <v>115.69015999999999</v>
      </c>
      <c r="R603" s="499">
        <v>7.7394450000000008</v>
      </c>
      <c r="S603" s="499">
        <v>20.988060000000001</v>
      </c>
      <c r="T603" s="499">
        <v>5.5800199999999993</v>
      </c>
      <c r="U603" s="499">
        <v>8.4124569999999999</v>
      </c>
      <c r="V603" s="499">
        <v>167.90379999999999</v>
      </c>
      <c r="W603" s="499">
        <v>37.200299999999999</v>
      </c>
    </row>
    <row r="604" spans="1:23" customFormat="1" x14ac:dyDescent="0.3">
      <c r="A604" s="225" t="s">
        <v>1809</v>
      </c>
      <c r="B604" s="496" t="s">
        <v>840</v>
      </c>
      <c r="C604" s="496" t="s">
        <v>756</v>
      </c>
      <c r="D604" s="496" t="s">
        <v>1720</v>
      </c>
      <c r="E604" s="497">
        <v>2218.4809999999998</v>
      </c>
      <c r="F604" s="498">
        <v>0.38153231422761796</v>
      </c>
      <c r="G604" s="498">
        <v>0.44972897221116614</v>
      </c>
      <c r="H604" s="498">
        <v>5.2847669193470677E-2</v>
      </c>
      <c r="I604" s="498">
        <v>3.5354023766712454E-3</v>
      </c>
      <c r="J604" s="498">
        <v>9.587384340907135E-3</v>
      </c>
      <c r="K604" s="498">
        <v>2.5489648097053799E-3</v>
      </c>
      <c r="L604" s="498">
        <v>3.842836156811801E-3</v>
      </c>
      <c r="M604" s="498">
        <v>7.6698876393352031E-2</v>
      </c>
      <c r="N604" s="498">
        <v>1.6993203908440058E-2</v>
      </c>
      <c r="O604" s="499">
        <v>846.42219</v>
      </c>
      <c r="P604" s="499">
        <v>997.71518000000003</v>
      </c>
      <c r="Q604" s="499">
        <v>117.24155</v>
      </c>
      <c r="R604" s="499">
        <v>7.8432230000000001</v>
      </c>
      <c r="S604" s="499">
        <v>21.26943</v>
      </c>
      <c r="T604" s="499">
        <v>5.6548300000000005</v>
      </c>
      <c r="U604" s="499">
        <v>8.5252590000000001</v>
      </c>
      <c r="V604" s="499">
        <v>170.155</v>
      </c>
      <c r="W604" s="499">
        <v>37.699100000000001</v>
      </c>
    </row>
    <row r="605" spans="1:23" customFormat="1" x14ac:dyDescent="0.3">
      <c r="A605" s="225" t="s">
        <v>1092</v>
      </c>
      <c r="B605" s="496" t="s">
        <v>840</v>
      </c>
      <c r="C605" s="496" t="s">
        <v>789</v>
      </c>
      <c r="D605" s="496" t="s">
        <v>790</v>
      </c>
      <c r="E605" s="497">
        <v>1505.669488</v>
      </c>
      <c r="F605" s="498">
        <v>0.42271383215271746</v>
      </c>
      <c r="G605" s="498">
        <v>0.62036597355532652</v>
      </c>
      <c r="H605" s="498">
        <v>4.5008363449017437E-2</v>
      </c>
      <c r="I605" s="498">
        <v>1.9506214997510794E-2</v>
      </c>
      <c r="J605" s="498">
        <v>9.7494861435353727E-3</v>
      </c>
      <c r="K605" s="498">
        <v>2.5434617826299469E-3</v>
      </c>
      <c r="L605" s="498">
        <v>2.1202460479653414E-2</v>
      </c>
      <c r="M605" s="498">
        <v>7.7995875413529023E-2</v>
      </c>
      <c r="N605" s="498">
        <v>1.6956495295599693E-2</v>
      </c>
      <c r="O605" s="499">
        <v>636.46731922790002</v>
      </c>
      <c r="P605" s="499">
        <v>934.06611777567002</v>
      </c>
      <c r="Q605" s="499">
        <v>67.767719549999995</v>
      </c>
      <c r="R605" s="499">
        <v>29.369912748119997</v>
      </c>
      <c r="S605" s="499">
        <v>14.67950381</v>
      </c>
      <c r="T605" s="499">
        <v>3.8296127999999996</v>
      </c>
      <c r="U605" s="499">
        <v>31.923897814739991</v>
      </c>
      <c r="V605" s="499">
        <v>117.43600980000002</v>
      </c>
      <c r="W605" s="499">
        <v>25.530877589999999</v>
      </c>
    </row>
    <row r="606" spans="1:23" customFormat="1" x14ac:dyDescent="0.3">
      <c r="A606" s="225" t="s">
        <v>1094</v>
      </c>
      <c r="B606" s="496" t="s">
        <v>840</v>
      </c>
      <c r="C606" s="496" t="s">
        <v>789</v>
      </c>
      <c r="D606" s="496" t="s">
        <v>502</v>
      </c>
      <c r="E606" s="497">
        <v>11.516639999999999</v>
      </c>
      <c r="F606" s="498">
        <v>2.1621730218188642</v>
      </c>
      <c r="G606" s="498">
        <v>6.6225361043698516</v>
      </c>
      <c r="H606" s="498">
        <v>0.66993352193000744</v>
      </c>
      <c r="I606" s="498">
        <v>0.62232532455646794</v>
      </c>
      <c r="J606" s="498">
        <v>1.32572260659359E-2</v>
      </c>
      <c r="K606" s="498">
        <v>2.8742671473624259E-3</v>
      </c>
      <c r="L606" s="498">
        <v>0.67644222005723897</v>
      </c>
      <c r="M606" s="498">
        <v>0.10605784325983969</v>
      </c>
      <c r="N606" s="498">
        <v>1.9161943066727798E-2</v>
      </c>
      <c r="O606" s="499">
        <v>24.90096831</v>
      </c>
      <c r="P606" s="499">
        <v>76.269364201030001</v>
      </c>
      <c r="Q606" s="499">
        <v>7.7153831960000003</v>
      </c>
      <c r="R606" s="499">
        <v>7.1670967258000005</v>
      </c>
      <c r="S606" s="499">
        <v>0.1526787</v>
      </c>
      <c r="T606" s="499">
        <v>3.3101900000000004E-2</v>
      </c>
      <c r="U606" s="499">
        <v>7.7903415292</v>
      </c>
      <c r="V606" s="499">
        <v>1.22143</v>
      </c>
      <c r="W606" s="499">
        <v>0.22068119999999999</v>
      </c>
    </row>
    <row r="607" spans="1:23" customFormat="1" x14ac:dyDescent="0.3">
      <c r="A607" s="225" t="s">
        <v>1095</v>
      </c>
      <c r="B607" s="496" t="s">
        <v>840</v>
      </c>
      <c r="C607" s="496" t="s">
        <v>789</v>
      </c>
      <c r="D607" s="496" t="s">
        <v>504</v>
      </c>
      <c r="E607" s="497">
        <v>1.456828</v>
      </c>
      <c r="F607" s="498">
        <v>2.1288286207431488</v>
      </c>
      <c r="G607" s="498">
        <v>4.2296652583832826</v>
      </c>
      <c r="H607" s="498">
        <v>0.65160879046805797</v>
      </c>
      <c r="I607" s="498">
        <v>0.55353047559492263</v>
      </c>
      <c r="J607" s="498">
        <v>8.3316630377779678E-3</v>
      </c>
      <c r="K607" s="498">
        <v>2.3046577907618469E-3</v>
      </c>
      <c r="L607" s="498">
        <v>0.60166544086192753</v>
      </c>
      <c r="M607" s="498">
        <v>6.6653304302223743E-2</v>
      </c>
      <c r="N607" s="498">
        <v>1.5364469930561467E-2</v>
      </c>
      <c r="O607" s="499">
        <v>3.1013371419000002</v>
      </c>
      <c r="P607" s="499">
        <v>6.1618947790400007</v>
      </c>
      <c r="Q607" s="499">
        <v>0.94928193100000002</v>
      </c>
      <c r="R607" s="499">
        <v>0.8063986957</v>
      </c>
      <c r="S607" s="499">
        <v>1.2137800000000001E-2</v>
      </c>
      <c r="T607" s="499">
        <v>3.3574900000000003E-3</v>
      </c>
      <c r="U607" s="499">
        <v>0.87652306088000009</v>
      </c>
      <c r="V607" s="499">
        <v>9.7102400000000005E-2</v>
      </c>
      <c r="W607" s="499">
        <v>2.238339E-2</v>
      </c>
    </row>
    <row r="608" spans="1:23" customFormat="1" x14ac:dyDescent="0.3">
      <c r="A608" s="225" t="s">
        <v>1096</v>
      </c>
      <c r="B608" s="496" t="s">
        <v>840</v>
      </c>
      <c r="C608" s="496" t="s">
        <v>789</v>
      </c>
      <c r="D608" s="496" t="s">
        <v>506</v>
      </c>
      <c r="E608" s="497">
        <v>2.8585500000000001</v>
      </c>
      <c r="F608" s="498">
        <v>2.1470724717076837</v>
      </c>
      <c r="G608" s="498">
        <v>4.5299966646306693</v>
      </c>
      <c r="H608" s="498">
        <v>0.65560296968742893</v>
      </c>
      <c r="I608" s="498">
        <v>0.58263584709030791</v>
      </c>
      <c r="J608" s="498">
        <v>1.0537055500166167E-2</v>
      </c>
      <c r="K608" s="498">
        <v>2.5461545188994418E-3</v>
      </c>
      <c r="L608" s="498">
        <v>0.63330168959787292</v>
      </c>
      <c r="M608" s="498">
        <v>8.4296234104703424E-2</v>
      </c>
      <c r="N608" s="498">
        <v>1.6974480068566229E-2</v>
      </c>
      <c r="O608" s="499">
        <v>6.1375140139999997</v>
      </c>
      <c r="P608" s="499">
        <v>12.94922196568</v>
      </c>
      <c r="Q608" s="499">
        <v>1.8740738690000001</v>
      </c>
      <c r="R608" s="499">
        <v>1.6654937006999999</v>
      </c>
      <c r="S608" s="499">
        <v>3.01207E-2</v>
      </c>
      <c r="T608" s="499">
        <v>7.2783099999999996E-3</v>
      </c>
      <c r="U608" s="499">
        <v>1.8103245447999998</v>
      </c>
      <c r="V608" s="499">
        <v>0.24096499999999998</v>
      </c>
      <c r="W608" s="499">
        <v>4.85224E-2</v>
      </c>
    </row>
    <row r="609" spans="1:23" customFormat="1" x14ac:dyDescent="0.3">
      <c r="A609" s="225" t="s">
        <v>1097</v>
      </c>
      <c r="B609" s="496" t="s">
        <v>840</v>
      </c>
      <c r="C609" s="496" t="s">
        <v>789</v>
      </c>
      <c r="D609" s="496" t="s">
        <v>508</v>
      </c>
      <c r="E609" s="497">
        <v>2.9042500000000002</v>
      </c>
      <c r="F609" s="498">
        <v>2.1521631694929839</v>
      </c>
      <c r="G609" s="498">
        <v>4.3956143754291119</v>
      </c>
      <c r="H609" s="498">
        <v>0.64378864044073336</v>
      </c>
      <c r="I609" s="498">
        <v>0.56945766721184465</v>
      </c>
      <c r="J609" s="498">
        <v>9.2642850994232584E-3</v>
      </c>
      <c r="K609" s="498">
        <v>2.434683653266764E-3</v>
      </c>
      <c r="L609" s="498">
        <v>0.61897788117414132</v>
      </c>
      <c r="M609" s="498">
        <v>7.4114487389171035E-2</v>
      </c>
      <c r="N609" s="498">
        <v>1.6231281742274253E-2</v>
      </c>
      <c r="O609" s="499">
        <v>6.2504198849999995</v>
      </c>
      <c r="P609" s="499">
        <v>12.76596304984</v>
      </c>
      <c r="Q609" s="499">
        <v>1.8697231589999999</v>
      </c>
      <c r="R609" s="499">
        <v>1.6538474299999999</v>
      </c>
      <c r="S609" s="499">
        <v>2.6905800000000001E-2</v>
      </c>
      <c r="T609" s="499">
        <v>7.0709299999999996E-3</v>
      </c>
      <c r="U609" s="499">
        <v>1.7976665114000001</v>
      </c>
      <c r="V609" s="499">
        <v>0.21524699999999999</v>
      </c>
      <c r="W609" s="499">
        <v>4.71397E-2</v>
      </c>
    </row>
    <row r="610" spans="1:23" customFormat="1" x14ac:dyDescent="0.3">
      <c r="A610" s="225" t="s">
        <v>1098</v>
      </c>
      <c r="B610" s="496" t="s">
        <v>840</v>
      </c>
      <c r="C610" s="496" t="s">
        <v>789</v>
      </c>
      <c r="D610" s="496" t="s">
        <v>510</v>
      </c>
      <c r="E610" s="497">
        <v>2.62208</v>
      </c>
      <c r="F610" s="498">
        <v>2.1588405391902614</v>
      </c>
      <c r="G610" s="498">
        <v>4.3869898083544365</v>
      </c>
      <c r="H610" s="498">
        <v>0.63674331141689045</v>
      </c>
      <c r="I610" s="498">
        <v>0.56853398050402726</v>
      </c>
      <c r="J610" s="498">
        <v>9.0519206126433976E-3</v>
      </c>
      <c r="K610" s="498">
        <v>2.425898523309739E-3</v>
      </c>
      <c r="L610" s="498">
        <v>0.61797321050463749</v>
      </c>
      <c r="M610" s="498">
        <v>7.2415296253356118E-2</v>
      </c>
      <c r="N610" s="498">
        <v>1.6172733097388332E-2</v>
      </c>
      <c r="O610" s="499">
        <v>5.6606526010000007</v>
      </c>
      <c r="P610" s="499">
        <v>11.503038236690001</v>
      </c>
      <c r="Q610" s="499">
        <v>1.6695919020000001</v>
      </c>
      <c r="R610" s="499">
        <v>1.4907415795999999</v>
      </c>
      <c r="S610" s="499">
        <v>2.373486E-2</v>
      </c>
      <c r="T610" s="499">
        <v>6.3609000000000001E-3</v>
      </c>
      <c r="U610" s="499">
        <v>1.6203751957999999</v>
      </c>
      <c r="V610" s="499">
        <v>0.18987870000000001</v>
      </c>
      <c r="W610" s="499">
        <v>4.2406199999999998E-2</v>
      </c>
    </row>
    <row r="611" spans="1:23" customFormat="1" x14ac:dyDescent="0.3">
      <c r="A611" s="225" t="s">
        <v>1099</v>
      </c>
      <c r="B611" s="496" t="s">
        <v>840</v>
      </c>
      <c r="C611" s="496" t="s">
        <v>789</v>
      </c>
      <c r="D611" s="496" t="s">
        <v>512</v>
      </c>
      <c r="E611" s="497">
        <v>3.0994899999999999</v>
      </c>
      <c r="F611" s="498">
        <v>1.3588484179655362</v>
      </c>
      <c r="G611" s="498">
        <v>2.6903653988946568</v>
      </c>
      <c r="H611" s="498">
        <v>0.39748510496888206</v>
      </c>
      <c r="I611" s="498">
        <v>0.49653268398994671</v>
      </c>
      <c r="J611" s="498">
        <v>8.8479717630965092E-3</v>
      </c>
      <c r="K611" s="498">
        <v>2.4217661615298005E-3</v>
      </c>
      <c r="L611" s="498">
        <v>0.53971175386918502</v>
      </c>
      <c r="M611" s="498">
        <v>7.0783612787910274E-2</v>
      </c>
      <c r="N611" s="498">
        <v>1.6145172270276724E-2</v>
      </c>
      <c r="O611" s="499">
        <v>4.211737083</v>
      </c>
      <c r="P611" s="499">
        <v>8.3387606502199993</v>
      </c>
      <c r="Q611" s="499">
        <v>1.2320011080000002</v>
      </c>
      <c r="R611" s="499">
        <v>1.5389980886999999</v>
      </c>
      <c r="S611" s="499">
        <v>2.7424199999999999E-2</v>
      </c>
      <c r="T611" s="499">
        <v>7.5062400000000008E-3</v>
      </c>
      <c r="U611" s="499">
        <v>1.6728311840000001</v>
      </c>
      <c r="V611" s="499">
        <v>0.21939310000000001</v>
      </c>
      <c r="W611" s="499">
        <v>5.0041799999999997E-2</v>
      </c>
    </row>
    <row r="612" spans="1:23" customFormat="1" x14ac:dyDescent="0.3">
      <c r="A612" s="225" t="s">
        <v>1100</v>
      </c>
      <c r="B612" s="496" t="s">
        <v>840</v>
      </c>
      <c r="C612" s="496" t="s">
        <v>789</v>
      </c>
      <c r="D612" s="496" t="s">
        <v>514</v>
      </c>
      <c r="E612" s="497">
        <v>3.7667899999999999</v>
      </c>
      <c r="F612" s="498">
        <v>1.366893207479047</v>
      </c>
      <c r="G612" s="498">
        <v>2.7300563040440271</v>
      </c>
      <c r="H612" s="498">
        <v>0.4027178350797363</v>
      </c>
      <c r="I612" s="498">
        <v>0.49722759622915008</v>
      </c>
      <c r="J612" s="498">
        <v>9.2894745924248495E-3</v>
      </c>
      <c r="K612" s="498">
        <v>2.4208092301402522E-3</v>
      </c>
      <c r="L612" s="498">
        <v>0.54046668314400326</v>
      </c>
      <c r="M612" s="498">
        <v>7.4315796739398809E-2</v>
      </c>
      <c r="N612" s="498">
        <v>1.6138807844344918E-2</v>
      </c>
      <c r="O612" s="499">
        <v>5.1487996649999994</v>
      </c>
      <c r="P612" s="499">
        <v>10.28354878551</v>
      </c>
      <c r="Q612" s="499">
        <v>1.5169535139999999</v>
      </c>
      <c r="R612" s="499">
        <v>1.8729519372000001</v>
      </c>
      <c r="S612" s="499">
        <v>3.4991499999999995E-2</v>
      </c>
      <c r="T612" s="499">
        <v>9.1186800000000005E-3</v>
      </c>
      <c r="U612" s="499">
        <v>2.0358244974000002</v>
      </c>
      <c r="V612" s="499">
        <v>0.27993200000000001</v>
      </c>
      <c r="W612" s="499">
        <v>6.0791499999999998E-2</v>
      </c>
    </row>
    <row r="613" spans="1:23" customFormat="1" x14ac:dyDescent="0.3">
      <c r="A613" s="225" t="s">
        <v>1101</v>
      </c>
      <c r="B613" s="496" t="s">
        <v>840</v>
      </c>
      <c r="C613" s="496" t="s">
        <v>789</v>
      </c>
      <c r="D613" s="496" t="s">
        <v>516</v>
      </c>
      <c r="E613" s="497">
        <v>5.5131499999999996</v>
      </c>
      <c r="F613" s="498">
        <v>1.3654643976673955</v>
      </c>
      <c r="G613" s="498">
        <v>2.7136739732675514</v>
      </c>
      <c r="H613" s="498">
        <v>0.40160460027389056</v>
      </c>
      <c r="I613" s="498">
        <v>0.49539124161323383</v>
      </c>
      <c r="J613" s="498">
        <v>8.9538285735015384E-3</v>
      </c>
      <c r="K613" s="498">
        <v>2.4052964276321163E-3</v>
      </c>
      <c r="L613" s="498">
        <v>0.53846981344603362</v>
      </c>
      <c r="M613" s="498">
        <v>7.1630737418717075E-2</v>
      </c>
      <c r="N613" s="498">
        <v>1.6035369979050088E-2</v>
      </c>
      <c r="O613" s="499">
        <v>7.5280100440000002</v>
      </c>
      <c r="P613" s="499">
        <v>14.96089166572</v>
      </c>
      <c r="Q613" s="499">
        <v>2.2141064019999996</v>
      </c>
      <c r="R613" s="499">
        <v>2.7311662236999998</v>
      </c>
      <c r="S613" s="499">
        <v>4.9363799999999999E-2</v>
      </c>
      <c r="T613" s="499">
        <v>1.326076E-2</v>
      </c>
      <c r="U613" s="499">
        <v>2.9686648519999999</v>
      </c>
      <c r="V613" s="499">
        <v>0.39491100000000001</v>
      </c>
      <c r="W613" s="499">
        <v>8.8405399999999995E-2</v>
      </c>
    </row>
    <row r="614" spans="1:23" customFormat="1" x14ac:dyDescent="0.3">
      <c r="A614" s="225" t="s">
        <v>1102</v>
      </c>
      <c r="B614" s="496" t="s">
        <v>840</v>
      </c>
      <c r="C614" s="496" t="s">
        <v>789</v>
      </c>
      <c r="D614" s="496" t="s">
        <v>518</v>
      </c>
      <c r="E614" s="497">
        <v>7.0643200000000004</v>
      </c>
      <c r="F614" s="498">
        <v>1.3618627263487497</v>
      </c>
      <c r="G614" s="498">
        <v>2.66720294266681</v>
      </c>
      <c r="H614" s="498">
        <v>0.39816437236705021</v>
      </c>
      <c r="I614" s="498">
        <v>0.49020285767066041</v>
      </c>
      <c r="J614" s="498">
        <v>8.4512168191701389E-3</v>
      </c>
      <c r="K614" s="498">
        <v>2.3665547427070121E-3</v>
      </c>
      <c r="L614" s="498">
        <v>0.53282927966173665</v>
      </c>
      <c r="M614" s="498">
        <v>6.7609762864649398E-2</v>
      </c>
      <c r="N614" s="498">
        <v>1.577710239626744E-2</v>
      </c>
      <c r="O614" s="499">
        <v>9.6206340949999998</v>
      </c>
      <c r="P614" s="499">
        <v>18.84197509194</v>
      </c>
      <c r="Q614" s="499">
        <v>2.8127605390000001</v>
      </c>
      <c r="R614" s="499">
        <v>3.4629498514999999</v>
      </c>
      <c r="S614" s="499">
        <v>5.9702099999999994E-2</v>
      </c>
      <c r="T614" s="499">
        <v>1.67181E-2</v>
      </c>
      <c r="U614" s="499">
        <v>3.7640765368999998</v>
      </c>
      <c r="V614" s="499">
        <v>0.47761700000000001</v>
      </c>
      <c r="W614" s="499">
        <v>0.1114545</v>
      </c>
    </row>
    <row r="615" spans="1:23" customFormat="1" x14ac:dyDescent="0.3">
      <c r="A615" s="225" t="s">
        <v>1103</v>
      </c>
      <c r="B615" s="496" t="s">
        <v>840</v>
      </c>
      <c r="C615" s="496" t="s">
        <v>789</v>
      </c>
      <c r="D615" s="496" t="s">
        <v>520</v>
      </c>
      <c r="E615" s="497">
        <v>7.0332500000000007</v>
      </c>
      <c r="F615" s="498">
        <v>0.33178256140475593</v>
      </c>
      <c r="G615" s="498">
        <v>1.6764655458003057</v>
      </c>
      <c r="H615" s="498">
        <v>7.7379267052927164E-2</v>
      </c>
      <c r="I615" s="498">
        <v>1.9280827213592575E-2</v>
      </c>
      <c r="J615" s="498">
        <v>9.9965449827604577E-3</v>
      </c>
      <c r="K615" s="498">
        <v>2.5257469875235483E-3</v>
      </c>
      <c r="L615" s="498">
        <v>2.0957497501155224E-2</v>
      </c>
      <c r="M615" s="498">
        <v>7.9972416734795437E-2</v>
      </c>
      <c r="N615" s="498">
        <v>1.6838431734973163E-2</v>
      </c>
      <c r="O615" s="499">
        <v>2.3335097</v>
      </c>
      <c r="P615" s="499">
        <v>11.791001300000001</v>
      </c>
      <c r="Q615" s="499">
        <v>0.54422773000000002</v>
      </c>
      <c r="R615" s="499">
        <v>0.13560687799999999</v>
      </c>
      <c r="S615" s="499">
        <v>7.0308200000000001E-2</v>
      </c>
      <c r="T615" s="499">
        <v>1.7764209999999999E-2</v>
      </c>
      <c r="U615" s="499">
        <v>0.1473993193</v>
      </c>
      <c r="V615" s="499">
        <v>0.56246600000000002</v>
      </c>
      <c r="W615" s="499">
        <v>0.1184289</v>
      </c>
    </row>
    <row r="616" spans="1:23" customFormat="1" x14ac:dyDescent="0.3">
      <c r="A616" s="225" t="s">
        <v>1104</v>
      </c>
      <c r="B616" s="496" t="s">
        <v>840</v>
      </c>
      <c r="C616" s="496" t="s">
        <v>789</v>
      </c>
      <c r="D616" s="496" t="s">
        <v>522</v>
      </c>
      <c r="E616" s="497">
        <v>6.4328599999999998</v>
      </c>
      <c r="F616" s="498">
        <v>0.2995560139657944</v>
      </c>
      <c r="G616" s="498">
        <v>1.4823588295097359</v>
      </c>
      <c r="H616" s="498">
        <v>6.9378260991223184E-2</v>
      </c>
      <c r="I616" s="498">
        <v>1.7866840736468693E-2</v>
      </c>
      <c r="J616" s="498">
        <v>7.2528082377045352E-3</v>
      </c>
      <c r="K616" s="498">
        <v>2.2013210298374285E-3</v>
      </c>
      <c r="L616" s="498">
        <v>1.9420520437254972E-2</v>
      </c>
      <c r="M616" s="498">
        <v>5.8022403720895524E-2</v>
      </c>
      <c r="N616" s="498">
        <v>1.467554089471868E-2</v>
      </c>
      <c r="O616" s="499">
        <v>1.9270019</v>
      </c>
      <c r="P616" s="499">
        <v>9.5358068199999995</v>
      </c>
      <c r="Q616" s="499">
        <v>0.44630063999999997</v>
      </c>
      <c r="R616" s="499">
        <v>0.11493488509999999</v>
      </c>
      <c r="S616" s="499">
        <v>4.6656299999999998E-2</v>
      </c>
      <c r="T616" s="499">
        <v>1.4160789999999999E-2</v>
      </c>
      <c r="U616" s="499">
        <v>0.12492948910000001</v>
      </c>
      <c r="V616" s="499">
        <v>0.37324999999999997</v>
      </c>
      <c r="W616" s="499">
        <v>9.4405700000000009E-2</v>
      </c>
    </row>
    <row r="617" spans="1:23" customFormat="1" x14ac:dyDescent="0.3">
      <c r="A617" s="225" t="s">
        <v>1105</v>
      </c>
      <c r="B617" s="496" t="s">
        <v>840</v>
      </c>
      <c r="C617" s="496" t="s">
        <v>789</v>
      </c>
      <c r="D617" s="496" t="s">
        <v>524</v>
      </c>
      <c r="E617" s="497">
        <v>3.1061199999999998</v>
      </c>
      <c r="F617" s="498">
        <v>0.33139891568902685</v>
      </c>
      <c r="G617" s="498">
        <v>1.7293634019290951</v>
      </c>
      <c r="H617" s="498">
        <v>7.7649707673882545E-2</v>
      </c>
      <c r="I617" s="498">
        <v>1.9782620935443578E-2</v>
      </c>
      <c r="J617" s="498">
        <v>1.0378124476839275E-2</v>
      </c>
      <c r="K617" s="498">
        <v>2.6217918174442716E-3</v>
      </c>
      <c r="L617" s="498">
        <v>2.1502922694551403E-2</v>
      </c>
      <c r="M617" s="498">
        <v>8.3025124592739502E-2</v>
      </c>
      <c r="N617" s="498">
        <v>1.7478719431316243E-2</v>
      </c>
      <c r="O617" s="499">
        <v>1.0293648</v>
      </c>
      <c r="P617" s="499">
        <v>5.3716102500000007</v>
      </c>
      <c r="Q617" s="499">
        <v>0.24118931000000005</v>
      </c>
      <c r="R617" s="499">
        <v>6.144719454E-2</v>
      </c>
      <c r="S617" s="499">
        <v>3.2235700000000006E-2</v>
      </c>
      <c r="T617" s="499">
        <v>8.1436000000000008E-3</v>
      </c>
      <c r="U617" s="499">
        <v>6.6790658239999995E-2</v>
      </c>
      <c r="V617" s="499">
        <v>0.257886</v>
      </c>
      <c r="W617" s="499">
        <v>5.4291000000000006E-2</v>
      </c>
    </row>
    <row r="618" spans="1:23" customFormat="1" x14ac:dyDescent="0.3">
      <c r="A618" s="225" t="s">
        <v>1106</v>
      </c>
      <c r="B618" s="496" t="s">
        <v>840</v>
      </c>
      <c r="C618" s="496" t="s">
        <v>789</v>
      </c>
      <c r="D618" s="496" t="s">
        <v>526</v>
      </c>
      <c r="E618" s="497">
        <v>2.6390799999999999</v>
      </c>
      <c r="F618" s="498">
        <v>0.46339084036861333</v>
      </c>
      <c r="G618" s="498">
        <v>1.0613898328205285</v>
      </c>
      <c r="H618" s="498">
        <v>5.8282837200842721E-2</v>
      </c>
      <c r="I618" s="498">
        <v>1.7918435091016566E-2</v>
      </c>
      <c r="J618" s="498">
        <v>9.0511276657016856E-3</v>
      </c>
      <c r="K618" s="498">
        <v>2.4666361004592511E-3</v>
      </c>
      <c r="L618" s="498">
        <v>1.9476635198629827E-2</v>
      </c>
      <c r="M618" s="498">
        <v>7.2409172893584131E-2</v>
      </c>
      <c r="N618" s="498">
        <v>1.6444291192385226E-2</v>
      </c>
      <c r="O618" s="499">
        <v>1.222925499</v>
      </c>
      <c r="P618" s="499">
        <v>2.80109268</v>
      </c>
      <c r="Q618" s="499">
        <v>0.15381307</v>
      </c>
      <c r="R618" s="499">
        <v>4.7288183679999998E-2</v>
      </c>
      <c r="S618" s="499">
        <v>2.3886650000000002E-2</v>
      </c>
      <c r="T618" s="499">
        <v>6.5096499999999996E-3</v>
      </c>
      <c r="U618" s="499">
        <v>5.140039842E-2</v>
      </c>
      <c r="V618" s="499">
        <v>0.1910936</v>
      </c>
      <c r="W618" s="499">
        <v>4.33978E-2</v>
      </c>
    </row>
    <row r="619" spans="1:23" customFormat="1" x14ac:dyDescent="0.3">
      <c r="A619" s="225" t="s">
        <v>1107</v>
      </c>
      <c r="B619" s="496" t="s">
        <v>840</v>
      </c>
      <c r="C619" s="496" t="s">
        <v>789</v>
      </c>
      <c r="D619" s="496" t="s">
        <v>528</v>
      </c>
      <c r="E619" s="497">
        <v>5.8507199999999999</v>
      </c>
      <c r="F619" s="498">
        <v>0.41199941545655916</v>
      </c>
      <c r="G619" s="498">
        <v>0.90681379385784988</v>
      </c>
      <c r="H619" s="498">
        <v>4.7627245877430474E-2</v>
      </c>
      <c r="I619" s="498">
        <v>1.5121111828971474E-2</v>
      </c>
      <c r="J619" s="498">
        <v>6.7945141794514179E-3</v>
      </c>
      <c r="K619" s="498">
        <v>2.1925455328574948E-3</v>
      </c>
      <c r="L619" s="498">
        <v>1.6436044948314053E-2</v>
      </c>
      <c r="M619" s="498">
        <v>5.4356386906226919E-2</v>
      </c>
      <c r="N619" s="498">
        <v>1.461703858670386E-2</v>
      </c>
      <c r="O619" s="499">
        <v>2.4104932199999998</v>
      </c>
      <c r="P619" s="499">
        <v>5.3055135999999994</v>
      </c>
      <c r="Q619" s="499">
        <v>0.27865368000000001</v>
      </c>
      <c r="R619" s="499">
        <v>8.8469391399999986E-2</v>
      </c>
      <c r="S619" s="499">
        <v>3.9752799999999998E-2</v>
      </c>
      <c r="T619" s="499">
        <v>1.2827970000000001E-2</v>
      </c>
      <c r="U619" s="499">
        <v>9.6162696899999997E-2</v>
      </c>
      <c r="V619" s="499">
        <v>0.31802399999999997</v>
      </c>
      <c r="W619" s="499">
        <v>8.5520200000000005E-2</v>
      </c>
    </row>
    <row r="620" spans="1:23" customFormat="1" x14ac:dyDescent="0.3">
      <c r="A620" s="225" t="s">
        <v>1108</v>
      </c>
      <c r="B620" s="496" t="s">
        <v>840</v>
      </c>
      <c r="C620" s="496" t="s">
        <v>789</v>
      </c>
      <c r="D620" s="496" t="s">
        <v>530</v>
      </c>
      <c r="E620" s="497">
        <v>8.3479100000000006</v>
      </c>
      <c r="F620" s="498">
        <v>0.42717333679927066</v>
      </c>
      <c r="G620" s="498">
        <v>0.8976426195299182</v>
      </c>
      <c r="H620" s="498">
        <v>4.8090324404551549E-2</v>
      </c>
      <c r="I620" s="498">
        <v>1.5726599256580386E-2</v>
      </c>
      <c r="J620" s="498">
        <v>7.3063437435238274E-3</v>
      </c>
      <c r="K620" s="498">
        <v>2.2452793573481265E-3</v>
      </c>
      <c r="L620" s="498">
        <v>1.7094175799691178E-2</v>
      </c>
      <c r="M620" s="498">
        <v>5.8450678073913104E-2</v>
      </c>
      <c r="N620" s="498">
        <v>1.4968560993110848E-2</v>
      </c>
      <c r="O620" s="499">
        <v>3.56600457</v>
      </c>
      <c r="P620" s="499">
        <v>7.4934398</v>
      </c>
      <c r="Q620" s="499">
        <v>0.40145369999999997</v>
      </c>
      <c r="R620" s="499">
        <v>0.13128423519999999</v>
      </c>
      <c r="S620" s="499">
        <v>6.0992699999999997E-2</v>
      </c>
      <c r="T620" s="499">
        <v>1.8743389999999999E-2</v>
      </c>
      <c r="U620" s="499">
        <v>0.1427006411</v>
      </c>
      <c r="V620" s="499">
        <v>0.48794099999999996</v>
      </c>
      <c r="W620" s="499">
        <v>0.12495619999999999</v>
      </c>
    </row>
    <row r="621" spans="1:23" customFormat="1" x14ac:dyDescent="0.3">
      <c r="A621" s="225" t="s">
        <v>1109</v>
      </c>
      <c r="B621" s="496" t="s">
        <v>840</v>
      </c>
      <c r="C621" s="496" t="s">
        <v>789</v>
      </c>
      <c r="D621" s="496" t="s">
        <v>532</v>
      </c>
      <c r="E621" s="497">
        <v>9.6705100000000002</v>
      </c>
      <c r="F621" s="498">
        <v>0.45686736273474721</v>
      </c>
      <c r="G621" s="498">
        <v>0.95912659208252715</v>
      </c>
      <c r="H621" s="498">
        <v>5.0510986493990488E-2</v>
      </c>
      <c r="I621" s="498">
        <v>1.6294856155466466E-2</v>
      </c>
      <c r="J621" s="498">
        <v>8.821696063599541E-3</v>
      </c>
      <c r="K621" s="498">
        <v>2.4403242434990497E-3</v>
      </c>
      <c r="L621" s="498">
        <v>1.771185958134576E-2</v>
      </c>
      <c r="M621" s="498">
        <v>7.0573630553093888E-2</v>
      </c>
      <c r="N621" s="498">
        <v>1.6268914462629167E-2</v>
      </c>
      <c r="O621" s="499">
        <v>4.4181404000000004</v>
      </c>
      <c r="P621" s="499">
        <v>9.2752432999999996</v>
      </c>
      <c r="Q621" s="499">
        <v>0.48846699999999998</v>
      </c>
      <c r="R621" s="499">
        <v>0.15757956940000001</v>
      </c>
      <c r="S621" s="499">
        <v>8.5310300000000006E-2</v>
      </c>
      <c r="T621" s="499">
        <v>2.3599179999999997E-2</v>
      </c>
      <c r="U621" s="499">
        <v>0.17128271519999999</v>
      </c>
      <c r="V621" s="499">
        <v>0.68248299999999995</v>
      </c>
      <c r="W621" s="499">
        <v>0.15732869999999999</v>
      </c>
    </row>
    <row r="622" spans="1:23" customFormat="1" x14ac:dyDescent="0.3">
      <c r="A622" s="225" t="s">
        <v>1110</v>
      </c>
      <c r="B622" s="496" t="s">
        <v>840</v>
      </c>
      <c r="C622" s="496" t="s">
        <v>789</v>
      </c>
      <c r="D622" s="496" t="s">
        <v>534</v>
      </c>
      <c r="E622" s="497">
        <v>23.609340000000003</v>
      </c>
      <c r="F622" s="498">
        <v>0.41325291177135831</v>
      </c>
      <c r="G622" s="498">
        <v>0.71232522383090757</v>
      </c>
      <c r="H622" s="498">
        <v>3.7125040344202755E-2</v>
      </c>
      <c r="I622" s="498">
        <v>5.2527385644833774E-3</v>
      </c>
      <c r="J622" s="498">
        <v>9.7150407423502727E-3</v>
      </c>
      <c r="K622" s="498">
        <v>2.5489700262692643E-3</v>
      </c>
      <c r="L622" s="498">
        <v>5.7095140440181725E-3</v>
      </c>
      <c r="M622" s="498">
        <v>7.7720088744539229E-2</v>
      </c>
      <c r="N622" s="498">
        <v>1.6993232339404658E-2</v>
      </c>
      <c r="O622" s="499">
        <v>9.7566285000000015</v>
      </c>
      <c r="P622" s="499">
        <v>16.8175284</v>
      </c>
      <c r="Q622" s="499">
        <v>0.87649770000000005</v>
      </c>
      <c r="R622" s="499">
        <v>0.1240136907</v>
      </c>
      <c r="S622" s="499">
        <v>0.22936570000000001</v>
      </c>
      <c r="T622" s="499">
        <v>6.0179499999999997E-2</v>
      </c>
      <c r="U622" s="499">
        <v>0.13479785830000002</v>
      </c>
      <c r="V622" s="499">
        <v>1.8349199999999999</v>
      </c>
      <c r="W622" s="499">
        <v>0.40119899999999997</v>
      </c>
    </row>
    <row r="623" spans="1:23" customFormat="1" x14ac:dyDescent="0.3">
      <c r="A623" s="225" t="s">
        <v>1111</v>
      </c>
      <c r="B623" s="496" t="s">
        <v>840</v>
      </c>
      <c r="C623" s="496" t="s">
        <v>789</v>
      </c>
      <c r="D623" s="496" t="s">
        <v>536</v>
      </c>
      <c r="E623" s="497">
        <v>33.554900000000004</v>
      </c>
      <c r="F623" s="498">
        <v>0.4257879504930725</v>
      </c>
      <c r="G623" s="498">
        <v>0.660828588373084</v>
      </c>
      <c r="H623" s="498">
        <v>3.4801260024616372E-2</v>
      </c>
      <c r="I623" s="498">
        <v>5.252727357256317E-3</v>
      </c>
      <c r="J623" s="498">
        <v>9.7150043659793347E-3</v>
      </c>
      <c r="K623" s="498">
        <v>2.5489660228461414E-3</v>
      </c>
      <c r="L623" s="498">
        <v>5.7095074579271571E-3</v>
      </c>
      <c r="M623" s="498">
        <v>7.771979651258086E-2</v>
      </c>
      <c r="N623" s="498">
        <v>1.6993166422787725E-2</v>
      </c>
      <c r="O623" s="499">
        <v>14.287272099999999</v>
      </c>
      <c r="P623" s="499">
        <v>22.174037199999997</v>
      </c>
      <c r="Q623" s="499">
        <v>1.1677527999999999</v>
      </c>
      <c r="R623" s="499">
        <v>0.17625474120000001</v>
      </c>
      <c r="S623" s="499">
        <v>0.325986</v>
      </c>
      <c r="T623" s="499">
        <v>8.5530300000000004E-2</v>
      </c>
      <c r="U623" s="499">
        <v>0.19158195179999998</v>
      </c>
      <c r="V623" s="499">
        <v>2.6078799999999998</v>
      </c>
      <c r="W623" s="499">
        <v>0.57020399999999993</v>
      </c>
    </row>
    <row r="624" spans="1:23" customFormat="1" x14ac:dyDescent="0.3">
      <c r="A624" s="225" t="s">
        <v>1112</v>
      </c>
      <c r="B624" s="496" t="s">
        <v>840</v>
      </c>
      <c r="C624" s="496" t="s">
        <v>789</v>
      </c>
      <c r="D624" s="496" t="s">
        <v>538</v>
      </c>
      <c r="E624" s="497">
        <v>42.983699999999999</v>
      </c>
      <c r="F624" s="498">
        <v>0.41072662660496884</v>
      </c>
      <c r="G624" s="498">
        <v>0.64336106477571731</v>
      </c>
      <c r="H624" s="498">
        <v>3.4513159639584311E-2</v>
      </c>
      <c r="I624" s="498">
        <v>5.2527297556980903E-3</v>
      </c>
      <c r="J624" s="498">
        <v>9.7150082473123553E-3</v>
      </c>
      <c r="K624" s="498">
        <v>2.5489662360383123E-3</v>
      </c>
      <c r="L624" s="498">
        <v>5.7095033931467047E-3</v>
      </c>
      <c r="M624" s="498">
        <v>7.772015903703032E-2</v>
      </c>
      <c r="N624" s="498">
        <v>1.6993185789031657E-2</v>
      </c>
      <c r="O624" s="499">
        <v>17.654550099999998</v>
      </c>
      <c r="P624" s="499">
        <v>27.654039000000001</v>
      </c>
      <c r="Q624" s="499">
        <v>1.4835033000000002</v>
      </c>
      <c r="R624" s="499">
        <v>0.22578176</v>
      </c>
      <c r="S624" s="499">
        <v>0.41758700000000004</v>
      </c>
      <c r="T624" s="499">
        <v>0.10956399999999999</v>
      </c>
      <c r="U624" s="499">
        <v>0.24541558099999999</v>
      </c>
      <c r="V624" s="499">
        <v>3.3407</v>
      </c>
      <c r="W624" s="499">
        <v>0.73043000000000002</v>
      </c>
    </row>
    <row r="625" spans="1:23" customFormat="1" x14ac:dyDescent="0.3">
      <c r="A625" s="225" t="s">
        <v>1113</v>
      </c>
      <c r="B625" s="496" t="s">
        <v>840</v>
      </c>
      <c r="C625" s="496" t="s">
        <v>789</v>
      </c>
      <c r="D625" s="496" t="s">
        <v>540</v>
      </c>
      <c r="E625" s="497">
        <v>55.481499999999997</v>
      </c>
      <c r="F625" s="498">
        <v>0.40724168056018673</v>
      </c>
      <c r="G625" s="498">
        <v>0.62305968656218746</v>
      </c>
      <c r="H625" s="498">
        <v>3.3459214332705496E-2</v>
      </c>
      <c r="I625" s="498">
        <v>5.2527426980164566E-3</v>
      </c>
      <c r="J625" s="498">
        <v>9.7150401485179734E-3</v>
      </c>
      <c r="K625" s="498">
        <v>2.5489757847210331E-3</v>
      </c>
      <c r="L625" s="498">
        <v>5.7095336643746128E-3</v>
      </c>
      <c r="M625" s="498">
        <v>7.7720321188143787E-2</v>
      </c>
      <c r="N625" s="498">
        <v>1.6993250002253005E-2</v>
      </c>
      <c r="O625" s="499">
        <v>22.5943793</v>
      </c>
      <c r="P625" s="499">
        <v>34.568286000000001</v>
      </c>
      <c r="Q625" s="499">
        <v>1.8563673999999999</v>
      </c>
      <c r="R625" s="499">
        <v>0.291430044</v>
      </c>
      <c r="S625" s="499">
        <v>0.53900499999999996</v>
      </c>
      <c r="T625" s="499">
        <v>0.14142099999999999</v>
      </c>
      <c r="U625" s="499">
        <v>0.31677349200000005</v>
      </c>
      <c r="V625" s="499">
        <v>4.3120399999999997</v>
      </c>
      <c r="W625" s="499">
        <v>0.94281100000000007</v>
      </c>
    </row>
    <row r="626" spans="1:23" customFormat="1" x14ac:dyDescent="0.3">
      <c r="A626" s="225" t="s">
        <v>1114</v>
      </c>
      <c r="B626" s="496" t="s">
        <v>840</v>
      </c>
      <c r="C626" s="496" t="s">
        <v>789</v>
      </c>
      <c r="D626" s="496" t="s">
        <v>542</v>
      </c>
      <c r="E626" s="497">
        <v>61.371499999999997</v>
      </c>
      <c r="F626" s="498">
        <v>0.41330529806180394</v>
      </c>
      <c r="G626" s="498">
        <v>0.59602431095866981</v>
      </c>
      <c r="H626" s="498">
        <v>3.3042237846557437E-2</v>
      </c>
      <c r="I626" s="498">
        <v>5.2527473012717631E-3</v>
      </c>
      <c r="J626" s="498">
        <v>9.7150631807923875E-3</v>
      </c>
      <c r="K626" s="498">
        <v>2.5489763163683466E-3</v>
      </c>
      <c r="L626" s="498">
        <v>5.709529488443334E-3</v>
      </c>
      <c r="M626" s="498">
        <v>7.7720440269506197E-2</v>
      </c>
      <c r="N626" s="498">
        <v>1.6993262344899507E-2</v>
      </c>
      <c r="O626" s="499">
        <v>25.3651661</v>
      </c>
      <c r="P626" s="499">
        <v>36.578906000000003</v>
      </c>
      <c r="Q626" s="499">
        <v>2.0278516999999998</v>
      </c>
      <c r="R626" s="499">
        <v>0.322368981</v>
      </c>
      <c r="S626" s="499">
        <v>0.59622799999999998</v>
      </c>
      <c r="T626" s="499">
        <v>0.15643449999999998</v>
      </c>
      <c r="U626" s="499">
        <v>0.35040238900000004</v>
      </c>
      <c r="V626" s="499">
        <v>4.7698199999999993</v>
      </c>
      <c r="W626" s="499">
        <v>1.042902</v>
      </c>
    </row>
    <row r="627" spans="1:23" customFormat="1" x14ac:dyDescent="0.3">
      <c r="A627" s="225" t="s">
        <v>1115</v>
      </c>
      <c r="B627" s="496" t="s">
        <v>840</v>
      </c>
      <c r="C627" s="496" t="s">
        <v>789</v>
      </c>
      <c r="D627" s="496" t="s">
        <v>544</v>
      </c>
      <c r="E627" s="497">
        <v>75.120099999999994</v>
      </c>
      <c r="F627" s="498">
        <v>0.41330587286225662</v>
      </c>
      <c r="G627" s="498">
        <v>0.5878693585338679</v>
      </c>
      <c r="H627" s="498">
        <v>3.3042167143014986E-2</v>
      </c>
      <c r="I627" s="498">
        <v>5.2527428477864117E-3</v>
      </c>
      <c r="J627" s="498">
        <v>9.7150429778448122E-3</v>
      </c>
      <c r="K627" s="498">
        <v>2.5489795673860928E-3</v>
      </c>
      <c r="L627" s="498">
        <v>5.7095214063879038E-3</v>
      </c>
      <c r="M627" s="498">
        <v>7.7720210702594925E-2</v>
      </c>
      <c r="N627" s="498">
        <v>1.6993241489295145E-2</v>
      </c>
      <c r="O627" s="499">
        <v>31.0475785</v>
      </c>
      <c r="P627" s="499">
        <v>44.160805000000003</v>
      </c>
      <c r="Q627" s="499">
        <v>2.4821308999999996</v>
      </c>
      <c r="R627" s="499">
        <v>0.39458656800000003</v>
      </c>
      <c r="S627" s="499">
        <v>0.72979499999999997</v>
      </c>
      <c r="T627" s="499">
        <v>0.1914796</v>
      </c>
      <c r="U627" s="499">
        <v>0.42889981899999996</v>
      </c>
      <c r="V627" s="499">
        <v>5.8383500000000002</v>
      </c>
      <c r="W627" s="499">
        <v>1.2765340000000001</v>
      </c>
    </row>
    <row r="628" spans="1:23" customFormat="1" x14ac:dyDescent="0.3">
      <c r="A628" s="225" t="s">
        <v>1116</v>
      </c>
      <c r="B628" s="496" t="s">
        <v>840</v>
      </c>
      <c r="C628" s="496" t="s">
        <v>789</v>
      </c>
      <c r="D628" s="496" t="s">
        <v>546</v>
      </c>
      <c r="E628" s="497">
        <v>84.625599999999991</v>
      </c>
      <c r="F628" s="498">
        <v>0.41330401675143225</v>
      </c>
      <c r="G628" s="498">
        <v>0.57971355003686831</v>
      </c>
      <c r="H628" s="498">
        <v>3.3042046378400865E-2</v>
      </c>
      <c r="I628" s="498">
        <v>5.2527216350607862E-3</v>
      </c>
      <c r="J628" s="498">
        <v>9.7150153145147567E-3</v>
      </c>
      <c r="K628" s="498">
        <v>2.5489662702539188E-3</v>
      </c>
      <c r="L628" s="498">
        <v>5.7094991704637844E-3</v>
      </c>
      <c r="M628" s="498">
        <v>7.7719980715055495E-2</v>
      </c>
      <c r="N628" s="498">
        <v>1.6993179368890741E-2</v>
      </c>
      <c r="O628" s="499">
        <v>34.9761004</v>
      </c>
      <c r="P628" s="499">
        <v>49.058606999999995</v>
      </c>
      <c r="Q628" s="499">
        <v>2.7962030000000002</v>
      </c>
      <c r="R628" s="499">
        <v>0.44451472000000003</v>
      </c>
      <c r="S628" s="499">
        <v>0.82213899999999995</v>
      </c>
      <c r="T628" s="499">
        <v>0.21570780000000001</v>
      </c>
      <c r="U628" s="499">
        <v>0.48316979299999996</v>
      </c>
      <c r="V628" s="499">
        <v>6.5770999999999997</v>
      </c>
      <c r="W628" s="499">
        <v>1.4380580000000001</v>
      </c>
    </row>
    <row r="629" spans="1:23" customFormat="1" x14ac:dyDescent="0.3">
      <c r="A629" s="225" t="s">
        <v>1117</v>
      </c>
      <c r="B629" s="496" t="s">
        <v>840</v>
      </c>
      <c r="C629" s="496" t="s">
        <v>789</v>
      </c>
      <c r="D629" s="496" t="s">
        <v>548</v>
      </c>
      <c r="E629" s="497">
        <v>95.242800000000003</v>
      </c>
      <c r="F629" s="498">
        <v>0.41190628267963564</v>
      </c>
      <c r="G629" s="498">
        <v>0.56983691155656913</v>
      </c>
      <c r="H629" s="498">
        <v>3.1381784239858553E-2</v>
      </c>
      <c r="I629" s="498">
        <v>5.20503247489574E-3</v>
      </c>
      <c r="J629" s="498">
        <v>9.7816632858336791E-3</v>
      </c>
      <c r="K629" s="498">
        <v>2.5489695809027034E-3</v>
      </c>
      <c r="L629" s="498">
        <v>5.6576517700025622E-3</v>
      </c>
      <c r="M629" s="498">
        <v>7.8253264288744143E-2</v>
      </c>
      <c r="N629" s="498">
        <v>1.6993221534856176E-2</v>
      </c>
      <c r="O629" s="499">
        <v>39.231107700000003</v>
      </c>
      <c r="P629" s="499">
        <v>54.272863000000001</v>
      </c>
      <c r="Q629" s="499">
        <v>2.9888890000000004</v>
      </c>
      <c r="R629" s="499">
        <v>0.495741867</v>
      </c>
      <c r="S629" s="499">
        <v>0.93163299999999993</v>
      </c>
      <c r="T629" s="499">
        <v>0.24277100000000001</v>
      </c>
      <c r="U629" s="499">
        <v>0.53885059600000007</v>
      </c>
      <c r="V629" s="499">
        <v>7.4530600000000007</v>
      </c>
      <c r="W629" s="499">
        <v>1.618482</v>
      </c>
    </row>
    <row r="630" spans="1:23" customFormat="1" x14ac:dyDescent="0.3">
      <c r="A630" s="225" t="s">
        <v>1118</v>
      </c>
      <c r="B630" s="496" t="s">
        <v>840</v>
      </c>
      <c r="C630" s="496" t="s">
        <v>789</v>
      </c>
      <c r="D630" s="496" t="s">
        <v>550</v>
      </c>
      <c r="E630" s="497">
        <v>109.7508</v>
      </c>
      <c r="F630" s="498">
        <v>0.41190730090350142</v>
      </c>
      <c r="G630" s="498">
        <v>0.56168291256191294</v>
      </c>
      <c r="H630" s="498">
        <v>3.1250596806583639E-2</v>
      </c>
      <c r="I630" s="498">
        <v>5.2050384598563287E-3</v>
      </c>
      <c r="J630" s="498">
        <v>9.781678128997693E-3</v>
      </c>
      <c r="K630" s="498">
        <v>2.548965474511348E-3</v>
      </c>
      <c r="L630" s="498">
        <v>5.6576529829395318E-3</v>
      </c>
      <c r="M630" s="498">
        <v>7.8253370362676183E-2</v>
      </c>
      <c r="N630" s="498">
        <v>1.6993188204550674E-2</v>
      </c>
      <c r="O630" s="499">
        <v>45.207155800000002</v>
      </c>
      <c r="P630" s="499">
        <v>61.645148999999996</v>
      </c>
      <c r="Q630" s="499">
        <v>3.4297779999999998</v>
      </c>
      <c r="R630" s="499">
        <v>0.57125713499999997</v>
      </c>
      <c r="S630" s="499">
        <v>1.073547</v>
      </c>
      <c r="T630" s="499">
        <v>0.27975100000000003</v>
      </c>
      <c r="U630" s="499">
        <v>0.62093194099999993</v>
      </c>
      <c r="V630" s="499">
        <v>8.5883700000000012</v>
      </c>
      <c r="W630" s="499">
        <v>1.865016</v>
      </c>
    </row>
    <row r="631" spans="1:23" customFormat="1" x14ac:dyDescent="0.3">
      <c r="A631" s="225" t="s">
        <v>1119</v>
      </c>
      <c r="B631" s="496" t="s">
        <v>840</v>
      </c>
      <c r="C631" s="496" t="s">
        <v>789</v>
      </c>
      <c r="D631" s="496" t="s">
        <v>552</v>
      </c>
      <c r="E631" s="497">
        <v>122.26929999999999</v>
      </c>
      <c r="F631" s="498">
        <v>0.40960340003582263</v>
      </c>
      <c r="G631" s="498">
        <v>0.53672797668752503</v>
      </c>
      <c r="H631" s="498">
        <v>3.1059374675409118E-2</v>
      </c>
      <c r="I631" s="498">
        <v>5.0025071870044248E-3</v>
      </c>
      <c r="J631" s="498">
        <v>9.781654102869651E-3</v>
      </c>
      <c r="K631" s="498">
        <v>2.5489636400960834E-3</v>
      </c>
      <c r="L631" s="498">
        <v>5.4375251841631556E-3</v>
      </c>
      <c r="M631" s="498">
        <v>7.8253330966972096E-2</v>
      </c>
      <c r="N631" s="498">
        <v>1.6993186351766144E-2</v>
      </c>
      <c r="O631" s="499">
        <v>50.081921000000001</v>
      </c>
      <c r="P631" s="499">
        <v>65.625354000000002</v>
      </c>
      <c r="Q631" s="499">
        <v>3.7976079999999999</v>
      </c>
      <c r="R631" s="499">
        <v>0.61165305200000009</v>
      </c>
      <c r="S631" s="499">
        <v>1.1959960000000001</v>
      </c>
      <c r="T631" s="499">
        <v>0.31165999999999999</v>
      </c>
      <c r="U631" s="499">
        <v>0.664842398</v>
      </c>
      <c r="V631" s="499">
        <v>9.5679800000000004</v>
      </c>
      <c r="W631" s="499">
        <v>2.0777450000000002</v>
      </c>
    </row>
    <row r="632" spans="1:23" customFormat="1" x14ac:dyDescent="0.3">
      <c r="A632" s="225" t="s">
        <v>1120</v>
      </c>
      <c r="B632" s="496" t="s">
        <v>840</v>
      </c>
      <c r="C632" s="496" t="s">
        <v>789</v>
      </c>
      <c r="D632" s="496" t="s">
        <v>554</v>
      </c>
      <c r="E632" s="497">
        <v>132.8974</v>
      </c>
      <c r="F632" s="498">
        <v>0.40898006733013587</v>
      </c>
      <c r="G632" s="498">
        <v>0.53549115332579877</v>
      </c>
      <c r="H632" s="498">
        <v>3.0064598705467526E-2</v>
      </c>
      <c r="I632" s="498">
        <v>4.9787758902732479E-3</v>
      </c>
      <c r="J632" s="498">
        <v>9.8116065476074009E-3</v>
      </c>
      <c r="K632" s="498">
        <v>2.548973870068188E-3</v>
      </c>
      <c r="L632" s="498">
        <v>5.4117302520591062E-3</v>
      </c>
      <c r="M632" s="498">
        <v>7.849288247926596E-2</v>
      </c>
      <c r="N632" s="498">
        <v>1.6993199264996907E-2</v>
      </c>
      <c r="O632" s="499">
        <v>54.3523876</v>
      </c>
      <c r="P632" s="499">
        <v>71.165382000000008</v>
      </c>
      <c r="Q632" s="499">
        <v>3.9955069999999999</v>
      </c>
      <c r="R632" s="499">
        <v>0.66166637099999992</v>
      </c>
      <c r="S632" s="499">
        <v>1.3039369999999999</v>
      </c>
      <c r="T632" s="499">
        <v>0.338752</v>
      </c>
      <c r="U632" s="499">
        <v>0.71920487999999994</v>
      </c>
      <c r="V632" s="499">
        <v>10.4315</v>
      </c>
      <c r="W632" s="499">
        <v>2.2583519999999999</v>
      </c>
    </row>
    <row r="633" spans="1:23" customFormat="1" x14ac:dyDescent="0.3">
      <c r="A633" s="225" t="s">
        <v>1121</v>
      </c>
      <c r="B633" s="496" t="s">
        <v>840</v>
      </c>
      <c r="C633" s="496" t="s">
        <v>789</v>
      </c>
      <c r="D633" s="496" t="s">
        <v>556</v>
      </c>
      <c r="E633" s="497">
        <v>143.43989999999999</v>
      </c>
      <c r="F633" s="498">
        <v>0.34614447305108276</v>
      </c>
      <c r="G633" s="498">
        <v>0.38760937507625148</v>
      </c>
      <c r="H633" s="498">
        <v>2.8614151292631965E-2</v>
      </c>
      <c r="I633" s="498">
        <v>3.2904193533319533E-3</v>
      </c>
      <c r="J633" s="498">
        <v>9.8115726516819941E-3</v>
      </c>
      <c r="K633" s="498">
        <v>2.5489630151722081E-3</v>
      </c>
      <c r="L633" s="498">
        <v>3.5765512036748494E-3</v>
      </c>
      <c r="M633" s="498">
        <v>7.8492595156577777E-2</v>
      </c>
      <c r="N633" s="498">
        <v>1.6993179721960208E-2</v>
      </c>
      <c r="O633" s="499">
        <v>49.6509286</v>
      </c>
      <c r="P633" s="499">
        <v>55.598649999999999</v>
      </c>
      <c r="Q633" s="499">
        <v>4.1044109999999998</v>
      </c>
      <c r="R633" s="499">
        <v>0.47197742300000001</v>
      </c>
      <c r="S633" s="499">
        <v>1.4073709999999999</v>
      </c>
      <c r="T633" s="499">
        <v>0.36562299999999998</v>
      </c>
      <c r="U633" s="499">
        <v>0.51302014699999998</v>
      </c>
      <c r="V633" s="499">
        <v>11.25897</v>
      </c>
      <c r="W633" s="499">
        <v>2.4375</v>
      </c>
    </row>
    <row r="634" spans="1:23" customFormat="1" x14ac:dyDescent="0.3">
      <c r="A634" s="225" t="s">
        <v>1122</v>
      </c>
      <c r="B634" s="496" t="s">
        <v>840</v>
      </c>
      <c r="C634" s="496" t="s">
        <v>789</v>
      </c>
      <c r="D634" s="496" t="s">
        <v>558</v>
      </c>
      <c r="E634" s="497">
        <v>145.3991</v>
      </c>
      <c r="F634" s="498">
        <v>0.34614473954790642</v>
      </c>
      <c r="G634" s="498">
        <v>0.38761052853834721</v>
      </c>
      <c r="H634" s="498">
        <v>2.8495788488374411E-2</v>
      </c>
      <c r="I634" s="498">
        <v>3.2904314951055402E-3</v>
      </c>
      <c r="J634" s="498">
        <v>9.8116150650175964E-3</v>
      </c>
      <c r="K634" s="498">
        <v>2.5489703856488794E-3</v>
      </c>
      <c r="L634" s="498">
        <v>3.576561471150784E-3</v>
      </c>
      <c r="M634" s="498">
        <v>7.8492920520140771E-2</v>
      </c>
      <c r="N634" s="498">
        <v>1.6993296382164676E-2</v>
      </c>
      <c r="O634" s="499">
        <v>50.329133599999999</v>
      </c>
      <c r="P634" s="499">
        <v>56.358221999999998</v>
      </c>
      <c r="Q634" s="499">
        <v>4.143262</v>
      </c>
      <c r="R634" s="499">
        <v>0.47842577799999997</v>
      </c>
      <c r="S634" s="499">
        <v>1.4266000000000001</v>
      </c>
      <c r="T634" s="499">
        <v>0.370618</v>
      </c>
      <c r="U634" s="499">
        <v>0.52002881899999998</v>
      </c>
      <c r="V634" s="499">
        <v>11.412800000000001</v>
      </c>
      <c r="W634" s="499">
        <v>2.4708100000000002</v>
      </c>
    </row>
    <row r="635" spans="1:23" customFormat="1" x14ac:dyDescent="0.3">
      <c r="A635" s="225" t="s">
        <v>1810</v>
      </c>
      <c r="B635" s="496" t="s">
        <v>840</v>
      </c>
      <c r="C635" s="496" t="s">
        <v>789</v>
      </c>
      <c r="D635" s="496" t="s">
        <v>1718</v>
      </c>
      <c r="E635" s="497">
        <v>147.03469999999999</v>
      </c>
      <c r="F635" s="498">
        <v>0.34611953776897569</v>
      </c>
      <c r="G635" s="498">
        <v>0.38758121042175764</v>
      </c>
      <c r="H635" s="498">
        <v>2.7732521642850297E-2</v>
      </c>
      <c r="I635" s="498">
        <v>3.2900349849389293E-3</v>
      </c>
      <c r="J635" s="498">
        <v>9.8098136018232446E-3</v>
      </c>
      <c r="K635" s="498">
        <v>2.5489629318793455E-3</v>
      </c>
      <c r="L635" s="498">
        <v>3.576135973345068E-3</v>
      </c>
      <c r="M635" s="498">
        <v>7.847848161012333E-2</v>
      </c>
      <c r="N635" s="498">
        <v>1.6993199564456555E-2</v>
      </c>
      <c r="O635" s="499">
        <v>50.891582400000004</v>
      </c>
      <c r="P635" s="499">
        <v>56.987887000000001</v>
      </c>
      <c r="Q635" s="499">
        <v>4.0776430000000001</v>
      </c>
      <c r="R635" s="499">
        <v>0.48374930699999996</v>
      </c>
      <c r="S635" s="499">
        <v>1.442383</v>
      </c>
      <c r="T635" s="499">
        <v>0.37478599999999995</v>
      </c>
      <c r="U635" s="499">
        <v>0.52581608000000002</v>
      </c>
      <c r="V635" s="499">
        <v>11.539059999999999</v>
      </c>
      <c r="W635" s="499">
        <v>2.4985900000000001</v>
      </c>
    </row>
    <row r="636" spans="1:23" customFormat="1" x14ac:dyDescent="0.3">
      <c r="A636" s="225" t="s">
        <v>1811</v>
      </c>
      <c r="B636" s="496" t="s">
        <v>840</v>
      </c>
      <c r="C636" s="496" t="s">
        <v>789</v>
      </c>
      <c r="D636" s="496" t="s">
        <v>1720</v>
      </c>
      <c r="E636" s="497">
        <v>149.00630000000001</v>
      </c>
      <c r="F636" s="498">
        <v>0.3461190204709465</v>
      </c>
      <c r="G636" s="498">
        <v>0.38758116938679776</v>
      </c>
      <c r="H636" s="498">
        <v>2.7732612647921599E-2</v>
      </c>
      <c r="I636" s="498">
        <v>3.2900403539984548E-3</v>
      </c>
      <c r="J636" s="498">
        <v>9.8098469662020998E-3</v>
      </c>
      <c r="K636" s="498">
        <v>2.5489727615543773E-3</v>
      </c>
      <c r="L636" s="498">
        <v>3.5761456998798036E-3</v>
      </c>
      <c r="M636" s="498">
        <v>7.8478829418621887E-2</v>
      </c>
      <c r="N636" s="498">
        <v>1.6993174114114638E-2</v>
      </c>
      <c r="O636" s="499">
        <v>51.573914600000002</v>
      </c>
      <c r="P636" s="499">
        <v>57.752036000000004</v>
      </c>
      <c r="Q636" s="499">
        <v>4.1323340000000002</v>
      </c>
      <c r="R636" s="499">
        <v>0.49023674</v>
      </c>
      <c r="S636" s="499">
        <v>1.4617290000000001</v>
      </c>
      <c r="T636" s="499">
        <v>0.37981300000000001</v>
      </c>
      <c r="U636" s="499">
        <v>0.53286823900000002</v>
      </c>
      <c r="V636" s="499">
        <v>11.69384</v>
      </c>
      <c r="W636" s="499">
        <v>2.5320900000000002</v>
      </c>
    </row>
    <row r="637" spans="1:23" customFormat="1" x14ac:dyDescent="0.3">
      <c r="A637" s="225" t="s">
        <v>1123</v>
      </c>
      <c r="B637" s="496" t="s">
        <v>840</v>
      </c>
      <c r="C637" s="496" t="s">
        <v>261</v>
      </c>
      <c r="D637" s="496" t="s">
        <v>799</v>
      </c>
      <c r="E637" s="497">
        <v>1308.19991</v>
      </c>
      <c r="F637" s="498">
        <v>0.69773393536619344</v>
      </c>
      <c r="G637" s="498">
        <v>1.4670702361024228</v>
      </c>
      <c r="H637" s="498">
        <v>0.14283091536063472</v>
      </c>
      <c r="I637" s="498">
        <v>9.4675538851856339E-2</v>
      </c>
      <c r="J637" s="498">
        <v>1.5795439628183437E-2</v>
      </c>
      <c r="K637" s="498">
        <v>3.3697343397615736E-3</v>
      </c>
      <c r="L637" s="498">
        <v>0.10290851797123272</v>
      </c>
      <c r="M637" s="498">
        <v>0.12636351503800367</v>
      </c>
      <c r="N637" s="498">
        <v>2.2465000933993333E-2</v>
      </c>
      <c r="O637" s="499">
        <v>912.77547145000005</v>
      </c>
      <c r="P637" s="499">
        <v>1919.2211508328685</v>
      </c>
      <c r="Q637" s="499">
        <v>186.85139061999996</v>
      </c>
      <c r="R637" s="499">
        <v>123.85453140519998</v>
      </c>
      <c r="S637" s="499">
        <v>20.663592700000006</v>
      </c>
      <c r="T637" s="499">
        <v>4.4082861600000003</v>
      </c>
      <c r="U637" s="499">
        <v>134.62491394820003</v>
      </c>
      <c r="V637" s="499">
        <v>165.30873900000003</v>
      </c>
      <c r="W637" s="499">
        <v>29.388712199999997</v>
      </c>
    </row>
    <row r="638" spans="1:23" customFormat="1" x14ac:dyDescent="0.3">
      <c r="A638" s="225" t="s">
        <v>1125</v>
      </c>
      <c r="B638" s="496" t="s">
        <v>840</v>
      </c>
      <c r="C638" s="496" t="s">
        <v>261</v>
      </c>
      <c r="D638" s="496" t="s">
        <v>502</v>
      </c>
      <c r="E638" s="497">
        <v>24.390799999999999</v>
      </c>
      <c r="F638" s="498">
        <v>1.83546435131279</v>
      </c>
      <c r="G638" s="498">
        <v>6.6347056929457002</v>
      </c>
      <c r="H638" s="498">
        <v>0.67234630557423292</v>
      </c>
      <c r="I638" s="498">
        <v>0.45412887629762039</v>
      </c>
      <c r="J638" s="498">
        <v>1.1382898469914887E-2</v>
      </c>
      <c r="K638" s="498">
        <v>2.2741443495088312E-3</v>
      </c>
      <c r="L638" s="498">
        <v>0.49361983895567185</v>
      </c>
      <c r="M638" s="498">
        <v>9.1063228758384324E-2</v>
      </c>
      <c r="N638" s="498">
        <v>1.5161044328189318E-2</v>
      </c>
      <c r="O638" s="499">
        <v>44.768443899999994</v>
      </c>
      <c r="P638" s="499">
        <v>161.82577961549998</v>
      </c>
      <c r="Q638" s="499">
        <v>16.39906427</v>
      </c>
      <c r="R638" s="499">
        <v>11.076566595999999</v>
      </c>
      <c r="S638" s="499">
        <v>0.277638</v>
      </c>
      <c r="T638" s="499">
        <v>5.5468199999999995E-2</v>
      </c>
      <c r="U638" s="499">
        <v>12.039782768</v>
      </c>
      <c r="V638" s="499">
        <v>2.2211050000000001</v>
      </c>
      <c r="W638" s="499">
        <v>0.36979000000000001</v>
      </c>
    </row>
    <row r="639" spans="1:23" customFormat="1" x14ac:dyDescent="0.3">
      <c r="A639" s="225" t="s">
        <v>1126</v>
      </c>
      <c r="B639" s="496" t="s">
        <v>840</v>
      </c>
      <c r="C639" s="496" t="s">
        <v>261</v>
      </c>
      <c r="D639" s="496" t="s">
        <v>504</v>
      </c>
      <c r="E639" s="497">
        <v>18.362209999999997</v>
      </c>
      <c r="F639" s="498">
        <v>1.8373964190584904</v>
      </c>
      <c r="G639" s="498">
        <v>4.0963735971269255</v>
      </c>
      <c r="H639" s="498">
        <v>0.68129356161377097</v>
      </c>
      <c r="I639" s="498">
        <v>0.45582737638878984</v>
      </c>
      <c r="J639" s="498">
        <v>1.1625920845039895E-2</v>
      </c>
      <c r="K639" s="498">
        <v>2.2918210825385401E-3</v>
      </c>
      <c r="L639" s="498">
        <v>0.49546679729727527</v>
      </c>
      <c r="M639" s="498">
        <v>9.3007159813551857E-2</v>
      </c>
      <c r="N639" s="498">
        <v>1.5278825370148802E-2</v>
      </c>
      <c r="O639" s="499">
        <v>33.738658899999997</v>
      </c>
      <c r="P639" s="499">
        <v>75.218472228899998</v>
      </c>
      <c r="Q639" s="499">
        <v>12.510055449999999</v>
      </c>
      <c r="R639" s="499">
        <v>8.3699980089999997</v>
      </c>
      <c r="S639" s="499">
        <v>0.21347759999999999</v>
      </c>
      <c r="T639" s="499">
        <v>4.2082899999999999E-2</v>
      </c>
      <c r="U639" s="499">
        <v>9.09786538</v>
      </c>
      <c r="V639" s="499">
        <v>1.7078169999999999</v>
      </c>
      <c r="W639" s="499">
        <v>0.280553</v>
      </c>
    </row>
    <row r="640" spans="1:23" customFormat="1" x14ac:dyDescent="0.3">
      <c r="A640" s="225" t="s">
        <v>1127</v>
      </c>
      <c r="B640" s="496" t="s">
        <v>840</v>
      </c>
      <c r="C640" s="496" t="s">
        <v>261</v>
      </c>
      <c r="D640" s="496" t="s">
        <v>506</v>
      </c>
      <c r="E640" s="497">
        <v>21.407800000000002</v>
      </c>
      <c r="F640" s="498">
        <v>1.8812888806883468</v>
      </c>
      <c r="G640" s="498">
        <v>4.3597789171267944</v>
      </c>
      <c r="H640" s="498">
        <v>0.72458393389325382</v>
      </c>
      <c r="I640" s="498">
        <v>0.48401958543147822</v>
      </c>
      <c r="J640" s="498">
        <v>1.3583413522174161E-2</v>
      </c>
      <c r="K640" s="498">
        <v>2.5313624006203343E-3</v>
      </c>
      <c r="L640" s="498">
        <v>0.5261101917525387</v>
      </c>
      <c r="M640" s="498">
        <v>0.1086674016012855</v>
      </c>
      <c r="N640" s="498">
        <v>1.6875811620063713E-2</v>
      </c>
      <c r="O640" s="499">
        <v>40.274256099999995</v>
      </c>
      <c r="P640" s="499">
        <v>93.333275102067006</v>
      </c>
      <c r="Q640" s="499">
        <v>15.511747939999999</v>
      </c>
      <c r="R640" s="499">
        <v>10.361794481</v>
      </c>
      <c r="S640" s="499">
        <v>0.29079100000000002</v>
      </c>
      <c r="T640" s="499">
        <v>5.41909E-2</v>
      </c>
      <c r="U640" s="499">
        <v>11.262861763</v>
      </c>
      <c r="V640" s="499">
        <v>2.32633</v>
      </c>
      <c r="W640" s="499">
        <v>0.36127399999999998</v>
      </c>
    </row>
    <row r="641" spans="1:23" customFormat="1" x14ac:dyDescent="0.3">
      <c r="A641" s="225" t="s">
        <v>1128</v>
      </c>
      <c r="B641" s="496" t="s">
        <v>840</v>
      </c>
      <c r="C641" s="496" t="s">
        <v>261</v>
      </c>
      <c r="D641" s="496" t="s">
        <v>508</v>
      </c>
      <c r="E641" s="497">
        <v>15.844539999999999</v>
      </c>
      <c r="F641" s="498">
        <v>1.9043601518251714</v>
      </c>
      <c r="G641" s="498">
        <v>4.4727444583812463</v>
      </c>
      <c r="H641" s="498">
        <v>0.71099966171312012</v>
      </c>
      <c r="I641" s="498">
        <v>0.49652092600984321</v>
      </c>
      <c r="J641" s="498">
        <v>1.3820880883888078E-2</v>
      </c>
      <c r="K641" s="498">
        <v>2.6212499700212187E-3</v>
      </c>
      <c r="L641" s="498">
        <v>0.53969829827814519</v>
      </c>
      <c r="M641" s="498">
        <v>0.11056704707110462</v>
      </c>
      <c r="N641" s="498">
        <v>1.7475104988847894E-2</v>
      </c>
      <c r="O641" s="499">
        <v>30.1737106</v>
      </c>
      <c r="P641" s="499">
        <v>70.868578480599993</v>
      </c>
      <c r="Q641" s="499">
        <v>11.265462579999999</v>
      </c>
      <c r="R641" s="499">
        <v>7.8671456730000004</v>
      </c>
      <c r="S641" s="499">
        <v>0.2189855</v>
      </c>
      <c r="T641" s="499">
        <v>4.15325E-2</v>
      </c>
      <c r="U641" s="499">
        <v>8.5512712750000013</v>
      </c>
      <c r="V641" s="499">
        <v>1.751884</v>
      </c>
      <c r="W641" s="499">
        <v>0.27688499999999999</v>
      </c>
    </row>
    <row r="642" spans="1:23" customFormat="1" x14ac:dyDescent="0.3">
      <c r="A642" s="225" t="s">
        <v>1129</v>
      </c>
      <c r="B642" s="496" t="s">
        <v>840</v>
      </c>
      <c r="C642" s="496" t="s">
        <v>261</v>
      </c>
      <c r="D642" s="496" t="s">
        <v>510</v>
      </c>
      <c r="E642" s="497">
        <v>22.193729999999999</v>
      </c>
      <c r="F642" s="498">
        <v>1.9049355786521691</v>
      </c>
      <c r="G642" s="498">
        <v>4.4771589887040264</v>
      </c>
      <c r="H642" s="498">
        <v>0.71289104985957752</v>
      </c>
      <c r="I642" s="498">
        <v>0.49697874205913112</v>
      </c>
      <c r="J642" s="498">
        <v>1.3876576853012093E-2</v>
      </c>
      <c r="K642" s="498">
        <v>2.6257686292479902E-3</v>
      </c>
      <c r="L642" s="498">
        <v>0.54019575920766816</v>
      </c>
      <c r="M642" s="498">
        <v>0.11101243459301344</v>
      </c>
      <c r="N642" s="498">
        <v>1.7505169252757424E-2</v>
      </c>
      <c r="O642" s="499">
        <v>42.277625900000004</v>
      </c>
      <c r="P642" s="499">
        <v>99.364857762370207</v>
      </c>
      <c r="Q642" s="499">
        <v>15.821711480000001</v>
      </c>
      <c r="R642" s="499">
        <v>11.029812016999999</v>
      </c>
      <c r="S642" s="499">
        <v>0.30797300000000005</v>
      </c>
      <c r="T642" s="499">
        <v>5.8275599999999997E-2</v>
      </c>
      <c r="U642" s="499">
        <v>11.988958826999999</v>
      </c>
      <c r="V642" s="499">
        <v>2.4637799999999999</v>
      </c>
      <c r="W642" s="499">
        <v>0.38850499999999999</v>
      </c>
    </row>
    <row r="643" spans="1:23" customFormat="1" x14ac:dyDescent="0.3">
      <c r="A643" s="225" t="s">
        <v>1130</v>
      </c>
      <c r="B643" s="496" t="s">
        <v>840</v>
      </c>
      <c r="C643" s="496" t="s">
        <v>261</v>
      </c>
      <c r="D643" s="496" t="s">
        <v>512</v>
      </c>
      <c r="E643" s="497">
        <v>27.545999999999999</v>
      </c>
      <c r="F643" s="498">
        <v>1.3231590829884559</v>
      </c>
      <c r="G643" s="498">
        <v>3.2888301027880997</v>
      </c>
      <c r="H643" s="498">
        <v>0.4075948812894794</v>
      </c>
      <c r="I643" s="498">
        <v>0.4597014064837</v>
      </c>
      <c r="J643" s="498">
        <v>1.4151237929281928E-2</v>
      </c>
      <c r="K643" s="498">
        <v>2.7168409206418357E-3</v>
      </c>
      <c r="L643" s="498">
        <v>0.49967656236840197</v>
      </c>
      <c r="M643" s="498">
        <v>0.11320990343425542</v>
      </c>
      <c r="N643" s="498">
        <v>1.8112357511072388E-2</v>
      </c>
      <c r="O643" s="499">
        <v>36.447740100000004</v>
      </c>
      <c r="P643" s="499">
        <v>90.59411401140099</v>
      </c>
      <c r="Q643" s="499">
        <v>11.2276086</v>
      </c>
      <c r="R643" s="499">
        <v>12.662934943</v>
      </c>
      <c r="S643" s="499">
        <v>0.38980999999999999</v>
      </c>
      <c r="T643" s="499">
        <v>7.4838100000000005E-2</v>
      </c>
      <c r="U643" s="499">
        <v>13.764090587</v>
      </c>
      <c r="V643" s="499">
        <v>3.1184799999999999</v>
      </c>
      <c r="W643" s="499">
        <v>0.49892300000000001</v>
      </c>
    </row>
    <row r="644" spans="1:23" customFormat="1" x14ac:dyDescent="0.3">
      <c r="A644" s="225" t="s">
        <v>1131</v>
      </c>
      <c r="B644" s="496" t="s">
        <v>840</v>
      </c>
      <c r="C644" s="496" t="s">
        <v>261</v>
      </c>
      <c r="D644" s="496" t="s">
        <v>514</v>
      </c>
      <c r="E644" s="497">
        <v>34.890900000000002</v>
      </c>
      <c r="F644" s="498">
        <v>1.3079580005101616</v>
      </c>
      <c r="G644" s="498">
        <v>3.3220621340742138</v>
      </c>
      <c r="H644" s="498">
        <v>0.40340759051787139</v>
      </c>
      <c r="I644" s="498">
        <v>0.48009685009558362</v>
      </c>
      <c r="J644" s="498">
        <v>1.462639255507883E-2</v>
      </c>
      <c r="K644" s="498">
        <v>2.8806766234175671E-3</v>
      </c>
      <c r="L644" s="498">
        <v>0.52184622296931293</v>
      </c>
      <c r="M644" s="498">
        <v>0.11701159901292313</v>
      </c>
      <c r="N644" s="498">
        <v>1.9204606358678052E-2</v>
      </c>
      <c r="O644" s="499">
        <v>45.635831799999998</v>
      </c>
      <c r="P644" s="499">
        <v>115.90973771377</v>
      </c>
      <c r="Q644" s="499">
        <v>14.0752539</v>
      </c>
      <c r="R644" s="499">
        <v>16.751011187</v>
      </c>
      <c r="S644" s="499">
        <v>0.510328</v>
      </c>
      <c r="T644" s="499">
        <v>0.1005094</v>
      </c>
      <c r="U644" s="499">
        <v>18.207684381</v>
      </c>
      <c r="V644" s="499">
        <v>4.0826399999999996</v>
      </c>
      <c r="W644" s="499">
        <v>0.67006600000000005</v>
      </c>
    </row>
    <row r="645" spans="1:23" customFormat="1" x14ac:dyDescent="0.3">
      <c r="A645" s="225" t="s">
        <v>1132</v>
      </c>
      <c r="B645" s="496" t="s">
        <v>840</v>
      </c>
      <c r="C645" s="496" t="s">
        <v>261</v>
      </c>
      <c r="D645" s="496" t="s">
        <v>516</v>
      </c>
      <c r="E645" s="497">
        <v>38.609899999999996</v>
      </c>
      <c r="F645" s="498">
        <v>1.2950573453958703</v>
      </c>
      <c r="G645" s="498">
        <v>3.33500115269866</v>
      </c>
      <c r="H645" s="498">
        <v>0.39949309892022516</v>
      </c>
      <c r="I645" s="498">
        <v>0.49307457799683507</v>
      </c>
      <c r="J645" s="498">
        <v>1.4865177065985669E-2</v>
      </c>
      <c r="K645" s="498">
        <v>2.9852032768797644E-3</v>
      </c>
      <c r="L645" s="498">
        <v>0.53595228503570336</v>
      </c>
      <c r="M645" s="498">
        <v>0.11892157192844323</v>
      </c>
      <c r="N645" s="498">
        <v>1.9901450146206028E-2</v>
      </c>
      <c r="O645" s="499">
        <v>50.002034600000002</v>
      </c>
      <c r="P645" s="499">
        <v>128.76406100557998</v>
      </c>
      <c r="Q645" s="499">
        <v>15.4243886</v>
      </c>
      <c r="R645" s="499">
        <v>19.037560149000001</v>
      </c>
      <c r="S645" s="499">
        <v>0.57394299999999998</v>
      </c>
      <c r="T645" s="499">
        <v>0.1152584</v>
      </c>
      <c r="U645" s="499">
        <v>20.69306413</v>
      </c>
      <c r="V645" s="499">
        <v>4.5915499999999998</v>
      </c>
      <c r="W645" s="499">
        <v>0.76839299999999999</v>
      </c>
    </row>
    <row r="646" spans="1:23" customFormat="1" x14ac:dyDescent="0.3">
      <c r="A646" s="225" t="s">
        <v>1133</v>
      </c>
      <c r="B646" s="496" t="s">
        <v>840</v>
      </c>
      <c r="C646" s="496" t="s">
        <v>261</v>
      </c>
      <c r="D646" s="496" t="s">
        <v>518</v>
      </c>
      <c r="E646" s="497">
        <v>33.926600000000001</v>
      </c>
      <c r="F646" s="498">
        <v>1.2884021151544804</v>
      </c>
      <c r="G646" s="498">
        <v>3.3572851438894551</v>
      </c>
      <c r="H646" s="498">
        <v>0.39785525222097112</v>
      </c>
      <c r="I646" s="498">
        <v>0.50419762257343792</v>
      </c>
      <c r="J646" s="498">
        <v>1.515669120984714E-2</v>
      </c>
      <c r="K646" s="498">
        <v>3.0744076918995718E-3</v>
      </c>
      <c r="L646" s="498">
        <v>0.54804262510832202</v>
      </c>
      <c r="M646" s="498">
        <v>0.12125294017083939</v>
      </c>
      <c r="N646" s="498">
        <v>2.0496100404991953E-2</v>
      </c>
      <c r="O646" s="499">
        <v>43.711103199999997</v>
      </c>
      <c r="P646" s="499">
        <v>113.90127016267999</v>
      </c>
      <c r="Q646" s="499">
        <v>13.497876</v>
      </c>
      <c r="R646" s="499">
        <v>17.105711061999997</v>
      </c>
      <c r="S646" s="499">
        <v>0.51421499999999998</v>
      </c>
      <c r="T646" s="499">
        <v>0.10430420000000001</v>
      </c>
      <c r="U646" s="499">
        <v>18.593222924999999</v>
      </c>
      <c r="V646" s="499">
        <v>4.1136999999999997</v>
      </c>
      <c r="W646" s="499">
        <v>0.69536299999999995</v>
      </c>
    </row>
    <row r="647" spans="1:23" customFormat="1" x14ac:dyDescent="0.3">
      <c r="A647" s="225" t="s">
        <v>1134</v>
      </c>
      <c r="B647" s="496" t="s">
        <v>840</v>
      </c>
      <c r="C647" s="496" t="s">
        <v>261</v>
      </c>
      <c r="D647" s="496" t="s">
        <v>520</v>
      </c>
      <c r="E647" s="497">
        <v>34.863599999999998</v>
      </c>
      <c r="F647" s="498">
        <v>0.42125856193852618</v>
      </c>
      <c r="G647" s="498">
        <v>1.9599409057010755</v>
      </c>
      <c r="H647" s="498">
        <v>0.1014929324567744</v>
      </c>
      <c r="I647" s="498">
        <v>1.9011297886621006E-2</v>
      </c>
      <c r="J647" s="498">
        <v>1.500932204362143E-2</v>
      </c>
      <c r="K647" s="498">
        <v>3.0411431980633097E-3</v>
      </c>
      <c r="L647" s="498">
        <v>2.0664530312417537E-2</v>
      </c>
      <c r="M647" s="498">
        <v>0.12007451898254914</v>
      </c>
      <c r="N647" s="498">
        <v>2.0274383597792541E-2</v>
      </c>
      <c r="O647" s="499">
        <v>14.686590000000001</v>
      </c>
      <c r="P647" s="499">
        <v>68.330595760000008</v>
      </c>
      <c r="Q647" s="499">
        <v>3.5384090000000001</v>
      </c>
      <c r="R647" s="499">
        <v>0.66280228500000005</v>
      </c>
      <c r="S647" s="499">
        <v>0.52327900000000005</v>
      </c>
      <c r="T647" s="499">
        <v>0.1060252</v>
      </c>
      <c r="U647" s="499">
        <v>0.72043991900000004</v>
      </c>
      <c r="V647" s="499">
        <v>4.1862300000000001</v>
      </c>
      <c r="W647" s="499">
        <v>0.70683799999999997</v>
      </c>
    </row>
    <row r="648" spans="1:23" customFormat="1" x14ac:dyDescent="0.3">
      <c r="A648" s="225" t="s">
        <v>1135</v>
      </c>
      <c r="B648" s="496" t="s">
        <v>840</v>
      </c>
      <c r="C648" s="496" t="s">
        <v>261</v>
      </c>
      <c r="D648" s="496" t="s">
        <v>522</v>
      </c>
      <c r="E648" s="497">
        <v>24.021599999999999</v>
      </c>
      <c r="F648" s="498">
        <v>0.42696448196623044</v>
      </c>
      <c r="G648" s="498">
        <v>1.928665732091118</v>
      </c>
      <c r="H648" s="498">
        <v>0.10206147800313051</v>
      </c>
      <c r="I648" s="498">
        <v>1.8593008250907518E-2</v>
      </c>
      <c r="J648" s="498">
        <v>1.4906708961934261E-2</v>
      </c>
      <c r="K648" s="498">
        <v>2.970189329603357E-3</v>
      </c>
      <c r="L648" s="498">
        <v>2.0209802469444167E-2</v>
      </c>
      <c r="M648" s="498">
        <v>0.11925308888666868</v>
      </c>
      <c r="N648" s="498">
        <v>1.9801387084956872E-2</v>
      </c>
      <c r="O648" s="499">
        <v>10.25637</v>
      </c>
      <c r="P648" s="499">
        <v>46.329636749999999</v>
      </c>
      <c r="Q648" s="499">
        <v>2.4516799999999996</v>
      </c>
      <c r="R648" s="499">
        <v>0.44663380699999999</v>
      </c>
      <c r="S648" s="499">
        <v>0.35808300000000004</v>
      </c>
      <c r="T648" s="499">
        <v>7.1348700000000001E-2</v>
      </c>
      <c r="U648" s="499">
        <v>0.48547179099999999</v>
      </c>
      <c r="V648" s="499">
        <v>2.8646500000000001</v>
      </c>
      <c r="W648" s="499">
        <v>0.475661</v>
      </c>
    </row>
    <row r="649" spans="1:23" customFormat="1" x14ac:dyDescent="0.3">
      <c r="A649" s="225" t="s">
        <v>1136</v>
      </c>
      <c r="B649" s="496" t="s">
        <v>840</v>
      </c>
      <c r="C649" s="496" t="s">
        <v>261</v>
      </c>
      <c r="D649" s="496" t="s">
        <v>524</v>
      </c>
      <c r="E649" s="497">
        <v>5.0522</v>
      </c>
      <c r="F649" s="498">
        <v>0.41757234472111154</v>
      </c>
      <c r="G649" s="498">
        <v>2.0196457859942201</v>
      </c>
      <c r="H649" s="498">
        <v>0.10140675349352757</v>
      </c>
      <c r="I649" s="498">
        <v>1.9738975931277464E-2</v>
      </c>
      <c r="J649" s="498">
        <v>1.5384525553224339E-2</v>
      </c>
      <c r="K649" s="498">
        <v>3.1681544673607537E-3</v>
      </c>
      <c r="L649" s="498">
        <v>2.1455473694628083E-2</v>
      </c>
      <c r="M649" s="498">
        <v>0.1230762835992241</v>
      </c>
      <c r="N649" s="498">
        <v>2.1121155140334906E-2</v>
      </c>
      <c r="O649" s="499">
        <v>2.1096589999999997</v>
      </c>
      <c r="P649" s="499">
        <v>10.203654439999999</v>
      </c>
      <c r="Q649" s="499">
        <v>0.51232719999999998</v>
      </c>
      <c r="R649" s="499">
        <v>9.9725254200000002E-2</v>
      </c>
      <c r="S649" s="499">
        <v>7.7725700000000009E-2</v>
      </c>
      <c r="T649" s="499">
        <v>1.600615E-2</v>
      </c>
      <c r="U649" s="499">
        <v>0.1083973442</v>
      </c>
      <c r="V649" s="499">
        <v>0.62180599999999997</v>
      </c>
      <c r="W649" s="499">
        <v>0.10670830000000001</v>
      </c>
    </row>
    <row r="650" spans="1:23" customFormat="1" x14ac:dyDescent="0.3">
      <c r="A650" s="225" t="s">
        <v>1137</v>
      </c>
      <c r="B650" s="496" t="s">
        <v>840</v>
      </c>
      <c r="C650" s="496" t="s">
        <v>261</v>
      </c>
      <c r="D650" s="496" t="s">
        <v>526</v>
      </c>
      <c r="E650" s="497">
        <v>6.3965100000000001</v>
      </c>
      <c r="F650" s="498">
        <v>0.63154583515073048</v>
      </c>
      <c r="G650" s="498">
        <v>1.435895246001335</v>
      </c>
      <c r="H650" s="498">
        <v>9.3074692293141081E-2</v>
      </c>
      <c r="I650" s="498">
        <v>3.3184189816009041E-2</v>
      </c>
      <c r="J650" s="498">
        <v>1.4203354641828122E-2</v>
      </c>
      <c r="K650" s="498">
        <v>2.9639866114490559E-3</v>
      </c>
      <c r="L650" s="498">
        <v>3.6069824169742561E-2</v>
      </c>
      <c r="M650" s="498">
        <v>0.11362680586757466</v>
      </c>
      <c r="N650" s="498">
        <v>1.9759978488269384E-2</v>
      </c>
      <c r="O650" s="499">
        <v>4.0396892499999995</v>
      </c>
      <c r="P650" s="499">
        <v>9.1847183000000001</v>
      </c>
      <c r="Q650" s="499">
        <v>0.59535319999999992</v>
      </c>
      <c r="R650" s="499">
        <v>0.21226300200000001</v>
      </c>
      <c r="S650" s="499">
        <v>9.0851899999999999E-2</v>
      </c>
      <c r="T650" s="499">
        <v>1.8959170000000001E-2</v>
      </c>
      <c r="U650" s="499">
        <v>0.23072099099999999</v>
      </c>
      <c r="V650" s="499">
        <v>0.72681499999999999</v>
      </c>
      <c r="W650" s="499">
        <v>0.1263949</v>
      </c>
    </row>
    <row r="651" spans="1:23" customFormat="1" x14ac:dyDescent="0.3">
      <c r="A651" s="225" t="s">
        <v>1138</v>
      </c>
      <c r="B651" s="496" t="s">
        <v>840</v>
      </c>
      <c r="C651" s="496" t="s">
        <v>261</v>
      </c>
      <c r="D651" s="496" t="s">
        <v>528</v>
      </c>
      <c r="E651" s="497">
        <v>12.018269999999999</v>
      </c>
      <c r="F651" s="498">
        <v>0.80465169279771542</v>
      </c>
      <c r="G651" s="498">
        <v>1.4643405415255273</v>
      </c>
      <c r="H651" s="498">
        <v>8.2959635621433034E-2</v>
      </c>
      <c r="I651" s="498">
        <v>2.6503144628969064E-2</v>
      </c>
      <c r="J651" s="498">
        <v>1.5469148221832259E-2</v>
      </c>
      <c r="K651" s="498">
        <v>3.3758685734302861E-3</v>
      </c>
      <c r="L651" s="498">
        <v>2.8807811606828604E-2</v>
      </c>
      <c r="M651" s="498">
        <v>0.12375350195993266</v>
      </c>
      <c r="N651" s="498">
        <v>2.2505818225085638E-2</v>
      </c>
      <c r="O651" s="499">
        <v>9.670521299999999</v>
      </c>
      <c r="P651" s="499">
        <v>17.598839999999999</v>
      </c>
      <c r="Q651" s="499">
        <v>0.99703129999999995</v>
      </c>
      <c r="R651" s="499">
        <v>0.318521948</v>
      </c>
      <c r="S651" s="499">
        <v>0.18591239999999998</v>
      </c>
      <c r="T651" s="499">
        <v>4.05721E-2</v>
      </c>
      <c r="U651" s="499">
        <v>0.346220058</v>
      </c>
      <c r="V651" s="499">
        <v>1.4873029999999998</v>
      </c>
      <c r="W651" s="499">
        <v>0.27048099999999997</v>
      </c>
    </row>
    <row r="652" spans="1:23" customFormat="1" x14ac:dyDescent="0.3">
      <c r="A652" s="225" t="s">
        <v>1139</v>
      </c>
      <c r="B652" s="496" t="s">
        <v>840</v>
      </c>
      <c r="C652" s="496" t="s">
        <v>261</v>
      </c>
      <c r="D652" s="496" t="s">
        <v>530</v>
      </c>
      <c r="E652" s="497">
        <v>6.1179800000000002</v>
      </c>
      <c r="F652" s="498">
        <v>0.84861782810666275</v>
      </c>
      <c r="G652" s="498">
        <v>1.4912991706412901</v>
      </c>
      <c r="H652" s="498">
        <v>8.3340171102226565E-2</v>
      </c>
      <c r="I652" s="498">
        <v>2.480743872977682E-2</v>
      </c>
      <c r="J652" s="498">
        <v>1.6040588560276431E-2</v>
      </c>
      <c r="K652" s="498">
        <v>3.5301913376637388E-3</v>
      </c>
      <c r="L652" s="498">
        <v>2.6964704363204851E-2</v>
      </c>
      <c r="M652" s="498">
        <v>0.12832470848221145</v>
      </c>
      <c r="N652" s="498">
        <v>2.3534728783029691E-2</v>
      </c>
      <c r="O652" s="499">
        <v>5.1918269000000006</v>
      </c>
      <c r="P652" s="499">
        <v>9.1237385</v>
      </c>
      <c r="Q652" s="499">
        <v>0.50987350000000009</v>
      </c>
      <c r="R652" s="499">
        <v>0.15177141399999999</v>
      </c>
      <c r="S652" s="499">
        <v>9.8136000000000001E-2</v>
      </c>
      <c r="T652" s="499">
        <v>2.1597640000000001E-2</v>
      </c>
      <c r="U652" s="499">
        <v>0.16496952200000001</v>
      </c>
      <c r="V652" s="499">
        <v>0.78508800000000001</v>
      </c>
      <c r="W652" s="499">
        <v>0.143985</v>
      </c>
    </row>
    <row r="653" spans="1:23" customFormat="1" x14ac:dyDescent="0.3">
      <c r="A653" s="225" t="s">
        <v>1140</v>
      </c>
      <c r="B653" s="496" t="s">
        <v>840</v>
      </c>
      <c r="C653" s="496" t="s">
        <v>261</v>
      </c>
      <c r="D653" s="496" t="s">
        <v>532</v>
      </c>
      <c r="E653" s="497">
        <v>13.18215</v>
      </c>
      <c r="F653" s="498">
        <v>0.73378081724149691</v>
      </c>
      <c r="G653" s="498">
        <v>1.1382678849808263</v>
      </c>
      <c r="H653" s="498">
        <v>7.1907685772047814E-2</v>
      </c>
      <c r="I653" s="498">
        <v>2.3051176856582575E-2</v>
      </c>
      <c r="J653" s="498">
        <v>1.5761586691093638E-2</v>
      </c>
      <c r="K653" s="498">
        <v>3.4442257143182256E-3</v>
      </c>
      <c r="L653" s="498">
        <v>2.5055646688893693E-2</v>
      </c>
      <c r="M653" s="498">
        <v>0.12609286042109974</v>
      </c>
      <c r="N653" s="498">
        <v>2.2961656482440269E-2</v>
      </c>
      <c r="O653" s="499">
        <v>9.6728087999999985</v>
      </c>
      <c r="P653" s="499">
        <v>15.004817999999998</v>
      </c>
      <c r="Q653" s="499">
        <v>0.94789790000000007</v>
      </c>
      <c r="R653" s="499">
        <v>0.30386407100000001</v>
      </c>
      <c r="S653" s="499">
        <v>0.2077716</v>
      </c>
      <c r="T653" s="499">
        <v>4.54023E-2</v>
      </c>
      <c r="U653" s="499">
        <v>0.33028729299999998</v>
      </c>
      <c r="V653" s="499">
        <v>1.662175</v>
      </c>
      <c r="W653" s="499">
        <v>0.30268400000000001</v>
      </c>
    </row>
    <row r="654" spans="1:23" customFormat="1" x14ac:dyDescent="0.3">
      <c r="A654" s="225" t="s">
        <v>1141</v>
      </c>
      <c r="B654" s="496" t="s">
        <v>840</v>
      </c>
      <c r="C654" s="496" t="s">
        <v>261</v>
      </c>
      <c r="D654" s="496" t="s">
        <v>534</v>
      </c>
      <c r="E654" s="497">
        <v>16.218859999999999</v>
      </c>
      <c r="F654" s="498">
        <v>0.54683102881460233</v>
      </c>
      <c r="G654" s="498">
        <v>1.0210150405145615</v>
      </c>
      <c r="H654" s="498">
        <v>6.1945235361794852E-2</v>
      </c>
      <c r="I654" s="498">
        <v>8.9317246094978309E-3</v>
      </c>
      <c r="J654" s="498">
        <v>1.6123821279670707E-2</v>
      </c>
      <c r="K654" s="498">
        <v>3.5506502923140101E-3</v>
      </c>
      <c r="L654" s="498">
        <v>9.708417422679522E-3</v>
      </c>
      <c r="M654" s="498">
        <v>0.12899118680351146</v>
      </c>
      <c r="N654" s="498">
        <v>2.3671145814194095E-2</v>
      </c>
      <c r="O654" s="499">
        <v>8.8689759000000006</v>
      </c>
      <c r="P654" s="499">
        <v>16.559699999999999</v>
      </c>
      <c r="Q654" s="499">
        <v>1.0046811</v>
      </c>
      <c r="R654" s="499">
        <v>0.14486239099999998</v>
      </c>
      <c r="S654" s="499">
        <v>0.26151000000000002</v>
      </c>
      <c r="T654" s="499">
        <v>5.75875E-2</v>
      </c>
      <c r="U654" s="499">
        <v>0.15745946299999999</v>
      </c>
      <c r="V654" s="499">
        <v>2.0920899999999998</v>
      </c>
      <c r="W654" s="499">
        <v>0.38391900000000001</v>
      </c>
    </row>
    <row r="655" spans="1:23" customFormat="1" x14ac:dyDescent="0.3">
      <c r="A655" s="225" t="s">
        <v>1142</v>
      </c>
      <c r="B655" s="496" t="s">
        <v>840</v>
      </c>
      <c r="C655" s="496" t="s">
        <v>261</v>
      </c>
      <c r="D655" s="496" t="s">
        <v>536</v>
      </c>
      <c r="E655" s="497">
        <v>18.249860000000002</v>
      </c>
      <c r="F655" s="498">
        <v>0.568170227059276</v>
      </c>
      <c r="G655" s="498">
        <v>1.0165707024601831</v>
      </c>
      <c r="H655" s="498">
        <v>6.0072789599481854E-2</v>
      </c>
      <c r="I655" s="498">
        <v>8.9317358050965863E-3</v>
      </c>
      <c r="J655" s="498">
        <v>1.612384971720331E-2</v>
      </c>
      <c r="K655" s="498">
        <v>3.5506518954117995E-3</v>
      </c>
      <c r="L655" s="498">
        <v>9.7084378181531254E-3</v>
      </c>
      <c r="M655" s="498">
        <v>0.12899090732750826</v>
      </c>
      <c r="N655" s="498">
        <v>2.367114049094075E-2</v>
      </c>
      <c r="O655" s="499">
        <v>10.3690271</v>
      </c>
      <c r="P655" s="499">
        <v>18.552273</v>
      </c>
      <c r="Q655" s="499">
        <v>1.09632</v>
      </c>
      <c r="R655" s="499">
        <v>0.16300292799999999</v>
      </c>
      <c r="S655" s="499">
        <v>0.29425800000000002</v>
      </c>
      <c r="T655" s="499">
        <v>6.4798899999999993E-2</v>
      </c>
      <c r="U655" s="499">
        <v>0.177177631</v>
      </c>
      <c r="V655" s="499">
        <v>2.354066</v>
      </c>
      <c r="W655" s="499">
        <v>0.43199500000000002</v>
      </c>
    </row>
    <row r="656" spans="1:23" customFormat="1" x14ac:dyDescent="0.3">
      <c r="A656" s="225" t="s">
        <v>1143</v>
      </c>
      <c r="B656" s="496" t="s">
        <v>840</v>
      </c>
      <c r="C656" s="496" t="s">
        <v>261</v>
      </c>
      <c r="D656" s="496" t="s">
        <v>538</v>
      </c>
      <c r="E656" s="497">
        <v>18.92841</v>
      </c>
      <c r="F656" s="498">
        <v>0.53851409072394363</v>
      </c>
      <c r="G656" s="498">
        <v>0.97520420362830262</v>
      </c>
      <c r="H656" s="498">
        <v>5.9333567901371537E-2</v>
      </c>
      <c r="I656" s="498">
        <v>8.9317028741452663E-3</v>
      </c>
      <c r="J656" s="498">
        <v>1.6123805433208599E-2</v>
      </c>
      <c r="K656" s="498">
        <v>3.5506521678260348E-3</v>
      </c>
      <c r="L656" s="498">
        <v>9.7083988565336427E-3</v>
      </c>
      <c r="M656" s="498">
        <v>0.12899076044950419</v>
      </c>
      <c r="N656" s="498">
        <v>2.3671137723665119E-2</v>
      </c>
      <c r="O656" s="499">
        <v>10.193215500000001</v>
      </c>
      <c r="P656" s="499">
        <v>18.459064999999999</v>
      </c>
      <c r="Q656" s="499">
        <v>1.1230901</v>
      </c>
      <c r="R656" s="499">
        <v>0.169062934</v>
      </c>
      <c r="S656" s="499">
        <v>0.30519799999999997</v>
      </c>
      <c r="T656" s="499">
        <v>6.7208199999999996E-2</v>
      </c>
      <c r="U656" s="499">
        <v>0.18376455399999997</v>
      </c>
      <c r="V656" s="499">
        <v>2.4415899999999997</v>
      </c>
      <c r="W656" s="499">
        <v>0.44805700000000004</v>
      </c>
    </row>
    <row r="657" spans="1:23" customFormat="1" x14ac:dyDescent="0.3">
      <c r="A657" s="225" t="s">
        <v>1144</v>
      </c>
      <c r="B657" s="496" t="s">
        <v>840</v>
      </c>
      <c r="C657" s="496" t="s">
        <v>261</v>
      </c>
      <c r="D657" s="496" t="s">
        <v>540</v>
      </c>
      <c r="E657" s="497">
        <v>19.331989999999998</v>
      </c>
      <c r="F657" s="498">
        <v>0.52440279557355463</v>
      </c>
      <c r="G657" s="498">
        <v>0.91152928384506726</v>
      </c>
      <c r="H657" s="498">
        <v>5.7532333712152758E-2</v>
      </c>
      <c r="I657" s="498">
        <v>8.9317164968531447E-3</v>
      </c>
      <c r="J657" s="498">
        <v>1.6123896194856296E-2</v>
      </c>
      <c r="K657" s="498">
        <v>3.5506484329859474E-3</v>
      </c>
      <c r="L657" s="498">
        <v>9.7084131535346355E-3</v>
      </c>
      <c r="M657" s="498">
        <v>0.12899034191513653</v>
      </c>
      <c r="N657" s="498">
        <v>2.3671127493858628E-2</v>
      </c>
      <c r="O657" s="499">
        <v>10.137749600000001</v>
      </c>
      <c r="P657" s="499">
        <v>17.621675</v>
      </c>
      <c r="Q657" s="499">
        <v>1.1122144999999999</v>
      </c>
      <c r="R657" s="499">
        <v>0.17266785400000001</v>
      </c>
      <c r="S657" s="499">
        <v>0.31170699999999996</v>
      </c>
      <c r="T657" s="499">
        <v>6.8641099999999997E-2</v>
      </c>
      <c r="U657" s="499">
        <v>0.18768294600000002</v>
      </c>
      <c r="V657" s="499">
        <v>2.4936400000000001</v>
      </c>
      <c r="W657" s="499">
        <v>0.45761000000000002</v>
      </c>
    </row>
    <row r="658" spans="1:23" customFormat="1" x14ac:dyDescent="0.3">
      <c r="A658" s="225" t="s">
        <v>1145</v>
      </c>
      <c r="B658" s="496" t="s">
        <v>840</v>
      </c>
      <c r="C658" s="496" t="s">
        <v>261</v>
      </c>
      <c r="D658" s="496" t="s">
        <v>542</v>
      </c>
      <c r="E658" s="497">
        <v>71.857900000000001</v>
      </c>
      <c r="F658" s="498">
        <v>0.53553243275965479</v>
      </c>
      <c r="G658" s="498">
        <v>0.91937782762925158</v>
      </c>
      <c r="H658" s="498">
        <v>5.7577051375005392E-2</v>
      </c>
      <c r="I658" s="498">
        <v>8.9317100833728787E-3</v>
      </c>
      <c r="J658" s="498">
        <v>1.6123863903620896E-2</v>
      </c>
      <c r="K658" s="498">
        <v>3.5506604005961766E-3</v>
      </c>
      <c r="L658" s="498">
        <v>9.7084121578838237E-3</v>
      </c>
      <c r="M658" s="498">
        <v>0.128990827730841</v>
      </c>
      <c r="N658" s="498">
        <v>2.36711203639405E-2</v>
      </c>
      <c r="O658" s="499">
        <v>38.482236</v>
      </c>
      <c r="P658" s="499">
        <v>66.06456</v>
      </c>
      <c r="Q658" s="499">
        <v>4.1373660000000001</v>
      </c>
      <c r="R658" s="499">
        <v>0.64181392999999998</v>
      </c>
      <c r="S658" s="499">
        <v>1.1586270000000001</v>
      </c>
      <c r="T658" s="499">
        <v>0.25514300000000001</v>
      </c>
      <c r="U658" s="499">
        <v>0.69762611000000008</v>
      </c>
      <c r="V658" s="499">
        <v>9.2690099999999997</v>
      </c>
      <c r="W658" s="499">
        <v>1.7009570000000001</v>
      </c>
    </row>
    <row r="659" spans="1:23" customFormat="1" x14ac:dyDescent="0.3">
      <c r="A659" s="225" t="s">
        <v>1146</v>
      </c>
      <c r="B659" s="496" t="s">
        <v>840</v>
      </c>
      <c r="C659" s="496" t="s">
        <v>261</v>
      </c>
      <c r="D659" s="496" t="s">
        <v>544</v>
      </c>
      <c r="E659" s="497">
        <v>76.992199999999997</v>
      </c>
      <c r="F659" s="498">
        <v>0.53553345663586704</v>
      </c>
      <c r="G659" s="498">
        <v>0.91937871628554579</v>
      </c>
      <c r="H659" s="498">
        <v>5.7577131189912749E-2</v>
      </c>
      <c r="I659" s="498">
        <v>8.9317242525866272E-3</v>
      </c>
      <c r="J659" s="498">
        <v>1.6123854104701515E-2</v>
      </c>
      <c r="K659" s="498">
        <v>3.5506583783811866E-3</v>
      </c>
      <c r="L659" s="498">
        <v>9.7084077348095002E-3</v>
      </c>
      <c r="M659" s="498">
        <v>0.12899098869755637</v>
      </c>
      <c r="N659" s="498">
        <v>2.3671151103618289E-2</v>
      </c>
      <c r="O659" s="499">
        <v>41.231898999999999</v>
      </c>
      <c r="P659" s="499">
        <v>70.784989999999993</v>
      </c>
      <c r="Q659" s="499">
        <v>4.4329900000000002</v>
      </c>
      <c r="R659" s="499">
        <v>0.68767310000000004</v>
      </c>
      <c r="S659" s="499">
        <v>1.241411</v>
      </c>
      <c r="T659" s="499">
        <v>0.27337299999999998</v>
      </c>
      <c r="U659" s="499">
        <v>0.74747167000000003</v>
      </c>
      <c r="V659" s="499">
        <v>9.9313000000000002</v>
      </c>
      <c r="W659" s="499">
        <v>1.8224939999999998</v>
      </c>
    </row>
    <row r="660" spans="1:23" customFormat="1" x14ac:dyDescent="0.3">
      <c r="A660" s="225" t="s">
        <v>1147</v>
      </c>
      <c r="B660" s="496" t="s">
        <v>840</v>
      </c>
      <c r="C660" s="496" t="s">
        <v>261</v>
      </c>
      <c r="D660" s="496" t="s">
        <v>546</v>
      </c>
      <c r="E660" s="497">
        <v>77.481799999999993</v>
      </c>
      <c r="F660" s="498">
        <v>0.53553323490161564</v>
      </c>
      <c r="G660" s="498">
        <v>0.91937797005232214</v>
      </c>
      <c r="H660" s="498">
        <v>5.7577160055651784E-2</v>
      </c>
      <c r="I660" s="498">
        <v>8.9317127377009833E-3</v>
      </c>
      <c r="J660" s="498">
        <v>1.612385102049772E-2</v>
      </c>
      <c r="K660" s="498">
        <v>3.5506531856513402E-3</v>
      </c>
      <c r="L660" s="498">
        <v>9.7084089424871386E-3</v>
      </c>
      <c r="M660" s="498">
        <v>0.1289909372265487</v>
      </c>
      <c r="N660" s="498">
        <v>2.3671055654360125E-2</v>
      </c>
      <c r="O660" s="499">
        <v>41.494078999999999</v>
      </c>
      <c r="P660" s="499">
        <v>71.235060000000004</v>
      </c>
      <c r="Q660" s="499">
        <v>4.461182</v>
      </c>
      <c r="R660" s="499">
        <v>0.69204518000000004</v>
      </c>
      <c r="S660" s="499">
        <v>1.2493050000000001</v>
      </c>
      <c r="T660" s="499">
        <v>0.27511099999999999</v>
      </c>
      <c r="U660" s="499">
        <v>0.75222499999999992</v>
      </c>
      <c r="V660" s="499">
        <v>9.9944500000000005</v>
      </c>
      <c r="W660" s="499">
        <v>1.834076</v>
      </c>
    </row>
    <row r="661" spans="1:23" customFormat="1" x14ac:dyDescent="0.3">
      <c r="A661" s="225" t="s">
        <v>1148</v>
      </c>
      <c r="B661" s="496" t="s">
        <v>840</v>
      </c>
      <c r="C661" s="496" t="s">
        <v>261</v>
      </c>
      <c r="D661" s="496" t="s">
        <v>548</v>
      </c>
      <c r="E661" s="497">
        <v>79.230500000000006</v>
      </c>
      <c r="F661" s="498">
        <v>0.52981964016382577</v>
      </c>
      <c r="G661" s="498">
        <v>0.90369832324672938</v>
      </c>
      <c r="H661" s="498">
        <v>5.340809410517413E-2</v>
      </c>
      <c r="I661" s="498">
        <v>8.6884601258353789E-3</v>
      </c>
      <c r="J661" s="498">
        <v>1.6403720789342487E-2</v>
      </c>
      <c r="K661" s="498">
        <v>3.5506528420242204E-3</v>
      </c>
      <c r="L661" s="498">
        <v>9.4440035087497865E-3</v>
      </c>
      <c r="M661" s="498">
        <v>0.1312296401007188</v>
      </c>
      <c r="N661" s="498">
        <v>2.367112412517906E-2</v>
      </c>
      <c r="O661" s="499">
        <v>41.977875000000004</v>
      </c>
      <c r="P661" s="499">
        <v>71.600470000000001</v>
      </c>
      <c r="Q661" s="499">
        <v>4.2315499999999995</v>
      </c>
      <c r="R661" s="499">
        <v>0.68839104000000007</v>
      </c>
      <c r="S661" s="499">
        <v>1.2996749999999999</v>
      </c>
      <c r="T661" s="499">
        <v>0.28132000000000001</v>
      </c>
      <c r="U661" s="499">
        <v>0.74825311999999999</v>
      </c>
      <c r="V661" s="499">
        <v>10.397390000000001</v>
      </c>
      <c r="W661" s="499">
        <v>1.8754749999999998</v>
      </c>
    </row>
    <row r="662" spans="1:23" customFormat="1" x14ac:dyDescent="0.3">
      <c r="A662" s="225" t="s">
        <v>1149</v>
      </c>
      <c r="B662" s="496" t="s">
        <v>840</v>
      </c>
      <c r="C662" s="496" t="s">
        <v>261</v>
      </c>
      <c r="D662" s="496" t="s">
        <v>550</v>
      </c>
      <c r="E662" s="497">
        <v>83.25630000000001</v>
      </c>
      <c r="F662" s="498">
        <v>0.52981966529860192</v>
      </c>
      <c r="G662" s="498">
        <v>0.90369797841124311</v>
      </c>
      <c r="H662" s="498">
        <v>5.340815049431695E-2</v>
      </c>
      <c r="I662" s="498">
        <v>8.688452165181491E-3</v>
      </c>
      <c r="J662" s="498">
        <v>1.6403707587293693E-2</v>
      </c>
      <c r="K662" s="498">
        <v>3.5506502210643511E-3</v>
      </c>
      <c r="L662" s="498">
        <v>9.4440096425135386E-3</v>
      </c>
      <c r="M662" s="498">
        <v>0.13122970874276177</v>
      </c>
      <c r="N662" s="498">
        <v>2.3671121584792978E-2</v>
      </c>
      <c r="O662" s="499">
        <v>44.110824999999998</v>
      </c>
      <c r="P662" s="499">
        <v>75.238549999999989</v>
      </c>
      <c r="Q662" s="499">
        <v>4.4465650000000005</v>
      </c>
      <c r="R662" s="499">
        <v>0.72336837999999992</v>
      </c>
      <c r="S662" s="499">
        <v>1.365712</v>
      </c>
      <c r="T662" s="499">
        <v>0.29561399999999999</v>
      </c>
      <c r="U662" s="499">
        <v>0.78627329999999995</v>
      </c>
      <c r="V662" s="499">
        <v>10.925699999999999</v>
      </c>
      <c r="W662" s="499">
        <v>1.9707699999999999</v>
      </c>
    </row>
    <row r="663" spans="1:23" customFormat="1" x14ac:dyDescent="0.3">
      <c r="A663" s="225" t="s">
        <v>1150</v>
      </c>
      <c r="B663" s="496" t="s">
        <v>840</v>
      </c>
      <c r="C663" s="496" t="s">
        <v>261</v>
      </c>
      <c r="D663" s="496" t="s">
        <v>552</v>
      </c>
      <c r="E663" s="497">
        <v>85.344200000000001</v>
      </c>
      <c r="F663" s="498">
        <v>0.52591824634831652</v>
      </c>
      <c r="G663" s="498">
        <v>0.88688510759957906</v>
      </c>
      <c r="H663" s="498">
        <v>5.3302778630533759E-2</v>
      </c>
      <c r="I663" s="498">
        <v>8.2595406600565711E-3</v>
      </c>
      <c r="J663" s="498">
        <v>1.6403692342303287E-2</v>
      </c>
      <c r="K663" s="498">
        <v>3.5506455037366334E-3</v>
      </c>
      <c r="L663" s="498">
        <v>8.9777884144440975E-3</v>
      </c>
      <c r="M663" s="498">
        <v>0.13122942156584749</v>
      </c>
      <c r="N663" s="498">
        <v>2.3671134066521216E-2</v>
      </c>
      <c r="O663" s="499">
        <v>44.884071999999996</v>
      </c>
      <c r="P663" s="499">
        <v>75.6905</v>
      </c>
      <c r="Q663" s="499">
        <v>4.5490829999999995</v>
      </c>
      <c r="R663" s="499">
        <v>0.70490388999999998</v>
      </c>
      <c r="S663" s="499">
        <v>1.3999600000000001</v>
      </c>
      <c r="T663" s="499">
        <v>0.30302699999999999</v>
      </c>
      <c r="U663" s="499">
        <v>0.7662021699999999</v>
      </c>
      <c r="V663" s="499">
        <v>11.199670000000001</v>
      </c>
      <c r="W663" s="499">
        <v>2.020194</v>
      </c>
    </row>
    <row r="664" spans="1:23" customFormat="1" x14ac:dyDescent="0.3">
      <c r="A664" s="225" t="s">
        <v>1151</v>
      </c>
      <c r="B664" s="496" t="s">
        <v>840</v>
      </c>
      <c r="C664" s="496" t="s">
        <v>261</v>
      </c>
      <c r="D664" s="496" t="s">
        <v>554</v>
      </c>
      <c r="E664" s="497">
        <v>85.24969999999999</v>
      </c>
      <c r="F664" s="498">
        <v>0.525917897658291</v>
      </c>
      <c r="G664" s="498">
        <v>0.8868855843480975</v>
      </c>
      <c r="H664" s="498">
        <v>5.1478738341601209E-2</v>
      </c>
      <c r="I664" s="498">
        <v>8.2595595057812533E-3</v>
      </c>
      <c r="J664" s="498">
        <v>1.6403741010232297E-2</v>
      </c>
      <c r="K664" s="498">
        <v>3.5506517911499981E-3</v>
      </c>
      <c r="L664" s="498">
        <v>8.9778136462650322E-3</v>
      </c>
      <c r="M664" s="498">
        <v>0.13122990462136525</v>
      </c>
      <c r="N664" s="498">
        <v>2.3671168344287431E-2</v>
      </c>
      <c r="O664" s="499">
        <v>44.834343000000004</v>
      </c>
      <c r="P664" s="499">
        <v>75.606729999999999</v>
      </c>
      <c r="Q664" s="499">
        <v>4.388547</v>
      </c>
      <c r="R664" s="499">
        <v>0.70412497000000007</v>
      </c>
      <c r="S664" s="499">
        <v>1.398414</v>
      </c>
      <c r="T664" s="499">
        <v>0.30269199999999996</v>
      </c>
      <c r="U664" s="499">
        <v>0.76535591999999997</v>
      </c>
      <c r="V664" s="499">
        <v>11.18731</v>
      </c>
      <c r="W664" s="499">
        <v>2.01796</v>
      </c>
    </row>
    <row r="665" spans="1:23" customFormat="1" x14ac:dyDescent="0.3">
      <c r="A665" s="225" t="s">
        <v>1152</v>
      </c>
      <c r="B665" s="496" t="s">
        <v>840</v>
      </c>
      <c r="C665" s="496" t="s">
        <v>261</v>
      </c>
      <c r="D665" s="496" t="s">
        <v>556</v>
      </c>
      <c r="E665" s="497">
        <v>85.465500000000006</v>
      </c>
      <c r="F665" s="498">
        <v>0.45557065716575695</v>
      </c>
      <c r="G665" s="498">
        <v>0.6419952261438826</v>
      </c>
      <c r="H665" s="498">
        <v>4.9994758118773061E-2</v>
      </c>
      <c r="I665" s="498">
        <v>5.6647001421626262E-3</v>
      </c>
      <c r="J665" s="498">
        <v>1.6403753561378569E-2</v>
      </c>
      <c r="K665" s="498">
        <v>3.550649092323803E-3</v>
      </c>
      <c r="L665" s="498">
        <v>6.1573066325008325E-3</v>
      </c>
      <c r="M665" s="498">
        <v>0.13123002849102855</v>
      </c>
      <c r="N665" s="498">
        <v>2.3671130456148968E-2</v>
      </c>
      <c r="O665" s="499">
        <v>38.935574000000003</v>
      </c>
      <c r="P665" s="499">
        <v>54.868443000000006</v>
      </c>
      <c r="Q665" s="499">
        <v>4.2728269999999995</v>
      </c>
      <c r="R665" s="499">
        <v>0.48413642999999995</v>
      </c>
      <c r="S665" s="499">
        <v>1.4019550000000001</v>
      </c>
      <c r="T665" s="499">
        <v>0.30345800000000001</v>
      </c>
      <c r="U665" s="499">
        <v>0.52623728999999997</v>
      </c>
      <c r="V665" s="499">
        <v>11.21564</v>
      </c>
      <c r="W665" s="499">
        <v>2.0230649999999999</v>
      </c>
    </row>
    <row r="666" spans="1:23" customFormat="1" x14ac:dyDescent="0.3">
      <c r="A666" s="225" t="s">
        <v>1153</v>
      </c>
      <c r="B666" s="496" t="s">
        <v>840</v>
      </c>
      <c r="C666" s="496" t="s">
        <v>261</v>
      </c>
      <c r="D666" s="496" t="s">
        <v>558</v>
      </c>
      <c r="E666" s="497">
        <v>85.143100000000004</v>
      </c>
      <c r="F666" s="498">
        <v>0.45557086833812721</v>
      </c>
      <c r="G666" s="498">
        <v>0.64199572249542236</v>
      </c>
      <c r="H666" s="498">
        <v>4.9994679545377133E-2</v>
      </c>
      <c r="I666" s="498">
        <v>5.6646843960344402E-3</v>
      </c>
      <c r="J666" s="498">
        <v>1.640372502293198E-2</v>
      </c>
      <c r="K666" s="498">
        <v>3.5506576575201039E-3</v>
      </c>
      <c r="L666" s="498">
        <v>6.1572780413210234E-3</v>
      </c>
      <c r="M666" s="498">
        <v>0.13122977669358998</v>
      </c>
      <c r="N666" s="498">
        <v>2.3671148924575214E-2</v>
      </c>
      <c r="O666" s="499">
        <v>38.788716000000001</v>
      </c>
      <c r="P666" s="499">
        <v>54.661506000000003</v>
      </c>
      <c r="Q666" s="499">
        <v>4.2567019999999998</v>
      </c>
      <c r="R666" s="499">
        <v>0.48230878999999999</v>
      </c>
      <c r="S666" s="499">
        <v>1.3966639999999999</v>
      </c>
      <c r="T666" s="499">
        <v>0.30231399999999997</v>
      </c>
      <c r="U666" s="499">
        <v>0.52424974000000002</v>
      </c>
      <c r="V666" s="499">
        <v>11.173310000000001</v>
      </c>
      <c r="W666" s="499">
        <v>2.0154350000000001</v>
      </c>
    </row>
    <row r="667" spans="1:23" customFormat="1" x14ac:dyDescent="0.3">
      <c r="A667" s="225" t="s">
        <v>1812</v>
      </c>
      <c r="B667" s="496" t="s">
        <v>840</v>
      </c>
      <c r="C667" s="496" t="s">
        <v>261</v>
      </c>
      <c r="D667" s="496" t="s">
        <v>1718</v>
      </c>
      <c r="E667" s="497">
        <v>83.481499999999997</v>
      </c>
      <c r="F667" s="498">
        <v>0.4549741918868252</v>
      </c>
      <c r="G667" s="498">
        <v>0.64048973724717451</v>
      </c>
      <c r="H667" s="498">
        <v>4.832743781556393E-2</v>
      </c>
      <c r="I667" s="498">
        <v>5.6297388044057664E-3</v>
      </c>
      <c r="J667" s="498">
        <v>1.6445799368722411E-2</v>
      </c>
      <c r="K667" s="498">
        <v>3.5506549355246377E-3</v>
      </c>
      <c r="L667" s="498">
        <v>6.1192879859609615E-3</v>
      </c>
      <c r="M667" s="498">
        <v>0.13156651473679798</v>
      </c>
      <c r="N667" s="498">
        <v>2.3671196612423111E-2</v>
      </c>
      <c r="O667" s="499">
        <v>37.981927999999996</v>
      </c>
      <c r="P667" s="499">
        <v>53.469043999999997</v>
      </c>
      <c r="Q667" s="499">
        <v>4.0344470000000001</v>
      </c>
      <c r="R667" s="499">
        <v>0.46997903999999996</v>
      </c>
      <c r="S667" s="499">
        <v>1.3729199999999999</v>
      </c>
      <c r="T667" s="499">
        <v>0.29641400000000001</v>
      </c>
      <c r="U667" s="499">
        <v>0.51084733999999998</v>
      </c>
      <c r="V667" s="499">
        <v>10.983370000000001</v>
      </c>
      <c r="W667" s="499">
        <v>1.9761069999999998</v>
      </c>
    </row>
    <row r="668" spans="1:23" customFormat="1" x14ac:dyDescent="0.3">
      <c r="A668" s="225" t="s">
        <v>1813</v>
      </c>
      <c r="B668" s="496" t="s">
        <v>840</v>
      </c>
      <c r="C668" s="496" t="s">
        <v>261</v>
      </c>
      <c r="D668" s="496" t="s">
        <v>1720</v>
      </c>
      <c r="E668" s="497">
        <v>83.143300000000011</v>
      </c>
      <c r="F668" s="498">
        <v>0.4549745559774509</v>
      </c>
      <c r="G668" s="498">
        <v>0.64048981697863805</v>
      </c>
      <c r="H668" s="498">
        <v>4.8327225404813122E-2</v>
      </c>
      <c r="I668" s="498">
        <v>5.6297338450602748E-3</v>
      </c>
      <c r="J668" s="498">
        <v>1.6445774945185E-2</v>
      </c>
      <c r="K668" s="498">
        <v>3.5506529088934402E-3</v>
      </c>
      <c r="L668" s="498">
        <v>6.1192993301925703E-3</v>
      </c>
      <c r="M668" s="498">
        <v>0.13156622361633469</v>
      </c>
      <c r="N668" s="498">
        <v>2.3671107593756801E-2</v>
      </c>
      <c r="O668" s="499">
        <v>37.828085999999999</v>
      </c>
      <c r="P668" s="499">
        <v>53.252437</v>
      </c>
      <c r="Q668" s="499">
        <v>4.0180849999999992</v>
      </c>
      <c r="R668" s="499">
        <v>0.46807465000000004</v>
      </c>
      <c r="S668" s="499">
        <v>1.367356</v>
      </c>
      <c r="T668" s="499">
        <v>0.295213</v>
      </c>
      <c r="U668" s="499">
        <v>0.50877874000000001</v>
      </c>
      <c r="V668" s="499">
        <v>10.93885</v>
      </c>
      <c r="W668" s="499">
        <v>1.968094</v>
      </c>
    </row>
    <row r="669" spans="1:23" customFormat="1" x14ac:dyDescent="0.3">
      <c r="A669" s="225" t="s">
        <v>1154</v>
      </c>
      <c r="B669" s="496" t="s">
        <v>840</v>
      </c>
      <c r="C669" s="496" t="s">
        <v>831</v>
      </c>
      <c r="D669" s="496" t="s">
        <v>832</v>
      </c>
      <c r="E669" s="497">
        <v>13691.896640000001</v>
      </c>
      <c r="F669" s="498">
        <v>0.83807663132490617</v>
      </c>
      <c r="G669" s="498">
        <v>1.6843026353067763</v>
      </c>
      <c r="H669" s="498">
        <v>0.11132968348203946</v>
      </c>
      <c r="I669" s="498">
        <v>4.7701134856069145E-2</v>
      </c>
      <c r="J669" s="498">
        <v>1.5147091849504352E-2</v>
      </c>
      <c r="K669" s="498">
        <v>4.2893897276747193E-3</v>
      </c>
      <c r="L669" s="498">
        <v>5.1849230256824377E-2</v>
      </c>
      <c r="M669" s="498">
        <v>0.12117673947033242</v>
      </c>
      <c r="N669" s="498">
        <v>2.859608674346522E-2</v>
      </c>
      <c r="O669" s="499">
        <v>11474.858612500002</v>
      </c>
      <c r="P669" s="499">
        <v>23061.297593099996</v>
      </c>
      <c r="Q669" s="499">
        <v>1524.3145191999997</v>
      </c>
      <c r="R669" s="499">
        <v>653.11900806000006</v>
      </c>
      <c r="S669" s="499">
        <v>207.39241600000003</v>
      </c>
      <c r="T669" s="499">
        <v>58.729880800000004</v>
      </c>
      <c r="U669" s="499">
        <v>709.91430154000011</v>
      </c>
      <c r="V669" s="499">
        <v>1659.1393919999998</v>
      </c>
      <c r="W669" s="499">
        <v>391.53466400000002</v>
      </c>
    </row>
    <row r="670" spans="1:23" customFormat="1" x14ac:dyDescent="0.3">
      <c r="A670" s="225" t="s">
        <v>1156</v>
      </c>
      <c r="B670" s="496" t="s">
        <v>840</v>
      </c>
      <c r="C670" s="496" t="s">
        <v>831</v>
      </c>
      <c r="D670" s="496" t="s">
        <v>502</v>
      </c>
      <c r="E670" s="497">
        <v>11.449719999999999</v>
      </c>
      <c r="F670" s="498">
        <v>2.7858565100281929</v>
      </c>
      <c r="G670" s="498">
        <v>12.065973141701283</v>
      </c>
      <c r="H670" s="498">
        <v>0.62739432055980415</v>
      </c>
      <c r="I670" s="498">
        <v>0.93882089832764459</v>
      </c>
      <c r="J670" s="498">
        <v>1.5429713565047879E-2</v>
      </c>
      <c r="K670" s="498">
        <v>4.5164073881282683E-3</v>
      </c>
      <c r="L670" s="498">
        <v>1.0204610952058217</v>
      </c>
      <c r="M670" s="498">
        <v>0.12343734169918567</v>
      </c>
      <c r="N670" s="498">
        <v>3.0109469925902119E-2</v>
      </c>
      <c r="O670" s="499">
        <v>31.897276999999999</v>
      </c>
      <c r="P670" s="499">
        <v>138.15201400000001</v>
      </c>
      <c r="Q670" s="499">
        <v>7.1834892999999997</v>
      </c>
      <c r="R670" s="499">
        <v>10.749236415999999</v>
      </c>
      <c r="S670" s="499">
        <v>0.17666589999999999</v>
      </c>
      <c r="T670" s="499">
        <v>5.1711599999999996E-2</v>
      </c>
      <c r="U670" s="499">
        <v>11.683993811000001</v>
      </c>
      <c r="V670" s="499">
        <v>1.4133230000000001</v>
      </c>
      <c r="W670" s="499">
        <v>0.34474499999999997</v>
      </c>
    </row>
    <row r="671" spans="1:23" customFormat="1" x14ac:dyDescent="0.3">
      <c r="A671" s="225" t="s">
        <v>1157</v>
      </c>
      <c r="B671" s="496" t="s">
        <v>840</v>
      </c>
      <c r="C671" s="496" t="s">
        <v>831</v>
      </c>
      <c r="D671" s="496" t="s">
        <v>504</v>
      </c>
      <c r="E671" s="497">
        <v>11.16464</v>
      </c>
      <c r="F671" s="498">
        <v>2.7767470782756991</v>
      </c>
      <c r="G671" s="498">
        <v>9.2204352312300255</v>
      </c>
      <c r="H671" s="498">
        <v>0.63188384041043866</v>
      </c>
      <c r="I671" s="498">
        <v>0.93439990658005978</v>
      </c>
      <c r="J671" s="498">
        <v>1.5335926639820002E-2</v>
      </c>
      <c r="K671" s="498">
        <v>4.4851782054772926E-3</v>
      </c>
      <c r="L671" s="498">
        <v>1.0156560342294958</v>
      </c>
      <c r="M671" s="498">
        <v>0.12268734146376416</v>
      </c>
      <c r="N671" s="498">
        <v>2.9901277605010101E-2</v>
      </c>
      <c r="O671" s="499">
        <v>31.001381500000001</v>
      </c>
      <c r="P671" s="499">
        <v>102.94284</v>
      </c>
      <c r="Q671" s="499">
        <v>7.0547556</v>
      </c>
      <c r="R671" s="499">
        <v>10.432238572999999</v>
      </c>
      <c r="S671" s="499">
        <v>0.17122009999999999</v>
      </c>
      <c r="T671" s="499">
        <v>5.0075399999999999E-2</v>
      </c>
      <c r="U671" s="499">
        <v>11.339433986</v>
      </c>
      <c r="V671" s="499">
        <v>1.3697599999999999</v>
      </c>
      <c r="W671" s="499">
        <v>0.33383699999999999</v>
      </c>
    </row>
    <row r="672" spans="1:23" customFormat="1" x14ac:dyDescent="0.3">
      <c r="A672" s="225" t="s">
        <v>1158</v>
      </c>
      <c r="B672" s="496" t="s">
        <v>840</v>
      </c>
      <c r="C672" s="496" t="s">
        <v>831</v>
      </c>
      <c r="D672" s="496" t="s">
        <v>506</v>
      </c>
      <c r="E672" s="497">
        <v>18.247979999999998</v>
      </c>
      <c r="F672" s="498">
        <v>2.7095287149591356</v>
      </c>
      <c r="G672" s="498">
        <v>8.9157557165231456</v>
      </c>
      <c r="H672" s="498">
        <v>0.66510453759813415</v>
      </c>
      <c r="I672" s="498">
        <v>0.9017346456429699</v>
      </c>
      <c r="J672" s="498">
        <v>1.4643264624358424E-2</v>
      </c>
      <c r="K672" s="498">
        <v>4.2545257064069558E-3</v>
      </c>
      <c r="L672" s="498">
        <v>0.98015061957542704</v>
      </c>
      <c r="M672" s="498">
        <v>0.11714622659603967</v>
      </c>
      <c r="N672" s="498">
        <v>2.8363577776827902E-2</v>
      </c>
      <c r="O672" s="499">
        <v>49.4434258</v>
      </c>
      <c r="P672" s="499">
        <v>162.69453200000001</v>
      </c>
      <c r="Q672" s="499">
        <v>12.136814299999999</v>
      </c>
      <c r="R672" s="499">
        <v>16.454835779</v>
      </c>
      <c r="S672" s="499">
        <v>0.26721</v>
      </c>
      <c r="T672" s="499">
        <v>7.7636499999999997E-2</v>
      </c>
      <c r="U672" s="499">
        <v>17.885768902999999</v>
      </c>
      <c r="V672" s="499">
        <v>2.1376819999999999</v>
      </c>
      <c r="W672" s="499">
        <v>0.51757799999999998</v>
      </c>
    </row>
    <row r="673" spans="1:23" customFormat="1" x14ac:dyDescent="0.3">
      <c r="A673" s="225" t="s">
        <v>1159</v>
      </c>
      <c r="B673" s="496" t="s">
        <v>840</v>
      </c>
      <c r="C673" s="496" t="s">
        <v>831</v>
      </c>
      <c r="D673" s="496" t="s">
        <v>508</v>
      </c>
      <c r="E673" s="497">
        <v>16.372350000000001</v>
      </c>
      <c r="F673" s="498">
        <v>2.7089257864631526</v>
      </c>
      <c r="G673" s="498">
        <v>8.9130626941153839</v>
      </c>
      <c r="H673" s="498">
        <v>0.66539445467510761</v>
      </c>
      <c r="I673" s="498">
        <v>0.90144865752320225</v>
      </c>
      <c r="J673" s="498">
        <v>1.463711684639041E-2</v>
      </c>
      <c r="K673" s="498">
        <v>4.2524805541049393E-3</v>
      </c>
      <c r="L673" s="498">
        <v>0.97983775548409346</v>
      </c>
      <c r="M673" s="498">
        <v>0.11709705692829679</v>
      </c>
      <c r="N673" s="498">
        <v>2.835011467504665E-2</v>
      </c>
      <c r="O673" s="499">
        <v>44.351481100000001</v>
      </c>
      <c r="P673" s="499">
        <v>145.92778200000001</v>
      </c>
      <c r="Q673" s="499">
        <v>10.894070899999999</v>
      </c>
      <c r="R673" s="499">
        <v>14.758832928</v>
      </c>
      <c r="S673" s="499">
        <v>0.23964400000000002</v>
      </c>
      <c r="T673" s="499">
        <v>6.9623100000000007E-2</v>
      </c>
      <c r="U673" s="499">
        <v>16.042246675999998</v>
      </c>
      <c r="V673" s="499">
        <v>1.917154</v>
      </c>
      <c r="W673" s="499">
        <v>0.46415800000000002</v>
      </c>
    </row>
    <row r="674" spans="1:23" customFormat="1" x14ac:dyDescent="0.3">
      <c r="A674" s="225" t="s">
        <v>1160</v>
      </c>
      <c r="B674" s="496" t="s">
        <v>840</v>
      </c>
      <c r="C674" s="496" t="s">
        <v>831</v>
      </c>
      <c r="D674" s="496" t="s">
        <v>510</v>
      </c>
      <c r="E674" s="497">
        <v>11.85416</v>
      </c>
      <c r="F674" s="498">
        <v>2.6971715077238709</v>
      </c>
      <c r="G674" s="498">
        <v>8.8598366311910759</v>
      </c>
      <c r="H674" s="498">
        <v>0.67119889557758627</v>
      </c>
      <c r="I674" s="498">
        <v>0.89573871636623759</v>
      </c>
      <c r="J674" s="498">
        <v>1.4516085492350365E-2</v>
      </c>
      <c r="K674" s="498">
        <v>4.2121753038595732E-3</v>
      </c>
      <c r="L674" s="498">
        <v>0.97363102505787003</v>
      </c>
      <c r="M674" s="498">
        <v>0.1161287682973741</v>
      </c>
      <c r="N674" s="498">
        <v>2.8081281170492044E-2</v>
      </c>
      <c r="O674" s="499">
        <v>31.972702600000002</v>
      </c>
      <c r="P674" s="499">
        <v>105.02592100000001</v>
      </c>
      <c r="Q674" s="499">
        <v>7.9564991000000003</v>
      </c>
      <c r="R674" s="499">
        <v>10.618230061999999</v>
      </c>
      <c r="S674" s="499">
        <v>0.17207600000000001</v>
      </c>
      <c r="T674" s="499">
        <v>4.9931799999999998E-2</v>
      </c>
      <c r="U674" s="499">
        <v>11.541577952000001</v>
      </c>
      <c r="V674" s="499">
        <v>1.3766090000000002</v>
      </c>
      <c r="W674" s="499">
        <v>0.33287999999999995</v>
      </c>
    </row>
    <row r="675" spans="1:23" customFormat="1" x14ac:dyDescent="0.3">
      <c r="A675" s="225" t="s">
        <v>1161</v>
      </c>
      <c r="B675" s="496" t="s">
        <v>840</v>
      </c>
      <c r="C675" s="496" t="s">
        <v>831</v>
      </c>
      <c r="D675" s="496" t="s">
        <v>512</v>
      </c>
      <c r="E675" s="497">
        <v>18.43693</v>
      </c>
      <c r="F675" s="498">
        <v>1.42499585343113</v>
      </c>
      <c r="G675" s="498">
        <v>4.6715501441942884</v>
      </c>
      <c r="H675" s="498">
        <v>0.47561909710564609</v>
      </c>
      <c r="I675" s="498">
        <v>0.81564346103174445</v>
      </c>
      <c r="J675" s="498">
        <v>1.4666053404769666E-2</v>
      </c>
      <c r="K675" s="498">
        <v>4.2621087133270022E-3</v>
      </c>
      <c r="L675" s="498">
        <v>0.88657051325790137</v>
      </c>
      <c r="M675" s="498">
        <v>0.11732831876022742</v>
      </c>
      <c r="N675" s="498">
        <v>2.8414166566776575E-2</v>
      </c>
      <c r="O675" s="499">
        <v>26.272548800000003</v>
      </c>
      <c r="P675" s="499">
        <v>86.12904300000001</v>
      </c>
      <c r="Q675" s="499">
        <v>8.7689559999999993</v>
      </c>
      <c r="R675" s="499">
        <v>15.037961396</v>
      </c>
      <c r="S675" s="499">
        <v>0.270397</v>
      </c>
      <c r="T675" s="499">
        <v>7.8580200000000003E-2</v>
      </c>
      <c r="U675" s="499">
        <v>16.345638492999999</v>
      </c>
      <c r="V675" s="499">
        <v>2.1631739999999997</v>
      </c>
      <c r="W675" s="499">
        <v>0.52387000000000006</v>
      </c>
    </row>
    <row r="676" spans="1:23" customFormat="1" x14ac:dyDescent="0.3">
      <c r="A676" s="225" t="s">
        <v>1162</v>
      </c>
      <c r="B676" s="496" t="s">
        <v>840</v>
      </c>
      <c r="C676" s="496" t="s">
        <v>831</v>
      </c>
      <c r="D676" s="496" t="s">
        <v>514</v>
      </c>
      <c r="E676" s="497">
        <v>20.358260000000001</v>
      </c>
      <c r="F676" s="498">
        <v>1.4236265034438109</v>
      </c>
      <c r="G676" s="498">
        <v>4.6733436993141844</v>
      </c>
      <c r="H676" s="498">
        <v>0.4752837963558772</v>
      </c>
      <c r="I676" s="498">
        <v>0.81715162656337026</v>
      </c>
      <c r="J676" s="498">
        <v>1.4701305514321951E-2</v>
      </c>
      <c r="K676" s="498">
        <v>4.2738426564942191E-3</v>
      </c>
      <c r="L676" s="498">
        <v>0.88821258354102939</v>
      </c>
      <c r="M676" s="498">
        <v>0.11761073883524427</v>
      </c>
      <c r="N676" s="498">
        <v>2.8492366243480529E-2</v>
      </c>
      <c r="O676" s="499">
        <v>28.9825585</v>
      </c>
      <c r="P676" s="499">
        <v>95.1411461</v>
      </c>
      <c r="Q676" s="499">
        <v>9.6759511000000007</v>
      </c>
      <c r="R676" s="499">
        <v>16.635785273</v>
      </c>
      <c r="S676" s="499">
        <v>0.29929300000000003</v>
      </c>
      <c r="T676" s="499">
        <v>8.7008000000000002E-2</v>
      </c>
      <c r="U676" s="499">
        <v>18.082462710999998</v>
      </c>
      <c r="V676" s="499">
        <v>2.3943500000000002</v>
      </c>
      <c r="W676" s="499">
        <v>0.58005499999999999</v>
      </c>
    </row>
    <row r="677" spans="1:23" customFormat="1" x14ac:dyDescent="0.3">
      <c r="A677" s="225" t="s">
        <v>1163</v>
      </c>
      <c r="B677" s="496" t="s">
        <v>840</v>
      </c>
      <c r="C677" s="496" t="s">
        <v>831</v>
      </c>
      <c r="D677" s="496" t="s">
        <v>516</v>
      </c>
      <c r="E677" s="497">
        <v>42.138999999999996</v>
      </c>
      <c r="F677" s="498">
        <v>1.4333384086001093</v>
      </c>
      <c r="G677" s="498">
        <v>4.6605328555494907</v>
      </c>
      <c r="H677" s="498">
        <v>0.47766611689883481</v>
      </c>
      <c r="I677" s="498">
        <v>0.80640485082702495</v>
      </c>
      <c r="J677" s="498">
        <v>1.4450176795842333E-2</v>
      </c>
      <c r="K677" s="498">
        <v>4.1902180877571851E-3</v>
      </c>
      <c r="L677" s="498">
        <v>0.87653429682716733</v>
      </c>
      <c r="M677" s="498">
        <v>0.11560146182870977</v>
      </c>
      <c r="N677" s="498">
        <v>2.7934905906642306E-2</v>
      </c>
      <c r="O677" s="499">
        <v>60.399447199999997</v>
      </c>
      <c r="P677" s="499">
        <v>196.39019399999998</v>
      </c>
      <c r="Q677" s="499">
        <v>20.128372499999998</v>
      </c>
      <c r="R677" s="499">
        <v>33.981094009000003</v>
      </c>
      <c r="S677" s="499">
        <v>0.60891600000000001</v>
      </c>
      <c r="T677" s="499">
        <v>0.1765716</v>
      </c>
      <c r="U677" s="499">
        <v>36.936278733999998</v>
      </c>
      <c r="V677" s="499">
        <v>4.8713300000000004</v>
      </c>
      <c r="W677" s="499">
        <v>1.177149</v>
      </c>
    </row>
    <row r="678" spans="1:23" customFormat="1" x14ac:dyDescent="0.3">
      <c r="A678" s="225" t="s">
        <v>1164</v>
      </c>
      <c r="B678" s="496" t="s">
        <v>840</v>
      </c>
      <c r="C678" s="496" t="s">
        <v>831</v>
      </c>
      <c r="D678" s="496" t="s">
        <v>518</v>
      </c>
      <c r="E678" s="497">
        <v>50.260899999999999</v>
      </c>
      <c r="F678" s="498">
        <v>1.430019343067872</v>
      </c>
      <c r="G678" s="498">
        <v>4.6649030956469151</v>
      </c>
      <c r="H678" s="498">
        <v>0.47685221315177401</v>
      </c>
      <c r="I678" s="498">
        <v>0.81008308579830446</v>
      </c>
      <c r="J678" s="498">
        <v>1.4536050886474377E-2</v>
      </c>
      <c r="K678" s="498">
        <v>4.2188201962161439E-3</v>
      </c>
      <c r="L678" s="498">
        <v>0.88052721312192972</v>
      </c>
      <c r="M678" s="498">
        <v>0.11628820812997777</v>
      </c>
      <c r="N678" s="498">
        <v>2.8125640408349233E-2</v>
      </c>
      <c r="O678" s="499">
        <v>71.874059200000005</v>
      </c>
      <c r="P678" s="499">
        <v>234.46222800000001</v>
      </c>
      <c r="Q678" s="499">
        <v>23.967021399999997</v>
      </c>
      <c r="R678" s="499">
        <v>40.715504967000001</v>
      </c>
      <c r="S678" s="499">
        <v>0.73059499999999999</v>
      </c>
      <c r="T678" s="499">
        <v>0.2120417</v>
      </c>
      <c r="U678" s="499">
        <v>44.256090205999996</v>
      </c>
      <c r="V678" s="499">
        <v>5.8447499999999994</v>
      </c>
      <c r="W678" s="499">
        <v>1.4136199999999999</v>
      </c>
    </row>
    <row r="679" spans="1:23" customFormat="1" x14ac:dyDescent="0.3">
      <c r="A679" s="225" t="s">
        <v>1165</v>
      </c>
      <c r="B679" s="496" t="s">
        <v>840</v>
      </c>
      <c r="C679" s="496" t="s">
        <v>831</v>
      </c>
      <c r="D679" s="496" t="s">
        <v>520</v>
      </c>
      <c r="E679" s="497">
        <v>85.669299999999993</v>
      </c>
      <c r="F679" s="498">
        <v>0.47571825613142643</v>
      </c>
      <c r="G679" s="498">
        <v>3.216677397854308</v>
      </c>
      <c r="H679" s="498">
        <v>0.13744888775792494</v>
      </c>
      <c r="I679" s="498">
        <v>3.1996270974549809E-2</v>
      </c>
      <c r="J679" s="498">
        <v>1.4772748230696412E-2</v>
      </c>
      <c r="K679" s="498">
        <v>4.2976305397616193E-3</v>
      </c>
      <c r="L679" s="498">
        <v>3.4778813600671421E-2</v>
      </c>
      <c r="M679" s="498">
        <v>0.1181818924632278</v>
      </c>
      <c r="N679" s="498">
        <v>2.8651103720936207E-2</v>
      </c>
      <c r="O679" s="499">
        <v>40.754450000000006</v>
      </c>
      <c r="P679" s="499">
        <v>275.57050100000004</v>
      </c>
      <c r="Q679" s="499">
        <v>11.775149999999998</v>
      </c>
      <c r="R679" s="499">
        <v>2.7410981369999998</v>
      </c>
      <c r="S679" s="499">
        <v>1.265571</v>
      </c>
      <c r="T679" s="499">
        <v>0.36817500000000003</v>
      </c>
      <c r="U679" s="499">
        <v>2.9794766159999999</v>
      </c>
      <c r="V679" s="499">
        <v>10.124560000000001</v>
      </c>
      <c r="W679" s="499">
        <v>2.45452</v>
      </c>
    </row>
    <row r="680" spans="1:23" customFormat="1" x14ac:dyDescent="0.3">
      <c r="A680" s="225" t="s">
        <v>1166</v>
      </c>
      <c r="B680" s="496" t="s">
        <v>840</v>
      </c>
      <c r="C680" s="496" t="s">
        <v>831</v>
      </c>
      <c r="D680" s="496" t="s">
        <v>522</v>
      </c>
      <c r="E680" s="497">
        <v>27.8187</v>
      </c>
      <c r="F680" s="498">
        <v>0.50768008569775014</v>
      </c>
      <c r="G680" s="498">
        <v>3.3061661759895324</v>
      </c>
      <c r="H680" s="498">
        <v>0.14453515081581811</v>
      </c>
      <c r="I680" s="498">
        <v>3.9317235528619238E-2</v>
      </c>
      <c r="J680" s="498">
        <v>1.4973812579308165E-2</v>
      </c>
      <c r="K680" s="498">
        <v>4.364585692358018E-3</v>
      </c>
      <c r="L680" s="498">
        <v>4.2736241916408749E-2</v>
      </c>
      <c r="M680" s="498">
        <v>0.11979028495220842</v>
      </c>
      <c r="N680" s="498">
        <v>2.9097369754877114E-2</v>
      </c>
      <c r="O680" s="499">
        <v>14.123000000000001</v>
      </c>
      <c r="P680" s="499">
        <v>91.973245000000006</v>
      </c>
      <c r="Q680" s="499">
        <v>4.0207799999999994</v>
      </c>
      <c r="R680" s="499">
        <v>1.09375438</v>
      </c>
      <c r="S680" s="499">
        <v>0.41655200000000003</v>
      </c>
      <c r="T680" s="499">
        <v>0.1214171</v>
      </c>
      <c r="U680" s="499">
        <v>1.188866693</v>
      </c>
      <c r="V680" s="499">
        <v>3.3324100000000003</v>
      </c>
      <c r="W680" s="499">
        <v>0.80945099999999992</v>
      </c>
    </row>
    <row r="681" spans="1:23" customFormat="1" x14ac:dyDescent="0.3">
      <c r="A681" s="225" t="s">
        <v>1167</v>
      </c>
      <c r="B681" s="496" t="s">
        <v>840</v>
      </c>
      <c r="C681" s="496" t="s">
        <v>831</v>
      </c>
      <c r="D681" s="496" t="s">
        <v>524</v>
      </c>
      <c r="E681" s="497">
        <v>39.9345</v>
      </c>
      <c r="F681" s="498">
        <v>0.49978264407968054</v>
      </c>
      <c r="G681" s="498">
        <v>3.2604363645469459</v>
      </c>
      <c r="H681" s="498">
        <v>0.14257924851945064</v>
      </c>
      <c r="I681" s="498">
        <v>3.6958281811466272E-2</v>
      </c>
      <c r="J681" s="498">
        <v>1.4798332269090638E-2</v>
      </c>
      <c r="K681" s="498">
        <v>4.3061888842980383E-3</v>
      </c>
      <c r="L681" s="498">
        <v>4.0172167549362078E-2</v>
      </c>
      <c r="M681" s="498">
        <v>0.1183866080707158</v>
      </c>
      <c r="N681" s="498">
        <v>2.8707984324331092E-2</v>
      </c>
      <c r="O681" s="499">
        <v>19.958570000000002</v>
      </c>
      <c r="P681" s="499">
        <v>130.20389600000001</v>
      </c>
      <c r="Q681" s="499">
        <v>5.6938310000000012</v>
      </c>
      <c r="R681" s="499">
        <v>1.4759105049999999</v>
      </c>
      <c r="S681" s="499">
        <v>0.59096400000000004</v>
      </c>
      <c r="T681" s="499">
        <v>0.17196549999999999</v>
      </c>
      <c r="U681" s="499">
        <v>1.6042554249999998</v>
      </c>
      <c r="V681" s="499">
        <v>4.7277100000000001</v>
      </c>
      <c r="W681" s="499">
        <v>1.146439</v>
      </c>
    </row>
    <row r="682" spans="1:23" customFormat="1" x14ac:dyDescent="0.3">
      <c r="A682" s="225" t="s">
        <v>1168</v>
      </c>
      <c r="B682" s="496" t="s">
        <v>840</v>
      </c>
      <c r="C682" s="496" t="s">
        <v>831</v>
      </c>
      <c r="D682" s="496" t="s">
        <v>526</v>
      </c>
      <c r="E682" s="497">
        <v>29.9468</v>
      </c>
      <c r="F682" s="498">
        <v>1.0787366529979832</v>
      </c>
      <c r="G682" s="498">
        <v>2.5551795517384162</v>
      </c>
      <c r="H682" s="498">
        <v>0.17205591248480637</v>
      </c>
      <c r="I682" s="498">
        <v>3.2108840644075494E-2</v>
      </c>
      <c r="J682" s="498">
        <v>1.4171697810784459E-2</v>
      </c>
      <c r="K682" s="498">
        <v>4.2193523181107834E-3</v>
      </c>
      <c r="L682" s="498">
        <v>3.4901025084483152E-2</v>
      </c>
      <c r="M682" s="498">
        <v>0.11337338213097894</v>
      </c>
      <c r="N682" s="498">
        <v>2.8129149024269707E-2</v>
      </c>
      <c r="O682" s="499">
        <v>32.304710800000002</v>
      </c>
      <c r="P682" s="499">
        <v>76.519451000000004</v>
      </c>
      <c r="Q682" s="499">
        <v>5.1525239999999997</v>
      </c>
      <c r="R682" s="499">
        <v>0.96155702899999995</v>
      </c>
      <c r="S682" s="499">
        <v>0.42439700000000002</v>
      </c>
      <c r="T682" s="499">
        <v>0.1263561</v>
      </c>
      <c r="U682" s="499">
        <v>1.045174018</v>
      </c>
      <c r="V682" s="499">
        <v>3.3951700000000002</v>
      </c>
      <c r="W682" s="499">
        <v>0.84237800000000007</v>
      </c>
    </row>
    <row r="683" spans="1:23" customFormat="1" x14ac:dyDescent="0.3">
      <c r="A683" s="225" t="s">
        <v>1169</v>
      </c>
      <c r="B683" s="496" t="s">
        <v>840</v>
      </c>
      <c r="C683" s="496" t="s">
        <v>831</v>
      </c>
      <c r="D683" s="496" t="s">
        <v>528</v>
      </c>
      <c r="E683" s="497">
        <v>43.538600000000002</v>
      </c>
      <c r="F683" s="498">
        <v>1.3710064861984537</v>
      </c>
      <c r="G683" s="498">
        <v>2.5354891980908891</v>
      </c>
      <c r="H683" s="498">
        <v>0.15305600088197602</v>
      </c>
      <c r="I683" s="498">
        <v>5.2591205642808898E-2</v>
      </c>
      <c r="J683" s="498">
        <v>1.450271712916814E-2</v>
      </c>
      <c r="K683" s="498">
        <v>4.3240756478159607E-3</v>
      </c>
      <c r="L683" s="498">
        <v>5.716453597497393E-2</v>
      </c>
      <c r="M683" s="498">
        <v>0.11602164516084577</v>
      </c>
      <c r="N683" s="498">
        <v>2.8827385354604877E-2</v>
      </c>
      <c r="O683" s="499">
        <v>59.691702999999997</v>
      </c>
      <c r="P683" s="499">
        <v>110.39165</v>
      </c>
      <c r="Q683" s="499">
        <v>6.663844000000001</v>
      </c>
      <c r="R683" s="499">
        <v>2.2897474659999997</v>
      </c>
      <c r="S683" s="499">
        <v>0.63142799999999999</v>
      </c>
      <c r="T683" s="499">
        <v>0.18826419999999999</v>
      </c>
      <c r="U683" s="499">
        <v>2.488863866</v>
      </c>
      <c r="V683" s="499">
        <v>5.0514200000000002</v>
      </c>
      <c r="W683" s="499">
        <v>1.255104</v>
      </c>
    </row>
    <row r="684" spans="1:23" customFormat="1" x14ac:dyDescent="0.3">
      <c r="A684" s="225" t="s">
        <v>1170</v>
      </c>
      <c r="B684" s="496" t="s">
        <v>840</v>
      </c>
      <c r="C684" s="496" t="s">
        <v>831</v>
      </c>
      <c r="D684" s="496" t="s">
        <v>530</v>
      </c>
      <c r="E684" s="497">
        <v>95.062299999999993</v>
      </c>
      <c r="F684" s="498">
        <v>1.3835266767162169</v>
      </c>
      <c r="G684" s="498">
        <v>2.4028151012546508</v>
      </c>
      <c r="H684" s="498">
        <v>0.14269515885897985</v>
      </c>
      <c r="I684" s="498">
        <v>4.1136363626800537E-2</v>
      </c>
      <c r="J684" s="498">
        <v>1.4545261370701109E-2</v>
      </c>
      <c r="K684" s="498">
        <v>4.3391123505322308E-3</v>
      </c>
      <c r="L684" s="498">
        <v>4.471358982477807E-2</v>
      </c>
      <c r="M684" s="498">
        <v>0.11636221719861607</v>
      </c>
      <c r="N684" s="498">
        <v>2.8927661123284418E-2</v>
      </c>
      <c r="O684" s="499">
        <v>131.52122800000001</v>
      </c>
      <c r="P684" s="499">
        <v>228.41712999999999</v>
      </c>
      <c r="Q684" s="499">
        <v>13.56493</v>
      </c>
      <c r="R684" s="499">
        <v>3.9105173400000002</v>
      </c>
      <c r="S684" s="499">
        <v>1.382706</v>
      </c>
      <c r="T684" s="499">
        <v>0.41248600000000002</v>
      </c>
      <c r="U684" s="499">
        <v>4.2505766899999999</v>
      </c>
      <c r="V684" s="499">
        <v>11.06166</v>
      </c>
      <c r="W684" s="499">
        <v>2.74993</v>
      </c>
    </row>
    <row r="685" spans="1:23" customFormat="1" x14ac:dyDescent="0.3">
      <c r="A685" s="225" t="s">
        <v>1171</v>
      </c>
      <c r="B685" s="496" t="s">
        <v>840</v>
      </c>
      <c r="C685" s="496" t="s">
        <v>831</v>
      </c>
      <c r="D685" s="496" t="s">
        <v>532</v>
      </c>
      <c r="E685" s="497">
        <v>162.5205</v>
      </c>
      <c r="F685" s="498">
        <v>1.3738542460797254</v>
      </c>
      <c r="G685" s="498">
        <v>2.0466149193486363</v>
      </c>
      <c r="H685" s="498">
        <v>0.13405908793044569</v>
      </c>
      <c r="I685" s="498">
        <v>4.5585247768743023E-2</v>
      </c>
      <c r="J685" s="498">
        <v>1.4579828390879922E-2</v>
      </c>
      <c r="K685" s="498">
        <v>4.3495989736679367E-3</v>
      </c>
      <c r="L685" s="498">
        <v>4.9549298826917221E-2</v>
      </c>
      <c r="M685" s="498">
        <v>0.11663839331038239</v>
      </c>
      <c r="N685" s="498">
        <v>2.8997511083217197E-2</v>
      </c>
      <c r="O685" s="499">
        <v>223.27947900000001</v>
      </c>
      <c r="P685" s="499">
        <v>332.61688000000004</v>
      </c>
      <c r="Q685" s="499">
        <v>21.78735</v>
      </c>
      <c r="R685" s="499">
        <v>7.4085372600000001</v>
      </c>
      <c r="S685" s="499">
        <v>2.3695210000000002</v>
      </c>
      <c r="T685" s="499">
        <v>0.70689899999999994</v>
      </c>
      <c r="U685" s="499">
        <v>8.0527768200000001</v>
      </c>
      <c r="V685" s="499">
        <v>18.956130000000002</v>
      </c>
      <c r="W685" s="499">
        <v>4.7126900000000003</v>
      </c>
    </row>
    <row r="686" spans="1:23" customFormat="1" x14ac:dyDescent="0.3">
      <c r="A686" s="225" t="s">
        <v>1172</v>
      </c>
      <c r="B686" s="496" t="s">
        <v>840</v>
      </c>
      <c r="C686" s="496" t="s">
        <v>831</v>
      </c>
      <c r="D686" s="496" t="s">
        <v>534</v>
      </c>
      <c r="E686" s="497">
        <v>246.81299999999999</v>
      </c>
      <c r="F686" s="498">
        <v>0.94789253402373463</v>
      </c>
      <c r="G686" s="498">
        <v>1.9853017466665046</v>
      </c>
      <c r="H686" s="498">
        <v>0.1260142293963446</v>
      </c>
      <c r="I686" s="498">
        <v>5.0915106902796853E-2</v>
      </c>
      <c r="J686" s="498">
        <v>1.4725237325424511E-2</v>
      </c>
      <c r="K686" s="498">
        <v>4.2885099245177525E-3</v>
      </c>
      <c r="L686" s="498">
        <v>5.5342612504203588E-2</v>
      </c>
      <c r="M686" s="498">
        <v>0.11780173653737851</v>
      </c>
      <c r="N686" s="498">
        <v>2.8590228229469276E-2</v>
      </c>
      <c r="O686" s="499">
        <v>233.9522</v>
      </c>
      <c r="P686" s="499">
        <v>489.99827999999997</v>
      </c>
      <c r="Q686" s="499">
        <v>31.101949999999999</v>
      </c>
      <c r="R686" s="499">
        <v>12.566510279999999</v>
      </c>
      <c r="S686" s="499">
        <v>3.6343799999999997</v>
      </c>
      <c r="T686" s="499">
        <v>1.05846</v>
      </c>
      <c r="U686" s="499">
        <v>13.659276219999999</v>
      </c>
      <c r="V686" s="499">
        <v>29.074999999999999</v>
      </c>
      <c r="W686" s="499">
        <v>7.0564400000000003</v>
      </c>
    </row>
    <row r="687" spans="1:23" customFormat="1" x14ac:dyDescent="0.3">
      <c r="A687" s="225" t="s">
        <v>1173</v>
      </c>
      <c r="B687" s="496" t="s">
        <v>840</v>
      </c>
      <c r="C687" s="496" t="s">
        <v>831</v>
      </c>
      <c r="D687" s="496" t="s">
        <v>536</v>
      </c>
      <c r="E687" s="497">
        <v>363.55799999999999</v>
      </c>
      <c r="F687" s="498">
        <v>0.98903434940229618</v>
      </c>
      <c r="G687" s="498">
        <v>2.1005420318078545</v>
      </c>
      <c r="H687" s="498">
        <v>0.13483224134801047</v>
      </c>
      <c r="I687" s="498">
        <v>6.498380426231852E-2</v>
      </c>
      <c r="J687" s="498">
        <v>1.4730771981361983E-2</v>
      </c>
      <c r="K687" s="498">
        <v>4.2885096738347114E-3</v>
      </c>
      <c r="L687" s="498">
        <v>7.0634897705455529E-2</v>
      </c>
      <c r="M687" s="498">
        <v>0.11784612083904084</v>
      </c>
      <c r="N687" s="498">
        <v>2.859018368458403E-2</v>
      </c>
      <c r="O687" s="499">
        <v>359.57135</v>
      </c>
      <c r="P687" s="499">
        <v>763.66886</v>
      </c>
      <c r="Q687" s="499">
        <v>49.019339999999993</v>
      </c>
      <c r="R687" s="499">
        <v>23.625381909999998</v>
      </c>
      <c r="S687" s="499">
        <v>5.3554899999999996</v>
      </c>
      <c r="T687" s="499">
        <v>1.5591219999999999</v>
      </c>
      <c r="U687" s="499">
        <v>25.67988214</v>
      </c>
      <c r="V687" s="499">
        <v>42.843900000000005</v>
      </c>
      <c r="W687" s="499">
        <v>10.39419</v>
      </c>
    </row>
    <row r="688" spans="1:23" customFormat="1" x14ac:dyDescent="0.3">
      <c r="A688" s="225" t="s">
        <v>1174</v>
      </c>
      <c r="B688" s="496" t="s">
        <v>840</v>
      </c>
      <c r="C688" s="496" t="s">
        <v>831</v>
      </c>
      <c r="D688" s="496" t="s">
        <v>538</v>
      </c>
      <c r="E688" s="497">
        <v>388.16399999999999</v>
      </c>
      <c r="F688" s="498">
        <v>0.93667630176935524</v>
      </c>
      <c r="G688" s="498">
        <v>1.9405105573932668</v>
      </c>
      <c r="H688" s="498">
        <v>0.12380560793891242</v>
      </c>
      <c r="I688" s="498">
        <v>4.9890380225883907E-2</v>
      </c>
      <c r="J688" s="498">
        <v>1.4724884327243122E-2</v>
      </c>
      <c r="K688" s="498">
        <v>4.2885198009088941E-3</v>
      </c>
      <c r="L688" s="498">
        <v>5.4228756350408587E-2</v>
      </c>
      <c r="M688" s="498">
        <v>0.11779866242103854</v>
      </c>
      <c r="N688" s="498">
        <v>2.8590286579899215E-2</v>
      </c>
      <c r="O688" s="499">
        <v>363.58402000000001</v>
      </c>
      <c r="P688" s="499">
        <v>753.23634000000004</v>
      </c>
      <c r="Q688" s="499">
        <v>48.05688</v>
      </c>
      <c r="R688" s="499">
        <v>19.365649550000001</v>
      </c>
      <c r="S688" s="499">
        <v>5.7156699999999994</v>
      </c>
      <c r="T688" s="499">
        <v>1.6646489999999998</v>
      </c>
      <c r="U688" s="499">
        <v>21.049650979999999</v>
      </c>
      <c r="V688" s="499">
        <v>45.725200000000001</v>
      </c>
      <c r="W688" s="499">
        <v>11.097719999999999</v>
      </c>
    </row>
    <row r="689" spans="1:23" customFormat="1" x14ac:dyDescent="0.3">
      <c r="A689" s="225" t="s">
        <v>1175</v>
      </c>
      <c r="B689" s="496" t="s">
        <v>840</v>
      </c>
      <c r="C689" s="496" t="s">
        <v>831</v>
      </c>
      <c r="D689" s="496" t="s">
        <v>540</v>
      </c>
      <c r="E689" s="497">
        <v>474.209</v>
      </c>
      <c r="F689" s="498">
        <v>0.9494761170707432</v>
      </c>
      <c r="G689" s="498">
        <v>2.0297810880856328</v>
      </c>
      <c r="H689" s="498">
        <v>0.13779673097726952</v>
      </c>
      <c r="I689" s="498">
        <v>7.3410816749576654E-2</v>
      </c>
      <c r="J689" s="498">
        <v>1.4734094038704453E-2</v>
      </c>
      <c r="K689" s="498">
        <v>4.2885035922979112E-3</v>
      </c>
      <c r="L689" s="498">
        <v>7.9794733967512216E-2</v>
      </c>
      <c r="M689" s="498">
        <v>0.11787249925665687</v>
      </c>
      <c r="N689" s="498">
        <v>2.8590178592139751E-2</v>
      </c>
      <c r="O689" s="499">
        <v>450.25012000000004</v>
      </c>
      <c r="P689" s="499">
        <v>962.54045999999994</v>
      </c>
      <c r="Q689" s="499">
        <v>65.344450000000009</v>
      </c>
      <c r="R689" s="499">
        <v>34.812069999999999</v>
      </c>
      <c r="S689" s="499">
        <v>6.9870399999999995</v>
      </c>
      <c r="T689" s="499">
        <v>2.0336470000000002</v>
      </c>
      <c r="U689" s="499">
        <v>37.839381000000003</v>
      </c>
      <c r="V689" s="499">
        <v>55.8962</v>
      </c>
      <c r="W689" s="499">
        <v>13.55772</v>
      </c>
    </row>
    <row r="690" spans="1:23" customFormat="1" x14ac:dyDescent="0.3">
      <c r="A690" s="225" t="s">
        <v>1176</v>
      </c>
      <c r="B690" s="496" t="s">
        <v>840</v>
      </c>
      <c r="C690" s="496" t="s">
        <v>831</v>
      </c>
      <c r="D690" s="496" t="s">
        <v>542</v>
      </c>
      <c r="E690" s="497">
        <v>638.05999999999995</v>
      </c>
      <c r="F690" s="498">
        <v>0.87358963106917853</v>
      </c>
      <c r="G690" s="498">
        <v>1.7273286211328092</v>
      </c>
      <c r="H690" s="498">
        <v>0.1121516785255305</v>
      </c>
      <c r="I690" s="498">
        <v>3.8234229852991887E-2</v>
      </c>
      <c r="J690" s="498">
        <v>1.4965724226561767E-2</v>
      </c>
      <c r="K690" s="498">
        <v>4.2884838416449864E-3</v>
      </c>
      <c r="L690" s="498">
        <v>4.1558998996959536E-2</v>
      </c>
      <c r="M690" s="498">
        <v>0.11972588784753786</v>
      </c>
      <c r="N690" s="498">
        <v>2.859005422687522E-2</v>
      </c>
      <c r="O690" s="499">
        <v>557.40260000000001</v>
      </c>
      <c r="P690" s="499">
        <v>1102.1393</v>
      </c>
      <c r="Q690" s="499">
        <v>71.559499999999986</v>
      </c>
      <c r="R690" s="499">
        <v>24.3957327</v>
      </c>
      <c r="S690" s="499">
        <v>9.5490300000000001</v>
      </c>
      <c r="T690" s="499">
        <v>2.73631</v>
      </c>
      <c r="U690" s="499">
        <v>26.517134899999999</v>
      </c>
      <c r="V690" s="499">
        <v>76.392300000000006</v>
      </c>
      <c r="W690" s="499">
        <v>18.242170000000002</v>
      </c>
    </row>
    <row r="691" spans="1:23" customFormat="1" x14ac:dyDescent="0.3">
      <c r="A691" s="225" t="s">
        <v>1177</v>
      </c>
      <c r="B691" s="496" t="s">
        <v>840</v>
      </c>
      <c r="C691" s="496" t="s">
        <v>831</v>
      </c>
      <c r="D691" s="496" t="s">
        <v>544</v>
      </c>
      <c r="E691" s="497">
        <v>789.05799999999999</v>
      </c>
      <c r="F691" s="498">
        <v>0.86992999247203628</v>
      </c>
      <c r="G691" s="498">
        <v>1.7131561938412636</v>
      </c>
      <c r="H691" s="498">
        <v>0.11091695414025331</v>
      </c>
      <c r="I691" s="498">
        <v>3.6482398885759985E-2</v>
      </c>
      <c r="J691" s="498">
        <v>1.4965021582697344E-2</v>
      </c>
      <c r="K691" s="498">
        <v>4.2885060413809881E-3</v>
      </c>
      <c r="L691" s="498">
        <v>3.9654887219950877E-2</v>
      </c>
      <c r="M691" s="498">
        <v>0.11972022335493715</v>
      </c>
      <c r="N691" s="498">
        <v>2.8590192355948486E-2</v>
      </c>
      <c r="O691" s="499">
        <v>686.42521999999997</v>
      </c>
      <c r="P691" s="499">
        <v>1351.7795999999998</v>
      </c>
      <c r="Q691" s="499">
        <v>87.519909999999996</v>
      </c>
      <c r="R691" s="499">
        <v>28.786728700000001</v>
      </c>
      <c r="S691" s="499">
        <v>11.80827</v>
      </c>
      <c r="T691" s="499">
        <v>3.38388</v>
      </c>
      <c r="U691" s="499">
        <v>31.290005999999998</v>
      </c>
      <c r="V691" s="499">
        <v>94.466200000000001</v>
      </c>
      <c r="W691" s="499">
        <v>22.55932</v>
      </c>
    </row>
    <row r="692" spans="1:23" customFormat="1" x14ac:dyDescent="0.3">
      <c r="A692" s="225" t="s">
        <v>1178</v>
      </c>
      <c r="B692" s="496" t="s">
        <v>840</v>
      </c>
      <c r="C692" s="496" t="s">
        <v>831</v>
      </c>
      <c r="D692" s="496" t="s">
        <v>546</v>
      </c>
      <c r="E692" s="497">
        <v>839.96399999999994</v>
      </c>
      <c r="F692" s="498">
        <v>0.87051008138444042</v>
      </c>
      <c r="G692" s="498">
        <v>1.7154011362391721</v>
      </c>
      <c r="H692" s="498">
        <v>0.11111301198622799</v>
      </c>
      <c r="I692" s="498">
        <v>3.6760673909834229E-2</v>
      </c>
      <c r="J692" s="498">
        <v>1.4965117552657019E-2</v>
      </c>
      <c r="K692" s="498">
        <v>4.2885052216523568E-3</v>
      </c>
      <c r="L692" s="498">
        <v>3.9957338885952258E-2</v>
      </c>
      <c r="M692" s="498">
        <v>0.11972084517907911</v>
      </c>
      <c r="N692" s="498">
        <v>2.8590153863737016E-2</v>
      </c>
      <c r="O692" s="499">
        <v>731.19713000000002</v>
      </c>
      <c r="P692" s="499">
        <v>1440.8751999999999</v>
      </c>
      <c r="Q692" s="499">
        <v>93.330929999999995</v>
      </c>
      <c r="R692" s="499">
        <v>30.877642699999999</v>
      </c>
      <c r="S692" s="499">
        <v>12.57016</v>
      </c>
      <c r="T692" s="499">
        <v>3.6021900000000002</v>
      </c>
      <c r="U692" s="499">
        <v>33.5627262</v>
      </c>
      <c r="V692" s="499">
        <v>100.5612</v>
      </c>
      <c r="W692" s="499">
        <v>24.014699999999998</v>
      </c>
    </row>
    <row r="693" spans="1:23" customFormat="1" x14ac:dyDescent="0.3">
      <c r="A693" s="225" t="s">
        <v>1179</v>
      </c>
      <c r="B693" s="496" t="s">
        <v>840</v>
      </c>
      <c r="C693" s="496" t="s">
        <v>831</v>
      </c>
      <c r="D693" s="496" t="s">
        <v>548</v>
      </c>
      <c r="E693" s="497">
        <v>905.68000000000006</v>
      </c>
      <c r="F693" s="498">
        <v>0.8628471093542972</v>
      </c>
      <c r="G693" s="498">
        <v>1.6932089700556487</v>
      </c>
      <c r="H693" s="498">
        <v>0.10707111783411358</v>
      </c>
      <c r="I693" s="498">
        <v>3.7442024997791715E-2</v>
      </c>
      <c r="J693" s="498">
        <v>1.5201296263580957E-2</v>
      </c>
      <c r="K693" s="498">
        <v>4.2885124988958573E-3</v>
      </c>
      <c r="L693" s="498">
        <v>4.0697963298295205E-2</v>
      </c>
      <c r="M693" s="498">
        <v>0.12161039219150249</v>
      </c>
      <c r="N693" s="498">
        <v>2.8590230545004855E-2</v>
      </c>
      <c r="O693" s="499">
        <v>781.46336999999994</v>
      </c>
      <c r="P693" s="499">
        <v>1533.5055</v>
      </c>
      <c r="Q693" s="499">
        <v>96.972169999999991</v>
      </c>
      <c r="R693" s="499">
        <v>33.910493200000005</v>
      </c>
      <c r="S693" s="499">
        <v>13.767510000000001</v>
      </c>
      <c r="T693" s="499">
        <v>3.88402</v>
      </c>
      <c r="U693" s="499">
        <v>36.859331400000002</v>
      </c>
      <c r="V693" s="499">
        <v>110.14009999999999</v>
      </c>
      <c r="W693" s="499">
        <v>25.893599999999999</v>
      </c>
    </row>
    <row r="694" spans="1:23" customFormat="1" x14ac:dyDescent="0.3">
      <c r="A694" s="225" t="s">
        <v>1180</v>
      </c>
      <c r="B694" s="496" t="s">
        <v>840</v>
      </c>
      <c r="C694" s="496" t="s">
        <v>831</v>
      </c>
      <c r="D694" s="496" t="s">
        <v>550</v>
      </c>
      <c r="E694" s="497">
        <v>1078.2280000000001</v>
      </c>
      <c r="F694" s="498">
        <v>0.86116449396602568</v>
      </c>
      <c r="G694" s="498">
        <v>1.6867966700920396</v>
      </c>
      <c r="H694" s="498">
        <v>0.10649537945592211</v>
      </c>
      <c r="I694" s="498">
        <v>3.6640408336641235E-2</v>
      </c>
      <c r="J694" s="498">
        <v>1.5200931528396591E-2</v>
      </c>
      <c r="K694" s="498">
        <v>4.2885085529220162E-3</v>
      </c>
      <c r="L694" s="498">
        <v>3.9826591036404173E-2</v>
      </c>
      <c r="M694" s="498">
        <v>0.12160739658031509</v>
      </c>
      <c r="N694" s="498">
        <v>2.859014976424281E-2</v>
      </c>
      <c r="O694" s="499">
        <v>928.53166999999996</v>
      </c>
      <c r="P694" s="499">
        <v>1818.7513999999999</v>
      </c>
      <c r="Q694" s="499">
        <v>114.82629999999999</v>
      </c>
      <c r="R694" s="499">
        <v>39.506714200000005</v>
      </c>
      <c r="S694" s="499">
        <v>16.390070000000001</v>
      </c>
      <c r="T694" s="499">
        <v>4.62399</v>
      </c>
      <c r="U694" s="499">
        <v>42.942145600000003</v>
      </c>
      <c r="V694" s="499">
        <v>131.12049999999999</v>
      </c>
      <c r="W694" s="499">
        <v>30.826699999999999</v>
      </c>
    </row>
    <row r="695" spans="1:23" customFormat="1" x14ac:dyDescent="0.3">
      <c r="A695" s="225" t="s">
        <v>1181</v>
      </c>
      <c r="B695" s="496" t="s">
        <v>840</v>
      </c>
      <c r="C695" s="496" t="s">
        <v>831</v>
      </c>
      <c r="D695" s="496" t="s">
        <v>552</v>
      </c>
      <c r="E695" s="497">
        <v>1163.662</v>
      </c>
      <c r="F695" s="498">
        <v>0.86082366700983626</v>
      </c>
      <c r="G695" s="498">
        <v>1.6838260594571277</v>
      </c>
      <c r="H695" s="498">
        <v>0.10705015717622471</v>
      </c>
      <c r="I695" s="498">
        <v>3.7253436478977574E-2</v>
      </c>
      <c r="J695" s="498">
        <v>1.5201269784525058E-2</v>
      </c>
      <c r="K695" s="498">
        <v>4.288504737629999E-3</v>
      </c>
      <c r="L695" s="498">
        <v>4.0493031825392593E-2</v>
      </c>
      <c r="M695" s="498">
        <v>0.12161022702468584</v>
      </c>
      <c r="N695" s="498">
        <v>2.8590174810211214E-2</v>
      </c>
      <c r="O695" s="499">
        <v>1001.70779</v>
      </c>
      <c r="P695" s="499">
        <v>1959.4044000000001</v>
      </c>
      <c r="Q695" s="499">
        <v>124.5702</v>
      </c>
      <c r="R695" s="499">
        <v>43.350408400000006</v>
      </c>
      <c r="S695" s="499">
        <v>17.689139999999998</v>
      </c>
      <c r="T695" s="499">
        <v>4.9903700000000004</v>
      </c>
      <c r="U695" s="499">
        <v>47.120202399999997</v>
      </c>
      <c r="V695" s="499">
        <v>141.51319999999998</v>
      </c>
      <c r="W695" s="499">
        <v>33.269300000000001</v>
      </c>
    </row>
    <row r="696" spans="1:23" customFormat="1" x14ac:dyDescent="0.3">
      <c r="A696" s="225" t="s">
        <v>1182</v>
      </c>
      <c r="B696" s="496" t="s">
        <v>840</v>
      </c>
      <c r="C696" s="496" t="s">
        <v>831</v>
      </c>
      <c r="D696" s="496" t="s">
        <v>554</v>
      </c>
      <c r="E696" s="497">
        <v>1210.597</v>
      </c>
      <c r="F696" s="498">
        <v>0.85633552701683557</v>
      </c>
      <c r="G696" s="498">
        <v>1.6736548991943645</v>
      </c>
      <c r="H696" s="498">
        <v>0.10474765756069113</v>
      </c>
      <c r="I696" s="498">
        <v>3.7805577743873477E-2</v>
      </c>
      <c r="J696" s="498">
        <v>1.5330427879798152E-2</v>
      </c>
      <c r="K696" s="498">
        <v>4.288503936487535E-3</v>
      </c>
      <c r="L696" s="498">
        <v>4.1093168164137203E-2</v>
      </c>
      <c r="M696" s="498">
        <v>0.12264395170316794</v>
      </c>
      <c r="N696" s="498">
        <v>2.8590274054867144E-2</v>
      </c>
      <c r="O696" s="499">
        <v>1036.67722</v>
      </c>
      <c r="P696" s="499">
        <v>2026.1216000000002</v>
      </c>
      <c r="Q696" s="499">
        <v>126.80719999999999</v>
      </c>
      <c r="R696" s="499">
        <v>45.767319000000001</v>
      </c>
      <c r="S696" s="499">
        <v>18.558970000000002</v>
      </c>
      <c r="T696" s="499">
        <v>5.1916500000000001</v>
      </c>
      <c r="U696" s="499">
        <v>49.747266100000004</v>
      </c>
      <c r="V696" s="499">
        <v>148.47239999999999</v>
      </c>
      <c r="W696" s="499">
        <v>34.6113</v>
      </c>
    </row>
    <row r="697" spans="1:23" customFormat="1" x14ac:dyDescent="0.3">
      <c r="A697" s="225" t="s">
        <v>1183</v>
      </c>
      <c r="B697" s="496" t="s">
        <v>840</v>
      </c>
      <c r="C697" s="496" t="s">
        <v>831</v>
      </c>
      <c r="D697" s="496" t="s">
        <v>556</v>
      </c>
      <c r="E697" s="497">
        <v>1261.17</v>
      </c>
      <c r="F697" s="498">
        <v>0.70376544795705576</v>
      </c>
      <c r="G697" s="498">
        <v>1.3022200813530291</v>
      </c>
      <c r="H697" s="498">
        <v>9.0529341801660348E-2</v>
      </c>
      <c r="I697" s="498">
        <v>2.6379764187222973E-2</v>
      </c>
      <c r="J697" s="498">
        <v>1.5330788077737339E-2</v>
      </c>
      <c r="K697" s="498">
        <v>4.2884940174599774E-3</v>
      </c>
      <c r="L697" s="498">
        <v>2.8673779268457066E-2</v>
      </c>
      <c r="M697" s="498">
        <v>0.12264627290531806</v>
      </c>
      <c r="N697" s="498">
        <v>2.8590197990754615E-2</v>
      </c>
      <c r="O697" s="499">
        <v>887.56787000000008</v>
      </c>
      <c r="P697" s="499">
        <v>1642.3208999999999</v>
      </c>
      <c r="Q697" s="499">
        <v>114.17289</v>
      </c>
      <c r="R697" s="499">
        <v>33.269367199999998</v>
      </c>
      <c r="S697" s="499">
        <v>19.33473</v>
      </c>
      <c r="T697" s="499">
        <v>5.4085200000000002</v>
      </c>
      <c r="U697" s="499">
        <v>36.1625102</v>
      </c>
      <c r="V697" s="499">
        <v>154.67779999999999</v>
      </c>
      <c r="W697" s="499">
        <v>36.057099999999998</v>
      </c>
    </row>
    <row r="698" spans="1:23" customFormat="1" x14ac:dyDescent="0.3">
      <c r="A698" s="225" t="s">
        <v>1184</v>
      </c>
      <c r="B698" s="496" t="s">
        <v>840</v>
      </c>
      <c r="C698" s="496" t="s">
        <v>831</v>
      </c>
      <c r="D698" s="496" t="s">
        <v>558</v>
      </c>
      <c r="E698" s="497">
        <v>1240.1079999999999</v>
      </c>
      <c r="F698" s="498">
        <v>0.70365169001409567</v>
      </c>
      <c r="G698" s="498">
        <v>1.3005530969883268</v>
      </c>
      <c r="H698" s="498">
        <v>9.0464757908182189E-2</v>
      </c>
      <c r="I698" s="498">
        <v>2.6244643369771021E-2</v>
      </c>
      <c r="J698" s="498">
        <v>1.5330697003809346E-2</v>
      </c>
      <c r="K698" s="498">
        <v>4.2885055172614001E-3</v>
      </c>
      <c r="L698" s="498">
        <v>2.8526840162308446E-2</v>
      </c>
      <c r="M698" s="498">
        <v>0.12264528573317808</v>
      </c>
      <c r="N698" s="498">
        <v>2.8590090540501316E-2</v>
      </c>
      <c r="O698" s="499">
        <v>872.60409000000004</v>
      </c>
      <c r="P698" s="499">
        <v>1612.8262999999999</v>
      </c>
      <c r="Q698" s="499">
        <v>112.18607</v>
      </c>
      <c r="R698" s="499">
        <v>32.5461922</v>
      </c>
      <c r="S698" s="499">
        <v>19.01172</v>
      </c>
      <c r="T698" s="499">
        <v>5.3182099999999997</v>
      </c>
      <c r="U698" s="499">
        <v>35.376362700000001</v>
      </c>
      <c r="V698" s="499">
        <v>152.0934</v>
      </c>
      <c r="W698" s="499">
        <v>35.454800000000006</v>
      </c>
    </row>
    <row r="699" spans="1:23" customFormat="1" x14ac:dyDescent="0.3">
      <c r="A699" s="225" t="s">
        <v>1814</v>
      </c>
      <c r="B699" s="496" t="s">
        <v>840</v>
      </c>
      <c r="C699" s="496" t="s">
        <v>831</v>
      </c>
      <c r="D699" s="496" t="s">
        <v>1718</v>
      </c>
      <c r="E699" s="497">
        <v>1217.905</v>
      </c>
      <c r="F699" s="498">
        <v>0.70049782207971889</v>
      </c>
      <c r="G699" s="498">
        <v>1.2876722732889676</v>
      </c>
      <c r="H699" s="498">
        <v>8.8366021980367929E-2</v>
      </c>
      <c r="I699" s="498">
        <v>2.5665930019172268E-2</v>
      </c>
      <c r="J699" s="498">
        <v>1.5367889942154768E-2</v>
      </c>
      <c r="K699" s="498">
        <v>4.2885200405614566E-3</v>
      </c>
      <c r="L699" s="498">
        <v>2.7897824542965174E-2</v>
      </c>
      <c r="M699" s="498">
        <v>0.12294316880216438</v>
      </c>
      <c r="N699" s="498">
        <v>2.8590325189567334E-2</v>
      </c>
      <c r="O699" s="499">
        <v>853.13980000000004</v>
      </c>
      <c r="P699" s="499">
        <v>1568.2625</v>
      </c>
      <c r="Q699" s="499">
        <v>107.62142</v>
      </c>
      <c r="R699" s="499">
        <v>31.258664500000002</v>
      </c>
      <c r="S699" s="499">
        <v>18.716630000000002</v>
      </c>
      <c r="T699" s="499">
        <v>5.2230100000000004</v>
      </c>
      <c r="U699" s="499">
        <v>33.976900000000001</v>
      </c>
      <c r="V699" s="499">
        <v>149.73310000000001</v>
      </c>
      <c r="W699" s="499">
        <v>34.820300000000003</v>
      </c>
    </row>
    <row r="700" spans="1:23" customFormat="1" x14ac:dyDescent="0.3">
      <c r="A700" s="225" t="s">
        <v>1815</v>
      </c>
      <c r="B700" s="496" t="s">
        <v>840</v>
      </c>
      <c r="C700" s="496" t="s">
        <v>831</v>
      </c>
      <c r="D700" s="496" t="s">
        <v>1720</v>
      </c>
      <c r="E700" s="497">
        <v>1189.9459999999999</v>
      </c>
      <c r="F700" s="498">
        <v>0.69999490733192937</v>
      </c>
      <c r="G700" s="498">
        <v>1.2801492672776749</v>
      </c>
      <c r="H700" s="498">
        <v>8.8072038563094465E-2</v>
      </c>
      <c r="I700" s="498">
        <v>2.505600422204033E-2</v>
      </c>
      <c r="J700" s="498">
        <v>1.5367462052899879E-2</v>
      </c>
      <c r="K700" s="498">
        <v>4.2885223363076973E-3</v>
      </c>
      <c r="L700" s="498">
        <v>2.7234886372995076E-2</v>
      </c>
      <c r="M700" s="498">
        <v>0.12293978046062595</v>
      </c>
      <c r="N700" s="498">
        <v>2.8590288971096167E-2</v>
      </c>
      <c r="O700" s="499">
        <v>832.95614</v>
      </c>
      <c r="P700" s="499">
        <v>1523.3085000000001</v>
      </c>
      <c r="Q700" s="499">
        <v>104.80096999999999</v>
      </c>
      <c r="R700" s="499">
        <v>29.815291999999999</v>
      </c>
      <c r="S700" s="499">
        <v>18.286449999999999</v>
      </c>
      <c r="T700" s="499">
        <v>5.1031099999999991</v>
      </c>
      <c r="U700" s="499">
        <v>32.408044099999998</v>
      </c>
      <c r="V700" s="499">
        <v>146.29169999999999</v>
      </c>
      <c r="W700" s="499">
        <v>34.020899999999997</v>
      </c>
    </row>
    <row r="701" spans="1:23" customFormat="1" x14ac:dyDescent="0.3">
      <c r="A701" s="225" t="s">
        <v>1185</v>
      </c>
      <c r="B701" s="496" t="s">
        <v>840</v>
      </c>
      <c r="C701" s="496" t="s">
        <v>1186</v>
      </c>
      <c r="D701" s="496" t="s">
        <v>1187</v>
      </c>
      <c r="E701" s="497">
        <v>33562.224799999996</v>
      </c>
      <c r="F701" s="498">
        <v>0.99493440209005468</v>
      </c>
      <c r="G701" s="498">
        <v>1.9056176334084982</v>
      </c>
      <c r="H701" s="498">
        <v>0.11140263230195632</v>
      </c>
      <c r="I701" s="498">
        <v>5.4363297160800864E-2</v>
      </c>
      <c r="J701" s="498">
        <v>1.6688161477304689E-2</v>
      </c>
      <c r="K701" s="498">
        <v>4.8120333905873848E-3</v>
      </c>
      <c r="L701" s="498">
        <v>5.9090750372424679E-2</v>
      </c>
      <c r="M701" s="498">
        <v>0.13350540486219498</v>
      </c>
      <c r="N701" s="498">
        <v>3.2080385475518308E-2</v>
      </c>
      <c r="O701" s="499">
        <v>33392.212064200001</v>
      </c>
      <c r="P701" s="499">
        <v>63956.767395299998</v>
      </c>
      <c r="Q701" s="499">
        <v>3738.9201886299993</v>
      </c>
      <c r="R701" s="499">
        <v>1824.5532001800002</v>
      </c>
      <c r="S701" s="499">
        <v>560.09182699999997</v>
      </c>
      <c r="T701" s="499">
        <v>161.5025464</v>
      </c>
      <c r="U701" s="499">
        <v>1983.2170476000006</v>
      </c>
      <c r="V701" s="499">
        <v>4480.7384099999999</v>
      </c>
      <c r="W701" s="499">
        <v>1076.6891090000001</v>
      </c>
    </row>
    <row r="702" spans="1:23" customFormat="1" x14ac:dyDescent="0.3">
      <c r="A702" s="225" t="s">
        <v>1189</v>
      </c>
      <c r="B702" s="496" t="s">
        <v>840</v>
      </c>
      <c r="C702" s="496" t="s">
        <v>1186</v>
      </c>
      <c r="D702" s="496" t="s">
        <v>502</v>
      </c>
      <c r="E702" s="497">
        <v>38.6267</v>
      </c>
      <c r="F702" s="498">
        <v>2.8673382944957764</v>
      </c>
      <c r="G702" s="498">
        <v>12.561959533172651</v>
      </c>
      <c r="H702" s="498">
        <v>0.71323446527919809</v>
      </c>
      <c r="I702" s="498">
        <v>0.96253603507418428</v>
      </c>
      <c r="J702" s="498">
        <v>1.5613448728470205E-2</v>
      </c>
      <c r="K702" s="498">
        <v>4.676151470355998E-3</v>
      </c>
      <c r="L702" s="498">
        <v>1.0462396005871584</v>
      </c>
      <c r="M702" s="498">
        <v>0.12490790049369997</v>
      </c>
      <c r="N702" s="498">
        <v>3.117444669101942E-2</v>
      </c>
      <c r="O702" s="499">
        <v>110.7558161</v>
      </c>
      <c r="P702" s="499">
        <v>485.22704229999999</v>
      </c>
      <c r="Q702" s="499">
        <v>27.54989372</v>
      </c>
      <c r="R702" s="499">
        <v>37.179590665999996</v>
      </c>
      <c r="S702" s="499">
        <v>0.60309600000000008</v>
      </c>
      <c r="T702" s="499">
        <v>0.18062430000000002</v>
      </c>
      <c r="U702" s="499">
        <v>40.412783179999991</v>
      </c>
      <c r="V702" s="499">
        <v>4.8247800000000005</v>
      </c>
      <c r="W702" s="499">
        <v>1.2041659999999998</v>
      </c>
    </row>
    <row r="703" spans="1:23" customFormat="1" x14ac:dyDescent="0.3">
      <c r="A703" s="225" t="s">
        <v>1190</v>
      </c>
      <c r="B703" s="496" t="s">
        <v>840</v>
      </c>
      <c r="C703" s="496" t="s">
        <v>1186</v>
      </c>
      <c r="D703" s="496" t="s">
        <v>504</v>
      </c>
      <c r="E703" s="497">
        <v>32.226100000000002</v>
      </c>
      <c r="F703" s="498">
        <v>2.891863725365464</v>
      </c>
      <c r="G703" s="498">
        <v>9.8363149558897902</v>
      </c>
      <c r="H703" s="498">
        <v>0.70236331544927855</v>
      </c>
      <c r="I703" s="498">
        <v>0.97479440568359177</v>
      </c>
      <c r="J703" s="498">
        <v>1.5861429090085366E-2</v>
      </c>
      <c r="K703" s="498">
        <v>4.7593162064289507E-3</v>
      </c>
      <c r="L703" s="498">
        <v>1.0595603869534318</v>
      </c>
      <c r="M703" s="498">
        <v>0.12689124653619269</v>
      </c>
      <c r="N703" s="498">
        <v>3.1728909176102597E-2</v>
      </c>
      <c r="O703" s="499">
        <v>93.193489599999992</v>
      </c>
      <c r="P703" s="499">
        <v>316.98606940000002</v>
      </c>
      <c r="Q703" s="499">
        <v>22.634430439999996</v>
      </c>
      <c r="R703" s="499">
        <v>31.413821996999999</v>
      </c>
      <c r="S703" s="499">
        <v>0.51115200000000005</v>
      </c>
      <c r="T703" s="499">
        <v>0.15337420000000002</v>
      </c>
      <c r="U703" s="499">
        <v>34.145498985999993</v>
      </c>
      <c r="V703" s="499">
        <v>4.0892099999999996</v>
      </c>
      <c r="W703" s="499">
        <v>1.022499</v>
      </c>
    </row>
    <row r="704" spans="1:23" customFormat="1" x14ac:dyDescent="0.3">
      <c r="A704" s="225" t="s">
        <v>1191</v>
      </c>
      <c r="B704" s="496" t="s">
        <v>840</v>
      </c>
      <c r="C704" s="496" t="s">
        <v>1186</v>
      </c>
      <c r="D704" s="496" t="s">
        <v>506</v>
      </c>
      <c r="E704" s="497">
        <v>53.112499999999997</v>
      </c>
      <c r="F704" s="498">
        <v>2.9074609555189457</v>
      </c>
      <c r="G704" s="498">
        <v>9.901099492586491</v>
      </c>
      <c r="H704" s="498">
        <v>0.69549384739938802</v>
      </c>
      <c r="I704" s="498">
        <v>0.98259469330195348</v>
      </c>
      <c r="J704" s="498">
        <v>1.6019223346669807E-2</v>
      </c>
      <c r="K704" s="498">
        <v>4.8122381736879268E-3</v>
      </c>
      <c r="L704" s="498">
        <v>1.0680426291362675</v>
      </c>
      <c r="M704" s="498">
        <v>0.1281538244292775</v>
      </c>
      <c r="N704" s="498">
        <v>3.2081751000235352E-2</v>
      </c>
      <c r="O704" s="499">
        <v>154.42251999999999</v>
      </c>
      <c r="P704" s="499">
        <v>525.8721468</v>
      </c>
      <c r="Q704" s="499">
        <v>36.939416969999996</v>
      </c>
      <c r="R704" s="499">
        <v>52.188060648000004</v>
      </c>
      <c r="S704" s="499">
        <v>0.85082100000000005</v>
      </c>
      <c r="T704" s="499">
        <v>0.25558999999999998</v>
      </c>
      <c r="U704" s="499">
        <v>56.726414140000003</v>
      </c>
      <c r="V704" s="499">
        <v>6.8065700000000007</v>
      </c>
      <c r="W704" s="499">
        <v>1.7039420000000001</v>
      </c>
    </row>
    <row r="705" spans="1:23" customFormat="1" x14ac:dyDescent="0.3">
      <c r="A705" s="225" t="s">
        <v>1192</v>
      </c>
      <c r="B705" s="496" t="s">
        <v>840</v>
      </c>
      <c r="C705" s="496" t="s">
        <v>1186</v>
      </c>
      <c r="D705" s="496" t="s">
        <v>508</v>
      </c>
      <c r="E705" s="497">
        <v>43.494299999999996</v>
      </c>
      <c r="F705" s="498">
        <v>2.9061932253191798</v>
      </c>
      <c r="G705" s="498">
        <v>9.895774384229659</v>
      </c>
      <c r="H705" s="498">
        <v>0.69609627882274239</v>
      </c>
      <c r="I705" s="498">
        <v>0.9819563932515295</v>
      </c>
      <c r="J705" s="498">
        <v>1.6006304274353192E-2</v>
      </c>
      <c r="K705" s="498">
        <v>4.8079081626787876E-3</v>
      </c>
      <c r="L705" s="498">
        <v>1.0673470715702977</v>
      </c>
      <c r="M705" s="498">
        <v>0.12805057214393611</v>
      </c>
      <c r="N705" s="498">
        <v>3.2052912680512156E-2</v>
      </c>
      <c r="O705" s="499">
        <v>126.40284</v>
      </c>
      <c r="P705" s="499">
        <v>430.40977980000002</v>
      </c>
      <c r="Q705" s="499">
        <v>30.276220380000002</v>
      </c>
      <c r="R705" s="499">
        <v>42.709505954999997</v>
      </c>
      <c r="S705" s="499">
        <v>0.696183</v>
      </c>
      <c r="T705" s="499">
        <v>0.20911659999999999</v>
      </c>
      <c r="U705" s="499">
        <v>46.423513735</v>
      </c>
      <c r="V705" s="499">
        <v>5.5694699999999999</v>
      </c>
      <c r="W705" s="499">
        <v>1.3941189999999999</v>
      </c>
    </row>
    <row r="706" spans="1:23" customFormat="1" x14ac:dyDescent="0.3">
      <c r="A706" s="225" t="s">
        <v>1193</v>
      </c>
      <c r="B706" s="496" t="s">
        <v>840</v>
      </c>
      <c r="C706" s="496" t="s">
        <v>1186</v>
      </c>
      <c r="D706" s="496" t="s">
        <v>510</v>
      </c>
      <c r="E706" s="497">
        <v>32.689500000000002</v>
      </c>
      <c r="F706" s="498">
        <v>2.9073701983817433</v>
      </c>
      <c r="G706" s="498">
        <v>9.9006966915982186</v>
      </c>
      <c r="H706" s="498">
        <v>0.6955507633949739</v>
      </c>
      <c r="I706" s="498">
        <v>0.98254375869927657</v>
      </c>
      <c r="J706" s="498">
        <v>1.6018232154055581E-2</v>
      </c>
      <c r="K706" s="498">
        <v>4.8118906682573914E-3</v>
      </c>
      <c r="L706" s="498">
        <v>1.0679877073372184</v>
      </c>
      <c r="M706" s="498">
        <v>0.12814573486899464</v>
      </c>
      <c r="N706" s="498">
        <v>3.2079444469936831E-2</v>
      </c>
      <c r="O706" s="499">
        <v>95.040478100000001</v>
      </c>
      <c r="P706" s="499">
        <v>323.64882449999999</v>
      </c>
      <c r="Q706" s="499">
        <v>22.73720668</v>
      </c>
      <c r="R706" s="499">
        <v>32.118864200000004</v>
      </c>
      <c r="S706" s="499">
        <v>0.52362799999999998</v>
      </c>
      <c r="T706" s="499">
        <v>0.1572983</v>
      </c>
      <c r="U706" s="499">
        <v>34.911984158999999</v>
      </c>
      <c r="V706" s="499">
        <v>4.1890200000000002</v>
      </c>
      <c r="W706" s="499">
        <v>1.0486610000000001</v>
      </c>
    </row>
    <row r="707" spans="1:23" customFormat="1" x14ac:dyDescent="0.3">
      <c r="A707" s="225" t="s">
        <v>1194</v>
      </c>
      <c r="B707" s="496" t="s">
        <v>840</v>
      </c>
      <c r="C707" s="496" t="s">
        <v>1186</v>
      </c>
      <c r="D707" s="496" t="s">
        <v>512</v>
      </c>
      <c r="E707" s="497">
        <v>61.721199999999996</v>
      </c>
      <c r="F707" s="498">
        <v>1.3778977887662587</v>
      </c>
      <c r="G707" s="498">
        <v>5.2007718126024773</v>
      </c>
      <c r="H707" s="498">
        <v>0.58880769881337369</v>
      </c>
      <c r="I707" s="498">
        <v>0.88803429858784344</v>
      </c>
      <c r="J707" s="498">
        <v>1.6019309410704913E-2</v>
      </c>
      <c r="K707" s="498">
        <v>4.8122687180417751E-3</v>
      </c>
      <c r="L707" s="498">
        <v>0.96525909849452052</v>
      </c>
      <c r="M707" s="498">
        <v>0.12815466970830122</v>
      </c>
      <c r="N707" s="498">
        <v>3.2081877863683793E-2</v>
      </c>
      <c r="O707" s="499">
        <v>85.045505000000006</v>
      </c>
      <c r="P707" s="499">
        <v>320.9978772</v>
      </c>
      <c r="Q707" s="499">
        <v>36.34191774</v>
      </c>
      <c r="R707" s="499">
        <v>54.810542550000001</v>
      </c>
      <c r="S707" s="499">
        <v>0.98873100000000003</v>
      </c>
      <c r="T707" s="499">
        <v>0.29701899999999998</v>
      </c>
      <c r="U707" s="499">
        <v>59.576949869999993</v>
      </c>
      <c r="V707" s="499">
        <v>7.9098600000000001</v>
      </c>
      <c r="W707" s="499">
        <v>1.980132</v>
      </c>
    </row>
    <row r="708" spans="1:23" customFormat="1" x14ac:dyDescent="0.3">
      <c r="A708" s="225" t="s">
        <v>1195</v>
      </c>
      <c r="B708" s="496" t="s">
        <v>840</v>
      </c>
      <c r="C708" s="496" t="s">
        <v>1186</v>
      </c>
      <c r="D708" s="496" t="s">
        <v>514</v>
      </c>
      <c r="E708" s="497">
        <v>81.582899999999995</v>
      </c>
      <c r="F708" s="498">
        <v>1.3779042054155957</v>
      </c>
      <c r="G708" s="498">
        <v>5.2007536959338303</v>
      </c>
      <c r="H708" s="498">
        <v>0.5888063613821034</v>
      </c>
      <c r="I708" s="498">
        <v>0.88802114254335163</v>
      </c>
      <c r="J708" s="498">
        <v>1.601894514659322E-2</v>
      </c>
      <c r="K708" s="498">
        <v>4.8121481339839598E-3</v>
      </c>
      <c r="L708" s="498">
        <v>0.96524205060129031</v>
      </c>
      <c r="M708" s="498">
        <v>0.12815173277733449</v>
      </c>
      <c r="N708" s="498">
        <v>3.2081232709305504E-2</v>
      </c>
      <c r="O708" s="499">
        <v>112.413421</v>
      </c>
      <c r="P708" s="499">
        <v>424.29256870000006</v>
      </c>
      <c r="Q708" s="499">
        <v>48.036530499999998</v>
      </c>
      <c r="R708" s="499">
        <v>72.447340069999996</v>
      </c>
      <c r="S708" s="499">
        <v>1.3068719999999998</v>
      </c>
      <c r="T708" s="499">
        <v>0.39258899999999997</v>
      </c>
      <c r="U708" s="499">
        <v>78.74724569</v>
      </c>
      <c r="V708" s="499">
        <v>10.45499</v>
      </c>
      <c r="W708" s="499">
        <v>2.6172800000000001</v>
      </c>
    </row>
    <row r="709" spans="1:23" customFormat="1" x14ac:dyDescent="0.3">
      <c r="A709" s="225" t="s">
        <v>1196</v>
      </c>
      <c r="B709" s="496" t="s">
        <v>840</v>
      </c>
      <c r="C709" s="496" t="s">
        <v>1186</v>
      </c>
      <c r="D709" s="496" t="s">
        <v>516</v>
      </c>
      <c r="E709" s="497">
        <v>174.31119999999999</v>
      </c>
      <c r="F709" s="498">
        <v>1.3779041335267042</v>
      </c>
      <c r="G709" s="498">
        <v>5.2007802688524896</v>
      </c>
      <c r="H709" s="498">
        <v>0.58880581683793132</v>
      </c>
      <c r="I709" s="498">
        <v>0.88803448579322508</v>
      </c>
      <c r="J709" s="498">
        <v>1.6019223090656252E-2</v>
      </c>
      <c r="K709" s="498">
        <v>4.8122381120662356E-3</v>
      </c>
      <c r="L709" s="498">
        <v>0.96525718290046769</v>
      </c>
      <c r="M709" s="498">
        <v>0.12815407156855096</v>
      </c>
      <c r="N709" s="498">
        <v>3.2081702151095286E-2</v>
      </c>
      <c r="O709" s="499">
        <v>240.184123</v>
      </c>
      <c r="P709" s="499">
        <v>906.55424959999993</v>
      </c>
      <c r="Q709" s="499">
        <v>102.6354485</v>
      </c>
      <c r="R709" s="499">
        <v>154.79435685999999</v>
      </c>
      <c r="S709" s="499">
        <v>2.7923299999999998</v>
      </c>
      <c r="T709" s="499">
        <v>0.83882699999999999</v>
      </c>
      <c r="U709" s="499">
        <v>168.25513785999999</v>
      </c>
      <c r="V709" s="499">
        <v>22.33869</v>
      </c>
      <c r="W709" s="499">
        <v>5.5922000000000001</v>
      </c>
    </row>
    <row r="710" spans="1:23" customFormat="1" x14ac:dyDescent="0.3">
      <c r="A710" s="225" t="s">
        <v>1197</v>
      </c>
      <c r="B710" s="496" t="s">
        <v>840</v>
      </c>
      <c r="C710" s="496" t="s">
        <v>1186</v>
      </c>
      <c r="D710" s="496" t="s">
        <v>518</v>
      </c>
      <c r="E710" s="497">
        <v>223.14859999999999</v>
      </c>
      <c r="F710" s="498">
        <v>1.3778988216820542</v>
      </c>
      <c r="G710" s="498">
        <v>5.2007737713792519</v>
      </c>
      <c r="H710" s="498">
        <v>0.58880472608835543</v>
      </c>
      <c r="I710" s="498">
        <v>0.88803270798024292</v>
      </c>
      <c r="J710" s="498">
        <v>1.6019235612502163E-2</v>
      </c>
      <c r="K710" s="498">
        <v>4.8122461893106211E-3</v>
      </c>
      <c r="L710" s="498">
        <v>0.96525758543858231</v>
      </c>
      <c r="M710" s="498">
        <v>0.1281536160208937</v>
      </c>
      <c r="N710" s="498">
        <v>3.2081805577090783E-2</v>
      </c>
      <c r="O710" s="499">
        <v>307.47619300000002</v>
      </c>
      <c r="P710" s="499">
        <v>1160.545386</v>
      </c>
      <c r="Q710" s="499">
        <v>131.39095029999999</v>
      </c>
      <c r="R710" s="499">
        <v>198.16325554000002</v>
      </c>
      <c r="S710" s="499">
        <v>3.5746699999999998</v>
      </c>
      <c r="T710" s="499">
        <v>1.0738460000000001</v>
      </c>
      <c r="U710" s="499">
        <v>215.39587883000002</v>
      </c>
      <c r="V710" s="499">
        <v>28.597300000000001</v>
      </c>
      <c r="W710" s="499">
        <v>7.1590100000000003</v>
      </c>
    </row>
    <row r="711" spans="1:23" customFormat="1" x14ac:dyDescent="0.3">
      <c r="A711" s="225" t="s">
        <v>1198</v>
      </c>
      <c r="B711" s="496" t="s">
        <v>840</v>
      </c>
      <c r="C711" s="496" t="s">
        <v>1186</v>
      </c>
      <c r="D711" s="496" t="s">
        <v>520</v>
      </c>
      <c r="E711" s="497">
        <v>351.52</v>
      </c>
      <c r="F711" s="498">
        <v>0.50841565202548933</v>
      </c>
      <c r="G711" s="498">
        <v>3.7525306184569871</v>
      </c>
      <c r="H711" s="498">
        <v>0.15438478891670462</v>
      </c>
      <c r="I711" s="498">
        <v>3.4560816368912152E-2</v>
      </c>
      <c r="J711" s="498">
        <v>1.6019088529813381E-2</v>
      </c>
      <c r="K711" s="498">
        <v>4.8122126763768779E-3</v>
      </c>
      <c r="L711" s="498">
        <v>3.756623973031406E-2</v>
      </c>
      <c r="M711" s="498">
        <v>0.12815287892580793</v>
      </c>
      <c r="N711" s="498">
        <v>3.2081560081929909E-2</v>
      </c>
      <c r="O711" s="499">
        <v>178.71827000000002</v>
      </c>
      <c r="P711" s="499">
        <v>1319.089563</v>
      </c>
      <c r="Q711" s="499">
        <v>54.269341000000011</v>
      </c>
      <c r="R711" s="499">
        <v>12.14881817</v>
      </c>
      <c r="S711" s="499">
        <v>5.63103</v>
      </c>
      <c r="T711" s="499">
        <v>1.691589</v>
      </c>
      <c r="U711" s="499">
        <v>13.205284589999998</v>
      </c>
      <c r="V711" s="499">
        <v>45.048299999999998</v>
      </c>
      <c r="W711" s="499">
        <v>11.27731</v>
      </c>
    </row>
    <row r="712" spans="1:23" customFormat="1" x14ac:dyDescent="0.3">
      <c r="A712" s="225" t="s">
        <v>1199</v>
      </c>
      <c r="B712" s="496" t="s">
        <v>840</v>
      </c>
      <c r="C712" s="496" t="s">
        <v>1186</v>
      </c>
      <c r="D712" s="496" t="s">
        <v>522</v>
      </c>
      <c r="E712" s="497">
        <v>106.248</v>
      </c>
      <c r="F712" s="498">
        <v>0.5423743505760108</v>
      </c>
      <c r="G712" s="498">
        <v>3.7982369456366234</v>
      </c>
      <c r="H712" s="498">
        <v>0.1623307921090279</v>
      </c>
      <c r="I712" s="498">
        <v>4.1544604265492058E-2</v>
      </c>
      <c r="J712" s="498">
        <v>1.6055116331601536E-2</v>
      </c>
      <c r="K712" s="498">
        <v>4.812259995482268E-3</v>
      </c>
      <c r="L712" s="498">
        <v>4.5157514117912814E-2</v>
      </c>
      <c r="M712" s="498">
        <v>0.12844091182892853</v>
      </c>
      <c r="N712" s="498">
        <v>3.2081827422633838E-2</v>
      </c>
      <c r="O712" s="499">
        <v>57.626190000000001</v>
      </c>
      <c r="P712" s="499">
        <v>403.55507899999998</v>
      </c>
      <c r="Q712" s="499">
        <v>17.247321999999997</v>
      </c>
      <c r="R712" s="499">
        <v>4.4140311140000001</v>
      </c>
      <c r="S712" s="499">
        <v>1.705824</v>
      </c>
      <c r="T712" s="499">
        <v>0.511293</v>
      </c>
      <c r="U712" s="499">
        <v>4.7978955600000006</v>
      </c>
      <c r="V712" s="499">
        <v>13.64659</v>
      </c>
      <c r="W712" s="499">
        <v>3.40863</v>
      </c>
    </row>
    <row r="713" spans="1:23" customFormat="1" x14ac:dyDescent="0.3">
      <c r="A713" s="225" t="s">
        <v>1200</v>
      </c>
      <c r="B713" s="496" t="s">
        <v>840</v>
      </c>
      <c r="C713" s="496" t="s">
        <v>1186</v>
      </c>
      <c r="D713" s="496" t="s">
        <v>524</v>
      </c>
      <c r="E713" s="497">
        <v>195.505</v>
      </c>
      <c r="F713" s="498">
        <v>0.53226035139766248</v>
      </c>
      <c r="G713" s="498">
        <v>3.7818663307843789</v>
      </c>
      <c r="H713" s="498">
        <v>0.1598892304544641</v>
      </c>
      <c r="I713" s="498">
        <v>3.9434665149228915E-2</v>
      </c>
      <c r="J713" s="498">
        <v>1.6055139254750519E-2</v>
      </c>
      <c r="K713" s="498">
        <v>4.8122707859134034E-3</v>
      </c>
      <c r="L713" s="498">
        <v>4.2863935295772489E-2</v>
      </c>
      <c r="M713" s="498">
        <v>0.12844121633717809</v>
      </c>
      <c r="N713" s="498">
        <v>3.2081992787908242E-2</v>
      </c>
      <c r="O713" s="499">
        <v>104.05956</v>
      </c>
      <c r="P713" s="499">
        <v>739.37377700000002</v>
      </c>
      <c r="Q713" s="499">
        <v>31.259144000000003</v>
      </c>
      <c r="R713" s="499">
        <v>7.7096742099999993</v>
      </c>
      <c r="S713" s="499">
        <v>3.1388600000000002</v>
      </c>
      <c r="T713" s="499">
        <v>0.94082299999999996</v>
      </c>
      <c r="U713" s="499">
        <v>8.3801136700000001</v>
      </c>
      <c r="V713" s="499">
        <v>25.110900000000001</v>
      </c>
      <c r="W713" s="499">
        <v>6.2721900000000002</v>
      </c>
    </row>
    <row r="714" spans="1:23" customFormat="1" x14ac:dyDescent="0.3">
      <c r="A714" s="225" t="s">
        <v>1201</v>
      </c>
      <c r="B714" s="496" t="s">
        <v>840</v>
      </c>
      <c r="C714" s="496" t="s">
        <v>1186</v>
      </c>
      <c r="D714" s="496" t="s">
        <v>526</v>
      </c>
      <c r="E714" s="497">
        <v>180.93379999999999</v>
      </c>
      <c r="F714" s="498">
        <v>1.2565667133504077</v>
      </c>
      <c r="G714" s="498">
        <v>2.8316393399132722</v>
      </c>
      <c r="H714" s="498">
        <v>0.17747877068850598</v>
      </c>
      <c r="I714" s="498">
        <v>2.3719562900906301E-2</v>
      </c>
      <c r="J714" s="498">
        <v>1.5769358737836713E-2</v>
      </c>
      <c r="K714" s="498">
        <v>4.8122683545031384E-3</v>
      </c>
      <c r="L714" s="498">
        <v>2.5782204098957741E-2</v>
      </c>
      <c r="M714" s="498">
        <v>0.12615514624685936</v>
      </c>
      <c r="N714" s="498">
        <v>3.2081899567687193E-2</v>
      </c>
      <c r="O714" s="499">
        <v>227.3553904</v>
      </c>
      <c r="P714" s="499">
        <v>512.33926599999995</v>
      </c>
      <c r="Q714" s="499">
        <v>32.111908400000004</v>
      </c>
      <c r="R714" s="499">
        <v>4.2916706500000004</v>
      </c>
      <c r="S714" s="499">
        <v>2.8532099999999998</v>
      </c>
      <c r="T714" s="499">
        <v>0.87070199999999998</v>
      </c>
      <c r="U714" s="499">
        <v>4.6648721599999998</v>
      </c>
      <c r="V714" s="499">
        <v>22.82573</v>
      </c>
      <c r="W714" s="499">
        <v>5.8047000000000004</v>
      </c>
    </row>
    <row r="715" spans="1:23" customFormat="1" x14ac:dyDescent="0.3">
      <c r="A715" s="225" t="s">
        <v>1202</v>
      </c>
      <c r="B715" s="496" t="s">
        <v>840</v>
      </c>
      <c r="C715" s="496" t="s">
        <v>1186</v>
      </c>
      <c r="D715" s="496" t="s">
        <v>528</v>
      </c>
      <c r="E715" s="497">
        <v>251.38900000000001</v>
      </c>
      <c r="F715" s="498">
        <v>1.5832980042881748</v>
      </c>
      <c r="G715" s="498">
        <v>2.7396802644507119</v>
      </c>
      <c r="H715" s="498">
        <v>0.15196895647780928</v>
      </c>
      <c r="I715" s="498">
        <v>4.6068898440265883E-2</v>
      </c>
      <c r="J715" s="498">
        <v>1.5776147723249624E-2</v>
      </c>
      <c r="K715" s="498">
        <v>4.8122431769090932E-3</v>
      </c>
      <c r="L715" s="498">
        <v>5.0075025199988875E-2</v>
      </c>
      <c r="M715" s="498">
        <v>0.12620918178599699</v>
      </c>
      <c r="N715" s="498">
        <v>3.2081793555008377E-2</v>
      </c>
      <c r="O715" s="499">
        <v>398.02370200000001</v>
      </c>
      <c r="P715" s="499">
        <v>688.72548200000006</v>
      </c>
      <c r="Q715" s="499">
        <v>38.203324000000002</v>
      </c>
      <c r="R715" s="499">
        <v>11.58121431</v>
      </c>
      <c r="S715" s="499">
        <v>3.9659499999999999</v>
      </c>
      <c r="T715" s="499">
        <v>1.2097450000000001</v>
      </c>
      <c r="U715" s="499">
        <v>12.588310510000003</v>
      </c>
      <c r="V715" s="499">
        <v>31.727599999999999</v>
      </c>
      <c r="W715" s="499">
        <v>8.0650100000000009</v>
      </c>
    </row>
    <row r="716" spans="1:23" customFormat="1" x14ac:dyDescent="0.3">
      <c r="A716" s="225" t="s">
        <v>1203</v>
      </c>
      <c r="B716" s="496" t="s">
        <v>840</v>
      </c>
      <c r="C716" s="496" t="s">
        <v>1186</v>
      </c>
      <c r="D716" s="496" t="s">
        <v>530</v>
      </c>
      <c r="E716" s="497">
        <v>530.44799999999998</v>
      </c>
      <c r="F716" s="498">
        <v>1.6068246519922782</v>
      </c>
      <c r="G716" s="498">
        <v>2.5911459822640488</v>
      </c>
      <c r="H716" s="498">
        <v>0.13909047823726359</v>
      </c>
      <c r="I716" s="498">
        <v>3.4735428694235813E-2</v>
      </c>
      <c r="J716" s="498">
        <v>1.5772667631888514E-2</v>
      </c>
      <c r="K716" s="498">
        <v>4.8122341869514078E-3</v>
      </c>
      <c r="L716" s="498">
        <v>3.7756026151479508E-2</v>
      </c>
      <c r="M716" s="498">
        <v>0.12618145416704371</v>
      </c>
      <c r="N716" s="498">
        <v>3.2081844026181645E-2</v>
      </c>
      <c r="O716" s="499">
        <v>852.33692299999996</v>
      </c>
      <c r="P716" s="499">
        <v>1374.468204</v>
      </c>
      <c r="Q716" s="499">
        <v>73.780265999999997</v>
      </c>
      <c r="R716" s="499">
        <v>18.425338679999999</v>
      </c>
      <c r="S716" s="499">
        <v>8.366579999999999</v>
      </c>
      <c r="T716" s="499">
        <v>2.5526400000000002</v>
      </c>
      <c r="U716" s="499">
        <v>20.027608560000001</v>
      </c>
      <c r="V716" s="499">
        <v>66.932699999999997</v>
      </c>
      <c r="W716" s="499">
        <v>17.017749999999999</v>
      </c>
    </row>
    <row r="717" spans="1:23" customFormat="1" x14ac:dyDescent="0.3">
      <c r="A717" s="225" t="s">
        <v>1204</v>
      </c>
      <c r="B717" s="496" t="s">
        <v>840</v>
      </c>
      <c r="C717" s="496" t="s">
        <v>1186</v>
      </c>
      <c r="D717" s="496" t="s">
        <v>532</v>
      </c>
      <c r="E717" s="497">
        <v>648.70299999999997</v>
      </c>
      <c r="F717" s="498">
        <v>1.6404374991328854</v>
      </c>
      <c r="G717" s="498">
        <v>2.2656576738507455</v>
      </c>
      <c r="H717" s="498">
        <v>0.1287671862161883</v>
      </c>
      <c r="I717" s="498">
        <v>4.0839943178927807E-2</v>
      </c>
      <c r="J717" s="498">
        <v>1.5774599470019409E-2</v>
      </c>
      <c r="K717" s="498">
        <v>4.8122484403494356E-3</v>
      </c>
      <c r="L717" s="498">
        <v>4.4391306036815001E-2</v>
      </c>
      <c r="M717" s="498">
        <v>0.12619688825240519</v>
      </c>
      <c r="N717" s="498">
        <v>3.2081723068954515E-2</v>
      </c>
      <c r="O717" s="499">
        <v>1064.156727</v>
      </c>
      <c r="P717" s="499">
        <v>1469.7389300000002</v>
      </c>
      <c r="Q717" s="499">
        <v>83.531659999999988</v>
      </c>
      <c r="R717" s="499">
        <v>26.492993660000003</v>
      </c>
      <c r="S717" s="499">
        <v>10.233029999999999</v>
      </c>
      <c r="T717" s="499">
        <v>3.1217199999999998</v>
      </c>
      <c r="U717" s="499">
        <v>28.796773399999999</v>
      </c>
      <c r="V717" s="499">
        <v>81.8643</v>
      </c>
      <c r="W717" s="499">
        <v>20.811509999999998</v>
      </c>
    </row>
    <row r="718" spans="1:23" customFormat="1" x14ac:dyDescent="0.3">
      <c r="A718" s="225" t="s">
        <v>1205</v>
      </c>
      <c r="B718" s="496" t="s">
        <v>840</v>
      </c>
      <c r="C718" s="496" t="s">
        <v>1186</v>
      </c>
      <c r="D718" s="496" t="s">
        <v>534</v>
      </c>
      <c r="E718" s="497">
        <v>1068.4490000000001</v>
      </c>
      <c r="F718" s="498">
        <v>1.1374286184927871</v>
      </c>
      <c r="G718" s="498">
        <v>2.1686433044534645</v>
      </c>
      <c r="H718" s="498">
        <v>0.12080484515405042</v>
      </c>
      <c r="I718" s="498">
        <v>4.8266617218042221E-2</v>
      </c>
      <c r="J718" s="498">
        <v>1.6318710579540999E-2</v>
      </c>
      <c r="K718" s="498">
        <v>4.8122465368024116E-3</v>
      </c>
      <c r="L718" s="498">
        <v>5.2463941283112249E-2</v>
      </c>
      <c r="M718" s="498">
        <v>0.13054970335505017</v>
      </c>
      <c r="N718" s="498">
        <v>3.2081737172293665E-2</v>
      </c>
      <c r="O718" s="499">
        <v>1215.2844700000001</v>
      </c>
      <c r="P718" s="499">
        <v>2317.0847699999999</v>
      </c>
      <c r="Q718" s="499">
        <v>129.07381600000002</v>
      </c>
      <c r="R718" s="499">
        <v>51.5704189</v>
      </c>
      <c r="S718" s="499">
        <v>17.43571</v>
      </c>
      <c r="T718" s="499">
        <v>5.1416400000000007</v>
      </c>
      <c r="U718" s="499">
        <v>56.0550456</v>
      </c>
      <c r="V718" s="499">
        <v>139.48570000000001</v>
      </c>
      <c r="W718" s="499">
        <v>34.277699999999996</v>
      </c>
    </row>
    <row r="719" spans="1:23" customFormat="1" x14ac:dyDescent="0.3">
      <c r="A719" s="225" t="s">
        <v>1206</v>
      </c>
      <c r="B719" s="496" t="s">
        <v>840</v>
      </c>
      <c r="C719" s="496" t="s">
        <v>1186</v>
      </c>
      <c r="D719" s="496" t="s">
        <v>536</v>
      </c>
      <c r="E719" s="497">
        <v>1449.8240000000001</v>
      </c>
      <c r="F719" s="498">
        <v>1.167215652382634</v>
      </c>
      <c r="G719" s="498">
        <v>2.2885573973116737</v>
      </c>
      <c r="H719" s="498">
        <v>0.13227418362504692</v>
      </c>
      <c r="I719" s="498">
        <v>6.2244465742048685E-2</v>
      </c>
      <c r="J719" s="498">
        <v>1.6324050367492883E-2</v>
      </c>
      <c r="K719" s="498">
        <v>4.8122530734765042E-3</v>
      </c>
      <c r="L719" s="498">
        <v>6.7657298541064295E-2</v>
      </c>
      <c r="M719" s="498">
        <v>0.13059226499216456</v>
      </c>
      <c r="N719" s="498">
        <v>3.2081825104288517E-2</v>
      </c>
      <c r="O719" s="499">
        <v>1692.2572660000001</v>
      </c>
      <c r="P719" s="499">
        <v>3318.0054399999999</v>
      </c>
      <c r="Q719" s="499">
        <v>191.77428600000002</v>
      </c>
      <c r="R719" s="499">
        <v>90.2435203</v>
      </c>
      <c r="S719" s="499">
        <v>23.667000000000002</v>
      </c>
      <c r="T719" s="499">
        <v>6.9769199999999998</v>
      </c>
      <c r="U719" s="499">
        <v>98.091175200000009</v>
      </c>
      <c r="V719" s="499">
        <v>189.33580000000001</v>
      </c>
      <c r="W719" s="499">
        <v>46.512999999999998</v>
      </c>
    </row>
    <row r="720" spans="1:23" customFormat="1" x14ac:dyDescent="0.3">
      <c r="A720" s="225" t="s">
        <v>1207</v>
      </c>
      <c r="B720" s="496" t="s">
        <v>840</v>
      </c>
      <c r="C720" s="496" t="s">
        <v>1186</v>
      </c>
      <c r="D720" s="496" t="s">
        <v>538</v>
      </c>
      <c r="E720" s="497">
        <v>1335.1660000000002</v>
      </c>
      <c r="F720" s="498">
        <v>1.1257854379155849</v>
      </c>
      <c r="G720" s="498">
        <v>2.1340097186417268</v>
      </c>
      <c r="H720" s="498">
        <v>0.11977344689723972</v>
      </c>
      <c r="I720" s="498">
        <v>4.7248623916426868E-2</v>
      </c>
      <c r="J720" s="498">
        <v>1.6318307985673689E-2</v>
      </c>
      <c r="K720" s="498">
        <v>4.8122480650346095E-3</v>
      </c>
      <c r="L720" s="498">
        <v>5.1357381479156881E-2</v>
      </c>
      <c r="M720" s="498">
        <v>0.13054706306182151</v>
      </c>
      <c r="N720" s="498">
        <v>3.2081853492374732E-2</v>
      </c>
      <c r="O720" s="499">
        <v>1503.1104400000002</v>
      </c>
      <c r="P720" s="499">
        <v>2849.25722</v>
      </c>
      <c r="Q720" s="499">
        <v>159.91743399999999</v>
      </c>
      <c r="R720" s="499">
        <v>63.084756200000001</v>
      </c>
      <c r="S720" s="499">
        <v>21.787649999999999</v>
      </c>
      <c r="T720" s="499">
        <v>6.4251500000000004</v>
      </c>
      <c r="U720" s="499">
        <v>68.57062959999999</v>
      </c>
      <c r="V720" s="499">
        <v>174.30199999999999</v>
      </c>
      <c r="W720" s="499">
        <v>42.834600000000002</v>
      </c>
    </row>
    <row r="721" spans="1:23" customFormat="1" x14ac:dyDescent="0.3">
      <c r="A721" s="225" t="s">
        <v>1208</v>
      </c>
      <c r="B721" s="496" t="s">
        <v>840</v>
      </c>
      <c r="C721" s="496" t="s">
        <v>1186</v>
      </c>
      <c r="D721" s="496" t="s">
        <v>540</v>
      </c>
      <c r="E721" s="497">
        <v>1535.2159999999999</v>
      </c>
      <c r="F721" s="498">
        <v>1.1170198844983379</v>
      </c>
      <c r="G721" s="498">
        <v>2.1744831476482789</v>
      </c>
      <c r="H721" s="498">
        <v>0.13619099853049993</v>
      </c>
      <c r="I721" s="498">
        <v>7.0617138565517823E-2</v>
      </c>
      <c r="J721" s="498">
        <v>1.6327148753009349E-2</v>
      </c>
      <c r="K721" s="498">
        <v>4.8122479182082529E-3</v>
      </c>
      <c r="L721" s="498">
        <v>7.6758030010109349E-2</v>
      </c>
      <c r="M721" s="498">
        <v>0.130617645985972</v>
      </c>
      <c r="N721" s="498">
        <v>3.2081804775354085E-2</v>
      </c>
      <c r="O721" s="499">
        <v>1714.8667990000001</v>
      </c>
      <c r="P721" s="499">
        <v>3338.3013199999996</v>
      </c>
      <c r="Q721" s="499">
        <v>209.08259999999999</v>
      </c>
      <c r="R721" s="499">
        <v>108.41256100000001</v>
      </c>
      <c r="S721" s="499">
        <v>25.0657</v>
      </c>
      <c r="T721" s="499">
        <v>7.3878400000000006</v>
      </c>
      <c r="U721" s="499">
        <v>117.84015580000002</v>
      </c>
      <c r="V721" s="499">
        <v>200.52629999999999</v>
      </c>
      <c r="W721" s="499">
        <v>49.252499999999998</v>
      </c>
    </row>
    <row r="722" spans="1:23" customFormat="1" x14ac:dyDescent="0.3">
      <c r="A722" s="225" t="s">
        <v>1209</v>
      </c>
      <c r="B722" s="496" t="s">
        <v>840</v>
      </c>
      <c r="C722" s="496" t="s">
        <v>1186</v>
      </c>
      <c r="D722" s="496" t="s">
        <v>542</v>
      </c>
      <c r="E722" s="497">
        <v>1521.99</v>
      </c>
      <c r="F722" s="498">
        <v>1.0414644892542</v>
      </c>
      <c r="G722" s="498">
        <v>1.8717720550069317</v>
      </c>
      <c r="H722" s="498">
        <v>0.10624006596626784</v>
      </c>
      <c r="I722" s="498">
        <v>3.5782189501902116E-2</v>
      </c>
      <c r="J722" s="498">
        <v>1.6490515706410684E-2</v>
      </c>
      <c r="K722" s="498">
        <v>4.8122392394168165E-3</v>
      </c>
      <c r="L722" s="498">
        <v>3.8893777422979128E-2</v>
      </c>
      <c r="M722" s="498">
        <v>0.13192373143056133</v>
      </c>
      <c r="N722" s="498">
        <v>3.2081813940958874E-2</v>
      </c>
      <c r="O722" s="499">
        <v>1585.098538</v>
      </c>
      <c r="P722" s="499">
        <v>2848.81835</v>
      </c>
      <c r="Q722" s="499">
        <v>161.69631799999999</v>
      </c>
      <c r="R722" s="499">
        <v>54.460134600000004</v>
      </c>
      <c r="S722" s="499">
        <v>25.098399999999998</v>
      </c>
      <c r="T722" s="499">
        <v>7.3241800000000001</v>
      </c>
      <c r="U722" s="499">
        <v>59.195940300000004</v>
      </c>
      <c r="V722" s="499">
        <v>200.78660000000002</v>
      </c>
      <c r="W722" s="499">
        <v>48.828199999999995</v>
      </c>
    </row>
    <row r="723" spans="1:23" customFormat="1" x14ac:dyDescent="0.3">
      <c r="A723" s="225" t="s">
        <v>1210</v>
      </c>
      <c r="B723" s="496" t="s">
        <v>840</v>
      </c>
      <c r="C723" s="496" t="s">
        <v>1186</v>
      </c>
      <c r="D723" s="496" t="s">
        <v>544</v>
      </c>
      <c r="E723" s="497">
        <v>1825.0059999999999</v>
      </c>
      <c r="F723" s="498">
        <v>1.0381300806682281</v>
      </c>
      <c r="G723" s="498">
        <v>1.8580097106530062</v>
      </c>
      <c r="H723" s="498">
        <v>0.10480341872848639</v>
      </c>
      <c r="I723" s="498">
        <v>3.4041849287070838E-2</v>
      </c>
      <c r="J723" s="498">
        <v>1.6489863594969005E-2</v>
      </c>
      <c r="K723" s="498">
        <v>4.8122471926119702E-3</v>
      </c>
      <c r="L723" s="498">
        <v>3.700215867783449E-2</v>
      </c>
      <c r="M723" s="498">
        <v>0.13191956629183685</v>
      </c>
      <c r="N723" s="498">
        <v>3.2081812333767674E-2</v>
      </c>
      <c r="O723" s="499">
        <v>1894.5936260000001</v>
      </c>
      <c r="P723" s="499">
        <v>3390.87887</v>
      </c>
      <c r="Q723" s="499">
        <v>191.26686800000002</v>
      </c>
      <c r="R723" s="499">
        <v>62.126579200000002</v>
      </c>
      <c r="S723" s="499">
        <v>30.094100000000001</v>
      </c>
      <c r="T723" s="499">
        <v>8.7823799999999999</v>
      </c>
      <c r="U723" s="499">
        <v>67.529161600000009</v>
      </c>
      <c r="V723" s="499">
        <v>240.75399999999999</v>
      </c>
      <c r="W723" s="499">
        <v>58.549500000000002</v>
      </c>
    </row>
    <row r="724" spans="1:23" customFormat="1" x14ac:dyDescent="0.3">
      <c r="A724" s="225" t="s">
        <v>1211</v>
      </c>
      <c r="B724" s="496" t="s">
        <v>840</v>
      </c>
      <c r="C724" s="496" t="s">
        <v>1186</v>
      </c>
      <c r="D724" s="496" t="s">
        <v>546</v>
      </c>
      <c r="E724" s="497">
        <v>1900.096</v>
      </c>
      <c r="F724" s="498">
        <v>1.0386603692655527</v>
      </c>
      <c r="G724" s="498">
        <v>1.8601997793795682</v>
      </c>
      <c r="H724" s="498">
        <v>0.10503146998888478</v>
      </c>
      <c r="I724" s="498">
        <v>3.4318307127639863E-2</v>
      </c>
      <c r="J724" s="498">
        <v>1.6489956296944993E-2</v>
      </c>
      <c r="K724" s="498">
        <v>4.8122358028225938E-3</v>
      </c>
      <c r="L724" s="498">
        <v>3.7302533450941429E-2</v>
      </c>
      <c r="M724" s="498">
        <v>0.13191965037555997</v>
      </c>
      <c r="N724" s="498">
        <v>3.2081747448549969E-2</v>
      </c>
      <c r="O724" s="499">
        <v>1973.5544129999998</v>
      </c>
      <c r="P724" s="499">
        <v>3534.55816</v>
      </c>
      <c r="Q724" s="499">
        <v>199.56987600000002</v>
      </c>
      <c r="R724" s="499">
        <v>65.208078099999994</v>
      </c>
      <c r="S724" s="499">
        <v>31.332499999999996</v>
      </c>
      <c r="T724" s="499">
        <v>9.1437099999999987</v>
      </c>
      <c r="U724" s="499">
        <v>70.878394600000007</v>
      </c>
      <c r="V724" s="499">
        <v>250.66000000000003</v>
      </c>
      <c r="W724" s="499">
        <v>60.958400000000005</v>
      </c>
    </row>
    <row r="725" spans="1:23" customFormat="1" x14ac:dyDescent="0.3">
      <c r="A725" s="225" t="s">
        <v>1212</v>
      </c>
      <c r="B725" s="496" t="s">
        <v>840</v>
      </c>
      <c r="C725" s="496" t="s">
        <v>1186</v>
      </c>
      <c r="D725" s="496" t="s">
        <v>548</v>
      </c>
      <c r="E725" s="497">
        <v>2009.63</v>
      </c>
      <c r="F725" s="498">
        <v>0.98540494270089518</v>
      </c>
      <c r="G725" s="498">
        <v>1.7889321765698163</v>
      </c>
      <c r="H725" s="498">
        <v>9.7326214278250209E-2</v>
      </c>
      <c r="I725" s="498">
        <v>3.4412844802277034E-2</v>
      </c>
      <c r="J725" s="498">
        <v>1.6808417469882514E-2</v>
      </c>
      <c r="K725" s="498">
        <v>4.8122440449236917E-3</v>
      </c>
      <c r="L725" s="498">
        <v>3.7405413384553381E-2</v>
      </c>
      <c r="M725" s="498">
        <v>0.13446753880067475</v>
      </c>
      <c r="N725" s="498">
        <v>3.2081776247368916E-2</v>
      </c>
      <c r="O725" s="499">
        <v>1980.2993350000002</v>
      </c>
      <c r="P725" s="499">
        <v>3595.09177</v>
      </c>
      <c r="Q725" s="499">
        <v>195.58967999999999</v>
      </c>
      <c r="R725" s="499">
        <v>69.157085300000006</v>
      </c>
      <c r="S725" s="499">
        <v>33.778700000000001</v>
      </c>
      <c r="T725" s="499">
        <v>9.6708299999999987</v>
      </c>
      <c r="U725" s="499">
        <v>75.171040900000008</v>
      </c>
      <c r="V725" s="499">
        <v>270.23</v>
      </c>
      <c r="W725" s="499">
        <v>64.472499999999997</v>
      </c>
    </row>
    <row r="726" spans="1:23" customFormat="1" x14ac:dyDescent="0.3">
      <c r="A726" s="225" t="s">
        <v>1213</v>
      </c>
      <c r="B726" s="496" t="s">
        <v>840</v>
      </c>
      <c r="C726" s="496" t="s">
        <v>1186</v>
      </c>
      <c r="D726" s="496" t="s">
        <v>550</v>
      </c>
      <c r="E726" s="497">
        <v>2351.8580000000002</v>
      </c>
      <c r="F726" s="498">
        <v>0.98389437117376977</v>
      </c>
      <c r="G726" s="498">
        <v>1.7828340869219144</v>
      </c>
      <c r="H726" s="498">
        <v>9.6722616756623914E-2</v>
      </c>
      <c r="I726" s="498">
        <v>3.3638824070160694E-2</v>
      </c>
      <c r="J726" s="498">
        <v>1.6808115115793554E-2</v>
      </c>
      <c r="K726" s="498">
        <v>4.8122463175923041E-3</v>
      </c>
      <c r="L726" s="498">
        <v>3.6564094175753806E-2</v>
      </c>
      <c r="M726" s="498">
        <v>0.13446517604379174</v>
      </c>
      <c r="N726" s="498">
        <v>3.2081826368768857E-2</v>
      </c>
      <c r="O726" s="499">
        <v>2313.9798479999999</v>
      </c>
      <c r="P726" s="499">
        <v>4192.9726099999998</v>
      </c>
      <c r="Q726" s="499">
        <v>227.47786000000002</v>
      </c>
      <c r="R726" s="499">
        <v>79.113737499999999</v>
      </c>
      <c r="S726" s="499">
        <v>39.530299999999997</v>
      </c>
      <c r="T726" s="499">
        <v>11.317720000000001</v>
      </c>
      <c r="U726" s="499">
        <v>85.9935574</v>
      </c>
      <c r="V726" s="499">
        <v>316.24299999999999</v>
      </c>
      <c r="W726" s="499">
        <v>75.451899999999995</v>
      </c>
    </row>
    <row r="727" spans="1:23" customFormat="1" x14ac:dyDescent="0.3">
      <c r="A727" s="225" t="s">
        <v>1214</v>
      </c>
      <c r="B727" s="496" t="s">
        <v>840</v>
      </c>
      <c r="C727" s="496" t="s">
        <v>1186</v>
      </c>
      <c r="D727" s="496" t="s">
        <v>552</v>
      </c>
      <c r="E727" s="497">
        <v>2504.69</v>
      </c>
      <c r="F727" s="498">
        <v>0.98551174157280941</v>
      </c>
      <c r="G727" s="498">
        <v>1.7893659375012474</v>
      </c>
      <c r="H727" s="498">
        <v>9.7369059644107636E-2</v>
      </c>
      <c r="I727" s="498">
        <v>3.4468172508374292E-2</v>
      </c>
      <c r="J727" s="498">
        <v>1.6808427390215958E-2</v>
      </c>
      <c r="K727" s="498">
        <v>4.8122442298248486E-3</v>
      </c>
      <c r="L727" s="498">
        <v>3.7465496967688618E-2</v>
      </c>
      <c r="M727" s="498">
        <v>0.1344673392715266</v>
      </c>
      <c r="N727" s="498">
        <v>3.2081814515968039E-2</v>
      </c>
      <c r="O727" s="499">
        <v>2468.4014040000002</v>
      </c>
      <c r="P727" s="499">
        <v>4481.8069699999996</v>
      </c>
      <c r="Q727" s="499">
        <v>243.87930999999995</v>
      </c>
      <c r="R727" s="499">
        <v>86.332087000000001</v>
      </c>
      <c r="S727" s="499">
        <v>42.099900000000005</v>
      </c>
      <c r="T727" s="499">
        <v>12.053180000000001</v>
      </c>
      <c r="U727" s="499">
        <v>93.839455600000008</v>
      </c>
      <c r="V727" s="499">
        <v>336.79899999999998</v>
      </c>
      <c r="W727" s="499">
        <v>80.35499999999999</v>
      </c>
    </row>
    <row r="728" spans="1:23" customFormat="1" x14ac:dyDescent="0.3">
      <c r="A728" s="225" t="s">
        <v>1215</v>
      </c>
      <c r="B728" s="496" t="s">
        <v>840</v>
      </c>
      <c r="C728" s="496" t="s">
        <v>1186</v>
      </c>
      <c r="D728" s="496" t="s">
        <v>554</v>
      </c>
      <c r="E728" s="497">
        <v>2579.8200000000002</v>
      </c>
      <c r="F728" s="498">
        <v>0.96192358420354918</v>
      </c>
      <c r="G728" s="498">
        <v>1.7433422913226504</v>
      </c>
      <c r="H728" s="498">
        <v>9.1302048204913527E-2</v>
      </c>
      <c r="I728" s="498">
        <v>3.3908282399547254E-2</v>
      </c>
      <c r="J728" s="498">
        <v>1.7001418703630485E-2</v>
      </c>
      <c r="K728" s="498">
        <v>4.8122465908474223E-3</v>
      </c>
      <c r="L728" s="498">
        <v>3.6856973974928479E-2</v>
      </c>
      <c r="M728" s="498">
        <v>0.13601142715383244</v>
      </c>
      <c r="N728" s="498">
        <v>3.2081773146963734E-2</v>
      </c>
      <c r="O728" s="499">
        <v>2481.5897010000003</v>
      </c>
      <c r="P728" s="499">
        <v>4497.5093100000004</v>
      </c>
      <c r="Q728" s="499">
        <v>235.54285000000002</v>
      </c>
      <c r="R728" s="499">
        <v>87.477265100000011</v>
      </c>
      <c r="S728" s="499">
        <v>43.860599999999998</v>
      </c>
      <c r="T728" s="499">
        <v>12.414729999999999</v>
      </c>
      <c r="U728" s="499">
        <v>95.084358600000002</v>
      </c>
      <c r="V728" s="499">
        <v>350.88499999999999</v>
      </c>
      <c r="W728" s="499">
        <v>82.765199999999993</v>
      </c>
    </row>
    <row r="729" spans="1:23" customFormat="1" x14ac:dyDescent="0.3">
      <c r="A729" s="225" t="s">
        <v>1216</v>
      </c>
      <c r="B729" s="496" t="s">
        <v>840</v>
      </c>
      <c r="C729" s="496" t="s">
        <v>1186</v>
      </c>
      <c r="D729" s="496" t="s">
        <v>556</v>
      </c>
      <c r="E729" s="497">
        <v>2673.96</v>
      </c>
      <c r="F729" s="498">
        <v>0.80560358008347177</v>
      </c>
      <c r="G729" s="498">
        <v>1.3757259233496386</v>
      </c>
      <c r="H729" s="498">
        <v>7.9102077069215682E-2</v>
      </c>
      <c r="I729" s="498">
        <v>2.4208010591033523E-2</v>
      </c>
      <c r="J729" s="498">
        <v>1.7001675417732499E-2</v>
      </c>
      <c r="K729" s="498">
        <v>4.8122522401232628E-3</v>
      </c>
      <c r="L729" s="498">
        <v>2.631318935212195E-2</v>
      </c>
      <c r="M729" s="498">
        <v>0.13601325375099105</v>
      </c>
      <c r="N729" s="498">
        <v>3.2081856123502221E-2</v>
      </c>
      <c r="O729" s="499">
        <v>2154.1517490000001</v>
      </c>
      <c r="P729" s="499">
        <v>3678.63609</v>
      </c>
      <c r="Q729" s="499">
        <v>211.51578999999998</v>
      </c>
      <c r="R729" s="499">
        <v>64.731251999999998</v>
      </c>
      <c r="S729" s="499">
        <v>45.461799999999997</v>
      </c>
      <c r="T729" s="499">
        <v>12.86777</v>
      </c>
      <c r="U729" s="499">
        <v>70.360415800000013</v>
      </c>
      <c r="V729" s="499">
        <v>363.69400000000002</v>
      </c>
      <c r="W729" s="499">
        <v>85.785600000000002</v>
      </c>
    </row>
    <row r="730" spans="1:23" customFormat="1" x14ac:dyDescent="0.3">
      <c r="A730" s="225" t="s">
        <v>1217</v>
      </c>
      <c r="B730" s="496" t="s">
        <v>840</v>
      </c>
      <c r="C730" s="496" t="s">
        <v>1186</v>
      </c>
      <c r="D730" s="496" t="s">
        <v>558</v>
      </c>
      <c r="E730" s="497">
        <v>2642.46</v>
      </c>
      <c r="F730" s="498">
        <v>0.80552128017074998</v>
      </c>
      <c r="G730" s="498">
        <v>1.3741805249653731</v>
      </c>
      <c r="H730" s="498">
        <v>7.9024458269945419E-2</v>
      </c>
      <c r="I730" s="498">
        <v>2.4077029510380477E-2</v>
      </c>
      <c r="J730" s="498">
        <v>1.7001657546377238E-2</v>
      </c>
      <c r="K730" s="498">
        <v>4.8122507057817331E-3</v>
      </c>
      <c r="L730" s="498">
        <v>2.617076746667878E-2</v>
      </c>
      <c r="M730" s="498">
        <v>0.13601341174511627</v>
      </c>
      <c r="N730" s="498">
        <v>3.2081885818517591E-2</v>
      </c>
      <c r="O730" s="499">
        <v>2128.5577619999999</v>
      </c>
      <c r="P730" s="499">
        <v>3631.2170700000001</v>
      </c>
      <c r="Q730" s="499">
        <v>208.81896999999998</v>
      </c>
      <c r="R730" s="499">
        <v>63.6225874</v>
      </c>
      <c r="S730" s="499">
        <v>44.926199999999994</v>
      </c>
      <c r="T730" s="499">
        <v>12.71618</v>
      </c>
      <c r="U730" s="499">
        <v>69.155206200000009</v>
      </c>
      <c r="V730" s="499">
        <v>359.40999999999997</v>
      </c>
      <c r="W730" s="499">
        <v>84.775099999999995</v>
      </c>
    </row>
    <row r="731" spans="1:23" customFormat="1" x14ac:dyDescent="0.3">
      <c r="A731" s="225" t="s">
        <v>1816</v>
      </c>
      <c r="B731" s="496" t="s">
        <v>840</v>
      </c>
      <c r="C731" s="496" t="s">
        <v>1186</v>
      </c>
      <c r="D731" s="496" t="s">
        <v>1718</v>
      </c>
      <c r="E731" s="497">
        <v>2605.9300000000003</v>
      </c>
      <c r="F731" s="498">
        <v>0.79099452364415002</v>
      </c>
      <c r="G731" s="498">
        <v>1.3372912741324594</v>
      </c>
      <c r="H731" s="498">
        <v>7.4759805520485959E-2</v>
      </c>
      <c r="I731" s="498">
        <v>2.3187597134228469E-2</v>
      </c>
      <c r="J731" s="498">
        <v>1.7100727955087047E-2</v>
      </c>
      <c r="K731" s="498">
        <v>4.8122551258092117E-3</v>
      </c>
      <c r="L731" s="498">
        <v>2.5203991741911715E-2</v>
      </c>
      <c r="M731" s="498">
        <v>0.13680605388479353</v>
      </c>
      <c r="N731" s="498">
        <v>3.208182875211537E-2</v>
      </c>
      <c r="O731" s="499">
        <v>2061.276359</v>
      </c>
      <c r="P731" s="499">
        <v>3484.8874500000002</v>
      </c>
      <c r="Q731" s="499">
        <v>194.81881999999999</v>
      </c>
      <c r="R731" s="499">
        <v>60.425255</v>
      </c>
      <c r="S731" s="499">
        <v>44.563299999999998</v>
      </c>
      <c r="T731" s="499">
        <v>12.5404</v>
      </c>
      <c r="U731" s="499">
        <v>65.679838200000006</v>
      </c>
      <c r="V731" s="499">
        <v>356.50700000000001</v>
      </c>
      <c r="W731" s="499">
        <v>83.603000000000009</v>
      </c>
    </row>
    <row r="732" spans="1:23" customFormat="1" x14ac:dyDescent="0.3">
      <c r="A732" s="225" t="s">
        <v>1817</v>
      </c>
      <c r="B732" s="496" t="s">
        <v>840</v>
      </c>
      <c r="C732" s="496" t="s">
        <v>1186</v>
      </c>
      <c r="D732" s="496" t="s">
        <v>1720</v>
      </c>
      <c r="E732" s="497">
        <v>2552.4700000000003</v>
      </c>
      <c r="F732" s="498">
        <v>0.79059859900410179</v>
      </c>
      <c r="G732" s="498">
        <v>1.3304437466454062</v>
      </c>
      <c r="H732" s="498">
        <v>7.4418398649151604E-2</v>
      </c>
      <c r="I732" s="498">
        <v>2.2605085779656569E-2</v>
      </c>
      <c r="J732" s="498">
        <v>1.7100298926138208E-2</v>
      </c>
      <c r="K732" s="498">
        <v>4.8122485278965076E-3</v>
      </c>
      <c r="L732" s="498">
        <v>2.4570869510709231E-2</v>
      </c>
      <c r="M732" s="498">
        <v>0.13680239140910566</v>
      </c>
      <c r="N732" s="498">
        <v>3.2081787445102192E-2</v>
      </c>
      <c r="O732" s="499">
        <v>2017.979206</v>
      </c>
      <c r="P732" s="499">
        <v>3395.9177500000001</v>
      </c>
      <c r="Q732" s="499">
        <v>189.95073000000002</v>
      </c>
      <c r="R732" s="499">
        <v>57.698803300000009</v>
      </c>
      <c r="S732" s="499">
        <v>43.647999999999996</v>
      </c>
      <c r="T732" s="499">
        <v>12.28312</v>
      </c>
      <c r="U732" s="499">
        <v>62.7164073</v>
      </c>
      <c r="V732" s="499">
        <v>349.18399999999997</v>
      </c>
      <c r="W732" s="499">
        <v>81.887799999999999</v>
      </c>
    </row>
    <row r="733" spans="1:23" customFormat="1" x14ac:dyDescent="0.3">
      <c r="A733" s="225" t="s">
        <v>1218</v>
      </c>
      <c r="B733" s="496" t="s">
        <v>355</v>
      </c>
      <c r="C733" s="496" t="s">
        <v>1186</v>
      </c>
      <c r="D733" s="496" t="s">
        <v>1219</v>
      </c>
      <c r="E733" s="497">
        <v>1302.3990540529999</v>
      </c>
      <c r="F733" s="498">
        <v>11.621685304366062</v>
      </c>
      <c r="G733" s="498">
        <v>0.38851780131097252</v>
      </c>
      <c r="H733" s="498">
        <v>0.30877893426888697</v>
      </c>
      <c r="I733" s="498">
        <v>8.0394270092011295E-3</v>
      </c>
      <c r="J733" s="498">
        <v>1.2676878883365748E-2</v>
      </c>
      <c r="K733" s="498">
        <v>2.5853795422159267E-3</v>
      </c>
      <c r="L733" s="498">
        <v>9.0880065223298036E-3</v>
      </c>
      <c r="M733" s="498">
        <v>0.10141499479722829</v>
      </c>
      <c r="N733" s="498">
        <v>1.7235945602020152E-2</v>
      </c>
      <c r="O733" s="499">
        <v>15136.071946908009</v>
      </c>
      <c r="P733" s="499">
        <v>506.00521691016195</v>
      </c>
      <c r="Q733" s="499">
        <v>402.15339190329183</v>
      </c>
      <c r="R733" s="499">
        <v>10.470542131911689</v>
      </c>
      <c r="S733" s="499">
        <v>16.510355066039999</v>
      </c>
      <c r="T733" s="499">
        <v>3.3671958701500011</v>
      </c>
      <c r="U733" s="499">
        <v>11.836211097909828</v>
      </c>
      <c r="V733" s="499">
        <v>132.08279329070004</v>
      </c>
      <c r="W733" s="499">
        <v>22.448079247780008</v>
      </c>
    </row>
    <row r="734" spans="1:23" customFormat="1" x14ac:dyDescent="0.3">
      <c r="A734" s="225" t="s">
        <v>1818</v>
      </c>
      <c r="B734" s="496" t="s">
        <v>355</v>
      </c>
      <c r="C734" s="496" t="s">
        <v>936</v>
      </c>
      <c r="D734" s="496" t="s">
        <v>937</v>
      </c>
      <c r="E734" s="497">
        <v>25.0913662</v>
      </c>
      <c r="F734" s="498">
        <v>11.820057806158438</v>
      </c>
      <c r="G734" s="498">
        <v>0.80404598104865233</v>
      </c>
      <c r="H734" s="498">
        <v>0.39744239454011882</v>
      </c>
      <c r="I734" s="498">
        <v>2.0876039113035628E-2</v>
      </c>
      <c r="J734" s="498">
        <v>1.3209521727836406E-2</v>
      </c>
      <c r="K734" s="498">
        <v>2.585169921915213E-3</v>
      </c>
      <c r="L734" s="498">
        <v>2.3598895279743671E-2</v>
      </c>
      <c r="M734" s="498">
        <v>0.10567600858657111</v>
      </c>
      <c r="N734" s="498">
        <v>1.7234554848591703E-2</v>
      </c>
      <c r="O734" s="499">
        <v>296.58139891948997</v>
      </c>
      <c r="P734" s="499">
        <v>20.174612152129995</v>
      </c>
      <c r="Q734" s="499">
        <v>9.9723726648110009</v>
      </c>
      <c r="R734" s="499">
        <v>0.52380834219070016</v>
      </c>
      <c r="S734" s="499">
        <v>0.33144494699999999</v>
      </c>
      <c r="T734" s="499">
        <v>6.486544520000001E-2</v>
      </c>
      <c r="U734" s="499">
        <v>0.59212852337949984</v>
      </c>
      <c r="V734" s="499">
        <v>2.6515554300000002</v>
      </c>
      <c r="W734" s="499">
        <v>0.43243852699999996</v>
      </c>
    </row>
    <row r="735" spans="1:23" customFormat="1" x14ac:dyDescent="0.3">
      <c r="A735" s="225" t="s">
        <v>1819</v>
      </c>
      <c r="B735" s="496" t="s">
        <v>355</v>
      </c>
      <c r="C735" s="496" t="s">
        <v>936</v>
      </c>
      <c r="D735" s="496" t="s">
        <v>502</v>
      </c>
      <c r="E735" s="497">
        <v>0.37375000000000003</v>
      </c>
      <c r="F735" s="498">
        <v>12.548283854608693</v>
      </c>
      <c r="G735" s="498">
        <v>7.101715494314381</v>
      </c>
      <c r="H735" s="498">
        <v>2.072300017926421</v>
      </c>
      <c r="I735" s="498">
        <v>0.32646752688428093</v>
      </c>
      <c r="J735" s="498">
        <v>1.3187505016722409E-2</v>
      </c>
      <c r="K735" s="498">
        <v>2.585155852842809E-3</v>
      </c>
      <c r="L735" s="498">
        <v>0.36904876743010023</v>
      </c>
      <c r="M735" s="498">
        <v>0.10549993311036787</v>
      </c>
      <c r="N735" s="498">
        <v>1.7234461538461539E-2</v>
      </c>
      <c r="O735" s="499">
        <v>4.6899210906599995</v>
      </c>
      <c r="P735" s="499">
        <v>2.6542661660000002</v>
      </c>
      <c r="Q735" s="499">
        <v>0.77452213169999995</v>
      </c>
      <c r="R735" s="499">
        <v>0.122017238173</v>
      </c>
      <c r="S735" s="499">
        <v>4.9288300000000004E-3</v>
      </c>
      <c r="T735" s="499">
        <v>9.6620199999999999E-4</v>
      </c>
      <c r="U735" s="499">
        <v>0.13793197682699998</v>
      </c>
      <c r="V735" s="499">
        <v>3.9430599999999996E-2</v>
      </c>
      <c r="W735" s="499">
        <v>6.44138E-3</v>
      </c>
    </row>
    <row r="736" spans="1:23" customFormat="1" x14ac:dyDescent="0.3">
      <c r="A736" s="225" t="s">
        <v>1820</v>
      </c>
      <c r="B736" s="496" t="s">
        <v>355</v>
      </c>
      <c r="C736" s="496" t="s">
        <v>936</v>
      </c>
      <c r="D736" s="496" t="s">
        <v>504</v>
      </c>
      <c r="E736" s="497">
        <v>0.14322699999999999</v>
      </c>
      <c r="F736" s="498">
        <v>12.548265108254729</v>
      </c>
      <c r="G736" s="498">
        <v>7.1017383935989731</v>
      </c>
      <c r="H736" s="498">
        <v>2.0723126392370155</v>
      </c>
      <c r="I736" s="498">
        <v>0.32646893110935787</v>
      </c>
      <c r="J736" s="498">
        <v>1.3187499563629763E-2</v>
      </c>
      <c r="K736" s="498">
        <v>2.5851689974655616E-3</v>
      </c>
      <c r="L736" s="498">
        <v>0.36904975294462639</v>
      </c>
      <c r="M736" s="498">
        <v>0.10549994065364771</v>
      </c>
      <c r="N736" s="498">
        <v>1.7234599621579732E-2</v>
      </c>
      <c r="O736" s="499">
        <v>1.7972503666599999</v>
      </c>
      <c r="P736" s="499">
        <v>1.0171606849000001</v>
      </c>
      <c r="Q736" s="499">
        <v>0.29681112238000001</v>
      </c>
      <c r="R736" s="499">
        <v>4.6759165595999998E-2</v>
      </c>
      <c r="S736" s="499">
        <v>1.888806E-3</v>
      </c>
      <c r="T736" s="499">
        <v>3.7026600000000001E-4</v>
      </c>
      <c r="U736" s="499">
        <v>5.2857888965000002E-2</v>
      </c>
      <c r="V736" s="499">
        <v>1.5110439999999999E-2</v>
      </c>
      <c r="W736" s="499">
        <v>2.46846E-3</v>
      </c>
    </row>
    <row r="737" spans="1:23" customFormat="1" x14ac:dyDescent="0.3">
      <c r="A737" s="225" t="s">
        <v>1821</v>
      </c>
      <c r="B737" s="496" t="s">
        <v>355</v>
      </c>
      <c r="C737" s="496" t="s">
        <v>936</v>
      </c>
      <c r="D737" s="496" t="s">
        <v>506</v>
      </c>
      <c r="E737" s="497">
        <v>0.25614800000000004</v>
      </c>
      <c r="F737" s="498">
        <v>12.548285072497148</v>
      </c>
      <c r="G737" s="498">
        <v>7.1017254122616604</v>
      </c>
      <c r="H737" s="498">
        <v>2.0723059616315567</v>
      </c>
      <c r="I737" s="498">
        <v>0.32646847605290691</v>
      </c>
      <c r="J737" s="498">
        <v>1.3187532207942282E-2</v>
      </c>
      <c r="K737" s="498">
        <v>2.5851734153692395E-3</v>
      </c>
      <c r="L737" s="498">
        <v>0.36904923951387475</v>
      </c>
      <c r="M737" s="498">
        <v>0.10550033574339832</v>
      </c>
      <c r="N737" s="498">
        <v>1.7234567515655008E-2</v>
      </c>
      <c r="O737" s="499">
        <v>3.2142181247499999</v>
      </c>
      <c r="P737" s="499">
        <v>1.8190927609</v>
      </c>
      <c r="Q737" s="499">
        <v>0.53081702746000003</v>
      </c>
      <c r="R737" s="499">
        <v>8.362424720400001E-2</v>
      </c>
      <c r="S737" s="499">
        <v>3.3779600000000002E-3</v>
      </c>
      <c r="T737" s="499">
        <v>6.6218700000000006E-4</v>
      </c>
      <c r="U737" s="499">
        <v>9.4531224603000008E-2</v>
      </c>
      <c r="V737" s="499">
        <v>2.7023699999999998E-2</v>
      </c>
      <c r="W737" s="499">
        <v>4.4145999999999994E-3</v>
      </c>
    </row>
    <row r="738" spans="1:23" customFormat="1" x14ac:dyDescent="0.3">
      <c r="A738" s="225" t="s">
        <v>1822</v>
      </c>
      <c r="B738" s="496" t="s">
        <v>355</v>
      </c>
      <c r="C738" s="496" t="s">
        <v>936</v>
      </c>
      <c r="D738" s="496" t="s">
        <v>508</v>
      </c>
      <c r="E738" s="497">
        <v>0.251973</v>
      </c>
      <c r="F738" s="498">
        <v>12.548369866969875</v>
      </c>
      <c r="G738" s="498">
        <v>7.1017592174558386</v>
      </c>
      <c r="H738" s="498">
        <v>2.072317057303759</v>
      </c>
      <c r="I738" s="498">
        <v>0.32646853033856804</v>
      </c>
      <c r="J738" s="498">
        <v>1.3187563746909391E-2</v>
      </c>
      <c r="K738" s="498">
        <v>2.5851698396256741E-3</v>
      </c>
      <c r="L738" s="498">
        <v>0.36904989097641416</v>
      </c>
      <c r="M738" s="498">
        <v>0.10550058934885881</v>
      </c>
      <c r="N738" s="498">
        <v>1.7234544971088173E-2</v>
      </c>
      <c r="O738" s="499">
        <v>3.1618504004900001</v>
      </c>
      <c r="P738" s="499">
        <v>1.7894515753</v>
      </c>
      <c r="Q738" s="499">
        <v>0.52216794588000004</v>
      </c>
      <c r="R738" s="499">
        <v>8.2261254995000005E-2</v>
      </c>
      <c r="S738" s="499">
        <v>3.3229100000000001E-3</v>
      </c>
      <c r="T738" s="499">
        <v>6.51393E-4</v>
      </c>
      <c r="U738" s="499">
        <v>9.2990608179000012E-2</v>
      </c>
      <c r="V738" s="499">
        <v>2.6583300000000001E-2</v>
      </c>
      <c r="W738" s="499">
        <v>4.34264E-3</v>
      </c>
    </row>
    <row r="739" spans="1:23" customFormat="1" x14ac:dyDescent="0.3">
      <c r="A739" s="225" t="s">
        <v>1823</v>
      </c>
      <c r="B739" s="496" t="s">
        <v>355</v>
      </c>
      <c r="C739" s="496" t="s">
        <v>936</v>
      </c>
      <c r="D739" s="496" t="s">
        <v>510</v>
      </c>
      <c r="E739" s="497">
        <v>0.29815700000000001</v>
      </c>
      <c r="F739" s="498">
        <v>1.5015786499730008</v>
      </c>
      <c r="G739" s="498">
        <v>3.2267915292949687</v>
      </c>
      <c r="H739" s="498">
        <v>0.1582364305047341</v>
      </c>
      <c r="I739" s="498">
        <v>1.3538056282428386E-2</v>
      </c>
      <c r="J739" s="498">
        <v>1.3187582381094524E-2</v>
      </c>
      <c r="K739" s="498">
        <v>2.5851816324956312E-3</v>
      </c>
      <c r="L739" s="498">
        <v>1.5303806538166135E-2</v>
      </c>
      <c r="M739" s="498">
        <v>0.10550079320626381</v>
      </c>
      <c r="N739" s="498">
        <v>1.7234611295391354E-2</v>
      </c>
      <c r="O739" s="499">
        <v>0.44770618554000002</v>
      </c>
      <c r="P739" s="499">
        <v>0.96209048200000002</v>
      </c>
      <c r="Q739" s="499">
        <v>4.7179299410000007E-2</v>
      </c>
      <c r="R739" s="499">
        <v>4.0364662470000002E-3</v>
      </c>
      <c r="S739" s="499">
        <v>3.9319699999999999E-3</v>
      </c>
      <c r="T739" s="499">
        <v>7.7078999999999993E-4</v>
      </c>
      <c r="U739" s="499">
        <v>4.5629370460000002E-3</v>
      </c>
      <c r="V739" s="499">
        <v>3.1455799999999999E-2</v>
      </c>
      <c r="W739" s="499">
        <v>5.13862E-3</v>
      </c>
    </row>
    <row r="740" spans="1:23" customFormat="1" x14ac:dyDescent="0.3">
      <c r="A740" s="225" t="s">
        <v>1824</v>
      </c>
      <c r="B740" s="496" t="s">
        <v>355</v>
      </c>
      <c r="C740" s="496" t="s">
        <v>936</v>
      </c>
      <c r="D740" s="496" t="s">
        <v>512</v>
      </c>
      <c r="E740" s="497">
        <v>0.20527529999999999</v>
      </c>
      <c r="F740" s="498">
        <v>1.5015757799891172</v>
      </c>
      <c r="G740" s="498">
        <v>3.2267861457272256</v>
      </c>
      <c r="H740" s="498">
        <v>0.15823587431122985</v>
      </c>
      <c r="I740" s="498">
        <v>1.3538021452166918E-2</v>
      </c>
      <c r="J740" s="498">
        <v>1.3187509651672655E-2</v>
      </c>
      <c r="K740" s="498">
        <v>2.5851722053262128E-3</v>
      </c>
      <c r="L740" s="498">
        <v>1.530382730411306E-2</v>
      </c>
      <c r="M740" s="498">
        <v>0.10550061307911862</v>
      </c>
      <c r="N740" s="498">
        <v>1.7234562560619813E-2</v>
      </c>
      <c r="O740" s="499">
        <v>0.30823641871000002</v>
      </c>
      <c r="P740" s="499">
        <v>0.66237949409999997</v>
      </c>
      <c r="Q740" s="499">
        <v>3.2481916569999998E-2</v>
      </c>
      <c r="R740" s="499">
        <v>2.7790214149999997E-3</v>
      </c>
      <c r="S740" s="499">
        <v>2.7070699999999998E-3</v>
      </c>
      <c r="T740" s="499">
        <v>5.3067199999999994E-4</v>
      </c>
      <c r="U740" s="499">
        <v>3.1414977409999997E-3</v>
      </c>
      <c r="V740" s="499">
        <v>2.1656669999999999E-2</v>
      </c>
      <c r="W740" s="499">
        <v>3.5378300000000005E-3</v>
      </c>
    </row>
    <row r="741" spans="1:23" customFormat="1" x14ac:dyDescent="0.3">
      <c r="A741" s="225" t="s">
        <v>1825</v>
      </c>
      <c r="B741" s="496" t="s">
        <v>355</v>
      </c>
      <c r="C741" s="496" t="s">
        <v>936</v>
      </c>
      <c r="D741" s="496" t="s">
        <v>514</v>
      </c>
      <c r="E741" s="497">
        <v>9.1328999999999994E-2</v>
      </c>
      <c r="F741" s="498">
        <v>1.5015705199881746</v>
      </c>
      <c r="G741" s="498">
        <v>3.2267602557785589</v>
      </c>
      <c r="H741" s="498">
        <v>0.15823407077708068</v>
      </c>
      <c r="I741" s="498">
        <v>1.3538021033844674E-2</v>
      </c>
      <c r="J741" s="498">
        <v>1.3187486997558279E-2</v>
      </c>
      <c r="K741" s="498">
        <v>2.5851722891962032E-3</v>
      </c>
      <c r="L741" s="498">
        <v>1.5303780998368537E-2</v>
      </c>
      <c r="M741" s="498">
        <v>0.10550000547471231</v>
      </c>
      <c r="N741" s="498">
        <v>1.7234558573946939E-2</v>
      </c>
      <c r="O741" s="499">
        <v>0.13713693401999999</v>
      </c>
      <c r="P741" s="499">
        <v>0.29469678739999999</v>
      </c>
      <c r="Q741" s="499">
        <v>1.4451359449999999E-2</v>
      </c>
      <c r="R741" s="499">
        <v>1.2364139230000002E-3</v>
      </c>
      <c r="S741" s="499">
        <v>1.2044E-3</v>
      </c>
      <c r="T741" s="499">
        <v>2.3610120000000002E-4</v>
      </c>
      <c r="U741" s="499">
        <v>1.3976790148E-3</v>
      </c>
      <c r="V741" s="499">
        <v>9.63521E-3</v>
      </c>
      <c r="W741" s="499">
        <v>1.574015E-3</v>
      </c>
    </row>
    <row r="742" spans="1:23" customFormat="1" x14ac:dyDescent="0.3">
      <c r="A742" s="225" t="s">
        <v>1826</v>
      </c>
      <c r="B742" s="496" t="s">
        <v>355</v>
      </c>
      <c r="C742" s="496" t="s">
        <v>936</v>
      </c>
      <c r="D742" s="496" t="s">
        <v>516</v>
      </c>
      <c r="E742" s="497">
        <v>0.1816429</v>
      </c>
      <c r="F742" s="498">
        <v>1.5015634285733162</v>
      </c>
      <c r="G742" s="498">
        <v>3.2267566956924822</v>
      </c>
      <c r="H742" s="498">
        <v>0.15823479337755564</v>
      </c>
      <c r="I742" s="498">
        <v>1.3537944565958814E-2</v>
      </c>
      <c r="J742" s="498">
        <v>1.3187468378890668E-2</v>
      </c>
      <c r="K742" s="498">
        <v>2.5851602237136713E-3</v>
      </c>
      <c r="L742" s="498">
        <v>1.5303707285008114E-2</v>
      </c>
      <c r="M742" s="498">
        <v>0.10549974703112534</v>
      </c>
      <c r="N742" s="498">
        <v>1.723447489552303E-2</v>
      </c>
      <c r="O742" s="499">
        <v>0.27274833570000001</v>
      </c>
      <c r="P742" s="499">
        <v>0.58611744379999997</v>
      </c>
      <c r="Q742" s="499">
        <v>2.8742226750000002E-2</v>
      </c>
      <c r="R742" s="499">
        <v>2.4590715110000003E-3</v>
      </c>
      <c r="S742" s="499">
        <v>2.3954099999999997E-3</v>
      </c>
      <c r="T742" s="499">
        <v>4.6957599999999998E-4</v>
      </c>
      <c r="U742" s="499">
        <v>2.7798097720000002E-3</v>
      </c>
      <c r="V742" s="499">
        <v>1.9163279999999998E-2</v>
      </c>
      <c r="W742" s="499">
        <v>3.1305200000000004E-3</v>
      </c>
    </row>
    <row r="743" spans="1:23" customFormat="1" x14ac:dyDescent="0.3">
      <c r="A743" s="225" t="s">
        <v>1827</v>
      </c>
      <c r="B743" s="496" t="s">
        <v>355</v>
      </c>
      <c r="C743" s="496" t="s">
        <v>936</v>
      </c>
      <c r="D743" s="496" t="s">
        <v>518</v>
      </c>
      <c r="E743" s="497">
        <v>0.1235039</v>
      </c>
      <c r="F743" s="498">
        <v>1.5015701041019756</v>
      </c>
      <c r="G743" s="498">
        <v>3.226780208560216</v>
      </c>
      <c r="H743" s="498">
        <v>0.15823637626827983</v>
      </c>
      <c r="I743" s="498">
        <v>1.3538012399608435E-2</v>
      </c>
      <c r="J743" s="498">
        <v>1.3187575453082858E-2</v>
      </c>
      <c r="K743" s="498">
        <v>2.5851734236732606E-3</v>
      </c>
      <c r="L743" s="498">
        <v>1.530378480355681E-2</v>
      </c>
      <c r="M743" s="498">
        <v>0.10550063601230407</v>
      </c>
      <c r="N743" s="498">
        <v>1.7234532674676669E-2</v>
      </c>
      <c r="O743" s="499">
        <v>0.18544976397999999</v>
      </c>
      <c r="P743" s="499">
        <v>0.39851994020000003</v>
      </c>
      <c r="Q743" s="499">
        <v>1.9542809591000004E-2</v>
      </c>
      <c r="R743" s="499">
        <v>1.6719973296000002E-3</v>
      </c>
      <c r="S743" s="499">
        <v>1.628717E-3</v>
      </c>
      <c r="T743" s="499">
        <v>3.19279E-4</v>
      </c>
      <c r="U743" s="499">
        <v>1.890077108E-3</v>
      </c>
      <c r="V743" s="499">
        <v>1.302974E-2</v>
      </c>
      <c r="W743" s="499">
        <v>2.1285319999999998E-3</v>
      </c>
    </row>
    <row r="744" spans="1:23" customFormat="1" x14ac:dyDescent="0.3">
      <c r="A744" s="225" t="s">
        <v>1828</v>
      </c>
      <c r="B744" s="496" t="s">
        <v>355</v>
      </c>
      <c r="C744" s="496" t="s">
        <v>936</v>
      </c>
      <c r="D744" s="496" t="s">
        <v>520</v>
      </c>
      <c r="E744" s="497">
        <v>0.1700024</v>
      </c>
      <c r="F744" s="498">
        <v>2.1294987724290948</v>
      </c>
      <c r="G744" s="498">
        <v>1.6356540978245013</v>
      </c>
      <c r="H744" s="498">
        <v>6.7720678766888004E-2</v>
      </c>
      <c r="I744" s="498">
        <v>7.1574412684762096E-3</v>
      </c>
      <c r="J744" s="498">
        <v>1.3187613821922513E-2</v>
      </c>
      <c r="K744" s="498">
        <v>2.5851752681138622E-3</v>
      </c>
      <c r="L744" s="498">
        <v>8.0909836131725209E-3</v>
      </c>
      <c r="M744" s="498">
        <v>0.10550045175832812</v>
      </c>
      <c r="N744" s="498">
        <v>1.7234580217691045E-2</v>
      </c>
      <c r="O744" s="499">
        <v>0.36201990210999996</v>
      </c>
      <c r="P744" s="499">
        <v>0.27806512220000001</v>
      </c>
      <c r="Q744" s="499">
        <v>1.151267792E-2</v>
      </c>
      <c r="R744" s="499">
        <v>1.2167821934999999E-3</v>
      </c>
      <c r="S744" s="499">
        <v>2.241926E-3</v>
      </c>
      <c r="T744" s="499">
        <v>4.39486E-4</v>
      </c>
      <c r="U744" s="499">
        <v>1.3754866326000001E-3</v>
      </c>
      <c r="V744" s="499">
        <v>1.7935329999999999E-2</v>
      </c>
      <c r="W744" s="499">
        <v>2.9299199999999999E-3</v>
      </c>
    </row>
    <row r="745" spans="1:23" customFormat="1" x14ac:dyDescent="0.3">
      <c r="A745" s="225" t="s">
        <v>1829</v>
      </c>
      <c r="B745" s="496" t="s">
        <v>355</v>
      </c>
      <c r="C745" s="496" t="s">
        <v>936</v>
      </c>
      <c r="D745" s="496" t="s">
        <v>522</v>
      </c>
      <c r="E745" s="497">
        <v>0.49206099999999997</v>
      </c>
      <c r="F745" s="498">
        <v>2.1294884034703019</v>
      </c>
      <c r="G745" s="498">
        <v>1.635649222758967</v>
      </c>
      <c r="H745" s="498">
        <v>6.7720650000711299E-2</v>
      </c>
      <c r="I745" s="498">
        <v>7.1574210118257701E-3</v>
      </c>
      <c r="J745" s="498">
        <v>1.3187511304492736E-2</v>
      </c>
      <c r="K745" s="498">
        <v>2.5851672861698042E-3</v>
      </c>
      <c r="L745" s="498">
        <v>8.0909664958206395E-3</v>
      </c>
      <c r="M745" s="498">
        <v>0.10549992785447333</v>
      </c>
      <c r="N745" s="498">
        <v>1.723455018788321E-2</v>
      </c>
      <c r="O745" s="499">
        <v>1.0478381933000001</v>
      </c>
      <c r="P745" s="499">
        <v>0.8048391922</v>
      </c>
      <c r="Q745" s="499">
        <v>3.3322690760000002E-2</v>
      </c>
      <c r="R745" s="499">
        <v>3.5218877404999999E-3</v>
      </c>
      <c r="S745" s="499">
        <v>6.4890599999999996E-3</v>
      </c>
      <c r="T745" s="499">
        <v>1.27206E-3</v>
      </c>
      <c r="U745" s="499">
        <v>3.9812490648999995E-3</v>
      </c>
      <c r="V745" s="499">
        <v>5.1912399999999997E-2</v>
      </c>
      <c r="W745" s="499">
        <v>8.4804500000000005E-3</v>
      </c>
    </row>
    <row r="746" spans="1:23" customFormat="1" x14ac:dyDescent="0.3">
      <c r="A746" s="225" t="s">
        <v>1830</v>
      </c>
      <c r="B746" s="496" t="s">
        <v>355</v>
      </c>
      <c r="C746" s="496" t="s">
        <v>936</v>
      </c>
      <c r="D746" s="496" t="s">
        <v>524</v>
      </c>
      <c r="E746" s="497">
        <v>0.41554400000000002</v>
      </c>
      <c r="F746" s="498">
        <v>2.1294953316616287</v>
      </c>
      <c r="G746" s="498">
        <v>1.6356515466472863</v>
      </c>
      <c r="H746" s="498">
        <v>6.7720516022370683E-2</v>
      </c>
      <c r="I746" s="498">
        <v>5.4256290951138738E-3</v>
      </c>
      <c r="J746" s="498">
        <v>1.3187508422694108E-2</v>
      </c>
      <c r="K746" s="498">
        <v>2.5851678763259725E-3</v>
      </c>
      <c r="L746" s="498">
        <v>6.1333237089213179E-3</v>
      </c>
      <c r="M746" s="498">
        <v>0.10550001925187225</v>
      </c>
      <c r="N746" s="498">
        <v>1.7234516681747299E-2</v>
      </c>
      <c r="O746" s="499">
        <v>0.8848990081</v>
      </c>
      <c r="P746" s="499">
        <v>0.67968518629999997</v>
      </c>
      <c r="Q746" s="499">
        <v>2.8140854110000002E-2</v>
      </c>
      <c r="R746" s="499">
        <v>2.2545876166999998E-3</v>
      </c>
      <c r="S746" s="499">
        <v>5.4799900000000006E-3</v>
      </c>
      <c r="T746" s="499">
        <v>1.074251E-3</v>
      </c>
      <c r="U746" s="499">
        <v>2.5486658673000004E-3</v>
      </c>
      <c r="V746" s="499">
        <v>4.3839900000000001E-2</v>
      </c>
      <c r="W746" s="499">
        <v>7.1617E-3</v>
      </c>
    </row>
    <row r="747" spans="1:23" customFormat="1" x14ac:dyDescent="0.3">
      <c r="A747" s="225" t="s">
        <v>1831</v>
      </c>
      <c r="B747" s="496" t="s">
        <v>355</v>
      </c>
      <c r="C747" s="496" t="s">
        <v>936</v>
      </c>
      <c r="D747" s="496" t="s">
        <v>526</v>
      </c>
      <c r="E747" s="497">
        <v>0.15696270000000001</v>
      </c>
      <c r="F747" s="498">
        <v>16.828638705692494</v>
      </c>
      <c r="G747" s="498">
        <v>0.43087883401597959</v>
      </c>
      <c r="H747" s="498">
        <v>0.46556103150621125</v>
      </c>
      <c r="I747" s="498">
        <v>9.5240605347639909E-3</v>
      </c>
      <c r="J747" s="498">
        <v>1.2909168866233825E-2</v>
      </c>
      <c r="K747" s="498">
        <v>2.5851619524893494E-3</v>
      </c>
      <c r="L747" s="498">
        <v>1.0766277402847938E-2</v>
      </c>
      <c r="M747" s="498">
        <v>0.10327332544610915</v>
      </c>
      <c r="N747" s="498">
        <v>1.7234476725999232E-2</v>
      </c>
      <c r="O747" s="499">
        <v>2.6414685685699997</v>
      </c>
      <c r="P747" s="499">
        <v>6.7631905160000005E-2</v>
      </c>
      <c r="Q747" s="499">
        <v>7.3075716519999986E-2</v>
      </c>
      <c r="R747" s="499">
        <v>1.4949222564999999E-3</v>
      </c>
      <c r="S747" s="499">
        <v>2.026258E-3</v>
      </c>
      <c r="T747" s="499">
        <v>4.0577400000000002E-4</v>
      </c>
      <c r="U747" s="499">
        <v>1.6899039701000001E-3</v>
      </c>
      <c r="V747" s="499">
        <v>1.6210059999999998E-2</v>
      </c>
      <c r="W747" s="499">
        <v>2.7051699999999998E-3</v>
      </c>
    </row>
    <row r="748" spans="1:23" customFormat="1" x14ac:dyDescent="0.3">
      <c r="A748" s="225" t="s">
        <v>1832</v>
      </c>
      <c r="B748" s="496" t="s">
        <v>355</v>
      </c>
      <c r="C748" s="496" t="s">
        <v>936</v>
      </c>
      <c r="D748" s="496" t="s">
        <v>528</v>
      </c>
      <c r="E748" s="497">
        <v>0.56077100000000002</v>
      </c>
      <c r="F748" s="498">
        <v>16.828682491783635</v>
      </c>
      <c r="G748" s="498">
        <v>0.43087760347806858</v>
      </c>
      <c r="H748" s="498">
        <v>0.46556213531013552</v>
      </c>
      <c r="I748" s="498">
        <v>9.5240559957629756E-3</v>
      </c>
      <c r="J748" s="498">
        <v>1.2909173263239362E-2</v>
      </c>
      <c r="K748" s="498">
        <v>2.5851657806840937E-3</v>
      </c>
      <c r="L748" s="498">
        <v>1.0766277896681534E-2</v>
      </c>
      <c r="M748" s="498">
        <v>0.10327352876664449</v>
      </c>
      <c r="N748" s="498">
        <v>1.7234539589244095E-2</v>
      </c>
      <c r="O748" s="499">
        <v>9.4370371096000003</v>
      </c>
      <c r="P748" s="499">
        <v>0.24162366458000001</v>
      </c>
      <c r="Q748" s="499">
        <v>0.26107374418000001</v>
      </c>
      <c r="R748" s="499">
        <v>5.3408144048000001E-3</v>
      </c>
      <c r="S748" s="499">
        <v>7.2390900000000001E-3</v>
      </c>
      <c r="T748" s="499">
        <v>1.4496859999999999E-3</v>
      </c>
      <c r="U748" s="499">
        <v>6.0374164224000007E-3</v>
      </c>
      <c r="V748" s="499">
        <v>5.79128E-2</v>
      </c>
      <c r="W748" s="499">
        <v>9.6646300000000004E-3</v>
      </c>
    </row>
    <row r="749" spans="1:23" customFormat="1" x14ac:dyDescent="0.3">
      <c r="A749" s="225" t="s">
        <v>1833</v>
      </c>
      <c r="B749" s="496" t="s">
        <v>355</v>
      </c>
      <c r="C749" s="496" t="s">
        <v>936</v>
      </c>
      <c r="D749" s="496" t="s">
        <v>530</v>
      </c>
      <c r="E749" s="497">
        <v>0.51096799999999998</v>
      </c>
      <c r="F749" s="498">
        <v>16.828686955543205</v>
      </c>
      <c r="G749" s="498">
        <v>0.43087983257268558</v>
      </c>
      <c r="H749" s="498">
        <v>0.46556388431369478</v>
      </c>
      <c r="I749" s="498">
        <v>9.5240908076435309E-3</v>
      </c>
      <c r="J749" s="498">
        <v>1.2909242848867249E-2</v>
      </c>
      <c r="K749" s="498">
        <v>2.5851755882951577E-3</v>
      </c>
      <c r="L749" s="498">
        <v>1.0766291783438495E-2</v>
      </c>
      <c r="M749" s="498">
        <v>0.10327398193233236</v>
      </c>
      <c r="N749" s="498">
        <v>1.7234601775453648E-2</v>
      </c>
      <c r="O749" s="499">
        <v>8.5989205162999998</v>
      </c>
      <c r="P749" s="499">
        <v>0.22016580628999999</v>
      </c>
      <c r="Q749" s="499">
        <v>0.23788824683999998</v>
      </c>
      <c r="R749" s="499">
        <v>4.8665056317999996E-3</v>
      </c>
      <c r="S749" s="499">
        <v>6.5962099999999999E-3</v>
      </c>
      <c r="T749" s="499">
        <v>1.3209420000000001E-3</v>
      </c>
      <c r="U749" s="499">
        <v>5.5012305800000005E-3</v>
      </c>
      <c r="V749" s="499">
        <v>5.2769700000000003E-2</v>
      </c>
      <c r="W749" s="499">
        <v>8.8063299999999994E-3</v>
      </c>
    </row>
    <row r="750" spans="1:23" customFormat="1" x14ac:dyDescent="0.3">
      <c r="A750" s="225" t="s">
        <v>1834</v>
      </c>
      <c r="B750" s="496" t="s">
        <v>355</v>
      </c>
      <c r="C750" s="496" t="s">
        <v>936</v>
      </c>
      <c r="D750" s="496" t="s">
        <v>532</v>
      </c>
      <c r="E750" s="497">
        <v>0.87411700000000003</v>
      </c>
      <c r="F750" s="498">
        <v>16.828652734588161</v>
      </c>
      <c r="G750" s="498">
        <v>0.43088060865993905</v>
      </c>
      <c r="H750" s="498">
        <v>0.4655630124685825</v>
      </c>
      <c r="I750" s="498">
        <v>9.5240785623663636E-3</v>
      </c>
      <c r="J750" s="498">
        <v>1.2909210094300879E-2</v>
      </c>
      <c r="K750" s="498">
        <v>2.5851745246917748E-3</v>
      </c>
      <c r="L750" s="498">
        <v>1.0766313025830638E-2</v>
      </c>
      <c r="M750" s="498">
        <v>0.10327347483231648</v>
      </c>
      <c r="N750" s="498">
        <v>1.7234592165579665E-2</v>
      </c>
      <c r="O750" s="499">
        <v>14.7102114424</v>
      </c>
      <c r="P750" s="499">
        <v>0.37664006499999997</v>
      </c>
      <c r="Q750" s="499">
        <v>0.40695654376999996</v>
      </c>
      <c r="R750" s="499">
        <v>8.3251589806999995E-3</v>
      </c>
      <c r="S750" s="499">
        <v>1.1284160000000001E-2</v>
      </c>
      <c r="T750" s="499">
        <v>2.2597450000000001E-3</v>
      </c>
      <c r="U750" s="499">
        <v>9.411017243199999E-3</v>
      </c>
      <c r="V750" s="499">
        <v>9.0273099999999995E-2</v>
      </c>
      <c r="W750" s="499">
        <v>1.506505E-2</v>
      </c>
    </row>
    <row r="751" spans="1:23" customFormat="1" x14ac:dyDescent="0.3">
      <c r="A751" s="225" t="s">
        <v>1835</v>
      </c>
      <c r="B751" s="496" t="s">
        <v>355</v>
      </c>
      <c r="C751" s="496" t="s">
        <v>936</v>
      </c>
      <c r="D751" s="496" t="s">
        <v>534</v>
      </c>
      <c r="E751" s="497">
        <v>0.82807799999999998</v>
      </c>
      <c r="F751" s="498">
        <v>16.791392130934526</v>
      </c>
      <c r="G751" s="498">
        <v>0.43078462210081658</v>
      </c>
      <c r="H751" s="498">
        <v>0.46608131015435739</v>
      </c>
      <c r="I751" s="498">
        <v>9.4939920740558254E-3</v>
      </c>
      <c r="J751" s="498">
        <v>1.305624590920179E-2</v>
      </c>
      <c r="K751" s="498">
        <v>2.5851731358640128E-3</v>
      </c>
      <c r="L751" s="498">
        <v>1.0732284403039328E-2</v>
      </c>
      <c r="M751" s="498">
        <v>0.10445006388287094</v>
      </c>
      <c r="N751" s="498">
        <v>1.7234572105526293E-2</v>
      </c>
      <c r="O751" s="499">
        <v>13.904582413</v>
      </c>
      <c r="P751" s="499">
        <v>0.35672326830000001</v>
      </c>
      <c r="Q751" s="499">
        <v>0.38595167914999995</v>
      </c>
      <c r="R751" s="499">
        <v>7.8617659687000001E-3</v>
      </c>
      <c r="S751" s="499">
        <v>1.0811589999999999E-2</v>
      </c>
      <c r="T751" s="499">
        <v>2.140725E-3</v>
      </c>
      <c r="U751" s="499">
        <v>8.8871686039000003E-3</v>
      </c>
      <c r="V751" s="499">
        <v>8.6492799999999995E-2</v>
      </c>
      <c r="W751" s="499">
        <v>1.4271570000000001E-2</v>
      </c>
    </row>
    <row r="752" spans="1:23" customFormat="1" x14ac:dyDescent="0.3">
      <c r="A752" s="225" t="s">
        <v>1836</v>
      </c>
      <c r="B752" s="496" t="s">
        <v>355</v>
      </c>
      <c r="C752" s="496" t="s">
        <v>936</v>
      </c>
      <c r="D752" s="496" t="s">
        <v>536</v>
      </c>
      <c r="E752" s="497">
        <v>0.95594000000000001</v>
      </c>
      <c r="F752" s="498">
        <v>16.791364044709919</v>
      </c>
      <c r="G752" s="498">
        <v>0.43078275979663994</v>
      </c>
      <c r="H752" s="498">
        <v>0.46608011422265</v>
      </c>
      <c r="I752" s="498">
        <v>9.4939753684331659E-3</v>
      </c>
      <c r="J752" s="498">
        <v>1.3056227378287341E-2</v>
      </c>
      <c r="K752" s="498">
        <v>2.5851727095842839E-3</v>
      </c>
      <c r="L752" s="498">
        <v>1.073227372659372E-2</v>
      </c>
      <c r="M752" s="498">
        <v>0.10444986086992908</v>
      </c>
      <c r="N752" s="498">
        <v>1.7234533548130634E-2</v>
      </c>
      <c r="O752" s="499">
        <v>16.051536544899999</v>
      </c>
      <c r="P752" s="499">
        <v>0.41180247139999998</v>
      </c>
      <c r="Q752" s="499">
        <v>0.44554462439000003</v>
      </c>
      <c r="R752" s="499">
        <v>9.0756708137000007E-3</v>
      </c>
      <c r="S752" s="499">
        <v>1.2480970000000001E-2</v>
      </c>
      <c r="T752" s="499">
        <v>2.4712700000000002E-3</v>
      </c>
      <c r="U752" s="499">
        <v>1.02594097462E-2</v>
      </c>
      <c r="V752" s="499">
        <v>9.98478E-2</v>
      </c>
      <c r="W752" s="499">
        <v>1.6475179999999999E-2</v>
      </c>
    </row>
    <row r="753" spans="1:23" customFormat="1" x14ac:dyDescent="0.3">
      <c r="A753" s="225" t="s">
        <v>1837</v>
      </c>
      <c r="B753" s="496" t="s">
        <v>355</v>
      </c>
      <c r="C753" s="496" t="s">
        <v>936</v>
      </c>
      <c r="D753" s="496" t="s">
        <v>538</v>
      </c>
      <c r="E753" s="497">
        <v>1.1823239999999999</v>
      </c>
      <c r="F753" s="498">
        <v>16.791320329029944</v>
      </c>
      <c r="G753" s="498">
        <v>0.43078324740088164</v>
      </c>
      <c r="H753" s="498">
        <v>0.46608128760813444</v>
      </c>
      <c r="I753" s="498">
        <v>9.4939754283089924E-3</v>
      </c>
      <c r="J753" s="498">
        <v>1.3056243466257981E-2</v>
      </c>
      <c r="K753" s="498">
        <v>2.5851712390173929E-3</v>
      </c>
      <c r="L753" s="498">
        <v>1.0732293237302126E-2</v>
      </c>
      <c r="M753" s="498">
        <v>0.10444996464590078</v>
      </c>
      <c r="N753" s="498">
        <v>1.7234565144579661E-2</v>
      </c>
      <c r="O753" s="499">
        <v>19.8527810167</v>
      </c>
      <c r="P753" s="499">
        <v>0.50932537219999996</v>
      </c>
      <c r="Q753" s="499">
        <v>0.55105909228999994</v>
      </c>
      <c r="R753" s="499">
        <v>1.12249550043E-2</v>
      </c>
      <c r="S753" s="499">
        <v>1.5436709999999999E-2</v>
      </c>
      <c r="T753" s="499">
        <v>3.0565100000000001E-3</v>
      </c>
      <c r="U753" s="499">
        <v>1.2689047869499998E-2</v>
      </c>
      <c r="V753" s="499">
        <v>0.1234937</v>
      </c>
      <c r="W753" s="499">
        <v>2.037684E-2</v>
      </c>
    </row>
    <row r="754" spans="1:23" customFormat="1" x14ac:dyDescent="0.3">
      <c r="A754" s="225" t="s">
        <v>1838</v>
      </c>
      <c r="B754" s="496" t="s">
        <v>355</v>
      </c>
      <c r="C754" s="496" t="s">
        <v>936</v>
      </c>
      <c r="D754" s="496" t="s">
        <v>540</v>
      </c>
      <c r="E754" s="497">
        <v>1.335793</v>
      </c>
      <c r="F754" s="498">
        <v>16.791290228276388</v>
      </c>
      <c r="G754" s="498">
        <v>0.43078232667786098</v>
      </c>
      <c r="H754" s="498">
        <v>0.46608020486707136</v>
      </c>
      <c r="I754" s="498">
        <v>9.4939830827830366E-3</v>
      </c>
      <c r="J754" s="498">
        <v>1.3056274437730997E-2</v>
      </c>
      <c r="K754" s="498">
        <v>2.5851610242006058E-3</v>
      </c>
      <c r="L754" s="498">
        <v>1.0732281773448432E-2</v>
      </c>
      <c r="M754" s="498">
        <v>0.1044498661094945</v>
      </c>
      <c r="N754" s="498">
        <v>1.7234534093231509E-2</v>
      </c>
      <c r="O754" s="499">
        <v>22.4296879479</v>
      </c>
      <c r="P754" s="499">
        <v>0.57543601649999998</v>
      </c>
      <c r="Q754" s="499">
        <v>0.62258667509999988</v>
      </c>
      <c r="R754" s="499">
        <v>1.26819961441E-2</v>
      </c>
      <c r="S754" s="499">
        <v>1.7440480000000001E-2</v>
      </c>
      <c r="T754" s="499">
        <v>3.4532399999999998E-3</v>
      </c>
      <c r="U754" s="499">
        <v>1.4336106867000001E-2</v>
      </c>
      <c r="V754" s="499">
        <v>0.13952339999999999</v>
      </c>
      <c r="W754" s="499">
        <v>2.3021769999999997E-2</v>
      </c>
    </row>
    <row r="755" spans="1:23" customFormat="1" x14ac:dyDescent="0.3">
      <c r="A755" s="225" t="s">
        <v>1839</v>
      </c>
      <c r="B755" s="496" t="s">
        <v>355</v>
      </c>
      <c r="C755" s="496" t="s">
        <v>936</v>
      </c>
      <c r="D755" s="496" t="s">
        <v>542</v>
      </c>
      <c r="E755" s="497">
        <v>1.051266</v>
      </c>
      <c r="F755" s="498">
        <v>16.791321468496079</v>
      </c>
      <c r="G755" s="498">
        <v>0.43078356381734023</v>
      </c>
      <c r="H755" s="498">
        <v>0.4660807172114384</v>
      </c>
      <c r="I755" s="498">
        <v>9.49397423002361E-3</v>
      </c>
      <c r="J755" s="498">
        <v>1.3056248371011712E-2</v>
      </c>
      <c r="K755" s="498">
        <v>2.58517825174599E-3</v>
      </c>
      <c r="L755" s="498">
        <v>1.0732277673300573E-2</v>
      </c>
      <c r="M755" s="498">
        <v>0.10444996794341299</v>
      </c>
      <c r="N755" s="498">
        <v>1.7234543873767438E-2</v>
      </c>
      <c r="O755" s="499">
        <v>17.6521453549</v>
      </c>
      <c r="P755" s="499">
        <v>0.45286811399999999</v>
      </c>
      <c r="Q755" s="499">
        <v>0.48997481126000003</v>
      </c>
      <c r="R755" s="499">
        <v>9.9806923129000004E-3</v>
      </c>
      <c r="S755" s="499">
        <v>1.3725589999999999E-2</v>
      </c>
      <c r="T755" s="499">
        <v>2.7177099999999999E-3</v>
      </c>
      <c r="U755" s="499">
        <v>1.1282478620500001E-2</v>
      </c>
      <c r="V755" s="499">
        <v>0.10980470000000001</v>
      </c>
      <c r="W755" s="499">
        <v>1.811809E-2</v>
      </c>
    </row>
    <row r="756" spans="1:23" customFormat="1" x14ac:dyDescent="0.3">
      <c r="A756" s="225" t="s">
        <v>1840</v>
      </c>
      <c r="B756" s="496" t="s">
        <v>355</v>
      </c>
      <c r="C756" s="496" t="s">
        <v>936</v>
      </c>
      <c r="D756" s="496" t="s">
        <v>544</v>
      </c>
      <c r="E756" s="497">
        <v>1.1864949999999999</v>
      </c>
      <c r="F756" s="498">
        <v>16.791404785439468</v>
      </c>
      <c r="G756" s="498">
        <v>0.43078347915499016</v>
      </c>
      <c r="H756" s="498">
        <v>0.46607939443486912</v>
      </c>
      <c r="I756" s="498">
        <v>9.4939773901280677E-3</v>
      </c>
      <c r="J756" s="498">
        <v>1.3056245496188357E-2</v>
      </c>
      <c r="K756" s="498">
        <v>2.5851604937231092E-3</v>
      </c>
      <c r="L756" s="498">
        <v>1.0732267611831488E-2</v>
      </c>
      <c r="M756" s="498">
        <v>0.1044499134003936</v>
      </c>
      <c r="N756" s="498">
        <v>1.7234518476689751E-2</v>
      </c>
      <c r="O756" s="499">
        <v>19.9229178209</v>
      </c>
      <c r="P756" s="499">
        <v>0.51112244409999996</v>
      </c>
      <c r="Q756" s="499">
        <v>0.55300087109999996</v>
      </c>
      <c r="R756" s="499">
        <v>1.12645567035E-2</v>
      </c>
      <c r="S756" s="499">
        <v>1.5491170000000002E-2</v>
      </c>
      <c r="T756" s="499">
        <v>3.0672799999999999E-3</v>
      </c>
      <c r="U756" s="499">
        <v>1.2733781860100001E-2</v>
      </c>
      <c r="V756" s="499">
        <v>0.12392929999999999</v>
      </c>
      <c r="W756" s="499">
        <v>2.0448670000000002E-2</v>
      </c>
    </row>
    <row r="757" spans="1:23" customFormat="1" x14ac:dyDescent="0.3">
      <c r="A757" s="225" t="s">
        <v>1841</v>
      </c>
      <c r="B757" s="496" t="s">
        <v>355</v>
      </c>
      <c r="C757" s="496" t="s">
        <v>936</v>
      </c>
      <c r="D757" s="496" t="s">
        <v>546</v>
      </c>
      <c r="E757" s="497">
        <v>1.2201150000000001</v>
      </c>
      <c r="F757" s="498">
        <v>16.791306770427376</v>
      </c>
      <c r="G757" s="498">
        <v>0.4307823633837794</v>
      </c>
      <c r="H757" s="498">
        <v>0.46607974403232483</v>
      </c>
      <c r="I757" s="498">
        <v>9.4939861759752147E-3</v>
      </c>
      <c r="J757" s="498">
        <v>1.30562528941944E-2</v>
      </c>
      <c r="K757" s="498">
        <v>2.5851661523708831E-3</v>
      </c>
      <c r="L757" s="498">
        <v>1.0732285264093956E-2</v>
      </c>
      <c r="M757" s="498">
        <v>0.10444999036976022</v>
      </c>
      <c r="N757" s="498">
        <v>1.7234531171242056E-2</v>
      </c>
      <c r="O757" s="499">
        <v>20.487325260199999</v>
      </c>
      <c r="P757" s="499">
        <v>0.5256040233</v>
      </c>
      <c r="Q757" s="499">
        <v>0.56867088689</v>
      </c>
      <c r="R757" s="499">
        <v>1.1583754943099999E-2</v>
      </c>
      <c r="S757" s="499">
        <v>1.5930130000000001E-2</v>
      </c>
      <c r="T757" s="499">
        <v>3.1542000000000002E-3</v>
      </c>
      <c r="U757" s="499">
        <v>1.3094622234999999E-2</v>
      </c>
      <c r="V757" s="499">
        <v>0.127441</v>
      </c>
      <c r="W757" s="499">
        <v>2.1028110000000003E-2</v>
      </c>
    </row>
    <row r="758" spans="1:23" customFormat="1" x14ac:dyDescent="0.3">
      <c r="A758" s="225" t="s">
        <v>1842</v>
      </c>
      <c r="B758" s="496" t="s">
        <v>355</v>
      </c>
      <c r="C758" s="496" t="s">
        <v>936</v>
      </c>
      <c r="D758" s="496" t="s">
        <v>548</v>
      </c>
      <c r="E758" s="497">
        <v>1.27156</v>
      </c>
      <c r="F758" s="498">
        <v>16.643765331168016</v>
      </c>
      <c r="G758" s="498">
        <v>0.43020296352511878</v>
      </c>
      <c r="H758" s="498">
        <v>0.46817243027462335</v>
      </c>
      <c r="I758" s="498">
        <v>9.3804254390669715E-3</v>
      </c>
      <c r="J758" s="498">
        <v>1.33270470917613E-2</v>
      </c>
      <c r="K758" s="498">
        <v>2.5851631067350337E-3</v>
      </c>
      <c r="L758" s="498">
        <v>1.0603910148164459E-2</v>
      </c>
      <c r="M758" s="498">
        <v>0.10661636100537922</v>
      </c>
      <c r="N758" s="498">
        <v>1.7234538676900814E-2</v>
      </c>
      <c r="O758" s="499">
        <v>21.163546244500001</v>
      </c>
      <c r="P758" s="499">
        <v>0.54702888030000008</v>
      </c>
      <c r="Q758" s="499">
        <v>0.59530933544000009</v>
      </c>
      <c r="R758" s="499">
        <v>1.1927773771299999E-2</v>
      </c>
      <c r="S758" s="499">
        <v>1.6946139999999998E-2</v>
      </c>
      <c r="T758" s="499">
        <v>3.2871899999999997E-3</v>
      </c>
      <c r="U758" s="499">
        <v>1.3483507988E-2</v>
      </c>
      <c r="V758" s="499">
        <v>0.1355691</v>
      </c>
      <c r="W758" s="499">
        <v>2.191475E-2</v>
      </c>
    </row>
    <row r="759" spans="1:23" customFormat="1" x14ac:dyDescent="0.3">
      <c r="A759" s="225" t="s">
        <v>1843</v>
      </c>
      <c r="B759" s="496" t="s">
        <v>355</v>
      </c>
      <c r="C759" s="496" t="s">
        <v>936</v>
      </c>
      <c r="D759" s="496" t="s">
        <v>550</v>
      </c>
      <c r="E759" s="497">
        <v>1.407041</v>
      </c>
      <c r="F759" s="498">
        <v>16.643667545366483</v>
      </c>
      <c r="G759" s="498">
        <v>0.4302015446600348</v>
      </c>
      <c r="H759" s="498">
        <v>0.46817096680196235</v>
      </c>
      <c r="I759" s="498">
        <v>9.3804306299532132E-3</v>
      </c>
      <c r="J759" s="498">
        <v>1.3327095656771907E-2</v>
      </c>
      <c r="K759" s="498">
        <v>2.5851698706718571E-3</v>
      </c>
      <c r="L759" s="498">
        <v>1.0603906052488874E-2</v>
      </c>
      <c r="M759" s="498">
        <v>0.10661636725582269</v>
      </c>
      <c r="N759" s="498">
        <v>1.7234536875613431E-2</v>
      </c>
      <c r="O759" s="499">
        <v>23.4183226267</v>
      </c>
      <c r="P759" s="499">
        <v>0.60531121160000001</v>
      </c>
      <c r="Q759" s="499">
        <v>0.6587357452999999</v>
      </c>
      <c r="R759" s="499">
        <v>1.3198650494E-2</v>
      </c>
      <c r="S759" s="499">
        <v>1.8751770000000001E-2</v>
      </c>
      <c r="T759" s="499">
        <v>3.6374400000000005E-3</v>
      </c>
      <c r="U759" s="499">
        <v>1.4920130575999998E-2</v>
      </c>
      <c r="V759" s="499">
        <v>0.1500136</v>
      </c>
      <c r="W759" s="499">
        <v>2.4249699999999999E-2</v>
      </c>
    </row>
    <row r="760" spans="1:23" customFormat="1" x14ac:dyDescent="0.3">
      <c r="A760" s="225" t="s">
        <v>1844</v>
      </c>
      <c r="B760" s="496" t="s">
        <v>355</v>
      </c>
      <c r="C760" s="496" t="s">
        <v>936</v>
      </c>
      <c r="D760" s="496" t="s">
        <v>552</v>
      </c>
      <c r="E760" s="497">
        <v>1.476132</v>
      </c>
      <c r="F760" s="498">
        <v>7.3300979123818202</v>
      </c>
      <c r="G760" s="498">
        <v>0.29633630095411523</v>
      </c>
      <c r="H760" s="498">
        <v>0.18662186064660882</v>
      </c>
      <c r="I760" s="498">
        <v>5.3685867415651182E-3</v>
      </c>
      <c r="J760" s="498">
        <v>1.3327053407147871E-2</v>
      </c>
      <c r="K760" s="498">
        <v>2.5851753095251641E-3</v>
      </c>
      <c r="L760" s="498">
        <v>6.0688154419794435E-3</v>
      </c>
      <c r="M760" s="498">
        <v>0.10661654919749726</v>
      </c>
      <c r="N760" s="498">
        <v>1.7234569808120138E-2</v>
      </c>
      <c r="O760" s="499">
        <v>10.820192091600001</v>
      </c>
      <c r="P760" s="499">
        <v>0.43743149660000002</v>
      </c>
      <c r="Q760" s="499">
        <v>0.27547850039999999</v>
      </c>
      <c r="R760" s="499">
        <v>7.924742684000001E-3</v>
      </c>
      <c r="S760" s="499">
        <v>1.9672490000000001E-2</v>
      </c>
      <c r="T760" s="499">
        <v>3.8160599999999996E-3</v>
      </c>
      <c r="U760" s="499">
        <v>8.9583726759999999E-3</v>
      </c>
      <c r="V760" s="499">
        <v>0.15738010000000002</v>
      </c>
      <c r="W760" s="499">
        <v>2.5440499999999998E-2</v>
      </c>
    </row>
    <row r="761" spans="1:23" customFormat="1" x14ac:dyDescent="0.3">
      <c r="A761" s="225" t="s">
        <v>1845</v>
      </c>
      <c r="B761" s="496" t="s">
        <v>355</v>
      </c>
      <c r="C761" s="496" t="s">
        <v>936</v>
      </c>
      <c r="D761" s="496" t="s">
        <v>554</v>
      </c>
      <c r="E761" s="497">
        <v>1.5147710000000001</v>
      </c>
      <c r="F761" s="498">
        <v>7.3166727618894196</v>
      </c>
      <c r="G761" s="498">
        <v>0.29616288138603131</v>
      </c>
      <c r="H761" s="498">
        <v>0.18672949277481549</v>
      </c>
      <c r="I761" s="498">
        <v>5.3602483563522148E-3</v>
      </c>
      <c r="J761" s="498">
        <v>1.3363148621144714E-2</v>
      </c>
      <c r="K761" s="498">
        <v>2.5851696395032646E-3</v>
      </c>
      <c r="L761" s="498">
        <v>6.0593819138338393E-3</v>
      </c>
      <c r="M761" s="498">
        <v>0.10690500412273536</v>
      </c>
      <c r="N761" s="498">
        <v>1.7234552285460971E-2</v>
      </c>
      <c r="O761" s="499">
        <v>11.083083716199999</v>
      </c>
      <c r="P761" s="499">
        <v>0.44861894400000002</v>
      </c>
      <c r="Q761" s="499">
        <v>0.28285242050000003</v>
      </c>
      <c r="R761" s="499">
        <v>8.1195487630000007E-3</v>
      </c>
      <c r="S761" s="499">
        <v>2.0242110000000001E-2</v>
      </c>
      <c r="T761" s="499">
        <v>3.9159399999999997E-3</v>
      </c>
      <c r="U761" s="499">
        <v>9.1785760009999995E-3</v>
      </c>
      <c r="V761" s="499">
        <v>0.16193659999999999</v>
      </c>
      <c r="W761" s="499">
        <v>2.6106400000000002E-2</v>
      </c>
    </row>
    <row r="762" spans="1:23" customFormat="1" x14ac:dyDescent="0.3">
      <c r="A762" s="225" t="s">
        <v>1846</v>
      </c>
      <c r="B762" s="496" t="s">
        <v>355</v>
      </c>
      <c r="C762" s="496" t="s">
        <v>936</v>
      </c>
      <c r="D762" s="496" t="s">
        <v>556</v>
      </c>
      <c r="E762" s="497">
        <v>1.5592619999999999</v>
      </c>
      <c r="F762" s="498">
        <v>7.3166593599407932</v>
      </c>
      <c r="G762" s="498">
        <v>0.29616220436334628</v>
      </c>
      <c r="H762" s="498">
        <v>0.18672997405182709</v>
      </c>
      <c r="I762" s="498">
        <v>5.3602565354635718E-3</v>
      </c>
      <c r="J762" s="498">
        <v>1.3363174373517727E-2</v>
      </c>
      <c r="K762" s="498">
        <v>2.5851717030236101E-3</v>
      </c>
      <c r="L762" s="498">
        <v>6.0593987649285369E-3</v>
      </c>
      <c r="M762" s="498">
        <v>0.10690525389575324</v>
      </c>
      <c r="N762" s="498">
        <v>1.7234563530695933E-2</v>
      </c>
      <c r="O762" s="499">
        <v>11.4085889069</v>
      </c>
      <c r="P762" s="499">
        <v>0.46179447109999999</v>
      </c>
      <c r="Q762" s="499">
        <v>0.29116095279999998</v>
      </c>
      <c r="R762" s="499">
        <v>8.3580443259999998E-3</v>
      </c>
      <c r="S762" s="499">
        <v>2.0836689999999998E-2</v>
      </c>
      <c r="T762" s="499">
        <v>4.0309600000000001E-3</v>
      </c>
      <c r="U762" s="499">
        <v>9.4481902369999999E-3</v>
      </c>
      <c r="V762" s="499">
        <v>0.16669329999999999</v>
      </c>
      <c r="W762" s="499">
        <v>2.68732E-2</v>
      </c>
    </row>
    <row r="763" spans="1:23" customFormat="1" x14ac:dyDescent="0.3">
      <c r="A763" s="225" t="s">
        <v>1847</v>
      </c>
      <c r="B763" s="496" t="s">
        <v>355</v>
      </c>
      <c r="C763" s="496" t="s">
        <v>936</v>
      </c>
      <c r="D763" s="496" t="s">
        <v>558</v>
      </c>
      <c r="E763" s="497">
        <v>1.614727</v>
      </c>
      <c r="F763" s="498">
        <v>7.3166936774451656</v>
      </c>
      <c r="G763" s="498">
        <v>0.29616283625653128</v>
      </c>
      <c r="H763" s="498">
        <v>0.18672981699073585</v>
      </c>
      <c r="I763" s="498">
        <v>5.3602601733915393E-3</v>
      </c>
      <c r="J763" s="498">
        <v>1.3363212481119097E-2</v>
      </c>
      <c r="K763" s="498">
        <v>2.5851738405315576E-3</v>
      </c>
      <c r="L763" s="498">
        <v>6.0594033251441266E-3</v>
      </c>
      <c r="M763" s="498">
        <v>0.10690488237330521</v>
      </c>
      <c r="N763" s="498">
        <v>1.7234616130156984E-2</v>
      </c>
      <c r="O763" s="499">
        <v>11.8144628317</v>
      </c>
      <c r="P763" s="499">
        <v>0.47822212809999998</v>
      </c>
      <c r="Q763" s="499">
        <v>0.30151767719999994</v>
      </c>
      <c r="R763" s="499">
        <v>8.6553568290000001E-3</v>
      </c>
      <c r="S763" s="499">
        <v>2.1577939999999997E-2</v>
      </c>
      <c r="T763" s="499">
        <v>4.1743500000000003E-3</v>
      </c>
      <c r="U763" s="499">
        <v>9.7842821529999999E-3</v>
      </c>
      <c r="V763" s="499">
        <v>0.1726222</v>
      </c>
      <c r="W763" s="499">
        <v>2.7829199999999998E-2</v>
      </c>
    </row>
    <row r="764" spans="1:23" customFormat="1" x14ac:dyDescent="0.3">
      <c r="A764" s="225" t="s">
        <v>1848</v>
      </c>
      <c r="B764" s="496" t="s">
        <v>355</v>
      </c>
      <c r="C764" s="496" t="s">
        <v>936</v>
      </c>
      <c r="D764" s="496" t="s">
        <v>1718</v>
      </c>
      <c r="E764" s="497">
        <v>1.665924</v>
      </c>
      <c r="F764" s="498">
        <v>7.2951688431765191</v>
      </c>
      <c r="G764" s="498">
        <v>0.29591128875026712</v>
      </c>
      <c r="H764" s="498">
        <v>0.18680146813420057</v>
      </c>
      <c r="I764" s="498">
        <v>5.3468469846163448E-3</v>
      </c>
      <c r="J764" s="498">
        <v>1.3410029509149277E-2</v>
      </c>
      <c r="K764" s="498">
        <v>2.5851779552968804E-3</v>
      </c>
      <c r="L764" s="498">
        <v>6.0442354873331567E-3</v>
      </c>
      <c r="M764" s="498">
        <v>0.10727962380036543</v>
      </c>
      <c r="N764" s="498">
        <v>1.723463975547504E-2</v>
      </c>
      <c r="O764" s="499">
        <v>12.1531968599</v>
      </c>
      <c r="P764" s="499">
        <v>0.49296571779999998</v>
      </c>
      <c r="Q764" s="499">
        <v>0.31119704899999995</v>
      </c>
      <c r="R764" s="499">
        <v>8.9074407159999997E-3</v>
      </c>
      <c r="S764" s="499">
        <v>2.234009E-2</v>
      </c>
      <c r="T764" s="499">
        <v>4.3067100000000001E-3</v>
      </c>
      <c r="U764" s="499">
        <v>1.0069236960000002E-2</v>
      </c>
      <c r="V764" s="499">
        <v>0.17871969999999998</v>
      </c>
      <c r="W764" s="499">
        <v>2.87116E-2</v>
      </c>
    </row>
    <row r="765" spans="1:23" customFormat="1" x14ac:dyDescent="0.3">
      <c r="A765" s="225" t="s">
        <v>1849</v>
      </c>
      <c r="B765" s="496" t="s">
        <v>355</v>
      </c>
      <c r="C765" s="496" t="s">
        <v>936</v>
      </c>
      <c r="D765" s="496" t="s">
        <v>1720</v>
      </c>
      <c r="E765" s="497">
        <v>1.7165059999999999</v>
      </c>
      <c r="F765" s="498">
        <v>7.2951198088442446</v>
      </c>
      <c r="G765" s="498">
        <v>0.29591001517035187</v>
      </c>
      <c r="H765" s="498">
        <v>0.18680157873028119</v>
      </c>
      <c r="I765" s="498">
        <v>5.3468251780069516E-3</v>
      </c>
      <c r="J765" s="498">
        <v>1.3409979341755871E-2</v>
      </c>
      <c r="K765" s="498">
        <v>2.5851642813948801E-3</v>
      </c>
      <c r="L765" s="498">
        <v>6.0442211970130029E-3</v>
      </c>
      <c r="M765" s="498">
        <v>0.1072796133541042</v>
      </c>
      <c r="N765" s="498">
        <v>1.7234486800512205E-2</v>
      </c>
      <c r="O765" s="499">
        <v>12.522116922599999</v>
      </c>
      <c r="P765" s="499">
        <v>0.50793131650000001</v>
      </c>
      <c r="Q765" s="499">
        <v>0.32064603070000003</v>
      </c>
      <c r="R765" s="499">
        <v>9.1778574990000004E-3</v>
      </c>
      <c r="S765" s="499">
        <v>2.301831E-2</v>
      </c>
      <c r="T765" s="499">
        <v>4.4374499999999999E-3</v>
      </c>
      <c r="U765" s="499">
        <v>1.0374941950000001E-2</v>
      </c>
      <c r="V765" s="499">
        <v>0.18414609999999998</v>
      </c>
      <c r="W765" s="499">
        <v>2.9583100000000001E-2</v>
      </c>
    </row>
    <row r="766" spans="1:23" customFormat="1" x14ac:dyDescent="0.3">
      <c r="A766" s="225" t="s">
        <v>1220</v>
      </c>
      <c r="B766" s="496" t="s">
        <v>355</v>
      </c>
      <c r="C766" s="496" t="s">
        <v>256</v>
      </c>
      <c r="D766" s="496" t="s">
        <v>659</v>
      </c>
      <c r="E766" s="497">
        <v>167.179563</v>
      </c>
      <c r="F766" s="498">
        <v>12.237074562759387</v>
      </c>
      <c r="G766" s="498">
        <v>0.54399432567544159</v>
      </c>
      <c r="H766" s="498">
        <v>0.31138870992987344</v>
      </c>
      <c r="I766" s="498">
        <v>1.0782734990203916E-2</v>
      </c>
      <c r="J766" s="498">
        <v>8.911229179370447E-3</v>
      </c>
      <c r="K766" s="498">
        <v>2.5851701203453916E-3</v>
      </c>
      <c r="L766" s="498">
        <v>1.2189124753472409E-2</v>
      </c>
      <c r="M766" s="498">
        <v>7.1289840433426649E-2</v>
      </c>
      <c r="N766" s="498">
        <v>1.7234540564028157E-2</v>
      </c>
      <c r="O766" s="499">
        <v>2045.7887778005304</v>
      </c>
      <c r="P766" s="499">
        <v>90.944733640900012</v>
      </c>
      <c r="Q766" s="499">
        <v>52.05782844921</v>
      </c>
      <c r="R766" s="499">
        <v>1.8026529236070998</v>
      </c>
      <c r="S766" s="499">
        <v>1.4897753999999999</v>
      </c>
      <c r="T766" s="499">
        <v>0.43218761099999997</v>
      </c>
      <c r="U766" s="499">
        <v>2.0377725496379999</v>
      </c>
      <c r="V766" s="499">
        <v>11.918204369999998</v>
      </c>
      <c r="W766" s="499">
        <v>2.8812629600000008</v>
      </c>
    </row>
    <row r="767" spans="1:23" customFormat="1" x14ac:dyDescent="0.3">
      <c r="A767" s="225" t="s">
        <v>1222</v>
      </c>
      <c r="B767" s="496" t="s">
        <v>355</v>
      </c>
      <c r="C767" s="496" t="s">
        <v>256</v>
      </c>
      <c r="D767" s="496" t="s">
        <v>502</v>
      </c>
      <c r="E767" s="497">
        <v>0.32733100000000004</v>
      </c>
      <c r="F767" s="498">
        <v>11.912606845761626</v>
      </c>
      <c r="G767" s="498">
        <v>6.8164006617155097</v>
      </c>
      <c r="H767" s="498">
        <v>1.8766101310294472</v>
      </c>
      <c r="I767" s="498">
        <v>0.35401668181137746</v>
      </c>
      <c r="J767" s="498">
        <v>9.269852229089208E-3</v>
      </c>
      <c r="K767" s="498">
        <v>2.5851660857052951E-3</v>
      </c>
      <c r="L767" s="498">
        <v>0.40019057869557112</v>
      </c>
      <c r="M767" s="498">
        <v>7.4159489935264292E-2</v>
      </c>
      <c r="N767" s="498">
        <v>1.7234511854972486E-2</v>
      </c>
      <c r="O767" s="499">
        <v>3.8993655114299997</v>
      </c>
      <c r="P767" s="499">
        <v>2.2312192449999997</v>
      </c>
      <c r="Q767" s="499">
        <v>0.61427267080000003</v>
      </c>
      <c r="R767" s="499">
        <v>0.115880634474</v>
      </c>
      <c r="S767" s="499">
        <v>3.0343100000000001E-3</v>
      </c>
      <c r="T767" s="499">
        <v>8.4620500000000005E-4</v>
      </c>
      <c r="U767" s="499">
        <v>0.130994782315</v>
      </c>
      <c r="V767" s="499">
        <v>2.42747E-2</v>
      </c>
      <c r="W767" s="499">
        <v>5.6413899999999996E-3</v>
      </c>
    </row>
    <row r="768" spans="1:23" customFormat="1" x14ac:dyDescent="0.3">
      <c r="A768" s="225" t="s">
        <v>1223</v>
      </c>
      <c r="B768" s="496" t="s">
        <v>355</v>
      </c>
      <c r="C768" s="496" t="s">
        <v>256</v>
      </c>
      <c r="D768" s="496" t="s">
        <v>504</v>
      </c>
      <c r="E768" s="497">
        <v>0.26649999999999996</v>
      </c>
      <c r="F768" s="498">
        <v>11.912550787617263</v>
      </c>
      <c r="G768" s="498">
        <v>6.8164077298311456</v>
      </c>
      <c r="H768" s="498">
        <v>1.8766117789868673</v>
      </c>
      <c r="I768" s="498">
        <v>0.35401660642776739</v>
      </c>
      <c r="J768" s="498">
        <v>9.2698686679174493E-3</v>
      </c>
      <c r="K768" s="498">
        <v>2.5851744840525333E-3</v>
      </c>
      <c r="L768" s="498">
        <v>0.40019190749343347</v>
      </c>
      <c r="M768" s="498">
        <v>7.415898686679176E-2</v>
      </c>
      <c r="N768" s="498">
        <v>1.7234596622889307E-2</v>
      </c>
      <c r="O768" s="499">
        <v>3.1746947849000002</v>
      </c>
      <c r="P768" s="499">
        <v>1.8165726600000001</v>
      </c>
      <c r="Q768" s="499">
        <v>0.50011703910000005</v>
      </c>
      <c r="R768" s="499">
        <v>9.4345425612999995E-2</v>
      </c>
      <c r="S768" s="499">
        <v>2.4704200000000001E-3</v>
      </c>
      <c r="T768" s="499">
        <v>6.8894900000000001E-4</v>
      </c>
      <c r="U768" s="499">
        <v>0.106651143347</v>
      </c>
      <c r="V768" s="499">
        <v>1.9763370000000002E-2</v>
      </c>
      <c r="W768" s="499">
        <v>4.5930199999999997E-3</v>
      </c>
    </row>
    <row r="769" spans="1:23" customFormat="1" x14ac:dyDescent="0.3">
      <c r="A769" s="225" t="s">
        <v>1224</v>
      </c>
      <c r="B769" s="496" t="s">
        <v>355</v>
      </c>
      <c r="C769" s="496" t="s">
        <v>256</v>
      </c>
      <c r="D769" s="496" t="s">
        <v>506</v>
      </c>
      <c r="E769" s="497">
        <v>0.44526500000000002</v>
      </c>
      <c r="F769" s="498">
        <v>11.9125605690993</v>
      </c>
      <c r="G769" s="498">
        <v>6.8163709229335341</v>
      </c>
      <c r="H769" s="498">
        <v>1.8766072444499344</v>
      </c>
      <c r="I769" s="498">
        <v>0.3540155006299619</v>
      </c>
      <c r="J769" s="498">
        <v>9.2698729969793257E-3</v>
      </c>
      <c r="K769" s="498">
        <v>2.5851751204338989E-3</v>
      </c>
      <c r="L769" s="498">
        <v>0.40018919394742453</v>
      </c>
      <c r="M769" s="498">
        <v>7.4158983975834605E-2</v>
      </c>
      <c r="N769" s="498">
        <v>1.7234568178500442E-2</v>
      </c>
      <c r="O769" s="499">
        <v>5.3042462818000002</v>
      </c>
      <c r="P769" s="499">
        <v>3.0350913990000001</v>
      </c>
      <c r="Q769" s="499">
        <v>0.83558752470000008</v>
      </c>
      <c r="R769" s="499">
        <v>0.15763071188799999</v>
      </c>
      <c r="S769" s="499">
        <v>4.1275499999999998E-3</v>
      </c>
      <c r="T769" s="499">
        <v>1.151088E-3</v>
      </c>
      <c r="U769" s="499">
        <v>0.178190241443</v>
      </c>
      <c r="V769" s="499">
        <v>3.3020399999999998E-2</v>
      </c>
      <c r="W769" s="499">
        <v>7.6739500000000006E-3</v>
      </c>
    </row>
    <row r="770" spans="1:23" customFormat="1" x14ac:dyDescent="0.3">
      <c r="A770" s="225" t="s">
        <v>1225</v>
      </c>
      <c r="B770" s="496" t="s">
        <v>355</v>
      </c>
      <c r="C770" s="496" t="s">
        <v>256</v>
      </c>
      <c r="D770" s="496" t="s">
        <v>508</v>
      </c>
      <c r="E770" s="497">
        <v>0.76331899999999997</v>
      </c>
      <c r="F770" s="498">
        <v>11.912559031676142</v>
      </c>
      <c r="G770" s="498">
        <v>6.8163875326043248</v>
      </c>
      <c r="H770" s="498">
        <v>1.8765992797244666</v>
      </c>
      <c r="I770" s="498">
        <v>0.35401651847654786</v>
      </c>
      <c r="J770" s="498">
        <v>9.2699251557998696E-3</v>
      </c>
      <c r="K770" s="498">
        <v>2.5851721233193467E-3</v>
      </c>
      <c r="L770" s="498">
        <v>0.40019091588444677</v>
      </c>
      <c r="M770" s="498">
        <v>7.4159165434110774E-2</v>
      </c>
      <c r="N770" s="498">
        <v>1.7234537591753907E-2</v>
      </c>
      <c r="O770" s="499">
        <v>9.0930826475000011</v>
      </c>
      <c r="P770" s="499">
        <v>5.2030781150000003</v>
      </c>
      <c r="Q770" s="499">
        <v>1.4324438856000001</v>
      </c>
      <c r="R770" s="499">
        <v>0.27022753486700002</v>
      </c>
      <c r="S770" s="499">
        <v>7.0759100000000004E-3</v>
      </c>
      <c r="T770" s="499">
        <v>1.9733110000000002E-3</v>
      </c>
      <c r="U770" s="499">
        <v>0.30547332972200003</v>
      </c>
      <c r="V770" s="499">
        <v>5.66071E-2</v>
      </c>
      <c r="W770" s="499">
        <v>1.3155449999999999E-2</v>
      </c>
    </row>
    <row r="771" spans="1:23" customFormat="1" x14ac:dyDescent="0.3">
      <c r="A771" s="225" t="s">
        <v>1226</v>
      </c>
      <c r="B771" s="496" t="s">
        <v>355</v>
      </c>
      <c r="C771" s="496" t="s">
        <v>256</v>
      </c>
      <c r="D771" s="496" t="s">
        <v>510</v>
      </c>
      <c r="E771" s="497">
        <v>1.143807</v>
      </c>
      <c r="F771" s="498">
        <v>1.3190053096370278</v>
      </c>
      <c r="G771" s="498">
        <v>3.1945040990306932</v>
      </c>
      <c r="H771" s="498">
        <v>0.13153663192304296</v>
      </c>
      <c r="I771" s="498">
        <v>1.4043938697699876E-2</v>
      </c>
      <c r="J771" s="498">
        <v>9.2699030518260499E-3</v>
      </c>
      <c r="K771" s="498">
        <v>2.5851738973445694E-3</v>
      </c>
      <c r="L771" s="498">
        <v>1.5875721813208E-2</v>
      </c>
      <c r="M771" s="498">
        <v>7.4159189443673626E-2</v>
      </c>
      <c r="N771" s="498">
        <v>1.7234585904789882E-2</v>
      </c>
      <c r="O771" s="499">
        <v>1.5086875061999998</v>
      </c>
      <c r="P771" s="499">
        <v>3.65389615</v>
      </c>
      <c r="Q771" s="499">
        <v>0.15045252035000001</v>
      </c>
      <c r="R771" s="499">
        <v>1.6063555390000001E-2</v>
      </c>
      <c r="S771" s="499">
        <v>1.060298E-2</v>
      </c>
      <c r="T771" s="499">
        <v>2.9569399999999999E-3</v>
      </c>
      <c r="U771" s="499">
        <v>1.8158761740000001E-2</v>
      </c>
      <c r="V771" s="499">
        <v>8.4823800000000005E-2</v>
      </c>
      <c r="W771" s="499">
        <v>1.9713040000000001E-2</v>
      </c>
    </row>
    <row r="772" spans="1:23" customFormat="1" x14ac:dyDescent="0.3">
      <c r="A772" s="225" t="s">
        <v>1227</v>
      </c>
      <c r="B772" s="496" t="s">
        <v>355</v>
      </c>
      <c r="C772" s="496" t="s">
        <v>256</v>
      </c>
      <c r="D772" s="496" t="s">
        <v>512</v>
      </c>
      <c r="E772" s="497">
        <v>0.79456099999999996</v>
      </c>
      <c r="F772" s="498">
        <v>1.3190016733768712</v>
      </c>
      <c r="G772" s="498">
        <v>3.1944954824110421</v>
      </c>
      <c r="H772" s="498">
        <v>0.1315356662358208</v>
      </c>
      <c r="I772" s="498">
        <v>1.4043895532249882E-2</v>
      </c>
      <c r="J772" s="498">
        <v>9.2698861383833341E-3</v>
      </c>
      <c r="K772" s="498">
        <v>2.5851684137530037E-3</v>
      </c>
      <c r="L772" s="498">
        <v>1.5875629039180127E-2</v>
      </c>
      <c r="M772" s="498">
        <v>7.4159189791595623E-2</v>
      </c>
      <c r="N772" s="498">
        <v>1.7234560971404335E-2</v>
      </c>
      <c r="O772" s="499">
        <v>1.0480272886000002</v>
      </c>
      <c r="P772" s="499">
        <v>2.538221525</v>
      </c>
      <c r="Q772" s="499">
        <v>0.10451311050000001</v>
      </c>
      <c r="R772" s="499">
        <v>1.1158731677999998E-2</v>
      </c>
      <c r="S772" s="499">
        <v>7.3654900000000006E-3</v>
      </c>
      <c r="T772" s="499">
        <v>2.0540740000000004E-3</v>
      </c>
      <c r="U772" s="499">
        <v>1.2614155685E-2</v>
      </c>
      <c r="V772" s="499">
        <v>5.8924000000000004E-2</v>
      </c>
      <c r="W772" s="499">
        <v>1.369391E-2</v>
      </c>
    </row>
    <row r="773" spans="1:23" customFormat="1" x14ac:dyDescent="0.3">
      <c r="A773" s="225" t="s">
        <v>1228</v>
      </c>
      <c r="B773" s="496" t="s">
        <v>355</v>
      </c>
      <c r="C773" s="496" t="s">
        <v>256</v>
      </c>
      <c r="D773" s="496" t="s">
        <v>514</v>
      </c>
      <c r="E773" s="497">
        <v>0.45384799999999997</v>
      </c>
      <c r="F773" s="498">
        <v>1.3189912069679717</v>
      </c>
      <c r="G773" s="498">
        <v>3.1944791866439868</v>
      </c>
      <c r="H773" s="498">
        <v>0.13153545431510108</v>
      </c>
      <c r="I773" s="498">
        <v>1.4043882753697274E-2</v>
      </c>
      <c r="J773" s="498">
        <v>9.2698436480936359E-3</v>
      </c>
      <c r="K773" s="498">
        <v>2.5851628739137333E-3</v>
      </c>
      <c r="L773" s="498">
        <v>1.5875606438719572E-2</v>
      </c>
      <c r="M773" s="498">
        <v>7.4158528846662311E-2</v>
      </c>
      <c r="N773" s="498">
        <v>1.7234514639262486E-2</v>
      </c>
      <c r="O773" s="499">
        <v>0.59862152130000001</v>
      </c>
      <c r="P773" s="499">
        <v>1.4498079899</v>
      </c>
      <c r="Q773" s="499">
        <v>5.9697102869999998E-2</v>
      </c>
      <c r="R773" s="499">
        <v>6.3737880999999996E-3</v>
      </c>
      <c r="S773" s="499">
        <v>4.2071000000000001E-3</v>
      </c>
      <c r="T773" s="499">
        <v>1.173271E-3</v>
      </c>
      <c r="U773" s="499">
        <v>7.205112231E-3</v>
      </c>
      <c r="V773" s="499">
        <v>3.3656699999999998E-2</v>
      </c>
      <c r="W773" s="499">
        <v>7.82185E-3</v>
      </c>
    </row>
    <row r="774" spans="1:23" customFormat="1" x14ac:dyDescent="0.3">
      <c r="A774" s="225" t="s">
        <v>1229</v>
      </c>
      <c r="B774" s="496" t="s">
        <v>355</v>
      </c>
      <c r="C774" s="496" t="s">
        <v>256</v>
      </c>
      <c r="D774" s="496" t="s">
        <v>516</v>
      </c>
      <c r="E774" s="497">
        <v>0.85396399999999995</v>
      </c>
      <c r="F774" s="498">
        <v>1.3189975335025832</v>
      </c>
      <c r="G774" s="498">
        <v>3.1944895979221606</v>
      </c>
      <c r="H774" s="498">
        <v>0.13153559933439818</v>
      </c>
      <c r="I774" s="498">
        <v>1.4043914378123669E-2</v>
      </c>
      <c r="J774" s="498">
        <v>9.2698989652959616E-3</v>
      </c>
      <c r="K774" s="498">
        <v>2.5851686956358815E-3</v>
      </c>
      <c r="L774" s="498">
        <v>1.5875646007325838E-2</v>
      </c>
      <c r="M774" s="498">
        <v>7.4159215142558715E-2</v>
      </c>
      <c r="N774" s="498">
        <v>1.7234567265130615E-2</v>
      </c>
      <c r="O774" s="499">
        <v>1.1263764097</v>
      </c>
      <c r="P774" s="499">
        <v>2.7279791149999997</v>
      </c>
      <c r="Q774" s="499">
        <v>0.11232666655</v>
      </c>
      <c r="R774" s="499">
        <v>1.1992997298E-2</v>
      </c>
      <c r="S774" s="499">
        <v>7.9161600000000002E-3</v>
      </c>
      <c r="T774" s="499">
        <v>2.2076409999999998E-3</v>
      </c>
      <c r="U774" s="499">
        <v>1.3557230167000001E-2</v>
      </c>
      <c r="V774" s="499">
        <v>6.3329300000000005E-2</v>
      </c>
      <c r="W774" s="499">
        <v>1.47177E-2</v>
      </c>
    </row>
    <row r="775" spans="1:23" customFormat="1" x14ac:dyDescent="0.3">
      <c r="A775" s="225" t="s">
        <v>1230</v>
      </c>
      <c r="B775" s="496" t="s">
        <v>355</v>
      </c>
      <c r="C775" s="496" t="s">
        <v>256</v>
      </c>
      <c r="D775" s="496" t="s">
        <v>518</v>
      </c>
      <c r="E775" s="497">
        <v>0.47884100000000002</v>
      </c>
      <c r="F775" s="498">
        <v>1.3189980705495141</v>
      </c>
      <c r="G775" s="498">
        <v>3.1945075375751033</v>
      </c>
      <c r="H775" s="498">
        <v>0.13153603672200165</v>
      </c>
      <c r="I775" s="498">
        <v>1.4043879350348027E-2</v>
      </c>
      <c r="J775" s="498">
        <v>9.2698620210048838E-3</v>
      </c>
      <c r="K775" s="498">
        <v>2.5851629246451328E-3</v>
      </c>
      <c r="L775" s="498">
        <v>1.5875620938892034E-2</v>
      </c>
      <c r="M775" s="498">
        <v>7.4159063238110348E-2</v>
      </c>
      <c r="N775" s="498">
        <v>1.7234509993922828E-2</v>
      </c>
      <c r="O775" s="499">
        <v>0.63159035509999994</v>
      </c>
      <c r="P775" s="499">
        <v>1.5296611838</v>
      </c>
      <c r="Q775" s="499">
        <v>6.2984847359999999E-2</v>
      </c>
      <c r="R775" s="499">
        <v>6.7247852319999996E-3</v>
      </c>
      <c r="S775" s="499">
        <v>4.4387899999999997E-3</v>
      </c>
      <c r="T775" s="499">
        <v>1.237882E-3</v>
      </c>
      <c r="U775" s="499">
        <v>7.6018982060000002E-3</v>
      </c>
      <c r="V775" s="499">
        <v>3.5510399999999998E-2</v>
      </c>
      <c r="W775" s="499">
        <v>8.2525900000000006E-3</v>
      </c>
    </row>
    <row r="776" spans="1:23" customFormat="1" x14ac:dyDescent="0.3">
      <c r="A776" s="225" t="s">
        <v>1231</v>
      </c>
      <c r="B776" s="496" t="s">
        <v>355</v>
      </c>
      <c r="C776" s="496" t="s">
        <v>256</v>
      </c>
      <c r="D776" s="496" t="s">
        <v>520</v>
      </c>
      <c r="E776" s="497">
        <v>0.95252599999999998</v>
      </c>
      <c r="F776" s="498">
        <v>1.8658897731925428</v>
      </c>
      <c r="G776" s="498">
        <v>1.6192856615987388</v>
      </c>
      <c r="H776" s="498">
        <v>5.6387894902606331E-2</v>
      </c>
      <c r="I776" s="498">
        <v>7.4187690121844448E-3</v>
      </c>
      <c r="J776" s="498">
        <v>9.269920191154888E-3</v>
      </c>
      <c r="K776" s="498">
        <v>2.5851682788711277E-3</v>
      </c>
      <c r="L776" s="498">
        <v>8.3863860682018131E-3</v>
      </c>
      <c r="M776" s="498">
        <v>7.4159340532436904E-2</v>
      </c>
      <c r="N776" s="498">
        <v>1.7234553177551057E-2</v>
      </c>
      <c r="O776" s="499">
        <v>1.7773085221</v>
      </c>
      <c r="P776" s="499">
        <v>1.5424116941000001</v>
      </c>
      <c r="Q776" s="499">
        <v>5.3710935979999999E-2</v>
      </c>
      <c r="R776" s="499">
        <v>7.0665703721000004E-3</v>
      </c>
      <c r="S776" s="499">
        <v>8.8298400000000003E-3</v>
      </c>
      <c r="T776" s="499">
        <v>2.4624399999999998E-3</v>
      </c>
      <c r="U776" s="499">
        <v>7.9882507760000009E-3</v>
      </c>
      <c r="V776" s="499">
        <v>7.0638699999999999E-2</v>
      </c>
      <c r="W776" s="499">
        <v>1.6416359999999998E-2</v>
      </c>
    </row>
    <row r="777" spans="1:23" customFormat="1" x14ac:dyDescent="0.3">
      <c r="A777" s="225" t="s">
        <v>1232</v>
      </c>
      <c r="B777" s="496" t="s">
        <v>355</v>
      </c>
      <c r="C777" s="496" t="s">
        <v>256</v>
      </c>
      <c r="D777" s="496" t="s">
        <v>522</v>
      </c>
      <c r="E777" s="497">
        <v>4.1571800000000003</v>
      </c>
      <c r="F777" s="498">
        <v>1.8658914129289563</v>
      </c>
      <c r="G777" s="498">
        <v>1.6192898205033219</v>
      </c>
      <c r="H777" s="498">
        <v>5.6387694927811635E-2</v>
      </c>
      <c r="I777" s="498">
        <v>7.4187766351228469E-3</v>
      </c>
      <c r="J777" s="498">
        <v>9.2699137396023267E-3</v>
      </c>
      <c r="K777" s="498">
        <v>2.5851707166877542E-3</v>
      </c>
      <c r="L777" s="498">
        <v>8.38642181767448E-3</v>
      </c>
      <c r="M777" s="498">
        <v>7.4159406135890199E-2</v>
      </c>
      <c r="N777" s="498">
        <v>1.7234567663656612E-2</v>
      </c>
      <c r="O777" s="499">
        <v>7.7568464639999997</v>
      </c>
      <c r="P777" s="499">
        <v>6.7316792560000005</v>
      </c>
      <c r="Q777" s="499">
        <v>0.2344137976</v>
      </c>
      <c r="R777" s="499">
        <v>3.0841189852E-2</v>
      </c>
      <c r="S777" s="499">
        <v>3.85367E-2</v>
      </c>
      <c r="T777" s="499">
        <v>1.0747019999999999E-2</v>
      </c>
      <c r="U777" s="499">
        <v>3.4863865051999995E-2</v>
      </c>
      <c r="V777" s="499">
        <v>0.30829400000000001</v>
      </c>
      <c r="W777" s="499">
        <v>7.1647199999999994E-2</v>
      </c>
    </row>
    <row r="778" spans="1:23" customFormat="1" x14ac:dyDescent="0.3">
      <c r="A778" s="225" t="s">
        <v>1233</v>
      </c>
      <c r="B778" s="496" t="s">
        <v>355</v>
      </c>
      <c r="C778" s="496" t="s">
        <v>256</v>
      </c>
      <c r="D778" s="496" t="s">
        <v>524</v>
      </c>
      <c r="E778" s="497">
        <v>3.9587399999999997</v>
      </c>
      <c r="F778" s="498">
        <v>1.8658909185751025</v>
      </c>
      <c r="G778" s="498">
        <v>1.6192870466360509</v>
      </c>
      <c r="H778" s="498">
        <v>5.6387516810904488E-2</v>
      </c>
      <c r="I778" s="498">
        <v>5.6240943603267715E-3</v>
      </c>
      <c r="J778" s="498">
        <v>9.2698939561577688E-3</v>
      </c>
      <c r="K778" s="498">
        <v>2.5851685132138006E-3</v>
      </c>
      <c r="L778" s="498">
        <v>6.3576606480849973E-3</v>
      </c>
      <c r="M778" s="498">
        <v>7.4159202170387559E-2</v>
      </c>
      <c r="N778" s="498">
        <v>1.7234549376821919E-2</v>
      </c>
      <c r="O778" s="499">
        <v>7.3865770150000003</v>
      </c>
      <c r="P778" s="499">
        <v>6.4103364029999996</v>
      </c>
      <c r="Q778" s="499">
        <v>0.22322351830000001</v>
      </c>
      <c r="R778" s="499">
        <v>2.2264327308000001E-2</v>
      </c>
      <c r="S778" s="499">
        <v>3.6697100000000003E-2</v>
      </c>
      <c r="T778" s="499">
        <v>1.023401E-2</v>
      </c>
      <c r="U778" s="499">
        <v>2.5168325514000001E-2</v>
      </c>
      <c r="V778" s="499">
        <v>0.29357700000000003</v>
      </c>
      <c r="W778" s="499">
        <v>6.8227099999999999E-2</v>
      </c>
    </row>
    <row r="779" spans="1:23" customFormat="1" x14ac:dyDescent="0.3">
      <c r="A779" s="225" t="s">
        <v>1234</v>
      </c>
      <c r="B779" s="496" t="s">
        <v>355</v>
      </c>
      <c r="C779" s="496" t="s">
        <v>256</v>
      </c>
      <c r="D779" s="496" t="s">
        <v>526</v>
      </c>
      <c r="E779" s="497">
        <v>1.7639309999999999</v>
      </c>
      <c r="F779" s="498">
        <v>17.186753005021174</v>
      </c>
      <c r="G779" s="498">
        <v>0.39030638828843078</v>
      </c>
      <c r="H779" s="498">
        <v>0.41389752581024991</v>
      </c>
      <c r="I779" s="498">
        <v>8.3765829349333968E-3</v>
      </c>
      <c r="J779" s="498">
        <v>8.863640357814449E-3</v>
      </c>
      <c r="K779" s="498">
        <v>2.5851634786167943E-3</v>
      </c>
      <c r="L779" s="498">
        <v>9.4691426779165404E-3</v>
      </c>
      <c r="M779" s="498">
        <v>7.0909179554075524E-2</v>
      </c>
      <c r="N779" s="498">
        <v>1.7234517676711844E-2</v>
      </c>
      <c r="O779" s="499">
        <v>30.3162464149</v>
      </c>
      <c r="P779" s="499">
        <v>0.68847353779999998</v>
      </c>
      <c r="Q779" s="499">
        <v>0.73008667659999993</v>
      </c>
      <c r="R779" s="499">
        <v>1.4775714313E-2</v>
      </c>
      <c r="S779" s="499">
        <v>1.5634849999999999E-2</v>
      </c>
      <c r="T779" s="499">
        <v>4.5600500000000004E-3</v>
      </c>
      <c r="U779" s="499">
        <v>1.6702914313E-2</v>
      </c>
      <c r="V779" s="499">
        <v>0.12507889999999999</v>
      </c>
      <c r="W779" s="499">
        <v>3.04005E-2</v>
      </c>
    </row>
    <row r="780" spans="1:23" customFormat="1" x14ac:dyDescent="0.3">
      <c r="A780" s="225" t="s">
        <v>1235</v>
      </c>
      <c r="B780" s="496" t="s">
        <v>355</v>
      </c>
      <c r="C780" s="496" t="s">
        <v>256</v>
      </c>
      <c r="D780" s="496" t="s">
        <v>528</v>
      </c>
      <c r="E780" s="497">
        <v>5.3248899999999999</v>
      </c>
      <c r="F780" s="498">
        <v>17.186700430807022</v>
      </c>
      <c r="G780" s="498">
        <v>0.39030536407324851</v>
      </c>
      <c r="H780" s="498">
        <v>0.41389738124167824</v>
      </c>
      <c r="I780" s="498">
        <v>8.3765766182963414E-3</v>
      </c>
      <c r="J780" s="498">
        <v>8.8636009382353428E-3</v>
      </c>
      <c r="K780" s="498">
        <v>2.5851651395615684E-3</v>
      </c>
      <c r="L780" s="498">
        <v>9.4691339481191156E-3</v>
      </c>
      <c r="M780" s="498">
        <v>7.0908882624805394E-2</v>
      </c>
      <c r="N780" s="498">
        <v>1.7234515642576654E-2</v>
      </c>
      <c r="O780" s="499">
        <v>91.517289257000002</v>
      </c>
      <c r="P780" s="499">
        <v>2.0783331301000003</v>
      </c>
      <c r="Q780" s="499">
        <v>2.2039580264</v>
      </c>
      <c r="R780" s="499">
        <v>4.4604349069000002E-2</v>
      </c>
      <c r="S780" s="499">
        <v>4.7197699999999995E-2</v>
      </c>
      <c r="T780" s="499">
        <v>1.3765719999999999E-2</v>
      </c>
      <c r="U780" s="499">
        <v>5.0422096669000001E-2</v>
      </c>
      <c r="V780" s="499">
        <v>0.37758199999999997</v>
      </c>
      <c r="W780" s="499">
        <v>9.1771900000000003E-2</v>
      </c>
    </row>
    <row r="781" spans="1:23" customFormat="1" x14ac:dyDescent="0.3">
      <c r="A781" s="225" t="s">
        <v>1236</v>
      </c>
      <c r="B781" s="496" t="s">
        <v>355</v>
      </c>
      <c r="C781" s="496" t="s">
        <v>256</v>
      </c>
      <c r="D781" s="496" t="s">
        <v>530</v>
      </c>
      <c r="E781" s="497">
        <v>5.4515100000000007</v>
      </c>
      <c r="F781" s="498">
        <v>17.186803573138448</v>
      </c>
      <c r="G781" s="498">
        <v>0.39030747576359565</v>
      </c>
      <c r="H781" s="498">
        <v>0.41389883720290338</v>
      </c>
      <c r="I781" s="498">
        <v>8.3766145735768606E-3</v>
      </c>
      <c r="J781" s="498">
        <v>8.8636359467376916E-3</v>
      </c>
      <c r="K781" s="498">
        <v>2.5851699804274406E-3</v>
      </c>
      <c r="L781" s="498">
        <v>9.4691612180845281E-3</v>
      </c>
      <c r="M781" s="498">
        <v>7.0908977512652446E-2</v>
      </c>
      <c r="N781" s="498">
        <v>1.7234564368404346E-2</v>
      </c>
      <c r="O781" s="499">
        <v>93.694031546999994</v>
      </c>
      <c r="P781" s="499">
        <v>2.1277651071999997</v>
      </c>
      <c r="Q781" s="499">
        <v>2.25637365</v>
      </c>
      <c r="R781" s="499">
        <v>4.5665198114000001E-2</v>
      </c>
      <c r="S781" s="499">
        <v>4.8320200000000001E-2</v>
      </c>
      <c r="T781" s="499">
        <v>1.4093079999999999E-2</v>
      </c>
      <c r="U781" s="499">
        <v>5.1621227071999995E-2</v>
      </c>
      <c r="V781" s="499">
        <v>0.38656099999999999</v>
      </c>
      <c r="W781" s="499">
        <v>9.3954399999999993E-2</v>
      </c>
    </row>
    <row r="782" spans="1:23" customFormat="1" x14ac:dyDescent="0.3">
      <c r="A782" s="225" t="s">
        <v>1237</v>
      </c>
      <c r="B782" s="496" t="s">
        <v>355</v>
      </c>
      <c r="C782" s="496" t="s">
        <v>256</v>
      </c>
      <c r="D782" s="496" t="s">
        <v>532</v>
      </c>
      <c r="E782" s="497">
        <v>7.5972900000000001</v>
      </c>
      <c r="F782" s="498">
        <v>17.186855942842776</v>
      </c>
      <c r="G782" s="498">
        <v>0.39030872929689403</v>
      </c>
      <c r="H782" s="498">
        <v>0.41389818208861323</v>
      </c>
      <c r="I782" s="498">
        <v>8.3766341070302692E-3</v>
      </c>
      <c r="J782" s="498">
        <v>8.8636605947647121E-3</v>
      </c>
      <c r="K782" s="498">
        <v>2.5851797153985173E-3</v>
      </c>
      <c r="L782" s="498">
        <v>9.4691834081626469E-3</v>
      </c>
      <c r="M782" s="498">
        <v>7.0909232107764744E-2</v>
      </c>
      <c r="N782" s="498">
        <v>1.7234619186578374E-2</v>
      </c>
      <c r="O782" s="499">
        <v>130.573528786</v>
      </c>
      <c r="P782" s="499">
        <v>2.9652886060000001</v>
      </c>
      <c r="Q782" s="499">
        <v>3.1445045198000003</v>
      </c>
      <c r="R782" s="499">
        <v>6.3639718535000001E-2</v>
      </c>
      <c r="S782" s="499">
        <v>6.7339800000000005E-2</v>
      </c>
      <c r="T782" s="499">
        <v>1.9640360000000003E-2</v>
      </c>
      <c r="U782" s="499">
        <v>7.1940132414999997E-2</v>
      </c>
      <c r="V782" s="499">
        <v>0.53871800000000003</v>
      </c>
      <c r="W782" s="499">
        <v>0.13093640000000001</v>
      </c>
    </row>
    <row r="783" spans="1:23" customFormat="1" x14ac:dyDescent="0.3">
      <c r="A783" s="225" t="s">
        <v>1238</v>
      </c>
      <c r="B783" s="496" t="s">
        <v>355</v>
      </c>
      <c r="C783" s="496" t="s">
        <v>256</v>
      </c>
      <c r="D783" s="496" t="s">
        <v>534</v>
      </c>
      <c r="E783" s="497">
        <v>6.1167400000000001</v>
      </c>
      <c r="F783" s="498">
        <v>17.136362062307697</v>
      </c>
      <c r="G783" s="498">
        <v>0.38960546320425588</v>
      </c>
      <c r="H783" s="498">
        <v>0.41186360422381857</v>
      </c>
      <c r="I783" s="498">
        <v>8.3466466269614212E-3</v>
      </c>
      <c r="J783" s="498">
        <v>8.8727492095462615E-3</v>
      </c>
      <c r="K783" s="498">
        <v>2.5851679162429662E-3</v>
      </c>
      <c r="L783" s="498">
        <v>9.435300570728852E-3</v>
      </c>
      <c r="M783" s="498">
        <v>7.0981928282058751E-2</v>
      </c>
      <c r="N783" s="498">
        <v>1.7234523618790402E-2</v>
      </c>
      <c r="O783" s="499">
        <v>104.81867128099999</v>
      </c>
      <c r="P783" s="499">
        <v>2.383115321</v>
      </c>
      <c r="Q783" s="499">
        <v>2.5192625825000001</v>
      </c>
      <c r="R783" s="499">
        <v>5.1054267289000005E-2</v>
      </c>
      <c r="S783" s="499">
        <v>5.4272300000000002E-2</v>
      </c>
      <c r="T783" s="499">
        <v>1.5812800000000002E-2</v>
      </c>
      <c r="U783" s="499">
        <v>5.7713280413000001E-2</v>
      </c>
      <c r="V783" s="499">
        <v>0.43417800000000001</v>
      </c>
      <c r="W783" s="499">
        <v>0.1054191</v>
      </c>
    </row>
    <row r="784" spans="1:23" customFormat="1" x14ac:dyDescent="0.3">
      <c r="A784" s="225" t="s">
        <v>1239</v>
      </c>
      <c r="B784" s="496" t="s">
        <v>355</v>
      </c>
      <c r="C784" s="496" t="s">
        <v>256</v>
      </c>
      <c r="D784" s="496" t="s">
        <v>536</v>
      </c>
      <c r="E784" s="497">
        <v>6.6243699999999999</v>
      </c>
      <c r="F784" s="498">
        <v>17.136285785818124</v>
      </c>
      <c r="G784" s="498">
        <v>0.38960583904582624</v>
      </c>
      <c r="H784" s="498">
        <v>0.41186372752427786</v>
      </c>
      <c r="I784" s="498">
        <v>8.3466567666057295E-3</v>
      </c>
      <c r="J784" s="498">
        <v>8.8727531825667956E-3</v>
      </c>
      <c r="K784" s="498">
        <v>2.5851680990041318E-3</v>
      </c>
      <c r="L784" s="498">
        <v>9.4353086509358624E-3</v>
      </c>
      <c r="M784" s="498">
        <v>7.0982146226735515E-2</v>
      </c>
      <c r="N784" s="498">
        <v>1.723454456801175E-2</v>
      </c>
      <c r="O784" s="499">
        <v>113.517097471</v>
      </c>
      <c r="P784" s="499">
        <v>2.5808932319999998</v>
      </c>
      <c r="Q784" s="499">
        <v>2.7283377207000004</v>
      </c>
      <c r="R784" s="499">
        <v>5.5291342684999994E-2</v>
      </c>
      <c r="S784" s="499">
        <v>5.8776400000000006E-2</v>
      </c>
      <c r="T784" s="499">
        <v>1.7125109999999999E-2</v>
      </c>
      <c r="U784" s="499">
        <v>6.2502975567999997E-2</v>
      </c>
      <c r="V784" s="499">
        <v>0.47021199999999996</v>
      </c>
      <c r="W784" s="499">
        <v>0.11416799999999999</v>
      </c>
    </row>
    <row r="785" spans="1:23" customFormat="1" x14ac:dyDescent="0.3">
      <c r="A785" s="225" t="s">
        <v>1240</v>
      </c>
      <c r="B785" s="496" t="s">
        <v>355</v>
      </c>
      <c r="C785" s="496" t="s">
        <v>256</v>
      </c>
      <c r="D785" s="496" t="s">
        <v>538</v>
      </c>
      <c r="E785" s="497">
        <v>8.6415000000000006</v>
      </c>
      <c r="F785" s="498">
        <v>17.136373727362148</v>
      </c>
      <c r="G785" s="498">
        <v>0.38960651113811257</v>
      </c>
      <c r="H785" s="498">
        <v>0.41186338280391133</v>
      </c>
      <c r="I785" s="498">
        <v>8.3466354310015624E-3</v>
      </c>
      <c r="J785" s="498">
        <v>8.8727535728750778E-3</v>
      </c>
      <c r="K785" s="498">
        <v>2.5851692414511364E-3</v>
      </c>
      <c r="L785" s="498">
        <v>9.4353064023607013E-3</v>
      </c>
      <c r="M785" s="498">
        <v>7.0981889718220212E-2</v>
      </c>
      <c r="N785" s="498">
        <v>1.7234531042064457E-2</v>
      </c>
      <c r="O785" s="499">
        <v>148.08397356500001</v>
      </c>
      <c r="P785" s="499">
        <v>3.366784666</v>
      </c>
      <c r="Q785" s="499">
        <v>3.5591174225</v>
      </c>
      <c r="R785" s="499">
        <v>7.2127450076999999E-2</v>
      </c>
      <c r="S785" s="499">
        <v>7.6673899999999989E-2</v>
      </c>
      <c r="T785" s="499">
        <v>2.2339739999999997E-2</v>
      </c>
      <c r="U785" s="499">
        <v>8.1535200276000003E-2</v>
      </c>
      <c r="V785" s="499">
        <v>0.61338999999999999</v>
      </c>
      <c r="W785" s="499">
        <v>0.14893220000000001</v>
      </c>
    </row>
    <row r="786" spans="1:23" customFormat="1" x14ac:dyDescent="0.3">
      <c r="A786" s="225" t="s">
        <v>1241</v>
      </c>
      <c r="B786" s="496" t="s">
        <v>355</v>
      </c>
      <c r="C786" s="496" t="s">
        <v>256</v>
      </c>
      <c r="D786" s="496" t="s">
        <v>540</v>
      </c>
      <c r="E786" s="497">
        <v>9.5918899999999994</v>
      </c>
      <c r="F786" s="498">
        <v>17.136331823863703</v>
      </c>
      <c r="G786" s="498">
        <v>0.38960616479129767</v>
      </c>
      <c r="H786" s="498">
        <v>0.41186327350501312</v>
      </c>
      <c r="I786" s="498">
        <v>8.3466453805245908E-3</v>
      </c>
      <c r="J786" s="498">
        <v>8.8727456215615483E-3</v>
      </c>
      <c r="K786" s="498">
        <v>2.5851630909028362E-3</v>
      </c>
      <c r="L786" s="498">
        <v>9.4352870718909417E-3</v>
      </c>
      <c r="M786" s="498">
        <v>7.0982048376284551E-2</v>
      </c>
      <c r="N786" s="498">
        <v>1.7234538761391135E-2</v>
      </c>
      <c r="O786" s="499">
        <v>164.369809858</v>
      </c>
      <c r="P786" s="499">
        <v>3.7370594759999998</v>
      </c>
      <c r="Q786" s="499">
        <v>3.9505472144999998</v>
      </c>
      <c r="R786" s="499">
        <v>8.0060104359000003E-2</v>
      </c>
      <c r="S786" s="499">
        <v>8.5106399999999999E-2</v>
      </c>
      <c r="T786" s="499">
        <v>2.4796600000000002E-2</v>
      </c>
      <c r="U786" s="499">
        <v>9.0502235712000001E-2</v>
      </c>
      <c r="V786" s="499">
        <v>0.68085200000000001</v>
      </c>
      <c r="W786" s="499">
        <v>0.16531180000000001</v>
      </c>
    </row>
    <row r="787" spans="1:23" customFormat="1" x14ac:dyDescent="0.3">
      <c r="A787" s="225" t="s">
        <v>1242</v>
      </c>
      <c r="B787" s="496" t="s">
        <v>355</v>
      </c>
      <c r="C787" s="496" t="s">
        <v>256</v>
      </c>
      <c r="D787" s="496" t="s">
        <v>542</v>
      </c>
      <c r="E787" s="497">
        <v>6.6054999999999993</v>
      </c>
      <c r="F787" s="498">
        <v>17.136315108772994</v>
      </c>
      <c r="G787" s="498">
        <v>0.38960607645144202</v>
      </c>
      <c r="H787" s="498">
        <v>0.41186347012338209</v>
      </c>
      <c r="I787" s="498">
        <v>8.3466285957156921E-3</v>
      </c>
      <c r="J787" s="498">
        <v>8.8727575505260763E-3</v>
      </c>
      <c r="K787" s="498">
        <v>2.5851669063659075E-3</v>
      </c>
      <c r="L787" s="498">
        <v>9.4352838872151998E-3</v>
      </c>
      <c r="M787" s="498">
        <v>7.0981909015214603E-2</v>
      </c>
      <c r="N787" s="498">
        <v>1.7234546968435398E-2</v>
      </c>
      <c r="O787" s="499">
        <v>113.193929451</v>
      </c>
      <c r="P787" s="499">
        <v>2.5735429380000001</v>
      </c>
      <c r="Q787" s="499">
        <v>2.7205641519000001</v>
      </c>
      <c r="R787" s="499">
        <v>5.5133655189E-2</v>
      </c>
      <c r="S787" s="499">
        <v>5.8608999999999994E-2</v>
      </c>
      <c r="T787" s="499">
        <v>1.7076319999999999E-2</v>
      </c>
      <c r="U787" s="499">
        <v>6.2324767716999997E-2</v>
      </c>
      <c r="V787" s="499">
        <v>0.46887100000000004</v>
      </c>
      <c r="W787" s="499">
        <v>0.11384280000000001</v>
      </c>
    </row>
    <row r="788" spans="1:23" customFormat="1" x14ac:dyDescent="0.3">
      <c r="A788" s="225" t="s">
        <v>1243</v>
      </c>
      <c r="B788" s="496" t="s">
        <v>355</v>
      </c>
      <c r="C788" s="496" t="s">
        <v>256</v>
      </c>
      <c r="D788" s="496" t="s">
        <v>544</v>
      </c>
      <c r="E788" s="497">
        <v>7.5381200000000002</v>
      </c>
      <c r="F788" s="498">
        <v>17.136323998026032</v>
      </c>
      <c r="G788" s="498">
        <v>0.38960609157190385</v>
      </c>
      <c r="H788" s="498">
        <v>0.41186356782593003</v>
      </c>
      <c r="I788" s="498">
        <v>8.3466329904538523E-3</v>
      </c>
      <c r="J788" s="498">
        <v>8.872756071805701E-3</v>
      </c>
      <c r="K788" s="498">
        <v>2.5851657973075515E-3</v>
      </c>
      <c r="L788" s="498">
        <v>9.4352979295898708E-3</v>
      </c>
      <c r="M788" s="498">
        <v>7.0981889383559829E-2</v>
      </c>
      <c r="N788" s="498">
        <v>1.7234522666128956E-2</v>
      </c>
      <c r="O788" s="499">
        <v>129.175666656</v>
      </c>
      <c r="P788" s="499">
        <v>2.936897471</v>
      </c>
      <c r="Q788" s="499">
        <v>3.1046769979</v>
      </c>
      <c r="R788" s="499">
        <v>6.2917921077999997E-2</v>
      </c>
      <c r="S788" s="499">
        <v>6.6883899999999996E-2</v>
      </c>
      <c r="T788" s="499">
        <v>1.9487290000000001E-2</v>
      </c>
      <c r="U788" s="499">
        <v>7.1124408028999997E-2</v>
      </c>
      <c r="V788" s="499">
        <v>0.53507000000000005</v>
      </c>
      <c r="W788" s="499">
        <v>0.1299159</v>
      </c>
    </row>
    <row r="789" spans="1:23" customFormat="1" x14ac:dyDescent="0.3">
      <c r="A789" s="225" t="s">
        <v>1244</v>
      </c>
      <c r="B789" s="496" t="s">
        <v>355</v>
      </c>
      <c r="C789" s="496" t="s">
        <v>256</v>
      </c>
      <c r="D789" s="496" t="s">
        <v>546</v>
      </c>
      <c r="E789" s="497">
        <v>7.8103200000000008</v>
      </c>
      <c r="F789" s="498">
        <v>17.136367889791966</v>
      </c>
      <c r="G789" s="498">
        <v>0.38960525471427543</v>
      </c>
      <c r="H789" s="498">
        <v>0.41186342736277121</v>
      </c>
      <c r="I789" s="498">
        <v>8.3466427848026704E-3</v>
      </c>
      <c r="J789" s="498">
        <v>8.8727350479877887E-3</v>
      </c>
      <c r="K789" s="498">
        <v>2.5851655245879806E-3</v>
      </c>
      <c r="L789" s="498">
        <v>9.4353000261192879E-3</v>
      </c>
      <c r="M789" s="498">
        <v>7.0981854776756906E-2</v>
      </c>
      <c r="N789" s="498">
        <v>1.7234543527025782E-2</v>
      </c>
      <c r="O789" s="499">
        <v>133.84051685700001</v>
      </c>
      <c r="P789" s="499">
        <v>3.0429417129999998</v>
      </c>
      <c r="Q789" s="499">
        <v>3.2167851639999996</v>
      </c>
      <c r="R789" s="499">
        <v>6.5189951075000002E-2</v>
      </c>
      <c r="S789" s="499">
        <v>6.9298899999999997E-2</v>
      </c>
      <c r="T789" s="499">
        <v>2.0190969999999999E-2</v>
      </c>
      <c r="U789" s="499">
        <v>7.3692712500000007E-2</v>
      </c>
      <c r="V789" s="499">
        <v>0.55439100000000008</v>
      </c>
      <c r="W789" s="499">
        <v>0.13460730000000001</v>
      </c>
    </row>
    <row r="790" spans="1:23" customFormat="1" x14ac:dyDescent="0.3">
      <c r="A790" s="225" t="s">
        <v>1245</v>
      </c>
      <c r="B790" s="496" t="s">
        <v>355</v>
      </c>
      <c r="C790" s="496" t="s">
        <v>256</v>
      </c>
      <c r="D790" s="496" t="s">
        <v>548</v>
      </c>
      <c r="E790" s="497">
        <v>8.1766199999999998</v>
      </c>
      <c r="F790" s="498">
        <v>17.136321628129959</v>
      </c>
      <c r="G790" s="498">
        <v>0.38960688169439212</v>
      </c>
      <c r="H790" s="498">
        <v>0.41186329067512001</v>
      </c>
      <c r="I790" s="498">
        <v>8.3466266374125249E-3</v>
      </c>
      <c r="J790" s="498">
        <v>8.8727249156742034E-3</v>
      </c>
      <c r="K790" s="498">
        <v>2.5851623286883823E-3</v>
      </c>
      <c r="L790" s="498">
        <v>9.4352587214521395E-3</v>
      </c>
      <c r="M790" s="498">
        <v>7.0981774865408936E-2</v>
      </c>
      <c r="N790" s="498">
        <v>1.7234517441192081E-2</v>
      </c>
      <c r="O790" s="499">
        <v>140.11719015099999</v>
      </c>
      <c r="P790" s="499">
        <v>3.1856674210000002</v>
      </c>
      <c r="Q790" s="499">
        <v>3.3676496197999999</v>
      </c>
      <c r="R790" s="499">
        <v>6.8247194295999999E-2</v>
      </c>
      <c r="S790" s="499">
        <v>7.2548899999999999E-2</v>
      </c>
      <c r="T790" s="499">
        <v>2.1137889999999999E-2</v>
      </c>
      <c r="U790" s="499">
        <v>7.7148525166999993E-2</v>
      </c>
      <c r="V790" s="499">
        <v>0.58039099999999999</v>
      </c>
      <c r="W790" s="499">
        <v>0.14092009999999999</v>
      </c>
    </row>
    <row r="791" spans="1:23" customFormat="1" x14ac:dyDescent="0.3">
      <c r="A791" s="225" t="s">
        <v>1246</v>
      </c>
      <c r="B791" s="496" t="s">
        <v>355</v>
      </c>
      <c r="C791" s="496" t="s">
        <v>256</v>
      </c>
      <c r="D791" s="496" t="s">
        <v>550</v>
      </c>
      <c r="E791" s="497">
        <v>9.07423</v>
      </c>
      <c r="F791" s="498">
        <v>17.136414063893021</v>
      </c>
      <c r="G791" s="498">
        <v>0.38960676652454257</v>
      </c>
      <c r="H791" s="498">
        <v>0.41186325875583929</v>
      </c>
      <c r="I791" s="498">
        <v>8.3466289155112883E-3</v>
      </c>
      <c r="J791" s="498">
        <v>8.8727418194160818E-3</v>
      </c>
      <c r="K791" s="498">
        <v>2.5851725160151327E-3</v>
      </c>
      <c r="L791" s="498">
        <v>9.4352828125361596E-3</v>
      </c>
      <c r="M791" s="498">
        <v>7.0982000676641427E-2</v>
      </c>
      <c r="N791" s="498">
        <v>1.7234531194382334E-2</v>
      </c>
      <c r="O791" s="499">
        <v>155.49976259099998</v>
      </c>
      <c r="P791" s="499">
        <v>3.5353814089999998</v>
      </c>
      <c r="Q791" s="499">
        <v>3.7373419384999997</v>
      </c>
      <c r="R791" s="499">
        <v>7.5739230503999999E-2</v>
      </c>
      <c r="S791" s="499">
        <v>8.0513299999999996E-2</v>
      </c>
      <c r="T791" s="499">
        <v>2.3458449999999999E-2</v>
      </c>
      <c r="U791" s="499">
        <v>8.561792635599999E-2</v>
      </c>
      <c r="V791" s="499">
        <v>0.64410699999999999</v>
      </c>
      <c r="W791" s="499">
        <v>0.1563901</v>
      </c>
    </row>
    <row r="792" spans="1:23" customFormat="1" x14ac:dyDescent="0.3">
      <c r="A792" s="225" t="s">
        <v>1247</v>
      </c>
      <c r="B792" s="496" t="s">
        <v>355</v>
      </c>
      <c r="C792" s="496" t="s">
        <v>256</v>
      </c>
      <c r="D792" s="496" t="s">
        <v>552</v>
      </c>
      <c r="E792" s="497">
        <v>9.5553500000000007</v>
      </c>
      <c r="F792" s="498">
        <v>7.3003918486502331</v>
      </c>
      <c r="G792" s="498">
        <v>0.27094387479265536</v>
      </c>
      <c r="H792" s="498">
        <v>0.16745186224471106</v>
      </c>
      <c r="I792" s="498">
        <v>4.7790912724285347E-3</v>
      </c>
      <c r="J792" s="498">
        <v>8.8727676118614176E-3</v>
      </c>
      <c r="K792" s="498">
        <v>2.5851695646941239E-3</v>
      </c>
      <c r="L792" s="498">
        <v>5.4024297448026495E-3</v>
      </c>
      <c r="M792" s="498">
        <v>7.0982119964208515E-2</v>
      </c>
      <c r="N792" s="498">
        <v>1.723455446425301E-2</v>
      </c>
      <c r="O792" s="499">
        <v>69.757799251000009</v>
      </c>
      <c r="P792" s="499">
        <v>2.5889635539999998</v>
      </c>
      <c r="Q792" s="499">
        <v>1.6000611519000001</v>
      </c>
      <c r="R792" s="499">
        <v>4.5665889790000004E-2</v>
      </c>
      <c r="S792" s="499">
        <v>8.4782400000000008E-2</v>
      </c>
      <c r="T792" s="499">
        <v>2.4702200000000001E-2</v>
      </c>
      <c r="U792" s="499">
        <v>5.1622107062000003E-2</v>
      </c>
      <c r="V792" s="499">
        <v>0.67825899999999995</v>
      </c>
      <c r="W792" s="499">
        <v>0.1646822</v>
      </c>
    </row>
    <row r="793" spans="1:23" customFormat="1" x14ac:dyDescent="0.3">
      <c r="A793" s="225" t="s">
        <v>1248</v>
      </c>
      <c r="B793" s="496" t="s">
        <v>355</v>
      </c>
      <c r="C793" s="496" t="s">
        <v>256</v>
      </c>
      <c r="D793" s="496" t="s">
        <v>554</v>
      </c>
      <c r="E793" s="497">
        <v>9.8329199999999997</v>
      </c>
      <c r="F793" s="498">
        <v>7.3003810974766399</v>
      </c>
      <c r="G793" s="498">
        <v>0.27094358156071646</v>
      </c>
      <c r="H793" s="498">
        <v>0.16745155619083651</v>
      </c>
      <c r="I793" s="498">
        <v>4.779082885348401E-3</v>
      </c>
      <c r="J793" s="498">
        <v>8.8727458374521489E-3</v>
      </c>
      <c r="K793" s="498">
        <v>2.5851730716816572E-3</v>
      </c>
      <c r="L793" s="498">
        <v>5.4024206594785679E-3</v>
      </c>
      <c r="M793" s="498">
        <v>7.0981865000427136E-2</v>
      </c>
      <c r="N793" s="498">
        <v>1.7234514264328399E-2</v>
      </c>
      <c r="O793" s="499">
        <v>71.784063301000003</v>
      </c>
      <c r="P793" s="499">
        <v>2.6641665620000001</v>
      </c>
      <c r="Q793" s="499">
        <v>1.6465377559000001</v>
      </c>
      <c r="R793" s="499">
        <v>4.6992339684999995E-2</v>
      </c>
      <c r="S793" s="499">
        <v>8.7244999999999989E-2</v>
      </c>
      <c r="T793" s="499">
        <v>2.5419799999999999E-2</v>
      </c>
      <c r="U793" s="499">
        <v>5.3121570150999997E-2</v>
      </c>
      <c r="V793" s="499">
        <v>0.697959</v>
      </c>
      <c r="W793" s="499">
        <v>0.16946559999999999</v>
      </c>
    </row>
    <row r="794" spans="1:23" customFormat="1" x14ac:dyDescent="0.3">
      <c r="A794" s="225" t="s">
        <v>1249</v>
      </c>
      <c r="B794" s="496" t="s">
        <v>355</v>
      </c>
      <c r="C794" s="496" t="s">
        <v>256</v>
      </c>
      <c r="D794" s="496" t="s">
        <v>556</v>
      </c>
      <c r="E794" s="497">
        <v>10.150870000000001</v>
      </c>
      <c r="F794" s="498">
        <v>7.3004012232449034</v>
      </c>
      <c r="G794" s="498">
        <v>0.27094426467879107</v>
      </c>
      <c r="H794" s="498">
        <v>0.16745154990655972</v>
      </c>
      <c r="I794" s="498">
        <v>4.7791037184004908E-3</v>
      </c>
      <c r="J794" s="498">
        <v>8.8727468680024468E-3</v>
      </c>
      <c r="K794" s="498">
        <v>2.5851675767692814E-3</v>
      </c>
      <c r="L794" s="498">
        <v>5.4024257733573571E-3</v>
      </c>
      <c r="M794" s="498">
        <v>7.0982093160487716E-2</v>
      </c>
      <c r="N794" s="498">
        <v>1.7234591714798828E-2</v>
      </c>
      <c r="O794" s="499">
        <v>74.105423764999998</v>
      </c>
      <c r="P794" s="499">
        <v>2.7503200080000001</v>
      </c>
      <c r="Q794" s="499">
        <v>1.6997789144</v>
      </c>
      <c r="R794" s="499">
        <v>4.8512060561999998E-2</v>
      </c>
      <c r="S794" s="499">
        <v>9.006610000000001E-2</v>
      </c>
      <c r="T794" s="499">
        <v>2.62417E-2</v>
      </c>
      <c r="U794" s="499">
        <v>5.483932171E-2</v>
      </c>
      <c r="V794" s="499">
        <v>0.72053</v>
      </c>
      <c r="W794" s="499">
        <v>0.17494609999999999</v>
      </c>
    </row>
    <row r="795" spans="1:23" customFormat="1" x14ac:dyDescent="0.3">
      <c r="A795" s="225" t="s">
        <v>1250</v>
      </c>
      <c r="B795" s="496" t="s">
        <v>355</v>
      </c>
      <c r="C795" s="496" t="s">
        <v>256</v>
      </c>
      <c r="D795" s="496" t="s">
        <v>558</v>
      </c>
      <c r="E795" s="497">
        <v>10.537939999999999</v>
      </c>
      <c r="F795" s="498">
        <v>7.3003835028478052</v>
      </c>
      <c r="G795" s="498">
        <v>0.27094329660256178</v>
      </c>
      <c r="H795" s="498">
        <v>0.16745073326475574</v>
      </c>
      <c r="I795" s="498">
        <v>4.7790838837571672E-3</v>
      </c>
      <c r="J795" s="498">
        <v>8.8727398334019752E-3</v>
      </c>
      <c r="K795" s="498">
        <v>2.5851731932427023E-3</v>
      </c>
      <c r="L795" s="498">
        <v>5.4024167645668891E-3</v>
      </c>
      <c r="M795" s="498">
        <v>7.0982089478588806E-2</v>
      </c>
      <c r="N795" s="498">
        <v>1.7234478465430626E-2</v>
      </c>
      <c r="O795" s="499">
        <v>76.931003329999996</v>
      </c>
      <c r="P795" s="499">
        <v>2.8551842029999999</v>
      </c>
      <c r="Q795" s="499">
        <v>1.7645857801</v>
      </c>
      <c r="R795" s="499">
        <v>5.0361699221999998E-2</v>
      </c>
      <c r="S795" s="499">
        <v>9.3500399999999997E-2</v>
      </c>
      <c r="T795" s="499">
        <v>2.72424E-2</v>
      </c>
      <c r="U795" s="499">
        <v>5.6930343719999998E-2</v>
      </c>
      <c r="V795" s="499">
        <v>0.74800500000000003</v>
      </c>
      <c r="W795" s="499">
        <v>0.1816159</v>
      </c>
    </row>
    <row r="796" spans="1:23" customFormat="1" x14ac:dyDescent="0.3">
      <c r="A796" s="225" t="s">
        <v>1850</v>
      </c>
      <c r="B796" s="496" t="s">
        <v>355</v>
      </c>
      <c r="C796" s="496" t="s">
        <v>256</v>
      </c>
      <c r="D796" s="496" t="s">
        <v>1718</v>
      </c>
      <c r="E796" s="497">
        <v>10.90981</v>
      </c>
      <c r="F796" s="498">
        <v>7.2640604538484164</v>
      </c>
      <c r="G796" s="498">
        <v>0.27102655949095356</v>
      </c>
      <c r="H796" s="498">
        <v>0.16782166477693014</v>
      </c>
      <c r="I796" s="498">
        <v>4.7817091304064871E-3</v>
      </c>
      <c r="J796" s="498">
        <v>8.9096877030855719E-3</v>
      </c>
      <c r="K796" s="498">
        <v>2.585177927021644E-3</v>
      </c>
      <c r="L796" s="498">
        <v>5.4053713639375936E-3</v>
      </c>
      <c r="M796" s="498">
        <v>7.1277593285309276E-2</v>
      </c>
      <c r="N796" s="498">
        <v>1.7234516458123468E-2</v>
      </c>
      <c r="O796" s="499">
        <v>79.249519379999995</v>
      </c>
      <c r="P796" s="499">
        <v>2.956848269</v>
      </c>
      <c r="Q796" s="499">
        <v>1.8309024766000002</v>
      </c>
      <c r="R796" s="499">
        <v>5.2167538087999996E-2</v>
      </c>
      <c r="S796" s="499">
        <v>9.7203000000000012E-2</v>
      </c>
      <c r="T796" s="499">
        <v>2.8203800000000001E-2</v>
      </c>
      <c r="U796" s="499">
        <v>5.8971574560000004E-2</v>
      </c>
      <c r="V796" s="499">
        <v>0.77762500000000001</v>
      </c>
      <c r="W796" s="499">
        <v>0.18802530000000001</v>
      </c>
    </row>
    <row r="797" spans="1:23" customFormat="1" x14ac:dyDescent="0.3">
      <c r="A797" s="225" t="s">
        <v>1851</v>
      </c>
      <c r="B797" s="496" t="s">
        <v>355</v>
      </c>
      <c r="C797" s="496" t="s">
        <v>256</v>
      </c>
      <c r="D797" s="496" t="s">
        <v>1720</v>
      </c>
      <c r="E797" s="497">
        <v>11.27988</v>
      </c>
      <c r="F797" s="498">
        <v>7.2640693500285458</v>
      </c>
      <c r="G797" s="498">
        <v>0.27102702165271259</v>
      </c>
      <c r="H797" s="498">
        <v>0.16782209256658759</v>
      </c>
      <c r="I797" s="498">
        <v>4.7817040256633936E-3</v>
      </c>
      <c r="J797" s="498">
        <v>8.9097224438557856E-3</v>
      </c>
      <c r="K797" s="498">
        <v>2.5851782111157209E-3</v>
      </c>
      <c r="L797" s="498">
        <v>5.405388535161721E-3</v>
      </c>
      <c r="M797" s="498">
        <v>7.1277797281531358E-2</v>
      </c>
      <c r="N797" s="498">
        <v>1.7234562779036657E-2</v>
      </c>
      <c r="O797" s="499">
        <v>81.937830579999996</v>
      </c>
      <c r="P797" s="499">
        <v>3.057152281</v>
      </c>
      <c r="Q797" s="499">
        <v>1.8930130654999999</v>
      </c>
      <c r="R797" s="499">
        <v>5.3937047605000003E-2</v>
      </c>
      <c r="S797" s="499">
        <v>0.1005006</v>
      </c>
      <c r="T797" s="499">
        <v>2.9160499999999999E-2</v>
      </c>
      <c r="U797" s="499">
        <v>6.097213403E-2</v>
      </c>
      <c r="V797" s="499">
        <v>0.80400499999999997</v>
      </c>
      <c r="W797" s="499">
        <v>0.19440380000000002</v>
      </c>
    </row>
    <row r="798" spans="1:23" customFormat="1" x14ac:dyDescent="0.3">
      <c r="A798" s="225" t="s">
        <v>1852</v>
      </c>
      <c r="B798" s="496" t="s">
        <v>355</v>
      </c>
      <c r="C798" s="496" t="s">
        <v>257</v>
      </c>
      <c r="D798" s="496" t="s">
        <v>691</v>
      </c>
      <c r="E798" s="497">
        <v>24.457099200000005</v>
      </c>
      <c r="F798" s="498">
        <v>11.084007233206052</v>
      </c>
      <c r="G798" s="498">
        <v>0.36101412468425509</v>
      </c>
      <c r="H798" s="498">
        <v>0.29869425715501852</v>
      </c>
      <c r="I798" s="498">
        <v>7.704154453823369E-3</v>
      </c>
      <c r="J798" s="498">
        <v>9.4090291787343253E-3</v>
      </c>
      <c r="K798" s="498">
        <v>2.5851739849834681E-3</v>
      </c>
      <c r="L798" s="498">
        <v>8.709006074255933E-3</v>
      </c>
      <c r="M798" s="498">
        <v>7.5272204971879905E-2</v>
      </c>
      <c r="N798" s="498">
        <v>1.7234587248188445E-2</v>
      </c>
      <c r="O798" s="499">
        <v>271.08266443603799</v>
      </c>
      <c r="P798" s="499">
        <v>8.8293582600039979</v>
      </c>
      <c r="Q798" s="499">
        <v>7.3051950777105992</v>
      </c>
      <c r="R798" s="499">
        <v>0.18842126972928</v>
      </c>
      <c r="S798" s="499">
        <v>0.23011755999999997</v>
      </c>
      <c r="T798" s="499">
        <v>6.3225856600000005E-2</v>
      </c>
      <c r="U798" s="499">
        <v>0.21299702549147997</v>
      </c>
      <c r="V798" s="499">
        <v>1.8409397840000004</v>
      </c>
      <c r="W798" s="499">
        <v>0.42150800999999993</v>
      </c>
    </row>
    <row r="799" spans="1:23" customFormat="1" x14ac:dyDescent="0.3">
      <c r="A799" s="225" t="s">
        <v>1853</v>
      </c>
      <c r="B799" s="496" t="s">
        <v>355</v>
      </c>
      <c r="C799" s="496" t="s">
        <v>257</v>
      </c>
      <c r="D799" s="496" t="s">
        <v>506</v>
      </c>
      <c r="E799" s="497">
        <v>5.5802400000000002E-2</v>
      </c>
      <c r="F799" s="498">
        <v>8.8405207313126315</v>
      </c>
      <c r="G799" s="498">
        <v>5.5700190726563719</v>
      </c>
      <c r="H799" s="498">
        <v>1.5373253566692473</v>
      </c>
      <c r="I799" s="498">
        <v>0.31882195594096308</v>
      </c>
      <c r="J799" s="498">
        <v>9.8811341447679665E-3</v>
      </c>
      <c r="K799" s="498">
        <v>2.5851683798546301E-3</v>
      </c>
      <c r="L799" s="498">
        <v>0.36040604885452954</v>
      </c>
      <c r="M799" s="498">
        <v>7.9049108998896098E-2</v>
      </c>
      <c r="N799" s="498">
        <v>1.7234545467578452E-2</v>
      </c>
      <c r="O799" s="499">
        <v>0.49332227405700002</v>
      </c>
      <c r="P799" s="499">
        <v>0.31082043229999995</v>
      </c>
      <c r="Q799" s="499">
        <v>8.5786444483000004E-2</v>
      </c>
      <c r="R799" s="499">
        <v>1.7791030314199999E-2</v>
      </c>
      <c r="S799" s="499">
        <v>5.5139100000000003E-4</v>
      </c>
      <c r="T799" s="499">
        <v>1.4425860000000002E-4</v>
      </c>
      <c r="U799" s="499">
        <v>2.0111522500599999E-2</v>
      </c>
      <c r="V799" s="499">
        <v>4.4111300000000001E-3</v>
      </c>
      <c r="W799" s="499">
        <v>9.6172899999999993E-4</v>
      </c>
    </row>
    <row r="800" spans="1:23" customFormat="1" x14ac:dyDescent="0.3">
      <c r="A800" s="225" t="s">
        <v>1854</v>
      </c>
      <c r="B800" s="496" t="s">
        <v>355</v>
      </c>
      <c r="C800" s="496" t="s">
        <v>257</v>
      </c>
      <c r="D800" s="496" t="s">
        <v>508</v>
      </c>
      <c r="E800" s="497">
        <v>4.2725300000000001E-2</v>
      </c>
      <c r="F800" s="498">
        <v>8.8405438543439132</v>
      </c>
      <c r="G800" s="498">
        <v>5.5700139924119894</v>
      </c>
      <c r="H800" s="498">
        <v>1.5373292415266833</v>
      </c>
      <c r="I800" s="498">
        <v>0.31882170024318141</v>
      </c>
      <c r="J800" s="498">
        <v>9.8811711093895176E-3</v>
      </c>
      <c r="K800" s="498">
        <v>2.5851708472497559E-3</v>
      </c>
      <c r="L800" s="498">
        <v>0.360405797192764</v>
      </c>
      <c r="M800" s="498">
        <v>7.9049415685788049E-2</v>
      </c>
      <c r="N800" s="498">
        <v>1.7234565936342167E-2</v>
      </c>
      <c r="O800" s="499">
        <v>0.37771488834</v>
      </c>
      <c r="P800" s="499">
        <v>0.23798051882999999</v>
      </c>
      <c r="Q800" s="499">
        <v>6.5682853043000006E-2</v>
      </c>
      <c r="R800" s="499">
        <v>1.3621752789399999E-2</v>
      </c>
      <c r="S800" s="499">
        <v>4.2217599999999996E-4</v>
      </c>
      <c r="T800" s="499">
        <v>1.1045220000000001E-4</v>
      </c>
      <c r="U800" s="499">
        <v>1.53984458068E-2</v>
      </c>
      <c r="V800" s="499">
        <v>3.37741E-3</v>
      </c>
      <c r="W800" s="499">
        <v>7.3635200000000001E-4</v>
      </c>
    </row>
    <row r="801" spans="1:23" customFormat="1" x14ac:dyDescent="0.3">
      <c r="A801" s="225" t="s">
        <v>1855</v>
      </c>
      <c r="B801" s="496" t="s">
        <v>355</v>
      </c>
      <c r="C801" s="496" t="s">
        <v>257</v>
      </c>
      <c r="D801" s="496" t="s">
        <v>510</v>
      </c>
      <c r="E801" s="497">
        <v>7.485710000000001E-2</v>
      </c>
      <c r="F801" s="498">
        <v>1.1107132493911733</v>
      </c>
      <c r="G801" s="498">
        <v>2.8146084659972135</v>
      </c>
      <c r="H801" s="498">
        <v>0.11507443790902933</v>
      </c>
      <c r="I801" s="498">
        <v>1.222888647569836E-2</v>
      </c>
      <c r="J801" s="498">
        <v>9.8811468785192039E-3</v>
      </c>
      <c r="K801" s="498">
        <v>2.5851629304367916E-3</v>
      </c>
      <c r="L801" s="498">
        <v>1.3823905045747162E-2</v>
      </c>
      <c r="M801" s="498">
        <v>7.9049148310581074E-2</v>
      </c>
      <c r="N801" s="498">
        <v>1.7234517500677955E-2</v>
      </c>
      <c r="O801" s="499">
        <v>8.3144772781000006E-2</v>
      </c>
      <c r="P801" s="499">
        <v>0.21069342740000002</v>
      </c>
      <c r="Q801" s="499">
        <v>8.6141387060000001E-3</v>
      </c>
      <c r="R801" s="499">
        <v>9.1541897779999991E-4</v>
      </c>
      <c r="S801" s="499">
        <v>7.3967400000000006E-4</v>
      </c>
      <c r="T801" s="499">
        <v>1.9351779999999999E-4</v>
      </c>
      <c r="U801" s="499">
        <v>1.0348174424E-3</v>
      </c>
      <c r="V801" s="499">
        <v>5.9173899999999998E-3</v>
      </c>
      <c r="W801" s="499">
        <v>1.2901259999999999E-3</v>
      </c>
    </row>
    <row r="802" spans="1:23" customFormat="1" x14ac:dyDescent="0.3">
      <c r="A802" s="225" t="s">
        <v>1856</v>
      </c>
      <c r="B802" s="496" t="s">
        <v>355</v>
      </c>
      <c r="C802" s="496" t="s">
        <v>257</v>
      </c>
      <c r="D802" s="496" t="s">
        <v>512</v>
      </c>
      <c r="E802" s="497">
        <v>0.12511900000000001</v>
      </c>
      <c r="F802" s="498">
        <v>1.1107166579816015</v>
      </c>
      <c r="G802" s="498">
        <v>2.814617171652587</v>
      </c>
      <c r="H802" s="498">
        <v>0.11507464119757992</v>
      </c>
      <c r="I802" s="498">
        <v>1.222892145877125E-2</v>
      </c>
      <c r="J802" s="498">
        <v>9.8811691269911038E-3</v>
      </c>
      <c r="K802" s="498">
        <v>2.585170917286743E-3</v>
      </c>
      <c r="L802" s="498">
        <v>1.3823949104452561E-2</v>
      </c>
      <c r="M802" s="498">
        <v>7.9049305061581379E-2</v>
      </c>
      <c r="N802" s="498">
        <v>1.7234592667780275E-2</v>
      </c>
      <c r="O802" s="499">
        <v>0.13897175752999999</v>
      </c>
      <c r="P802" s="499">
        <v>0.35216208590000003</v>
      </c>
      <c r="Q802" s="499">
        <v>1.4398024032000002E-2</v>
      </c>
      <c r="R802" s="499">
        <v>1.5300704240000002E-3</v>
      </c>
      <c r="S802" s="499">
        <v>1.236322E-3</v>
      </c>
      <c r="T802" s="499">
        <v>3.2345400000000004E-4</v>
      </c>
      <c r="U802" s="499">
        <v>1.7296386880000002E-3</v>
      </c>
      <c r="V802" s="499">
        <v>9.8905700000000013E-3</v>
      </c>
      <c r="W802" s="499">
        <v>2.1563750000000003E-3</v>
      </c>
    </row>
    <row r="803" spans="1:23" customFormat="1" x14ac:dyDescent="0.3">
      <c r="A803" s="225" t="s">
        <v>1857</v>
      </c>
      <c r="B803" s="496" t="s">
        <v>355</v>
      </c>
      <c r="C803" s="496" t="s">
        <v>257</v>
      </c>
      <c r="D803" s="496" t="s">
        <v>514</v>
      </c>
      <c r="E803" s="497">
        <v>4.1291399999999999E-2</v>
      </c>
      <c r="F803" s="498">
        <v>1.1107165268796892</v>
      </c>
      <c r="G803" s="498">
        <v>2.8146211702679009</v>
      </c>
      <c r="H803" s="498">
        <v>0.11507445373855089</v>
      </c>
      <c r="I803" s="498">
        <v>1.2228934799982563E-2</v>
      </c>
      <c r="J803" s="498">
        <v>9.8811859128050874E-3</v>
      </c>
      <c r="K803" s="498">
        <v>2.5851702775880692E-3</v>
      </c>
      <c r="L803" s="498">
        <v>1.3823966922894356E-2</v>
      </c>
      <c r="M803" s="498">
        <v>7.9049632611149057E-2</v>
      </c>
      <c r="N803" s="498">
        <v>1.7234557317020009E-2</v>
      </c>
      <c r="O803" s="499">
        <v>4.5863040398000002E-2</v>
      </c>
      <c r="P803" s="499">
        <v>0.11621964859</v>
      </c>
      <c r="Q803" s="499">
        <v>4.7515852991E-3</v>
      </c>
      <c r="R803" s="499">
        <v>5.0494983840000001E-4</v>
      </c>
      <c r="S803" s="499">
        <v>4.0800799999999996E-4</v>
      </c>
      <c r="T803" s="499">
        <v>1.067453E-4</v>
      </c>
      <c r="U803" s="499">
        <v>5.7081094779999999E-4</v>
      </c>
      <c r="V803" s="499">
        <v>3.26407E-3</v>
      </c>
      <c r="W803" s="499">
        <v>7.1163900000000002E-4</v>
      </c>
    </row>
    <row r="804" spans="1:23" customFormat="1" x14ac:dyDescent="0.3">
      <c r="A804" s="225" t="s">
        <v>1858</v>
      </c>
      <c r="B804" s="496" t="s">
        <v>355</v>
      </c>
      <c r="C804" s="496" t="s">
        <v>257</v>
      </c>
      <c r="D804" s="496" t="s">
        <v>516</v>
      </c>
      <c r="E804" s="497">
        <v>3.68794E-2</v>
      </c>
      <c r="F804" s="498">
        <v>1.1107131151537173</v>
      </c>
      <c r="G804" s="498">
        <v>2.8146106463228793</v>
      </c>
      <c r="H804" s="498">
        <v>0.11507422333063985</v>
      </c>
      <c r="I804" s="498">
        <v>1.2228863284109829E-2</v>
      </c>
      <c r="J804" s="498">
        <v>9.8811531640970313E-3</v>
      </c>
      <c r="K804" s="498">
        <v>2.5851722099600317E-3</v>
      </c>
      <c r="L804" s="498">
        <v>1.3823878517546382E-2</v>
      </c>
      <c r="M804" s="498">
        <v>7.9048737235421412E-2</v>
      </c>
      <c r="N804" s="498">
        <v>1.723455370748982E-2</v>
      </c>
      <c r="O804" s="499">
        <v>4.0962433259000001E-2</v>
      </c>
      <c r="P804" s="499">
        <v>0.10380115187</v>
      </c>
      <c r="Q804" s="499">
        <v>4.2438683118999994E-3</v>
      </c>
      <c r="R804" s="499">
        <v>4.5099314060000002E-4</v>
      </c>
      <c r="S804" s="499">
        <v>3.6441100000000003E-4</v>
      </c>
      <c r="T804" s="499">
        <v>9.5339599999999991E-5</v>
      </c>
      <c r="U804" s="499">
        <v>5.0981634540000001E-4</v>
      </c>
      <c r="V804" s="499">
        <v>2.9152700000000002E-3</v>
      </c>
      <c r="W804" s="499">
        <v>6.3560000000000005E-4</v>
      </c>
    </row>
    <row r="805" spans="1:23" customFormat="1" x14ac:dyDescent="0.3">
      <c r="A805" s="225" t="s">
        <v>1859</v>
      </c>
      <c r="B805" s="496" t="s">
        <v>355</v>
      </c>
      <c r="C805" s="496" t="s">
        <v>257</v>
      </c>
      <c r="D805" s="496" t="s">
        <v>518</v>
      </c>
      <c r="E805" s="497">
        <v>4.6065700000000001E-2</v>
      </c>
      <c r="F805" s="498">
        <v>1.1107106650284269</v>
      </c>
      <c r="G805" s="498">
        <v>2.814614476063535</v>
      </c>
      <c r="H805" s="498">
        <v>0.11507425796416856</v>
      </c>
      <c r="I805" s="498">
        <v>1.2228835033441366E-2</v>
      </c>
      <c r="J805" s="498">
        <v>9.8810611800102897E-3</v>
      </c>
      <c r="K805" s="498">
        <v>2.5851620620114314E-3</v>
      </c>
      <c r="L805" s="498">
        <v>1.3823865266347846E-2</v>
      </c>
      <c r="M805" s="498">
        <v>7.9048619688835725E-2</v>
      </c>
      <c r="N805" s="498">
        <v>1.7234471635077724E-2</v>
      </c>
      <c r="O805" s="499">
        <v>5.1165664281999999E-2</v>
      </c>
      <c r="P805" s="499">
        <v>0.12965718606999999</v>
      </c>
      <c r="Q805" s="499">
        <v>5.3009762451E-3</v>
      </c>
      <c r="R805" s="499">
        <v>5.6332984599999998E-4</v>
      </c>
      <c r="S805" s="499">
        <v>4.5517799999999998E-4</v>
      </c>
      <c r="T805" s="499">
        <v>1.190873E-4</v>
      </c>
      <c r="U805" s="499">
        <v>6.3680603020000001E-4</v>
      </c>
      <c r="V805" s="499">
        <v>3.6414299999999998E-3</v>
      </c>
      <c r="W805" s="499">
        <v>7.9391800000000001E-4</v>
      </c>
    </row>
    <row r="806" spans="1:23" customFormat="1" x14ac:dyDescent="0.3">
      <c r="A806" s="225" t="s">
        <v>1860</v>
      </c>
      <c r="B806" s="496" t="s">
        <v>355</v>
      </c>
      <c r="C806" s="496" t="s">
        <v>257</v>
      </c>
      <c r="D806" s="496" t="s">
        <v>520</v>
      </c>
      <c r="E806" s="497">
        <v>2.8068000000000003E-2</v>
      </c>
      <c r="F806" s="498">
        <v>1.5821628262434089</v>
      </c>
      <c r="G806" s="498">
        <v>1.4267280087644292</v>
      </c>
      <c r="H806" s="498">
        <v>4.9065394203363262E-2</v>
      </c>
      <c r="I806" s="498">
        <v>6.4318416673792211E-3</v>
      </c>
      <c r="J806" s="498">
        <v>9.8811457887986315E-3</v>
      </c>
      <c r="K806" s="498">
        <v>2.5851646002565194E-3</v>
      </c>
      <c r="L806" s="498">
        <v>7.2707217913638303E-3</v>
      </c>
      <c r="M806" s="498">
        <v>7.904923756591134E-2</v>
      </c>
      <c r="N806" s="498">
        <v>1.7234501923899102E-2</v>
      </c>
      <c r="O806" s="499">
        <v>4.4408146207000003E-2</v>
      </c>
      <c r="P806" s="499">
        <v>4.0045401750000001E-2</v>
      </c>
      <c r="Q806" s="499">
        <v>1.3771674845000001E-3</v>
      </c>
      <c r="R806" s="499">
        <v>1.8052893191999999E-4</v>
      </c>
      <c r="S806" s="499">
        <v>2.7734400000000001E-4</v>
      </c>
      <c r="T806" s="499">
        <v>7.2560399999999997E-5</v>
      </c>
      <c r="U806" s="499">
        <v>2.0407461924000001E-4</v>
      </c>
      <c r="V806" s="499">
        <v>2.2187539999999999E-3</v>
      </c>
      <c r="W806" s="499">
        <v>4.8373800000000005E-4</v>
      </c>
    </row>
    <row r="807" spans="1:23" customFormat="1" x14ac:dyDescent="0.3">
      <c r="A807" s="225" t="s">
        <v>1861</v>
      </c>
      <c r="B807" s="496" t="s">
        <v>355</v>
      </c>
      <c r="C807" s="496" t="s">
        <v>257</v>
      </c>
      <c r="D807" s="496" t="s">
        <v>522</v>
      </c>
      <c r="E807" s="497">
        <v>0.10014880000000001</v>
      </c>
      <c r="F807" s="498">
        <v>1.5821677565782115</v>
      </c>
      <c r="G807" s="498">
        <v>1.4267241861110667</v>
      </c>
      <c r="H807" s="498">
        <v>4.9065092182831942E-2</v>
      </c>
      <c r="I807" s="498">
        <v>6.4318403116163146E-3</v>
      </c>
      <c r="J807" s="498">
        <v>9.8811867940504505E-3</v>
      </c>
      <c r="K807" s="498">
        <v>2.5851732621858668E-3</v>
      </c>
      <c r="L807" s="498">
        <v>7.270735741217069E-3</v>
      </c>
      <c r="M807" s="498">
        <v>7.90494743821194E-2</v>
      </c>
      <c r="N807" s="498">
        <v>1.7234525026760178E-2</v>
      </c>
      <c r="O807" s="499">
        <v>0.15845220222</v>
      </c>
      <c r="P807" s="499">
        <v>0.14288471517000001</v>
      </c>
      <c r="Q807" s="499">
        <v>4.9138101039999998E-3</v>
      </c>
      <c r="R807" s="499">
        <v>6.4414108900000006E-4</v>
      </c>
      <c r="S807" s="499">
        <v>9.8958899999999992E-4</v>
      </c>
      <c r="T807" s="499">
        <v>2.5890199999999998E-4</v>
      </c>
      <c r="U807" s="499">
        <v>7.2815545960000006E-4</v>
      </c>
      <c r="V807" s="499">
        <v>7.9167100000000004E-3</v>
      </c>
      <c r="W807" s="499">
        <v>1.726017E-3</v>
      </c>
    </row>
    <row r="808" spans="1:23" customFormat="1" x14ac:dyDescent="0.3">
      <c r="A808" s="225" t="s">
        <v>1862</v>
      </c>
      <c r="B808" s="496" t="s">
        <v>355</v>
      </c>
      <c r="C808" s="496" t="s">
        <v>257</v>
      </c>
      <c r="D808" s="496" t="s">
        <v>524</v>
      </c>
      <c r="E808" s="497">
        <v>0.13383640000000002</v>
      </c>
      <c r="F808" s="498">
        <v>1.5821662419939566</v>
      </c>
      <c r="G808" s="498">
        <v>1.4267242515489058</v>
      </c>
      <c r="H808" s="498">
        <v>4.9065049351297546E-2</v>
      </c>
      <c r="I808" s="498">
        <v>4.8775231566300335E-3</v>
      </c>
      <c r="J808" s="498">
        <v>9.8811309927642997E-3</v>
      </c>
      <c r="K808" s="498">
        <v>2.5851636774449995E-3</v>
      </c>
      <c r="L808" s="498">
        <v>5.5136897450917674E-3</v>
      </c>
      <c r="M808" s="498">
        <v>7.9049047942114398E-2</v>
      </c>
      <c r="N808" s="498">
        <v>1.7234541574638888E-2</v>
      </c>
      <c r="O808" s="499">
        <v>0.21175143403000002</v>
      </c>
      <c r="P808" s="499">
        <v>0.19094763762</v>
      </c>
      <c r="Q808" s="499">
        <v>6.5666895709999996E-3</v>
      </c>
      <c r="R808" s="499">
        <v>6.5279014019999993E-4</v>
      </c>
      <c r="S808" s="499">
        <v>1.3224550000000002E-3</v>
      </c>
      <c r="T808" s="499">
        <v>3.45989E-4</v>
      </c>
      <c r="U808" s="499">
        <v>7.3793238619999989E-4</v>
      </c>
      <c r="V808" s="499">
        <v>1.0579640000000001E-2</v>
      </c>
      <c r="W808" s="499">
        <v>2.3066090000000003E-3</v>
      </c>
    </row>
    <row r="809" spans="1:23" customFormat="1" x14ac:dyDescent="0.3">
      <c r="A809" s="225" t="s">
        <v>1863</v>
      </c>
      <c r="B809" s="496" t="s">
        <v>355</v>
      </c>
      <c r="C809" s="496" t="s">
        <v>257</v>
      </c>
      <c r="D809" s="496" t="s">
        <v>526</v>
      </c>
      <c r="E809" s="497">
        <v>7.1358699999999997E-2</v>
      </c>
      <c r="F809" s="498">
        <v>15.230897854697465</v>
      </c>
      <c r="G809" s="498">
        <v>0.33811245235689552</v>
      </c>
      <c r="H809" s="498">
        <v>0.40745305308252533</v>
      </c>
      <c r="I809" s="498">
        <v>7.8757901469617576E-3</v>
      </c>
      <c r="J809" s="498">
        <v>9.3611851112758507E-3</v>
      </c>
      <c r="K809" s="498">
        <v>2.5851704136986798E-3</v>
      </c>
      <c r="L809" s="498">
        <v>8.903014932166645E-3</v>
      </c>
      <c r="M809" s="498">
        <v>7.4889396807957545E-2</v>
      </c>
      <c r="N809" s="498">
        <v>1.7234576863087474E-2</v>
      </c>
      <c r="O809" s="499">
        <v>1.086857070744</v>
      </c>
      <c r="P809" s="499">
        <v>2.4127265054000001E-2</v>
      </c>
      <c r="Q809" s="499">
        <v>2.9075320178999997E-2</v>
      </c>
      <c r="R809" s="499">
        <v>5.6200614635999995E-4</v>
      </c>
      <c r="S809" s="499">
        <v>6.6800200000000001E-4</v>
      </c>
      <c r="T809" s="499">
        <v>1.8447439999999998E-4</v>
      </c>
      <c r="U809" s="499">
        <v>6.3530757163999998E-4</v>
      </c>
      <c r="V809" s="499">
        <v>5.3440099999999997E-3</v>
      </c>
      <c r="W809" s="499">
        <v>1.2298370000000001E-3</v>
      </c>
    </row>
    <row r="810" spans="1:23" customFormat="1" x14ac:dyDescent="0.3">
      <c r="A810" s="225" t="s">
        <v>1864</v>
      </c>
      <c r="B810" s="496" t="s">
        <v>355</v>
      </c>
      <c r="C810" s="496" t="s">
        <v>257</v>
      </c>
      <c r="D810" s="496" t="s">
        <v>528</v>
      </c>
      <c r="E810" s="497">
        <v>0.53861200000000009</v>
      </c>
      <c r="F810" s="498">
        <v>15.230883149725589</v>
      </c>
      <c r="G810" s="498">
        <v>0.33811219241309137</v>
      </c>
      <c r="H810" s="498">
        <v>0.40745558200522819</v>
      </c>
      <c r="I810" s="498">
        <v>7.8757784754145844E-3</v>
      </c>
      <c r="J810" s="498">
        <v>9.3612099247695913E-3</v>
      </c>
      <c r="K810" s="498">
        <v>2.5851763421535349E-3</v>
      </c>
      <c r="L810" s="498">
        <v>8.9030121330382524E-3</v>
      </c>
      <c r="M810" s="498">
        <v>7.4889530868231663E-2</v>
      </c>
      <c r="N810" s="498">
        <v>1.723459559014652E-2</v>
      </c>
      <c r="O810" s="499">
        <v>8.2035364350400002</v>
      </c>
      <c r="P810" s="499">
        <v>0.18211128418</v>
      </c>
      <c r="Q810" s="499">
        <v>0.21946046593500002</v>
      </c>
      <c r="R810" s="499">
        <v>4.2419887962000004E-3</v>
      </c>
      <c r="S810" s="499">
        <v>5.0420600000000001E-3</v>
      </c>
      <c r="T810" s="499">
        <v>1.392407E-3</v>
      </c>
      <c r="U810" s="499">
        <v>4.7952691710000002E-3</v>
      </c>
      <c r="V810" s="499">
        <v>4.0336400000000001E-2</v>
      </c>
      <c r="W810" s="499">
        <v>9.2827599999999993E-3</v>
      </c>
    </row>
    <row r="811" spans="1:23" customFormat="1" x14ac:dyDescent="0.3">
      <c r="A811" s="225" t="s">
        <v>1865</v>
      </c>
      <c r="B811" s="496" t="s">
        <v>355</v>
      </c>
      <c r="C811" s="496" t="s">
        <v>257</v>
      </c>
      <c r="D811" s="496" t="s">
        <v>530</v>
      </c>
      <c r="E811" s="497">
        <v>0.42269699999999999</v>
      </c>
      <c r="F811" s="498">
        <v>15.230894843138229</v>
      </c>
      <c r="G811" s="498">
        <v>0.33811386539294108</v>
      </c>
      <c r="H811" s="498">
        <v>0.40745485199800335</v>
      </c>
      <c r="I811" s="498">
        <v>7.8757801938504415E-3</v>
      </c>
      <c r="J811" s="498">
        <v>9.3611736066260224E-3</v>
      </c>
      <c r="K811" s="498">
        <v>2.585180401091089E-3</v>
      </c>
      <c r="L811" s="498">
        <v>8.9029775863088689E-3</v>
      </c>
      <c r="M811" s="498">
        <v>7.4889578113873534E-2</v>
      </c>
      <c r="N811" s="498">
        <v>1.7234591208359653E-2</v>
      </c>
      <c r="O811" s="499">
        <v>6.43805355751</v>
      </c>
      <c r="P811" s="499">
        <v>0.14291971656000002</v>
      </c>
      <c r="Q811" s="499">
        <v>0.17222994357500002</v>
      </c>
      <c r="R811" s="499">
        <v>3.3290686606000002E-3</v>
      </c>
      <c r="S811" s="499">
        <v>3.9569399999999999E-3</v>
      </c>
      <c r="T811" s="499">
        <v>1.0927479999999999E-3</v>
      </c>
      <c r="U811" s="499">
        <v>3.7632619168E-3</v>
      </c>
      <c r="V811" s="499">
        <v>3.1655599999999999E-2</v>
      </c>
      <c r="W811" s="499">
        <v>7.2850099999999997E-3</v>
      </c>
    </row>
    <row r="812" spans="1:23" customFormat="1" x14ac:dyDescent="0.3">
      <c r="A812" s="225" t="s">
        <v>1866</v>
      </c>
      <c r="B812" s="496" t="s">
        <v>355</v>
      </c>
      <c r="C812" s="496" t="s">
        <v>257</v>
      </c>
      <c r="D812" s="496" t="s">
        <v>532</v>
      </c>
      <c r="E812" s="497">
        <v>0.417904</v>
      </c>
      <c r="F812" s="498">
        <v>15.230873117366668</v>
      </c>
      <c r="G812" s="498">
        <v>0.33811270461637122</v>
      </c>
      <c r="H812" s="498">
        <v>0.40745233479937976</v>
      </c>
      <c r="I812" s="498">
        <v>7.8757598410161191E-3</v>
      </c>
      <c r="J812" s="498">
        <v>9.3611451433822119E-3</v>
      </c>
      <c r="K812" s="498">
        <v>2.5851654925533136E-3</v>
      </c>
      <c r="L812" s="498">
        <v>8.9029995975152196E-3</v>
      </c>
      <c r="M812" s="498">
        <v>7.488920900493895E-2</v>
      </c>
      <c r="N812" s="498">
        <v>1.7234532332784564E-2</v>
      </c>
      <c r="O812" s="499">
        <v>6.3650427992400003</v>
      </c>
      <c r="P812" s="499">
        <v>0.14129865171</v>
      </c>
      <c r="Q812" s="499">
        <v>0.170275960522</v>
      </c>
      <c r="R812" s="499">
        <v>3.2913115406E-3</v>
      </c>
      <c r="S812" s="499">
        <v>3.9120600000000002E-3</v>
      </c>
      <c r="T812" s="499">
        <v>1.080351E-3</v>
      </c>
      <c r="U812" s="499">
        <v>3.7205991438000003E-3</v>
      </c>
      <c r="V812" s="499">
        <v>3.1296500000000005E-2</v>
      </c>
      <c r="W812" s="499">
        <v>7.2023800000000004E-3</v>
      </c>
    </row>
    <row r="813" spans="1:23" customFormat="1" x14ac:dyDescent="0.3">
      <c r="A813" s="225" t="s">
        <v>1867</v>
      </c>
      <c r="B813" s="496" t="s">
        <v>355</v>
      </c>
      <c r="C813" s="496" t="s">
        <v>257</v>
      </c>
      <c r="D813" s="496" t="s">
        <v>534</v>
      </c>
      <c r="E813" s="497">
        <v>1.008008</v>
      </c>
      <c r="F813" s="498">
        <v>15.1979815764359</v>
      </c>
      <c r="G813" s="498">
        <v>0.33794734327505338</v>
      </c>
      <c r="H813" s="498">
        <v>0.40766277379743021</v>
      </c>
      <c r="I813" s="498">
        <v>7.8662695911143575E-3</v>
      </c>
      <c r="J813" s="498">
        <v>9.3735069562939973E-3</v>
      </c>
      <c r="K813" s="498">
        <v>2.5851778954135286E-3</v>
      </c>
      <c r="L813" s="498">
        <v>8.8922600475393049E-3</v>
      </c>
      <c r="M813" s="498">
        <v>7.4987896921453009E-2</v>
      </c>
      <c r="N813" s="498">
        <v>1.7234635042579025E-2</v>
      </c>
      <c r="O813" s="499">
        <v>15.319687012899999</v>
      </c>
      <c r="P813" s="499">
        <v>0.34065362560000001</v>
      </c>
      <c r="Q813" s="499">
        <v>0.41092733729000003</v>
      </c>
      <c r="R813" s="499">
        <v>7.929262678000001E-3</v>
      </c>
      <c r="S813" s="499">
        <v>9.4485699999999999E-3</v>
      </c>
      <c r="T813" s="499">
        <v>2.6058800000000001E-3</v>
      </c>
      <c r="U813" s="499">
        <v>8.9634692659999998E-3</v>
      </c>
      <c r="V813" s="499">
        <v>7.55884E-2</v>
      </c>
      <c r="W813" s="499">
        <v>1.737265E-2</v>
      </c>
    </row>
    <row r="814" spans="1:23" customFormat="1" x14ac:dyDescent="0.3">
      <c r="A814" s="225" t="s">
        <v>1868</v>
      </c>
      <c r="B814" s="496" t="s">
        <v>355</v>
      </c>
      <c r="C814" s="496" t="s">
        <v>257</v>
      </c>
      <c r="D814" s="496" t="s">
        <v>536</v>
      </c>
      <c r="E814" s="497">
        <v>1.1586689999999999</v>
      </c>
      <c r="F814" s="498">
        <v>15.197951477427981</v>
      </c>
      <c r="G814" s="498">
        <v>0.33794695646470213</v>
      </c>
      <c r="H814" s="498">
        <v>0.40766228935097076</v>
      </c>
      <c r="I814" s="498">
        <v>7.8662392365723092E-3</v>
      </c>
      <c r="J814" s="498">
        <v>9.3734793974810764E-3</v>
      </c>
      <c r="K814" s="498">
        <v>2.5851731598929462E-3</v>
      </c>
      <c r="L814" s="498">
        <v>8.8922405104477648E-3</v>
      </c>
      <c r="M814" s="498">
        <v>7.4987766135108463E-2</v>
      </c>
      <c r="N814" s="498">
        <v>1.7234576915408976E-2</v>
      </c>
      <c r="O814" s="499">
        <v>17.609395240400001</v>
      </c>
      <c r="P814" s="499">
        <v>0.39156866209999996</v>
      </c>
      <c r="Q814" s="499">
        <v>0.47234565713999993</v>
      </c>
      <c r="R814" s="499">
        <v>9.1143675500000004E-3</v>
      </c>
      <c r="S814" s="499">
        <v>1.0860760000000001E-2</v>
      </c>
      <c r="T814" s="499">
        <v>2.9953599999999999E-3</v>
      </c>
      <c r="U814" s="499">
        <v>1.0303163420000001E-2</v>
      </c>
      <c r="V814" s="499">
        <v>8.6885999999999991E-2</v>
      </c>
      <c r="W814" s="499">
        <v>1.9969170000000001E-2</v>
      </c>
    </row>
    <row r="815" spans="1:23" customFormat="1" x14ac:dyDescent="0.3">
      <c r="A815" s="225" t="s">
        <v>1869</v>
      </c>
      <c r="B815" s="496" t="s">
        <v>355</v>
      </c>
      <c r="C815" s="496" t="s">
        <v>257</v>
      </c>
      <c r="D815" s="496" t="s">
        <v>538</v>
      </c>
      <c r="E815" s="497">
        <v>1.303369</v>
      </c>
      <c r="F815" s="498">
        <v>15.197953172048743</v>
      </c>
      <c r="G815" s="498">
        <v>0.3379469805557751</v>
      </c>
      <c r="H815" s="498">
        <v>0.40766248114693526</v>
      </c>
      <c r="I815" s="498">
        <v>7.8662539557101622E-3</v>
      </c>
      <c r="J815" s="498">
        <v>9.3734851757253709E-3</v>
      </c>
      <c r="K815" s="498">
        <v>2.5851773365792802E-3</v>
      </c>
      <c r="L815" s="498">
        <v>8.8922462786823978E-3</v>
      </c>
      <c r="M815" s="498">
        <v>7.4987896750651581E-2</v>
      </c>
      <c r="N815" s="498">
        <v>1.7234628106085077E-2</v>
      </c>
      <c r="O815" s="499">
        <v>19.808541027899999</v>
      </c>
      <c r="P815" s="499">
        <v>0.44046961810000002</v>
      </c>
      <c r="Q815" s="499">
        <v>0.53133464038999989</v>
      </c>
      <c r="R815" s="499">
        <v>1.0252631551999999E-2</v>
      </c>
      <c r="S815" s="499">
        <v>1.221711E-2</v>
      </c>
      <c r="T815" s="499">
        <v>3.3694399999999996E-3</v>
      </c>
      <c r="U815" s="499">
        <v>1.1589878139999999E-2</v>
      </c>
      <c r="V815" s="499">
        <v>9.7736900000000002E-2</v>
      </c>
      <c r="W815" s="499">
        <v>2.246308E-2</v>
      </c>
    </row>
    <row r="816" spans="1:23" customFormat="1" x14ac:dyDescent="0.3">
      <c r="A816" s="225" t="s">
        <v>1870</v>
      </c>
      <c r="B816" s="496" t="s">
        <v>355</v>
      </c>
      <c r="C816" s="496" t="s">
        <v>257</v>
      </c>
      <c r="D816" s="496" t="s">
        <v>540</v>
      </c>
      <c r="E816" s="497">
        <v>1.555461</v>
      </c>
      <c r="F816" s="498">
        <v>15.198012207956355</v>
      </c>
      <c r="G816" s="498">
        <v>0.33794741603936063</v>
      </c>
      <c r="H816" s="498">
        <v>0.40766256610098228</v>
      </c>
      <c r="I816" s="498">
        <v>7.8662581164040749E-3</v>
      </c>
      <c r="J816" s="498">
        <v>9.3734912029295493E-3</v>
      </c>
      <c r="K816" s="498">
        <v>2.5851692842186334E-3</v>
      </c>
      <c r="L816" s="498">
        <v>8.8922460312408982E-3</v>
      </c>
      <c r="M816" s="498">
        <v>7.4987929623436395E-2</v>
      </c>
      <c r="N816" s="498">
        <v>1.7234633333783361E-2</v>
      </c>
      <c r="O816" s="499">
        <v>23.639915266999999</v>
      </c>
      <c r="P816" s="499">
        <v>0.52566402569999993</v>
      </c>
      <c r="Q816" s="499">
        <v>0.63410322272999997</v>
      </c>
      <c r="R816" s="499">
        <v>1.2235657715999999E-2</v>
      </c>
      <c r="S816" s="499">
        <v>1.45801E-2</v>
      </c>
      <c r="T816" s="499">
        <v>4.0211299999999995E-3</v>
      </c>
      <c r="U816" s="499">
        <v>1.3831541903999999E-2</v>
      </c>
      <c r="V816" s="499">
        <v>0.1166408</v>
      </c>
      <c r="W816" s="499">
        <v>2.68078E-2</v>
      </c>
    </row>
    <row r="817" spans="1:23" customFormat="1" x14ac:dyDescent="0.3">
      <c r="A817" s="225" t="s">
        <v>1871</v>
      </c>
      <c r="B817" s="496" t="s">
        <v>355</v>
      </c>
      <c r="C817" s="496" t="s">
        <v>257</v>
      </c>
      <c r="D817" s="496" t="s">
        <v>542</v>
      </c>
      <c r="E817" s="497">
        <v>1.1526909999999999</v>
      </c>
      <c r="F817" s="498">
        <v>15.198029853794297</v>
      </c>
      <c r="G817" s="498">
        <v>0.33794710056728133</v>
      </c>
      <c r="H817" s="498">
        <v>0.40766192109593985</v>
      </c>
      <c r="I817" s="498">
        <v>7.8662496506002044E-3</v>
      </c>
      <c r="J817" s="498">
        <v>9.3734921154064715E-3</v>
      </c>
      <c r="K817" s="498">
        <v>2.5851767733069838E-3</v>
      </c>
      <c r="L817" s="498">
        <v>8.8922633923575363E-3</v>
      </c>
      <c r="M817" s="498">
        <v>7.4988006326066572E-2</v>
      </c>
      <c r="N817" s="498">
        <v>1.7234558090589762E-2</v>
      </c>
      <c r="O817" s="499">
        <v>17.518632230200001</v>
      </c>
      <c r="P817" s="499">
        <v>0.38954858130000003</v>
      </c>
      <c r="Q817" s="499">
        <v>0.46990822748999994</v>
      </c>
      <c r="R817" s="499">
        <v>9.0673551760000002E-3</v>
      </c>
      <c r="S817" s="499">
        <v>1.080474E-2</v>
      </c>
      <c r="T817" s="499">
        <v>2.9799100000000001E-3</v>
      </c>
      <c r="U817" s="499">
        <v>1.0250031982E-2</v>
      </c>
      <c r="V817" s="499">
        <v>8.6438000000000001E-2</v>
      </c>
      <c r="W817" s="499">
        <v>1.9866120000000001E-2</v>
      </c>
    </row>
    <row r="818" spans="1:23" customFormat="1" x14ac:dyDescent="0.3">
      <c r="A818" s="225" t="s">
        <v>1872</v>
      </c>
      <c r="B818" s="496" t="s">
        <v>355</v>
      </c>
      <c r="C818" s="496" t="s">
        <v>257</v>
      </c>
      <c r="D818" s="496" t="s">
        <v>544</v>
      </c>
      <c r="E818" s="497">
        <v>1.307536</v>
      </c>
      <c r="F818" s="498">
        <v>15.198017316463945</v>
      </c>
      <c r="G818" s="498">
        <v>0.33794761635626092</v>
      </c>
      <c r="H818" s="498">
        <v>0.40766315473531894</v>
      </c>
      <c r="I818" s="498">
        <v>7.86626359809596E-3</v>
      </c>
      <c r="J818" s="498">
        <v>9.3735009972956765E-3</v>
      </c>
      <c r="K818" s="498">
        <v>2.5851754750920814E-3</v>
      </c>
      <c r="L818" s="498">
        <v>8.8922582200413602E-3</v>
      </c>
      <c r="M818" s="498">
        <v>7.4988069162149257E-2</v>
      </c>
      <c r="N818" s="498">
        <v>1.7234630633496898E-2</v>
      </c>
      <c r="O818" s="499">
        <v>19.8719547699</v>
      </c>
      <c r="P818" s="499">
        <v>0.44187867450000001</v>
      </c>
      <c r="Q818" s="499">
        <v>0.53303425068999999</v>
      </c>
      <c r="R818" s="499">
        <v>1.0285422839999999E-2</v>
      </c>
      <c r="S818" s="499">
        <v>1.225619E-2</v>
      </c>
      <c r="T818" s="499">
        <v>3.3802099999999998E-3</v>
      </c>
      <c r="U818" s="499">
        <v>1.1626947744000001E-2</v>
      </c>
      <c r="V818" s="499">
        <v>9.8049599999999987E-2</v>
      </c>
      <c r="W818" s="499">
        <v>2.25349E-2</v>
      </c>
    </row>
    <row r="819" spans="1:23" customFormat="1" x14ac:dyDescent="0.3">
      <c r="A819" s="225" t="s">
        <v>1873</v>
      </c>
      <c r="B819" s="496" t="s">
        <v>355</v>
      </c>
      <c r="C819" s="496" t="s">
        <v>257</v>
      </c>
      <c r="D819" s="496" t="s">
        <v>546</v>
      </c>
      <c r="E819" s="497">
        <v>1.3448980000000001</v>
      </c>
      <c r="F819" s="498">
        <v>15.198010143668883</v>
      </c>
      <c r="G819" s="498">
        <v>0.33794695166473587</v>
      </c>
      <c r="H819" s="498">
        <v>0.40766209854576324</v>
      </c>
      <c r="I819" s="498">
        <v>7.8662540891576895E-3</v>
      </c>
      <c r="J819" s="498">
        <v>9.3734915212900904E-3</v>
      </c>
      <c r="K819" s="498">
        <v>2.5851700277641871E-3</v>
      </c>
      <c r="L819" s="498">
        <v>8.8922491772610267E-3</v>
      </c>
      <c r="M819" s="498">
        <v>7.4987917299304471E-2</v>
      </c>
      <c r="N819" s="498">
        <v>1.7234615561923652E-2</v>
      </c>
      <c r="O819" s="499">
        <v>20.439773446199997</v>
      </c>
      <c r="P819" s="499">
        <v>0.45450417939999999</v>
      </c>
      <c r="Q819" s="499">
        <v>0.54826394100999998</v>
      </c>
      <c r="R819" s="499">
        <v>1.0579309392E-2</v>
      </c>
      <c r="S819" s="499">
        <v>1.260639E-2</v>
      </c>
      <c r="T819" s="499">
        <v>3.47679E-3</v>
      </c>
      <c r="U819" s="499">
        <v>1.1959168134000001E-2</v>
      </c>
      <c r="V819" s="499">
        <v>0.1008511</v>
      </c>
      <c r="W819" s="499">
        <v>2.3178799999999999E-2</v>
      </c>
    </row>
    <row r="820" spans="1:23" customFormat="1" x14ac:dyDescent="0.3">
      <c r="A820" s="225" t="s">
        <v>1874</v>
      </c>
      <c r="B820" s="496" t="s">
        <v>355</v>
      </c>
      <c r="C820" s="496" t="s">
        <v>257</v>
      </c>
      <c r="D820" s="496" t="s">
        <v>548</v>
      </c>
      <c r="E820" s="497">
        <v>1.400045</v>
      </c>
      <c r="F820" s="498">
        <v>15.137179877503936</v>
      </c>
      <c r="G820" s="498">
        <v>0.33775265366470364</v>
      </c>
      <c r="H820" s="498">
        <v>0.40898487037202369</v>
      </c>
      <c r="I820" s="498">
        <v>7.8736482270212738E-3</v>
      </c>
      <c r="J820" s="498">
        <v>9.3997121521093956E-3</v>
      </c>
      <c r="K820" s="498">
        <v>2.5851740479770294E-3</v>
      </c>
      <c r="L820" s="498">
        <v>8.9006152687949314E-3</v>
      </c>
      <c r="M820" s="498">
        <v>7.5197654361109825E-2</v>
      </c>
      <c r="N820" s="498">
        <v>1.7234588888214306E-2</v>
      </c>
      <c r="O820" s="499">
        <v>21.192733001599997</v>
      </c>
      <c r="P820" s="499">
        <v>0.47286891399999997</v>
      </c>
      <c r="Q820" s="499">
        <v>0.57259722283999992</v>
      </c>
      <c r="R820" s="499">
        <v>1.1023461832E-2</v>
      </c>
      <c r="S820" s="499">
        <v>1.316002E-2</v>
      </c>
      <c r="T820" s="499">
        <v>3.6193599999999999E-3</v>
      </c>
      <c r="U820" s="499">
        <v>1.2461261903999999E-2</v>
      </c>
      <c r="V820" s="499">
        <v>0.1052801</v>
      </c>
      <c r="W820" s="499">
        <v>2.41292E-2</v>
      </c>
    </row>
    <row r="821" spans="1:23" customFormat="1" x14ac:dyDescent="0.3">
      <c r="A821" s="225" t="s">
        <v>1875</v>
      </c>
      <c r="B821" s="496" t="s">
        <v>355</v>
      </c>
      <c r="C821" s="496" t="s">
        <v>257</v>
      </c>
      <c r="D821" s="496" t="s">
        <v>550</v>
      </c>
      <c r="E821" s="497">
        <v>1.5488569999999999</v>
      </c>
      <c r="F821" s="498">
        <v>15.137153527084813</v>
      </c>
      <c r="G821" s="498">
        <v>0.33775159637074309</v>
      </c>
      <c r="H821" s="498">
        <v>0.40898421302935006</v>
      </c>
      <c r="I821" s="498">
        <v>7.8736518025873271E-3</v>
      </c>
      <c r="J821" s="498">
        <v>9.3996992621010224E-3</v>
      </c>
      <c r="K821" s="498">
        <v>2.5851773275389531E-3</v>
      </c>
      <c r="L821" s="498">
        <v>8.9006021950380192E-3</v>
      </c>
      <c r="M821" s="498">
        <v>7.519771031153942E-2</v>
      </c>
      <c r="N821" s="498">
        <v>1.7234580080665935E-2</v>
      </c>
      <c r="O821" s="499">
        <v>23.4452862005</v>
      </c>
      <c r="P821" s="499">
        <v>0.52312892430000002</v>
      </c>
      <c r="Q821" s="499">
        <v>0.63345806124000004</v>
      </c>
      <c r="R821" s="499">
        <v>1.219516071E-2</v>
      </c>
      <c r="S821" s="499">
        <v>1.4558790000000002E-2</v>
      </c>
      <c r="T821" s="499">
        <v>4.0040700000000002E-3</v>
      </c>
      <c r="U821" s="499">
        <v>1.3785760014E-2</v>
      </c>
      <c r="V821" s="499">
        <v>0.1164705</v>
      </c>
      <c r="W821" s="499">
        <v>2.66939E-2</v>
      </c>
    </row>
    <row r="822" spans="1:23" customFormat="1" x14ac:dyDescent="0.3">
      <c r="A822" s="225" t="s">
        <v>1876</v>
      </c>
      <c r="B822" s="496" t="s">
        <v>355</v>
      </c>
      <c r="C822" s="496" t="s">
        <v>257</v>
      </c>
      <c r="D822" s="496" t="s">
        <v>552</v>
      </c>
      <c r="E822" s="497">
        <v>1.6265529999999999</v>
      </c>
      <c r="F822" s="498">
        <v>6.517965275708816</v>
      </c>
      <c r="G822" s="498">
        <v>0.23970420576519794</v>
      </c>
      <c r="H822" s="498">
        <v>0.16178604301857977</v>
      </c>
      <c r="I822" s="498">
        <v>4.5111759334002643E-3</v>
      </c>
      <c r="J822" s="498">
        <v>9.3997060040465954E-3</v>
      </c>
      <c r="K822" s="498">
        <v>2.5851724475009423E-3</v>
      </c>
      <c r="L822" s="498">
        <v>5.0995615943655081E-3</v>
      </c>
      <c r="M822" s="498">
        <v>7.5197672624255099E-2</v>
      </c>
      <c r="N822" s="498">
        <v>1.7234605942751328E-2</v>
      </c>
      <c r="O822" s="499">
        <v>10.601815973100001</v>
      </c>
      <c r="P822" s="499">
        <v>0.38989159499999998</v>
      </c>
      <c r="Q822" s="499">
        <v>0.26315357362999997</v>
      </c>
      <c r="R822" s="499">
        <v>7.3376667480000001E-3</v>
      </c>
      <c r="S822" s="499">
        <v>1.528912E-2</v>
      </c>
      <c r="T822" s="499">
        <v>4.20492E-3</v>
      </c>
      <c r="U822" s="499">
        <v>8.2947072100000001E-3</v>
      </c>
      <c r="V822" s="499">
        <v>0.12231300000000001</v>
      </c>
      <c r="W822" s="499">
        <v>2.8033000000000002E-2</v>
      </c>
    </row>
    <row r="823" spans="1:23" customFormat="1" x14ac:dyDescent="0.3">
      <c r="A823" s="225" t="s">
        <v>1877</v>
      </c>
      <c r="B823" s="496" t="s">
        <v>355</v>
      </c>
      <c r="C823" s="496" t="s">
        <v>257</v>
      </c>
      <c r="D823" s="496" t="s">
        <v>554</v>
      </c>
      <c r="E823" s="497">
        <v>1.671554</v>
      </c>
      <c r="F823" s="498">
        <v>6.4984578400099551</v>
      </c>
      <c r="G823" s="498">
        <v>0.23934793772740817</v>
      </c>
      <c r="H823" s="498">
        <v>0.16188571563945883</v>
      </c>
      <c r="I823" s="498">
        <v>4.5004125071639919E-3</v>
      </c>
      <c r="J823" s="498">
        <v>9.4127500517482525E-3</v>
      </c>
      <c r="K823" s="498">
        <v>2.5851812146062887E-3</v>
      </c>
      <c r="L823" s="498">
        <v>5.0873983371162402E-3</v>
      </c>
      <c r="M823" s="498">
        <v>7.5302024343814195E-2</v>
      </c>
      <c r="N823" s="498">
        <v>1.7234561372232067E-2</v>
      </c>
      <c r="O823" s="499">
        <v>10.8625231963</v>
      </c>
      <c r="P823" s="499">
        <v>0.40008300270000002</v>
      </c>
      <c r="Q823" s="499">
        <v>0.27060071551999998</v>
      </c>
      <c r="R823" s="499">
        <v>7.5226825279999998E-3</v>
      </c>
      <c r="S823" s="499">
        <v>1.5733919999999998E-2</v>
      </c>
      <c r="T823" s="499">
        <v>4.3212700000000003E-3</v>
      </c>
      <c r="U823" s="499">
        <v>8.5038610399999996E-3</v>
      </c>
      <c r="V823" s="499">
        <v>0.12587139999999999</v>
      </c>
      <c r="W823" s="499">
        <v>2.8808500000000001E-2</v>
      </c>
    </row>
    <row r="824" spans="1:23" customFormat="1" x14ac:dyDescent="0.3">
      <c r="A824" s="225" t="s">
        <v>1878</v>
      </c>
      <c r="B824" s="496" t="s">
        <v>355</v>
      </c>
      <c r="C824" s="496" t="s">
        <v>257</v>
      </c>
      <c r="D824" s="496" t="s">
        <v>556</v>
      </c>
      <c r="E824" s="497">
        <v>1.7208770000000002</v>
      </c>
      <c r="F824" s="498">
        <v>6.4984569281244378</v>
      </c>
      <c r="G824" s="498">
        <v>0.23934800389568806</v>
      </c>
      <c r="H824" s="498">
        <v>0.16188509994032108</v>
      </c>
      <c r="I824" s="498">
        <v>4.5004008002896192E-3</v>
      </c>
      <c r="J824" s="498">
        <v>9.4127296721380985E-3</v>
      </c>
      <c r="K824" s="498">
        <v>2.5851702358739175E-3</v>
      </c>
      <c r="L824" s="498">
        <v>5.0873802183421593E-3</v>
      </c>
      <c r="M824" s="498">
        <v>7.530177926719922E-2</v>
      </c>
      <c r="N824" s="498">
        <v>1.7234526349065037E-2</v>
      </c>
      <c r="O824" s="499">
        <v>11.1830450631</v>
      </c>
      <c r="P824" s="499">
        <v>0.41188847490000002</v>
      </c>
      <c r="Q824" s="499">
        <v>0.27858434512999997</v>
      </c>
      <c r="R824" s="499">
        <v>7.744636228E-3</v>
      </c>
      <c r="S824" s="499">
        <v>1.6198149999999998E-2</v>
      </c>
      <c r="T824" s="499">
        <v>4.4487600000000004E-3</v>
      </c>
      <c r="U824" s="499">
        <v>8.7547556080000005E-3</v>
      </c>
      <c r="V824" s="499">
        <v>0.12958510000000001</v>
      </c>
      <c r="W824" s="499">
        <v>2.9658500000000001E-2</v>
      </c>
    </row>
    <row r="825" spans="1:23" customFormat="1" x14ac:dyDescent="0.3">
      <c r="A825" s="225" t="s">
        <v>1879</v>
      </c>
      <c r="B825" s="496" t="s">
        <v>355</v>
      </c>
      <c r="C825" s="496" t="s">
        <v>257</v>
      </c>
      <c r="D825" s="496" t="s">
        <v>558</v>
      </c>
      <c r="E825" s="497">
        <v>1.7827919999999999</v>
      </c>
      <c r="F825" s="498">
        <v>6.4984885374738059</v>
      </c>
      <c r="G825" s="498">
        <v>0.23934764543480117</v>
      </c>
      <c r="H825" s="498">
        <v>0.16188538985478956</v>
      </c>
      <c r="I825" s="498">
        <v>4.5004044824073696E-3</v>
      </c>
      <c r="J825" s="498">
        <v>9.4127301446270805E-3</v>
      </c>
      <c r="K825" s="498">
        <v>2.5851641694600381E-3</v>
      </c>
      <c r="L825" s="498">
        <v>5.0873842299045549E-3</v>
      </c>
      <c r="M825" s="498">
        <v>7.5301829938658027E-2</v>
      </c>
      <c r="N825" s="498">
        <v>1.7234596071779549E-2</v>
      </c>
      <c r="O825" s="499">
        <v>11.5854533767</v>
      </c>
      <c r="P825" s="499">
        <v>0.42670706750000004</v>
      </c>
      <c r="Q825" s="499">
        <v>0.28860797794999998</v>
      </c>
      <c r="R825" s="499">
        <v>8.0232851079999994E-3</v>
      </c>
      <c r="S825" s="499">
        <v>1.6780940000000001E-2</v>
      </c>
      <c r="T825" s="499">
        <v>4.6088099999999996E-3</v>
      </c>
      <c r="U825" s="499">
        <v>9.0697479060000002E-3</v>
      </c>
      <c r="V825" s="499">
        <v>0.13424750000000002</v>
      </c>
      <c r="W825" s="499">
        <v>3.0725700000000002E-2</v>
      </c>
    </row>
    <row r="826" spans="1:23" customFormat="1" x14ac:dyDescent="0.3">
      <c r="A826" s="225" t="s">
        <v>1880</v>
      </c>
      <c r="B826" s="496" t="s">
        <v>355</v>
      </c>
      <c r="C826" s="496" t="s">
        <v>257</v>
      </c>
      <c r="D826" s="496" t="s">
        <v>1718</v>
      </c>
      <c r="E826" s="497">
        <v>1.8413589999999997</v>
      </c>
      <c r="F826" s="498">
        <v>6.4871515802730491</v>
      </c>
      <c r="G826" s="498">
        <v>0.23923342476942305</v>
      </c>
      <c r="H826" s="498">
        <v>0.16190633379476793</v>
      </c>
      <c r="I826" s="498">
        <v>4.4997560367098441E-3</v>
      </c>
      <c r="J826" s="498">
        <v>9.4313276226960646E-3</v>
      </c>
      <c r="K826" s="498">
        <v>2.5851775780822758E-3</v>
      </c>
      <c r="L826" s="498">
        <v>5.086663601177174E-3</v>
      </c>
      <c r="M826" s="498">
        <v>7.5450414612251077E-2</v>
      </c>
      <c r="N826" s="498">
        <v>1.7234553392358579E-2</v>
      </c>
      <c r="O826" s="499">
        <v>11.9451749467</v>
      </c>
      <c r="P826" s="499">
        <v>0.44051461980000001</v>
      </c>
      <c r="Q826" s="499">
        <v>0.29812768489000002</v>
      </c>
      <c r="R826" s="499">
        <v>8.2856662760000012E-3</v>
      </c>
      <c r="S826" s="499">
        <v>1.736646E-2</v>
      </c>
      <c r="T826" s="499">
        <v>4.7602400000000007E-3</v>
      </c>
      <c r="U826" s="499">
        <v>9.3663738019999984E-3</v>
      </c>
      <c r="V826" s="499">
        <v>0.13893130000000001</v>
      </c>
      <c r="W826" s="499">
        <v>3.1734999999999999E-2</v>
      </c>
    </row>
    <row r="827" spans="1:23" customFormat="1" x14ac:dyDescent="0.3">
      <c r="A827" s="225" t="s">
        <v>1881</v>
      </c>
      <c r="B827" s="496" t="s">
        <v>355</v>
      </c>
      <c r="C827" s="496" t="s">
        <v>257</v>
      </c>
      <c r="D827" s="496" t="s">
        <v>1720</v>
      </c>
      <c r="E827" s="497">
        <v>1.8990649999999998</v>
      </c>
      <c r="F827" s="498">
        <v>6.4871329880230553</v>
      </c>
      <c r="G827" s="498">
        <v>0.23923308159541673</v>
      </c>
      <c r="H827" s="498">
        <v>0.16190650255783767</v>
      </c>
      <c r="I827" s="498">
        <v>4.4997526466971907E-3</v>
      </c>
      <c r="J827" s="498">
        <v>9.4313201496525941E-3</v>
      </c>
      <c r="K827" s="498">
        <v>2.5851774425835875E-3</v>
      </c>
      <c r="L827" s="498">
        <v>5.0866607451561692E-3</v>
      </c>
      <c r="M827" s="498">
        <v>7.5450392693246424E-2</v>
      </c>
      <c r="N827" s="498">
        <v>1.7234586493879885E-2</v>
      </c>
      <c r="O827" s="499">
        <v>12.319487207900002</v>
      </c>
      <c r="P827" s="499">
        <v>0.4543191721</v>
      </c>
      <c r="Q827" s="499">
        <v>0.30747097227999998</v>
      </c>
      <c r="R827" s="499">
        <v>8.5453227599999997E-3</v>
      </c>
      <c r="S827" s="499">
        <v>1.791069E-2</v>
      </c>
      <c r="T827" s="499">
        <v>4.9094200000000003E-3</v>
      </c>
      <c r="U827" s="499">
        <v>9.6598993879999998E-3</v>
      </c>
      <c r="V827" s="499">
        <v>0.1432852</v>
      </c>
      <c r="W827" s="499">
        <v>3.2729599999999998E-2</v>
      </c>
    </row>
    <row r="828" spans="1:23" customFormat="1" x14ac:dyDescent="0.3">
      <c r="A828" s="225" t="s">
        <v>1882</v>
      </c>
      <c r="B828" s="496" t="s">
        <v>355</v>
      </c>
      <c r="C828" s="496" t="s">
        <v>723</v>
      </c>
      <c r="D828" s="496" t="s">
        <v>724</v>
      </c>
      <c r="E828" s="497">
        <v>243.60371388000004</v>
      </c>
      <c r="F828" s="498">
        <v>12.187680772778144</v>
      </c>
      <c r="G828" s="498">
        <v>0.41924815771158874</v>
      </c>
      <c r="H828" s="498">
        <v>0.34236598904898219</v>
      </c>
      <c r="I828" s="498">
        <v>7.594958223715754E-3</v>
      </c>
      <c r="J828" s="498">
        <v>1.1763009752435716E-2</v>
      </c>
      <c r="K828" s="498">
        <v>2.5854220950434709E-3</v>
      </c>
      <c r="L828" s="498">
        <v>8.5855662805278884E-3</v>
      </c>
      <c r="M828" s="498">
        <v>9.4104120146101269E-2</v>
      </c>
      <c r="N828" s="498">
        <v>1.7236229674923373E-2</v>
      </c>
      <c r="O828" s="499">
        <v>2968.9642998326249</v>
      </c>
      <c r="P828" s="499">
        <v>102.130408255891</v>
      </c>
      <c r="Q828" s="499">
        <v>83.40162643853148</v>
      </c>
      <c r="R828" s="499">
        <v>1.8501600300606058</v>
      </c>
      <c r="S828" s="499">
        <v>2.8655128621000001</v>
      </c>
      <c r="T828" s="499">
        <v>0.62981842430000001</v>
      </c>
      <c r="U828" s="499">
        <v>2.0914758316994919</v>
      </c>
      <c r="V828" s="499">
        <v>22.924113159000001</v>
      </c>
      <c r="W828" s="499">
        <v>4.1988095620999992</v>
      </c>
    </row>
    <row r="829" spans="1:23" customFormat="1" x14ac:dyDescent="0.3">
      <c r="A829" s="225" t="s">
        <v>1883</v>
      </c>
      <c r="B829" s="496" t="s">
        <v>355</v>
      </c>
      <c r="C829" s="496" t="s">
        <v>723</v>
      </c>
      <c r="D829" s="496" t="s">
        <v>510</v>
      </c>
      <c r="E829" s="497">
        <v>1.296306E-2</v>
      </c>
      <c r="F829" s="498">
        <v>1.5324121222535418</v>
      </c>
      <c r="G829" s="498">
        <v>3.4435222447477676</v>
      </c>
      <c r="H829" s="498">
        <v>0.17124906363929501</v>
      </c>
      <c r="I829" s="498">
        <v>1.5295813405939647E-2</v>
      </c>
      <c r="J829" s="498">
        <v>1.194555143615782E-2</v>
      </c>
      <c r="K829" s="498">
        <v>2.5854312176291708E-3</v>
      </c>
      <c r="L829" s="498">
        <v>1.7290894148295231E-2</v>
      </c>
      <c r="M829" s="498">
        <v>9.5564550345365984E-2</v>
      </c>
      <c r="N829" s="498">
        <v>1.723629297403545E-2</v>
      </c>
      <c r="O829" s="499">
        <v>1.9864750285499999E-2</v>
      </c>
      <c r="P829" s="499">
        <v>4.4638585469999999E-2</v>
      </c>
      <c r="Q829" s="499">
        <v>2.2199118868999998E-3</v>
      </c>
      <c r="R829" s="499">
        <v>1.9828054692999999E-4</v>
      </c>
      <c r="S829" s="499">
        <v>1.5485090000000001E-4</v>
      </c>
      <c r="T829" s="499">
        <v>3.35151E-5</v>
      </c>
      <c r="U829" s="499">
        <v>2.2414289829799999E-4</v>
      </c>
      <c r="V829" s="499">
        <v>1.238809E-3</v>
      </c>
      <c r="W829" s="499">
        <v>2.234351E-4</v>
      </c>
    </row>
    <row r="830" spans="1:23" customFormat="1" x14ac:dyDescent="0.3">
      <c r="A830" s="225" t="s">
        <v>1884</v>
      </c>
      <c r="B830" s="496" t="s">
        <v>355</v>
      </c>
      <c r="C830" s="496" t="s">
        <v>723</v>
      </c>
      <c r="D830" s="496" t="s">
        <v>512</v>
      </c>
      <c r="E830" s="497">
        <v>4.6648300000000004E-2</v>
      </c>
      <c r="F830" s="498">
        <v>1.5324142502727858</v>
      </c>
      <c r="G830" s="498">
        <v>3.4435215242570463</v>
      </c>
      <c r="H830" s="498">
        <v>0.17124966825157614</v>
      </c>
      <c r="I830" s="498">
        <v>1.5295853875918307E-2</v>
      </c>
      <c r="J830" s="498">
        <v>1.1945558573409964E-2</v>
      </c>
      <c r="K830" s="498">
        <v>2.5854254067136421E-3</v>
      </c>
      <c r="L830" s="498">
        <v>1.7290896478971363E-2</v>
      </c>
      <c r="M830" s="498">
        <v>9.5564468587279711E-2</v>
      </c>
      <c r="N830" s="498">
        <v>1.7236255126124637E-2</v>
      </c>
      <c r="O830" s="499">
        <v>7.1484519671000002E-2</v>
      </c>
      <c r="P830" s="499">
        <v>0.16063442511999998</v>
      </c>
      <c r="Q830" s="499">
        <v>7.9885058995000004E-3</v>
      </c>
      <c r="R830" s="499">
        <v>7.1352558035999998E-4</v>
      </c>
      <c r="S830" s="499">
        <v>5.5724000000000008E-4</v>
      </c>
      <c r="T830" s="499">
        <v>1.206057E-4</v>
      </c>
      <c r="U830" s="499">
        <v>8.0659092621999994E-4</v>
      </c>
      <c r="V830" s="499">
        <v>4.4579200000000006E-3</v>
      </c>
      <c r="W830" s="499">
        <v>8.0404200000000004E-4</v>
      </c>
    </row>
    <row r="831" spans="1:23" customFormat="1" x14ac:dyDescent="0.3">
      <c r="A831" s="225" t="s">
        <v>1885</v>
      </c>
      <c r="B831" s="496" t="s">
        <v>355</v>
      </c>
      <c r="C831" s="496" t="s">
        <v>723</v>
      </c>
      <c r="D831" s="496" t="s">
        <v>514</v>
      </c>
      <c r="E831" s="497">
        <v>1.6888220000000002E-2</v>
      </c>
      <c r="F831" s="498">
        <v>1.5324161712838886</v>
      </c>
      <c r="G831" s="498">
        <v>3.4435142430640999</v>
      </c>
      <c r="H831" s="498">
        <v>0.17124994192401563</v>
      </c>
      <c r="I831" s="498">
        <v>1.5295830558578699E-2</v>
      </c>
      <c r="J831" s="498">
        <v>1.1945498104595982E-2</v>
      </c>
      <c r="K831" s="498">
        <v>2.5854234490076513E-3</v>
      </c>
      <c r="L831" s="498">
        <v>1.729086302641723E-2</v>
      </c>
      <c r="M831" s="498">
        <v>9.5564245373402273E-2</v>
      </c>
      <c r="N831" s="498">
        <v>1.7236274752460586E-2</v>
      </c>
      <c r="O831" s="499">
        <v>2.5879781432199999E-2</v>
      </c>
      <c r="P831" s="499">
        <v>5.8154826110000002E-2</v>
      </c>
      <c r="Q831" s="499">
        <v>2.8921066941999998E-3</v>
      </c>
      <c r="R831" s="499">
        <v>2.5831935155599999E-4</v>
      </c>
      <c r="S831" s="499">
        <v>2.0173819999999999E-4</v>
      </c>
      <c r="T831" s="499">
        <v>4.3663199999999999E-5</v>
      </c>
      <c r="U831" s="499">
        <v>2.9201189878000003E-4</v>
      </c>
      <c r="V831" s="499">
        <v>1.6139100000000001E-3</v>
      </c>
      <c r="W831" s="499">
        <v>2.9108999999999998E-4</v>
      </c>
    </row>
    <row r="832" spans="1:23" customFormat="1" x14ac:dyDescent="0.3">
      <c r="A832" s="225" t="s">
        <v>1886</v>
      </c>
      <c r="B832" s="496" t="s">
        <v>355</v>
      </c>
      <c r="C832" s="496" t="s">
        <v>723</v>
      </c>
      <c r="D832" s="496" t="s">
        <v>526</v>
      </c>
      <c r="E832" s="497">
        <v>2.71635E-2</v>
      </c>
      <c r="F832" s="498">
        <v>17.690486052239219</v>
      </c>
      <c r="G832" s="498">
        <v>0.51160034056730541</v>
      </c>
      <c r="H832" s="498">
        <v>0.51096534865904619</v>
      </c>
      <c r="I832" s="498">
        <v>1.0000717646584572E-2</v>
      </c>
      <c r="J832" s="498">
        <v>1.1636460691737073E-2</v>
      </c>
      <c r="K832" s="498">
        <v>2.5854289763837502E-3</v>
      </c>
      <c r="L832" s="498">
        <v>1.1305086850958086E-2</v>
      </c>
      <c r="M832" s="498">
        <v>9.3091464649253594E-2</v>
      </c>
      <c r="N832" s="498">
        <v>1.7236254532736944E-2</v>
      </c>
      <c r="O832" s="499">
        <v>0.48053551788000004</v>
      </c>
      <c r="P832" s="499">
        <v>1.3896855851000001E-2</v>
      </c>
      <c r="Q832" s="499">
        <v>1.3879607248300001E-2</v>
      </c>
      <c r="R832" s="499">
        <v>2.71654493793E-4</v>
      </c>
      <c r="S832" s="499">
        <v>3.16087E-4</v>
      </c>
      <c r="T832" s="499">
        <v>7.0229300000000002E-5</v>
      </c>
      <c r="U832" s="499">
        <v>3.0708572667599999E-4</v>
      </c>
      <c r="V832" s="499">
        <v>2.5286900000000001E-3</v>
      </c>
      <c r="W832" s="499">
        <v>4.68197E-4</v>
      </c>
    </row>
    <row r="833" spans="1:23" customFormat="1" x14ac:dyDescent="0.3">
      <c r="A833" s="225" t="s">
        <v>1887</v>
      </c>
      <c r="B833" s="496" t="s">
        <v>355</v>
      </c>
      <c r="C833" s="496" t="s">
        <v>723</v>
      </c>
      <c r="D833" s="496" t="s">
        <v>528</v>
      </c>
      <c r="E833" s="497">
        <v>0.1156688</v>
      </c>
      <c r="F833" s="498">
        <v>17.690453418864895</v>
      </c>
      <c r="G833" s="498">
        <v>0.51159834752327327</v>
      </c>
      <c r="H833" s="498">
        <v>0.51096478423395075</v>
      </c>
      <c r="I833" s="498">
        <v>1.000068743859191E-2</v>
      </c>
      <c r="J833" s="498">
        <v>1.1636379040847663E-2</v>
      </c>
      <c r="K833" s="498">
        <v>2.5854249374074943E-3</v>
      </c>
      <c r="L833" s="498">
        <v>1.1305076781275505E-2</v>
      </c>
      <c r="M833" s="498">
        <v>9.3091049617528662E-2</v>
      </c>
      <c r="N833" s="498">
        <v>1.7236177776548213E-2</v>
      </c>
      <c r="O833" s="499">
        <v>2.0462335184159999</v>
      </c>
      <c r="P833" s="499">
        <v>5.9175966939999998E-2</v>
      </c>
      <c r="Q833" s="499">
        <v>5.9102683434599998E-2</v>
      </c>
      <c r="R833" s="499">
        <v>1.156767515197E-3</v>
      </c>
      <c r="S833" s="499">
        <v>1.3459660000000001E-3</v>
      </c>
      <c r="T833" s="499">
        <v>2.9905299999999997E-4</v>
      </c>
      <c r="U833" s="499">
        <v>1.3076446651980001E-3</v>
      </c>
      <c r="V833" s="499">
        <v>1.076773E-2</v>
      </c>
      <c r="W833" s="499">
        <v>1.993688E-3</v>
      </c>
    </row>
    <row r="834" spans="1:23" customFormat="1" x14ac:dyDescent="0.3">
      <c r="A834" s="225" t="s">
        <v>1888</v>
      </c>
      <c r="B834" s="496" t="s">
        <v>355</v>
      </c>
      <c r="C834" s="496" t="s">
        <v>723</v>
      </c>
      <c r="D834" s="496" t="s">
        <v>530</v>
      </c>
      <c r="E834" s="497">
        <v>0.63407600000000008</v>
      </c>
      <c r="F834" s="498">
        <v>17.69053518070389</v>
      </c>
      <c r="G834" s="498">
        <v>0.51159951677716853</v>
      </c>
      <c r="H834" s="498">
        <v>0.51096648202739103</v>
      </c>
      <c r="I834" s="498">
        <v>1.0000720434253936E-2</v>
      </c>
      <c r="J834" s="498">
        <v>1.1636459982715005E-2</v>
      </c>
      <c r="K834" s="498">
        <v>2.5854282451945819E-3</v>
      </c>
      <c r="L834" s="498">
        <v>1.1305124725931905E-2</v>
      </c>
      <c r="M834" s="498">
        <v>9.3091522151918682E-2</v>
      </c>
      <c r="N834" s="498">
        <v>1.7236277670184645E-2</v>
      </c>
      <c r="O834" s="499">
        <v>11.217143785240001</v>
      </c>
      <c r="P834" s="499">
        <v>0.32439297519999999</v>
      </c>
      <c r="Q834" s="499">
        <v>0.32399158305800002</v>
      </c>
      <c r="R834" s="499">
        <v>6.34121681007E-3</v>
      </c>
      <c r="S834" s="499">
        <v>7.3784000000000002E-3</v>
      </c>
      <c r="T834" s="499">
        <v>1.639358E-3</v>
      </c>
      <c r="U834" s="499">
        <v>7.1683082657199998E-3</v>
      </c>
      <c r="V834" s="499">
        <v>5.9027099999999999E-2</v>
      </c>
      <c r="W834" s="499">
        <v>1.0929110000000001E-2</v>
      </c>
    </row>
    <row r="835" spans="1:23" customFormat="1" x14ac:dyDescent="0.3">
      <c r="A835" s="225" t="s">
        <v>1889</v>
      </c>
      <c r="B835" s="496" t="s">
        <v>355</v>
      </c>
      <c r="C835" s="496" t="s">
        <v>723</v>
      </c>
      <c r="D835" s="496" t="s">
        <v>532</v>
      </c>
      <c r="E835" s="497">
        <v>1.9387159999999999</v>
      </c>
      <c r="F835" s="498">
        <v>17.690438361059591</v>
      </c>
      <c r="G835" s="498">
        <v>0.51159926064467409</v>
      </c>
      <c r="H835" s="498">
        <v>0.51096551292195458</v>
      </c>
      <c r="I835" s="498">
        <v>1.0000722357993642E-2</v>
      </c>
      <c r="J835" s="498">
        <v>1.1636402650001341E-2</v>
      </c>
      <c r="K835" s="498">
        <v>2.5854276748115764E-3</v>
      </c>
      <c r="L835" s="498">
        <v>1.1305081040080137E-2</v>
      </c>
      <c r="M835" s="498">
        <v>9.3091510050982207E-2</v>
      </c>
      <c r="N835" s="498">
        <v>1.723625327278467E-2</v>
      </c>
      <c r="O835" s="499">
        <v>34.296735897600001</v>
      </c>
      <c r="P835" s="499">
        <v>0.99184567219999997</v>
      </c>
      <c r="Q835" s="499">
        <v>0.99061701535000002</v>
      </c>
      <c r="R835" s="499">
        <v>1.9388560446999999E-2</v>
      </c>
      <c r="S835" s="499">
        <v>2.2559679999999999E-2</v>
      </c>
      <c r="T835" s="499">
        <v>5.0124100000000001E-3</v>
      </c>
      <c r="U835" s="499">
        <v>2.1917341493700001E-2</v>
      </c>
      <c r="V835" s="499">
        <v>0.180478</v>
      </c>
      <c r="W835" s="499">
        <v>3.34162E-2</v>
      </c>
    </row>
    <row r="836" spans="1:23" customFormat="1" x14ac:dyDescent="0.3">
      <c r="A836" s="225" t="s">
        <v>1890</v>
      </c>
      <c r="B836" s="496" t="s">
        <v>355</v>
      </c>
      <c r="C836" s="496" t="s">
        <v>723</v>
      </c>
      <c r="D836" s="496" t="s">
        <v>534</v>
      </c>
      <c r="E836" s="497">
        <v>5.0587900000000001</v>
      </c>
      <c r="F836" s="498">
        <v>17.623385613793022</v>
      </c>
      <c r="G836" s="498">
        <v>0.51113673922024827</v>
      </c>
      <c r="H836" s="498">
        <v>0.51127206042354001</v>
      </c>
      <c r="I836" s="498">
        <v>9.9526593791993741E-3</v>
      </c>
      <c r="J836" s="498">
        <v>1.1715429974361457E-2</v>
      </c>
      <c r="K836" s="498">
        <v>2.5854285313286376E-3</v>
      </c>
      <c r="L836" s="498">
        <v>1.1250801901897488E-2</v>
      </c>
      <c r="M836" s="498">
        <v>9.3723400259745904E-2</v>
      </c>
      <c r="N836" s="498">
        <v>1.7236275868340058E-2</v>
      </c>
      <c r="O836" s="499">
        <v>89.153006909200002</v>
      </c>
      <c r="P836" s="499">
        <v>2.5857334249999999</v>
      </c>
      <c r="Q836" s="499">
        <v>2.5864179865499999</v>
      </c>
      <c r="R836" s="499">
        <v>5.0348413740900003E-2</v>
      </c>
      <c r="S836" s="499">
        <v>5.9265899999999996E-2</v>
      </c>
      <c r="T836" s="499">
        <v>1.307914E-2</v>
      </c>
      <c r="U836" s="499">
        <v>5.6915444153299993E-2</v>
      </c>
      <c r="V836" s="499">
        <v>0.47412699999999997</v>
      </c>
      <c r="W836" s="499">
        <v>8.71947E-2</v>
      </c>
    </row>
    <row r="837" spans="1:23" customFormat="1" x14ac:dyDescent="0.3">
      <c r="A837" s="225" t="s">
        <v>1891</v>
      </c>
      <c r="B837" s="496" t="s">
        <v>355</v>
      </c>
      <c r="C837" s="496" t="s">
        <v>723</v>
      </c>
      <c r="D837" s="496" t="s">
        <v>536</v>
      </c>
      <c r="E837" s="497">
        <v>6.4316499999999994</v>
      </c>
      <c r="F837" s="498">
        <v>17.623311036887891</v>
      </c>
      <c r="G837" s="498">
        <v>0.51113656573352095</v>
      </c>
      <c r="H837" s="498">
        <v>0.51127041663492268</v>
      </c>
      <c r="I837" s="498">
        <v>9.9526696882448508E-3</v>
      </c>
      <c r="J837" s="498">
        <v>1.1715391851235688E-2</v>
      </c>
      <c r="K837" s="498">
        <v>2.5854205374981542E-3</v>
      </c>
      <c r="L837" s="498">
        <v>1.1250762992871192E-2</v>
      </c>
      <c r="M837" s="498">
        <v>9.3723072617446557E-2</v>
      </c>
      <c r="N837" s="498">
        <v>1.7236230205312789E-2</v>
      </c>
      <c r="O837" s="499">
        <v>113.3469684304</v>
      </c>
      <c r="P837" s="499">
        <v>3.2874514929999998</v>
      </c>
      <c r="Q837" s="499">
        <v>3.2883123751499999</v>
      </c>
      <c r="R837" s="499">
        <v>6.4012088000399994E-2</v>
      </c>
      <c r="S837" s="499">
        <v>7.5349300000000008E-2</v>
      </c>
      <c r="T837" s="499">
        <v>1.6628520000000001E-2</v>
      </c>
      <c r="U837" s="499">
        <v>7.23609698031E-2</v>
      </c>
      <c r="V837" s="499">
        <v>0.60279400000000005</v>
      </c>
      <c r="W837" s="499">
        <v>0.11085739999999999</v>
      </c>
    </row>
    <row r="838" spans="1:23" customFormat="1" x14ac:dyDescent="0.3">
      <c r="A838" s="225" t="s">
        <v>1892</v>
      </c>
      <c r="B838" s="496" t="s">
        <v>355</v>
      </c>
      <c r="C838" s="496" t="s">
        <v>723</v>
      </c>
      <c r="D838" s="496" t="s">
        <v>538</v>
      </c>
      <c r="E838" s="497">
        <v>5.98949</v>
      </c>
      <c r="F838" s="498">
        <v>17.623277658765602</v>
      </c>
      <c r="G838" s="498">
        <v>0.51113574828574715</v>
      </c>
      <c r="H838" s="498">
        <v>0.51127028693761911</v>
      </c>
      <c r="I838" s="498">
        <v>9.9526525160906851E-3</v>
      </c>
      <c r="J838" s="498">
        <v>1.1715404817438548E-2</v>
      </c>
      <c r="K838" s="498">
        <v>2.5854238006908768E-3</v>
      </c>
      <c r="L838" s="498">
        <v>1.1250776015153211E-2</v>
      </c>
      <c r="M838" s="498">
        <v>9.3723338714982424E-2</v>
      </c>
      <c r="N838" s="498">
        <v>1.7236242150834212E-2</v>
      </c>
      <c r="O838" s="499">
        <v>105.55444530439999</v>
      </c>
      <c r="P838" s="499">
        <v>3.0614424529999997</v>
      </c>
      <c r="Q838" s="499">
        <v>3.0622482709100001</v>
      </c>
      <c r="R838" s="499">
        <v>5.9611312718599999E-2</v>
      </c>
      <c r="S838" s="499">
        <v>7.0169300000000004E-2</v>
      </c>
      <c r="T838" s="499">
        <v>1.548537E-2</v>
      </c>
      <c r="U838" s="499">
        <v>6.7386410435000002E-2</v>
      </c>
      <c r="V838" s="499">
        <v>0.56135500000000005</v>
      </c>
      <c r="W838" s="499">
        <v>0.1032363</v>
      </c>
    </row>
    <row r="839" spans="1:23" customFormat="1" x14ac:dyDescent="0.3">
      <c r="A839" s="225" t="s">
        <v>1893</v>
      </c>
      <c r="B839" s="496" t="s">
        <v>355</v>
      </c>
      <c r="C839" s="496" t="s">
        <v>723</v>
      </c>
      <c r="D839" s="496" t="s">
        <v>540</v>
      </c>
      <c r="E839" s="497">
        <v>6.43011</v>
      </c>
      <c r="F839" s="498">
        <v>17.623328111354237</v>
      </c>
      <c r="G839" s="498">
        <v>0.51113611757808186</v>
      </c>
      <c r="H839" s="498">
        <v>0.51127149786706594</v>
      </c>
      <c r="I839" s="498">
        <v>9.9526696590260515E-3</v>
      </c>
      <c r="J839" s="498">
        <v>1.1715413888720409E-2</v>
      </c>
      <c r="K839" s="498">
        <v>2.5854238885493403E-3</v>
      </c>
      <c r="L839" s="498">
        <v>1.1250775917783678E-2</v>
      </c>
      <c r="M839" s="498">
        <v>9.3723280006096324E-2</v>
      </c>
      <c r="N839" s="498">
        <v>1.723623701616302E-2</v>
      </c>
      <c r="O839" s="499">
        <v>113.3199383221</v>
      </c>
      <c r="P839" s="499">
        <v>3.286661461</v>
      </c>
      <c r="Q839" s="499">
        <v>3.2875319711499995</v>
      </c>
      <c r="R839" s="499">
        <v>6.3996760701200001E-2</v>
      </c>
      <c r="S839" s="499">
        <v>7.5331399999999993E-2</v>
      </c>
      <c r="T839" s="499">
        <v>1.662456E-2</v>
      </c>
      <c r="U839" s="499">
        <v>7.2343726736700004E-2</v>
      </c>
      <c r="V839" s="499">
        <v>0.60265100000000005</v>
      </c>
      <c r="W839" s="499">
        <v>0.1108309</v>
      </c>
    </row>
    <row r="840" spans="1:23" customFormat="1" x14ac:dyDescent="0.3">
      <c r="A840" s="225" t="s">
        <v>1894</v>
      </c>
      <c r="B840" s="496" t="s">
        <v>355</v>
      </c>
      <c r="C840" s="496" t="s">
        <v>723</v>
      </c>
      <c r="D840" s="496" t="s">
        <v>542</v>
      </c>
      <c r="E840" s="497">
        <v>13.517469999999999</v>
      </c>
      <c r="F840" s="498">
        <v>17.623308659201761</v>
      </c>
      <c r="G840" s="498">
        <v>0.51113532044088128</v>
      </c>
      <c r="H840" s="498">
        <v>0.51127135089628462</v>
      </c>
      <c r="I840" s="498">
        <v>9.9526714506264855E-3</v>
      </c>
      <c r="J840" s="498">
        <v>1.1715394966661663E-2</v>
      </c>
      <c r="K840" s="498">
        <v>2.5854172415400219E-3</v>
      </c>
      <c r="L840" s="498">
        <v>1.1250779978783014E-2</v>
      </c>
      <c r="M840" s="498">
        <v>9.3723233711633921E-2</v>
      </c>
      <c r="N840" s="498">
        <v>1.7236250570557953E-2</v>
      </c>
      <c r="O840" s="499">
        <v>238.2225461015</v>
      </c>
      <c r="P840" s="499">
        <v>6.9092563599999997</v>
      </c>
      <c r="Q840" s="499">
        <v>6.9110951476000002</v>
      </c>
      <c r="R840" s="499">
        <v>0.13453493775369998</v>
      </c>
      <c r="S840" s="499">
        <v>0.15836250000000002</v>
      </c>
      <c r="T840" s="499">
        <v>3.4948300000000002E-2</v>
      </c>
      <c r="U840" s="499">
        <v>0.15208208083980002</v>
      </c>
      <c r="V840" s="499">
        <v>1.2669010000000001</v>
      </c>
      <c r="W840" s="499">
        <v>0.23299049999999999</v>
      </c>
    </row>
    <row r="841" spans="1:23" customFormat="1" x14ac:dyDescent="0.3">
      <c r="A841" s="225" t="s">
        <v>1895</v>
      </c>
      <c r="B841" s="496" t="s">
        <v>355</v>
      </c>
      <c r="C841" s="496" t="s">
        <v>723</v>
      </c>
      <c r="D841" s="496" t="s">
        <v>544</v>
      </c>
      <c r="E841" s="497">
        <v>15.501260000000002</v>
      </c>
      <c r="F841" s="498">
        <v>17.623392004017738</v>
      </c>
      <c r="G841" s="498">
        <v>0.51113631517695968</v>
      </c>
      <c r="H841" s="498">
        <v>0.51127190696756253</v>
      </c>
      <c r="I841" s="498">
        <v>9.9526611597057259E-3</v>
      </c>
      <c r="J841" s="498">
        <v>1.1715402489862112E-2</v>
      </c>
      <c r="K841" s="498">
        <v>2.5854220882689529E-3</v>
      </c>
      <c r="L841" s="498">
        <v>1.1250814040019971E-2</v>
      </c>
      <c r="M841" s="498">
        <v>9.3723284429781825E-2</v>
      </c>
      <c r="N841" s="498">
        <v>1.7236211766011277E-2</v>
      </c>
      <c r="O841" s="499">
        <v>273.18478153620003</v>
      </c>
      <c r="P841" s="499">
        <v>7.9232569169999998</v>
      </c>
      <c r="Q841" s="499">
        <v>7.9253587606</v>
      </c>
      <c r="R841" s="499">
        <v>0.15427878832850001</v>
      </c>
      <c r="S841" s="499">
        <v>0.1816035</v>
      </c>
      <c r="T841" s="499">
        <v>4.0077299999999996E-2</v>
      </c>
      <c r="U841" s="499">
        <v>0.174401793646</v>
      </c>
      <c r="V841" s="499">
        <v>1.4528289999999999</v>
      </c>
      <c r="W841" s="499">
        <v>0.267183</v>
      </c>
    </row>
    <row r="842" spans="1:23" customFormat="1" x14ac:dyDescent="0.3">
      <c r="A842" s="225" t="s">
        <v>1896</v>
      </c>
      <c r="B842" s="496" t="s">
        <v>355</v>
      </c>
      <c r="C842" s="496" t="s">
        <v>723</v>
      </c>
      <c r="D842" s="496" t="s">
        <v>546</v>
      </c>
      <c r="E842" s="497">
        <v>16.479990000000001</v>
      </c>
      <c r="F842" s="498">
        <v>17.623350965886509</v>
      </c>
      <c r="G842" s="498">
        <v>0.51113604601701812</v>
      </c>
      <c r="H842" s="498">
        <v>0.51127172044400504</v>
      </c>
      <c r="I842" s="498">
        <v>9.9526559796698898E-3</v>
      </c>
      <c r="J842" s="498">
        <v>1.1715383322441335E-2</v>
      </c>
      <c r="K842" s="498">
        <v>2.5854202581433602E-3</v>
      </c>
      <c r="L842" s="498">
        <v>1.1250793457945059E-2</v>
      </c>
      <c r="M842" s="498">
        <v>9.3723175802897934E-2</v>
      </c>
      <c r="N842" s="498">
        <v>1.723623618703652E-2</v>
      </c>
      <c r="O842" s="499">
        <v>290.43264768430004</v>
      </c>
      <c r="P842" s="499">
        <v>8.4235169269999997</v>
      </c>
      <c r="Q842" s="499">
        <v>8.4257528401999995</v>
      </c>
      <c r="R842" s="499">
        <v>0.16401967101839998</v>
      </c>
      <c r="S842" s="499">
        <v>0.1930694</v>
      </c>
      <c r="T842" s="499">
        <v>4.2607699999999998E-2</v>
      </c>
      <c r="U842" s="499">
        <v>0.18541296367900001</v>
      </c>
      <c r="V842" s="499">
        <v>1.544557</v>
      </c>
      <c r="W842" s="499">
        <v>0.284053</v>
      </c>
    </row>
    <row r="843" spans="1:23" customFormat="1" x14ac:dyDescent="0.3">
      <c r="A843" s="225" t="s">
        <v>1897</v>
      </c>
      <c r="B843" s="496" t="s">
        <v>355</v>
      </c>
      <c r="C843" s="496" t="s">
        <v>723</v>
      </c>
      <c r="D843" s="496" t="s">
        <v>548</v>
      </c>
      <c r="E843" s="497">
        <v>17.633130000000001</v>
      </c>
      <c r="F843" s="498">
        <v>17.623352958323338</v>
      </c>
      <c r="G843" s="498">
        <v>0.51113673545195881</v>
      </c>
      <c r="H843" s="498">
        <v>0.51127335446968281</v>
      </c>
      <c r="I843" s="498">
        <v>9.952681448614057E-3</v>
      </c>
      <c r="J843" s="498">
        <v>1.1715464015747629E-2</v>
      </c>
      <c r="K843" s="498">
        <v>2.5854343499991206E-3</v>
      </c>
      <c r="L843" s="498">
        <v>1.125080439808474E-2</v>
      </c>
      <c r="M843" s="498">
        <v>9.3723462595693446E-2</v>
      </c>
      <c r="N843" s="498">
        <v>1.72363046152328E-2</v>
      </c>
      <c r="O843" s="499">
        <v>310.75487375</v>
      </c>
      <c r="P843" s="499">
        <v>9.0129405039999995</v>
      </c>
      <c r="Q843" s="499">
        <v>9.0153495248999995</v>
      </c>
      <c r="R843" s="499">
        <v>0.17549692583199999</v>
      </c>
      <c r="S843" s="499">
        <v>0.20658029999999999</v>
      </c>
      <c r="T843" s="499">
        <v>4.5589299999999999E-2</v>
      </c>
      <c r="U843" s="499">
        <v>0.198386896556</v>
      </c>
      <c r="V843" s="499">
        <v>1.6526380000000001</v>
      </c>
      <c r="W843" s="499">
        <v>0.30392999999999998</v>
      </c>
    </row>
    <row r="844" spans="1:23" customFormat="1" x14ac:dyDescent="0.3">
      <c r="A844" s="225" t="s">
        <v>1898</v>
      </c>
      <c r="B844" s="496" t="s">
        <v>355</v>
      </c>
      <c r="C844" s="496" t="s">
        <v>723</v>
      </c>
      <c r="D844" s="496" t="s">
        <v>550</v>
      </c>
      <c r="E844" s="497">
        <v>19.456330000000001</v>
      </c>
      <c r="F844" s="498">
        <v>17.623314126559325</v>
      </c>
      <c r="G844" s="498">
        <v>0.51113482229176821</v>
      </c>
      <c r="H844" s="498">
        <v>0.5112717941307533</v>
      </c>
      <c r="I844" s="498">
        <v>9.9526451576427821E-3</v>
      </c>
      <c r="J844" s="498">
        <v>1.1715380033130603E-2</v>
      </c>
      <c r="K844" s="498">
        <v>2.5854156462189939E-3</v>
      </c>
      <c r="L844" s="498">
        <v>1.1250757157850426E-2</v>
      </c>
      <c r="M844" s="498">
        <v>9.3723122500492112E-2</v>
      </c>
      <c r="N844" s="498">
        <v>1.7236189970050879E-2</v>
      </c>
      <c r="O844" s="499">
        <v>342.88501534</v>
      </c>
      <c r="P844" s="499">
        <v>9.9448077769999994</v>
      </c>
      <c r="Q844" s="499">
        <v>9.947472746299999</v>
      </c>
      <c r="R844" s="499">
        <v>0.19364194856</v>
      </c>
      <c r="S844" s="499">
        <v>0.22793829999999998</v>
      </c>
      <c r="T844" s="499">
        <v>5.0302699999999999E-2</v>
      </c>
      <c r="U844" s="499">
        <v>0.21889844401299999</v>
      </c>
      <c r="V844" s="499">
        <v>1.8235079999999999</v>
      </c>
      <c r="W844" s="499">
        <v>0.33535300000000001</v>
      </c>
    </row>
    <row r="845" spans="1:23" customFormat="1" x14ac:dyDescent="0.3">
      <c r="A845" s="225" t="s">
        <v>1899</v>
      </c>
      <c r="B845" s="496" t="s">
        <v>355</v>
      </c>
      <c r="C845" s="496" t="s">
        <v>723</v>
      </c>
      <c r="D845" s="496" t="s">
        <v>552</v>
      </c>
      <c r="E845" s="497">
        <v>20.842669999999998</v>
      </c>
      <c r="F845" s="498">
        <v>7.7992078429491043</v>
      </c>
      <c r="G845" s="498">
        <v>0.34324470684418079</v>
      </c>
      <c r="H845" s="498">
        <v>0.20504015266278267</v>
      </c>
      <c r="I845" s="498">
        <v>5.6886231637309423E-3</v>
      </c>
      <c r="J845" s="498">
        <v>1.1715389630982981E-2</v>
      </c>
      <c r="K845" s="498">
        <v>2.5854173193741495E-3</v>
      </c>
      <c r="L845" s="498">
        <v>6.430591245459436E-3</v>
      </c>
      <c r="M845" s="498">
        <v>9.3722973112369976E-2</v>
      </c>
      <c r="N845" s="498">
        <v>1.7236227412322894E-2</v>
      </c>
      <c r="O845" s="499">
        <v>162.556315332</v>
      </c>
      <c r="P845" s="499">
        <v>7.1541361540000006</v>
      </c>
      <c r="Q845" s="499">
        <v>4.2735842386999998</v>
      </c>
      <c r="R845" s="499">
        <v>0.11856609535599999</v>
      </c>
      <c r="S845" s="499">
        <v>0.24418000000000001</v>
      </c>
      <c r="T845" s="499">
        <v>5.3886999999999997E-2</v>
      </c>
      <c r="U845" s="499">
        <v>0.13403069123400002</v>
      </c>
      <c r="V845" s="499">
        <v>1.9534370000000001</v>
      </c>
      <c r="W845" s="499">
        <v>0.35924899999999999</v>
      </c>
    </row>
    <row r="846" spans="1:23" customFormat="1" x14ac:dyDescent="0.3">
      <c r="A846" s="225" t="s">
        <v>1900</v>
      </c>
      <c r="B846" s="496" t="s">
        <v>355</v>
      </c>
      <c r="C846" s="496" t="s">
        <v>723</v>
      </c>
      <c r="D846" s="496" t="s">
        <v>554</v>
      </c>
      <c r="E846" s="497">
        <v>21.860610000000001</v>
      </c>
      <c r="F846" s="498">
        <v>7.7992215078170277</v>
      </c>
      <c r="G846" s="498">
        <v>0.34324568852378778</v>
      </c>
      <c r="H846" s="498">
        <v>0.2050409633537216</v>
      </c>
      <c r="I846" s="498">
        <v>5.6886420868859566E-3</v>
      </c>
      <c r="J846" s="498">
        <v>1.1715363843918351E-2</v>
      </c>
      <c r="K846" s="498">
        <v>2.5854264816947011E-3</v>
      </c>
      <c r="L846" s="498">
        <v>6.4306119807727227E-3</v>
      </c>
      <c r="M846" s="498">
        <v>9.3723322450745883E-2</v>
      </c>
      <c r="N846" s="498">
        <v>1.723620704088312E-2</v>
      </c>
      <c r="O846" s="499">
        <v>170.49573968600001</v>
      </c>
      <c r="P846" s="499">
        <v>7.5035601310000004</v>
      </c>
      <c r="Q846" s="499">
        <v>4.4823205339000003</v>
      </c>
      <c r="R846" s="499">
        <v>0.12435718609100002</v>
      </c>
      <c r="S846" s="499">
        <v>0.25610499999999997</v>
      </c>
      <c r="T846" s="499">
        <v>5.6519E-2</v>
      </c>
      <c r="U846" s="499">
        <v>0.14057710057299999</v>
      </c>
      <c r="V846" s="499">
        <v>2.0488490000000001</v>
      </c>
      <c r="W846" s="499">
        <v>0.37679399999999996</v>
      </c>
    </row>
    <row r="847" spans="1:23" customFormat="1" x14ac:dyDescent="0.3">
      <c r="A847" s="225" t="s">
        <v>1901</v>
      </c>
      <c r="B847" s="496" t="s">
        <v>355</v>
      </c>
      <c r="C847" s="496" t="s">
        <v>723</v>
      </c>
      <c r="D847" s="496" t="s">
        <v>556</v>
      </c>
      <c r="E847" s="497">
        <v>22.795339999999999</v>
      </c>
      <c r="F847" s="498">
        <v>7.7991810432746345</v>
      </c>
      <c r="G847" s="498">
        <v>0.34324572316096186</v>
      </c>
      <c r="H847" s="498">
        <v>0.20504053367047828</v>
      </c>
      <c r="I847" s="498">
        <v>5.688640089816603E-3</v>
      </c>
      <c r="J847" s="498">
        <v>1.1715376914755386E-2</v>
      </c>
      <c r="K847" s="498">
        <v>2.5854231610495833E-3</v>
      </c>
      <c r="L847" s="498">
        <v>6.4306076122575932E-3</v>
      </c>
      <c r="M847" s="498">
        <v>9.3723103055273579E-2</v>
      </c>
      <c r="N847" s="498">
        <v>1.7236242144227722E-2</v>
      </c>
      <c r="O847" s="499">
        <v>177.784983603</v>
      </c>
      <c r="P847" s="499">
        <v>7.8244029629999998</v>
      </c>
      <c r="Q847" s="499">
        <v>4.6739686788000006</v>
      </c>
      <c r="R847" s="499">
        <v>0.129674484985</v>
      </c>
      <c r="S847" s="499">
        <v>0.26705600000000002</v>
      </c>
      <c r="T847" s="499">
        <v>5.8935600000000005E-2</v>
      </c>
      <c r="U847" s="499">
        <v>0.14658788692800001</v>
      </c>
      <c r="V847" s="499">
        <v>2.13645</v>
      </c>
      <c r="W847" s="499">
        <v>0.39290599999999998</v>
      </c>
    </row>
    <row r="848" spans="1:23" customFormat="1" x14ac:dyDescent="0.3">
      <c r="A848" s="225" t="s">
        <v>1902</v>
      </c>
      <c r="B848" s="496" t="s">
        <v>355</v>
      </c>
      <c r="C848" s="496" t="s">
        <v>723</v>
      </c>
      <c r="D848" s="496" t="s">
        <v>558</v>
      </c>
      <c r="E848" s="497">
        <v>22.856839999999998</v>
      </c>
      <c r="F848" s="498">
        <v>7.7991907422898361</v>
      </c>
      <c r="G848" s="498">
        <v>0.34324533964450027</v>
      </c>
      <c r="H848" s="498">
        <v>0.20504045909670804</v>
      </c>
      <c r="I848" s="498">
        <v>5.688643107839929E-3</v>
      </c>
      <c r="J848" s="498">
        <v>1.1715398979036475E-2</v>
      </c>
      <c r="K848" s="498">
        <v>2.5854317569707803E-3</v>
      </c>
      <c r="L848" s="498">
        <v>6.4306090180882396E-3</v>
      </c>
      <c r="M848" s="498">
        <v>9.3723323084030863E-2</v>
      </c>
      <c r="N848" s="498">
        <v>1.723628463077136E-2</v>
      </c>
      <c r="O848" s="499">
        <v>178.264854926</v>
      </c>
      <c r="P848" s="499">
        <v>7.8455038089999993</v>
      </c>
      <c r="Q848" s="499">
        <v>4.6865769670999997</v>
      </c>
      <c r="R848" s="499">
        <v>0.130024405333</v>
      </c>
      <c r="S848" s="499">
        <v>0.26777700000000004</v>
      </c>
      <c r="T848" s="499">
        <v>5.9094800000000003E-2</v>
      </c>
      <c r="U848" s="499">
        <v>0.14698340142899999</v>
      </c>
      <c r="V848" s="499">
        <v>2.1422189999999999</v>
      </c>
      <c r="W848" s="499">
        <v>0.39396700000000001</v>
      </c>
    </row>
    <row r="849" spans="1:23" customFormat="1" x14ac:dyDescent="0.3">
      <c r="A849" s="225" t="s">
        <v>1903</v>
      </c>
      <c r="B849" s="496" t="s">
        <v>355</v>
      </c>
      <c r="C849" s="496" t="s">
        <v>723</v>
      </c>
      <c r="D849" s="496" t="s">
        <v>1718</v>
      </c>
      <c r="E849" s="497">
        <v>22.958840000000002</v>
      </c>
      <c r="F849" s="498">
        <v>7.721181395183728</v>
      </c>
      <c r="G849" s="498">
        <v>0.34194253768918637</v>
      </c>
      <c r="H849" s="498">
        <v>0.20529531774253401</v>
      </c>
      <c r="I849" s="498">
        <v>5.6414309765214611E-3</v>
      </c>
      <c r="J849" s="498">
        <v>1.1972033430260412E-2</v>
      </c>
      <c r="K849" s="498">
        <v>2.5854137229929736E-3</v>
      </c>
      <c r="L849" s="498">
        <v>6.3772402734197367E-3</v>
      </c>
      <c r="M849" s="498">
        <v>9.5776267442083299E-2</v>
      </c>
      <c r="N849" s="498">
        <v>1.7236193117770755E-2</v>
      </c>
      <c r="O849" s="499">
        <v>177.26936826299999</v>
      </c>
      <c r="P849" s="499">
        <v>7.8506040119999998</v>
      </c>
      <c r="Q849" s="499">
        <v>4.7133423527999998</v>
      </c>
      <c r="R849" s="499">
        <v>0.129520711161</v>
      </c>
      <c r="S849" s="499">
        <v>0.274864</v>
      </c>
      <c r="T849" s="499">
        <v>5.9358100000000004E-2</v>
      </c>
      <c r="U849" s="499">
        <v>0.146414039079</v>
      </c>
      <c r="V849" s="499">
        <v>2.198912</v>
      </c>
      <c r="W849" s="499">
        <v>0.39572299999999999</v>
      </c>
    </row>
    <row r="850" spans="1:23" customFormat="1" x14ac:dyDescent="0.3">
      <c r="A850" s="225" t="s">
        <v>1904</v>
      </c>
      <c r="B850" s="496" t="s">
        <v>355</v>
      </c>
      <c r="C850" s="496" t="s">
        <v>723</v>
      </c>
      <c r="D850" s="496" t="s">
        <v>1720</v>
      </c>
      <c r="E850" s="497">
        <v>22.999070000000003</v>
      </c>
      <c r="F850" s="498">
        <v>7.7212225048230199</v>
      </c>
      <c r="G850" s="498">
        <v>0.34194402482361241</v>
      </c>
      <c r="H850" s="498">
        <v>0.20529537195634429</v>
      </c>
      <c r="I850" s="498">
        <v>5.6414444469276362E-3</v>
      </c>
      <c r="J850" s="498">
        <v>1.197209278462129E-2</v>
      </c>
      <c r="K850" s="498">
        <v>2.5854175842762333E-3</v>
      </c>
      <c r="L850" s="498">
        <v>6.3772516332182127E-3</v>
      </c>
      <c r="M850" s="498">
        <v>9.5776655316932358E-2</v>
      </c>
      <c r="N850" s="498">
        <v>1.7236175201866856E-2</v>
      </c>
      <c r="O850" s="499">
        <v>177.580936874</v>
      </c>
      <c r="P850" s="499">
        <v>7.8643945630000003</v>
      </c>
      <c r="Q850" s="499">
        <v>4.7216026302999996</v>
      </c>
      <c r="R850" s="499">
        <v>0.129747975736</v>
      </c>
      <c r="S850" s="499">
        <v>0.27534700000000001</v>
      </c>
      <c r="T850" s="499">
        <v>5.9462199999999993E-2</v>
      </c>
      <c r="U850" s="499">
        <v>0.14667085672000002</v>
      </c>
      <c r="V850" s="499">
        <v>2.2027739999999998</v>
      </c>
      <c r="W850" s="499">
        <v>0.39641599999999999</v>
      </c>
    </row>
    <row r="851" spans="1:23" customFormat="1" x14ac:dyDescent="0.3">
      <c r="A851" s="225" t="s">
        <v>1905</v>
      </c>
      <c r="B851" s="496" t="s">
        <v>355</v>
      </c>
      <c r="C851" s="496" t="s">
        <v>756</v>
      </c>
      <c r="D851" s="496" t="s">
        <v>757</v>
      </c>
      <c r="E851" s="497">
        <v>334.93929851000001</v>
      </c>
      <c r="F851" s="498">
        <v>10.793665063258748</v>
      </c>
      <c r="G851" s="498">
        <v>0.34593323116194646</v>
      </c>
      <c r="H851" s="498">
        <v>0.29823165239321026</v>
      </c>
      <c r="I851" s="498">
        <v>7.1404855961161428E-3</v>
      </c>
      <c r="J851" s="498">
        <v>1.5435741933536182E-2</v>
      </c>
      <c r="K851" s="498">
        <v>2.5854242856908167E-3</v>
      </c>
      <c r="L851" s="498">
        <v>8.0718176665599047E-3</v>
      </c>
      <c r="M851" s="498">
        <v>0.12348587820239058</v>
      </c>
      <c r="N851" s="498">
        <v>1.7236246303380963E-2</v>
      </c>
      <c r="O851" s="499">
        <v>3615.22260463978</v>
      </c>
      <c r="P851" s="499">
        <v>115.86663377668002</v>
      </c>
      <c r="Q851" s="499">
        <v>99.889500446060012</v>
      </c>
      <c r="R851" s="499">
        <v>2.3916292365839</v>
      </c>
      <c r="S851" s="499">
        <v>5.1700365752000002</v>
      </c>
      <c r="T851" s="499">
        <v>0.86596019660000001</v>
      </c>
      <c r="U851" s="499">
        <v>2.7035689469381996</v>
      </c>
      <c r="V851" s="499">
        <v>41.360273421000002</v>
      </c>
      <c r="W851" s="499">
        <v>5.7730962458000006</v>
      </c>
    </row>
    <row r="852" spans="1:23" customFormat="1" x14ac:dyDescent="0.3">
      <c r="A852" s="225" t="s">
        <v>1906</v>
      </c>
      <c r="B852" s="496" t="s">
        <v>355</v>
      </c>
      <c r="C852" s="496" t="s">
        <v>756</v>
      </c>
      <c r="D852" s="496" t="s">
        <v>506</v>
      </c>
      <c r="E852" s="497">
        <v>1.2163810000000001E-2</v>
      </c>
      <c r="F852" s="498">
        <v>11.538111220086471</v>
      </c>
      <c r="G852" s="498">
        <v>6.6509207139868183</v>
      </c>
      <c r="H852" s="498">
        <v>2.0456263424042302</v>
      </c>
      <c r="I852" s="498">
        <v>0.38180769323098607</v>
      </c>
      <c r="J852" s="498">
        <v>1.5712691993709206E-2</v>
      </c>
      <c r="K852" s="498">
        <v>2.5854234816229454E-3</v>
      </c>
      <c r="L852" s="498">
        <v>0.43160745984194093</v>
      </c>
      <c r="M852" s="498">
        <v>0.1257016510451906</v>
      </c>
      <c r="N852" s="498">
        <v>1.7236277120408816E-2</v>
      </c>
      <c r="O852" s="499">
        <v>0.14034739264000001</v>
      </c>
      <c r="P852" s="499">
        <v>8.090053589E-2</v>
      </c>
      <c r="Q852" s="499">
        <v>2.4882610159999999E-2</v>
      </c>
      <c r="R852" s="499">
        <v>4.6442362370000007E-3</v>
      </c>
      <c r="S852" s="499">
        <v>1.911262E-4</v>
      </c>
      <c r="T852" s="499">
        <v>3.1448600000000002E-5</v>
      </c>
      <c r="U852" s="499">
        <v>5.2499911361000001E-3</v>
      </c>
      <c r="V852" s="499">
        <v>1.529011E-3</v>
      </c>
      <c r="W852" s="499">
        <v>2.0965879999999999E-4</v>
      </c>
    </row>
    <row r="853" spans="1:23" customFormat="1" x14ac:dyDescent="0.3">
      <c r="A853" s="225" t="s">
        <v>1907</v>
      </c>
      <c r="B853" s="496" t="s">
        <v>355</v>
      </c>
      <c r="C853" s="496" t="s">
        <v>756</v>
      </c>
      <c r="D853" s="496" t="s">
        <v>508</v>
      </c>
      <c r="E853" s="497">
        <v>3.2783100000000003E-2</v>
      </c>
      <c r="F853" s="498">
        <v>11.53804856069133</v>
      </c>
      <c r="G853" s="498">
        <v>6.6508878397711007</v>
      </c>
      <c r="H853" s="498">
        <v>2.0456219890736387</v>
      </c>
      <c r="I853" s="498">
        <v>0.38180819718086451</v>
      </c>
      <c r="J853" s="498">
        <v>1.5712730034682501E-2</v>
      </c>
      <c r="K853" s="498">
        <v>2.5854235871531368E-3</v>
      </c>
      <c r="L853" s="498">
        <v>0.43160737288419948</v>
      </c>
      <c r="M853" s="498">
        <v>0.12570196229154657</v>
      </c>
      <c r="N853" s="498">
        <v>1.7236258926093016E-2</v>
      </c>
      <c r="O853" s="499">
        <v>0.37825299976999999</v>
      </c>
      <c r="P853" s="499">
        <v>0.21803672114</v>
      </c>
      <c r="Q853" s="499">
        <v>6.7061830230000008E-2</v>
      </c>
      <c r="R853" s="499">
        <v>1.2516856309000001E-2</v>
      </c>
      <c r="S853" s="499">
        <v>5.1511199999999997E-4</v>
      </c>
      <c r="T853" s="499">
        <v>8.4758200000000004E-5</v>
      </c>
      <c r="U853" s="499">
        <v>1.4149427666000001E-2</v>
      </c>
      <c r="V853" s="499">
        <v>4.1209000000000003E-3</v>
      </c>
      <c r="W853" s="499">
        <v>5.6505800000000001E-4</v>
      </c>
    </row>
    <row r="854" spans="1:23" customFormat="1" x14ac:dyDescent="0.3">
      <c r="A854" s="225" t="s">
        <v>1908</v>
      </c>
      <c r="B854" s="496" t="s">
        <v>355</v>
      </c>
      <c r="C854" s="496" t="s">
        <v>756</v>
      </c>
      <c r="D854" s="496" t="s">
        <v>510</v>
      </c>
      <c r="E854" s="497">
        <v>9.1249799999999992E-2</v>
      </c>
      <c r="F854" s="498">
        <v>1.6767019566070283</v>
      </c>
      <c r="G854" s="498">
        <v>3.2540660571310842</v>
      </c>
      <c r="H854" s="498">
        <v>0.17209300425863949</v>
      </c>
      <c r="I854" s="498">
        <v>1.7186076364002992E-2</v>
      </c>
      <c r="J854" s="498">
        <v>1.5712626219454729E-2</v>
      </c>
      <c r="K854" s="498">
        <v>2.5854116940530283E-3</v>
      </c>
      <c r="L854" s="498">
        <v>1.9427661101722966E-2</v>
      </c>
      <c r="M854" s="498">
        <v>0.12570098783778158</v>
      </c>
      <c r="N854" s="498">
        <v>1.7236202161538986E-2</v>
      </c>
      <c r="O854" s="499">
        <v>0.15299871819999999</v>
      </c>
      <c r="P854" s="499">
        <v>0.29693287689999998</v>
      </c>
      <c r="Q854" s="499">
        <v>1.5703452220000001E-2</v>
      </c>
      <c r="R854" s="499">
        <v>1.5682260310000001E-3</v>
      </c>
      <c r="S854" s="499">
        <v>1.4337740000000001E-3</v>
      </c>
      <c r="T854" s="499">
        <v>2.3591829999999999E-4</v>
      </c>
      <c r="U854" s="499">
        <v>1.77277019E-3</v>
      </c>
      <c r="V854" s="499">
        <v>1.147019E-2</v>
      </c>
      <c r="W854" s="499">
        <v>1.5728000000000001E-3</v>
      </c>
    </row>
    <row r="855" spans="1:23" customFormat="1" x14ac:dyDescent="0.3">
      <c r="A855" s="225" t="s">
        <v>1909</v>
      </c>
      <c r="B855" s="496" t="s">
        <v>355</v>
      </c>
      <c r="C855" s="496" t="s">
        <v>756</v>
      </c>
      <c r="D855" s="496" t="s">
        <v>512</v>
      </c>
      <c r="E855" s="497">
        <v>8.5980699999999993E-2</v>
      </c>
      <c r="F855" s="498">
        <v>1.6767033345855527</v>
      </c>
      <c r="G855" s="498">
        <v>3.2540697040149715</v>
      </c>
      <c r="H855" s="498">
        <v>0.17209239050158934</v>
      </c>
      <c r="I855" s="498">
        <v>1.7186118431229334E-2</v>
      </c>
      <c r="J855" s="498">
        <v>1.5712630857855313E-2</v>
      </c>
      <c r="K855" s="498">
        <v>2.5854232403318424E-3</v>
      </c>
      <c r="L855" s="498">
        <v>1.9427729862631964E-2</v>
      </c>
      <c r="M855" s="498">
        <v>0.12570100034077414</v>
      </c>
      <c r="N855" s="498">
        <v>1.7236216964970047E-2</v>
      </c>
      <c r="O855" s="499">
        <v>0.14416412640000001</v>
      </c>
      <c r="P855" s="499">
        <v>0.27978719100000005</v>
      </c>
      <c r="Q855" s="499">
        <v>1.47966242E-2</v>
      </c>
      <c r="R855" s="499">
        <v>1.477674493E-3</v>
      </c>
      <c r="S855" s="499">
        <v>1.350983E-3</v>
      </c>
      <c r="T855" s="499">
        <v>2.2229650000000001E-4</v>
      </c>
      <c r="U855" s="499">
        <v>1.6704098130000001E-3</v>
      </c>
      <c r="V855" s="499">
        <v>1.0807859999999999E-2</v>
      </c>
      <c r="W855" s="499">
        <v>1.481982E-3</v>
      </c>
    </row>
    <row r="856" spans="1:23" customFormat="1" x14ac:dyDescent="0.3">
      <c r="A856" s="225" t="s">
        <v>1910</v>
      </c>
      <c r="B856" s="496" t="s">
        <v>355</v>
      </c>
      <c r="C856" s="496" t="s">
        <v>756</v>
      </c>
      <c r="D856" s="496" t="s">
        <v>514</v>
      </c>
      <c r="E856" s="497">
        <v>0.1139515</v>
      </c>
      <c r="F856" s="498">
        <v>1.6767151068656403</v>
      </c>
      <c r="G856" s="498">
        <v>3.2540934669574337</v>
      </c>
      <c r="H856" s="498">
        <v>0.17209383465772715</v>
      </c>
      <c r="I856" s="498">
        <v>1.718622861480542E-2</v>
      </c>
      <c r="J856" s="498">
        <v>1.5712851520164283E-2</v>
      </c>
      <c r="K856" s="498">
        <v>2.5854420521011136E-3</v>
      </c>
      <c r="L856" s="498">
        <v>1.9427788813661952E-2</v>
      </c>
      <c r="M856" s="498">
        <v>0.12570251378876102</v>
      </c>
      <c r="N856" s="498">
        <v>1.7236324225657407E-2</v>
      </c>
      <c r="O856" s="499">
        <v>0.1910642015</v>
      </c>
      <c r="P856" s="499">
        <v>0.37080883170000001</v>
      </c>
      <c r="Q856" s="499">
        <v>1.9610350599999996E-2</v>
      </c>
      <c r="R856" s="499">
        <v>1.9583965299999999E-3</v>
      </c>
      <c r="S856" s="499">
        <v>1.7905030000000001E-3</v>
      </c>
      <c r="T856" s="499">
        <v>2.9461500000000002E-4</v>
      </c>
      <c r="U856" s="499">
        <v>2.2138256769999999E-3</v>
      </c>
      <c r="V856" s="499">
        <v>1.4323990000000002E-2</v>
      </c>
      <c r="W856" s="499">
        <v>1.9641049999999998E-3</v>
      </c>
    </row>
    <row r="857" spans="1:23" customFormat="1" x14ac:dyDescent="0.3">
      <c r="A857" s="225" t="s">
        <v>1911</v>
      </c>
      <c r="B857" s="496" t="s">
        <v>355</v>
      </c>
      <c r="C857" s="496" t="s">
        <v>756</v>
      </c>
      <c r="D857" s="496" t="s">
        <v>516</v>
      </c>
      <c r="E857" s="497">
        <v>6.4915699999999993E-2</v>
      </c>
      <c r="F857" s="498">
        <v>1.6767064035356627</v>
      </c>
      <c r="G857" s="498">
        <v>3.2540733489741314</v>
      </c>
      <c r="H857" s="498">
        <v>0.17209333982380229</v>
      </c>
      <c r="I857" s="498">
        <v>1.7186164209890675E-2</v>
      </c>
      <c r="J857" s="498">
        <v>1.5712701241764319E-2</v>
      </c>
      <c r="K857" s="498">
        <v>2.5854254055644476E-3</v>
      </c>
      <c r="L857" s="498">
        <v>1.9427730857096204E-2</v>
      </c>
      <c r="M857" s="498">
        <v>0.12570148669736292</v>
      </c>
      <c r="N857" s="498">
        <v>1.72362617979934E-2</v>
      </c>
      <c r="O857" s="499">
        <v>0.10884456988000001</v>
      </c>
      <c r="P857" s="499">
        <v>0.21124044929999999</v>
      </c>
      <c r="Q857" s="499">
        <v>1.117155962E-2</v>
      </c>
      <c r="R857" s="499">
        <v>1.11565188E-3</v>
      </c>
      <c r="S857" s="499">
        <v>1.020001E-3</v>
      </c>
      <c r="T857" s="499">
        <v>1.678347E-4</v>
      </c>
      <c r="U857" s="499">
        <v>1.261164748E-3</v>
      </c>
      <c r="V857" s="499">
        <v>8.1600000000000006E-3</v>
      </c>
      <c r="W857" s="499">
        <v>1.118904E-3</v>
      </c>
    </row>
    <row r="858" spans="1:23" customFormat="1" x14ac:dyDescent="0.3">
      <c r="A858" s="225" t="s">
        <v>1912</v>
      </c>
      <c r="B858" s="496" t="s">
        <v>355</v>
      </c>
      <c r="C858" s="496" t="s">
        <v>756</v>
      </c>
      <c r="D858" s="496" t="s">
        <v>518</v>
      </c>
      <c r="E858" s="497">
        <v>5.7649900000000004E-2</v>
      </c>
      <c r="F858" s="498">
        <v>1.6767026150956028</v>
      </c>
      <c r="G858" s="498">
        <v>3.2540646830263364</v>
      </c>
      <c r="H858" s="498">
        <v>0.17209230996064173</v>
      </c>
      <c r="I858" s="498">
        <v>1.7186149915264379E-2</v>
      </c>
      <c r="J858" s="498">
        <v>1.5712707220654328E-2</v>
      </c>
      <c r="K858" s="498">
        <v>2.5854216572795442E-3</v>
      </c>
      <c r="L858" s="498">
        <v>1.9427720464389356E-2</v>
      </c>
      <c r="M858" s="498">
        <v>0.12570186591824095</v>
      </c>
      <c r="N858" s="498">
        <v>1.7236248458366799E-2</v>
      </c>
      <c r="O858" s="499">
        <v>9.6661738090000004E-2</v>
      </c>
      <c r="P858" s="499">
        <v>0.18759650357000002</v>
      </c>
      <c r="Q858" s="499">
        <v>9.9211044599999999E-3</v>
      </c>
      <c r="R858" s="499">
        <v>9.9077982399999997E-4</v>
      </c>
      <c r="S858" s="499">
        <v>9.0583599999999992E-4</v>
      </c>
      <c r="T858" s="499">
        <v>1.490493E-4</v>
      </c>
      <c r="U858" s="499">
        <v>1.1200061420000001E-3</v>
      </c>
      <c r="V858" s="499">
        <v>7.2467E-3</v>
      </c>
      <c r="W858" s="499">
        <v>9.9366800000000007E-4</v>
      </c>
    </row>
    <row r="859" spans="1:23" customFormat="1" x14ac:dyDescent="0.3">
      <c r="A859" s="225" t="s">
        <v>1913</v>
      </c>
      <c r="B859" s="496" t="s">
        <v>355</v>
      </c>
      <c r="C859" s="496" t="s">
        <v>756</v>
      </c>
      <c r="D859" s="496" t="s">
        <v>520</v>
      </c>
      <c r="E859" s="497">
        <v>0.1622555</v>
      </c>
      <c r="F859" s="498">
        <v>2.3004637439100679</v>
      </c>
      <c r="G859" s="498">
        <v>1.6494892629217499</v>
      </c>
      <c r="H859" s="498">
        <v>7.4295068025429026E-2</v>
      </c>
      <c r="I859" s="498">
        <v>8.6699341396747724E-3</v>
      </c>
      <c r="J859" s="498">
        <v>1.5712749336694285E-2</v>
      </c>
      <c r="K859" s="498">
        <v>2.5854285370911926E-3</v>
      </c>
      <c r="L859" s="498">
        <v>9.8007406842911329E-3</v>
      </c>
      <c r="M859" s="498">
        <v>0.12570217958713265</v>
      </c>
      <c r="N859" s="498">
        <v>1.7236210791005544E-2</v>
      </c>
      <c r="O859" s="499">
        <v>0.37326289500000004</v>
      </c>
      <c r="P859" s="499">
        <v>0.26763870509999999</v>
      </c>
      <c r="Q859" s="499">
        <v>1.2054783409999999E-2</v>
      </c>
      <c r="R859" s="499">
        <v>1.4067444988000001E-3</v>
      </c>
      <c r="S859" s="499">
        <v>2.5494799999999998E-3</v>
      </c>
      <c r="T859" s="499">
        <v>4.1950000000000001E-4</v>
      </c>
      <c r="U859" s="499">
        <v>1.5902240800999999E-3</v>
      </c>
      <c r="V859" s="499">
        <v>2.039587E-2</v>
      </c>
      <c r="W859" s="499">
        <v>2.7966700000000002E-3</v>
      </c>
    </row>
    <row r="860" spans="1:23" customFormat="1" x14ac:dyDescent="0.3">
      <c r="A860" s="225" t="s">
        <v>1914</v>
      </c>
      <c r="B860" s="496" t="s">
        <v>355</v>
      </c>
      <c r="C860" s="496" t="s">
        <v>756</v>
      </c>
      <c r="D860" s="496" t="s">
        <v>522</v>
      </c>
      <c r="E860" s="497">
        <v>0.2217605</v>
      </c>
      <c r="F860" s="498">
        <v>2.3004720921895467</v>
      </c>
      <c r="G860" s="498">
        <v>1.6494940762669636</v>
      </c>
      <c r="H860" s="498">
        <v>7.4294732650765125E-2</v>
      </c>
      <c r="I860" s="498">
        <v>8.669921920720778E-3</v>
      </c>
      <c r="J860" s="498">
        <v>1.5712717097950267E-2</v>
      </c>
      <c r="K860" s="498">
        <v>2.5854333842140506E-3</v>
      </c>
      <c r="L860" s="498">
        <v>9.8007483568985452E-3</v>
      </c>
      <c r="M860" s="498">
        <v>0.12570182697098897</v>
      </c>
      <c r="N860" s="498">
        <v>1.7236297717582706E-2</v>
      </c>
      <c r="O860" s="499">
        <v>0.51015384139999997</v>
      </c>
      <c r="P860" s="499">
        <v>0.36579263109999999</v>
      </c>
      <c r="Q860" s="499">
        <v>1.6475637059999999E-2</v>
      </c>
      <c r="R860" s="499">
        <v>1.9226462200999999E-3</v>
      </c>
      <c r="S860" s="499">
        <v>3.48446E-3</v>
      </c>
      <c r="T860" s="499">
        <v>5.7334699999999998E-4</v>
      </c>
      <c r="U860" s="499">
        <v>2.1734188559999999E-3</v>
      </c>
      <c r="V860" s="499">
        <v>2.78757E-2</v>
      </c>
      <c r="W860" s="499">
        <v>3.8223299999999997E-3</v>
      </c>
    </row>
    <row r="861" spans="1:23" customFormat="1" x14ac:dyDescent="0.3">
      <c r="A861" s="225" t="s">
        <v>1915</v>
      </c>
      <c r="B861" s="496" t="s">
        <v>355</v>
      </c>
      <c r="C861" s="496" t="s">
        <v>756</v>
      </c>
      <c r="D861" s="496" t="s">
        <v>524</v>
      </c>
      <c r="E861" s="497">
        <v>0.6233820000000001</v>
      </c>
      <c r="F861" s="498">
        <v>2.3004711842818688</v>
      </c>
      <c r="G861" s="498">
        <v>1.649488000455579</v>
      </c>
      <c r="H861" s="498">
        <v>7.4294872646306742E-2</v>
      </c>
      <c r="I861" s="498">
        <v>6.5956921293845493E-3</v>
      </c>
      <c r="J861" s="498">
        <v>1.5712676978161061E-2</v>
      </c>
      <c r="K861" s="498">
        <v>2.5854243465483441E-3</v>
      </c>
      <c r="L861" s="498">
        <v>7.4559600453654416E-3</v>
      </c>
      <c r="M861" s="498">
        <v>0.12570141582528849</v>
      </c>
      <c r="N861" s="498">
        <v>1.7236237170787729E-2</v>
      </c>
      <c r="O861" s="499">
        <v>1.4340723278</v>
      </c>
      <c r="P861" s="499">
        <v>1.0282611286999999</v>
      </c>
      <c r="Q861" s="499">
        <v>4.6314086300000001E-2</v>
      </c>
      <c r="R861" s="499">
        <v>4.1116357509999998E-3</v>
      </c>
      <c r="S861" s="499">
        <v>9.7949999999999999E-3</v>
      </c>
      <c r="T861" s="499">
        <v>1.611707E-3</v>
      </c>
      <c r="U861" s="499">
        <v>4.6479112850000004E-3</v>
      </c>
      <c r="V861" s="499">
        <v>7.8359999999999999E-2</v>
      </c>
      <c r="W861" s="499">
        <v>1.0744759999999999E-2</v>
      </c>
    </row>
    <row r="862" spans="1:23" customFormat="1" x14ac:dyDescent="0.3">
      <c r="A862" s="225" t="s">
        <v>1916</v>
      </c>
      <c r="B862" s="496" t="s">
        <v>355</v>
      </c>
      <c r="C862" s="496" t="s">
        <v>756</v>
      </c>
      <c r="D862" s="496" t="s">
        <v>526</v>
      </c>
      <c r="E862" s="497">
        <v>0.56116199999999994</v>
      </c>
      <c r="F862" s="498">
        <v>15.650533217502257</v>
      </c>
      <c r="G862" s="498">
        <v>0.40623940730127844</v>
      </c>
      <c r="H862" s="498">
        <v>0.4509140866630314</v>
      </c>
      <c r="I862" s="498">
        <v>9.2919464824774301E-3</v>
      </c>
      <c r="J862" s="498">
        <v>1.5382206920639673E-2</v>
      </c>
      <c r="K862" s="498">
        <v>2.58542452981492E-3</v>
      </c>
      <c r="L862" s="498">
        <v>1.050387948221726E-2</v>
      </c>
      <c r="M862" s="498">
        <v>0.12305769100544942</v>
      </c>
      <c r="N862" s="498">
        <v>1.7236252632929529E-2</v>
      </c>
      <c r="O862" s="499">
        <v>8.7824845214000007</v>
      </c>
      <c r="P862" s="499">
        <v>0.22796611827999999</v>
      </c>
      <c r="Q862" s="499">
        <v>0.25303585070000001</v>
      </c>
      <c r="R862" s="499">
        <v>5.2142872719999995E-3</v>
      </c>
      <c r="S862" s="499">
        <v>8.6319099999999996E-3</v>
      </c>
      <c r="T862" s="499">
        <v>1.4508419999999999E-3</v>
      </c>
      <c r="U862" s="499">
        <v>5.8943780180000013E-3</v>
      </c>
      <c r="V862" s="499">
        <v>6.90553E-2</v>
      </c>
      <c r="W862" s="499">
        <v>9.6723299999999998E-3</v>
      </c>
    </row>
    <row r="863" spans="1:23" customFormat="1" x14ac:dyDescent="0.3">
      <c r="A863" s="225" t="s">
        <v>1917</v>
      </c>
      <c r="B863" s="496" t="s">
        <v>355</v>
      </c>
      <c r="C863" s="496" t="s">
        <v>756</v>
      </c>
      <c r="D863" s="496" t="s">
        <v>528</v>
      </c>
      <c r="E863" s="497">
        <v>0.8182290000000001</v>
      </c>
      <c r="F863" s="498">
        <v>15.65045177658088</v>
      </c>
      <c r="G863" s="498">
        <v>0.4062374901158477</v>
      </c>
      <c r="H863" s="498">
        <v>0.45091354645215453</v>
      </c>
      <c r="I863" s="498">
        <v>9.2919336163836772E-3</v>
      </c>
      <c r="J863" s="498">
        <v>1.5382234068946468E-2</v>
      </c>
      <c r="K863" s="498">
        <v>2.5854253515825028E-3</v>
      </c>
      <c r="L863" s="498">
        <v>1.0503889606699348E-2</v>
      </c>
      <c r="M863" s="498">
        <v>0.12305772589336238</v>
      </c>
      <c r="N863" s="498">
        <v>1.7236226044298111E-2</v>
      </c>
      <c r="O863" s="499">
        <v>12.805653506699999</v>
      </c>
      <c r="P863" s="499">
        <v>0.3323952953</v>
      </c>
      <c r="Q863" s="499">
        <v>0.36895054020000001</v>
      </c>
      <c r="R863" s="499">
        <v>7.6029295510000004E-3</v>
      </c>
      <c r="S863" s="499">
        <v>1.2586190000000001E-2</v>
      </c>
      <c r="T863" s="499">
        <v>2.1154699999999999E-3</v>
      </c>
      <c r="U863" s="499">
        <v>8.5945870890000008E-3</v>
      </c>
      <c r="V863" s="499">
        <v>0.10068940000000001</v>
      </c>
      <c r="W863" s="499">
        <v>1.410318E-2</v>
      </c>
    </row>
    <row r="864" spans="1:23" customFormat="1" x14ac:dyDescent="0.3">
      <c r="A864" s="225" t="s">
        <v>1918</v>
      </c>
      <c r="B864" s="496" t="s">
        <v>355</v>
      </c>
      <c r="C864" s="496" t="s">
        <v>756</v>
      </c>
      <c r="D864" s="496" t="s">
        <v>530</v>
      </c>
      <c r="E864" s="497">
        <v>1.7647879999999998</v>
      </c>
      <c r="F864" s="498">
        <v>15.650555104635799</v>
      </c>
      <c r="G864" s="498">
        <v>0.40623954599645967</v>
      </c>
      <c r="H864" s="498">
        <v>0.45091445176417799</v>
      </c>
      <c r="I864" s="498">
        <v>9.2919405282674197E-3</v>
      </c>
      <c r="J864" s="498">
        <v>1.5382187548872727E-2</v>
      </c>
      <c r="K864" s="498">
        <v>2.585432357880947E-3</v>
      </c>
      <c r="L864" s="498">
        <v>1.0503907091390013E-2</v>
      </c>
      <c r="M864" s="498">
        <v>0.12305812369531073</v>
      </c>
      <c r="N864" s="498">
        <v>1.7236291271246183E-2</v>
      </c>
      <c r="O864" s="499">
        <v>27.619911842</v>
      </c>
      <c r="P864" s="499">
        <v>0.71692667590000003</v>
      </c>
      <c r="Q864" s="499">
        <v>0.79576841350000005</v>
      </c>
      <c r="R864" s="499">
        <v>1.6398305141000002E-2</v>
      </c>
      <c r="S864" s="499">
        <v>2.7146299999999998E-2</v>
      </c>
      <c r="T864" s="499">
        <v>4.56274E-3</v>
      </c>
      <c r="U864" s="499">
        <v>1.8537169187999997E-2</v>
      </c>
      <c r="V864" s="499">
        <v>0.21717150000000002</v>
      </c>
      <c r="W864" s="499">
        <v>3.0418400000000002E-2</v>
      </c>
    </row>
    <row r="865" spans="1:23" customFormat="1" x14ac:dyDescent="0.3">
      <c r="A865" s="225" t="s">
        <v>1919</v>
      </c>
      <c r="B865" s="496" t="s">
        <v>355</v>
      </c>
      <c r="C865" s="496" t="s">
        <v>756</v>
      </c>
      <c r="D865" s="496" t="s">
        <v>532</v>
      </c>
      <c r="E865" s="497">
        <v>2.2248169999999998</v>
      </c>
      <c r="F865" s="498">
        <v>15.650500560720277</v>
      </c>
      <c r="G865" s="498">
        <v>0.40623797408955437</v>
      </c>
      <c r="H865" s="498">
        <v>0.45091317011691306</v>
      </c>
      <c r="I865" s="498">
        <v>9.2918994757771097E-3</v>
      </c>
      <c r="J865" s="498">
        <v>1.5382208963703532E-2</v>
      </c>
      <c r="K865" s="498">
        <v>2.585421632430892E-3</v>
      </c>
      <c r="L865" s="498">
        <v>1.0503867994536181E-2</v>
      </c>
      <c r="M865" s="498">
        <v>0.12305731212949202</v>
      </c>
      <c r="N865" s="498">
        <v>1.723624909374569E-2</v>
      </c>
      <c r="O865" s="499">
        <v>34.819499706000002</v>
      </c>
      <c r="P865" s="499">
        <v>0.90380515080000001</v>
      </c>
      <c r="Q865" s="499">
        <v>1.0031992864000001</v>
      </c>
      <c r="R865" s="499">
        <v>2.0672775915999999E-2</v>
      </c>
      <c r="S865" s="499">
        <v>3.4222599999999999E-2</v>
      </c>
      <c r="T865" s="499">
        <v>5.7520899999999996E-3</v>
      </c>
      <c r="U865" s="499">
        <v>2.3369184080000001E-2</v>
      </c>
      <c r="V865" s="499">
        <v>0.27378000000000002</v>
      </c>
      <c r="W865" s="499">
        <v>3.83475E-2</v>
      </c>
    </row>
    <row r="866" spans="1:23" customFormat="1" x14ac:dyDescent="0.3">
      <c r="A866" s="225" t="s">
        <v>1920</v>
      </c>
      <c r="B866" s="496" t="s">
        <v>355</v>
      </c>
      <c r="C866" s="496" t="s">
        <v>756</v>
      </c>
      <c r="D866" s="496" t="s">
        <v>534</v>
      </c>
      <c r="E866" s="497">
        <v>6.9577</v>
      </c>
      <c r="F866" s="498">
        <v>15.626791639909742</v>
      </c>
      <c r="G866" s="498">
        <v>0.40614901907239465</v>
      </c>
      <c r="H866" s="498">
        <v>0.45101531655575838</v>
      </c>
      <c r="I866" s="498">
        <v>9.278838724003622E-3</v>
      </c>
      <c r="J866" s="498">
        <v>1.5415094068442159E-2</v>
      </c>
      <c r="K866" s="498">
        <v>2.5854219066645586E-3</v>
      </c>
      <c r="L866" s="498">
        <v>1.0489094141742242E-2</v>
      </c>
      <c r="M866" s="498">
        <v>0.12332078129266855</v>
      </c>
      <c r="N866" s="498">
        <v>1.7236284979231641E-2</v>
      </c>
      <c r="O866" s="499">
        <v>108.72652819300001</v>
      </c>
      <c r="P866" s="499">
        <v>2.8258630300000003</v>
      </c>
      <c r="Q866" s="499">
        <v>3.1380292679999999</v>
      </c>
      <c r="R866" s="499">
        <v>6.4559376190000003E-2</v>
      </c>
      <c r="S866" s="499">
        <v>0.1072536</v>
      </c>
      <c r="T866" s="499">
        <v>1.7988589999999999E-2</v>
      </c>
      <c r="U866" s="499">
        <v>7.2979970310000003E-2</v>
      </c>
      <c r="V866" s="499">
        <v>0.85802899999999993</v>
      </c>
      <c r="W866" s="499">
        <v>0.1199249</v>
      </c>
    </row>
    <row r="867" spans="1:23" customFormat="1" x14ac:dyDescent="0.3">
      <c r="A867" s="225" t="s">
        <v>1921</v>
      </c>
      <c r="B867" s="496" t="s">
        <v>355</v>
      </c>
      <c r="C867" s="496" t="s">
        <v>756</v>
      </c>
      <c r="D867" s="496" t="s">
        <v>536</v>
      </c>
      <c r="E867" s="497">
        <v>9.2159899999999997</v>
      </c>
      <c r="F867" s="498">
        <v>15.626682444316888</v>
      </c>
      <c r="G867" s="498">
        <v>0.4061484133554833</v>
      </c>
      <c r="H867" s="498">
        <v>0.4510147377547068</v>
      </c>
      <c r="I867" s="498">
        <v>9.2788147871254185E-3</v>
      </c>
      <c r="J867" s="498">
        <v>1.5415044938199802E-2</v>
      </c>
      <c r="K867" s="498">
        <v>2.5854292376619333E-3</v>
      </c>
      <c r="L867" s="498">
        <v>1.0489045530648364E-2</v>
      </c>
      <c r="M867" s="498">
        <v>0.1233202292971238</v>
      </c>
      <c r="N867" s="498">
        <v>1.7236238320571098E-2</v>
      </c>
      <c r="O867" s="499">
        <v>144.01534913999998</v>
      </c>
      <c r="P867" s="499">
        <v>3.7430597160000003</v>
      </c>
      <c r="Q867" s="499">
        <v>4.1565473129999999</v>
      </c>
      <c r="R867" s="499">
        <v>8.551346428999998E-2</v>
      </c>
      <c r="S867" s="499">
        <v>0.14206489999999999</v>
      </c>
      <c r="T867" s="499">
        <v>2.3827290000000001E-2</v>
      </c>
      <c r="U867" s="499">
        <v>9.6666938720000012E-2</v>
      </c>
      <c r="V867" s="499">
        <v>1.1365179999999999</v>
      </c>
      <c r="W867" s="499">
        <v>0.15884900000000002</v>
      </c>
    </row>
    <row r="868" spans="1:23" customFormat="1" x14ac:dyDescent="0.3">
      <c r="A868" s="225" t="s">
        <v>1922</v>
      </c>
      <c r="B868" s="496" t="s">
        <v>355</v>
      </c>
      <c r="C868" s="496" t="s">
        <v>756</v>
      </c>
      <c r="D868" s="496" t="s">
        <v>538</v>
      </c>
      <c r="E868" s="497">
        <v>11.232700000000001</v>
      </c>
      <c r="F868" s="498">
        <v>15.626697771684455</v>
      </c>
      <c r="G868" s="498">
        <v>0.40614834171659525</v>
      </c>
      <c r="H868" s="498">
        <v>0.45101479964745783</v>
      </c>
      <c r="I868" s="498">
        <v>9.2788216199132887E-3</v>
      </c>
      <c r="J868" s="498">
        <v>1.5415064944314365E-2</v>
      </c>
      <c r="K868" s="498">
        <v>2.5854336001139527E-3</v>
      </c>
      <c r="L868" s="498">
        <v>1.04890563016906E-2</v>
      </c>
      <c r="M868" s="498">
        <v>0.12332048394419863</v>
      </c>
      <c r="N868" s="498">
        <v>1.7236283351286866E-2</v>
      </c>
      <c r="O868" s="499">
        <v>175.53000806</v>
      </c>
      <c r="P868" s="499">
        <v>4.5621424780000002</v>
      </c>
      <c r="Q868" s="499">
        <v>5.0661139400000001</v>
      </c>
      <c r="R868" s="499">
        <v>0.10422621961</v>
      </c>
      <c r="S868" s="499">
        <v>0.1731528</v>
      </c>
      <c r="T868" s="499">
        <v>2.9041400000000002E-2</v>
      </c>
      <c r="U868" s="499">
        <v>0.11782042272000001</v>
      </c>
      <c r="V868" s="499">
        <v>1.3852220000000002</v>
      </c>
      <c r="W868" s="499">
        <v>0.19361</v>
      </c>
    </row>
    <row r="869" spans="1:23" customFormat="1" x14ac:dyDescent="0.3">
      <c r="A869" s="225" t="s">
        <v>1923</v>
      </c>
      <c r="B869" s="496" t="s">
        <v>355</v>
      </c>
      <c r="C869" s="496" t="s">
        <v>756</v>
      </c>
      <c r="D869" s="496" t="s">
        <v>540</v>
      </c>
      <c r="E869" s="497">
        <v>13.97143</v>
      </c>
      <c r="F869" s="498">
        <v>15.626714055755208</v>
      </c>
      <c r="G869" s="498">
        <v>0.40614861685596965</v>
      </c>
      <c r="H869" s="498">
        <v>0.45101507855674045</v>
      </c>
      <c r="I869" s="498">
        <v>9.2788336469495254E-3</v>
      </c>
      <c r="J869" s="498">
        <v>1.5415036256131264E-2</v>
      </c>
      <c r="K869" s="498">
        <v>2.5854261160096E-3</v>
      </c>
      <c r="L869" s="498">
        <v>1.0489068700913222E-2</v>
      </c>
      <c r="M869" s="498">
        <v>0.12332023278934226</v>
      </c>
      <c r="N869" s="498">
        <v>1.7236317256000281E-2</v>
      </c>
      <c r="O869" s="499">
        <v>218.32754155999999</v>
      </c>
      <c r="P869" s="499">
        <v>5.6744769699999997</v>
      </c>
      <c r="Q869" s="499">
        <v>6.3013255990000001</v>
      </c>
      <c r="R869" s="499">
        <v>0.12963857478000002</v>
      </c>
      <c r="S869" s="499">
        <v>0.21537010000000001</v>
      </c>
      <c r="T869" s="499">
        <v>3.6122100000000004E-2</v>
      </c>
      <c r="U869" s="499">
        <v>0.14654728912000001</v>
      </c>
      <c r="V869" s="499">
        <v>1.72296</v>
      </c>
      <c r="W869" s="499">
        <v>0.240816</v>
      </c>
    </row>
    <row r="870" spans="1:23" customFormat="1" x14ac:dyDescent="0.3">
      <c r="A870" s="225" t="s">
        <v>1924</v>
      </c>
      <c r="B870" s="496" t="s">
        <v>355</v>
      </c>
      <c r="C870" s="496" t="s">
        <v>756</v>
      </c>
      <c r="D870" s="496" t="s">
        <v>542</v>
      </c>
      <c r="E870" s="497">
        <v>15.01782</v>
      </c>
      <c r="F870" s="498">
        <v>15.626671525560967</v>
      </c>
      <c r="G870" s="498">
        <v>0.40614909281107375</v>
      </c>
      <c r="H870" s="498">
        <v>0.45101444410706748</v>
      </c>
      <c r="I870" s="498">
        <v>9.2788353389506601E-3</v>
      </c>
      <c r="J870" s="498">
        <v>1.5415080218034309E-2</v>
      </c>
      <c r="K870" s="498">
        <v>2.5854351696850803E-3</v>
      </c>
      <c r="L870" s="498">
        <v>1.0489080634872439E-2</v>
      </c>
      <c r="M870" s="498">
        <v>0.12332069501432298</v>
      </c>
      <c r="N870" s="498">
        <v>1.7236323247981397E-2</v>
      </c>
      <c r="O870" s="499">
        <v>234.67854017000002</v>
      </c>
      <c r="P870" s="499">
        <v>6.0994739689999999</v>
      </c>
      <c r="Q870" s="499">
        <v>6.7732537390000003</v>
      </c>
      <c r="R870" s="499">
        <v>0.13934787893</v>
      </c>
      <c r="S870" s="499">
        <v>0.23150090000000001</v>
      </c>
      <c r="T870" s="499">
        <v>3.8827599999999997E-2</v>
      </c>
      <c r="U870" s="499">
        <v>0.15752312494000001</v>
      </c>
      <c r="V870" s="499">
        <v>1.8520080000000001</v>
      </c>
      <c r="W870" s="499">
        <v>0.25885199999999997</v>
      </c>
    </row>
    <row r="871" spans="1:23" customFormat="1" x14ac:dyDescent="0.3">
      <c r="A871" s="225" t="s">
        <v>1925</v>
      </c>
      <c r="B871" s="496" t="s">
        <v>355</v>
      </c>
      <c r="C871" s="496" t="s">
        <v>756</v>
      </c>
      <c r="D871" s="496" t="s">
        <v>544</v>
      </c>
      <c r="E871" s="497">
        <v>17.966719999999999</v>
      </c>
      <c r="F871" s="498">
        <v>15.626650216622735</v>
      </c>
      <c r="G871" s="498">
        <v>0.40614713609384467</v>
      </c>
      <c r="H871" s="498">
        <v>0.4510131434118192</v>
      </c>
      <c r="I871" s="498">
        <v>9.2787903573941146E-3</v>
      </c>
      <c r="J871" s="498">
        <v>1.5415000623374775E-2</v>
      </c>
      <c r="K871" s="498">
        <v>2.5854134755815199E-3</v>
      </c>
      <c r="L871" s="498">
        <v>1.0489017033715669E-2</v>
      </c>
      <c r="M871" s="498">
        <v>0.12332022762084564</v>
      </c>
      <c r="N871" s="498">
        <v>1.7236201154133868E-2</v>
      </c>
      <c r="O871" s="499">
        <v>280.75964898000001</v>
      </c>
      <c r="P871" s="499">
        <v>7.2971318730000005</v>
      </c>
      <c r="Q871" s="499">
        <v>8.1032268639999998</v>
      </c>
      <c r="R871" s="499">
        <v>0.16670942828999999</v>
      </c>
      <c r="S871" s="499">
        <v>0.27695700000000001</v>
      </c>
      <c r="T871" s="499">
        <v>4.6451400000000004E-2</v>
      </c>
      <c r="U871" s="499">
        <v>0.18845323211999998</v>
      </c>
      <c r="V871" s="499">
        <v>2.2156599999999997</v>
      </c>
      <c r="W871" s="499">
        <v>0.30967800000000001</v>
      </c>
    </row>
    <row r="872" spans="1:23" customFormat="1" x14ac:dyDescent="0.3">
      <c r="A872" s="225" t="s">
        <v>1926</v>
      </c>
      <c r="B872" s="496" t="s">
        <v>355</v>
      </c>
      <c r="C872" s="496" t="s">
        <v>756</v>
      </c>
      <c r="D872" s="496" t="s">
        <v>546</v>
      </c>
      <c r="E872" s="497">
        <v>19.865929999999999</v>
      </c>
      <c r="F872" s="498">
        <v>15.626704805664774</v>
      </c>
      <c r="G872" s="498">
        <v>0.40614825115159475</v>
      </c>
      <c r="H872" s="498">
        <v>0.45101427398566302</v>
      </c>
      <c r="I872" s="498">
        <v>9.2788289538924193E-3</v>
      </c>
      <c r="J872" s="498">
        <v>1.5415085022447983E-2</v>
      </c>
      <c r="K872" s="498">
        <v>2.5854264059120315E-3</v>
      </c>
      <c r="L872" s="498">
        <v>1.0489038728113912E-2</v>
      </c>
      <c r="M872" s="498">
        <v>0.12332017680521375</v>
      </c>
      <c r="N872" s="498">
        <v>1.7236192818559211E-2</v>
      </c>
      <c r="O872" s="499">
        <v>310.43902379999997</v>
      </c>
      <c r="P872" s="499">
        <v>8.0685127269999999</v>
      </c>
      <c r="Q872" s="499">
        <v>8.9598179960000017</v>
      </c>
      <c r="R872" s="499">
        <v>0.18433256648000002</v>
      </c>
      <c r="S872" s="499">
        <v>0.30623500000000003</v>
      </c>
      <c r="T872" s="499">
        <v>5.1361900000000002E-2</v>
      </c>
      <c r="U872" s="499">
        <v>0.20837450914</v>
      </c>
      <c r="V872" s="499">
        <v>2.4498699999999998</v>
      </c>
      <c r="W872" s="499">
        <v>0.34241299999999997</v>
      </c>
    </row>
    <row r="873" spans="1:23" customFormat="1" x14ac:dyDescent="0.3">
      <c r="A873" s="225" t="s">
        <v>1927</v>
      </c>
      <c r="B873" s="496" t="s">
        <v>355</v>
      </c>
      <c r="C873" s="496" t="s">
        <v>756</v>
      </c>
      <c r="D873" s="496" t="s">
        <v>548</v>
      </c>
      <c r="E873" s="497">
        <v>22.014020000000002</v>
      </c>
      <c r="F873" s="498">
        <v>15.597105013986537</v>
      </c>
      <c r="G873" s="498">
        <v>0.406074745048837</v>
      </c>
      <c r="H873" s="498">
        <v>0.45153660739837609</v>
      </c>
      <c r="I873" s="498">
        <v>9.2711152919821085E-3</v>
      </c>
      <c r="J873" s="498">
        <v>1.5438615936571328E-2</v>
      </c>
      <c r="K873" s="498">
        <v>2.5854296489237309E-3</v>
      </c>
      <c r="L873" s="498">
        <v>1.0480332874231965E-2</v>
      </c>
      <c r="M873" s="498">
        <v>0.12350856408779494</v>
      </c>
      <c r="N873" s="498">
        <v>1.7236288510685462E-2</v>
      </c>
      <c r="O873" s="499">
        <v>343.35498171999996</v>
      </c>
      <c r="P873" s="499">
        <v>8.9393375590000002</v>
      </c>
      <c r="Q873" s="499">
        <v>9.9401359060000001</v>
      </c>
      <c r="R873" s="499">
        <v>0.20409451746000001</v>
      </c>
      <c r="S873" s="499">
        <v>0.339866</v>
      </c>
      <c r="T873" s="499">
        <v>5.69157E-2</v>
      </c>
      <c r="U873" s="499">
        <v>0.23071425749999999</v>
      </c>
      <c r="V873" s="499">
        <v>2.7189199999999998</v>
      </c>
      <c r="W873" s="499">
        <v>0.37944</v>
      </c>
    </row>
    <row r="874" spans="1:23" customFormat="1" x14ac:dyDescent="0.3">
      <c r="A874" s="225" t="s">
        <v>1928</v>
      </c>
      <c r="B874" s="496" t="s">
        <v>355</v>
      </c>
      <c r="C874" s="496" t="s">
        <v>756</v>
      </c>
      <c r="D874" s="496" t="s">
        <v>550</v>
      </c>
      <c r="E874" s="497">
        <v>25.036900000000003</v>
      </c>
      <c r="F874" s="498">
        <v>15.597134489094097</v>
      </c>
      <c r="G874" s="498">
        <v>0.40607689682029313</v>
      </c>
      <c r="H874" s="498">
        <v>0.45153612420067979</v>
      </c>
      <c r="I874" s="498">
        <v>9.2711132328682846E-3</v>
      </c>
      <c r="J874" s="498">
        <v>1.5438652548837913E-2</v>
      </c>
      <c r="K874" s="498">
        <v>2.5854279084071906E-3</v>
      </c>
      <c r="L874" s="498">
        <v>1.0480386872975487E-2</v>
      </c>
      <c r="M874" s="498">
        <v>0.12350930027279734</v>
      </c>
      <c r="N874" s="498">
        <v>1.7236319192871323E-2</v>
      </c>
      <c r="O874" s="499">
        <v>390.50389649000005</v>
      </c>
      <c r="P874" s="499">
        <v>10.166906657999998</v>
      </c>
      <c r="Q874" s="499">
        <v>11.305064788000001</v>
      </c>
      <c r="R874" s="499">
        <v>0.23211993489999999</v>
      </c>
      <c r="S874" s="499">
        <v>0.38653599999999999</v>
      </c>
      <c r="T874" s="499">
        <v>6.47311E-2</v>
      </c>
      <c r="U874" s="499">
        <v>0.26239639809999998</v>
      </c>
      <c r="V874" s="499">
        <v>3.0922900000000002</v>
      </c>
      <c r="W874" s="499">
        <v>0.43154400000000004</v>
      </c>
    </row>
    <row r="875" spans="1:23" customFormat="1" x14ac:dyDescent="0.3">
      <c r="A875" s="225" t="s">
        <v>1929</v>
      </c>
      <c r="B875" s="496" t="s">
        <v>355</v>
      </c>
      <c r="C875" s="496" t="s">
        <v>756</v>
      </c>
      <c r="D875" s="496" t="s">
        <v>552</v>
      </c>
      <c r="E875" s="497">
        <v>27.581400000000002</v>
      </c>
      <c r="F875" s="498">
        <v>7.074529304531314</v>
      </c>
      <c r="G875" s="498">
        <v>0.28373661315234178</v>
      </c>
      <c r="H875" s="498">
        <v>0.17924836135946687</v>
      </c>
      <c r="I875" s="498">
        <v>5.35025528798393E-3</v>
      </c>
      <c r="J875" s="498">
        <v>1.543859267477358E-2</v>
      </c>
      <c r="K875" s="498">
        <v>2.5854198844148589E-3</v>
      </c>
      <c r="L875" s="498">
        <v>6.0480902709797186E-3</v>
      </c>
      <c r="M875" s="498">
        <v>0.12350859637291797</v>
      </c>
      <c r="N875" s="498">
        <v>1.7236217160840277E-2</v>
      </c>
      <c r="O875" s="499">
        <v>195.12542256</v>
      </c>
      <c r="P875" s="499">
        <v>7.8258530220000004</v>
      </c>
      <c r="Q875" s="499">
        <v>4.9439207539999996</v>
      </c>
      <c r="R875" s="499">
        <v>0.14756753119999999</v>
      </c>
      <c r="S875" s="499">
        <v>0.42581800000000003</v>
      </c>
      <c r="T875" s="499">
        <v>7.1309499999999998E-2</v>
      </c>
      <c r="U875" s="499">
        <v>0.16681479700000001</v>
      </c>
      <c r="V875" s="499">
        <v>3.4065400000000001</v>
      </c>
      <c r="W875" s="499">
        <v>0.47539900000000002</v>
      </c>
    </row>
    <row r="876" spans="1:23" customFormat="1" x14ac:dyDescent="0.3">
      <c r="A876" s="225" t="s">
        <v>1930</v>
      </c>
      <c r="B876" s="496" t="s">
        <v>355</v>
      </c>
      <c r="C876" s="496" t="s">
        <v>756</v>
      </c>
      <c r="D876" s="496" t="s">
        <v>554</v>
      </c>
      <c r="E876" s="497">
        <v>29.6889</v>
      </c>
      <c r="F876" s="498">
        <v>7.0745491203783226</v>
      </c>
      <c r="G876" s="498">
        <v>0.28373691649067501</v>
      </c>
      <c r="H876" s="498">
        <v>0.17924907834241077</v>
      </c>
      <c r="I876" s="498">
        <v>5.3502623101563196E-3</v>
      </c>
      <c r="J876" s="498">
        <v>1.5438564581375529E-2</v>
      </c>
      <c r="K876" s="498">
        <v>2.5854241821017285E-3</v>
      </c>
      <c r="L876" s="498">
        <v>6.0480998218189284E-3</v>
      </c>
      <c r="M876" s="498">
        <v>0.12350878611198125</v>
      </c>
      <c r="N876" s="498">
        <v>1.7236273489418606E-2</v>
      </c>
      <c r="O876" s="499">
        <v>210.03558138</v>
      </c>
      <c r="P876" s="499">
        <v>8.4238369400000011</v>
      </c>
      <c r="Q876" s="499">
        <v>5.3217079619999996</v>
      </c>
      <c r="R876" s="499">
        <v>0.15884340269999997</v>
      </c>
      <c r="S876" s="499">
        <v>0.45835399999999998</v>
      </c>
      <c r="T876" s="499">
        <v>7.6758400000000004E-2</v>
      </c>
      <c r="U876" s="499">
        <v>0.17956143079999998</v>
      </c>
      <c r="V876" s="499">
        <v>3.6668400000000001</v>
      </c>
      <c r="W876" s="499">
        <v>0.51172600000000001</v>
      </c>
    </row>
    <row r="877" spans="1:23" customFormat="1" x14ac:dyDescent="0.3">
      <c r="A877" s="225" t="s">
        <v>1931</v>
      </c>
      <c r="B877" s="496" t="s">
        <v>355</v>
      </c>
      <c r="C877" s="496" t="s">
        <v>756</v>
      </c>
      <c r="D877" s="496" t="s">
        <v>556</v>
      </c>
      <c r="E877" s="497">
        <v>31.772800000000004</v>
      </c>
      <c r="F877" s="498">
        <v>7.0745780834550303</v>
      </c>
      <c r="G877" s="498">
        <v>0.28373736623778828</v>
      </c>
      <c r="H877" s="498">
        <v>0.17924887019714975</v>
      </c>
      <c r="I877" s="498">
        <v>5.3502742408601056E-3</v>
      </c>
      <c r="J877" s="498">
        <v>1.543861416053983E-2</v>
      </c>
      <c r="K877" s="498">
        <v>2.5854284167589887E-3</v>
      </c>
      <c r="L877" s="498">
        <v>6.0481135971648696E-3</v>
      </c>
      <c r="M877" s="498">
        <v>0.12350878739047234</v>
      </c>
      <c r="N877" s="498">
        <v>1.7236220918521502E-2</v>
      </c>
      <c r="O877" s="499">
        <v>224.77915453</v>
      </c>
      <c r="P877" s="499">
        <v>9.0151305900000001</v>
      </c>
      <c r="Q877" s="499">
        <v>5.6952385029999997</v>
      </c>
      <c r="R877" s="499">
        <v>0.16999319339999999</v>
      </c>
      <c r="S877" s="499">
        <v>0.49052799999999996</v>
      </c>
      <c r="T877" s="499">
        <v>8.2146300000000005E-2</v>
      </c>
      <c r="U877" s="499">
        <v>0.19216550369999999</v>
      </c>
      <c r="V877" s="499">
        <v>3.92422</v>
      </c>
      <c r="W877" s="499">
        <v>0.54764299999999999</v>
      </c>
    </row>
    <row r="878" spans="1:23" customFormat="1" x14ac:dyDescent="0.3">
      <c r="A878" s="225" t="s">
        <v>1932</v>
      </c>
      <c r="B878" s="496" t="s">
        <v>355</v>
      </c>
      <c r="C878" s="496" t="s">
        <v>756</v>
      </c>
      <c r="D878" s="496" t="s">
        <v>558</v>
      </c>
      <c r="E878" s="497">
        <v>32.206800000000001</v>
      </c>
      <c r="F878" s="498">
        <v>7.0745854931256753</v>
      </c>
      <c r="G878" s="498">
        <v>0.28373807761093933</v>
      </c>
      <c r="H878" s="498">
        <v>0.17924945436988463</v>
      </c>
      <c r="I878" s="498">
        <v>5.3502791770681972E-3</v>
      </c>
      <c r="J878" s="498">
        <v>1.5438603027931989E-2</v>
      </c>
      <c r="K878" s="498">
        <v>2.5854260590931102E-3</v>
      </c>
      <c r="L878" s="498">
        <v>6.0481126563334446E-3</v>
      </c>
      <c r="M878" s="498">
        <v>0.12350870002608144</v>
      </c>
      <c r="N878" s="498">
        <v>1.7236235825974638E-2</v>
      </c>
      <c r="O878" s="499">
        <v>227.84976005999999</v>
      </c>
      <c r="P878" s="499">
        <v>9.1382955180000014</v>
      </c>
      <c r="Q878" s="499">
        <v>5.7730513270000001</v>
      </c>
      <c r="R878" s="499">
        <v>0.17231537140000003</v>
      </c>
      <c r="S878" s="499">
        <v>0.497228</v>
      </c>
      <c r="T878" s="499">
        <v>8.326829999999999E-2</v>
      </c>
      <c r="U878" s="499">
        <v>0.1947903547</v>
      </c>
      <c r="V878" s="499">
        <v>3.9778199999999999</v>
      </c>
      <c r="W878" s="499">
        <v>0.55512399999999995</v>
      </c>
    </row>
    <row r="879" spans="1:23" customFormat="1" x14ac:dyDescent="0.3">
      <c r="A879" s="225" t="s">
        <v>1933</v>
      </c>
      <c r="B879" s="496" t="s">
        <v>355</v>
      </c>
      <c r="C879" s="496" t="s">
        <v>756</v>
      </c>
      <c r="D879" s="496" t="s">
        <v>1718</v>
      </c>
      <c r="E879" s="497">
        <v>32.569200000000002</v>
      </c>
      <c r="F879" s="498">
        <v>7.0688342323422129</v>
      </c>
      <c r="G879" s="498">
        <v>0.28362193357527965</v>
      </c>
      <c r="H879" s="498">
        <v>0.17923171284526485</v>
      </c>
      <c r="I879" s="498">
        <v>5.3490832258698395E-3</v>
      </c>
      <c r="J879" s="498">
        <v>1.545632069562654E-2</v>
      </c>
      <c r="K879" s="498">
        <v>2.5854181250997872E-3</v>
      </c>
      <c r="L879" s="498">
        <v>6.0467543445955072E-3</v>
      </c>
      <c r="M879" s="498">
        <v>0.12365025852646058</v>
      </c>
      <c r="N879" s="498">
        <v>1.7236192476327326E-2</v>
      </c>
      <c r="O879" s="499">
        <v>230.22627588</v>
      </c>
      <c r="P879" s="499">
        <v>9.2373394789999992</v>
      </c>
      <c r="Q879" s="499">
        <v>5.8374335020000006</v>
      </c>
      <c r="R879" s="499">
        <v>0.17421536139999999</v>
      </c>
      <c r="S879" s="499">
        <v>0.50339999999999996</v>
      </c>
      <c r="T879" s="499">
        <v>8.4205000000000002E-2</v>
      </c>
      <c r="U879" s="499">
        <v>0.19693795159999999</v>
      </c>
      <c r="V879" s="499">
        <v>4.02719</v>
      </c>
      <c r="W879" s="499">
        <v>0.56136900000000001</v>
      </c>
    </row>
    <row r="880" spans="1:23" customFormat="1" x14ac:dyDescent="0.3">
      <c r="A880" s="225" t="s">
        <v>1934</v>
      </c>
      <c r="B880" s="496" t="s">
        <v>355</v>
      </c>
      <c r="C880" s="496" t="s">
        <v>756</v>
      </c>
      <c r="D880" s="496" t="s">
        <v>1720</v>
      </c>
      <c r="E880" s="497">
        <v>33.005899999999997</v>
      </c>
      <c r="F880" s="498">
        <v>7.0688428350688826</v>
      </c>
      <c r="G880" s="498">
        <v>0.28362154745060736</v>
      </c>
      <c r="H880" s="498">
        <v>0.17923119369567261</v>
      </c>
      <c r="I880" s="498">
        <v>5.3490821307705608E-3</v>
      </c>
      <c r="J880" s="498">
        <v>1.5456297207468968E-2</v>
      </c>
      <c r="K880" s="498">
        <v>2.5854165467386133E-3</v>
      </c>
      <c r="L880" s="498">
        <v>6.0467461423563667E-3</v>
      </c>
      <c r="M880" s="498">
        <v>0.12365062004065941</v>
      </c>
      <c r="N880" s="498">
        <v>1.7236221402840101E-2</v>
      </c>
      <c r="O880" s="499">
        <v>233.31351973</v>
      </c>
      <c r="P880" s="499">
        <v>9.361184433</v>
      </c>
      <c r="Q880" s="499">
        <v>5.9156868559999998</v>
      </c>
      <c r="R880" s="499">
        <v>0.17655126990000003</v>
      </c>
      <c r="S880" s="499">
        <v>0.51014899999999996</v>
      </c>
      <c r="T880" s="499">
        <v>8.5333999999999993E-2</v>
      </c>
      <c r="U880" s="499">
        <v>0.19957829849999997</v>
      </c>
      <c r="V880" s="499">
        <v>4.0811999999999999</v>
      </c>
      <c r="W880" s="499">
        <v>0.56889699999999999</v>
      </c>
    </row>
    <row r="881" spans="1:23" customFormat="1" x14ac:dyDescent="0.3">
      <c r="A881" s="225" t="s">
        <v>1935</v>
      </c>
      <c r="B881" s="496" t="s">
        <v>355</v>
      </c>
      <c r="C881" s="496" t="s">
        <v>789</v>
      </c>
      <c r="D881" s="496" t="s">
        <v>790</v>
      </c>
      <c r="E881" s="497">
        <v>21.450917500000003</v>
      </c>
      <c r="F881" s="498">
        <v>10.292726398613144</v>
      </c>
      <c r="G881" s="498">
        <v>0.34159898301874497</v>
      </c>
      <c r="H881" s="498">
        <v>0.28907883352016667</v>
      </c>
      <c r="I881" s="498">
        <v>6.9265480742533268E-3</v>
      </c>
      <c r="J881" s="498">
        <v>1.5695205267560231E-2</v>
      </c>
      <c r="K881" s="498">
        <v>2.5854235097403176E-3</v>
      </c>
      <c r="L881" s="498">
        <v>7.8299779883399846E-3</v>
      </c>
      <c r="M881" s="498">
        <v>0.12556175651227972</v>
      </c>
      <c r="N881" s="498">
        <v>1.7236243259991089E-2</v>
      </c>
      <c r="O881" s="499">
        <v>220.78842482672269</v>
      </c>
      <c r="P881" s="499">
        <v>7.3276116028190001</v>
      </c>
      <c r="Q881" s="499">
        <v>6.201006208837331</v>
      </c>
      <c r="R881" s="499">
        <v>0.148580811300592</v>
      </c>
      <c r="S881" s="499">
        <v>0.33667655334000002</v>
      </c>
      <c r="T881" s="499">
        <v>5.5459706410000004E-2</v>
      </c>
      <c r="U881" s="499">
        <v>0.16796021185469701</v>
      </c>
      <c r="V881" s="499">
        <v>2.6934148801000002</v>
      </c>
      <c r="W881" s="499">
        <v>0.36973323217999993</v>
      </c>
    </row>
    <row r="882" spans="1:23" customFormat="1" x14ac:dyDescent="0.3">
      <c r="A882" s="225" t="s">
        <v>1936</v>
      </c>
      <c r="B882" s="496" t="s">
        <v>355</v>
      </c>
      <c r="C882" s="496" t="s">
        <v>789</v>
      </c>
      <c r="D882" s="496" t="s">
        <v>506</v>
      </c>
      <c r="E882" s="497">
        <v>1.38064E-3</v>
      </c>
      <c r="F882" s="498">
        <v>11.113029516579267</v>
      </c>
      <c r="G882" s="498">
        <v>6.5639431596940545</v>
      </c>
      <c r="H882" s="498">
        <v>2.0153942853386835</v>
      </c>
      <c r="I882" s="498">
        <v>0.37769241843420442</v>
      </c>
      <c r="J882" s="498">
        <v>1.592626607949936E-2</v>
      </c>
      <c r="K882" s="498">
        <v>2.5854241511183216E-3</v>
      </c>
      <c r="L882" s="498">
        <v>0.42695464538185185</v>
      </c>
      <c r="M882" s="498">
        <v>0.1274098244292502</v>
      </c>
      <c r="N882" s="498">
        <v>1.7236267238382199E-2</v>
      </c>
      <c r="O882" s="499">
        <v>1.534309307177E-2</v>
      </c>
      <c r="P882" s="499">
        <v>9.0624424840000002E-3</v>
      </c>
      <c r="Q882" s="499">
        <v>2.78253396611E-3</v>
      </c>
      <c r="R882" s="499">
        <v>5.2145726058700002E-4</v>
      </c>
      <c r="S882" s="499">
        <v>2.1988439999999997E-5</v>
      </c>
      <c r="T882" s="499">
        <v>3.5695399999999997E-6</v>
      </c>
      <c r="U882" s="499">
        <v>5.8947066159999997E-4</v>
      </c>
      <c r="V882" s="499">
        <v>1.759071E-4</v>
      </c>
      <c r="W882" s="499">
        <v>2.3797080000000002E-5</v>
      </c>
    </row>
    <row r="883" spans="1:23" customFormat="1" x14ac:dyDescent="0.3">
      <c r="A883" s="225" t="s">
        <v>1937</v>
      </c>
      <c r="B883" s="496" t="s">
        <v>355</v>
      </c>
      <c r="C883" s="496" t="s">
        <v>789</v>
      </c>
      <c r="D883" s="496" t="s">
        <v>508</v>
      </c>
      <c r="E883" s="497">
        <v>3.01988E-3</v>
      </c>
      <c r="F883" s="498">
        <v>11.113032391585095</v>
      </c>
      <c r="G883" s="498">
        <v>6.5639670652476267</v>
      </c>
      <c r="H883" s="498">
        <v>2.0153837826337471</v>
      </c>
      <c r="I883" s="498">
        <v>0.37769232165814537</v>
      </c>
      <c r="J883" s="498">
        <v>1.5926228856775766E-2</v>
      </c>
      <c r="K883" s="498">
        <v>2.5854272355192924E-3</v>
      </c>
      <c r="L883" s="498">
        <v>0.42695445046160768</v>
      </c>
      <c r="M883" s="498">
        <v>0.12740969839861185</v>
      </c>
      <c r="N883" s="498">
        <v>1.723628091182431E-2</v>
      </c>
      <c r="O883" s="499">
        <v>3.35600242587E-2</v>
      </c>
      <c r="P883" s="499">
        <v>1.9822392861000002E-2</v>
      </c>
      <c r="Q883" s="499">
        <v>6.0862171774999996E-3</v>
      </c>
      <c r="R883" s="499">
        <v>1.140585488329E-3</v>
      </c>
      <c r="S883" s="499">
        <v>4.80953E-5</v>
      </c>
      <c r="T883" s="499">
        <v>7.8076800000000001E-6</v>
      </c>
      <c r="U883" s="499">
        <v>1.2893512058599998E-3</v>
      </c>
      <c r="V883" s="499">
        <v>3.8476199999999997E-4</v>
      </c>
      <c r="W883" s="499">
        <v>5.2051500000000001E-5</v>
      </c>
    </row>
    <row r="884" spans="1:23" customFormat="1" x14ac:dyDescent="0.3">
      <c r="A884" s="225" t="s">
        <v>1938</v>
      </c>
      <c r="B884" s="496" t="s">
        <v>355</v>
      </c>
      <c r="C884" s="496" t="s">
        <v>789</v>
      </c>
      <c r="D884" s="496" t="s">
        <v>510</v>
      </c>
      <c r="E884" s="497">
        <v>7.1484500000000006E-3</v>
      </c>
      <c r="F884" s="498">
        <v>1.4406975628283054</v>
      </c>
      <c r="G884" s="498">
        <v>3.224674162510754</v>
      </c>
      <c r="H884" s="498">
        <v>0.16906381253278679</v>
      </c>
      <c r="I884" s="498">
        <v>1.5865531435486011E-2</v>
      </c>
      <c r="J884" s="498">
        <v>1.5926193790262222E-2</v>
      </c>
      <c r="K884" s="498">
        <v>2.5854220145625972E-3</v>
      </c>
      <c r="L884" s="498">
        <v>1.7934816276255691E-2</v>
      </c>
      <c r="M884" s="498">
        <v>0.12740971819065669</v>
      </c>
      <c r="N884" s="498">
        <v>1.7236212045968004E-2</v>
      </c>
      <c r="O884" s="499">
        <v>1.0298754493E-2</v>
      </c>
      <c r="P884" s="499">
        <v>2.3051422017000001E-2</v>
      </c>
      <c r="Q884" s="499">
        <v>1.2085442107E-3</v>
      </c>
      <c r="R884" s="499">
        <v>1.1341395818999999E-4</v>
      </c>
      <c r="S884" s="499">
        <v>1.138476E-4</v>
      </c>
      <c r="T884" s="499">
        <v>1.848176E-5</v>
      </c>
      <c r="U884" s="499">
        <v>1.2820613741E-4</v>
      </c>
      <c r="V884" s="499">
        <v>9.1078199999999995E-4</v>
      </c>
      <c r="W884" s="499">
        <v>1.232122E-4</v>
      </c>
    </row>
    <row r="885" spans="1:23" customFormat="1" x14ac:dyDescent="0.3">
      <c r="A885" s="225" t="s">
        <v>1939</v>
      </c>
      <c r="B885" s="496" t="s">
        <v>355</v>
      </c>
      <c r="C885" s="496" t="s">
        <v>789</v>
      </c>
      <c r="D885" s="496" t="s">
        <v>512</v>
      </c>
      <c r="E885" s="497">
        <v>5.9088600000000002E-3</v>
      </c>
      <c r="F885" s="498">
        <v>1.4407076883358212</v>
      </c>
      <c r="G885" s="498">
        <v>3.2246765257596222</v>
      </c>
      <c r="H885" s="498">
        <v>0.16906387886495872</v>
      </c>
      <c r="I885" s="498">
        <v>1.586559772104941E-2</v>
      </c>
      <c r="J885" s="498">
        <v>1.5926202346984022E-2</v>
      </c>
      <c r="K885" s="498">
        <v>2.5854242611942067E-3</v>
      </c>
      <c r="L885" s="498">
        <v>1.7934929226619011E-2</v>
      </c>
      <c r="M885" s="498">
        <v>0.12740968647082515</v>
      </c>
      <c r="N885" s="498">
        <v>1.7236268924970297E-2</v>
      </c>
      <c r="O885" s="499">
        <v>8.5129400313000009E-3</v>
      </c>
      <c r="P885" s="499">
        <v>1.9054162136000002E-2</v>
      </c>
      <c r="Q885" s="499">
        <v>9.9897479126999996E-4</v>
      </c>
      <c r="R885" s="499">
        <v>9.3747595750000014E-5</v>
      </c>
      <c r="S885" s="499">
        <v>9.4105700000000003E-5</v>
      </c>
      <c r="T885" s="499">
        <v>1.527691E-5</v>
      </c>
      <c r="U885" s="499">
        <v>1.0597498591E-4</v>
      </c>
      <c r="V885" s="499">
        <v>7.5284599999999994E-4</v>
      </c>
      <c r="W885" s="499">
        <v>1.018467E-4</v>
      </c>
    </row>
    <row r="886" spans="1:23" customFormat="1" x14ac:dyDescent="0.3">
      <c r="A886" s="225" t="s">
        <v>1940</v>
      </c>
      <c r="B886" s="496" t="s">
        <v>355</v>
      </c>
      <c r="C886" s="496" t="s">
        <v>789</v>
      </c>
      <c r="D886" s="496" t="s">
        <v>514</v>
      </c>
      <c r="E886" s="497">
        <v>7.0229000000000003E-3</v>
      </c>
      <c r="F886" s="498">
        <v>1.4407120698714206</v>
      </c>
      <c r="G886" s="498">
        <v>3.2246800935510973</v>
      </c>
      <c r="H886" s="498">
        <v>0.16906379635763005</v>
      </c>
      <c r="I886" s="498">
        <v>1.5865647036124676E-2</v>
      </c>
      <c r="J886" s="498">
        <v>1.592625553546256E-2</v>
      </c>
      <c r="K886" s="498">
        <v>2.5854347918950857E-3</v>
      </c>
      <c r="L886" s="498">
        <v>1.7934969287616228E-2</v>
      </c>
      <c r="M886" s="498">
        <v>0.12741004428370045</v>
      </c>
      <c r="N886" s="498">
        <v>1.7236298395249823E-2</v>
      </c>
      <c r="O886" s="499">
        <v>1.01179767955E-2</v>
      </c>
      <c r="P886" s="499">
        <v>2.2646605829000001E-2</v>
      </c>
      <c r="Q886" s="499">
        <v>1.1873181354400001E-3</v>
      </c>
      <c r="R886" s="499">
        <v>1.1142285257E-4</v>
      </c>
      <c r="S886" s="499">
        <v>1.1184850000000001E-4</v>
      </c>
      <c r="T886" s="499">
        <v>1.815725E-5</v>
      </c>
      <c r="U886" s="499">
        <v>1.2595549581000001E-4</v>
      </c>
      <c r="V886" s="499">
        <v>8.9478799999999999E-4</v>
      </c>
      <c r="W886" s="499">
        <v>1.210488E-4</v>
      </c>
    </row>
    <row r="887" spans="1:23" customFormat="1" x14ac:dyDescent="0.3">
      <c r="A887" s="225" t="s">
        <v>1941</v>
      </c>
      <c r="B887" s="496" t="s">
        <v>355</v>
      </c>
      <c r="C887" s="496" t="s">
        <v>789</v>
      </c>
      <c r="D887" s="496" t="s">
        <v>516</v>
      </c>
      <c r="E887" s="497">
        <v>3.64716E-3</v>
      </c>
      <c r="F887" s="498">
        <v>1.4407066907950297</v>
      </c>
      <c r="G887" s="498">
        <v>3.2246653333004311</v>
      </c>
      <c r="H887" s="498">
        <v>0.16906398815790918</v>
      </c>
      <c r="I887" s="498">
        <v>1.5865621483016921E-2</v>
      </c>
      <c r="J887" s="498">
        <v>1.5926227530462057E-2</v>
      </c>
      <c r="K887" s="498">
        <v>2.5854226302109038E-3</v>
      </c>
      <c r="L887" s="498">
        <v>1.7934956055122343E-2</v>
      </c>
      <c r="M887" s="498">
        <v>0.12740954605775454</v>
      </c>
      <c r="N887" s="498">
        <v>1.723623312385527E-2</v>
      </c>
      <c r="O887" s="499">
        <v>5.2544878144000001E-3</v>
      </c>
      <c r="P887" s="499">
        <v>1.1760870417E-2</v>
      </c>
      <c r="Q887" s="499">
        <v>6.1660341505000008E-4</v>
      </c>
      <c r="R887" s="499">
        <v>5.7864460048E-5</v>
      </c>
      <c r="S887" s="499">
        <v>5.8085499999999998E-5</v>
      </c>
      <c r="T887" s="499">
        <v>9.42945E-6</v>
      </c>
      <c r="U887" s="499">
        <v>6.5411654326E-5</v>
      </c>
      <c r="V887" s="499">
        <v>4.6468300000000002E-4</v>
      </c>
      <c r="W887" s="499">
        <v>6.2863299999999992E-5</v>
      </c>
    </row>
    <row r="888" spans="1:23" customFormat="1" x14ac:dyDescent="0.3">
      <c r="A888" s="225" t="s">
        <v>1942</v>
      </c>
      <c r="B888" s="496" t="s">
        <v>355</v>
      </c>
      <c r="C888" s="496" t="s">
        <v>789</v>
      </c>
      <c r="D888" s="496" t="s">
        <v>518</v>
      </c>
      <c r="E888" s="497">
        <v>2.9901799999999998E-3</v>
      </c>
      <c r="F888" s="498">
        <v>1.4407050347470722</v>
      </c>
      <c r="G888" s="498">
        <v>3.2246673036405835</v>
      </c>
      <c r="H888" s="498">
        <v>0.16906368819937265</v>
      </c>
      <c r="I888" s="498">
        <v>1.5865585965393388E-2</v>
      </c>
      <c r="J888" s="498">
        <v>1.5926231865640197E-2</v>
      </c>
      <c r="K888" s="498">
        <v>2.5854262954069659E-3</v>
      </c>
      <c r="L888" s="498">
        <v>1.7934936833234123E-2</v>
      </c>
      <c r="M888" s="498">
        <v>0.12741005558193821</v>
      </c>
      <c r="N888" s="498">
        <v>1.723625333591958E-2</v>
      </c>
      <c r="O888" s="499">
        <v>4.3079673808000003E-3</v>
      </c>
      <c r="P888" s="499">
        <v>9.642335678E-3</v>
      </c>
      <c r="Q888" s="499">
        <v>5.0553085918000006E-4</v>
      </c>
      <c r="R888" s="499">
        <v>4.7440957842000004E-5</v>
      </c>
      <c r="S888" s="499">
        <v>4.76223E-5</v>
      </c>
      <c r="T888" s="499">
        <v>7.7308900000000001E-6</v>
      </c>
      <c r="U888" s="499">
        <v>5.3628689420000006E-5</v>
      </c>
      <c r="V888" s="499">
        <v>3.8097899999999999E-4</v>
      </c>
      <c r="W888" s="499">
        <v>5.1539500000000003E-5</v>
      </c>
    </row>
    <row r="889" spans="1:23" customFormat="1" x14ac:dyDescent="0.3">
      <c r="A889" s="225" t="s">
        <v>1943</v>
      </c>
      <c r="B889" s="496" t="s">
        <v>355</v>
      </c>
      <c r="C889" s="496" t="s">
        <v>789</v>
      </c>
      <c r="D889" s="496" t="s">
        <v>520</v>
      </c>
      <c r="E889" s="497">
        <v>7.84755E-3</v>
      </c>
      <c r="F889" s="498">
        <v>2.058674072876248</v>
      </c>
      <c r="G889" s="498">
        <v>1.6345882574816344</v>
      </c>
      <c r="H889" s="498">
        <v>7.2032098805359629E-2</v>
      </c>
      <c r="I889" s="498">
        <v>8.4725928138081313E-3</v>
      </c>
      <c r="J889" s="498">
        <v>1.5926231753859488E-2</v>
      </c>
      <c r="K889" s="498">
        <v>2.585422201833693E-3</v>
      </c>
      <c r="L889" s="498">
        <v>9.5776755879223453E-3</v>
      </c>
      <c r="M889" s="498">
        <v>0.12740982854521474</v>
      </c>
      <c r="N889" s="498">
        <v>1.7236245707258954E-2</v>
      </c>
      <c r="O889" s="499">
        <v>1.6155547720599999E-2</v>
      </c>
      <c r="P889" s="499">
        <v>1.282751308E-2</v>
      </c>
      <c r="Q889" s="499">
        <v>5.6527549697999997E-4</v>
      </c>
      <c r="R889" s="499">
        <v>6.6489095735999999E-5</v>
      </c>
      <c r="S889" s="499">
        <v>1.2498190000000001E-4</v>
      </c>
      <c r="T889" s="499">
        <v>2.0289229999999998E-5</v>
      </c>
      <c r="U889" s="499">
        <v>7.5161288060000001E-5</v>
      </c>
      <c r="V889" s="499">
        <v>9.9985500000000001E-4</v>
      </c>
      <c r="W889" s="499">
        <v>1.352623E-4</v>
      </c>
    </row>
    <row r="890" spans="1:23" customFormat="1" x14ac:dyDescent="0.3">
      <c r="A890" s="225" t="s">
        <v>1944</v>
      </c>
      <c r="B890" s="496" t="s">
        <v>355</v>
      </c>
      <c r="C890" s="496" t="s">
        <v>789</v>
      </c>
      <c r="D890" s="496" t="s">
        <v>522</v>
      </c>
      <c r="E890" s="497">
        <v>1.008249E-2</v>
      </c>
      <c r="F890" s="498">
        <v>2.0586675330796265</v>
      </c>
      <c r="G890" s="498">
        <v>1.6345921692954819</v>
      </c>
      <c r="H890" s="498">
        <v>7.2032169553354383E-2</v>
      </c>
      <c r="I890" s="498">
        <v>8.4726109630656726E-3</v>
      </c>
      <c r="J890" s="498">
        <v>1.5926234491678147E-2</v>
      </c>
      <c r="K890" s="498">
        <v>2.5854228469356284E-3</v>
      </c>
      <c r="L890" s="498">
        <v>9.577690003858174E-3</v>
      </c>
      <c r="M890" s="498">
        <v>0.12740979658794604</v>
      </c>
      <c r="N890" s="498">
        <v>1.7236297779615949E-2</v>
      </c>
      <c r="O890" s="499">
        <v>2.0756494815600001E-2</v>
      </c>
      <c r="P890" s="499">
        <v>1.6480759201000002E-2</v>
      </c>
      <c r="Q890" s="499">
        <v>7.2626362920000004E-4</v>
      </c>
      <c r="R890" s="499">
        <v>8.5425015309000002E-5</v>
      </c>
      <c r="S890" s="499">
        <v>1.6057610000000001E-4</v>
      </c>
      <c r="T890" s="499">
        <v>2.6067500000000001E-5</v>
      </c>
      <c r="U890" s="499">
        <v>9.6566963687000002E-5</v>
      </c>
      <c r="V890" s="499">
        <v>1.284608E-3</v>
      </c>
      <c r="W890" s="499">
        <v>1.7378480000000002E-4</v>
      </c>
    </row>
    <row r="891" spans="1:23" customFormat="1" x14ac:dyDescent="0.3">
      <c r="A891" s="225" t="s">
        <v>1945</v>
      </c>
      <c r="B891" s="496" t="s">
        <v>355</v>
      </c>
      <c r="C891" s="496" t="s">
        <v>789</v>
      </c>
      <c r="D891" s="496" t="s">
        <v>524</v>
      </c>
      <c r="E891" s="497">
        <v>2.68212E-2</v>
      </c>
      <c r="F891" s="498">
        <v>2.0586580103052809</v>
      </c>
      <c r="G891" s="498">
        <v>1.634578377924925</v>
      </c>
      <c r="H891" s="498">
        <v>7.2031867347471398E-2</v>
      </c>
      <c r="I891" s="498">
        <v>6.4178360311992009E-3</v>
      </c>
      <c r="J891" s="498">
        <v>1.5926170342863109E-2</v>
      </c>
      <c r="K891" s="498">
        <v>2.5854212339492641E-3</v>
      </c>
      <c r="L891" s="498">
        <v>7.2549263046023304E-3</v>
      </c>
      <c r="M891" s="498">
        <v>0.12740928817502573</v>
      </c>
      <c r="N891" s="498">
        <v>1.72362161275409E-2</v>
      </c>
      <c r="O891" s="499">
        <v>5.5215678226000001E-2</v>
      </c>
      <c r="P891" s="499">
        <v>4.384135359E-2</v>
      </c>
      <c r="Q891" s="499">
        <v>1.9319811204999999E-3</v>
      </c>
      <c r="R891" s="499">
        <v>1.7213406375999999E-4</v>
      </c>
      <c r="S891" s="499">
        <v>4.2715899999999998E-4</v>
      </c>
      <c r="T891" s="499">
        <v>6.9344099999999999E-5</v>
      </c>
      <c r="U891" s="499">
        <v>1.9458582940100002E-4</v>
      </c>
      <c r="V891" s="499">
        <v>3.41727E-3</v>
      </c>
      <c r="W891" s="499">
        <v>4.6229600000000001E-4</v>
      </c>
    </row>
    <row r="892" spans="1:23" customFormat="1" x14ac:dyDescent="0.3">
      <c r="A892" s="225" t="s">
        <v>1946</v>
      </c>
      <c r="B892" s="496" t="s">
        <v>355</v>
      </c>
      <c r="C892" s="496" t="s">
        <v>789</v>
      </c>
      <c r="D892" s="496" t="s">
        <v>526</v>
      </c>
      <c r="E892" s="497">
        <v>2.2975889999999999E-2</v>
      </c>
      <c r="F892" s="498">
        <v>15.316353541821449</v>
      </c>
      <c r="G892" s="498">
        <v>0.40606275413052562</v>
      </c>
      <c r="H892" s="498">
        <v>0.44857187298076379</v>
      </c>
      <c r="I892" s="498">
        <v>9.1462962390140273E-3</v>
      </c>
      <c r="J892" s="498">
        <v>1.5588384171407507E-2</v>
      </c>
      <c r="K892" s="498">
        <v>2.5854232414935833E-3</v>
      </c>
      <c r="L892" s="498">
        <v>1.0339257121748059E-2</v>
      </c>
      <c r="M892" s="498">
        <v>0.12470637698909597</v>
      </c>
      <c r="N892" s="498">
        <v>1.7236241991061066E-2</v>
      </c>
      <c r="O892" s="499">
        <v>0.35190685417799999</v>
      </c>
      <c r="P892" s="499">
        <v>9.3296531720000013E-3</v>
      </c>
      <c r="Q892" s="499">
        <v>1.03063380107E-2</v>
      </c>
      <c r="R892" s="499">
        <v>2.1014429629499998E-4</v>
      </c>
      <c r="S892" s="499">
        <v>3.5815700000000001E-4</v>
      </c>
      <c r="T892" s="499">
        <v>5.9402399999999999E-5</v>
      </c>
      <c r="U892" s="499">
        <v>2.3755363431099999E-4</v>
      </c>
      <c r="V892" s="499">
        <v>2.8652399999999998E-3</v>
      </c>
      <c r="W892" s="499">
        <v>3.9601799999999999E-4</v>
      </c>
    </row>
    <row r="893" spans="1:23" customFormat="1" x14ac:dyDescent="0.3">
      <c r="A893" s="225" t="s">
        <v>1947</v>
      </c>
      <c r="B893" s="496" t="s">
        <v>355</v>
      </c>
      <c r="C893" s="496" t="s">
        <v>789</v>
      </c>
      <c r="D893" s="496" t="s">
        <v>528</v>
      </c>
      <c r="E893" s="497">
        <v>3.2030599999999999E-2</v>
      </c>
      <c r="F893" s="498">
        <v>15.316339011070662</v>
      </c>
      <c r="G893" s="498">
        <v>0.40606233520446078</v>
      </c>
      <c r="H893" s="498">
        <v>0.44857573847196114</v>
      </c>
      <c r="I893" s="498">
        <v>9.146257806472562E-3</v>
      </c>
      <c r="J893" s="498">
        <v>1.5588343646388142E-2</v>
      </c>
      <c r="K893" s="498">
        <v>2.585418318732712E-3</v>
      </c>
      <c r="L893" s="498">
        <v>1.0339196969835094E-2</v>
      </c>
      <c r="M893" s="498">
        <v>0.12470668673081367</v>
      </c>
      <c r="N893" s="498">
        <v>1.7236205378606709E-2</v>
      </c>
      <c r="O893" s="499">
        <v>0.49059152832799996</v>
      </c>
      <c r="P893" s="499">
        <v>1.3006420234000001E-2</v>
      </c>
      <c r="Q893" s="499">
        <v>1.4368150048699999E-2</v>
      </c>
      <c r="R893" s="499">
        <v>2.9296012529600002E-4</v>
      </c>
      <c r="S893" s="499">
        <v>4.99304E-4</v>
      </c>
      <c r="T893" s="499">
        <v>8.28125E-5</v>
      </c>
      <c r="U893" s="499">
        <v>3.3117068246199999E-4</v>
      </c>
      <c r="V893" s="499">
        <v>3.9944300000000002E-3</v>
      </c>
      <c r="W893" s="499">
        <v>5.5208600000000003E-4</v>
      </c>
    </row>
    <row r="894" spans="1:23" customFormat="1" x14ac:dyDescent="0.3">
      <c r="A894" s="225" t="s">
        <v>1948</v>
      </c>
      <c r="B894" s="496" t="s">
        <v>355</v>
      </c>
      <c r="C894" s="496" t="s">
        <v>789</v>
      </c>
      <c r="D894" s="496" t="s">
        <v>530</v>
      </c>
      <c r="E894" s="497">
        <v>6.6319199999999995E-2</v>
      </c>
      <c r="F894" s="498">
        <v>15.316320487340016</v>
      </c>
      <c r="G894" s="498">
        <v>0.40606305790781555</v>
      </c>
      <c r="H894" s="498">
        <v>0.4485739864925995</v>
      </c>
      <c r="I894" s="498">
        <v>9.146283641087348E-3</v>
      </c>
      <c r="J894" s="498">
        <v>1.5588381645134444E-2</v>
      </c>
      <c r="K894" s="498">
        <v>2.5854232258531473E-3</v>
      </c>
      <c r="L894" s="498">
        <v>1.0339257915807188E-2</v>
      </c>
      <c r="M894" s="498">
        <v>0.12470717378979242</v>
      </c>
      <c r="N894" s="498">
        <v>1.7236230231969022E-2</v>
      </c>
      <c r="O894" s="499">
        <v>1.0157661216639999</v>
      </c>
      <c r="P894" s="499">
        <v>2.692977715E-2</v>
      </c>
      <c r="Q894" s="499">
        <v>2.9749067925000001E-2</v>
      </c>
      <c r="R894" s="499">
        <v>6.0657421404999997E-4</v>
      </c>
      <c r="S894" s="499">
        <v>1.0338090000000001E-3</v>
      </c>
      <c r="T894" s="499">
        <v>1.7146320000000002E-4</v>
      </c>
      <c r="U894" s="499">
        <v>6.8569131357000004E-4</v>
      </c>
      <c r="V894" s="499">
        <v>8.2704800000000002E-3</v>
      </c>
      <c r="W894" s="499">
        <v>1.143093E-3</v>
      </c>
    </row>
    <row r="895" spans="1:23" customFormat="1" x14ac:dyDescent="0.3">
      <c r="A895" s="225" t="s">
        <v>1949</v>
      </c>
      <c r="B895" s="496" t="s">
        <v>355</v>
      </c>
      <c r="C895" s="496" t="s">
        <v>789</v>
      </c>
      <c r="D895" s="496" t="s">
        <v>532</v>
      </c>
      <c r="E895" s="497">
        <v>0.1008365</v>
      </c>
      <c r="F895" s="498">
        <v>15.316317744219603</v>
      </c>
      <c r="G895" s="498">
        <v>0.40606266351965808</v>
      </c>
      <c r="H895" s="498">
        <v>0.44857410400003966</v>
      </c>
      <c r="I895" s="498">
        <v>9.1462926181491815E-3</v>
      </c>
      <c r="J895" s="498">
        <v>1.5588432759962911E-2</v>
      </c>
      <c r="K895" s="498">
        <v>2.5854328541748276E-3</v>
      </c>
      <c r="L895" s="498">
        <v>1.033924300655021E-2</v>
      </c>
      <c r="M895" s="498">
        <v>0.12470732324108831</v>
      </c>
      <c r="N895" s="498">
        <v>1.7236248778963965E-2</v>
      </c>
      <c r="O895" s="499">
        <v>1.544443874215</v>
      </c>
      <c r="P895" s="499">
        <v>4.0945937770000003E-2</v>
      </c>
      <c r="Q895" s="499">
        <v>4.5232642637999997E-2</v>
      </c>
      <c r="R895" s="499">
        <v>9.2228013558999988E-4</v>
      </c>
      <c r="S895" s="499">
        <v>1.571883E-3</v>
      </c>
      <c r="T895" s="499">
        <v>2.6070599999999998E-4</v>
      </c>
      <c r="U895" s="499">
        <v>1.0425730774300001E-3</v>
      </c>
      <c r="V895" s="499">
        <v>1.2575050000000001E-2</v>
      </c>
      <c r="W895" s="499">
        <v>1.7380429999999999E-3</v>
      </c>
    </row>
    <row r="896" spans="1:23" customFormat="1" x14ac:dyDescent="0.3">
      <c r="A896" s="225" t="s">
        <v>1950</v>
      </c>
      <c r="B896" s="496" t="s">
        <v>355</v>
      </c>
      <c r="C896" s="496" t="s">
        <v>789</v>
      </c>
      <c r="D896" s="496" t="s">
        <v>534</v>
      </c>
      <c r="E896" s="497">
        <v>0.35125300000000004</v>
      </c>
      <c r="F896" s="498">
        <v>15.300781054795259</v>
      </c>
      <c r="G896" s="498">
        <v>0.40583767782766267</v>
      </c>
      <c r="H896" s="498">
        <v>0.44842623437522239</v>
      </c>
      <c r="I896" s="498">
        <v>9.1338098690687333E-3</v>
      </c>
      <c r="J896" s="498">
        <v>1.5614272333617077E-2</v>
      </c>
      <c r="K896" s="498">
        <v>2.5854213344797053E-3</v>
      </c>
      <c r="L896" s="498">
        <v>1.0325132653785164E-2</v>
      </c>
      <c r="M896" s="498">
        <v>0.12491395091287474</v>
      </c>
      <c r="N896" s="498">
        <v>1.7236237128223815E-2</v>
      </c>
      <c r="O896" s="499">
        <v>5.3744452478399998</v>
      </c>
      <c r="P896" s="499">
        <v>0.14255170185000002</v>
      </c>
      <c r="Q896" s="499">
        <v>0.15751106010300001</v>
      </c>
      <c r="R896" s="499">
        <v>3.20827811794E-3</v>
      </c>
      <c r="S896" s="499">
        <v>5.4845599999999994E-3</v>
      </c>
      <c r="T896" s="499">
        <v>9.0813700000000005E-4</v>
      </c>
      <c r="U896" s="499">
        <v>3.6267338200400004E-3</v>
      </c>
      <c r="V896" s="499">
        <v>4.3876399999999996E-2</v>
      </c>
      <c r="W896" s="499">
        <v>6.0542800000000004E-3</v>
      </c>
    </row>
    <row r="897" spans="1:23" customFormat="1" x14ac:dyDescent="0.3">
      <c r="A897" s="225" t="s">
        <v>1951</v>
      </c>
      <c r="B897" s="496" t="s">
        <v>355</v>
      </c>
      <c r="C897" s="496" t="s">
        <v>789</v>
      </c>
      <c r="D897" s="496" t="s">
        <v>536</v>
      </c>
      <c r="E897" s="497">
        <v>0.499218</v>
      </c>
      <c r="F897" s="498">
        <v>15.300760498760061</v>
      </c>
      <c r="G897" s="498">
        <v>0.40583893960153677</v>
      </c>
      <c r="H897" s="498">
        <v>0.4484290658930567</v>
      </c>
      <c r="I897" s="498">
        <v>9.1338139968911367E-3</v>
      </c>
      <c r="J897" s="498">
        <v>1.5614300766398649E-2</v>
      </c>
      <c r="K897" s="498">
        <v>2.5854276087801322E-3</v>
      </c>
      <c r="L897" s="498">
        <v>1.0325152994082746E-2</v>
      </c>
      <c r="M897" s="498">
        <v>0.12491436606853118</v>
      </c>
      <c r="N897" s="498">
        <v>1.7236257506740543E-2</v>
      </c>
      <c r="O897" s="499">
        <v>7.6384150546700003</v>
      </c>
      <c r="P897" s="499">
        <v>0.20260210374999998</v>
      </c>
      <c r="Q897" s="499">
        <v>0.22386386141699999</v>
      </c>
      <c r="R897" s="499">
        <v>4.5597643558999996E-3</v>
      </c>
      <c r="S897" s="499">
        <v>7.7949400000000002E-3</v>
      </c>
      <c r="T897" s="499">
        <v>1.290692E-3</v>
      </c>
      <c r="U897" s="499">
        <v>5.1545022273999999E-3</v>
      </c>
      <c r="V897" s="499">
        <v>6.2359499999999998E-2</v>
      </c>
      <c r="W897" s="499">
        <v>8.6046500000000001E-3</v>
      </c>
    </row>
    <row r="898" spans="1:23" customFormat="1" x14ac:dyDescent="0.3">
      <c r="A898" s="225" t="s">
        <v>1952</v>
      </c>
      <c r="B898" s="496" t="s">
        <v>355</v>
      </c>
      <c r="C898" s="496" t="s">
        <v>789</v>
      </c>
      <c r="D898" s="496" t="s">
        <v>538</v>
      </c>
      <c r="E898" s="497">
        <v>0.63949699999999998</v>
      </c>
      <c r="F898" s="498">
        <v>15.300799113412571</v>
      </c>
      <c r="G898" s="498">
        <v>0.40583830870199544</v>
      </c>
      <c r="H898" s="498">
        <v>0.44842770826915529</v>
      </c>
      <c r="I898" s="498">
        <v>9.1338229863470819E-3</v>
      </c>
      <c r="J898" s="498">
        <v>1.561428747906558E-2</v>
      </c>
      <c r="K898" s="498">
        <v>2.5854226055790721E-3</v>
      </c>
      <c r="L898" s="498">
        <v>1.0325136883206645E-2</v>
      </c>
      <c r="M898" s="498">
        <v>0.12491426855794477</v>
      </c>
      <c r="N898" s="498">
        <v>1.7236234102740125E-2</v>
      </c>
      <c r="O898" s="499">
        <v>9.7848151306299993</v>
      </c>
      <c r="P898" s="499">
        <v>0.25953238089999997</v>
      </c>
      <c r="Q898" s="499">
        <v>0.286768174155</v>
      </c>
      <c r="R898" s="499">
        <v>5.8410523983E-3</v>
      </c>
      <c r="S898" s="499">
        <v>9.9852900000000008E-3</v>
      </c>
      <c r="T898" s="499">
        <v>1.6533699999999999E-3</v>
      </c>
      <c r="U898" s="499">
        <v>6.6028940613999994E-3</v>
      </c>
      <c r="V898" s="499">
        <v>7.9882300000000003E-2</v>
      </c>
      <c r="W898" s="499">
        <v>1.1022520000000001E-2</v>
      </c>
    </row>
    <row r="899" spans="1:23" customFormat="1" x14ac:dyDescent="0.3">
      <c r="A899" s="225" t="s">
        <v>1953</v>
      </c>
      <c r="B899" s="496" t="s">
        <v>355</v>
      </c>
      <c r="C899" s="496" t="s">
        <v>789</v>
      </c>
      <c r="D899" s="496" t="s">
        <v>540</v>
      </c>
      <c r="E899" s="497">
        <v>0.82543600000000006</v>
      </c>
      <c r="F899" s="498">
        <v>15.300768611243027</v>
      </c>
      <c r="G899" s="498">
        <v>0.40583933739260214</v>
      </c>
      <c r="H899" s="498">
        <v>0.44842936608895173</v>
      </c>
      <c r="I899" s="498">
        <v>9.1338447093414869E-3</v>
      </c>
      <c r="J899" s="498">
        <v>1.561434199622987E-2</v>
      </c>
      <c r="K899" s="498">
        <v>2.5854324260148574E-3</v>
      </c>
      <c r="L899" s="498">
        <v>1.0325165767667026E-2</v>
      </c>
      <c r="M899" s="498">
        <v>0.12491459059212344</v>
      </c>
      <c r="N899" s="498">
        <v>1.7236284824020273E-2</v>
      </c>
      <c r="O899" s="499">
        <v>12.62980523939</v>
      </c>
      <c r="P899" s="499">
        <v>0.33499439929999997</v>
      </c>
      <c r="Q899" s="499">
        <v>0.37014974222699998</v>
      </c>
      <c r="R899" s="499">
        <v>7.5394042415000001E-3</v>
      </c>
      <c r="S899" s="499">
        <v>1.288864E-2</v>
      </c>
      <c r="T899" s="499">
        <v>2.1341089999999999E-3</v>
      </c>
      <c r="U899" s="499">
        <v>8.5227635306000006E-3</v>
      </c>
      <c r="V899" s="499">
        <v>0.10310900000000001</v>
      </c>
      <c r="W899" s="499">
        <v>1.4227449999999999E-2</v>
      </c>
    </row>
    <row r="900" spans="1:23" customFormat="1" x14ac:dyDescent="0.3">
      <c r="A900" s="225" t="s">
        <v>1954</v>
      </c>
      <c r="B900" s="496" t="s">
        <v>355</v>
      </c>
      <c r="C900" s="496" t="s">
        <v>789</v>
      </c>
      <c r="D900" s="496" t="s">
        <v>542</v>
      </c>
      <c r="E900" s="497">
        <v>0.91306700000000007</v>
      </c>
      <c r="F900" s="498">
        <v>15.300846734544123</v>
      </c>
      <c r="G900" s="498">
        <v>0.40583858763924224</v>
      </c>
      <c r="H900" s="498">
        <v>0.44842756936895101</v>
      </c>
      <c r="I900" s="498">
        <v>9.133825233745169E-3</v>
      </c>
      <c r="J900" s="498">
        <v>1.5614308698047349E-2</v>
      </c>
      <c r="K900" s="498">
        <v>2.585429108707247E-3</v>
      </c>
      <c r="L900" s="498">
        <v>1.0325149536890501E-2</v>
      </c>
      <c r="M900" s="498">
        <v>0.1249144914885764</v>
      </c>
      <c r="N900" s="498">
        <v>1.7236248818542337E-2</v>
      </c>
      <c r="O900" s="499">
        <v>13.970698225370001</v>
      </c>
      <c r="P900" s="499">
        <v>0.37055782170000001</v>
      </c>
      <c r="Q900" s="499">
        <v>0.40944441548100002</v>
      </c>
      <c r="R900" s="499">
        <v>8.3397944047000003E-3</v>
      </c>
      <c r="S900" s="499">
        <v>1.4256910000000001E-2</v>
      </c>
      <c r="T900" s="499">
        <v>2.36067E-3</v>
      </c>
      <c r="U900" s="499">
        <v>9.4275533122000002E-3</v>
      </c>
      <c r="V900" s="499">
        <v>0.1140553</v>
      </c>
      <c r="W900" s="499">
        <v>1.5737849999999998E-2</v>
      </c>
    </row>
    <row r="901" spans="1:23" customFormat="1" x14ac:dyDescent="0.3">
      <c r="A901" s="225" t="s">
        <v>1955</v>
      </c>
      <c r="B901" s="496" t="s">
        <v>355</v>
      </c>
      <c r="C901" s="496" t="s">
        <v>789</v>
      </c>
      <c r="D901" s="496" t="s">
        <v>544</v>
      </c>
      <c r="E901" s="497">
        <v>1.117613</v>
      </c>
      <c r="F901" s="498">
        <v>15.300749528763534</v>
      </c>
      <c r="G901" s="498">
        <v>0.40583828400349675</v>
      </c>
      <c r="H901" s="498">
        <v>0.44842905567490715</v>
      </c>
      <c r="I901" s="498">
        <v>9.1338364736272756E-3</v>
      </c>
      <c r="J901" s="498">
        <v>1.5614349510966678E-2</v>
      </c>
      <c r="K901" s="498">
        <v>2.5854298402040775E-3</v>
      </c>
      <c r="L901" s="498">
        <v>1.032514815047785E-2</v>
      </c>
      <c r="M901" s="498">
        <v>0.12491443818208987</v>
      </c>
      <c r="N901" s="498">
        <v>1.7236243672899297E-2</v>
      </c>
      <c r="O901" s="499">
        <v>17.100316583089999</v>
      </c>
      <c r="P901" s="499">
        <v>0.45357014210000002</v>
      </c>
      <c r="Q901" s="499">
        <v>0.5011701422</v>
      </c>
      <c r="R901" s="499">
        <v>1.0208094382800001E-2</v>
      </c>
      <c r="S901" s="499">
        <v>1.7450800000000002E-2</v>
      </c>
      <c r="T901" s="499">
        <v>2.8895099999999996E-3</v>
      </c>
      <c r="U901" s="499">
        <v>1.15395197999E-2</v>
      </c>
      <c r="V901" s="499">
        <v>0.13960600000000001</v>
      </c>
      <c r="W901" s="499">
        <v>1.9263450000000001E-2</v>
      </c>
    </row>
    <row r="902" spans="1:23" customFormat="1" x14ac:dyDescent="0.3">
      <c r="A902" s="225" t="s">
        <v>1956</v>
      </c>
      <c r="B902" s="496" t="s">
        <v>355</v>
      </c>
      <c r="C902" s="496" t="s">
        <v>789</v>
      </c>
      <c r="D902" s="496" t="s">
        <v>546</v>
      </c>
      <c r="E902" s="497">
        <v>1.2590300000000001</v>
      </c>
      <c r="F902" s="498">
        <v>15.300737389164674</v>
      </c>
      <c r="G902" s="498">
        <v>0.4058389694447313</v>
      </c>
      <c r="H902" s="498">
        <v>0.44842790363216128</v>
      </c>
      <c r="I902" s="498">
        <v>9.1338099678323782E-3</v>
      </c>
      <c r="J902" s="498">
        <v>1.5614226825413214E-2</v>
      </c>
      <c r="K902" s="498">
        <v>2.5854189336235039E-3</v>
      </c>
      <c r="L902" s="498">
        <v>1.0325140591487097E-2</v>
      </c>
      <c r="M902" s="498">
        <v>0.12491433881639039</v>
      </c>
      <c r="N902" s="498">
        <v>1.7236277133984099E-2</v>
      </c>
      <c r="O902" s="499">
        <v>19.264087395080001</v>
      </c>
      <c r="P902" s="499">
        <v>0.51096343770000008</v>
      </c>
      <c r="Q902" s="499">
        <v>0.56458418351000006</v>
      </c>
      <c r="R902" s="499">
        <v>1.14997407638E-2</v>
      </c>
      <c r="S902" s="499">
        <v>1.9658780000000001E-2</v>
      </c>
      <c r="T902" s="499">
        <v>3.2551200000000002E-3</v>
      </c>
      <c r="U902" s="499">
        <v>1.2999661758900001E-2</v>
      </c>
      <c r="V902" s="499">
        <v>0.15727089999999999</v>
      </c>
      <c r="W902" s="499">
        <v>2.1700990000000003E-2</v>
      </c>
    </row>
    <row r="903" spans="1:23" customFormat="1" x14ac:dyDescent="0.3">
      <c r="A903" s="225" t="s">
        <v>1957</v>
      </c>
      <c r="B903" s="496" t="s">
        <v>355</v>
      </c>
      <c r="C903" s="496" t="s">
        <v>789</v>
      </c>
      <c r="D903" s="496" t="s">
        <v>548</v>
      </c>
      <c r="E903" s="497">
        <v>1.4169909999999999</v>
      </c>
      <c r="F903" s="498">
        <v>15.261868378183067</v>
      </c>
      <c r="G903" s="498">
        <v>0.40565465235841303</v>
      </c>
      <c r="H903" s="498">
        <v>0.44748894891357816</v>
      </c>
      <c r="I903" s="498">
        <v>9.1192614432272345E-3</v>
      </c>
      <c r="J903" s="498">
        <v>1.5697114519428845E-2</v>
      </c>
      <c r="K903" s="498">
        <v>2.5854292652529201E-3</v>
      </c>
      <c r="L903" s="498">
        <v>1.0308692424228523E-2</v>
      </c>
      <c r="M903" s="498">
        <v>0.12557659152386996</v>
      </c>
      <c r="N903" s="498">
        <v>1.7236242149738425E-2</v>
      </c>
      <c r="O903" s="499">
        <v>21.62593013507</v>
      </c>
      <c r="P903" s="499">
        <v>0.57480899149999998</v>
      </c>
      <c r="Q903" s="499">
        <v>0.63408781320999996</v>
      </c>
      <c r="R903" s="499">
        <v>1.29219113917E-2</v>
      </c>
      <c r="S903" s="499">
        <v>2.2242669999999999E-2</v>
      </c>
      <c r="T903" s="499">
        <v>3.6635299999999999E-3</v>
      </c>
      <c r="U903" s="499">
        <v>1.46073243869E-2</v>
      </c>
      <c r="V903" s="499">
        <v>0.17794090000000001</v>
      </c>
      <c r="W903" s="499">
        <v>2.44236E-2</v>
      </c>
    </row>
    <row r="904" spans="1:23" customFormat="1" x14ac:dyDescent="0.3">
      <c r="A904" s="225" t="s">
        <v>1958</v>
      </c>
      <c r="B904" s="496" t="s">
        <v>355</v>
      </c>
      <c r="C904" s="496" t="s">
        <v>789</v>
      </c>
      <c r="D904" s="496" t="s">
        <v>550</v>
      </c>
      <c r="E904" s="497">
        <v>1.6328369999999999</v>
      </c>
      <c r="F904" s="498">
        <v>15.26181087447798</v>
      </c>
      <c r="G904" s="498">
        <v>0.40565500022353729</v>
      </c>
      <c r="H904" s="498">
        <v>0.44748909372460333</v>
      </c>
      <c r="I904" s="498">
        <v>9.1192665172947461E-3</v>
      </c>
      <c r="J904" s="498">
        <v>1.5697096525862656E-2</v>
      </c>
      <c r="K904" s="498">
        <v>2.5854264693903925E-3</v>
      </c>
      <c r="L904" s="498">
        <v>1.0308693892899292E-2</v>
      </c>
      <c r="M904" s="498">
        <v>0.12557683345000145</v>
      </c>
      <c r="N904" s="498">
        <v>1.7236258120069549E-2</v>
      </c>
      <c r="O904" s="499">
        <v>24.920049482850001</v>
      </c>
      <c r="P904" s="499">
        <v>0.66236849359999994</v>
      </c>
      <c r="Q904" s="499">
        <v>0.73067674933000004</v>
      </c>
      <c r="R904" s="499">
        <v>1.4890275782299999E-2</v>
      </c>
      <c r="S904" s="499">
        <v>2.5630800000000002E-2</v>
      </c>
      <c r="T904" s="499">
        <v>4.22158E-3</v>
      </c>
      <c r="U904" s="499">
        <v>1.683241681E-2</v>
      </c>
      <c r="V904" s="499">
        <v>0.20504650000000002</v>
      </c>
      <c r="W904" s="499">
        <v>2.8143999999999999E-2</v>
      </c>
    </row>
    <row r="905" spans="1:23" customFormat="1" x14ac:dyDescent="0.3">
      <c r="A905" s="225" t="s">
        <v>1959</v>
      </c>
      <c r="B905" s="496" t="s">
        <v>355</v>
      </c>
      <c r="C905" s="496" t="s">
        <v>789</v>
      </c>
      <c r="D905" s="496" t="s">
        <v>552</v>
      </c>
      <c r="E905" s="497">
        <v>1.819078</v>
      </c>
      <c r="F905" s="498">
        <v>6.8021455667321575</v>
      </c>
      <c r="G905" s="498">
        <v>0.28310088874693667</v>
      </c>
      <c r="H905" s="498">
        <v>0.17663501634344433</v>
      </c>
      <c r="I905" s="498">
        <v>5.2133993915049271E-3</v>
      </c>
      <c r="J905" s="498">
        <v>1.56970729127613E-2</v>
      </c>
      <c r="K905" s="498">
        <v>2.5854306412369343E-3</v>
      </c>
      <c r="L905" s="498">
        <v>5.8933888562227674E-3</v>
      </c>
      <c r="M905" s="498">
        <v>0.12557702308532126</v>
      </c>
      <c r="N905" s="498">
        <v>1.723625924781675E-2</v>
      </c>
      <c r="O905" s="499">
        <v>12.373633353239999</v>
      </c>
      <c r="P905" s="499">
        <v>0.51498259850000005</v>
      </c>
      <c r="Q905" s="499">
        <v>0.32131287226000005</v>
      </c>
      <c r="R905" s="499">
        <v>9.4835801383000001E-3</v>
      </c>
      <c r="S905" s="499">
        <v>2.8554199999999998E-2</v>
      </c>
      <c r="T905" s="499">
        <v>4.7031E-3</v>
      </c>
      <c r="U905" s="499">
        <v>1.07205340138E-2</v>
      </c>
      <c r="V905" s="499">
        <v>0.22843440000000001</v>
      </c>
      <c r="W905" s="499">
        <v>3.1354099999999996E-2</v>
      </c>
    </row>
    <row r="906" spans="1:23" customFormat="1" x14ac:dyDescent="0.3">
      <c r="A906" s="225" t="s">
        <v>1960</v>
      </c>
      <c r="B906" s="496" t="s">
        <v>355</v>
      </c>
      <c r="C906" s="496" t="s">
        <v>789</v>
      </c>
      <c r="D906" s="496" t="s">
        <v>554</v>
      </c>
      <c r="E906" s="497">
        <v>1.977209</v>
      </c>
      <c r="F906" s="498">
        <v>6.7914410485183918</v>
      </c>
      <c r="G906" s="498">
        <v>0.28301276299066008</v>
      </c>
      <c r="H906" s="498">
        <v>0.17653794526527039</v>
      </c>
      <c r="I906" s="498">
        <v>5.2109151097329623E-3</v>
      </c>
      <c r="J906" s="498">
        <v>1.5737385375041282E-2</v>
      </c>
      <c r="K906" s="498">
        <v>2.585412063165806E-3</v>
      </c>
      <c r="L906" s="498">
        <v>5.8905713759648069E-3</v>
      </c>
      <c r="M906" s="498">
        <v>0.12589918415301571</v>
      </c>
      <c r="N906" s="498">
        <v>1.7236215291352608E-2</v>
      </c>
      <c r="O906" s="499">
        <v>13.4280983641</v>
      </c>
      <c r="P906" s="499">
        <v>0.55957538210000002</v>
      </c>
      <c r="Q906" s="499">
        <v>0.34905241422</v>
      </c>
      <c r="R906" s="499">
        <v>1.0303068253200001E-2</v>
      </c>
      <c r="S906" s="499">
        <v>3.1116100000000001E-2</v>
      </c>
      <c r="T906" s="499">
        <v>5.1119E-3</v>
      </c>
      <c r="U906" s="499">
        <v>1.1646890739699999E-2</v>
      </c>
      <c r="V906" s="499">
        <v>0.24892900000000001</v>
      </c>
      <c r="W906" s="499">
        <v>3.4079600000000002E-2</v>
      </c>
    </row>
    <row r="907" spans="1:23" customFormat="1" x14ac:dyDescent="0.3">
      <c r="A907" s="225" t="s">
        <v>1961</v>
      </c>
      <c r="B907" s="496" t="s">
        <v>355</v>
      </c>
      <c r="C907" s="496" t="s">
        <v>789</v>
      </c>
      <c r="D907" s="496" t="s">
        <v>556</v>
      </c>
      <c r="E907" s="497">
        <v>2.134055</v>
      </c>
      <c r="F907" s="498">
        <v>6.7914162840695305</v>
      </c>
      <c r="G907" s="498">
        <v>0.28301246101904587</v>
      </c>
      <c r="H907" s="498">
        <v>0.17653771639437599</v>
      </c>
      <c r="I907" s="498">
        <v>5.2109070118155345E-3</v>
      </c>
      <c r="J907" s="498">
        <v>1.5737363844886845E-2</v>
      </c>
      <c r="K907" s="498">
        <v>2.5854113413196944E-3</v>
      </c>
      <c r="L907" s="498">
        <v>5.8905650761578313E-3</v>
      </c>
      <c r="M907" s="498">
        <v>0.12589928563228223</v>
      </c>
      <c r="N907" s="498">
        <v>1.7236200566527103E-2</v>
      </c>
      <c r="O907" s="499">
        <v>14.493255878100001</v>
      </c>
      <c r="P907" s="499">
        <v>0.60396415749999999</v>
      </c>
      <c r="Q907" s="499">
        <v>0.37674119636000003</v>
      </c>
      <c r="R907" s="499">
        <v>1.11203621631E-2</v>
      </c>
      <c r="S907" s="499">
        <v>3.35844E-2</v>
      </c>
      <c r="T907" s="499">
        <v>5.5174100000000004E-3</v>
      </c>
      <c r="U907" s="499">
        <v>1.25707898536E-2</v>
      </c>
      <c r="V907" s="499">
        <v>0.26867600000000003</v>
      </c>
      <c r="W907" s="499">
        <v>3.6782999999999996E-2</v>
      </c>
    </row>
    <row r="908" spans="1:23" customFormat="1" x14ac:dyDescent="0.3">
      <c r="A908" s="225" t="s">
        <v>1962</v>
      </c>
      <c r="B908" s="496" t="s">
        <v>355</v>
      </c>
      <c r="C908" s="496" t="s">
        <v>789</v>
      </c>
      <c r="D908" s="496" t="s">
        <v>558</v>
      </c>
      <c r="E908" s="497">
        <v>2.1631990000000001</v>
      </c>
      <c r="F908" s="498">
        <v>6.7914495999674553</v>
      </c>
      <c r="G908" s="498">
        <v>0.28301394726051554</v>
      </c>
      <c r="H908" s="498">
        <v>0.17653877271115603</v>
      </c>
      <c r="I908" s="498">
        <v>5.2109323684506144E-3</v>
      </c>
      <c r="J908" s="498">
        <v>1.5737387082741808E-2</v>
      </c>
      <c r="K908" s="498">
        <v>2.5854255664874105E-3</v>
      </c>
      <c r="L908" s="498">
        <v>5.8905994045855229E-3</v>
      </c>
      <c r="M908" s="498">
        <v>0.12589965139591872</v>
      </c>
      <c r="N908" s="498">
        <v>1.7236278308190786E-2</v>
      </c>
      <c r="O908" s="499">
        <v>14.691256983200001</v>
      </c>
      <c r="P908" s="499">
        <v>0.61221548770000001</v>
      </c>
      <c r="Q908" s="499">
        <v>0.38188849659000002</v>
      </c>
      <c r="R908" s="499">
        <v>1.1272283688500001E-2</v>
      </c>
      <c r="S908" s="499">
        <v>3.40431E-2</v>
      </c>
      <c r="T908" s="499">
        <v>5.5927900000000003E-3</v>
      </c>
      <c r="U908" s="499">
        <v>1.27425387414E-2</v>
      </c>
      <c r="V908" s="499">
        <v>0.27234599999999998</v>
      </c>
      <c r="W908" s="499">
        <v>3.7285499999999999E-2</v>
      </c>
    </row>
    <row r="909" spans="1:23" customFormat="1" x14ac:dyDescent="0.3">
      <c r="A909" s="225" t="s">
        <v>1963</v>
      </c>
      <c r="B909" s="496" t="s">
        <v>355</v>
      </c>
      <c r="C909" s="496" t="s">
        <v>789</v>
      </c>
      <c r="D909" s="496" t="s">
        <v>1718</v>
      </c>
      <c r="E909" s="497">
        <v>2.1875360000000001</v>
      </c>
      <c r="F909" s="498">
        <v>6.7912443189963501</v>
      </c>
      <c r="G909" s="498">
        <v>0.28301694852107578</v>
      </c>
      <c r="H909" s="498">
        <v>0.17652553894884471</v>
      </c>
      <c r="I909" s="498">
        <v>5.2109683488637433E-3</v>
      </c>
      <c r="J909" s="498">
        <v>1.5737386721864234E-2</v>
      </c>
      <c r="K909" s="498">
        <v>2.5854157371581537E-3</v>
      </c>
      <c r="L909" s="498">
        <v>5.8906387353168136E-3</v>
      </c>
      <c r="M909" s="498">
        <v>0.12589872806664665</v>
      </c>
      <c r="N909" s="498">
        <v>1.7236196341454492E-2</v>
      </c>
      <c r="O909" s="499">
        <v>14.856091432600001</v>
      </c>
      <c r="P909" s="499">
        <v>0.61910976350000002</v>
      </c>
      <c r="Q909" s="499">
        <v>0.38615597136999996</v>
      </c>
      <c r="R909" s="499">
        <v>1.1399180857999999E-2</v>
      </c>
      <c r="S909" s="499">
        <v>3.4426100000000001E-2</v>
      </c>
      <c r="T909" s="499">
        <v>5.6556899999999997E-3</v>
      </c>
      <c r="U909" s="499">
        <v>1.2885984296500001E-2</v>
      </c>
      <c r="V909" s="499">
        <v>0.27540799999999999</v>
      </c>
      <c r="W909" s="499">
        <v>3.7704799999999997E-2</v>
      </c>
    </row>
    <row r="910" spans="1:23" customFormat="1" x14ac:dyDescent="0.3">
      <c r="A910" s="225" t="s">
        <v>1964</v>
      </c>
      <c r="B910" s="496" t="s">
        <v>355</v>
      </c>
      <c r="C910" s="496" t="s">
        <v>789</v>
      </c>
      <c r="D910" s="496" t="s">
        <v>1720</v>
      </c>
      <c r="E910" s="497">
        <v>2.2168669999999997</v>
      </c>
      <c r="F910" s="498">
        <v>6.7912486308380267</v>
      </c>
      <c r="G910" s="498">
        <v>0.28301792371847295</v>
      </c>
      <c r="H910" s="498">
        <v>0.17652555384693808</v>
      </c>
      <c r="I910" s="498">
        <v>5.2109940926541838E-3</v>
      </c>
      <c r="J910" s="498">
        <v>1.5737434857391083E-2</v>
      </c>
      <c r="K910" s="498">
        <v>2.5854325045210204E-3</v>
      </c>
      <c r="L910" s="498">
        <v>5.8906568969180392E-3</v>
      </c>
      <c r="M910" s="498">
        <v>0.12589974951135996</v>
      </c>
      <c r="N910" s="498">
        <v>1.7236261805512017E-2</v>
      </c>
      <c r="O910" s="499">
        <v>15.055294978500001</v>
      </c>
      <c r="P910" s="499">
        <v>0.62741309549999991</v>
      </c>
      <c r="Q910" s="499">
        <v>0.39133367497999999</v>
      </c>
      <c r="R910" s="499">
        <v>1.1552080841200001E-2</v>
      </c>
      <c r="S910" s="499">
        <v>3.4887799999999997E-2</v>
      </c>
      <c r="T910" s="499">
        <v>5.7315600000000001E-3</v>
      </c>
      <c r="U910" s="499">
        <v>1.3058802883100001E-2</v>
      </c>
      <c r="V910" s="499">
        <v>0.27910299999999999</v>
      </c>
      <c r="W910" s="499">
        <v>3.8210500000000001E-2</v>
      </c>
    </row>
    <row r="911" spans="1:23" customFormat="1" x14ac:dyDescent="0.3">
      <c r="A911" s="225" t="s">
        <v>1965</v>
      </c>
      <c r="B911" s="496" t="s">
        <v>355</v>
      </c>
      <c r="C911" s="496" t="s">
        <v>261</v>
      </c>
      <c r="D911" s="496" t="s">
        <v>799</v>
      </c>
      <c r="E911" s="497">
        <v>5.0997630000000002E-3</v>
      </c>
      <c r="F911" s="498">
        <v>4.8984975818680203</v>
      </c>
      <c r="G911" s="498">
        <v>4.4125776213522077</v>
      </c>
      <c r="H911" s="498">
        <v>0.75165220842615621</v>
      </c>
      <c r="I911" s="498">
        <v>0.1283358416871529</v>
      </c>
      <c r="J911" s="498">
        <v>1.5347458303454494E-2</v>
      </c>
      <c r="K911" s="498">
        <v>2.5854221068704565E-3</v>
      </c>
      <c r="L911" s="498">
        <v>0.14507461853815559</v>
      </c>
      <c r="M911" s="498">
        <v>0.12277954877510974</v>
      </c>
      <c r="N911" s="498">
        <v>1.7236232350405303E-2</v>
      </c>
      <c r="O911" s="499">
        <v>2.49811767236E-2</v>
      </c>
      <c r="P911" s="499">
        <v>2.2503100088000001E-2</v>
      </c>
      <c r="Q911" s="499">
        <v>3.8332481213999999E-3</v>
      </c>
      <c r="R911" s="499">
        <v>6.5448237700999989E-4</v>
      </c>
      <c r="S911" s="499">
        <v>7.8268400000000004E-5</v>
      </c>
      <c r="T911" s="499">
        <v>1.3185039999999999E-5</v>
      </c>
      <c r="U911" s="499">
        <v>7.3984617186000003E-4</v>
      </c>
      <c r="V911" s="499">
        <v>6.2614660000000005E-4</v>
      </c>
      <c r="W911" s="499">
        <v>8.7900700000000004E-5</v>
      </c>
    </row>
    <row r="912" spans="1:23" customFormat="1" x14ac:dyDescent="0.3">
      <c r="A912" s="225" t="s">
        <v>1966</v>
      </c>
      <c r="B912" s="496" t="s">
        <v>355</v>
      </c>
      <c r="C912" s="496" t="s">
        <v>261</v>
      </c>
      <c r="D912" s="496" t="s">
        <v>508</v>
      </c>
      <c r="E912" s="497">
        <v>1.640903E-3</v>
      </c>
      <c r="F912" s="498">
        <v>12.0118686424487</v>
      </c>
      <c r="G912" s="498">
        <v>6.8958083415046474</v>
      </c>
      <c r="H912" s="498">
        <v>1.9873646818855226</v>
      </c>
      <c r="I912" s="498">
        <v>0.36598209177507746</v>
      </c>
      <c r="J912" s="498">
        <v>1.5347464170642628E-2</v>
      </c>
      <c r="K912" s="498">
        <v>2.5854300955022932E-3</v>
      </c>
      <c r="L912" s="498">
        <v>0.41371685471962699</v>
      </c>
      <c r="M912" s="498">
        <v>0.12277971336514103</v>
      </c>
      <c r="N912" s="498">
        <v>1.7236241264718268E-2</v>
      </c>
      <c r="O912" s="499">
        <v>1.9710311291E-2</v>
      </c>
      <c r="P912" s="499">
        <v>1.1315352595E-2</v>
      </c>
      <c r="Q912" s="499">
        <v>3.2610726685999999E-3</v>
      </c>
      <c r="R912" s="499">
        <v>6.0054111233999994E-4</v>
      </c>
      <c r="S912" s="499">
        <v>2.5183700000000001E-5</v>
      </c>
      <c r="T912" s="499">
        <v>4.2424399999999997E-6</v>
      </c>
      <c r="U912" s="499">
        <v>6.7886922806000005E-4</v>
      </c>
      <c r="V912" s="499">
        <v>2.0146960000000001E-4</v>
      </c>
      <c r="W912" s="499">
        <v>2.8283E-5</v>
      </c>
    </row>
    <row r="913" spans="1:23" customFormat="1" x14ac:dyDescent="0.3">
      <c r="A913" s="225" t="s">
        <v>1967</v>
      </c>
      <c r="B913" s="496" t="s">
        <v>355</v>
      </c>
      <c r="C913" s="496" t="s">
        <v>261</v>
      </c>
      <c r="D913" s="496" t="s">
        <v>510</v>
      </c>
      <c r="E913" s="497">
        <v>3.4588600000000002E-3</v>
      </c>
      <c r="F913" s="498">
        <v>1.5238735978328117</v>
      </c>
      <c r="G913" s="498">
        <v>3.2345187411459269</v>
      </c>
      <c r="H913" s="498">
        <v>0.16542313155201424</v>
      </c>
      <c r="I913" s="498">
        <v>1.5595099156947664E-2</v>
      </c>
      <c r="J913" s="498">
        <v>1.534745552002683E-2</v>
      </c>
      <c r="K913" s="498">
        <v>2.5854183170177453E-3</v>
      </c>
      <c r="L913" s="498">
        <v>1.7629202627455286E-2</v>
      </c>
      <c r="M913" s="498">
        <v>0.12277947069265596</v>
      </c>
      <c r="N913" s="498">
        <v>1.723622812140416E-2</v>
      </c>
      <c r="O913" s="499">
        <v>5.2708654325999997E-3</v>
      </c>
      <c r="P913" s="499">
        <v>1.1187747493000002E-2</v>
      </c>
      <c r="Q913" s="499">
        <v>5.7217545280000004E-4</v>
      </c>
      <c r="R913" s="499">
        <v>5.3941264670000005E-5</v>
      </c>
      <c r="S913" s="499">
        <v>5.3084700000000004E-5</v>
      </c>
      <c r="T913" s="499">
        <v>8.9425999999999997E-6</v>
      </c>
      <c r="U913" s="499">
        <v>6.0976943799999999E-5</v>
      </c>
      <c r="V913" s="499">
        <v>4.2467700000000004E-4</v>
      </c>
      <c r="W913" s="499">
        <v>5.9617700000000004E-5</v>
      </c>
    </row>
    <row r="914" spans="1:23" customFormat="1" x14ac:dyDescent="0.3">
      <c r="A914" s="225" t="s">
        <v>1968</v>
      </c>
      <c r="B914" s="496" t="s">
        <v>355</v>
      </c>
      <c r="C914" s="496" t="s">
        <v>831</v>
      </c>
      <c r="D914" s="496" t="s">
        <v>832</v>
      </c>
      <c r="E914" s="497">
        <v>485.67199599999992</v>
      </c>
      <c r="F914" s="498">
        <v>11.772593112978459</v>
      </c>
      <c r="G914" s="498">
        <v>0.33090101435794955</v>
      </c>
      <c r="H914" s="498">
        <v>0.2951004598791197</v>
      </c>
      <c r="I914" s="498">
        <v>7.3395935228320235E-3</v>
      </c>
      <c r="J914" s="498">
        <v>1.2532558908337803E-2</v>
      </c>
      <c r="K914" s="498">
        <v>2.5854186680345477E-3</v>
      </c>
      <c r="L914" s="498">
        <v>8.2968921328060285E-3</v>
      </c>
      <c r="M914" s="498">
        <v>0.1002603948776985</v>
      </c>
      <c r="N914" s="498">
        <v>1.7236206491098575E-2</v>
      </c>
      <c r="O914" s="499">
        <v>5717.6187952761011</v>
      </c>
      <c r="P914" s="499">
        <v>160.70935612164999</v>
      </c>
      <c r="Q914" s="499">
        <v>143.32202937000997</v>
      </c>
      <c r="R914" s="499">
        <v>3.5646350360624997</v>
      </c>
      <c r="S914" s="499">
        <v>6.0867129000000011</v>
      </c>
      <c r="T914" s="499">
        <v>1.255665445</v>
      </c>
      <c r="U914" s="499">
        <v>4.0295681627366005</v>
      </c>
      <c r="V914" s="499">
        <v>48.693666100000002</v>
      </c>
      <c r="W914" s="499">
        <v>8.3711428100000003</v>
      </c>
    </row>
    <row r="915" spans="1:23" customFormat="1" x14ac:dyDescent="0.3">
      <c r="A915" s="225" t="s">
        <v>1969</v>
      </c>
      <c r="B915" s="496" t="s">
        <v>355</v>
      </c>
      <c r="C915" s="496" t="s">
        <v>831</v>
      </c>
      <c r="D915" s="496" t="s">
        <v>524</v>
      </c>
      <c r="E915" s="497">
        <v>0.47670800000000002</v>
      </c>
      <c r="F915" s="498">
        <v>2.4537556393012077</v>
      </c>
      <c r="G915" s="498">
        <v>1.8798233795111472</v>
      </c>
      <c r="H915" s="498">
        <v>7.9010368024031483E-2</v>
      </c>
      <c r="I915" s="498">
        <v>6.7076778178675424E-3</v>
      </c>
      <c r="J915" s="498">
        <v>1.2172294150717E-2</v>
      </c>
      <c r="K915" s="498">
        <v>2.5854275573306928E-3</v>
      </c>
      <c r="L915" s="498">
        <v>7.5825564072765726E-3</v>
      </c>
      <c r="M915" s="498">
        <v>9.7378269296928097E-2</v>
      </c>
      <c r="N915" s="498">
        <v>1.7236253639544542E-2</v>
      </c>
      <c r="O915" s="499">
        <v>1.1697249433000001</v>
      </c>
      <c r="P915" s="499">
        <v>0.89612684359999994</v>
      </c>
      <c r="Q915" s="499">
        <v>3.7664874520000002E-2</v>
      </c>
      <c r="R915" s="499">
        <v>3.1976036772000003E-3</v>
      </c>
      <c r="S915" s="499">
        <v>5.8026299999999996E-3</v>
      </c>
      <c r="T915" s="499">
        <v>1.232494E-3</v>
      </c>
      <c r="U915" s="499">
        <v>3.6146652998000003E-3</v>
      </c>
      <c r="V915" s="499">
        <v>4.6421000000000004E-2</v>
      </c>
      <c r="W915" s="499">
        <v>8.2166600000000006E-3</v>
      </c>
    </row>
    <row r="916" spans="1:23" customFormat="1" x14ac:dyDescent="0.3">
      <c r="A916" s="225" t="s">
        <v>1970</v>
      </c>
      <c r="B916" s="496" t="s">
        <v>355</v>
      </c>
      <c r="C916" s="496" t="s">
        <v>831</v>
      </c>
      <c r="D916" s="496" t="s">
        <v>526</v>
      </c>
      <c r="E916" s="497">
        <v>0.28581199999999995</v>
      </c>
      <c r="F916" s="498">
        <v>17.513954638363682</v>
      </c>
      <c r="G916" s="498">
        <v>0.39235401379228313</v>
      </c>
      <c r="H916" s="498">
        <v>0.44166194418009047</v>
      </c>
      <c r="I916" s="498">
        <v>9.7955533553524699E-3</v>
      </c>
      <c r="J916" s="498">
        <v>1.1932808979329072E-2</v>
      </c>
      <c r="K916" s="498">
        <v>2.5854127888262218E-3</v>
      </c>
      <c r="L916" s="498">
        <v>1.1073220405021485E-2</v>
      </c>
      <c r="M916" s="498">
        <v>9.5462401858564389E-2</v>
      </c>
      <c r="N916" s="498">
        <v>1.7236190222943756E-2</v>
      </c>
      <c r="O916" s="499">
        <v>5.0056984031000002</v>
      </c>
      <c r="P916" s="499">
        <v>0.11213948539</v>
      </c>
      <c r="Q916" s="499">
        <v>0.12623228358999999</v>
      </c>
      <c r="R916" s="499">
        <v>2.7996866955999999E-3</v>
      </c>
      <c r="S916" s="499">
        <v>3.4105400000000001E-3</v>
      </c>
      <c r="T916" s="499">
        <v>7.3894200000000003E-4</v>
      </c>
      <c r="U916" s="499">
        <v>3.1648592704E-3</v>
      </c>
      <c r="V916" s="499">
        <v>2.7284300000000001E-2</v>
      </c>
      <c r="W916" s="499">
        <v>4.9263099999999997E-3</v>
      </c>
    </row>
    <row r="917" spans="1:23" customFormat="1" x14ac:dyDescent="0.3">
      <c r="A917" s="225" t="s">
        <v>1971</v>
      </c>
      <c r="B917" s="496" t="s">
        <v>355</v>
      </c>
      <c r="C917" s="496" t="s">
        <v>831</v>
      </c>
      <c r="D917" s="496" t="s">
        <v>528</v>
      </c>
      <c r="E917" s="497">
        <v>0.62437999999999994</v>
      </c>
      <c r="F917" s="498">
        <v>17.513989664467154</v>
      </c>
      <c r="G917" s="498">
        <v>0.3923568960568885</v>
      </c>
      <c r="H917" s="498">
        <v>0.44166673932541078</v>
      </c>
      <c r="I917" s="498">
        <v>9.7956267463724031E-3</v>
      </c>
      <c r="J917" s="498">
        <v>1.193286139850732E-2</v>
      </c>
      <c r="K917" s="498">
        <v>2.585427143726577E-3</v>
      </c>
      <c r="L917" s="498">
        <v>1.1073259482046193E-2</v>
      </c>
      <c r="M917" s="498">
        <v>9.5462859156283039E-2</v>
      </c>
      <c r="N917" s="498">
        <v>1.7236250360357475E-2</v>
      </c>
      <c r="O917" s="499">
        <v>10.9353848667</v>
      </c>
      <c r="P917" s="499">
        <v>0.24497979876000001</v>
      </c>
      <c r="Q917" s="499">
        <v>0.27576787869999997</v>
      </c>
      <c r="R917" s="499">
        <v>6.1161934279000008E-3</v>
      </c>
      <c r="S917" s="499">
        <v>7.4506399999999997E-3</v>
      </c>
      <c r="T917" s="499">
        <v>1.6142890000000001E-3</v>
      </c>
      <c r="U917" s="499">
        <v>6.9139217554000012E-3</v>
      </c>
      <c r="V917" s="499">
        <v>5.9605100000000001E-2</v>
      </c>
      <c r="W917" s="499">
        <v>1.0761969999999999E-2</v>
      </c>
    </row>
    <row r="918" spans="1:23" customFormat="1" x14ac:dyDescent="0.3">
      <c r="A918" s="225" t="s">
        <v>1972</v>
      </c>
      <c r="B918" s="496" t="s">
        <v>355</v>
      </c>
      <c r="C918" s="496" t="s">
        <v>831</v>
      </c>
      <c r="D918" s="496" t="s">
        <v>530</v>
      </c>
      <c r="E918" s="497">
        <v>1.3165249999999999</v>
      </c>
      <c r="F918" s="498">
        <v>17.51406427542204</v>
      </c>
      <c r="G918" s="498">
        <v>0.39235613528037827</v>
      </c>
      <c r="H918" s="498">
        <v>0.44166670993714513</v>
      </c>
      <c r="I918" s="498">
        <v>9.7956191138033836E-3</v>
      </c>
      <c r="J918" s="498">
        <v>1.1932891513643873E-2</v>
      </c>
      <c r="K918" s="498">
        <v>2.5854351417557587E-3</v>
      </c>
      <c r="L918" s="498">
        <v>1.1073266512219669E-2</v>
      </c>
      <c r="M918" s="498">
        <v>9.5463056151611256E-2</v>
      </c>
      <c r="N918" s="498">
        <v>1.7236262129469625E-2</v>
      </c>
      <c r="O918" s="499">
        <v>23.0577034702</v>
      </c>
      <c r="P918" s="499">
        <v>0.51654666100000002</v>
      </c>
      <c r="Q918" s="499">
        <v>0.58146526529999998</v>
      </c>
      <c r="R918" s="499">
        <v>1.2896177453799999E-2</v>
      </c>
      <c r="S918" s="499">
        <v>1.570995E-2</v>
      </c>
      <c r="T918" s="499">
        <v>3.4037899999999999E-3</v>
      </c>
      <c r="U918" s="499">
        <v>1.4578232195000001E-2</v>
      </c>
      <c r="V918" s="499">
        <v>0.1256795</v>
      </c>
      <c r="W918" s="499">
        <v>2.2691969999999999E-2</v>
      </c>
    </row>
    <row r="919" spans="1:23" customFormat="1" x14ac:dyDescent="0.3">
      <c r="A919" s="225" t="s">
        <v>1973</v>
      </c>
      <c r="B919" s="496" t="s">
        <v>355</v>
      </c>
      <c r="C919" s="496" t="s">
        <v>831</v>
      </c>
      <c r="D919" s="496" t="s">
        <v>532</v>
      </c>
      <c r="E919" s="497">
        <v>1.917081</v>
      </c>
      <c r="F919" s="498">
        <v>17.513992485346211</v>
      </c>
      <c r="G919" s="498">
        <v>0.39235488010157105</v>
      </c>
      <c r="H919" s="498">
        <v>0.44166486648190656</v>
      </c>
      <c r="I919" s="498">
        <v>9.7956290417567111E-3</v>
      </c>
      <c r="J919" s="498">
        <v>1.1932849994340354E-2</v>
      </c>
      <c r="K919" s="498">
        <v>2.585420230026796E-3</v>
      </c>
      <c r="L919" s="498">
        <v>1.1073276809900051E-2</v>
      </c>
      <c r="M919" s="498">
        <v>9.546242438373756E-2</v>
      </c>
      <c r="N919" s="498">
        <v>1.7236256579664603E-2</v>
      </c>
      <c r="O919" s="499">
        <v>33.575742227799999</v>
      </c>
      <c r="P919" s="499">
        <v>0.75217608589999996</v>
      </c>
      <c r="Q919" s="499">
        <v>0.84670732389999992</v>
      </c>
      <c r="R919" s="499">
        <v>1.8779014318999997E-2</v>
      </c>
      <c r="S919" s="499">
        <v>2.2876239999999999E-2</v>
      </c>
      <c r="T919" s="499">
        <v>4.9564600000000002E-3</v>
      </c>
      <c r="U919" s="499">
        <v>2.122836858E-2</v>
      </c>
      <c r="V919" s="499">
        <v>0.18300919999999998</v>
      </c>
      <c r="W919" s="499">
        <v>3.3043299999999998E-2</v>
      </c>
    </row>
    <row r="920" spans="1:23" customFormat="1" x14ac:dyDescent="0.3">
      <c r="A920" s="225" t="s">
        <v>1974</v>
      </c>
      <c r="B920" s="496" t="s">
        <v>355</v>
      </c>
      <c r="C920" s="496" t="s">
        <v>831</v>
      </c>
      <c r="D920" s="496" t="s">
        <v>534</v>
      </c>
      <c r="E920" s="497">
        <v>9.128070000000001</v>
      </c>
      <c r="F920" s="498">
        <v>17.286928187995926</v>
      </c>
      <c r="G920" s="498">
        <v>0.39235602411024456</v>
      </c>
      <c r="H920" s="498">
        <v>0.4414930708243911</v>
      </c>
      <c r="I920" s="498">
        <v>9.7043060634942561E-3</v>
      </c>
      <c r="J920" s="498">
        <v>1.2194406922821581E-2</v>
      </c>
      <c r="K920" s="498">
        <v>2.58541728974471E-3</v>
      </c>
      <c r="L920" s="498">
        <v>1.097002643012159E-2</v>
      </c>
      <c r="M920" s="498">
        <v>9.755534302431948E-2</v>
      </c>
      <c r="N920" s="498">
        <v>1.7236195603232665E-2</v>
      </c>
      <c r="O920" s="499">
        <v>157.79629058499998</v>
      </c>
      <c r="P920" s="499">
        <v>3.5814532530000003</v>
      </c>
      <c r="Q920" s="499">
        <v>4.029979655</v>
      </c>
      <c r="R920" s="499">
        <v>8.8581585049000017E-2</v>
      </c>
      <c r="S920" s="499">
        <v>0.1113114</v>
      </c>
      <c r="T920" s="499">
        <v>2.3599869999999998E-2</v>
      </c>
      <c r="U920" s="499">
        <v>0.100135169156</v>
      </c>
      <c r="V920" s="499">
        <v>0.89049200000000006</v>
      </c>
      <c r="W920" s="499">
        <v>0.15733320000000001</v>
      </c>
    </row>
    <row r="921" spans="1:23" customFormat="1" x14ac:dyDescent="0.3">
      <c r="A921" s="225" t="s">
        <v>1975</v>
      </c>
      <c r="B921" s="496" t="s">
        <v>355</v>
      </c>
      <c r="C921" s="496" t="s">
        <v>831</v>
      </c>
      <c r="D921" s="496" t="s">
        <v>536</v>
      </c>
      <c r="E921" s="497">
        <v>13.44571</v>
      </c>
      <c r="F921" s="498">
        <v>17.286952067313663</v>
      </c>
      <c r="G921" s="498">
        <v>0.39235570393828217</v>
      </c>
      <c r="H921" s="498">
        <v>0.44149277591142455</v>
      </c>
      <c r="I921" s="498">
        <v>9.7043059046342667E-3</v>
      </c>
      <c r="J921" s="498">
        <v>1.2194417401535509E-2</v>
      </c>
      <c r="K921" s="498">
        <v>2.585412001300043E-3</v>
      </c>
      <c r="L921" s="498">
        <v>1.0970033763185432E-2</v>
      </c>
      <c r="M921" s="498">
        <v>9.7555279713752566E-2</v>
      </c>
      <c r="N921" s="498">
        <v>1.7236159340042287E-2</v>
      </c>
      <c r="O921" s="499">
        <v>232.435344281</v>
      </c>
      <c r="P921" s="499">
        <v>5.2755010120000003</v>
      </c>
      <c r="Q921" s="499">
        <v>5.9361838320000002</v>
      </c>
      <c r="R921" s="499">
        <v>0.130481282945</v>
      </c>
      <c r="S921" s="499">
        <v>0.16396260000000001</v>
      </c>
      <c r="T921" s="499">
        <v>3.4762700000000001E-2</v>
      </c>
      <c r="U921" s="499">
        <v>0.14749989266999999</v>
      </c>
      <c r="V921" s="499">
        <v>1.3117000000000001</v>
      </c>
      <c r="W921" s="499">
        <v>0.2317524</v>
      </c>
    </row>
    <row r="922" spans="1:23" customFormat="1" x14ac:dyDescent="0.3">
      <c r="A922" s="225" t="s">
        <v>1976</v>
      </c>
      <c r="B922" s="496" t="s">
        <v>355</v>
      </c>
      <c r="C922" s="496" t="s">
        <v>831</v>
      </c>
      <c r="D922" s="496" t="s">
        <v>538</v>
      </c>
      <c r="E922" s="497">
        <v>14.35576</v>
      </c>
      <c r="F922" s="498">
        <v>17.286967086173078</v>
      </c>
      <c r="G922" s="498">
        <v>0.39235716492892053</v>
      </c>
      <c r="H922" s="498">
        <v>0.44149331390326946</v>
      </c>
      <c r="I922" s="498">
        <v>9.7043286482220367E-3</v>
      </c>
      <c r="J922" s="498">
        <v>1.2194408376846644E-2</v>
      </c>
      <c r="K922" s="498">
        <v>2.5854221580745291E-3</v>
      </c>
      <c r="L922" s="498">
        <v>1.0970058307606147E-2</v>
      </c>
      <c r="M922" s="498">
        <v>9.7555475990125207E-2</v>
      </c>
      <c r="N922" s="498">
        <v>1.723628703739823E-2</v>
      </c>
      <c r="O922" s="499">
        <v>248.16755061700002</v>
      </c>
      <c r="P922" s="499">
        <v>5.6325852940000001</v>
      </c>
      <c r="Q922" s="499">
        <v>6.3379720559999999</v>
      </c>
      <c r="R922" s="499">
        <v>0.13931301303499999</v>
      </c>
      <c r="S922" s="499">
        <v>0.17505999999999999</v>
      </c>
      <c r="T922" s="499">
        <v>3.7115700000000001E-2</v>
      </c>
      <c r="U922" s="499">
        <v>0.15748352425000001</v>
      </c>
      <c r="V922" s="499">
        <v>1.4004829999999999</v>
      </c>
      <c r="W922" s="499">
        <v>0.24743999999999999</v>
      </c>
    </row>
    <row r="923" spans="1:23" customFormat="1" x14ac:dyDescent="0.3">
      <c r="A923" s="225" t="s">
        <v>1977</v>
      </c>
      <c r="B923" s="496" t="s">
        <v>355</v>
      </c>
      <c r="C923" s="496" t="s">
        <v>831</v>
      </c>
      <c r="D923" s="496" t="s">
        <v>540</v>
      </c>
      <c r="E923" s="497">
        <v>17.537959999999998</v>
      </c>
      <c r="F923" s="498">
        <v>17.286960437530933</v>
      </c>
      <c r="G923" s="498">
        <v>0.39235722028103615</v>
      </c>
      <c r="H923" s="498">
        <v>0.44149341753544885</v>
      </c>
      <c r="I923" s="498">
        <v>9.7043248661759993E-3</v>
      </c>
      <c r="J923" s="498">
        <v>1.2194457052017453E-2</v>
      </c>
      <c r="K923" s="498">
        <v>2.5854204251805797E-3</v>
      </c>
      <c r="L923" s="498">
        <v>1.0970027197576001E-2</v>
      </c>
      <c r="M923" s="498">
        <v>9.7555473954781521E-2</v>
      </c>
      <c r="N923" s="498">
        <v>1.723621219343641E-2</v>
      </c>
      <c r="O923" s="499">
        <v>303.17802067499997</v>
      </c>
      <c r="P923" s="499">
        <v>6.881145235</v>
      </c>
      <c r="Q923" s="499">
        <v>7.7428938970000001</v>
      </c>
      <c r="R923" s="499">
        <v>0.17019406133000001</v>
      </c>
      <c r="S923" s="499">
        <v>0.2138659</v>
      </c>
      <c r="T923" s="499">
        <v>4.5342999999999994E-2</v>
      </c>
      <c r="U923" s="499">
        <v>0.19239189818999999</v>
      </c>
      <c r="V923" s="499">
        <v>1.7109239999999999</v>
      </c>
      <c r="W923" s="499">
        <v>0.302288</v>
      </c>
    </row>
    <row r="924" spans="1:23" customFormat="1" x14ac:dyDescent="0.3">
      <c r="A924" s="225" t="s">
        <v>1978</v>
      </c>
      <c r="B924" s="496" t="s">
        <v>355</v>
      </c>
      <c r="C924" s="496" t="s">
        <v>831</v>
      </c>
      <c r="D924" s="496" t="s">
        <v>542</v>
      </c>
      <c r="E924" s="497">
        <v>23.59779</v>
      </c>
      <c r="F924" s="498">
        <v>17.178337178905313</v>
      </c>
      <c r="G924" s="498">
        <v>0.39189262630102228</v>
      </c>
      <c r="H924" s="498">
        <v>0.4409345629400041</v>
      </c>
      <c r="I924" s="498">
        <v>9.6587517877733467E-3</v>
      </c>
      <c r="J924" s="498">
        <v>1.2381837451727471E-2</v>
      </c>
      <c r="K924" s="498">
        <v>2.5854158376695446E-3</v>
      </c>
      <c r="L924" s="498">
        <v>1.0918541381629381E-2</v>
      </c>
      <c r="M924" s="498">
        <v>9.9054530106420985E-2</v>
      </c>
      <c r="N924" s="498">
        <v>1.7236190338163024E-2</v>
      </c>
      <c r="O924" s="499">
        <v>405.37079329699998</v>
      </c>
      <c r="P924" s="499">
        <v>9.2477998980000002</v>
      </c>
      <c r="Q924" s="499">
        <v>10.40508122</v>
      </c>
      <c r="R924" s="499">
        <v>0.22792519635</v>
      </c>
      <c r="S924" s="499">
        <v>0.292184</v>
      </c>
      <c r="T924" s="499">
        <v>6.1010100000000005E-2</v>
      </c>
      <c r="U924" s="499">
        <v>0.25765344663</v>
      </c>
      <c r="V924" s="499">
        <v>2.3374679999999999</v>
      </c>
      <c r="W924" s="499">
        <v>0.40673599999999999</v>
      </c>
    </row>
    <row r="925" spans="1:23" customFormat="1" x14ac:dyDescent="0.3">
      <c r="A925" s="225" t="s">
        <v>1979</v>
      </c>
      <c r="B925" s="496" t="s">
        <v>355</v>
      </c>
      <c r="C925" s="496" t="s">
        <v>831</v>
      </c>
      <c r="D925" s="496" t="s">
        <v>544</v>
      </c>
      <c r="E925" s="497">
        <v>29.182299999999998</v>
      </c>
      <c r="F925" s="498">
        <v>17.178352357079465</v>
      </c>
      <c r="G925" s="498">
        <v>0.39189362850083787</v>
      </c>
      <c r="H925" s="498">
        <v>0.44093450900031872</v>
      </c>
      <c r="I925" s="498">
        <v>9.6587893109864546E-3</v>
      </c>
      <c r="J925" s="498">
        <v>1.238182048707607E-2</v>
      </c>
      <c r="K925" s="498">
        <v>2.5854199292036613E-3</v>
      </c>
      <c r="L925" s="498">
        <v>1.0918556293712285E-2</v>
      </c>
      <c r="M925" s="498">
        <v>9.9054563896608577E-2</v>
      </c>
      <c r="N925" s="498">
        <v>1.7236201396051719E-2</v>
      </c>
      <c r="O925" s="499">
        <v>501.30383198999999</v>
      </c>
      <c r="P925" s="499">
        <v>11.436357435</v>
      </c>
      <c r="Q925" s="499">
        <v>12.867483121999999</v>
      </c>
      <c r="R925" s="499">
        <v>0.28186568731</v>
      </c>
      <c r="S925" s="499">
        <v>0.36132999999999998</v>
      </c>
      <c r="T925" s="499">
        <v>7.5448500000000002E-2</v>
      </c>
      <c r="U925" s="499">
        <v>0.31862858532999999</v>
      </c>
      <c r="V925" s="499">
        <v>2.8906400000000003</v>
      </c>
      <c r="W925" s="499">
        <v>0.50299199999999999</v>
      </c>
    </row>
    <row r="926" spans="1:23" customFormat="1" x14ac:dyDescent="0.3">
      <c r="A926" s="225" t="s">
        <v>1980</v>
      </c>
      <c r="B926" s="496" t="s">
        <v>355</v>
      </c>
      <c r="C926" s="496" t="s">
        <v>831</v>
      </c>
      <c r="D926" s="496" t="s">
        <v>546</v>
      </c>
      <c r="E926" s="497">
        <v>31.064999999999998</v>
      </c>
      <c r="F926" s="498">
        <v>17.178311315628527</v>
      </c>
      <c r="G926" s="498">
        <v>0.39189077566393055</v>
      </c>
      <c r="H926" s="498">
        <v>0.44093471350394342</v>
      </c>
      <c r="I926" s="498">
        <v>9.6587358538548201E-3</v>
      </c>
      <c r="J926" s="498">
        <v>1.2381812328987609E-2</v>
      </c>
      <c r="K926" s="498">
        <v>2.5854112345082892E-3</v>
      </c>
      <c r="L926" s="498">
        <v>1.0918546779655562E-2</v>
      </c>
      <c r="M926" s="498">
        <v>9.9054563013037181E-2</v>
      </c>
      <c r="N926" s="498">
        <v>1.7236150008047645E-2</v>
      </c>
      <c r="O926" s="499">
        <v>533.64424102000009</v>
      </c>
      <c r="P926" s="499">
        <v>12.174086946000001</v>
      </c>
      <c r="Q926" s="499">
        <v>13.697636875000001</v>
      </c>
      <c r="R926" s="499">
        <v>0.30004862929999998</v>
      </c>
      <c r="S926" s="499">
        <v>0.38464100000000001</v>
      </c>
      <c r="T926" s="499">
        <v>8.0315799999999993E-2</v>
      </c>
      <c r="U926" s="499">
        <v>0.33918465571</v>
      </c>
      <c r="V926" s="499">
        <v>3.0771299999999999</v>
      </c>
      <c r="W926" s="499">
        <v>0.53544100000000006</v>
      </c>
    </row>
    <row r="927" spans="1:23" customFormat="1" x14ac:dyDescent="0.3">
      <c r="A927" s="225" t="s">
        <v>1981</v>
      </c>
      <c r="B927" s="496" t="s">
        <v>355</v>
      </c>
      <c r="C927" s="496" t="s">
        <v>831</v>
      </c>
      <c r="D927" s="496" t="s">
        <v>548</v>
      </c>
      <c r="E927" s="497">
        <v>33.495399999999997</v>
      </c>
      <c r="F927" s="498">
        <v>17.010167148921941</v>
      </c>
      <c r="G927" s="498">
        <v>0.39168138792192364</v>
      </c>
      <c r="H927" s="498">
        <v>0.44191625109716565</v>
      </c>
      <c r="I927" s="498">
        <v>9.6092968538963579E-3</v>
      </c>
      <c r="J927" s="498">
        <v>1.2558172166924415E-2</v>
      </c>
      <c r="K927" s="498">
        <v>2.5854206846313227E-3</v>
      </c>
      <c r="L927" s="498">
        <v>1.0862676396161862E-2</v>
      </c>
      <c r="M927" s="498">
        <v>0.1004651384966294</v>
      </c>
      <c r="N927" s="498">
        <v>1.7236247365309865E-2</v>
      </c>
      <c r="O927" s="499">
        <v>569.76235271999997</v>
      </c>
      <c r="P927" s="499">
        <v>13.119524760999999</v>
      </c>
      <c r="Q927" s="499">
        <v>14.802161597000001</v>
      </c>
      <c r="R927" s="499">
        <v>0.32186724184000004</v>
      </c>
      <c r="S927" s="499">
        <v>0.42064099999999999</v>
      </c>
      <c r="T927" s="499">
        <v>8.6599700000000002E-2</v>
      </c>
      <c r="U927" s="499">
        <v>0.36384969095999997</v>
      </c>
      <c r="V927" s="499">
        <v>3.3651200000000001</v>
      </c>
      <c r="W927" s="499">
        <v>0.57733500000000004</v>
      </c>
    </row>
    <row r="928" spans="1:23" customFormat="1" x14ac:dyDescent="0.3">
      <c r="A928" s="225" t="s">
        <v>1982</v>
      </c>
      <c r="B928" s="496" t="s">
        <v>355</v>
      </c>
      <c r="C928" s="496" t="s">
        <v>831</v>
      </c>
      <c r="D928" s="496" t="s">
        <v>550</v>
      </c>
      <c r="E928" s="497" t="e">
        <v>#N/A</v>
      </c>
      <c r="F928" s="498" t="e">
        <v>#N/A</v>
      </c>
      <c r="G928" s="498" t="e">
        <v>#N/A</v>
      </c>
      <c r="H928" s="498" t="e">
        <v>#N/A</v>
      </c>
      <c r="I928" s="498" t="e">
        <v>#N/A</v>
      </c>
      <c r="J928" s="498" t="e">
        <v>#N/A</v>
      </c>
      <c r="K928" s="498" t="e">
        <v>#N/A</v>
      </c>
      <c r="L928" s="498" t="e">
        <v>#N/A</v>
      </c>
      <c r="M928" s="498" t="e">
        <v>#N/A</v>
      </c>
      <c r="N928" s="498" t="e">
        <v>#N/A</v>
      </c>
      <c r="O928" s="499" t="e">
        <v>#N/A</v>
      </c>
      <c r="P928" s="499" t="e">
        <v>#N/A</v>
      </c>
      <c r="Q928" s="499" t="e">
        <v>#N/A</v>
      </c>
      <c r="R928" s="499" t="e">
        <v>#N/A</v>
      </c>
      <c r="S928" s="499" t="e">
        <v>#N/A</v>
      </c>
      <c r="T928" s="499" t="e">
        <v>#N/A</v>
      </c>
      <c r="U928" s="499" t="e">
        <v>#N/A</v>
      </c>
      <c r="V928" s="499" t="e">
        <v>#N/A</v>
      </c>
      <c r="W928" s="499" t="e">
        <v>#N/A</v>
      </c>
    </row>
    <row r="929" spans="1:23" customFormat="1" x14ac:dyDescent="0.3">
      <c r="A929" s="225" t="s">
        <v>1983</v>
      </c>
      <c r="B929" s="496" t="s">
        <v>355</v>
      </c>
      <c r="C929" s="496" t="s">
        <v>831</v>
      </c>
      <c r="D929" s="496" t="s">
        <v>552</v>
      </c>
      <c r="E929" s="497" t="e">
        <v>#N/A</v>
      </c>
      <c r="F929" s="498" t="e">
        <v>#N/A</v>
      </c>
      <c r="G929" s="498" t="e">
        <v>#N/A</v>
      </c>
      <c r="H929" s="498" t="e">
        <v>#N/A</v>
      </c>
      <c r="I929" s="498" t="e">
        <v>#N/A</v>
      </c>
      <c r="J929" s="498" t="e">
        <v>#N/A</v>
      </c>
      <c r="K929" s="498" t="e">
        <v>#N/A</v>
      </c>
      <c r="L929" s="498" t="e">
        <v>#N/A</v>
      </c>
      <c r="M929" s="498" t="e">
        <v>#N/A</v>
      </c>
      <c r="N929" s="498" t="e">
        <v>#N/A</v>
      </c>
      <c r="O929" s="499" t="e">
        <v>#N/A</v>
      </c>
      <c r="P929" s="499" t="e">
        <v>#N/A</v>
      </c>
      <c r="Q929" s="499" t="e">
        <v>#N/A</v>
      </c>
      <c r="R929" s="499" t="e">
        <v>#N/A</v>
      </c>
      <c r="S929" s="499" t="e">
        <v>#N/A</v>
      </c>
      <c r="T929" s="499" t="e">
        <v>#N/A</v>
      </c>
      <c r="U929" s="499" t="e">
        <v>#N/A</v>
      </c>
      <c r="V929" s="499" t="e">
        <v>#N/A</v>
      </c>
      <c r="W929" s="499" t="e">
        <v>#N/A</v>
      </c>
    </row>
    <row r="930" spans="1:23" customFormat="1" x14ac:dyDescent="0.3">
      <c r="A930" s="225" t="s">
        <v>1984</v>
      </c>
      <c r="B930" s="496" t="s">
        <v>355</v>
      </c>
      <c r="C930" s="496" t="s">
        <v>831</v>
      </c>
      <c r="D930" s="496" t="s">
        <v>554</v>
      </c>
      <c r="E930" s="497" t="e">
        <v>#N/A</v>
      </c>
      <c r="F930" s="498" t="e">
        <v>#N/A</v>
      </c>
      <c r="G930" s="498" t="e">
        <v>#N/A</v>
      </c>
      <c r="H930" s="498" t="e">
        <v>#N/A</v>
      </c>
      <c r="I930" s="498" t="e">
        <v>#N/A</v>
      </c>
      <c r="J930" s="498" t="e">
        <v>#N/A</v>
      </c>
      <c r="K930" s="498" t="e">
        <v>#N/A</v>
      </c>
      <c r="L930" s="498" t="e">
        <v>#N/A</v>
      </c>
      <c r="M930" s="498" t="e">
        <v>#N/A</v>
      </c>
      <c r="N930" s="498" t="e">
        <v>#N/A</v>
      </c>
      <c r="O930" s="499" t="e">
        <v>#N/A</v>
      </c>
      <c r="P930" s="499" t="e">
        <v>#N/A</v>
      </c>
      <c r="Q930" s="499" t="e">
        <v>#N/A</v>
      </c>
      <c r="R930" s="499" t="e">
        <v>#N/A</v>
      </c>
      <c r="S930" s="499" t="e">
        <v>#N/A</v>
      </c>
      <c r="T930" s="499" t="e">
        <v>#N/A</v>
      </c>
      <c r="U930" s="499" t="e">
        <v>#N/A</v>
      </c>
      <c r="V930" s="499" t="e">
        <v>#N/A</v>
      </c>
      <c r="W930" s="499" t="e">
        <v>#N/A</v>
      </c>
    </row>
    <row r="931" spans="1:23" customFormat="1" x14ac:dyDescent="0.3">
      <c r="A931" s="225" t="s">
        <v>1985</v>
      </c>
      <c r="B931" s="496" t="s">
        <v>355</v>
      </c>
      <c r="C931" s="496" t="s">
        <v>831</v>
      </c>
      <c r="D931" s="496" t="s">
        <v>556</v>
      </c>
      <c r="E931" s="497" t="e">
        <v>#N/A</v>
      </c>
      <c r="F931" s="498" t="e">
        <v>#N/A</v>
      </c>
      <c r="G931" s="498" t="e">
        <v>#N/A</v>
      </c>
      <c r="H931" s="498" t="e">
        <v>#N/A</v>
      </c>
      <c r="I931" s="498" t="e">
        <v>#N/A</v>
      </c>
      <c r="J931" s="498" t="e">
        <v>#N/A</v>
      </c>
      <c r="K931" s="498" t="e">
        <v>#N/A</v>
      </c>
      <c r="L931" s="498" t="e">
        <v>#N/A</v>
      </c>
      <c r="M931" s="498" t="e">
        <v>#N/A</v>
      </c>
      <c r="N931" s="498" t="e">
        <v>#N/A</v>
      </c>
      <c r="O931" s="499" t="e">
        <v>#N/A</v>
      </c>
      <c r="P931" s="499" t="e">
        <v>#N/A</v>
      </c>
      <c r="Q931" s="499" t="e">
        <v>#N/A</v>
      </c>
      <c r="R931" s="499" t="e">
        <v>#N/A</v>
      </c>
      <c r="S931" s="499" t="e">
        <v>#N/A</v>
      </c>
      <c r="T931" s="499" t="e">
        <v>#N/A</v>
      </c>
      <c r="U931" s="499" t="e">
        <v>#N/A</v>
      </c>
      <c r="V931" s="499" t="e">
        <v>#N/A</v>
      </c>
      <c r="W931" s="499" t="e">
        <v>#N/A</v>
      </c>
    </row>
    <row r="932" spans="1:23" customFormat="1" x14ac:dyDescent="0.3">
      <c r="A932" s="225" t="s">
        <v>1986</v>
      </c>
      <c r="B932" s="496" t="s">
        <v>355</v>
      </c>
      <c r="C932" s="496" t="s">
        <v>831</v>
      </c>
      <c r="D932" s="496" t="s">
        <v>558</v>
      </c>
      <c r="E932" s="497" t="e">
        <v>#N/A</v>
      </c>
      <c r="F932" s="498" t="e">
        <v>#N/A</v>
      </c>
      <c r="G932" s="498" t="e">
        <v>#N/A</v>
      </c>
      <c r="H932" s="498" t="e">
        <v>#N/A</v>
      </c>
      <c r="I932" s="498" t="e">
        <v>#N/A</v>
      </c>
      <c r="J932" s="498" t="e">
        <v>#N/A</v>
      </c>
      <c r="K932" s="498" t="e">
        <v>#N/A</v>
      </c>
      <c r="L932" s="498" t="e">
        <v>#N/A</v>
      </c>
      <c r="M932" s="498" t="e">
        <v>#N/A</v>
      </c>
      <c r="N932" s="498" t="e">
        <v>#N/A</v>
      </c>
      <c r="O932" s="499" t="e">
        <v>#N/A</v>
      </c>
      <c r="P932" s="499" t="e">
        <v>#N/A</v>
      </c>
      <c r="Q932" s="499" t="e">
        <v>#N/A</v>
      </c>
      <c r="R932" s="499" t="e">
        <v>#N/A</v>
      </c>
      <c r="S932" s="499" t="e">
        <v>#N/A</v>
      </c>
      <c r="T932" s="499" t="e">
        <v>#N/A</v>
      </c>
      <c r="U932" s="499" t="e">
        <v>#N/A</v>
      </c>
      <c r="V932" s="499" t="e">
        <v>#N/A</v>
      </c>
      <c r="W932" s="499" t="e">
        <v>#N/A</v>
      </c>
    </row>
    <row r="933" spans="1:23" customFormat="1" x14ac:dyDescent="0.3">
      <c r="A933" s="225" t="s">
        <v>1987</v>
      </c>
      <c r="B933" s="496" t="s">
        <v>355</v>
      </c>
      <c r="C933" s="496" t="s">
        <v>831</v>
      </c>
      <c r="D933" s="496" t="s">
        <v>1718</v>
      </c>
      <c r="E933" s="497" t="e">
        <v>#N/A</v>
      </c>
      <c r="F933" s="498" t="e">
        <v>#N/A</v>
      </c>
      <c r="G933" s="498" t="e">
        <v>#N/A</v>
      </c>
      <c r="H933" s="498" t="e">
        <v>#N/A</v>
      </c>
      <c r="I933" s="498" t="e">
        <v>#N/A</v>
      </c>
      <c r="J933" s="498" t="e">
        <v>#N/A</v>
      </c>
      <c r="K933" s="498" t="e">
        <v>#N/A</v>
      </c>
      <c r="L933" s="498" t="e">
        <v>#N/A</v>
      </c>
      <c r="M933" s="498" t="e">
        <v>#N/A</v>
      </c>
      <c r="N933" s="498" t="e">
        <v>#N/A</v>
      </c>
      <c r="O933" s="499" t="e">
        <v>#N/A</v>
      </c>
      <c r="P933" s="499" t="e">
        <v>#N/A</v>
      </c>
      <c r="Q933" s="499" t="e">
        <v>#N/A</v>
      </c>
      <c r="R933" s="499" t="e">
        <v>#N/A</v>
      </c>
      <c r="S933" s="499" t="e">
        <v>#N/A</v>
      </c>
      <c r="T933" s="499" t="e">
        <v>#N/A</v>
      </c>
      <c r="U933" s="499" t="e">
        <v>#N/A</v>
      </c>
      <c r="V933" s="499" t="e">
        <v>#N/A</v>
      </c>
      <c r="W933" s="499" t="e">
        <v>#N/A</v>
      </c>
    </row>
    <row r="934" spans="1:23" customFormat="1" x14ac:dyDescent="0.3">
      <c r="A934" s="225" t="s">
        <v>1988</v>
      </c>
      <c r="B934" s="496" t="s">
        <v>355</v>
      </c>
      <c r="C934" s="496" t="s">
        <v>831</v>
      </c>
      <c r="D934" s="496" t="s">
        <v>1720</v>
      </c>
      <c r="E934" s="497" t="e">
        <v>#N/A</v>
      </c>
      <c r="F934" s="498" t="e">
        <v>#N/A</v>
      </c>
      <c r="G934" s="498" t="e">
        <v>#N/A</v>
      </c>
      <c r="H934" s="498" t="e">
        <v>#N/A</v>
      </c>
      <c r="I934" s="498" t="e">
        <v>#N/A</v>
      </c>
      <c r="J934" s="498" t="e">
        <v>#N/A</v>
      </c>
      <c r="K934" s="498" t="e">
        <v>#N/A</v>
      </c>
      <c r="L934" s="498" t="e">
        <v>#N/A</v>
      </c>
      <c r="M934" s="498" t="e">
        <v>#N/A</v>
      </c>
      <c r="N934" s="498" t="e">
        <v>#N/A</v>
      </c>
      <c r="O934" s="499" t="e">
        <v>#N/A</v>
      </c>
      <c r="P934" s="499" t="e">
        <v>#N/A</v>
      </c>
      <c r="Q934" s="499" t="e">
        <v>#N/A</v>
      </c>
      <c r="R934" s="499" t="e">
        <v>#N/A</v>
      </c>
      <c r="S934" s="499" t="e">
        <v>#N/A</v>
      </c>
      <c r="T934" s="499" t="e">
        <v>#N/A</v>
      </c>
      <c r="U934" s="499" t="e">
        <v>#N/A</v>
      </c>
      <c r="V934" s="499" t="e">
        <v>#N/A</v>
      </c>
      <c r="W934" s="499" t="e">
        <v>#N/A</v>
      </c>
    </row>
    <row r="935" spans="1:23" customFormat="1" x14ac:dyDescent="0.3">
      <c r="A935" s="225" t="s">
        <v>1989</v>
      </c>
      <c r="B935" s="496" t="s">
        <v>1252</v>
      </c>
      <c r="C935" s="496" t="s">
        <v>831</v>
      </c>
      <c r="D935" s="496" t="s">
        <v>1990</v>
      </c>
      <c r="E935" s="497" t="e">
        <v>#N/A</v>
      </c>
      <c r="F935" s="498" t="e">
        <v>#N/A</v>
      </c>
      <c r="G935" s="498" t="e">
        <v>#N/A</v>
      </c>
      <c r="H935" s="498" t="e">
        <v>#N/A</v>
      </c>
      <c r="I935" s="498" t="e">
        <v>#N/A</v>
      </c>
      <c r="J935" s="498" t="e">
        <v>#N/A</v>
      </c>
      <c r="K935" s="498" t="e">
        <v>#N/A</v>
      </c>
      <c r="L935" s="498" t="e">
        <v>#N/A</v>
      </c>
      <c r="M935" s="498" t="e">
        <v>#N/A</v>
      </c>
      <c r="N935" s="498" t="e">
        <v>#N/A</v>
      </c>
      <c r="O935" s="499" t="e">
        <v>#N/A</v>
      </c>
      <c r="P935" s="499" t="e">
        <v>#N/A</v>
      </c>
      <c r="Q935" s="499" t="e">
        <v>#N/A</v>
      </c>
      <c r="R935" s="499" t="e">
        <v>#N/A</v>
      </c>
      <c r="S935" s="499" t="e">
        <v>#N/A</v>
      </c>
      <c r="T935" s="499" t="e">
        <v>#N/A</v>
      </c>
      <c r="U935" s="499" t="e">
        <v>#N/A</v>
      </c>
      <c r="V935" s="499" t="e">
        <v>#N/A</v>
      </c>
      <c r="W935" s="499" t="e">
        <v>#N/A</v>
      </c>
    </row>
    <row r="936" spans="1:23" customFormat="1" x14ac:dyDescent="0.3">
      <c r="A936" s="225" t="s">
        <v>1254</v>
      </c>
      <c r="B936" s="496" t="s">
        <v>1252</v>
      </c>
      <c r="C936" s="496" t="s">
        <v>560</v>
      </c>
      <c r="D936" s="496" t="s">
        <v>561</v>
      </c>
      <c r="E936" s="497" t="e">
        <v>#N/A</v>
      </c>
      <c r="F936" s="498" t="e">
        <v>#N/A</v>
      </c>
      <c r="G936" s="498" t="e">
        <v>#N/A</v>
      </c>
      <c r="H936" s="498" t="e">
        <v>#N/A</v>
      </c>
      <c r="I936" s="498" t="e">
        <v>#N/A</v>
      </c>
      <c r="J936" s="498" t="e">
        <v>#N/A</v>
      </c>
      <c r="K936" s="498" t="e">
        <v>#N/A</v>
      </c>
      <c r="L936" s="498" t="e">
        <v>#N/A</v>
      </c>
      <c r="M936" s="498" t="e">
        <v>#N/A</v>
      </c>
      <c r="N936" s="498" t="e">
        <v>#N/A</v>
      </c>
      <c r="O936" s="499" t="e">
        <v>#N/A</v>
      </c>
      <c r="P936" s="499" t="e">
        <v>#N/A</v>
      </c>
      <c r="Q936" s="499" t="e">
        <v>#N/A</v>
      </c>
      <c r="R936" s="499" t="e">
        <v>#N/A</v>
      </c>
      <c r="S936" s="499" t="e">
        <v>#N/A</v>
      </c>
      <c r="T936" s="499" t="e">
        <v>#N/A</v>
      </c>
      <c r="U936" s="499" t="e">
        <v>#N/A</v>
      </c>
      <c r="V936" s="499" t="e">
        <v>#N/A</v>
      </c>
      <c r="W936" s="499" t="e">
        <v>#N/A</v>
      </c>
    </row>
    <row r="937" spans="1:23" customFormat="1" x14ac:dyDescent="0.3">
      <c r="A937" s="225" t="s">
        <v>1255</v>
      </c>
      <c r="B937" s="496" t="s">
        <v>1252</v>
      </c>
      <c r="C937" s="496" t="s">
        <v>560</v>
      </c>
      <c r="D937" s="496" t="s">
        <v>502</v>
      </c>
      <c r="E937" s="497" t="e">
        <v>#N/A</v>
      </c>
      <c r="F937" s="498" t="e">
        <v>#N/A</v>
      </c>
      <c r="G937" s="498" t="e">
        <v>#N/A</v>
      </c>
      <c r="H937" s="498" t="e">
        <v>#N/A</v>
      </c>
      <c r="I937" s="498" t="e">
        <v>#N/A</v>
      </c>
      <c r="J937" s="498" t="e">
        <v>#N/A</v>
      </c>
      <c r="K937" s="498" t="e">
        <v>#N/A</v>
      </c>
      <c r="L937" s="498" t="e">
        <v>#N/A</v>
      </c>
      <c r="M937" s="498" t="e">
        <v>#N/A</v>
      </c>
      <c r="N937" s="498" t="e">
        <v>#N/A</v>
      </c>
      <c r="O937" s="499" t="e">
        <v>#N/A</v>
      </c>
      <c r="P937" s="499" t="e">
        <v>#N/A</v>
      </c>
      <c r="Q937" s="499" t="e">
        <v>#N/A</v>
      </c>
      <c r="R937" s="499" t="e">
        <v>#N/A</v>
      </c>
      <c r="S937" s="499" t="e">
        <v>#N/A</v>
      </c>
      <c r="T937" s="499" t="e">
        <v>#N/A</v>
      </c>
      <c r="U937" s="499" t="e">
        <v>#N/A</v>
      </c>
      <c r="V937" s="499" t="e">
        <v>#N/A</v>
      </c>
      <c r="W937" s="499" t="e">
        <v>#N/A</v>
      </c>
    </row>
    <row r="938" spans="1:23" customFormat="1" x14ac:dyDescent="0.3">
      <c r="A938" s="225" t="s">
        <v>1256</v>
      </c>
      <c r="B938" s="496" t="s">
        <v>1252</v>
      </c>
      <c r="C938" s="496" t="s">
        <v>560</v>
      </c>
      <c r="D938" s="496" t="s">
        <v>504</v>
      </c>
      <c r="E938" s="497" t="e">
        <v>#N/A</v>
      </c>
      <c r="F938" s="498" t="e">
        <v>#N/A</v>
      </c>
      <c r="G938" s="498" t="e">
        <v>#N/A</v>
      </c>
      <c r="H938" s="498" t="e">
        <v>#N/A</v>
      </c>
      <c r="I938" s="498" t="e">
        <v>#N/A</v>
      </c>
      <c r="J938" s="498" t="e">
        <v>#N/A</v>
      </c>
      <c r="K938" s="498" t="e">
        <v>#N/A</v>
      </c>
      <c r="L938" s="498" t="e">
        <v>#N/A</v>
      </c>
      <c r="M938" s="498" t="e">
        <v>#N/A</v>
      </c>
      <c r="N938" s="498" t="e">
        <v>#N/A</v>
      </c>
      <c r="O938" s="499" t="e">
        <v>#N/A</v>
      </c>
      <c r="P938" s="499" t="e">
        <v>#N/A</v>
      </c>
      <c r="Q938" s="499" t="e">
        <v>#N/A</v>
      </c>
      <c r="R938" s="499" t="e">
        <v>#N/A</v>
      </c>
      <c r="S938" s="499" t="e">
        <v>#N/A</v>
      </c>
      <c r="T938" s="499" t="e">
        <v>#N/A</v>
      </c>
      <c r="U938" s="499" t="e">
        <v>#N/A</v>
      </c>
      <c r="V938" s="499" t="e">
        <v>#N/A</v>
      </c>
      <c r="W938" s="499" t="e">
        <v>#N/A</v>
      </c>
    </row>
    <row r="939" spans="1:23" customFormat="1" x14ac:dyDescent="0.3">
      <c r="A939" s="225" t="s">
        <v>1257</v>
      </c>
      <c r="B939" s="496" t="s">
        <v>1252</v>
      </c>
      <c r="C939" s="496" t="s">
        <v>560</v>
      </c>
      <c r="D939" s="496" t="s">
        <v>506</v>
      </c>
      <c r="E939" s="497" t="e">
        <v>#N/A</v>
      </c>
      <c r="F939" s="498" t="e">
        <v>#N/A</v>
      </c>
      <c r="G939" s="498" t="e">
        <v>#N/A</v>
      </c>
      <c r="H939" s="498" t="e">
        <v>#N/A</v>
      </c>
      <c r="I939" s="498" t="e">
        <v>#N/A</v>
      </c>
      <c r="J939" s="498" t="e">
        <v>#N/A</v>
      </c>
      <c r="K939" s="498" t="e">
        <v>#N/A</v>
      </c>
      <c r="L939" s="498" t="e">
        <v>#N/A</v>
      </c>
      <c r="M939" s="498" t="e">
        <v>#N/A</v>
      </c>
      <c r="N939" s="498" t="e">
        <v>#N/A</v>
      </c>
      <c r="O939" s="499" t="e">
        <v>#N/A</v>
      </c>
      <c r="P939" s="499" t="e">
        <v>#N/A</v>
      </c>
      <c r="Q939" s="499" t="e">
        <v>#N/A</v>
      </c>
      <c r="R939" s="499" t="e">
        <v>#N/A</v>
      </c>
      <c r="S939" s="499" t="e">
        <v>#N/A</v>
      </c>
      <c r="T939" s="499" t="e">
        <v>#N/A</v>
      </c>
      <c r="U939" s="499" t="e">
        <v>#N/A</v>
      </c>
      <c r="V939" s="499" t="e">
        <v>#N/A</v>
      </c>
      <c r="W939" s="499" t="e">
        <v>#N/A</v>
      </c>
    </row>
    <row r="940" spans="1:23" customFormat="1" x14ac:dyDescent="0.3">
      <c r="A940" s="225" t="s">
        <v>1258</v>
      </c>
      <c r="B940" s="496" t="s">
        <v>1252</v>
      </c>
      <c r="C940" s="496" t="s">
        <v>560</v>
      </c>
      <c r="D940" s="496" t="s">
        <v>508</v>
      </c>
      <c r="E940" s="497" t="e">
        <v>#N/A</v>
      </c>
      <c r="F940" s="498" t="e">
        <v>#N/A</v>
      </c>
      <c r="G940" s="498" t="e">
        <v>#N/A</v>
      </c>
      <c r="H940" s="498" t="e">
        <v>#N/A</v>
      </c>
      <c r="I940" s="498" t="e">
        <v>#N/A</v>
      </c>
      <c r="J940" s="498" t="e">
        <v>#N/A</v>
      </c>
      <c r="K940" s="498" t="e">
        <v>#N/A</v>
      </c>
      <c r="L940" s="498" t="e">
        <v>#N/A</v>
      </c>
      <c r="M940" s="498" t="e">
        <v>#N/A</v>
      </c>
      <c r="N940" s="498" t="e">
        <v>#N/A</v>
      </c>
      <c r="O940" s="499" t="e">
        <v>#N/A</v>
      </c>
      <c r="P940" s="499" t="e">
        <v>#N/A</v>
      </c>
      <c r="Q940" s="499" t="e">
        <v>#N/A</v>
      </c>
      <c r="R940" s="499" t="e">
        <v>#N/A</v>
      </c>
      <c r="S940" s="499" t="e">
        <v>#N/A</v>
      </c>
      <c r="T940" s="499" t="e">
        <v>#N/A</v>
      </c>
      <c r="U940" s="499" t="e">
        <v>#N/A</v>
      </c>
      <c r="V940" s="499" t="e">
        <v>#N/A</v>
      </c>
      <c r="W940" s="499" t="e">
        <v>#N/A</v>
      </c>
    </row>
    <row r="941" spans="1:23" customFormat="1" x14ac:dyDescent="0.3">
      <c r="A941" s="225" t="s">
        <v>1259</v>
      </c>
      <c r="B941" s="496" t="s">
        <v>1252</v>
      </c>
      <c r="C941" s="496" t="s">
        <v>560</v>
      </c>
      <c r="D941" s="496" t="s">
        <v>510</v>
      </c>
      <c r="E941" s="497" t="e">
        <v>#N/A</v>
      </c>
      <c r="F941" s="498" t="e">
        <v>#N/A</v>
      </c>
      <c r="G941" s="498" t="e">
        <v>#N/A</v>
      </c>
      <c r="H941" s="498" t="e">
        <v>#N/A</v>
      </c>
      <c r="I941" s="498" t="e">
        <v>#N/A</v>
      </c>
      <c r="J941" s="498" t="e">
        <v>#N/A</v>
      </c>
      <c r="K941" s="498" t="e">
        <v>#N/A</v>
      </c>
      <c r="L941" s="498" t="e">
        <v>#N/A</v>
      </c>
      <c r="M941" s="498" t="e">
        <v>#N/A</v>
      </c>
      <c r="N941" s="498" t="e">
        <v>#N/A</v>
      </c>
      <c r="O941" s="499" t="e">
        <v>#N/A</v>
      </c>
      <c r="P941" s="499" t="e">
        <v>#N/A</v>
      </c>
      <c r="Q941" s="499" t="e">
        <v>#N/A</v>
      </c>
      <c r="R941" s="499" t="e">
        <v>#N/A</v>
      </c>
      <c r="S941" s="499" t="e">
        <v>#N/A</v>
      </c>
      <c r="T941" s="499" t="e">
        <v>#N/A</v>
      </c>
      <c r="U941" s="499" t="e">
        <v>#N/A</v>
      </c>
      <c r="V941" s="499" t="e">
        <v>#N/A</v>
      </c>
      <c r="W941" s="499" t="e">
        <v>#N/A</v>
      </c>
    </row>
    <row r="942" spans="1:23" customFormat="1" x14ac:dyDescent="0.3">
      <c r="A942" s="225" t="s">
        <v>1260</v>
      </c>
      <c r="B942" s="496" t="s">
        <v>1252</v>
      </c>
      <c r="C942" s="496" t="s">
        <v>560</v>
      </c>
      <c r="D942" s="496" t="s">
        <v>512</v>
      </c>
      <c r="E942" s="497" t="e">
        <v>#N/A</v>
      </c>
      <c r="F942" s="498" t="e">
        <v>#N/A</v>
      </c>
      <c r="G942" s="498" t="e">
        <v>#N/A</v>
      </c>
      <c r="H942" s="498" t="e">
        <v>#N/A</v>
      </c>
      <c r="I942" s="498" t="e">
        <v>#N/A</v>
      </c>
      <c r="J942" s="498" t="e">
        <v>#N/A</v>
      </c>
      <c r="K942" s="498" t="e">
        <v>#N/A</v>
      </c>
      <c r="L942" s="498" t="e">
        <v>#N/A</v>
      </c>
      <c r="M942" s="498" t="e">
        <v>#N/A</v>
      </c>
      <c r="N942" s="498" t="e">
        <v>#N/A</v>
      </c>
      <c r="O942" s="499" t="e">
        <v>#N/A</v>
      </c>
      <c r="P942" s="499" t="e">
        <v>#N/A</v>
      </c>
      <c r="Q942" s="499" t="e">
        <v>#N/A</v>
      </c>
      <c r="R942" s="499" t="e">
        <v>#N/A</v>
      </c>
      <c r="S942" s="499" t="e">
        <v>#N/A</v>
      </c>
      <c r="T942" s="499" t="e">
        <v>#N/A</v>
      </c>
      <c r="U942" s="499" t="e">
        <v>#N/A</v>
      </c>
      <c r="V942" s="499" t="e">
        <v>#N/A</v>
      </c>
      <c r="W942" s="499" t="e">
        <v>#N/A</v>
      </c>
    </row>
    <row r="943" spans="1:23" customFormat="1" x14ac:dyDescent="0.3">
      <c r="A943" s="225" t="s">
        <v>1261</v>
      </c>
      <c r="B943" s="496" t="s">
        <v>1252</v>
      </c>
      <c r="C943" s="496" t="s">
        <v>560</v>
      </c>
      <c r="D943" s="496" t="s">
        <v>514</v>
      </c>
      <c r="E943" s="497" t="e">
        <v>#N/A</v>
      </c>
      <c r="F943" s="498" t="e">
        <v>#N/A</v>
      </c>
      <c r="G943" s="498" t="e">
        <v>#N/A</v>
      </c>
      <c r="H943" s="498" t="e">
        <v>#N/A</v>
      </c>
      <c r="I943" s="498" t="e">
        <v>#N/A</v>
      </c>
      <c r="J943" s="498" t="e">
        <v>#N/A</v>
      </c>
      <c r="K943" s="498" t="e">
        <v>#N/A</v>
      </c>
      <c r="L943" s="498" t="e">
        <v>#N/A</v>
      </c>
      <c r="M943" s="498" t="e">
        <v>#N/A</v>
      </c>
      <c r="N943" s="498" t="e">
        <v>#N/A</v>
      </c>
      <c r="O943" s="499" t="e">
        <v>#N/A</v>
      </c>
      <c r="P943" s="499" t="e">
        <v>#N/A</v>
      </c>
      <c r="Q943" s="499" t="e">
        <v>#N/A</v>
      </c>
      <c r="R943" s="499" t="e">
        <v>#N/A</v>
      </c>
      <c r="S943" s="499" t="e">
        <v>#N/A</v>
      </c>
      <c r="T943" s="499" t="e">
        <v>#N/A</v>
      </c>
      <c r="U943" s="499" t="e">
        <v>#N/A</v>
      </c>
      <c r="V943" s="499" t="e">
        <v>#N/A</v>
      </c>
      <c r="W943" s="499" t="e">
        <v>#N/A</v>
      </c>
    </row>
    <row r="944" spans="1:23" customFormat="1" x14ac:dyDescent="0.3">
      <c r="A944" s="225" t="s">
        <v>1262</v>
      </c>
      <c r="B944" s="496" t="s">
        <v>1252</v>
      </c>
      <c r="C944" s="496" t="s">
        <v>560</v>
      </c>
      <c r="D944" s="496" t="s">
        <v>516</v>
      </c>
      <c r="E944" s="497" t="e">
        <v>#N/A</v>
      </c>
      <c r="F944" s="498" t="e">
        <v>#N/A</v>
      </c>
      <c r="G944" s="498" t="e">
        <v>#N/A</v>
      </c>
      <c r="H944" s="498" t="e">
        <v>#N/A</v>
      </c>
      <c r="I944" s="498" t="e">
        <v>#N/A</v>
      </c>
      <c r="J944" s="498" t="e">
        <v>#N/A</v>
      </c>
      <c r="K944" s="498" t="e">
        <v>#N/A</v>
      </c>
      <c r="L944" s="498" t="e">
        <v>#N/A</v>
      </c>
      <c r="M944" s="498" t="e">
        <v>#N/A</v>
      </c>
      <c r="N944" s="498" t="e">
        <v>#N/A</v>
      </c>
      <c r="O944" s="499" t="e">
        <v>#N/A</v>
      </c>
      <c r="P944" s="499" t="e">
        <v>#N/A</v>
      </c>
      <c r="Q944" s="499" t="e">
        <v>#N/A</v>
      </c>
      <c r="R944" s="499" t="e">
        <v>#N/A</v>
      </c>
      <c r="S944" s="499" t="e">
        <v>#N/A</v>
      </c>
      <c r="T944" s="499" t="e">
        <v>#N/A</v>
      </c>
      <c r="U944" s="499" t="e">
        <v>#N/A</v>
      </c>
      <c r="V944" s="499" t="e">
        <v>#N/A</v>
      </c>
      <c r="W944" s="499" t="e">
        <v>#N/A</v>
      </c>
    </row>
    <row r="945" spans="1:23" customFormat="1" x14ac:dyDescent="0.3">
      <c r="A945" s="225" t="s">
        <v>1263</v>
      </c>
      <c r="B945" s="496" t="s">
        <v>1252</v>
      </c>
      <c r="C945" s="496" t="s">
        <v>560</v>
      </c>
      <c r="D945" s="496" t="s">
        <v>518</v>
      </c>
      <c r="E945" s="497" t="e">
        <v>#N/A</v>
      </c>
      <c r="F945" s="498" t="e">
        <v>#N/A</v>
      </c>
      <c r="G945" s="498" t="e">
        <v>#N/A</v>
      </c>
      <c r="H945" s="498" t="e">
        <v>#N/A</v>
      </c>
      <c r="I945" s="498" t="e">
        <v>#N/A</v>
      </c>
      <c r="J945" s="498" t="e">
        <v>#N/A</v>
      </c>
      <c r="K945" s="498" t="e">
        <v>#N/A</v>
      </c>
      <c r="L945" s="498" t="e">
        <v>#N/A</v>
      </c>
      <c r="M945" s="498" t="e">
        <v>#N/A</v>
      </c>
      <c r="N945" s="498" t="e">
        <v>#N/A</v>
      </c>
      <c r="O945" s="499" t="e">
        <v>#N/A</v>
      </c>
      <c r="P945" s="499" t="e">
        <v>#N/A</v>
      </c>
      <c r="Q945" s="499" t="e">
        <v>#N/A</v>
      </c>
      <c r="R945" s="499" t="e">
        <v>#N/A</v>
      </c>
      <c r="S945" s="499" t="e">
        <v>#N/A</v>
      </c>
      <c r="T945" s="499" t="e">
        <v>#N/A</v>
      </c>
      <c r="U945" s="499" t="e">
        <v>#N/A</v>
      </c>
      <c r="V945" s="499" t="e">
        <v>#N/A</v>
      </c>
      <c r="W945" s="499" t="e">
        <v>#N/A</v>
      </c>
    </row>
    <row r="946" spans="1:23" customFormat="1" x14ac:dyDescent="0.3">
      <c r="A946" s="225" t="s">
        <v>1264</v>
      </c>
      <c r="B946" s="496" t="s">
        <v>1252</v>
      </c>
      <c r="C946" s="496" t="s">
        <v>560</v>
      </c>
      <c r="D946" s="496" t="s">
        <v>520</v>
      </c>
      <c r="E946" s="497" t="e">
        <v>#N/A</v>
      </c>
      <c r="F946" s="498" t="e">
        <v>#N/A</v>
      </c>
      <c r="G946" s="498" t="e">
        <v>#N/A</v>
      </c>
      <c r="H946" s="498" t="e">
        <v>#N/A</v>
      </c>
      <c r="I946" s="498" t="e">
        <v>#N/A</v>
      </c>
      <c r="J946" s="498" t="e">
        <v>#N/A</v>
      </c>
      <c r="K946" s="498" t="e">
        <v>#N/A</v>
      </c>
      <c r="L946" s="498" t="e">
        <v>#N/A</v>
      </c>
      <c r="M946" s="498" t="e">
        <v>#N/A</v>
      </c>
      <c r="N946" s="498" t="e">
        <v>#N/A</v>
      </c>
      <c r="O946" s="499" t="e">
        <v>#N/A</v>
      </c>
      <c r="P946" s="499" t="e">
        <v>#N/A</v>
      </c>
      <c r="Q946" s="499" t="e">
        <v>#N/A</v>
      </c>
      <c r="R946" s="499" t="e">
        <v>#N/A</v>
      </c>
      <c r="S946" s="499" t="e">
        <v>#N/A</v>
      </c>
      <c r="T946" s="499" t="e">
        <v>#N/A</v>
      </c>
      <c r="U946" s="499" t="e">
        <v>#N/A</v>
      </c>
      <c r="V946" s="499" t="e">
        <v>#N/A</v>
      </c>
      <c r="W946" s="499" t="e">
        <v>#N/A</v>
      </c>
    </row>
    <row r="947" spans="1:23" customFormat="1" x14ac:dyDescent="0.3">
      <c r="A947" s="225" t="s">
        <v>1265</v>
      </c>
      <c r="B947" s="496" t="s">
        <v>1252</v>
      </c>
      <c r="C947" s="496" t="s">
        <v>560</v>
      </c>
      <c r="D947" s="496" t="s">
        <v>522</v>
      </c>
      <c r="E947" s="497" t="e">
        <v>#N/A</v>
      </c>
      <c r="F947" s="498" t="e">
        <v>#N/A</v>
      </c>
      <c r="G947" s="498" t="e">
        <v>#N/A</v>
      </c>
      <c r="H947" s="498" t="e">
        <v>#N/A</v>
      </c>
      <c r="I947" s="498" t="e">
        <v>#N/A</v>
      </c>
      <c r="J947" s="498" t="e">
        <v>#N/A</v>
      </c>
      <c r="K947" s="498" t="e">
        <v>#N/A</v>
      </c>
      <c r="L947" s="498" t="e">
        <v>#N/A</v>
      </c>
      <c r="M947" s="498" t="e">
        <v>#N/A</v>
      </c>
      <c r="N947" s="498" t="e">
        <v>#N/A</v>
      </c>
      <c r="O947" s="499" t="e">
        <v>#N/A</v>
      </c>
      <c r="P947" s="499" t="e">
        <v>#N/A</v>
      </c>
      <c r="Q947" s="499" t="e">
        <v>#N/A</v>
      </c>
      <c r="R947" s="499" t="e">
        <v>#N/A</v>
      </c>
      <c r="S947" s="499" t="e">
        <v>#N/A</v>
      </c>
      <c r="T947" s="499" t="e">
        <v>#N/A</v>
      </c>
      <c r="U947" s="499" t="e">
        <v>#N/A</v>
      </c>
      <c r="V947" s="499" t="e">
        <v>#N/A</v>
      </c>
      <c r="W947" s="499" t="e">
        <v>#N/A</v>
      </c>
    </row>
    <row r="948" spans="1:23" customFormat="1" x14ac:dyDescent="0.3">
      <c r="A948" s="225" t="s">
        <v>1266</v>
      </c>
      <c r="B948" s="496" t="s">
        <v>1252</v>
      </c>
      <c r="C948" s="496" t="s">
        <v>560</v>
      </c>
      <c r="D948" s="496" t="s">
        <v>524</v>
      </c>
      <c r="E948" s="497" t="e">
        <v>#N/A</v>
      </c>
      <c r="F948" s="498" t="e">
        <v>#N/A</v>
      </c>
      <c r="G948" s="498" t="e">
        <v>#N/A</v>
      </c>
      <c r="H948" s="498" t="e">
        <v>#N/A</v>
      </c>
      <c r="I948" s="498" t="e">
        <v>#N/A</v>
      </c>
      <c r="J948" s="498" t="e">
        <v>#N/A</v>
      </c>
      <c r="K948" s="498" t="e">
        <v>#N/A</v>
      </c>
      <c r="L948" s="498" t="e">
        <v>#N/A</v>
      </c>
      <c r="M948" s="498" t="e">
        <v>#N/A</v>
      </c>
      <c r="N948" s="498" t="e">
        <v>#N/A</v>
      </c>
      <c r="O948" s="499" t="e">
        <v>#N/A</v>
      </c>
      <c r="P948" s="499" t="e">
        <v>#N/A</v>
      </c>
      <c r="Q948" s="499" t="e">
        <v>#N/A</v>
      </c>
      <c r="R948" s="499" t="e">
        <v>#N/A</v>
      </c>
      <c r="S948" s="499" t="e">
        <v>#N/A</v>
      </c>
      <c r="T948" s="499" t="e">
        <v>#N/A</v>
      </c>
      <c r="U948" s="499" t="e">
        <v>#N/A</v>
      </c>
      <c r="V948" s="499" t="e">
        <v>#N/A</v>
      </c>
      <c r="W948" s="499" t="e">
        <v>#N/A</v>
      </c>
    </row>
    <row r="949" spans="1:23" customFormat="1" x14ac:dyDescent="0.3">
      <c r="A949" s="225" t="s">
        <v>1267</v>
      </c>
      <c r="B949" s="496" t="s">
        <v>1252</v>
      </c>
      <c r="C949" s="496" t="s">
        <v>560</v>
      </c>
      <c r="D949" s="496" t="s">
        <v>526</v>
      </c>
      <c r="E949" s="497" t="e">
        <v>#N/A</v>
      </c>
      <c r="F949" s="498" t="e">
        <v>#N/A</v>
      </c>
      <c r="G949" s="498" t="e">
        <v>#N/A</v>
      </c>
      <c r="H949" s="498" t="e">
        <v>#N/A</v>
      </c>
      <c r="I949" s="498" t="e">
        <v>#N/A</v>
      </c>
      <c r="J949" s="498" t="e">
        <v>#N/A</v>
      </c>
      <c r="K949" s="498" t="e">
        <v>#N/A</v>
      </c>
      <c r="L949" s="498" t="e">
        <v>#N/A</v>
      </c>
      <c r="M949" s="498" t="e">
        <v>#N/A</v>
      </c>
      <c r="N949" s="498" t="e">
        <v>#N/A</v>
      </c>
      <c r="O949" s="499" t="e">
        <v>#N/A</v>
      </c>
      <c r="P949" s="499" t="e">
        <v>#N/A</v>
      </c>
      <c r="Q949" s="499" t="e">
        <v>#N/A</v>
      </c>
      <c r="R949" s="499" t="e">
        <v>#N/A</v>
      </c>
      <c r="S949" s="499" t="e">
        <v>#N/A</v>
      </c>
      <c r="T949" s="499" t="e">
        <v>#N/A</v>
      </c>
      <c r="U949" s="499" t="e">
        <v>#N/A</v>
      </c>
      <c r="V949" s="499" t="e">
        <v>#N/A</v>
      </c>
      <c r="W949" s="499" t="e">
        <v>#N/A</v>
      </c>
    </row>
    <row r="950" spans="1:23" customFormat="1" x14ac:dyDescent="0.3">
      <c r="A950" s="225" t="s">
        <v>1268</v>
      </c>
      <c r="B950" s="496" t="s">
        <v>1252</v>
      </c>
      <c r="C950" s="496" t="s">
        <v>560</v>
      </c>
      <c r="D950" s="496" t="s">
        <v>528</v>
      </c>
      <c r="E950" s="497" t="e">
        <v>#N/A</v>
      </c>
      <c r="F950" s="498" t="e">
        <v>#N/A</v>
      </c>
      <c r="G950" s="498" t="e">
        <v>#N/A</v>
      </c>
      <c r="H950" s="498" t="e">
        <v>#N/A</v>
      </c>
      <c r="I950" s="498" t="e">
        <v>#N/A</v>
      </c>
      <c r="J950" s="498" t="e">
        <v>#N/A</v>
      </c>
      <c r="K950" s="498" t="e">
        <v>#N/A</v>
      </c>
      <c r="L950" s="498" t="e">
        <v>#N/A</v>
      </c>
      <c r="M950" s="498" t="e">
        <v>#N/A</v>
      </c>
      <c r="N950" s="498" t="e">
        <v>#N/A</v>
      </c>
      <c r="O950" s="499" t="e">
        <v>#N/A</v>
      </c>
      <c r="P950" s="499" t="e">
        <v>#N/A</v>
      </c>
      <c r="Q950" s="499" t="e">
        <v>#N/A</v>
      </c>
      <c r="R950" s="499" t="e">
        <v>#N/A</v>
      </c>
      <c r="S950" s="499" t="e">
        <v>#N/A</v>
      </c>
      <c r="T950" s="499" t="e">
        <v>#N/A</v>
      </c>
      <c r="U950" s="499" t="e">
        <v>#N/A</v>
      </c>
      <c r="V950" s="499" t="e">
        <v>#N/A</v>
      </c>
      <c r="W950" s="499" t="e">
        <v>#N/A</v>
      </c>
    </row>
    <row r="951" spans="1:23" customFormat="1" x14ac:dyDescent="0.3">
      <c r="A951" s="225" t="s">
        <v>1269</v>
      </c>
      <c r="B951" s="496" t="s">
        <v>1252</v>
      </c>
      <c r="C951" s="496" t="s">
        <v>560</v>
      </c>
      <c r="D951" s="496" t="s">
        <v>530</v>
      </c>
      <c r="E951" s="497" t="e">
        <v>#N/A</v>
      </c>
      <c r="F951" s="498" t="e">
        <v>#N/A</v>
      </c>
      <c r="G951" s="498" t="e">
        <v>#N/A</v>
      </c>
      <c r="H951" s="498" t="e">
        <v>#N/A</v>
      </c>
      <c r="I951" s="498" t="e">
        <v>#N/A</v>
      </c>
      <c r="J951" s="498" t="e">
        <v>#N/A</v>
      </c>
      <c r="K951" s="498" t="e">
        <v>#N/A</v>
      </c>
      <c r="L951" s="498" t="e">
        <v>#N/A</v>
      </c>
      <c r="M951" s="498" t="e">
        <v>#N/A</v>
      </c>
      <c r="N951" s="498" t="e">
        <v>#N/A</v>
      </c>
      <c r="O951" s="499" t="e">
        <v>#N/A</v>
      </c>
      <c r="P951" s="499" t="e">
        <v>#N/A</v>
      </c>
      <c r="Q951" s="499" t="e">
        <v>#N/A</v>
      </c>
      <c r="R951" s="499" t="e">
        <v>#N/A</v>
      </c>
      <c r="S951" s="499" t="e">
        <v>#N/A</v>
      </c>
      <c r="T951" s="499" t="e">
        <v>#N/A</v>
      </c>
      <c r="U951" s="499" t="e">
        <v>#N/A</v>
      </c>
      <c r="V951" s="499" t="e">
        <v>#N/A</v>
      </c>
      <c r="W951" s="499" t="e">
        <v>#N/A</v>
      </c>
    </row>
    <row r="952" spans="1:23" customFormat="1" x14ac:dyDescent="0.3">
      <c r="A952" s="225" t="s">
        <v>1270</v>
      </c>
      <c r="B952" s="496" t="s">
        <v>1252</v>
      </c>
      <c r="C952" s="496" t="s">
        <v>560</v>
      </c>
      <c r="D952" s="496" t="s">
        <v>532</v>
      </c>
      <c r="E952" s="497" t="e">
        <v>#N/A</v>
      </c>
      <c r="F952" s="498" t="e">
        <v>#N/A</v>
      </c>
      <c r="G952" s="498" t="e">
        <v>#N/A</v>
      </c>
      <c r="H952" s="498" t="e">
        <v>#N/A</v>
      </c>
      <c r="I952" s="498" t="e">
        <v>#N/A</v>
      </c>
      <c r="J952" s="498" t="e">
        <v>#N/A</v>
      </c>
      <c r="K952" s="498" t="e">
        <v>#N/A</v>
      </c>
      <c r="L952" s="498" t="e">
        <v>#N/A</v>
      </c>
      <c r="M952" s="498" t="e">
        <v>#N/A</v>
      </c>
      <c r="N952" s="498" t="e">
        <v>#N/A</v>
      </c>
      <c r="O952" s="499" t="e">
        <v>#N/A</v>
      </c>
      <c r="P952" s="499" t="e">
        <v>#N/A</v>
      </c>
      <c r="Q952" s="499" t="e">
        <v>#N/A</v>
      </c>
      <c r="R952" s="499" t="e">
        <v>#N/A</v>
      </c>
      <c r="S952" s="499" t="e">
        <v>#N/A</v>
      </c>
      <c r="T952" s="499" t="e">
        <v>#N/A</v>
      </c>
      <c r="U952" s="499" t="e">
        <v>#N/A</v>
      </c>
      <c r="V952" s="499" t="e">
        <v>#N/A</v>
      </c>
      <c r="W952" s="499" t="e">
        <v>#N/A</v>
      </c>
    </row>
    <row r="953" spans="1:23" customFormat="1" x14ac:dyDescent="0.3">
      <c r="A953" s="225" t="s">
        <v>1271</v>
      </c>
      <c r="B953" s="496" t="s">
        <v>1252</v>
      </c>
      <c r="C953" s="496" t="s">
        <v>560</v>
      </c>
      <c r="D953" s="496" t="s">
        <v>534</v>
      </c>
      <c r="E953" s="497" t="e">
        <v>#N/A</v>
      </c>
      <c r="F953" s="498" t="e">
        <v>#N/A</v>
      </c>
      <c r="G953" s="498" t="e">
        <v>#N/A</v>
      </c>
      <c r="H953" s="498" t="e">
        <v>#N/A</v>
      </c>
      <c r="I953" s="498" t="e">
        <v>#N/A</v>
      </c>
      <c r="J953" s="498" t="e">
        <v>#N/A</v>
      </c>
      <c r="K953" s="498" t="e">
        <v>#N/A</v>
      </c>
      <c r="L953" s="498" t="e">
        <v>#N/A</v>
      </c>
      <c r="M953" s="498" t="e">
        <v>#N/A</v>
      </c>
      <c r="N953" s="498" t="e">
        <v>#N/A</v>
      </c>
      <c r="O953" s="499" t="e">
        <v>#N/A</v>
      </c>
      <c r="P953" s="499" t="e">
        <v>#N/A</v>
      </c>
      <c r="Q953" s="499" t="e">
        <v>#N/A</v>
      </c>
      <c r="R953" s="499" t="e">
        <v>#N/A</v>
      </c>
      <c r="S953" s="499" t="e">
        <v>#N/A</v>
      </c>
      <c r="T953" s="499" t="e">
        <v>#N/A</v>
      </c>
      <c r="U953" s="499" t="e">
        <v>#N/A</v>
      </c>
      <c r="V953" s="499" t="e">
        <v>#N/A</v>
      </c>
      <c r="W953" s="499" t="e">
        <v>#N/A</v>
      </c>
    </row>
    <row r="954" spans="1:23" customFormat="1" x14ac:dyDescent="0.3">
      <c r="A954" s="225" t="s">
        <v>1272</v>
      </c>
      <c r="B954" s="496" t="s">
        <v>1252</v>
      </c>
      <c r="C954" s="496" t="s">
        <v>560</v>
      </c>
      <c r="D954" s="496" t="s">
        <v>536</v>
      </c>
      <c r="E954" s="497" t="e">
        <v>#N/A</v>
      </c>
      <c r="F954" s="498" t="e">
        <v>#N/A</v>
      </c>
      <c r="G954" s="498" t="e">
        <v>#N/A</v>
      </c>
      <c r="H954" s="498" t="e">
        <v>#N/A</v>
      </c>
      <c r="I954" s="498" t="e">
        <v>#N/A</v>
      </c>
      <c r="J954" s="498" t="e">
        <v>#N/A</v>
      </c>
      <c r="K954" s="498" t="e">
        <v>#N/A</v>
      </c>
      <c r="L954" s="498" t="e">
        <v>#N/A</v>
      </c>
      <c r="M954" s="498" t="e">
        <v>#N/A</v>
      </c>
      <c r="N954" s="498" t="e">
        <v>#N/A</v>
      </c>
      <c r="O954" s="499" t="e">
        <v>#N/A</v>
      </c>
      <c r="P954" s="499" t="e">
        <v>#N/A</v>
      </c>
      <c r="Q954" s="499" t="e">
        <v>#N/A</v>
      </c>
      <c r="R954" s="499" t="e">
        <v>#N/A</v>
      </c>
      <c r="S954" s="499" t="e">
        <v>#N/A</v>
      </c>
      <c r="T954" s="499" t="e">
        <v>#N/A</v>
      </c>
      <c r="U954" s="499" t="e">
        <v>#N/A</v>
      </c>
      <c r="V954" s="499" t="e">
        <v>#N/A</v>
      </c>
      <c r="W954" s="499" t="e">
        <v>#N/A</v>
      </c>
    </row>
    <row r="955" spans="1:23" customFormat="1" x14ac:dyDescent="0.3">
      <c r="A955" s="225" t="s">
        <v>1273</v>
      </c>
      <c r="B955" s="496" t="s">
        <v>1252</v>
      </c>
      <c r="C955" s="496" t="s">
        <v>560</v>
      </c>
      <c r="D955" s="496" t="s">
        <v>538</v>
      </c>
      <c r="E955" s="497" t="e">
        <v>#N/A</v>
      </c>
      <c r="F955" s="498" t="e">
        <v>#N/A</v>
      </c>
      <c r="G955" s="498" t="e">
        <v>#N/A</v>
      </c>
      <c r="H955" s="498" t="e">
        <v>#N/A</v>
      </c>
      <c r="I955" s="498" t="e">
        <v>#N/A</v>
      </c>
      <c r="J955" s="498" t="e">
        <v>#N/A</v>
      </c>
      <c r="K955" s="498" t="e">
        <v>#N/A</v>
      </c>
      <c r="L955" s="498" t="e">
        <v>#N/A</v>
      </c>
      <c r="M955" s="498" t="e">
        <v>#N/A</v>
      </c>
      <c r="N955" s="498" t="e">
        <v>#N/A</v>
      </c>
      <c r="O955" s="499" t="e">
        <v>#N/A</v>
      </c>
      <c r="P955" s="499" t="e">
        <v>#N/A</v>
      </c>
      <c r="Q955" s="499" t="e">
        <v>#N/A</v>
      </c>
      <c r="R955" s="499" t="e">
        <v>#N/A</v>
      </c>
      <c r="S955" s="499" t="e">
        <v>#N/A</v>
      </c>
      <c r="T955" s="499" t="e">
        <v>#N/A</v>
      </c>
      <c r="U955" s="499" t="e">
        <v>#N/A</v>
      </c>
      <c r="V955" s="499" t="e">
        <v>#N/A</v>
      </c>
      <c r="W955" s="499" t="e">
        <v>#N/A</v>
      </c>
    </row>
    <row r="956" spans="1:23" customFormat="1" x14ac:dyDescent="0.3">
      <c r="A956" s="225" t="s">
        <v>1274</v>
      </c>
      <c r="B956" s="496" t="s">
        <v>1252</v>
      </c>
      <c r="C956" s="496" t="s">
        <v>560</v>
      </c>
      <c r="D956" s="496" t="s">
        <v>540</v>
      </c>
      <c r="E956" s="497" t="e">
        <v>#N/A</v>
      </c>
      <c r="F956" s="498" t="e">
        <v>#N/A</v>
      </c>
      <c r="G956" s="498" t="e">
        <v>#N/A</v>
      </c>
      <c r="H956" s="498" t="e">
        <v>#N/A</v>
      </c>
      <c r="I956" s="498" t="e">
        <v>#N/A</v>
      </c>
      <c r="J956" s="498" t="e">
        <v>#N/A</v>
      </c>
      <c r="K956" s="498" t="e">
        <v>#N/A</v>
      </c>
      <c r="L956" s="498" t="e">
        <v>#N/A</v>
      </c>
      <c r="M956" s="498" t="e">
        <v>#N/A</v>
      </c>
      <c r="N956" s="498" t="e">
        <v>#N/A</v>
      </c>
      <c r="O956" s="499" t="e">
        <v>#N/A</v>
      </c>
      <c r="P956" s="499" t="e">
        <v>#N/A</v>
      </c>
      <c r="Q956" s="499" t="e">
        <v>#N/A</v>
      </c>
      <c r="R956" s="499" t="e">
        <v>#N/A</v>
      </c>
      <c r="S956" s="499" t="e">
        <v>#N/A</v>
      </c>
      <c r="T956" s="499" t="e">
        <v>#N/A</v>
      </c>
      <c r="U956" s="499" t="e">
        <v>#N/A</v>
      </c>
      <c r="V956" s="499" t="e">
        <v>#N/A</v>
      </c>
      <c r="W956" s="499" t="e">
        <v>#N/A</v>
      </c>
    </row>
    <row r="957" spans="1:23" customFormat="1" x14ac:dyDescent="0.3">
      <c r="A957" s="225" t="s">
        <v>1275</v>
      </c>
      <c r="B957" s="496" t="s">
        <v>1252</v>
      </c>
      <c r="C957" s="496" t="s">
        <v>560</v>
      </c>
      <c r="D957" s="496" t="s">
        <v>542</v>
      </c>
      <c r="E957" s="497" t="e">
        <v>#N/A</v>
      </c>
      <c r="F957" s="498" t="e">
        <v>#N/A</v>
      </c>
      <c r="G957" s="498" t="e">
        <v>#N/A</v>
      </c>
      <c r="H957" s="498" t="e">
        <v>#N/A</v>
      </c>
      <c r="I957" s="498" t="e">
        <v>#N/A</v>
      </c>
      <c r="J957" s="498" t="e">
        <v>#N/A</v>
      </c>
      <c r="K957" s="498" t="e">
        <v>#N/A</v>
      </c>
      <c r="L957" s="498" t="e">
        <v>#N/A</v>
      </c>
      <c r="M957" s="498" t="e">
        <v>#N/A</v>
      </c>
      <c r="N957" s="498" t="e">
        <v>#N/A</v>
      </c>
      <c r="O957" s="499" t="e">
        <v>#N/A</v>
      </c>
      <c r="P957" s="499" t="e">
        <v>#N/A</v>
      </c>
      <c r="Q957" s="499" t="e">
        <v>#N/A</v>
      </c>
      <c r="R957" s="499" t="e">
        <v>#N/A</v>
      </c>
      <c r="S957" s="499" t="e">
        <v>#N/A</v>
      </c>
      <c r="T957" s="499" t="e">
        <v>#N/A</v>
      </c>
      <c r="U957" s="499" t="e">
        <v>#N/A</v>
      </c>
      <c r="V957" s="499" t="e">
        <v>#N/A</v>
      </c>
      <c r="W957" s="499" t="e">
        <v>#N/A</v>
      </c>
    </row>
    <row r="958" spans="1:23" customFormat="1" x14ac:dyDescent="0.3">
      <c r="A958" s="225" t="s">
        <v>1276</v>
      </c>
      <c r="B958" s="496" t="s">
        <v>1252</v>
      </c>
      <c r="C958" s="496" t="s">
        <v>560</v>
      </c>
      <c r="D958" s="496" t="s">
        <v>544</v>
      </c>
      <c r="E958" s="497" t="e">
        <v>#N/A</v>
      </c>
      <c r="F958" s="498" t="e">
        <v>#N/A</v>
      </c>
      <c r="G958" s="498" t="e">
        <v>#N/A</v>
      </c>
      <c r="H958" s="498" t="e">
        <v>#N/A</v>
      </c>
      <c r="I958" s="498" t="e">
        <v>#N/A</v>
      </c>
      <c r="J958" s="498" t="e">
        <v>#N/A</v>
      </c>
      <c r="K958" s="498" t="e">
        <v>#N/A</v>
      </c>
      <c r="L958" s="498" t="e">
        <v>#N/A</v>
      </c>
      <c r="M958" s="498" t="e">
        <v>#N/A</v>
      </c>
      <c r="N958" s="498" t="e">
        <v>#N/A</v>
      </c>
      <c r="O958" s="499" t="e">
        <v>#N/A</v>
      </c>
      <c r="P958" s="499" t="e">
        <v>#N/A</v>
      </c>
      <c r="Q958" s="499" t="e">
        <v>#N/A</v>
      </c>
      <c r="R958" s="499" t="e">
        <v>#N/A</v>
      </c>
      <c r="S958" s="499" t="e">
        <v>#N/A</v>
      </c>
      <c r="T958" s="499" t="e">
        <v>#N/A</v>
      </c>
      <c r="U958" s="499" t="e">
        <v>#N/A</v>
      </c>
      <c r="V958" s="499" t="e">
        <v>#N/A</v>
      </c>
      <c r="W958" s="499" t="e">
        <v>#N/A</v>
      </c>
    </row>
    <row r="959" spans="1:23" customFormat="1" x14ac:dyDescent="0.3">
      <c r="A959" s="225" t="s">
        <v>1277</v>
      </c>
      <c r="B959" s="496" t="s">
        <v>1252</v>
      </c>
      <c r="C959" s="496" t="s">
        <v>560</v>
      </c>
      <c r="D959" s="496" t="s">
        <v>546</v>
      </c>
      <c r="E959" s="497" t="e">
        <v>#N/A</v>
      </c>
      <c r="F959" s="498" t="e">
        <v>#N/A</v>
      </c>
      <c r="G959" s="498" t="e">
        <v>#N/A</v>
      </c>
      <c r="H959" s="498" t="e">
        <v>#N/A</v>
      </c>
      <c r="I959" s="498" t="e">
        <v>#N/A</v>
      </c>
      <c r="J959" s="498" t="e">
        <v>#N/A</v>
      </c>
      <c r="K959" s="498" t="e">
        <v>#N/A</v>
      </c>
      <c r="L959" s="498" t="e">
        <v>#N/A</v>
      </c>
      <c r="M959" s="498" t="e">
        <v>#N/A</v>
      </c>
      <c r="N959" s="498" t="e">
        <v>#N/A</v>
      </c>
      <c r="O959" s="499" t="e">
        <v>#N/A</v>
      </c>
      <c r="P959" s="499" t="e">
        <v>#N/A</v>
      </c>
      <c r="Q959" s="499" t="e">
        <v>#N/A</v>
      </c>
      <c r="R959" s="499" t="e">
        <v>#N/A</v>
      </c>
      <c r="S959" s="499" t="e">
        <v>#N/A</v>
      </c>
      <c r="T959" s="499" t="e">
        <v>#N/A</v>
      </c>
      <c r="U959" s="499" t="e">
        <v>#N/A</v>
      </c>
      <c r="V959" s="499" t="e">
        <v>#N/A</v>
      </c>
      <c r="W959" s="499" t="e">
        <v>#N/A</v>
      </c>
    </row>
    <row r="960" spans="1:23" customFormat="1" x14ac:dyDescent="0.3">
      <c r="A960" s="225" t="s">
        <v>1278</v>
      </c>
      <c r="B960" s="496" t="s">
        <v>1252</v>
      </c>
      <c r="C960" s="496" t="s">
        <v>560</v>
      </c>
      <c r="D960" s="496" t="s">
        <v>548</v>
      </c>
      <c r="E960" s="497" t="e">
        <v>#N/A</v>
      </c>
      <c r="F960" s="498" t="e">
        <v>#N/A</v>
      </c>
      <c r="G960" s="498" t="e">
        <v>#N/A</v>
      </c>
      <c r="H960" s="498" t="e">
        <v>#N/A</v>
      </c>
      <c r="I960" s="498" t="e">
        <v>#N/A</v>
      </c>
      <c r="J960" s="498" t="e">
        <v>#N/A</v>
      </c>
      <c r="K960" s="498" t="e">
        <v>#N/A</v>
      </c>
      <c r="L960" s="498" t="e">
        <v>#N/A</v>
      </c>
      <c r="M960" s="498" t="e">
        <v>#N/A</v>
      </c>
      <c r="N960" s="498" t="e">
        <v>#N/A</v>
      </c>
      <c r="O960" s="499" t="e">
        <v>#N/A</v>
      </c>
      <c r="P960" s="499" t="e">
        <v>#N/A</v>
      </c>
      <c r="Q960" s="499" t="e">
        <v>#N/A</v>
      </c>
      <c r="R960" s="499" t="e">
        <v>#N/A</v>
      </c>
      <c r="S960" s="499" t="e">
        <v>#N/A</v>
      </c>
      <c r="T960" s="499" t="e">
        <v>#N/A</v>
      </c>
      <c r="U960" s="499" t="e">
        <v>#N/A</v>
      </c>
      <c r="V960" s="499" t="e">
        <v>#N/A</v>
      </c>
      <c r="W960" s="499" t="e">
        <v>#N/A</v>
      </c>
    </row>
    <row r="961" spans="1:23" customFormat="1" x14ac:dyDescent="0.3">
      <c r="A961" s="225" t="s">
        <v>1279</v>
      </c>
      <c r="B961" s="496" t="s">
        <v>1252</v>
      </c>
      <c r="C961" s="496" t="s">
        <v>560</v>
      </c>
      <c r="D961" s="496" t="s">
        <v>550</v>
      </c>
      <c r="E961" s="497" t="e">
        <v>#N/A</v>
      </c>
      <c r="F961" s="498" t="e">
        <v>#N/A</v>
      </c>
      <c r="G961" s="498" t="e">
        <v>#N/A</v>
      </c>
      <c r="H961" s="498" t="e">
        <v>#N/A</v>
      </c>
      <c r="I961" s="498" t="e">
        <v>#N/A</v>
      </c>
      <c r="J961" s="498" t="e">
        <v>#N/A</v>
      </c>
      <c r="K961" s="498" t="e">
        <v>#N/A</v>
      </c>
      <c r="L961" s="498" t="e">
        <v>#N/A</v>
      </c>
      <c r="M961" s="498" t="e">
        <v>#N/A</v>
      </c>
      <c r="N961" s="498" t="e">
        <v>#N/A</v>
      </c>
      <c r="O961" s="499" t="e">
        <v>#N/A</v>
      </c>
      <c r="P961" s="499" t="e">
        <v>#N/A</v>
      </c>
      <c r="Q961" s="499" t="e">
        <v>#N/A</v>
      </c>
      <c r="R961" s="499" t="e">
        <v>#N/A</v>
      </c>
      <c r="S961" s="499" t="e">
        <v>#N/A</v>
      </c>
      <c r="T961" s="499" t="e">
        <v>#N/A</v>
      </c>
      <c r="U961" s="499" t="e">
        <v>#N/A</v>
      </c>
      <c r="V961" s="499" t="e">
        <v>#N/A</v>
      </c>
      <c r="W961" s="499" t="e">
        <v>#N/A</v>
      </c>
    </row>
    <row r="962" spans="1:23" customFormat="1" x14ac:dyDescent="0.3">
      <c r="A962" s="225" t="s">
        <v>1280</v>
      </c>
      <c r="B962" s="496" t="s">
        <v>1252</v>
      </c>
      <c r="C962" s="496" t="s">
        <v>560</v>
      </c>
      <c r="D962" s="496" t="s">
        <v>552</v>
      </c>
      <c r="E962" s="497" t="e">
        <v>#N/A</v>
      </c>
      <c r="F962" s="498" t="e">
        <v>#N/A</v>
      </c>
      <c r="G962" s="498" t="e">
        <v>#N/A</v>
      </c>
      <c r="H962" s="498" t="e">
        <v>#N/A</v>
      </c>
      <c r="I962" s="498" t="e">
        <v>#N/A</v>
      </c>
      <c r="J962" s="498" t="e">
        <v>#N/A</v>
      </c>
      <c r="K962" s="498" t="e">
        <v>#N/A</v>
      </c>
      <c r="L962" s="498" t="e">
        <v>#N/A</v>
      </c>
      <c r="M962" s="498" t="e">
        <v>#N/A</v>
      </c>
      <c r="N962" s="498" t="e">
        <v>#N/A</v>
      </c>
      <c r="O962" s="499" t="e">
        <v>#N/A</v>
      </c>
      <c r="P962" s="499" t="e">
        <v>#N/A</v>
      </c>
      <c r="Q962" s="499" t="e">
        <v>#N/A</v>
      </c>
      <c r="R962" s="499" t="e">
        <v>#N/A</v>
      </c>
      <c r="S962" s="499" t="e">
        <v>#N/A</v>
      </c>
      <c r="T962" s="499" t="e">
        <v>#N/A</v>
      </c>
      <c r="U962" s="499" t="e">
        <v>#N/A</v>
      </c>
      <c r="V962" s="499" t="e">
        <v>#N/A</v>
      </c>
      <c r="W962" s="499" t="e">
        <v>#N/A</v>
      </c>
    </row>
    <row r="963" spans="1:23" customFormat="1" x14ac:dyDescent="0.3">
      <c r="A963" s="225" t="s">
        <v>1281</v>
      </c>
      <c r="B963" s="496" t="s">
        <v>1252</v>
      </c>
      <c r="C963" s="496" t="s">
        <v>560</v>
      </c>
      <c r="D963" s="496" t="s">
        <v>554</v>
      </c>
      <c r="E963" s="497" t="e">
        <v>#N/A</v>
      </c>
      <c r="F963" s="498" t="e">
        <v>#N/A</v>
      </c>
      <c r="G963" s="498" t="e">
        <v>#N/A</v>
      </c>
      <c r="H963" s="498" t="e">
        <v>#N/A</v>
      </c>
      <c r="I963" s="498" t="e">
        <v>#N/A</v>
      </c>
      <c r="J963" s="498" t="e">
        <v>#N/A</v>
      </c>
      <c r="K963" s="498" t="e">
        <v>#N/A</v>
      </c>
      <c r="L963" s="498" t="e">
        <v>#N/A</v>
      </c>
      <c r="M963" s="498" t="e">
        <v>#N/A</v>
      </c>
      <c r="N963" s="498" t="e">
        <v>#N/A</v>
      </c>
      <c r="O963" s="499" t="e">
        <v>#N/A</v>
      </c>
      <c r="P963" s="499" t="e">
        <v>#N/A</v>
      </c>
      <c r="Q963" s="499" t="e">
        <v>#N/A</v>
      </c>
      <c r="R963" s="499" t="e">
        <v>#N/A</v>
      </c>
      <c r="S963" s="499" t="e">
        <v>#N/A</v>
      </c>
      <c r="T963" s="499" t="e">
        <v>#N/A</v>
      </c>
      <c r="U963" s="499" t="e">
        <v>#N/A</v>
      </c>
      <c r="V963" s="499" t="e">
        <v>#N/A</v>
      </c>
      <c r="W963" s="499" t="e">
        <v>#N/A</v>
      </c>
    </row>
    <row r="964" spans="1:23" customFormat="1" x14ac:dyDescent="0.3">
      <c r="A964" s="225" t="s">
        <v>1282</v>
      </c>
      <c r="B964" s="496" t="s">
        <v>1252</v>
      </c>
      <c r="C964" s="496" t="s">
        <v>560</v>
      </c>
      <c r="D964" s="496" t="s">
        <v>556</v>
      </c>
      <c r="E964" s="497" t="e">
        <v>#N/A</v>
      </c>
      <c r="F964" s="498" t="e">
        <v>#N/A</v>
      </c>
      <c r="G964" s="498" t="e">
        <v>#N/A</v>
      </c>
      <c r="H964" s="498" t="e">
        <v>#N/A</v>
      </c>
      <c r="I964" s="498" t="e">
        <v>#N/A</v>
      </c>
      <c r="J964" s="498" t="e">
        <v>#N/A</v>
      </c>
      <c r="K964" s="498" t="e">
        <v>#N/A</v>
      </c>
      <c r="L964" s="498" t="e">
        <v>#N/A</v>
      </c>
      <c r="M964" s="498" t="e">
        <v>#N/A</v>
      </c>
      <c r="N964" s="498" t="e">
        <v>#N/A</v>
      </c>
      <c r="O964" s="499" t="e">
        <v>#N/A</v>
      </c>
      <c r="P964" s="499" t="e">
        <v>#N/A</v>
      </c>
      <c r="Q964" s="499" t="e">
        <v>#N/A</v>
      </c>
      <c r="R964" s="499" t="e">
        <v>#N/A</v>
      </c>
      <c r="S964" s="499" t="e">
        <v>#N/A</v>
      </c>
      <c r="T964" s="499" t="e">
        <v>#N/A</v>
      </c>
      <c r="U964" s="499" t="e">
        <v>#N/A</v>
      </c>
      <c r="V964" s="499" t="e">
        <v>#N/A</v>
      </c>
      <c r="W964" s="499" t="e">
        <v>#N/A</v>
      </c>
    </row>
    <row r="965" spans="1:23" customFormat="1" x14ac:dyDescent="0.3">
      <c r="A965" s="225" t="s">
        <v>1283</v>
      </c>
      <c r="B965" s="496" t="s">
        <v>1252</v>
      </c>
      <c r="C965" s="496" t="s">
        <v>560</v>
      </c>
      <c r="D965" s="496" t="s">
        <v>558</v>
      </c>
      <c r="E965" s="497" t="e">
        <v>#N/A</v>
      </c>
      <c r="F965" s="498" t="e">
        <v>#N/A</v>
      </c>
      <c r="G965" s="498" t="e">
        <v>#N/A</v>
      </c>
      <c r="H965" s="498" t="e">
        <v>#N/A</v>
      </c>
      <c r="I965" s="498" t="e">
        <v>#N/A</v>
      </c>
      <c r="J965" s="498" t="e">
        <v>#N/A</v>
      </c>
      <c r="K965" s="498" t="e">
        <v>#N/A</v>
      </c>
      <c r="L965" s="498" t="e">
        <v>#N/A</v>
      </c>
      <c r="M965" s="498" t="e">
        <v>#N/A</v>
      </c>
      <c r="N965" s="498" t="e">
        <v>#N/A</v>
      </c>
      <c r="O965" s="499" t="e">
        <v>#N/A</v>
      </c>
      <c r="P965" s="499" t="e">
        <v>#N/A</v>
      </c>
      <c r="Q965" s="499" t="e">
        <v>#N/A</v>
      </c>
      <c r="R965" s="499" t="e">
        <v>#N/A</v>
      </c>
      <c r="S965" s="499" t="e">
        <v>#N/A</v>
      </c>
      <c r="T965" s="499" t="e">
        <v>#N/A</v>
      </c>
      <c r="U965" s="499" t="e">
        <v>#N/A</v>
      </c>
      <c r="V965" s="499" t="e">
        <v>#N/A</v>
      </c>
      <c r="W965" s="499" t="e">
        <v>#N/A</v>
      </c>
    </row>
    <row r="966" spans="1:23" customFormat="1" x14ac:dyDescent="0.3">
      <c r="A966" s="225" t="s">
        <v>1991</v>
      </c>
      <c r="B966" s="496" t="s">
        <v>1252</v>
      </c>
      <c r="C966" s="496" t="s">
        <v>560</v>
      </c>
      <c r="D966" s="496" t="s">
        <v>1718</v>
      </c>
      <c r="E966" s="497" t="e">
        <v>#N/A</v>
      </c>
      <c r="F966" s="498" t="e">
        <v>#N/A</v>
      </c>
      <c r="G966" s="498" t="e">
        <v>#N/A</v>
      </c>
      <c r="H966" s="498" t="e">
        <v>#N/A</v>
      </c>
      <c r="I966" s="498" t="e">
        <v>#N/A</v>
      </c>
      <c r="J966" s="498" t="e">
        <v>#N/A</v>
      </c>
      <c r="K966" s="498" t="e">
        <v>#N/A</v>
      </c>
      <c r="L966" s="498" t="e">
        <v>#N/A</v>
      </c>
      <c r="M966" s="498" t="e">
        <v>#N/A</v>
      </c>
      <c r="N966" s="498" t="e">
        <v>#N/A</v>
      </c>
      <c r="O966" s="499" t="e">
        <v>#N/A</v>
      </c>
      <c r="P966" s="499" t="e">
        <v>#N/A</v>
      </c>
      <c r="Q966" s="499" t="e">
        <v>#N/A</v>
      </c>
      <c r="R966" s="499" t="e">
        <v>#N/A</v>
      </c>
      <c r="S966" s="499" t="e">
        <v>#N/A</v>
      </c>
      <c r="T966" s="499" t="e">
        <v>#N/A</v>
      </c>
      <c r="U966" s="499" t="e">
        <v>#N/A</v>
      </c>
      <c r="V966" s="499" t="e">
        <v>#N/A</v>
      </c>
      <c r="W966" s="499" t="e">
        <v>#N/A</v>
      </c>
    </row>
    <row r="967" spans="1:23" customFormat="1" x14ac:dyDescent="0.3">
      <c r="A967" s="225" t="s">
        <v>1992</v>
      </c>
      <c r="B967" s="496" t="s">
        <v>1252</v>
      </c>
      <c r="C967" s="496" t="s">
        <v>560</v>
      </c>
      <c r="D967" s="496" t="s">
        <v>1720</v>
      </c>
      <c r="E967" s="497" t="e">
        <v>#N/A</v>
      </c>
      <c r="F967" s="498" t="e">
        <v>#N/A</v>
      </c>
      <c r="G967" s="498" t="e">
        <v>#N/A</v>
      </c>
      <c r="H967" s="498" t="e">
        <v>#N/A</v>
      </c>
      <c r="I967" s="498" t="e">
        <v>#N/A</v>
      </c>
      <c r="J967" s="498" t="e">
        <v>#N/A</v>
      </c>
      <c r="K967" s="498" t="e">
        <v>#N/A</v>
      </c>
      <c r="L967" s="498" t="e">
        <v>#N/A</v>
      </c>
      <c r="M967" s="498" t="e">
        <v>#N/A</v>
      </c>
      <c r="N967" s="498" t="e">
        <v>#N/A</v>
      </c>
      <c r="O967" s="499" t="e">
        <v>#N/A</v>
      </c>
      <c r="P967" s="499" t="e">
        <v>#N/A</v>
      </c>
      <c r="Q967" s="499" t="e">
        <v>#N/A</v>
      </c>
      <c r="R967" s="499" t="e">
        <v>#N/A</v>
      </c>
      <c r="S967" s="499" t="e">
        <v>#N/A</v>
      </c>
      <c r="T967" s="499" t="e">
        <v>#N/A</v>
      </c>
      <c r="U967" s="499" t="e">
        <v>#N/A</v>
      </c>
      <c r="V967" s="499" t="e">
        <v>#N/A</v>
      </c>
      <c r="W967" s="499" t="e">
        <v>#N/A</v>
      </c>
    </row>
    <row r="968" spans="1:23" customFormat="1" x14ac:dyDescent="0.3">
      <c r="A968" s="225" t="s">
        <v>1284</v>
      </c>
      <c r="B968" s="496" t="s">
        <v>1252</v>
      </c>
      <c r="C968" s="496" t="s">
        <v>593</v>
      </c>
      <c r="D968" s="496" t="s">
        <v>594</v>
      </c>
      <c r="E968" s="497" t="e">
        <v>#N/A</v>
      </c>
      <c r="F968" s="498" t="e">
        <v>#N/A</v>
      </c>
      <c r="G968" s="498" t="e">
        <v>#N/A</v>
      </c>
      <c r="H968" s="498" t="e">
        <v>#N/A</v>
      </c>
      <c r="I968" s="498" t="e">
        <v>#N/A</v>
      </c>
      <c r="J968" s="498" t="e">
        <v>#N/A</v>
      </c>
      <c r="K968" s="498" t="e">
        <v>#N/A</v>
      </c>
      <c r="L968" s="498" t="e">
        <v>#N/A</v>
      </c>
      <c r="M968" s="498" t="e">
        <v>#N/A</v>
      </c>
      <c r="N968" s="498" t="e">
        <v>#N/A</v>
      </c>
      <c r="O968" s="499" t="e">
        <v>#N/A</v>
      </c>
      <c r="P968" s="499" t="e">
        <v>#N/A</v>
      </c>
      <c r="Q968" s="499" t="e">
        <v>#N/A</v>
      </c>
      <c r="R968" s="499" t="e">
        <v>#N/A</v>
      </c>
      <c r="S968" s="499" t="e">
        <v>#N/A</v>
      </c>
      <c r="T968" s="499" t="e">
        <v>#N/A</v>
      </c>
      <c r="U968" s="499" t="e">
        <v>#N/A</v>
      </c>
      <c r="V968" s="499" t="e">
        <v>#N/A</v>
      </c>
      <c r="W968" s="499" t="e">
        <v>#N/A</v>
      </c>
    </row>
    <row r="969" spans="1:23" customFormat="1" x14ac:dyDescent="0.3">
      <c r="A969" s="225" t="s">
        <v>1285</v>
      </c>
      <c r="B969" s="496" t="s">
        <v>1252</v>
      </c>
      <c r="C969" s="496" t="s">
        <v>593</v>
      </c>
      <c r="D969" s="496" t="s">
        <v>502</v>
      </c>
      <c r="E969" s="497" t="e">
        <v>#N/A</v>
      </c>
      <c r="F969" s="498" t="e">
        <v>#N/A</v>
      </c>
      <c r="G969" s="498" t="e">
        <v>#N/A</v>
      </c>
      <c r="H969" s="498" t="e">
        <v>#N/A</v>
      </c>
      <c r="I969" s="498" t="e">
        <v>#N/A</v>
      </c>
      <c r="J969" s="498" t="e">
        <v>#N/A</v>
      </c>
      <c r="K969" s="498" t="e">
        <v>#N/A</v>
      </c>
      <c r="L969" s="498" t="e">
        <v>#N/A</v>
      </c>
      <c r="M969" s="498" t="e">
        <v>#N/A</v>
      </c>
      <c r="N969" s="498" t="e">
        <v>#N/A</v>
      </c>
      <c r="O969" s="499" t="e">
        <v>#N/A</v>
      </c>
      <c r="P969" s="499" t="e">
        <v>#N/A</v>
      </c>
      <c r="Q969" s="499" t="e">
        <v>#N/A</v>
      </c>
      <c r="R969" s="499" t="e">
        <v>#N/A</v>
      </c>
      <c r="S969" s="499" t="e">
        <v>#N/A</v>
      </c>
      <c r="T969" s="499" t="e">
        <v>#N/A</v>
      </c>
      <c r="U969" s="499" t="e">
        <v>#N/A</v>
      </c>
      <c r="V969" s="499" t="e">
        <v>#N/A</v>
      </c>
      <c r="W969" s="499" t="e">
        <v>#N/A</v>
      </c>
    </row>
    <row r="970" spans="1:23" customFormat="1" x14ac:dyDescent="0.3">
      <c r="A970" s="225" t="s">
        <v>1286</v>
      </c>
      <c r="B970" s="496" t="s">
        <v>1252</v>
      </c>
      <c r="C970" s="496" t="s">
        <v>593</v>
      </c>
      <c r="D970" s="496" t="s">
        <v>504</v>
      </c>
      <c r="E970" s="497" t="e">
        <v>#N/A</v>
      </c>
      <c r="F970" s="498" t="e">
        <v>#N/A</v>
      </c>
      <c r="G970" s="498" t="e">
        <v>#N/A</v>
      </c>
      <c r="H970" s="498" t="e">
        <v>#N/A</v>
      </c>
      <c r="I970" s="498" t="e">
        <v>#N/A</v>
      </c>
      <c r="J970" s="498" t="e">
        <v>#N/A</v>
      </c>
      <c r="K970" s="498" t="e">
        <v>#N/A</v>
      </c>
      <c r="L970" s="498" t="e">
        <v>#N/A</v>
      </c>
      <c r="M970" s="498" t="e">
        <v>#N/A</v>
      </c>
      <c r="N970" s="498" t="e">
        <v>#N/A</v>
      </c>
      <c r="O970" s="499" t="e">
        <v>#N/A</v>
      </c>
      <c r="P970" s="499" t="e">
        <v>#N/A</v>
      </c>
      <c r="Q970" s="499" t="e">
        <v>#N/A</v>
      </c>
      <c r="R970" s="499" t="e">
        <v>#N/A</v>
      </c>
      <c r="S970" s="499" t="e">
        <v>#N/A</v>
      </c>
      <c r="T970" s="499" t="e">
        <v>#N/A</v>
      </c>
      <c r="U970" s="499" t="e">
        <v>#N/A</v>
      </c>
      <c r="V970" s="499" t="e">
        <v>#N/A</v>
      </c>
      <c r="W970" s="499" t="e">
        <v>#N/A</v>
      </c>
    </row>
    <row r="971" spans="1:23" customFormat="1" x14ac:dyDescent="0.3">
      <c r="A971" s="225" t="s">
        <v>1287</v>
      </c>
      <c r="B971" s="496" t="s">
        <v>1252</v>
      </c>
      <c r="C971" s="496" t="s">
        <v>593</v>
      </c>
      <c r="D971" s="496" t="s">
        <v>506</v>
      </c>
      <c r="E971" s="497" t="e">
        <v>#N/A</v>
      </c>
      <c r="F971" s="498" t="e">
        <v>#N/A</v>
      </c>
      <c r="G971" s="498" t="e">
        <v>#N/A</v>
      </c>
      <c r="H971" s="498" t="e">
        <v>#N/A</v>
      </c>
      <c r="I971" s="498" t="e">
        <v>#N/A</v>
      </c>
      <c r="J971" s="498" t="e">
        <v>#N/A</v>
      </c>
      <c r="K971" s="498" t="e">
        <v>#N/A</v>
      </c>
      <c r="L971" s="498" t="e">
        <v>#N/A</v>
      </c>
      <c r="M971" s="498" t="e">
        <v>#N/A</v>
      </c>
      <c r="N971" s="498" t="e">
        <v>#N/A</v>
      </c>
      <c r="O971" s="499" t="e">
        <v>#N/A</v>
      </c>
      <c r="P971" s="499" t="e">
        <v>#N/A</v>
      </c>
      <c r="Q971" s="499" t="e">
        <v>#N/A</v>
      </c>
      <c r="R971" s="499" t="e">
        <v>#N/A</v>
      </c>
      <c r="S971" s="499" t="e">
        <v>#N/A</v>
      </c>
      <c r="T971" s="499" t="e">
        <v>#N/A</v>
      </c>
      <c r="U971" s="499" t="e">
        <v>#N/A</v>
      </c>
      <c r="V971" s="499" t="e">
        <v>#N/A</v>
      </c>
      <c r="W971" s="499" t="e">
        <v>#N/A</v>
      </c>
    </row>
    <row r="972" spans="1:23" customFormat="1" x14ac:dyDescent="0.3">
      <c r="A972" s="225" t="s">
        <v>1288</v>
      </c>
      <c r="B972" s="496" t="s">
        <v>1252</v>
      </c>
      <c r="C972" s="496" t="s">
        <v>593</v>
      </c>
      <c r="D972" s="496" t="s">
        <v>508</v>
      </c>
      <c r="E972" s="497" t="e">
        <v>#N/A</v>
      </c>
      <c r="F972" s="498" t="e">
        <v>#N/A</v>
      </c>
      <c r="G972" s="498" t="e">
        <v>#N/A</v>
      </c>
      <c r="H972" s="498" t="e">
        <v>#N/A</v>
      </c>
      <c r="I972" s="498" t="e">
        <v>#N/A</v>
      </c>
      <c r="J972" s="498" t="e">
        <v>#N/A</v>
      </c>
      <c r="K972" s="498" t="e">
        <v>#N/A</v>
      </c>
      <c r="L972" s="498" t="e">
        <v>#N/A</v>
      </c>
      <c r="M972" s="498" t="e">
        <v>#N/A</v>
      </c>
      <c r="N972" s="498" t="e">
        <v>#N/A</v>
      </c>
      <c r="O972" s="499" t="e">
        <v>#N/A</v>
      </c>
      <c r="P972" s="499" t="e">
        <v>#N/A</v>
      </c>
      <c r="Q972" s="499" t="e">
        <v>#N/A</v>
      </c>
      <c r="R972" s="499" t="e">
        <v>#N/A</v>
      </c>
      <c r="S972" s="499" t="e">
        <v>#N/A</v>
      </c>
      <c r="T972" s="499" t="e">
        <v>#N/A</v>
      </c>
      <c r="U972" s="499" t="e">
        <v>#N/A</v>
      </c>
      <c r="V972" s="499" t="e">
        <v>#N/A</v>
      </c>
      <c r="W972" s="499" t="e">
        <v>#N/A</v>
      </c>
    </row>
    <row r="973" spans="1:23" customFormat="1" x14ac:dyDescent="0.3">
      <c r="A973" s="225" t="s">
        <v>1289</v>
      </c>
      <c r="B973" s="496" t="s">
        <v>1252</v>
      </c>
      <c r="C973" s="496" t="s">
        <v>593</v>
      </c>
      <c r="D973" s="496" t="s">
        <v>510</v>
      </c>
      <c r="E973" s="497" t="e">
        <v>#N/A</v>
      </c>
      <c r="F973" s="498" t="e">
        <v>#N/A</v>
      </c>
      <c r="G973" s="498" t="e">
        <v>#N/A</v>
      </c>
      <c r="H973" s="498" t="e">
        <v>#N/A</v>
      </c>
      <c r="I973" s="498" t="e">
        <v>#N/A</v>
      </c>
      <c r="J973" s="498" t="e">
        <v>#N/A</v>
      </c>
      <c r="K973" s="498" t="e">
        <v>#N/A</v>
      </c>
      <c r="L973" s="498" t="e">
        <v>#N/A</v>
      </c>
      <c r="M973" s="498" t="e">
        <v>#N/A</v>
      </c>
      <c r="N973" s="498" t="e">
        <v>#N/A</v>
      </c>
      <c r="O973" s="499" t="e">
        <v>#N/A</v>
      </c>
      <c r="P973" s="499" t="e">
        <v>#N/A</v>
      </c>
      <c r="Q973" s="499" t="e">
        <v>#N/A</v>
      </c>
      <c r="R973" s="499" t="e">
        <v>#N/A</v>
      </c>
      <c r="S973" s="499" t="e">
        <v>#N/A</v>
      </c>
      <c r="T973" s="499" t="e">
        <v>#N/A</v>
      </c>
      <c r="U973" s="499" t="e">
        <v>#N/A</v>
      </c>
      <c r="V973" s="499" t="e">
        <v>#N/A</v>
      </c>
      <c r="W973" s="499" t="e">
        <v>#N/A</v>
      </c>
    </row>
    <row r="974" spans="1:23" customFormat="1" x14ac:dyDescent="0.3">
      <c r="A974" s="225" t="s">
        <v>1290</v>
      </c>
      <c r="B974" s="496" t="s">
        <v>1252</v>
      </c>
      <c r="C974" s="496" t="s">
        <v>593</v>
      </c>
      <c r="D974" s="496" t="s">
        <v>512</v>
      </c>
      <c r="E974" s="497" t="e">
        <v>#N/A</v>
      </c>
      <c r="F974" s="498" t="e">
        <v>#N/A</v>
      </c>
      <c r="G974" s="498" t="e">
        <v>#N/A</v>
      </c>
      <c r="H974" s="498" t="e">
        <v>#N/A</v>
      </c>
      <c r="I974" s="498" t="e">
        <v>#N/A</v>
      </c>
      <c r="J974" s="498" t="e">
        <v>#N/A</v>
      </c>
      <c r="K974" s="498" t="e">
        <v>#N/A</v>
      </c>
      <c r="L974" s="498" t="e">
        <v>#N/A</v>
      </c>
      <c r="M974" s="498" t="e">
        <v>#N/A</v>
      </c>
      <c r="N974" s="498" t="e">
        <v>#N/A</v>
      </c>
      <c r="O974" s="499" t="e">
        <v>#N/A</v>
      </c>
      <c r="P974" s="499" t="e">
        <v>#N/A</v>
      </c>
      <c r="Q974" s="499" t="e">
        <v>#N/A</v>
      </c>
      <c r="R974" s="499" t="e">
        <v>#N/A</v>
      </c>
      <c r="S974" s="499" t="e">
        <v>#N/A</v>
      </c>
      <c r="T974" s="499" t="e">
        <v>#N/A</v>
      </c>
      <c r="U974" s="499" t="e">
        <v>#N/A</v>
      </c>
      <c r="V974" s="499" t="e">
        <v>#N/A</v>
      </c>
      <c r="W974" s="499" t="e">
        <v>#N/A</v>
      </c>
    </row>
    <row r="975" spans="1:23" customFormat="1" x14ac:dyDescent="0.3">
      <c r="A975" s="225" t="s">
        <v>1291</v>
      </c>
      <c r="B975" s="496" t="s">
        <v>1252</v>
      </c>
      <c r="C975" s="496" t="s">
        <v>593</v>
      </c>
      <c r="D975" s="496" t="s">
        <v>514</v>
      </c>
      <c r="E975" s="497" t="e">
        <v>#N/A</v>
      </c>
      <c r="F975" s="498" t="e">
        <v>#N/A</v>
      </c>
      <c r="G975" s="498" t="e">
        <v>#N/A</v>
      </c>
      <c r="H975" s="498" t="e">
        <v>#N/A</v>
      </c>
      <c r="I975" s="498" t="e">
        <v>#N/A</v>
      </c>
      <c r="J975" s="498" t="e">
        <v>#N/A</v>
      </c>
      <c r="K975" s="498" t="e">
        <v>#N/A</v>
      </c>
      <c r="L975" s="498" t="e">
        <v>#N/A</v>
      </c>
      <c r="M975" s="498" t="e">
        <v>#N/A</v>
      </c>
      <c r="N975" s="498" t="e">
        <v>#N/A</v>
      </c>
      <c r="O975" s="499" t="e">
        <v>#N/A</v>
      </c>
      <c r="P975" s="499" t="e">
        <v>#N/A</v>
      </c>
      <c r="Q975" s="499" t="e">
        <v>#N/A</v>
      </c>
      <c r="R975" s="499" t="e">
        <v>#N/A</v>
      </c>
      <c r="S975" s="499" t="e">
        <v>#N/A</v>
      </c>
      <c r="T975" s="499" t="e">
        <v>#N/A</v>
      </c>
      <c r="U975" s="499" t="e">
        <v>#N/A</v>
      </c>
      <c r="V975" s="499" t="e">
        <v>#N/A</v>
      </c>
      <c r="W975" s="499" t="e">
        <v>#N/A</v>
      </c>
    </row>
    <row r="976" spans="1:23" customFormat="1" x14ac:dyDescent="0.3">
      <c r="A976" s="225" t="s">
        <v>1292</v>
      </c>
      <c r="B976" s="496" t="s">
        <v>1252</v>
      </c>
      <c r="C976" s="496" t="s">
        <v>593</v>
      </c>
      <c r="D976" s="496" t="s">
        <v>516</v>
      </c>
      <c r="E976" s="497" t="e">
        <v>#N/A</v>
      </c>
      <c r="F976" s="498" t="e">
        <v>#N/A</v>
      </c>
      <c r="G976" s="498" t="e">
        <v>#N/A</v>
      </c>
      <c r="H976" s="498" t="e">
        <v>#N/A</v>
      </c>
      <c r="I976" s="498" t="e">
        <v>#N/A</v>
      </c>
      <c r="J976" s="498" t="e">
        <v>#N/A</v>
      </c>
      <c r="K976" s="498" t="e">
        <v>#N/A</v>
      </c>
      <c r="L976" s="498" t="e">
        <v>#N/A</v>
      </c>
      <c r="M976" s="498" t="e">
        <v>#N/A</v>
      </c>
      <c r="N976" s="498" t="e">
        <v>#N/A</v>
      </c>
      <c r="O976" s="499" t="e">
        <v>#N/A</v>
      </c>
      <c r="P976" s="499" t="e">
        <v>#N/A</v>
      </c>
      <c r="Q976" s="499" t="e">
        <v>#N/A</v>
      </c>
      <c r="R976" s="499" t="e">
        <v>#N/A</v>
      </c>
      <c r="S976" s="499" t="e">
        <v>#N/A</v>
      </c>
      <c r="T976" s="499" t="e">
        <v>#N/A</v>
      </c>
      <c r="U976" s="499" t="e">
        <v>#N/A</v>
      </c>
      <c r="V976" s="499" t="e">
        <v>#N/A</v>
      </c>
      <c r="W976" s="499" t="e">
        <v>#N/A</v>
      </c>
    </row>
    <row r="977" spans="1:23" customFormat="1" x14ac:dyDescent="0.3">
      <c r="A977" s="225" t="s">
        <v>1293</v>
      </c>
      <c r="B977" s="496" t="s">
        <v>1252</v>
      </c>
      <c r="C977" s="496" t="s">
        <v>593</v>
      </c>
      <c r="D977" s="496" t="s">
        <v>518</v>
      </c>
      <c r="E977" s="497" t="e">
        <v>#N/A</v>
      </c>
      <c r="F977" s="498" t="e">
        <v>#N/A</v>
      </c>
      <c r="G977" s="498" t="e">
        <v>#N/A</v>
      </c>
      <c r="H977" s="498" t="e">
        <v>#N/A</v>
      </c>
      <c r="I977" s="498" t="e">
        <v>#N/A</v>
      </c>
      <c r="J977" s="498" t="e">
        <v>#N/A</v>
      </c>
      <c r="K977" s="498" t="e">
        <v>#N/A</v>
      </c>
      <c r="L977" s="498" t="e">
        <v>#N/A</v>
      </c>
      <c r="M977" s="498" t="e">
        <v>#N/A</v>
      </c>
      <c r="N977" s="498" t="e">
        <v>#N/A</v>
      </c>
      <c r="O977" s="499" t="e">
        <v>#N/A</v>
      </c>
      <c r="P977" s="499" t="e">
        <v>#N/A</v>
      </c>
      <c r="Q977" s="499" t="e">
        <v>#N/A</v>
      </c>
      <c r="R977" s="499" t="e">
        <v>#N/A</v>
      </c>
      <c r="S977" s="499" t="e">
        <v>#N/A</v>
      </c>
      <c r="T977" s="499" t="e">
        <v>#N/A</v>
      </c>
      <c r="U977" s="499" t="e">
        <v>#N/A</v>
      </c>
      <c r="V977" s="499" t="e">
        <v>#N/A</v>
      </c>
      <c r="W977" s="499" t="e">
        <v>#N/A</v>
      </c>
    </row>
    <row r="978" spans="1:23" customFormat="1" x14ac:dyDescent="0.3">
      <c r="A978" s="225" t="s">
        <v>1294</v>
      </c>
      <c r="B978" s="496" t="s">
        <v>1252</v>
      </c>
      <c r="C978" s="496" t="s">
        <v>593</v>
      </c>
      <c r="D978" s="496" t="s">
        <v>520</v>
      </c>
      <c r="E978" s="497" t="e">
        <v>#N/A</v>
      </c>
      <c r="F978" s="498" t="e">
        <v>#N/A</v>
      </c>
      <c r="G978" s="498" t="e">
        <v>#N/A</v>
      </c>
      <c r="H978" s="498" t="e">
        <v>#N/A</v>
      </c>
      <c r="I978" s="498" t="e">
        <v>#N/A</v>
      </c>
      <c r="J978" s="498" t="e">
        <v>#N/A</v>
      </c>
      <c r="K978" s="498" t="e">
        <v>#N/A</v>
      </c>
      <c r="L978" s="498" t="e">
        <v>#N/A</v>
      </c>
      <c r="M978" s="498" t="e">
        <v>#N/A</v>
      </c>
      <c r="N978" s="498" t="e">
        <v>#N/A</v>
      </c>
      <c r="O978" s="499" t="e">
        <v>#N/A</v>
      </c>
      <c r="P978" s="499" t="e">
        <v>#N/A</v>
      </c>
      <c r="Q978" s="499" t="e">
        <v>#N/A</v>
      </c>
      <c r="R978" s="499" t="e">
        <v>#N/A</v>
      </c>
      <c r="S978" s="499" t="e">
        <v>#N/A</v>
      </c>
      <c r="T978" s="499" t="e">
        <v>#N/A</v>
      </c>
      <c r="U978" s="499" t="e">
        <v>#N/A</v>
      </c>
      <c r="V978" s="499" t="e">
        <v>#N/A</v>
      </c>
      <c r="W978" s="499" t="e">
        <v>#N/A</v>
      </c>
    </row>
    <row r="979" spans="1:23" customFormat="1" x14ac:dyDescent="0.3">
      <c r="A979" s="225" t="s">
        <v>1295</v>
      </c>
      <c r="B979" s="496" t="s">
        <v>1252</v>
      </c>
      <c r="C979" s="496" t="s">
        <v>593</v>
      </c>
      <c r="D979" s="496" t="s">
        <v>522</v>
      </c>
      <c r="E979" s="497" t="e">
        <v>#N/A</v>
      </c>
      <c r="F979" s="498" t="e">
        <v>#N/A</v>
      </c>
      <c r="G979" s="498" t="e">
        <v>#N/A</v>
      </c>
      <c r="H979" s="498" t="e">
        <v>#N/A</v>
      </c>
      <c r="I979" s="498" t="e">
        <v>#N/A</v>
      </c>
      <c r="J979" s="498" t="e">
        <v>#N/A</v>
      </c>
      <c r="K979" s="498" t="e">
        <v>#N/A</v>
      </c>
      <c r="L979" s="498" t="e">
        <v>#N/A</v>
      </c>
      <c r="M979" s="498" t="e">
        <v>#N/A</v>
      </c>
      <c r="N979" s="498" t="e">
        <v>#N/A</v>
      </c>
      <c r="O979" s="499" t="e">
        <v>#N/A</v>
      </c>
      <c r="P979" s="499" t="e">
        <v>#N/A</v>
      </c>
      <c r="Q979" s="499" t="e">
        <v>#N/A</v>
      </c>
      <c r="R979" s="499" t="e">
        <v>#N/A</v>
      </c>
      <c r="S979" s="499" t="e">
        <v>#N/A</v>
      </c>
      <c r="T979" s="499" t="e">
        <v>#N/A</v>
      </c>
      <c r="U979" s="499" t="e">
        <v>#N/A</v>
      </c>
      <c r="V979" s="499" t="e">
        <v>#N/A</v>
      </c>
      <c r="W979" s="499" t="e">
        <v>#N/A</v>
      </c>
    </row>
    <row r="980" spans="1:23" customFormat="1" x14ac:dyDescent="0.3">
      <c r="A980" s="225" t="s">
        <v>1296</v>
      </c>
      <c r="B980" s="496" t="s">
        <v>1252</v>
      </c>
      <c r="C980" s="496" t="s">
        <v>593</v>
      </c>
      <c r="D980" s="496" t="s">
        <v>524</v>
      </c>
      <c r="E980" s="497" t="e">
        <v>#N/A</v>
      </c>
      <c r="F980" s="498" t="e">
        <v>#N/A</v>
      </c>
      <c r="G980" s="498" t="e">
        <v>#N/A</v>
      </c>
      <c r="H980" s="498" t="e">
        <v>#N/A</v>
      </c>
      <c r="I980" s="498" t="e">
        <v>#N/A</v>
      </c>
      <c r="J980" s="498" t="e">
        <v>#N/A</v>
      </c>
      <c r="K980" s="498" t="e">
        <v>#N/A</v>
      </c>
      <c r="L980" s="498" t="e">
        <v>#N/A</v>
      </c>
      <c r="M980" s="498" t="e">
        <v>#N/A</v>
      </c>
      <c r="N980" s="498" t="e">
        <v>#N/A</v>
      </c>
      <c r="O980" s="499" t="e">
        <v>#N/A</v>
      </c>
      <c r="P980" s="499" t="e">
        <v>#N/A</v>
      </c>
      <c r="Q980" s="499" t="e">
        <v>#N/A</v>
      </c>
      <c r="R980" s="499" t="e">
        <v>#N/A</v>
      </c>
      <c r="S980" s="499" t="e">
        <v>#N/A</v>
      </c>
      <c r="T980" s="499" t="e">
        <v>#N/A</v>
      </c>
      <c r="U980" s="499" t="e">
        <v>#N/A</v>
      </c>
      <c r="V980" s="499" t="e">
        <v>#N/A</v>
      </c>
      <c r="W980" s="499" t="e">
        <v>#N/A</v>
      </c>
    </row>
    <row r="981" spans="1:23" customFormat="1" x14ac:dyDescent="0.3">
      <c r="A981" s="225" t="s">
        <v>1297</v>
      </c>
      <c r="B981" s="496" t="s">
        <v>1252</v>
      </c>
      <c r="C981" s="496" t="s">
        <v>593</v>
      </c>
      <c r="D981" s="496" t="s">
        <v>526</v>
      </c>
      <c r="E981" s="497" t="e">
        <v>#N/A</v>
      </c>
      <c r="F981" s="498" t="e">
        <v>#N/A</v>
      </c>
      <c r="G981" s="498" t="e">
        <v>#N/A</v>
      </c>
      <c r="H981" s="498" t="e">
        <v>#N/A</v>
      </c>
      <c r="I981" s="498" t="e">
        <v>#N/A</v>
      </c>
      <c r="J981" s="498" t="e">
        <v>#N/A</v>
      </c>
      <c r="K981" s="498" t="e">
        <v>#N/A</v>
      </c>
      <c r="L981" s="498" t="e">
        <v>#N/A</v>
      </c>
      <c r="M981" s="498" t="e">
        <v>#N/A</v>
      </c>
      <c r="N981" s="498" t="e">
        <v>#N/A</v>
      </c>
      <c r="O981" s="499" t="e">
        <v>#N/A</v>
      </c>
      <c r="P981" s="499" t="e">
        <v>#N/A</v>
      </c>
      <c r="Q981" s="499" t="e">
        <v>#N/A</v>
      </c>
      <c r="R981" s="499" t="e">
        <v>#N/A</v>
      </c>
      <c r="S981" s="499" t="e">
        <v>#N/A</v>
      </c>
      <c r="T981" s="499" t="e">
        <v>#N/A</v>
      </c>
      <c r="U981" s="499" t="e">
        <v>#N/A</v>
      </c>
      <c r="V981" s="499" t="e">
        <v>#N/A</v>
      </c>
      <c r="W981" s="499" t="e">
        <v>#N/A</v>
      </c>
    </row>
    <row r="982" spans="1:23" customFormat="1" x14ac:dyDescent="0.3">
      <c r="A982" s="225" t="s">
        <v>1298</v>
      </c>
      <c r="B982" s="496" t="s">
        <v>1252</v>
      </c>
      <c r="C982" s="496" t="s">
        <v>593</v>
      </c>
      <c r="D982" s="496" t="s">
        <v>528</v>
      </c>
      <c r="E982" s="497" t="e">
        <v>#N/A</v>
      </c>
      <c r="F982" s="498" t="e">
        <v>#N/A</v>
      </c>
      <c r="G982" s="498" t="e">
        <v>#N/A</v>
      </c>
      <c r="H982" s="498" t="e">
        <v>#N/A</v>
      </c>
      <c r="I982" s="498" t="e">
        <v>#N/A</v>
      </c>
      <c r="J982" s="498" t="e">
        <v>#N/A</v>
      </c>
      <c r="K982" s="498" t="e">
        <v>#N/A</v>
      </c>
      <c r="L982" s="498" t="e">
        <v>#N/A</v>
      </c>
      <c r="M982" s="498" t="e">
        <v>#N/A</v>
      </c>
      <c r="N982" s="498" t="e">
        <v>#N/A</v>
      </c>
      <c r="O982" s="499" t="e">
        <v>#N/A</v>
      </c>
      <c r="P982" s="499" t="e">
        <v>#N/A</v>
      </c>
      <c r="Q982" s="499" t="e">
        <v>#N/A</v>
      </c>
      <c r="R982" s="499" t="e">
        <v>#N/A</v>
      </c>
      <c r="S982" s="499" t="e">
        <v>#N/A</v>
      </c>
      <c r="T982" s="499" t="e">
        <v>#N/A</v>
      </c>
      <c r="U982" s="499" t="e">
        <v>#N/A</v>
      </c>
      <c r="V982" s="499" t="e">
        <v>#N/A</v>
      </c>
      <c r="W982" s="499" t="e">
        <v>#N/A</v>
      </c>
    </row>
    <row r="983" spans="1:23" customFormat="1" x14ac:dyDescent="0.3">
      <c r="A983" s="225" t="s">
        <v>1299</v>
      </c>
      <c r="B983" s="496" t="s">
        <v>1252</v>
      </c>
      <c r="C983" s="496" t="s">
        <v>593</v>
      </c>
      <c r="D983" s="496" t="s">
        <v>530</v>
      </c>
      <c r="E983" s="497" t="e">
        <v>#N/A</v>
      </c>
      <c r="F983" s="498" t="e">
        <v>#N/A</v>
      </c>
      <c r="G983" s="498" t="e">
        <v>#N/A</v>
      </c>
      <c r="H983" s="498" t="e">
        <v>#N/A</v>
      </c>
      <c r="I983" s="498" t="e">
        <v>#N/A</v>
      </c>
      <c r="J983" s="498" t="e">
        <v>#N/A</v>
      </c>
      <c r="K983" s="498" t="e">
        <v>#N/A</v>
      </c>
      <c r="L983" s="498" t="e">
        <v>#N/A</v>
      </c>
      <c r="M983" s="498" t="e">
        <v>#N/A</v>
      </c>
      <c r="N983" s="498" t="e">
        <v>#N/A</v>
      </c>
      <c r="O983" s="499" t="e">
        <v>#N/A</v>
      </c>
      <c r="P983" s="499" t="e">
        <v>#N/A</v>
      </c>
      <c r="Q983" s="499" t="e">
        <v>#N/A</v>
      </c>
      <c r="R983" s="499" t="e">
        <v>#N/A</v>
      </c>
      <c r="S983" s="499" t="e">
        <v>#N/A</v>
      </c>
      <c r="T983" s="499" t="e">
        <v>#N/A</v>
      </c>
      <c r="U983" s="499" t="e">
        <v>#N/A</v>
      </c>
      <c r="V983" s="499" t="e">
        <v>#N/A</v>
      </c>
      <c r="W983" s="499" t="e">
        <v>#N/A</v>
      </c>
    </row>
    <row r="984" spans="1:23" customFormat="1" x14ac:dyDescent="0.3">
      <c r="A984" s="225" t="s">
        <v>1300</v>
      </c>
      <c r="B984" s="496" t="s">
        <v>1252</v>
      </c>
      <c r="C984" s="496" t="s">
        <v>593</v>
      </c>
      <c r="D984" s="496" t="s">
        <v>532</v>
      </c>
      <c r="E984" s="497" t="e">
        <v>#N/A</v>
      </c>
      <c r="F984" s="498" t="e">
        <v>#N/A</v>
      </c>
      <c r="G984" s="498" t="e">
        <v>#N/A</v>
      </c>
      <c r="H984" s="498" t="e">
        <v>#N/A</v>
      </c>
      <c r="I984" s="498" t="e">
        <v>#N/A</v>
      </c>
      <c r="J984" s="498" t="e">
        <v>#N/A</v>
      </c>
      <c r="K984" s="498" t="e">
        <v>#N/A</v>
      </c>
      <c r="L984" s="498" t="e">
        <v>#N/A</v>
      </c>
      <c r="M984" s="498" t="e">
        <v>#N/A</v>
      </c>
      <c r="N984" s="498" t="e">
        <v>#N/A</v>
      </c>
      <c r="O984" s="499" t="e">
        <v>#N/A</v>
      </c>
      <c r="P984" s="499" t="e">
        <v>#N/A</v>
      </c>
      <c r="Q984" s="499" t="e">
        <v>#N/A</v>
      </c>
      <c r="R984" s="499" t="e">
        <v>#N/A</v>
      </c>
      <c r="S984" s="499" t="e">
        <v>#N/A</v>
      </c>
      <c r="T984" s="499" t="e">
        <v>#N/A</v>
      </c>
      <c r="U984" s="499" t="e">
        <v>#N/A</v>
      </c>
      <c r="V984" s="499" t="e">
        <v>#N/A</v>
      </c>
      <c r="W984" s="499" t="e">
        <v>#N/A</v>
      </c>
    </row>
    <row r="985" spans="1:23" customFormat="1" x14ac:dyDescent="0.3">
      <c r="A985" s="225" t="s">
        <v>1301</v>
      </c>
      <c r="B985" s="496" t="s">
        <v>1252</v>
      </c>
      <c r="C985" s="496" t="s">
        <v>593</v>
      </c>
      <c r="D985" s="496" t="s">
        <v>534</v>
      </c>
      <c r="E985" s="497" t="e">
        <v>#N/A</v>
      </c>
      <c r="F985" s="498" t="e">
        <v>#N/A</v>
      </c>
      <c r="G985" s="498" t="e">
        <v>#N/A</v>
      </c>
      <c r="H985" s="498" t="e">
        <v>#N/A</v>
      </c>
      <c r="I985" s="498" t="e">
        <v>#N/A</v>
      </c>
      <c r="J985" s="498" t="e">
        <v>#N/A</v>
      </c>
      <c r="K985" s="498" t="e">
        <v>#N/A</v>
      </c>
      <c r="L985" s="498" t="e">
        <v>#N/A</v>
      </c>
      <c r="M985" s="498" t="e">
        <v>#N/A</v>
      </c>
      <c r="N985" s="498" t="e">
        <v>#N/A</v>
      </c>
      <c r="O985" s="499" t="e">
        <v>#N/A</v>
      </c>
      <c r="P985" s="499" t="e">
        <v>#N/A</v>
      </c>
      <c r="Q985" s="499" t="e">
        <v>#N/A</v>
      </c>
      <c r="R985" s="499" t="e">
        <v>#N/A</v>
      </c>
      <c r="S985" s="499" t="e">
        <v>#N/A</v>
      </c>
      <c r="T985" s="499" t="e">
        <v>#N/A</v>
      </c>
      <c r="U985" s="499" t="e">
        <v>#N/A</v>
      </c>
      <c r="V985" s="499" t="e">
        <v>#N/A</v>
      </c>
      <c r="W985" s="499" t="e">
        <v>#N/A</v>
      </c>
    </row>
    <row r="986" spans="1:23" customFormat="1" x14ac:dyDescent="0.3">
      <c r="A986" s="225" t="s">
        <v>1302</v>
      </c>
      <c r="B986" s="496" t="s">
        <v>1252</v>
      </c>
      <c r="C986" s="496" t="s">
        <v>593</v>
      </c>
      <c r="D986" s="496" t="s">
        <v>536</v>
      </c>
      <c r="E986" s="497" t="e">
        <v>#N/A</v>
      </c>
      <c r="F986" s="498" t="e">
        <v>#N/A</v>
      </c>
      <c r="G986" s="498" t="e">
        <v>#N/A</v>
      </c>
      <c r="H986" s="498" t="e">
        <v>#N/A</v>
      </c>
      <c r="I986" s="498" t="e">
        <v>#N/A</v>
      </c>
      <c r="J986" s="498" t="e">
        <v>#N/A</v>
      </c>
      <c r="K986" s="498" t="e">
        <v>#N/A</v>
      </c>
      <c r="L986" s="498" t="e">
        <v>#N/A</v>
      </c>
      <c r="M986" s="498" t="e">
        <v>#N/A</v>
      </c>
      <c r="N986" s="498" t="e">
        <v>#N/A</v>
      </c>
      <c r="O986" s="499" t="e">
        <v>#N/A</v>
      </c>
      <c r="P986" s="499" t="e">
        <v>#N/A</v>
      </c>
      <c r="Q986" s="499" t="e">
        <v>#N/A</v>
      </c>
      <c r="R986" s="499" t="e">
        <v>#N/A</v>
      </c>
      <c r="S986" s="499" t="e">
        <v>#N/A</v>
      </c>
      <c r="T986" s="499" t="e">
        <v>#N/A</v>
      </c>
      <c r="U986" s="499" t="e">
        <v>#N/A</v>
      </c>
      <c r="V986" s="499" t="e">
        <v>#N/A</v>
      </c>
      <c r="W986" s="499" t="e">
        <v>#N/A</v>
      </c>
    </row>
    <row r="987" spans="1:23" customFormat="1" x14ac:dyDescent="0.3">
      <c r="A987" s="225" t="s">
        <v>1303</v>
      </c>
      <c r="B987" s="496" t="s">
        <v>1252</v>
      </c>
      <c r="C987" s="496" t="s">
        <v>593</v>
      </c>
      <c r="D987" s="496" t="s">
        <v>538</v>
      </c>
      <c r="E987" s="497" t="e">
        <v>#N/A</v>
      </c>
      <c r="F987" s="498" t="e">
        <v>#N/A</v>
      </c>
      <c r="G987" s="498" t="e">
        <v>#N/A</v>
      </c>
      <c r="H987" s="498" t="e">
        <v>#N/A</v>
      </c>
      <c r="I987" s="498" t="e">
        <v>#N/A</v>
      </c>
      <c r="J987" s="498" t="e">
        <v>#N/A</v>
      </c>
      <c r="K987" s="498" t="e">
        <v>#N/A</v>
      </c>
      <c r="L987" s="498" t="e">
        <v>#N/A</v>
      </c>
      <c r="M987" s="498" t="e">
        <v>#N/A</v>
      </c>
      <c r="N987" s="498" t="e">
        <v>#N/A</v>
      </c>
      <c r="O987" s="499" t="e">
        <v>#N/A</v>
      </c>
      <c r="P987" s="499" t="e">
        <v>#N/A</v>
      </c>
      <c r="Q987" s="499" t="e">
        <v>#N/A</v>
      </c>
      <c r="R987" s="499" t="e">
        <v>#N/A</v>
      </c>
      <c r="S987" s="499" t="e">
        <v>#N/A</v>
      </c>
      <c r="T987" s="499" t="e">
        <v>#N/A</v>
      </c>
      <c r="U987" s="499" t="e">
        <v>#N/A</v>
      </c>
      <c r="V987" s="499" t="e">
        <v>#N/A</v>
      </c>
      <c r="W987" s="499" t="e">
        <v>#N/A</v>
      </c>
    </row>
    <row r="988" spans="1:23" customFormat="1" x14ac:dyDescent="0.3">
      <c r="A988" s="225" t="s">
        <v>1304</v>
      </c>
      <c r="B988" s="496" t="s">
        <v>1252</v>
      </c>
      <c r="C988" s="496" t="s">
        <v>593</v>
      </c>
      <c r="D988" s="496" t="s">
        <v>540</v>
      </c>
      <c r="E988" s="497" t="e">
        <v>#N/A</v>
      </c>
      <c r="F988" s="498" t="e">
        <v>#N/A</v>
      </c>
      <c r="G988" s="498" t="e">
        <v>#N/A</v>
      </c>
      <c r="H988" s="498" t="e">
        <v>#N/A</v>
      </c>
      <c r="I988" s="498" t="e">
        <v>#N/A</v>
      </c>
      <c r="J988" s="498" t="e">
        <v>#N/A</v>
      </c>
      <c r="K988" s="498" t="e">
        <v>#N/A</v>
      </c>
      <c r="L988" s="498" t="e">
        <v>#N/A</v>
      </c>
      <c r="M988" s="498" t="e">
        <v>#N/A</v>
      </c>
      <c r="N988" s="498" t="e">
        <v>#N/A</v>
      </c>
      <c r="O988" s="499" t="e">
        <v>#N/A</v>
      </c>
      <c r="P988" s="499" t="e">
        <v>#N/A</v>
      </c>
      <c r="Q988" s="499" t="e">
        <v>#N/A</v>
      </c>
      <c r="R988" s="499" t="e">
        <v>#N/A</v>
      </c>
      <c r="S988" s="499" t="e">
        <v>#N/A</v>
      </c>
      <c r="T988" s="499" t="e">
        <v>#N/A</v>
      </c>
      <c r="U988" s="499" t="e">
        <v>#N/A</v>
      </c>
      <c r="V988" s="499" t="e">
        <v>#N/A</v>
      </c>
      <c r="W988" s="499" t="e">
        <v>#N/A</v>
      </c>
    </row>
    <row r="989" spans="1:23" customFormat="1" x14ac:dyDescent="0.3">
      <c r="A989" s="225" t="s">
        <v>1305</v>
      </c>
      <c r="B989" s="496" t="s">
        <v>1252</v>
      </c>
      <c r="C989" s="496" t="s">
        <v>593</v>
      </c>
      <c r="D989" s="496" t="s">
        <v>542</v>
      </c>
      <c r="E989" s="497" t="e">
        <v>#N/A</v>
      </c>
      <c r="F989" s="498" t="e">
        <v>#N/A</v>
      </c>
      <c r="G989" s="498" t="e">
        <v>#N/A</v>
      </c>
      <c r="H989" s="498" t="e">
        <v>#N/A</v>
      </c>
      <c r="I989" s="498" t="e">
        <v>#N/A</v>
      </c>
      <c r="J989" s="498" t="e">
        <v>#N/A</v>
      </c>
      <c r="K989" s="498" t="e">
        <v>#N/A</v>
      </c>
      <c r="L989" s="498" t="e">
        <v>#N/A</v>
      </c>
      <c r="M989" s="498" t="e">
        <v>#N/A</v>
      </c>
      <c r="N989" s="498" t="e">
        <v>#N/A</v>
      </c>
      <c r="O989" s="499" t="e">
        <v>#N/A</v>
      </c>
      <c r="P989" s="499" t="e">
        <v>#N/A</v>
      </c>
      <c r="Q989" s="499" t="e">
        <v>#N/A</v>
      </c>
      <c r="R989" s="499" t="e">
        <v>#N/A</v>
      </c>
      <c r="S989" s="499" t="e">
        <v>#N/A</v>
      </c>
      <c r="T989" s="499" t="e">
        <v>#N/A</v>
      </c>
      <c r="U989" s="499" t="e">
        <v>#N/A</v>
      </c>
      <c r="V989" s="499" t="e">
        <v>#N/A</v>
      </c>
      <c r="W989" s="499" t="e">
        <v>#N/A</v>
      </c>
    </row>
    <row r="990" spans="1:23" customFormat="1" x14ac:dyDescent="0.3">
      <c r="A990" s="225" t="s">
        <v>1306</v>
      </c>
      <c r="B990" s="496" t="s">
        <v>1252</v>
      </c>
      <c r="C990" s="496" t="s">
        <v>593</v>
      </c>
      <c r="D990" s="496" t="s">
        <v>544</v>
      </c>
      <c r="E990" s="497" t="e">
        <v>#N/A</v>
      </c>
      <c r="F990" s="498" t="e">
        <v>#N/A</v>
      </c>
      <c r="G990" s="498" t="e">
        <v>#N/A</v>
      </c>
      <c r="H990" s="498" t="e">
        <v>#N/A</v>
      </c>
      <c r="I990" s="498" t="e">
        <v>#N/A</v>
      </c>
      <c r="J990" s="498" t="e">
        <v>#N/A</v>
      </c>
      <c r="K990" s="498" t="e">
        <v>#N/A</v>
      </c>
      <c r="L990" s="498" t="e">
        <v>#N/A</v>
      </c>
      <c r="M990" s="498" t="e">
        <v>#N/A</v>
      </c>
      <c r="N990" s="498" t="e">
        <v>#N/A</v>
      </c>
      <c r="O990" s="499" t="e">
        <v>#N/A</v>
      </c>
      <c r="P990" s="499" t="e">
        <v>#N/A</v>
      </c>
      <c r="Q990" s="499" t="e">
        <v>#N/A</v>
      </c>
      <c r="R990" s="499" t="e">
        <v>#N/A</v>
      </c>
      <c r="S990" s="499" t="e">
        <v>#N/A</v>
      </c>
      <c r="T990" s="499" t="e">
        <v>#N/A</v>
      </c>
      <c r="U990" s="499" t="e">
        <v>#N/A</v>
      </c>
      <c r="V990" s="499" t="e">
        <v>#N/A</v>
      </c>
      <c r="W990" s="499" t="e">
        <v>#N/A</v>
      </c>
    </row>
    <row r="991" spans="1:23" customFormat="1" x14ac:dyDescent="0.3">
      <c r="A991" s="225" t="s">
        <v>1307</v>
      </c>
      <c r="B991" s="496" t="s">
        <v>1252</v>
      </c>
      <c r="C991" s="496" t="s">
        <v>593</v>
      </c>
      <c r="D991" s="496" t="s">
        <v>546</v>
      </c>
      <c r="E991" s="497" t="e">
        <v>#N/A</v>
      </c>
      <c r="F991" s="498" t="e">
        <v>#N/A</v>
      </c>
      <c r="G991" s="498" t="e">
        <v>#N/A</v>
      </c>
      <c r="H991" s="498" t="e">
        <v>#N/A</v>
      </c>
      <c r="I991" s="498" t="e">
        <v>#N/A</v>
      </c>
      <c r="J991" s="498" t="e">
        <v>#N/A</v>
      </c>
      <c r="K991" s="498" t="e">
        <v>#N/A</v>
      </c>
      <c r="L991" s="498" t="e">
        <v>#N/A</v>
      </c>
      <c r="M991" s="498" t="e">
        <v>#N/A</v>
      </c>
      <c r="N991" s="498" t="e">
        <v>#N/A</v>
      </c>
      <c r="O991" s="499" t="e">
        <v>#N/A</v>
      </c>
      <c r="P991" s="499" t="e">
        <v>#N/A</v>
      </c>
      <c r="Q991" s="499" t="e">
        <v>#N/A</v>
      </c>
      <c r="R991" s="499" t="e">
        <v>#N/A</v>
      </c>
      <c r="S991" s="499" t="e">
        <v>#N/A</v>
      </c>
      <c r="T991" s="499" t="e">
        <v>#N/A</v>
      </c>
      <c r="U991" s="499" t="e">
        <v>#N/A</v>
      </c>
      <c r="V991" s="499" t="e">
        <v>#N/A</v>
      </c>
      <c r="W991" s="499" t="e">
        <v>#N/A</v>
      </c>
    </row>
    <row r="992" spans="1:23" customFormat="1" x14ac:dyDescent="0.3">
      <c r="A992" s="225" t="s">
        <v>1308</v>
      </c>
      <c r="B992" s="496" t="s">
        <v>1252</v>
      </c>
      <c r="C992" s="496" t="s">
        <v>593</v>
      </c>
      <c r="D992" s="496" t="s">
        <v>548</v>
      </c>
      <c r="E992" s="497" t="e">
        <v>#N/A</v>
      </c>
      <c r="F992" s="498" t="e">
        <v>#N/A</v>
      </c>
      <c r="G992" s="498" t="e">
        <v>#N/A</v>
      </c>
      <c r="H992" s="498" t="e">
        <v>#N/A</v>
      </c>
      <c r="I992" s="498" t="e">
        <v>#N/A</v>
      </c>
      <c r="J992" s="498" t="e">
        <v>#N/A</v>
      </c>
      <c r="K992" s="498" t="e">
        <v>#N/A</v>
      </c>
      <c r="L992" s="498" t="e">
        <v>#N/A</v>
      </c>
      <c r="M992" s="498" t="e">
        <v>#N/A</v>
      </c>
      <c r="N992" s="498" t="e">
        <v>#N/A</v>
      </c>
      <c r="O992" s="499" t="e">
        <v>#N/A</v>
      </c>
      <c r="P992" s="499" t="e">
        <v>#N/A</v>
      </c>
      <c r="Q992" s="499" t="e">
        <v>#N/A</v>
      </c>
      <c r="R992" s="499" t="e">
        <v>#N/A</v>
      </c>
      <c r="S992" s="499" t="e">
        <v>#N/A</v>
      </c>
      <c r="T992" s="499" t="e">
        <v>#N/A</v>
      </c>
      <c r="U992" s="499" t="e">
        <v>#N/A</v>
      </c>
      <c r="V992" s="499" t="e">
        <v>#N/A</v>
      </c>
      <c r="W992" s="499" t="e">
        <v>#N/A</v>
      </c>
    </row>
    <row r="993" spans="1:23" customFormat="1" x14ac:dyDescent="0.3">
      <c r="A993" s="225" t="s">
        <v>1309</v>
      </c>
      <c r="B993" s="496" t="s">
        <v>1252</v>
      </c>
      <c r="C993" s="496" t="s">
        <v>593</v>
      </c>
      <c r="D993" s="496" t="s">
        <v>550</v>
      </c>
      <c r="E993" s="497" t="e">
        <v>#N/A</v>
      </c>
      <c r="F993" s="498" t="e">
        <v>#N/A</v>
      </c>
      <c r="G993" s="498" t="e">
        <v>#N/A</v>
      </c>
      <c r="H993" s="498" t="e">
        <v>#N/A</v>
      </c>
      <c r="I993" s="498" t="e">
        <v>#N/A</v>
      </c>
      <c r="J993" s="498" t="e">
        <v>#N/A</v>
      </c>
      <c r="K993" s="498" t="e">
        <v>#N/A</v>
      </c>
      <c r="L993" s="498" t="e">
        <v>#N/A</v>
      </c>
      <c r="M993" s="498" t="e">
        <v>#N/A</v>
      </c>
      <c r="N993" s="498" t="e">
        <v>#N/A</v>
      </c>
      <c r="O993" s="499" t="e">
        <v>#N/A</v>
      </c>
      <c r="P993" s="499" t="e">
        <v>#N/A</v>
      </c>
      <c r="Q993" s="499" t="e">
        <v>#N/A</v>
      </c>
      <c r="R993" s="499" t="e">
        <v>#N/A</v>
      </c>
      <c r="S993" s="499" t="e">
        <v>#N/A</v>
      </c>
      <c r="T993" s="499" t="e">
        <v>#N/A</v>
      </c>
      <c r="U993" s="499" t="e">
        <v>#N/A</v>
      </c>
      <c r="V993" s="499" t="e">
        <v>#N/A</v>
      </c>
      <c r="W993" s="499" t="e">
        <v>#N/A</v>
      </c>
    </row>
    <row r="994" spans="1:23" customFormat="1" x14ac:dyDescent="0.3">
      <c r="A994" s="225" t="s">
        <v>1310</v>
      </c>
      <c r="B994" s="496" t="s">
        <v>1252</v>
      </c>
      <c r="C994" s="496" t="s">
        <v>593</v>
      </c>
      <c r="D994" s="496" t="s">
        <v>552</v>
      </c>
      <c r="E994" s="497" t="e">
        <v>#N/A</v>
      </c>
      <c r="F994" s="498" t="e">
        <v>#N/A</v>
      </c>
      <c r="G994" s="498" t="e">
        <v>#N/A</v>
      </c>
      <c r="H994" s="498" t="e">
        <v>#N/A</v>
      </c>
      <c r="I994" s="498" t="e">
        <v>#N/A</v>
      </c>
      <c r="J994" s="498" t="e">
        <v>#N/A</v>
      </c>
      <c r="K994" s="498" t="e">
        <v>#N/A</v>
      </c>
      <c r="L994" s="498" t="e">
        <v>#N/A</v>
      </c>
      <c r="M994" s="498" t="e">
        <v>#N/A</v>
      </c>
      <c r="N994" s="498" t="e">
        <v>#N/A</v>
      </c>
      <c r="O994" s="499" t="e">
        <v>#N/A</v>
      </c>
      <c r="P994" s="499" t="e">
        <v>#N/A</v>
      </c>
      <c r="Q994" s="499" t="e">
        <v>#N/A</v>
      </c>
      <c r="R994" s="499" t="e">
        <v>#N/A</v>
      </c>
      <c r="S994" s="499" t="e">
        <v>#N/A</v>
      </c>
      <c r="T994" s="499" t="e">
        <v>#N/A</v>
      </c>
      <c r="U994" s="499" t="e">
        <v>#N/A</v>
      </c>
      <c r="V994" s="499" t="e">
        <v>#N/A</v>
      </c>
      <c r="W994" s="499" t="e">
        <v>#N/A</v>
      </c>
    </row>
    <row r="995" spans="1:23" customFormat="1" x14ac:dyDescent="0.3">
      <c r="A995" s="225" t="s">
        <v>1311</v>
      </c>
      <c r="B995" s="496" t="s">
        <v>1252</v>
      </c>
      <c r="C995" s="496" t="s">
        <v>593</v>
      </c>
      <c r="D995" s="496" t="s">
        <v>554</v>
      </c>
      <c r="E995" s="497" t="e">
        <v>#N/A</v>
      </c>
      <c r="F995" s="498" t="e">
        <v>#N/A</v>
      </c>
      <c r="G995" s="498" t="e">
        <v>#N/A</v>
      </c>
      <c r="H995" s="498" t="e">
        <v>#N/A</v>
      </c>
      <c r="I995" s="498" t="e">
        <v>#N/A</v>
      </c>
      <c r="J995" s="498" t="e">
        <v>#N/A</v>
      </c>
      <c r="K995" s="498" t="e">
        <v>#N/A</v>
      </c>
      <c r="L995" s="498" t="e">
        <v>#N/A</v>
      </c>
      <c r="M995" s="498" t="e">
        <v>#N/A</v>
      </c>
      <c r="N995" s="498" t="e">
        <v>#N/A</v>
      </c>
      <c r="O995" s="499" t="e">
        <v>#N/A</v>
      </c>
      <c r="P995" s="499" t="e">
        <v>#N/A</v>
      </c>
      <c r="Q995" s="499" t="e">
        <v>#N/A</v>
      </c>
      <c r="R995" s="499" t="e">
        <v>#N/A</v>
      </c>
      <c r="S995" s="499" t="e">
        <v>#N/A</v>
      </c>
      <c r="T995" s="499" t="e">
        <v>#N/A</v>
      </c>
      <c r="U995" s="499" t="e">
        <v>#N/A</v>
      </c>
      <c r="V995" s="499" t="e">
        <v>#N/A</v>
      </c>
      <c r="W995" s="499" t="e">
        <v>#N/A</v>
      </c>
    </row>
    <row r="996" spans="1:23" customFormat="1" x14ac:dyDescent="0.3">
      <c r="A996" s="225" t="s">
        <v>1312</v>
      </c>
      <c r="B996" s="496" t="s">
        <v>1252</v>
      </c>
      <c r="C996" s="496" t="s">
        <v>593</v>
      </c>
      <c r="D996" s="496" t="s">
        <v>556</v>
      </c>
      <c r="E996" s="497" t="e">
        <v>#N/A</v>
      </c>
      <c r="F996" s="498" t="e">
        <v>#N/A</v>
      </c>
      <c r="G996" s="498" t="e">
        <v>#N/A</v>
      </c>
      <c r="H996" s="498" t="e">
        <v>#N/A</v>
      </c>
      <c r="I996" s="498" t="e">
        <v>#N/A</v>
      </c>
      <c r="J996" s="498" t="e">
        <v>#N/A</v>
      </c>
      <c r="K996" s="498" t="e">
        <v>#N/A</v>
      </c>
      <c r="L996" s="498" t="e">
        <v>#N/A</v>
      </c>
      <c r="M996" s="498" t="e">
        <v>#N/A</v>
      </c>
      <c r="N996" s="498" t="e">
        <v>#N/A</v>
      </c>
      <c r="O996" s="499" t="e">
        <v>#N/A</v>
      </c>
      <c r="P996" s="499" t="e">
        <v>#N/A</v>
      </c>
      <c r="Q996" s="499" t="e">
        <v>#N/A</v>
      </c>
      <c r="R996" s="499" t="e">
        <v>#N/A</v>
      </c>
      <c r="S996" s="499" t="e">
        <v>#N/A</v>
      </c>
      <c r="T996" s="499" t="e">
        <v>#N/A</v>
      </c>
      <c r="U996" s="499" t="e">
        <v>#N/A</v>
      </c>
      <c r="V996" s="499" t="e">
        <v>#N/A</v>
      </c>
      <c r="W996" s="499" t="e">
        <v>#N/A</v>
      </c>
    </row>
    <row r="997" spans="1:23" customFormat="1" x14ac:dyDescent="0.3">
      <c r="A997" s="225" t="s">
        <v>1313</v>
      </c>
      <c r="B997" s="496" t="s">
        <v>1252</v>
      </c>
      <c r="C997" s="496" t="s">
        <v>593</v>
      </c>
      <c r="D997" s="496" t="s">
        <v>558</v>
      </c>
      <c r="E997" s="497" t="e">
        <v>#N/A</v>
      </c>
      <c r="F997" s="498" t="e">
        <v>#N/A</v>
      </c>
      <c r="G997" s="498" t="e">
        <v>#N/A</v>
      </c>
      <c r="H997" s="498" t="e">
        <v>#N/A</v>
      </c>
      <c r="I997" s="498" t="e">
        <v>#N/A</v>
      </c>
      <c r="J997" s="498" t="e">
        <v>#N/A</v>
      </c>
      <c r="K997" s="498" t="e">
        <v>#N/A</v>
      </c>
      <c r="L997" s="498" t="e">
        <v>#N/A</v>
      </c>
      <c r="M997" s="498" t="e">
        <v>#N/A</v>
      </c>
      <c r="N997" s="498" t="e">
        <v>#N/A</v>
      </c>
      <c r="O997" s="499" t="e">
        <v>#N/A</v>
      </c>
      <c r="P997" s="499" t="e">
        <v>#N/A</v>
      </c>
      <c r="Q997" s="499" t="e">
        <v>#N/A</v>
      </c>
      <c r="R997" s="499" t="e">
        <v>#N/A</v>
      </c>
      <c r="S997" s="499" t="e">
        <v>#N/A</v>
      </c>
      <c r="T997" s="499" t="e">
        <v>#N/A</v>
      </c>
      <c r="U997" s="499" t="e">
        <v>#N/A</v>
      </c>
      <c r="V997" s="499" t="e">
        <v>#N/A</v>
      </c>
      <c r="W997" s="499" t="e">
        <v>#N/A</v>
      </c>
    </row>
    <row r="998" spans="1:23" customFormat="1" x14ac:dyDescent="0.3">
      <c r="A998" s="225" t="s">
        <v>1993</v>
      </c>
      <c r="B998" s="496" t="s">
        <v>1252</v>
      </c>
      <c r="C998" s="496" t="s">
        <v>593</v>
      </c>
      <c r="D998" s="496" t="s">
        <v>1718</v>
      </c>
      <c r="E998" s="497" t="e">
        <v>#N/A</v>
      </c>
      <c r="F998" s="498" t="e">
        <v>#N/A</v>
      </c>
      <c r="G998" s="498" t="e">
        <v>#N/A</v>
      </c>
      <c r="H998" s="498" t="e">
        <v>#N/A</v>
      </c>
      <c r="I998" s="498" t="e">
        <v>#N/A</v>
      </c>
      <c r="J998" s="498" t="e">
        <v>#N/A</v>
      </c>
      <c r="K998" s="498" t="e">
        <v>#N/A</v>
      </c>
      <c r="L998" s="498" t="e">
        <v>#N/A</v>
      </c>
      <c r="M998" s="498" t="e">
        <v>#N/A</v>
      </c>
      <c r="N998" s="498" t="e">
        <v>#N/A</v>
      </c>
      <c r="O998" s="499" t="e">
        <v>#N/A</v>
      </c>
      <c r="P998" s="499" t="e">
        <v>#N/A</v>
      </c>
      <c r="Q998" s="499" t="e">
        <v>#N/A</v>
      </c>
      <c r="R998" s="499" t="e">
        <v>#N/A</v>
      </c>
      <c r="S998" s="499" t="e">
        <v>#N/A</v>
      </c>
      <c r="T998" s="499" t="e">
        <v>#N/A</v>
      </c>
      <c r="U998" s="499" t="e">
        <v>#N/A</v>
      </c>
      <c r="V998" s="499" t="e">
        <v>#N/A</v>
      </c>
      <c r="W998" s="499" t="e">
        <v>#N/A</v>
      </c>
    </row>
    <row r="999" spans="1:23" customFormat="1" x14ac:dyDescent="0.3">
      <c r="A999" s="225" t="s">
        <v>1994</v>
      </c>
      <c r="B999" s="496" t="s">
        <v>1252</v>
      </c>
      <c r="C999" s="496" t="s">
        <v>593</v>
      </c>
      <c r="D999" s="496" t="s">
        <v>1720</v>
      </c>
      <c r="E999" s="497" t="e">
        <v>#N/A</v>
      </c>
      <c r="F999" s="498" t="e">
        <v>#N/A</v>
      </c>
      <c r="G999" s="498" t="e">
        <v>#N/A</v>
      </c>
      <c r="H999" s="498" t="e">
        <v>#N/A</v>
      </c>
      <c r="I999" s="498" t="e">
        <v>#N/A</v>
      </c>
      <c r="J999" s="498" t="e">
        <v>#N/A</v>
      </c>
      <c r="K999" s="498" t="e">
        <v>#N/A</v>
      </c>
      <c r="L999" s="498" t="e">
        <v>#N/A</v>
      </c>
      <c r="M999" s="498" t="e">
        <v>#N/A</v>
      </c>
      <c r="N999" s="498" t="e">
        <v>#N/A</v>
      </c>
      <c r="O999" s="499" t="e">
        <v>#N/A</v>
      </c>
      <c r="P999" s="499" t="e">
        <v>#N/A</v>
      </c>
      <c r="Q999" s="499" t="e">
        <v>#N/A</v>
      </c>
      <c r="R999" s="499" t="e">
        <v>#N/A</v>
      </c>
      <c r="S999" s="499" t="e">
        <v>#N/A</v>
      </c>
      <c r="T999" s="499" t="e">
        <v>#N/A</v>
      </c>
      <c r="U999" s="499" t="e">
        <v>#N/A</v>
      </c>
      <c r="V999" s="499" t="e">
        <v>#N/A</v>
      </c>
      <c r="W999" s="499" t="e">
        <v>#N/A</v>
      </c>
    </row>
    <row r="1000" spans="1:23" customFormat="1" x14ac:dyDescent="0.3">
      <c r="A1000" s="225" t="s">
        <v>1314</v>
      </c>
      <c r="B1000" s="496" t="s">
        <v>1252</v>
      </c>
      <c r="C1000" s="496" t="s">
        <v>626</v>
      </c>
      <c r="D1000" s="496" t="s">
        <v>627</v>
      </c>
      <c r="E1000" s="497" t="e">
        <v>#N/A</v>
      </c>
      <c r="F1000" s="498" t="e">
        <v>#N/A</v>
      </c>
      <c r="G1000" s="498" t="e">
        <v>#N/A</v>
      </c>
      <c r="H1000" s="498" t="e">
        <v>#N/A</v>
      </c>
      <c r="I1000" s="498" t="e">
        <v>#N/A</v>
      </c>
      <c r="J1000" s="498" t="e">
        <v>#N/A</v>
      </c>
      <c r="K1000" s="498" t="e">
        <v>#N/A</v>
      </c>
      <c r="L1000" s="498" t="e">
        <v>#N/A</v>
      </c>
      <c r="M1000" s="498" t="e">
        <v>#N/A</v>
      </c>
      <c r="N1000" s="498" t="e">
        <v>#N/A</v>
      </c>
      <c r="O1000" s="499" t="e">
        <v>#N/A</v>
      </c>
      <c r="P1000" s="499" t="e">
        <v>#N/A</v>
      </c>
      <c r="Q1000" s="499" t="e">
        <v>#N/A</v>
      </c>
      <c r="R1000" s="499" t="e">
        <v>#N/A</v>
      </c>
      <c r="S1000" s="499" t="e">
        <v>#N/A</v>
      </c>
      <c r="T1000" s="499" t="e">
        <v>#N/A</v>
      </c>
      <c r="U1000" s="499" t="e">
        <v>#N/A</v>
      </c>
      <c r="V1000" s="499" t="e">
        <v>#N/A</v>
      </c>
      <c r="W1000" s="499" t="e">
        <v>#N/A</v>
      </c>
    </row>
    <row r="1001" spans="1:23" customFormat="1" x14ac:dyDescent="0.3">
      <c r="A1001" s="225" t="s">
        <v>1315</v>
      </c>
      <c r="B1001" s="496" t="s">
        <v>1252</v>
      </c>
      <c r="C1001" s="496" t="s">
        <v>626</v>
      </c>
      <c r="D1001" s="496" t="s">
        <v>502</v>
      </c>
      <c r="E1001" s="497" t="e">
        <v>#N/A</v>
      </c>
      <c r="F1001" s="498" t="e">
        <v>#N/A</v>
      </c>
      <c r="G1001" s="498" t="e">
        <v>#N/A</v>
      </c>
      <c r="H1001" s="498" t="e">
        <v>#N/A</v>
      </c>
      <c r="I1001" s="498" t="e">
        <v>#N/A</v>
      </c>
      <c r="J1001" s="498" t="e">
        <v>#N/A</v>
      </c>
      <c r="K1001" s="498" t="e">
        <v>#N/A</v>
      </c>
      <c r="L1001" s="498" t="e">
        <v>#N/A</v>
      </c>
      <c r="M1001" s="498" t="e">
        <v>#N/A</v>
      </c>
      <c r="N1001" s="498" t="e">
        <v>#N/A</v>
      </c>
      <c r="O1001" s="499" t="e">
        <v>#N/A</v>
      </c>
      <c r="P1001" s="499" t="e">
        <v>#N/A</v>
      </c>
      <c r="Q1001" s="499" t="e">
        <v>#N/A</v>
      </c>
      <c r="R1001" s="499" t="e">
        <v>#N/A</v>
      </c>
      <c r="S1001" s="499" t="e">
        <v>#N/A</v>
      </c>
      <c r="T1001" s="499" t="e">
        <v>#N/A</v>
      </c>
      <c r="U1001" s="499" t="e">
        <v>#N/A</v>
      </c>
      <c r="V1001" s="499" t="e">
        <v>#N/A</v>
      </c>
      <c r="W1001" s="499" t="e">
        <v>#N/A</v>
      </c>
    </row>
    <row r="1002" spans="1:23" customFormat="1" x14ac:dyDescent="0.3">
      <c r="A1002" s="225" t="s">
        <v>1316</v>
      </c>
      <c r="B1002" s="496" t="s">
        <v>1252</v>
      </c>
      <c r="C1002" s="496" t="s">
        <v>626</v>
      </c>
      <c r="D1002" s="496" t="s">
        <v>504</v>
      </c>
      <c r="E1002" s="497" t="e">
        <v>#N/A</v>
      </c>
      <c r="F1002" s="498" t="e">
        <v>#N/A</v>
      </c>
      <c r="G1002" s="498" t="e">
        <v>#N/A</v>
      </c>
      <c r="H1002" s="498" t="e">
        <v>#N/A</v>
      </c>
      <c r="I1002" s="498" t="e">
        <v>#N/A</v>
      </c>
      <c r="J1002" s="498" t="e">
        <v>#N/A</v>
      </c>
      <c r="K1002" s="498" t="e">
        <v>#N/A</v>
      </c>
      <c r="L1002" s="498" t="e">
        <v>#N/A</v>
      </c>
      <c r="M1002" s="498" t="e">
        <v>#N/A</v>
      </c>
      <c r="N1002" s="498" t="e">
        <v>#N/A</v>
      </c>
      <c r="O1002" s="499" t="e">
        <v>#N/A</v>
      </c>
      <c r="P1002" s="499" t="e">
        <v>#N/A</v>
      </c>
      <c r="Q1002" s="499" t="e">
        <v>#N/A</v>
      </c>
      <c r="R1002" s="499" t="e">
        <v>#N/A</v>
      </c>
      <c r="S1002" s="499" t="e">
        <v>#N/A</v>
      </c>
      <c r="T1002" s="499" t="e">
        <v>#N/A</v>
      </c>
      <c r="U1002" s="499" t="e">
        <v>#N/A</v>
      </c>
      <c r="V1002" s="499" t="e">
        <v>#N/A</v>
      </c>
      <c r="W1002" s="499" t="e">
        <v>#N/A</v>
      </c>
    </row>
    <row r="1003" spans="1:23" customFormat="1" x14ac:dyDescent="0.3">
      <c r="A1003" s="225" t="s">
        <v>1317</v>
      </c>
      <c r="B1003" s="496" t="s">
        <v>1252</v>
      </c>
      <c r="C1003" s="496" t="s">
        <v>626</v>
      </c>
      <c r="D1003" s="496" t="s">
        <v>506</v>
      </c>
      <c r="E1003" s="497" t="e">
        <v>#N/A</v>
      </c>
      <c r="F1003" s="498" t="e">
        <v>#N/A</v>
      </c>
      <c r="G1003" s="498" t="e">
        <v>#N/A</v>
      </c>
      <c r="H1003" s="498" t="e">
        <v>#N/A</v>
      </c>
      <c r="I1003" s="498" t="e">
        <v>#N/A</v>
      </c>
      <c r="J1003" s="498" t="e">
        <v>#N/A</v>
      </c>
      <c r="K1003" s="498" t="e">
        <v>#N/A</v>
      </c>
      <c r="L1003" s="498" t="e">
        <v>#N/A</v>
      </c>
      <c r="M1003" s="498" t="e">
        <v>#N/A</v>
      </c>
      <c r="N1003" s="498" t="e">
        <v>#N/A</v>
      </c>
      <c r="O1003" s="499" t="e">
        <v>#N/A</v>
      </c>
      <c r="P1003" s="499" t="e">
        <v>#N/A</v>
      </c>
      <c r="Q1003" s="499" t="e">
        <v>#N/A</v>
      </c>
      <c r="R1003" s="499" t="e">
        <v>#N/A</v>
      </c>
      <c r="S1003" s="499" t="e">
        <v>#N/A</v>
      </c>
      <c r="T1003" s="499" t="e">
        <v>#N/A</v>
      </c>
      <c r="U1003" s="499" t="e">
        <v>#N/A</v>
      </c>
      <c r="V1003" s="499" t="e">
        <v>#N/A</v>
      </c>
      <c r="W1003" s="499" t="e">
        <v>#N/A</v>
      </c>
    </row>
    <row r="1004" spans="1:23" customFormat="1" x14ac:dyDescent="0.3">
      <c r="A1004" s="225" t="s">
        <v>1318</v>
      </c>
      <c r="B1004" s="496" t="s">
        <v>1252</v>
      </c>
      <c r="C1004" s="496" t="s">
        <v>626</v>
      </c>
      <c r="D1004" s="496" t="s">
        <v>508</v>
      </c>
      <c r="E1004" s="497" t="e">
        <v>#N/A</v>
      </c>
      <c r="F1004" s="498" t="e">
        <v>#N/A</v>
      </c>
      <c r="G1004" s="498" t="e">
        <v>#N/A</v>
      </c>
      <c r="H1004" s="498" t="e">
        <v>#N/A</v>
      </c>
      <c r="I1004" s="498" t="e">
        <v>#N/A</v>
      </c>
      <c r="J1004" s="498" t="e">
        <v>#N/A</v>
      </c>
      <c r="K1004" s="498" t="e">
        <v>#N/A</v>
      </c>
      <c r="L1004" s="498" t="e">
        <v>#N/A</v>
      </c>
      <c r="M1004" s="498" t="e">
        <v>#N/A</v>
      </c>
      <c r="N1004" s="498" t="e">
        <v>#N/A</v>
      </c>
      <c r="O1004" s="499" t="e">
        <v>#N/A</v>
      </c>
      <c r="P1004" s="499" t="e">
        <v>#N/A</v>
      </c>
      <c r="Q1004" s="499" t="e">
        <v>#N/A</v>
      </c>
      <c r="R1004" s="499" t="e">
        <v>#N/A</v>
      </c>
      <c r="S1004" s="499" t="e">
        <v>#N/A</v>
      </c>
      <c r="T1004" s="499" t="e">
        <v>#N/A</v>
      </c>
      <c r="U1004" s="499" t="e">
        <v>#N/A</v>
      </c>
      <c r="V1004" s="499" t="e">
        <v>#N/A</v>
      </c>
      <c r="W1004" s="499" t="e">
        <v>#N/A</v>
      </c>
    </row>
    <row r="1005" spans="1:23" customFormat="1" x14ac:dyDescent="0.3">
      <c r="A1005" s="225" t="s">
        <v>1319</v>
      </c>
      <c r="B1005" s="496" t="s">
        <v>1252</v>
      </c>
      <c r="C1005" s="496" t="s">
        <v>626</v>
      </c>
      <c r="D1005" s="496" t="s">
        <v>510</v>
      </c>
      <c r="E1005" s="497" t="e">
        <v>#N/A</v>
      </c>
      <c r="F1005" s="498" t="e">
        <v>#N/A</v>
      </c>
      <c r="G1005" s="498" t="e">
        <v>#N/A</v>
      </c>
      <c r="H1005" s="498" t="e">
        <v>#N/A</v>
      </c>
      <c r="I1005" s="498" t="e">
        <v>#N/A</v>
      </c>
      <c r="J1005" s="498" t="e">
        <v>#N/A</v>
      </c>
      <c r="K1005" s="498" t="e">
        <v>#N/A</v>
      </c>
      <c r="L1005" s="498" t="e">
        <v>#N/A</v>
      </c>
      <c r="M1005" s="498" t="e">
        <v>#N/A</v>
      </c>
      <c r="N1005" s="498" t="e">
        <v>#N/A</v>
      </c>
      <c r="O1005" s="499" t="e">
        <v>#N/A</v>
      </c>
      <c r="P1005" s="499" t="e">
        <v>#N/A</v>
      </c>
      <c r="Q1005" s="499" t="e">
        <v>#N/A</v>
      </c>
      <c r="R1005" s="499" t="e">
        <v>#N/A</v>
      </c>
      <c r="S1005" s="499" t="e">
        <v>#N/A</v>
      </c>
      <c r="T1005" s="499" t="e">
        <v>#N/A</v>
      </c>
      <c r="U1005" s="499" t="e">
        <v>#N/A</v>
      </c>
      <c r="V1005" s="499" t="e">
        <v>#N/A</v>
      </c>
      <c r="W1005" s="499" t="e">
        <v>#N/A</v>
      </c>
    </row>
    <row r="1006" spans="1:23" customFormat="1" x14ac:dyDescent="0.3">
      <c r="A1006" s="225" t="s">
        <v>1320</v>
      </c>
      <c r="B1006" s="496" t="s">
        <v>1252</v>
      </c>
      <c r="C1006" s="496" t="s">
        <v>626</v>
      </c>
      <c r="D1006" s="496" t="s">
        <v>512</v>
      </c>
      <c r="E1006" s="497" t="e">
        <v>#N/A</v>
      </c>
      <c r="F1006" s="498" t="e">
        <v>#N/A</v>
      </c>
      <c r="G1006" s="498" t="e">
        <v>#N/A</v>
      </c>
      <c r="H1006" s="498" t="e">
        <v>#N/A</v>
      </c>
      <c r="I1006" s="498" t="e">
        <v>#N/A</v>
      </c>
      <c r="J1006" s="498" t="e">
        <v>#N/A</v>
      </c>
      <c r="K1006" s="498" t="e">
        <v>#N/A</v>
      </c>
      <c r="L1006" s="498" t="e">
        <v>#N/A</v>
      </c>
      <c r="M1006" s="498" t="e">
        <v>#N/A</v>
      </c>
      <c r="N1006" s="498" t="e">
        <v>#N/A</v>
      </c>
      <c r="O1006" s="499" t="e">
        <v>#N/A</v>
      </c>
      <c r="P1006" s="499" t="e">
        <v>#N/A</v>
      </c>
      <c r="Q1006" s="499" t="e">
        <v>#N/A</v>
      </c>
      <c r="R1006" s="499" t="e">
        <v>#N/A</v>
      </c>
      <c r="S1006" s="499" t="e">
        <v>#N/A</v>
      </c>
      <c r="T1006" s="499" t="e">
        <v>#N/A</v>
      </c>
      <c r="U1006" s="499" t="e">
        <v>#N/A</v>
      </c>
      <c r="V1006" s="499" t="e">
        <v>#N/A</v>
      </c>
      <c r="W1006" s="499" t="e">
        <v>#N/A</v>
      </c>
    </row>
    <row r="1007" spans="1:23" customFormat="1" x14ac:dyDescent="0.3">
      <c r="A1007" s="225" t="s">
        <v>1321</v>
      </c>
      <c r="B1007" s="496" t="s">
        <v>1252</v>
      </c>
      <c r="C1007" s="496" t="s">
        <v>626</v>
      </c>
      <c r="D1007" s="496" t="s">
        <v>514</v>
      </c>
      <c r="E1007" s="497" t="e">
        <v>#N/A</v>
      </c>
      <c r="F1007" s="498" t="e">
        <v>#N/A</v>
      </c>
      <c r="G1007" s="498" t="e">
        <v>#N/A</v>
      </c>
      <c r="H1007" s="498" t="e">
        <v>#N/A</v>
      </c>
      <c r="I1007" s="498" t="e">
        <v>#N/A</v>
      </c>
      <c r="J1007" s="498" t="e">
        <v>#N/A</v>
      </c>
      <c r="K1007" s="498" t="e">
        <v>#N/A</v>
      </c>
      <c r="L1007" s="498" t="e">
        <v>#N/A</v>
      </c>
      <c r="M1007" s="498" t="e">
        <v>#N/A</v>
      </c>
      <c r="N1007" s="498" t="e">
        <v>#N/A</v>
      </c>
      <c r="O1007" s="499" t="e">
        <v>#N/A</v>
      </c>
      <c r="P1007" s="499" t="e">
        <v>#N/A</v>
      </c>
      <c r="Q1007" s="499" t="e">
        <v>#N/A</v>
      </c>
      <c r="R1007" s="499" t="e">
        <v>#N/A</v>
      </c>
      <c r="S1007" s="499" t="e">
        <v>#N/A</v>
      </c>
      <c r="T1007" s="499" t="e">
        <v>#N/A</v>
      </c>
      <c r="U1007" s="499" t="e">
        <v>#N/A</v>
      </c>
      <c r="V1007" s="499" t="e">
        <v>#N/A</v>
      </c>
      <c r="W1007" s="499" t="e">
        <v>#N/A</v>
      </c>
    </row>
    <row r="1008" spans="1:23" customFormat="1" x14ac:dyDescent="0.3">
      <c r="A1008" s="225" t="s">
        <v>1322</v>
      </c>
      <c r="B1008" s="496" t="s">
        <v>1252</v>
      </c>
      <c r="C1008" s="496" t="s">
        <v>626</v>
      </c>
      <c r="D1008" s="496" t="s">
        <v>516</v>
      </c>
      <c r="E1008" s="497" t="e">
        <v>#N/A</v>
      </c>
      <c r="F1008" s="498" t="e">
        <v>#N/A</v>
      </c>
      <c r="G1008" s="498" t="e">
        <v>#N/A</v>
      </c>
      <c r="H1008" s="498" t="e">
        <v>#N/A</v>
      </c>
      <c r="I1008" s="498" t="e">
        <v>#N/A</v>
      </c>
      <c r="J1008" s="498" t="e">
        <v>#N/A</v>
      </c>
      <c r="K1008" s="498" t="e">
        <v>#N/A</v>
      </c>
      <c r="L1008" s="498" t="e">
        <v>#N/A</v>
      </c>
      <c r="M1008" s="498" t="e">
        <v>#N/A</v>
      </c>
      <c r="N1008" s="498" t="e">
        <v>#N/A</v>
      </c>
      <c r="O1008" s="499" t="e">
        <v>#N/A</v>
      </c>
      <c r="P1008" s="499" t="e">
        <v>#N/A</v>
      </c>
      <c r="Q1008" s="499" t="e">
        <v>#N/A</v>
      </c>
      <c r="R1008" s="499" t="e">
        <v>#N/A</v>
      </c>
      <c r="S1008" s="499" t="e">
        <v>#N/A</v>
      </c>
      <c r="T1008" s="499" t="e">
        <v>#N/A</v>
      </c>
      <c r="U1008" s="499" t="e">
        <v>#N/A</v>
      </c>
      <c r="V1008" s="499" t="e">
        <v>#N/A</v>
      </c>
      <c r="W1008" s="499" t="e">
        <v>#N/A</v>
      </c>
    </row>
    <row r="1009" spans="1:23" customFormat="1" x14ac:dyDescent="0.3">
      <c r="A1009" s="225" t="s">
        <v>1323</v>
      </c>
      <c r="B1009" s="496" t="s">
        <v>1252</v>
      </c>
      <c r="C1009" s="496" t="s">
        <v>626</v>
      </c>
      <c r="D1009" s="496" t="s">
        <v>518</v>
      </c>
      <c r="E1009" s="497" t="e">
        <v>#N/A</v>
      </c>
      <c r="F1009" s="498" t="e">
        <v>#N/A</v>
      </c>
      <c r="G1009" s="498" t="e">
        <v>#N/A</v>
      </c>
      <c r="H1009" s="498" t="e">
        <v>#N/A</v>
      </c>
      <c r="I1009" s="498" t="e">
        <v>#N/A</v>
      </c>
      <c r="J1009" s="498" t="e">
        <v>#N/A</v>
      </c>
      <c r="K1009" s="498" t="e">
        <v>#N/A</v>
      </c>
      <c r="L1009" s="498" t="e">
        <v>#N/A</v>
      </c>
      <c r="M1009" s="498" t="e">
        <v>#N/A</v>
      </c>
      <c r="N1009" s="498" t="e">
        <v>#N/A</v>
      </c>
      <c r="O1009" s="499" t="e">
        <v>#N/A</v>
      </c>
      <c r="P1009" s="499" t="e">
        <v>#N/A</v>
      </c>
      <c r="Q1009" s="499" t="e">
        <v>#N/A</v>
      </c>
      <c r="R1009" s="499" t="e">
        <v>#N/A</v>
      </c>
      <c r="S1009" s="499" t="e">
        <v>#N/A</v>
      </c>
      <c r="T1009" s="499" t="e">
        <v>#N/A</v>
      </c>
      <c r="U1009" s="499" t="e">
        <v>#N/A</v>
      </c>
      <c r="V1009" s="499" t="e">
        <v>#N/A</v>
      </c>
      <c r="W1009" s="499" t="e">
        <v>#N/A</v>
      </c>
    </row>
    <row r="1010" spans="1:23" customFormat="1" x14ac:dyDescent="0.3">
      <c r="A1010" s="225" t="s">
        <v>1324</v>
      </c>
      <c r="B1010" s="496" t="s">
        <v>1252</v>
      </c>
      <c r="C1010" s="496" t="s">
        <v>626</v>
      </c>
      <c r="D1010" s="496" t="s">
        <v>520</v>
      </c>
      <c r="E1010" s="497" t="e">
        <v>#N/A</v>
      </c>
      <c r="F1010" s="498" t="e">
        <v>#N/A</v>
      </c>
      <c r="G1010" s="498" t="e">
        <v>#N/A</v>
      </c>
      <c r="H1010" s="498" t="e">
        <v>#N/A</v>
      </c>
      <c r="I1010" s="498" t="e">
        <v>#N/A</v>
      </c>
      <c r="J1010" s="498" t="e">
        <v>#N/A</v>
      </c>
      <c r="K1010" s="498" t="e">
        <v>#N/A</v>
      </c>
      <c r="L1010" s="498" t="e">
        <v>#N/A</v>
      </c>
      <c r="M1010" s="498" t="e">
        <v>#N/A</v>
      </c>
      <c r="N1010" s="498" t="e">
        <v>#N/A</v>
      </c>
      <c r="O1010" s="499" t="e">
        <v>#N/A</v>
      </c>
      <c r="P1010" s="499" t="e">
        <v>#N/A</v>
      </c>
      <c r="Q1010" s="499" t="e">
        <v>#N/A</v>
      </c>
      <c r="R1010" s="499" t="e">
        <v>#N/A</v>
      </c>
      <c r="S1010" s="499" t="e">
        <v>#N/A</v>
      </c>
      <c r="T1010" s="499" t="e">
        <v>#N/A</v>
      </c>
      <c r="U1010" s="499" t="e">
        <v>#N/A</v>
      </c>
      <c r="V1010" s="499" t="e">
        <v>#N/A</v>
      </c>
      <c r="W1010" s="499" t="e">
        <v>#N/A</v>
      </c>
    </row>
    <row r="1011" spans="1:23" customFormat="1" x14ac:dyDescent="0.3">
      <c r="A1011" s="225" t="s">
        <v>1325</v>
      </c>
      <c r="B1011" s="496" t="s">
        <v>1252</v>
      </c>
      <c r="C1011" s="496" t="s">
        <v>626</v>
      </c>
      <c r="D1011" s="496" t="s">
        <v>522</v>
      </c>
      <c r="E1011" s="497" t="e">
        <v>#N/A</v>
      </c>
      <c r="F1011" s="498" t="e">
        <v>#N/A</v>
      </c>
      <c r="G1011" s="498" t="e">
        <v>#N/A</v>
      </c>
      <c r="H1011" s="498" t="e">
        <v>#N/A</v>
      </c>
      <c r="I1011" s="498" t="e">
        <v>#N/A</v>
      </c>
      <c r="J1011" s="498" t="e">
        <v>#N/A</v>
      </c>
      <c r="K1011" s="498" t="e">
        <v>#N/A</v>
      </c>
      <c r="L1011" s="498" t="e">
        <v>#N/A</v>
      </c>
      <c r="M1011" s="498" t="e">
        <v>#N/A</v>
      </c>
      <c r="N1011" s="498" t="e">
        <v>#N/A</v>
      </c>
      <c r="O1011" s="499" t="e">
        <v>#N/A</v>
      </c>
      <c r="P1011" s="499" t="e">
        <v>#N/A</v>
      </c>
      <c r="Q1011" s="499" t="e">
        <v>#N/A</v>
      </c>
      <c r="R1011" s="499" t="e">
        <v>#N/A</v>
      </c>
      <c r="S1011" s="499" t="e">
        <v>#N/A</v>
      </c>
      <c r="T1011" s="499" t="e">
        <v>#N/A</v>
      </c>
      <c r="U1011" s="499" t="e">
        <v>#N/A</v>
      </c>
      <c r="V1011" s="499" t="e">
        <v>#N/A</v>
      </c>
      <c r="W1011" s="499" t="e">
        <v>#N/A</v>
      </c>
    </row>
    <row r="1012" spans="1:23" customFormat="1" x14ac:dyDescent="0.3">
      <c r="A1012" s="225" t="s">
        <v>1326</v>
      </c>
      <c r="B1012" s="496" t="s">
        <v>1252</v>
      </c>
      <c r="C1012" s="496" t="s">
        <v>626</v>
      </c>
      <c r="D1012" s="496" t="s">
        <v>524</v>
      </c>
      <c r="E1012" s="497" t="e">
        <v>#N/A</v>
      </c>
      <c r="F1012" s="498" t="e">
        <v>#N/A</v>
      </c>
      <c r="G1012" s="498" t="e">
        <v>#N/A</v>
      </c>
      <c r="H1012" s="498" t="e">
        <v>#N/A</v>
      </c>
      <c r="I1012" s="498" t="e">
        <v>#N/A</v>
      </c>
      <c r="J1012" s="498" t="e">
        <v>#N/A</v>
      </c>
      <c r="K1012" s="498" t="e">
        <v>#N/A</v>
      </c>
      <c r="L1012" s="498" t="e">
        <v>#N/A</v>
      </c>
      <c r="M1012" s="498" t="e">
        <v>#N/A</v>
      </c>
      <c r="N1012" s="498" t="e">
        <v>#N/A</v>
      </c>
      <c r="O1012" s="499" t="e">
        <v>#N/A</v>
      </c>
      <c r="P1012" s="499" t="e">
        <v>#N/A</v>
      </c>
      <c r="Q1012" s="499" t="e">
        <v>#N/A</v>
      </c>
      <c r="R1012" s="499" t="e">
        <v>#N/A</v>
      </c>
      <c r="S1012" s="499" t="e">
        <v>#N/A</v>
      </c>
      <c r="T1012" s="499" t="e">
        <v>#N/A</v>
      </c>
      <c r="U1012" s="499" t="e">
        <v>#N/A</v>
      </c>
      <c r="V1012" s="499" t="e">
        <v>#N/A</v>
      </c>
      <c r="W1012" s="499" t="e">
        <v>#N/A</v>
      </c>
    </row>
    <row r="1013" spans="1:23" customFormat="1" x14ac:dyDescent="0.3">
      <c r="A1013" s="225" t="s">
        <v>1327</v>
      </c>
      <c r="B1013" s="496" t="s">
        <v>1252</v>
      </c>
      <c r="C1013" s="496" t="s">
        <v>626</v>
      </c>
      <c r="D1013" s="496" t="s">
        <v>526</v>
      </c>
      <c r="E1013" s="497" t="e">
        <v>#N/A</v>
      </c>
      <c r="F1013" s="498" t="e">
        <v>#N/A</v>
      </c>
      <c r="G1013" s="498" t="e">
        <v>#N/A</v>
      </c>
      <c r="H1013" s="498" t="e">
        <v>#N/A</v>
      </c>
      <c r="I1013" s="498" t="e">
        <v>#N/A</v>
      </c>
      <c r="J1013" s="498" t="e">
        <v>#N/A</v>
      </c>
      <c r="K1013" s="498" t="e">
        <v>#N/A</v>
      </c>
      <c r="L1013" s="498" t="e">
        <v>#N/A</v>
      </c>
      <c r="M1013" s="498" t="e">
        <v>#N/A</v>
      </c>
      <c r="N1013" s="498" t="e">
        <v>#N/A</v>
      </c>
      <c r="O1013" s="499" t="e">
        <v>#N/A</v>
      </c>
      <c r="P1013" s="499" t="e">
        <v>#N/A</v>
      </c>
      <c r="Q1013" s="499" t="e">
        <v>#N/A</v>
      </c>
      <c r="R1013" s="499" t="e">
        <v>#N/A</v>
      </c>
      <c r="S1013" s="499" t="e">
        <v>#N/A</v>
      </c>
      <c r="T1013" s="499" t="e">
        <v>#N/A</v>
      </c>
      <c r="U1013" s="499" t="e">
        <v>#N/A</v>
      </c>
      <c r="V1013" s="499" t="e">
        <v>#N/A</v>
      </c>
      <c r="W1013" s="499" t="e">
        <v>#N/A</v>
      </c>
    </row>
    <row r="1014" spans="1:23" customFormat="1" x14ac:dyDescent="0.3">
      <c r="A1014" s="225" t="s">
        <v>1328</v>
      </c>
      <c r="B1014" s="496" t="s">
        <v>1252</v>
      </c>
      <c r="C1014" s="496" t="s">
        <v>626</v>
      </c>
      <c r="D1014" s="496" t="s">
        <v>528</v>
      </c>
      <c r="E1014" s="497" t="e">
        <v>#N/A</v>
      </c>
      <c r="F1014" s="498" t="e">
        <v>#N/A</v>
      </c>
      <c r="G1014" s="498" t="e">
        <v>#N/A</v>
      </c>
      <c r="H1014" s="498" t="e">
        <v>#N/A</v>
      </c>
      <c r="I1014" s="498" t="e">
        <v>#N/A</v>
      </c>
      <c r="J1014" s="498" t="e">
        <v>#N/A</v>
      </c>
      <c r="K1014" s="498" t="e">
        <v>#N/A</v>
      </c>
      <c r="L1014" s="498" t="e">
        <v>#N/A</v>
      </c>
      <c r="M1014" s="498" t="e">
        <v>#N/A</v>
      </c>
      <c r="N1014" s="498" t="e">
        <v>#N/A</v>
      </c>
      <c r="O1014" s="499" t="e">
        <v>#N/A</v>
      </c>
      <c r="P1014" s="499" t="e">
        <v>#N/A</v>
      </c>
      <c r="Q1014" s="499" t="e">
        <v>#N/A</v>
      </c>
      <c r="R1014" s="499" t="e">
        <v>#N/A</v>
      </c>
      <c r="S1014" s="499" t="e">
        <v>#N/A</v>
      </c>
      <c r="T1014" s="499" t="e">
        <v>#N/A</v>
      </c>
      <c r="U1014" s="499" t="e">
        <v>#N/A</v>
      </c>
      <c r="V1014" s="499" t="e">
        <v>#N/A</v>
      </c>
      <c r="W1014" s="499" t="e">
        <v>#N/A</v>
      </c>
    </row>
    <row r="1015" spans="1:23" customFormat="1" x14ac:dyDescent="0.3">
      <c r="A1015" s="225" t="s">
        <v>1329</v>
      </c>
      <c r="B1015" s="496" t="s">
        <v>1252</v>
      </c>
      <c r="C1015" s="496" t="s">
        <v>626</v>
      </c>
      <c r="D1015" s="496" t="s">
        <v>530</v>
      </c>
      <c r="E1015" s="497" t="e">
        <v>#N/A</v>
      </c>
      <c r="F1015" s="498" t="e">
        <v>#N/A</v>
      </c>
      <c r="G1015" s="498" t="e">
        <v>#N/A</v>
      </c>
      <c r="H1015" s="498" t="e">
        <v>#N/A</v>
      </c>
      <c r="I1015" s="498" t="e">
        <v>#N/A</v>
      </c>
      <c r="J1015" s="498" t="e">
        <v>#N/A</v>
      </c>
      <c r="K1015" s="498" t="e">
        <v>#N/A</v>
      </c>
      <c r="L1015" s="498" t="e">
        <v>#N/A</v>
      </c>
      <c r="M1015" s="498" t="e">
        <v>#N/A</v>
      </c>
      <c r="N1015" s="498" t="e">
        <v>#N/A</v>
      </c>
      <c r="O1015" s="499" t="e">
        <v>#N/A</v>
      </c>
      <c r="P1015" s="499" t="e">
        <v>#N/A</v>
      </c>
      <c r="Q1015" s="499" t="e">
        <v>#N/A</v>
      </c>
      <c r="R1015" s="499" t="e">
        <v>#N/A</v>
      </c>
      <c r="S1015" s="499" t="e">
        <v>#N/A</v>
      </c>
      <c r="T1015" s="499" t="e">
        <v>#N/A</v>
      </c>
      <c r="U1015" s="499" t="e">
        <v>#N/A</v>
      </c>
      <c r="V1015" s="499" t="e">
        <v>#N/A</v>
      </c>
      <c r="W1015" s="499" t="e">
        <v>#N/A</v>
      </c>
    </row>
    <row r="1016" spans="1:23" customFormat="1" x14ac:dyDescent="0.3">
      <c r="A1016" s="225" t="s">
        <v>1330</v>
      </c>
      <c r="B1016" s="496" t="s">
        <v>1252</v>
      </c>
      <c r="C1016" s="496" t="s">
        <v>626</v>
      </c>
      <c r="D1016" s="496" t="s">
        <v>532</v>
      </c>
      <c r="E1016" s="497" t="e">
        <v>#N/A</v>
      </c>
      <c r="F1016" s="498" t="e">
        <v>#N/A</v>
      </c>
      <c r="G1016" s="498" t="e">
        <v>#N/A</v>
      </c>
      <c r="H1016" s="498" t="e">
        <v>#N/A</v>
      </c>
      <c r="I1016" s="498" t="e">
        <v>#N/A</v>
      </c>
      <c r="J1016" s="498" t="e">
        <v>#N/A</v>
      </c>
      <c r="K1016" s="498" t="e">
        <v>#N/A</v>
      </c>
      <c r="L1016" s="498" t="e">
        <v>#N/A</v>
      </c>
      <c r="M1016" s="498" t="e">
        <v>#N/A</v>
      </c>
      <c r="N1016" s="498" t="e">
        <v>#N/A</v>
      </c>
      <c r="O1016" s="499" t="e">
        <v>#N/A</v>
      </c>
      <c r="P1016" s="499" t="e">
        <v>#N/A</v>
      </c>
      <c r="Q1016" s="499" t="e">
        <v>#N/A</v>
      </c>
      <c r="R1016" s="499" t="e">
        <v>#N/A</v>
      </c>
      <c r="S1016" s="499" t="e">
        <v>#N/A</v>
      </c>
      <c r="T1016" s="499" t="e">
        <v>#N/A</v>
      </c>
      <c r="U1016" s="499" t="e">
        <v>#N/A</v>
      </c>
      <c r="V1016" s="499" t="e">
        <v>#N/A</v>
      </c>
      <c r="W1016" s="499" t="e">
        <v>#N/A</v>
      </c>
    </row>
    <row r="1017" spans="1:23" customFormat="1" x14ac:dyDescent="0.3">
      <c r="A1017" s="225" t="s">
        <v>1331</v>
      </c>
      <c r="B1017" s="496" t="s">
        <v>1252</v>
      </c>
      <c r="C1017" s="496" t="s">
        <v>626</v>
      </c>
      <c r="D1017" s="496" t="s">
        <v>534</v>
      </c>
      <c r="E1017" s="497" t="e">
        <v>#N/A</v>
      </c>
      <c r="F1017" s="498" t="e">
        <v>#N/A</v>
      </c>
      <c r="G1017" s="498" t="e">
        <v>#N/A</v>
      </c>
      <c r="H1017" s="498" t="e">
        <v>#N/A</v>
      </c>
      <c r="I1017" s="498" t="e">
        <v>#N/A</v>
      </c>
      <c r="J1017" s="498" t="e">
        <v>#N/A</v>
      </c>
      <c r="K1017" s="498" t="e">
        <v>#N/A</v>
      </c>
      <c r="L1017" s="498" t="e">
        <v>#N/A</v>
      </c>
      <c r="M1017" s="498" t="e">
        <v>#N/A</v>
      </c>
      <c r="N1017" s="498" t="e">
        <v>#N/A</v>
      </c>
      <c r="O1017" s="499" t="e">
        <v>#N/A</v>
      </c>
      <c r="P1017" s="499" t="e">
        <v>#N/A</v>
      </c>
      <c r="Q1017" s="499" t="e">
        <v>#N/A</v>
      </c>
      <c r="R1017" s="499" t="e">
        <v>#N/A</v>
      </c>
      <c r="S1017" s="499" t="e">
        <v>#N/A</v>
      </c>
      <c r="T1017" s="499" t="e">
        <v>#N/A</v>
      </c>
      <c r="U1017" s="499" t="e">
        <v>#N/A</v>
      </c>
      <c r="V1017" s="499" t="e">
        <v>#N/A</v>
      </c>
      <c r="W1017" s="499" t="e">
        <v>#N/A</v>
      </c>
    </row>
    <row r="1018" spans="1:23" customFormat="1" x14ac:dyDescent="0.3">
      <c r="A1018" s="225" t="s">
        <v>1332</v>
      </c>
      <c r="B1018" s="496" t="s">
        <v>1252</v>
      </c>
      <c r="C1018" s="496" t="s">
        <v>626</v>
      </c>
      <c r="D1018" s="496" t="s">
        <v>536</v>
      </c>
      <c r="E1018" s="497" t="e">
        <v>#N/A</v>
      </c>
      <c r="F1018" s="498" t="e">
        <v>#N/A</v>
      </c>
      <c r="G1018" s="498" t="e">
        <v>#N/A</v>
      </c>
      <c r="H1018" s="498" t="e">
        <v>#N/A</v>
      </c>
      <c r="I1018" s="498" t="e">
        <v>#N/A</v>
      </c>
      <c r="J1018" s="498" t="e">
        <v>#N/A</v>
      </c>
      <c r="K1018" s="498" t="e">
        <v>#N/A</v>
      </c>
      <c r="L1018" s="498" t="e">
        <v>#N/A</v>
      </c>
      <c r="M1018" s="498" t="e">
        <v>#N/A</v>
      </c>
      <c r="N1018" s="498" t="e">
        <v>#N/A</v>
      </c>
      <c r="O1018" s="499" t="e">
        <v>#N/A</v>
      </c>
      <c r="P1018" s="499" t="e">
        <v>#N/A</v>
      </c>
      <c r="Q1018" s="499" t="e">
        <v>#N/A</v>
      </c>
      <c r="R1018" s="499" t="e">
        <v>#N/A</v>
      </c>
      <c r="S1018" s="499" t="e">
        <v>#N/A</v>
      </c>
      <c r="T1018" s="499" t="e">
        <v>#N/A</v>
      </c>
      <c r="U1018" s="499" t="e">
        <v>#N/A</v>
      </c>
      <c r="V1018" s="499" t="e">
        <v>#N/A</v>
      </c>
      <c r="W1018" s="499" t="e">
        <v>#N/A</v>
      </c>
    </row>
    <row r="1019" spans="1:23" customFormat="1" x14ac:dyDescent="0.3">
      <c r="A1019" s="225" t="s">
        <v>1333</v>
      </c>
      <c r="B1019" s="496" t="s">
        <v>1252</v>
      </c>
      <c r="C1019" s="496" t="s">
        <v>626</v>
      </c>
      <c r="D1019" s="496" t="s">
        <v>538</v>
      </c>
      <c r="E1019" s="497" t="e">
        <v>#N/A</v>
      </c>
      <c r="F1019" s="498" t="e">
        <v>#N/A</v>
      </c>
      <c r="G1019" s="498" t="e">
        <v>#N/A</v>
      </c>
      <c r="H1019" s="498" t="e">
        <v>#N/A</v>
      </c>
      <c r="I1019" s="498" t="e">
        <v>#N/A</v>
      </c>
      <c r="J1019" s="498" t="e">
        <v>#N/A</v>
      </c>
      <c r="K1019" s="498" t="e">
        <v>#N/A</v>
      </c>
      <c r="L1019" s="498" t="e">
        <v>#N/A</v>
      </c>
      <c r="M1019" s="498" t="e">
        <v>#N/A</v>
      </c>
      <c r="N1019" s="498" t="e">
        <v>#N/A</v>
      </c>
      <c r="O1019" s="499" t="e">
        <v>#N/A</v>
      </c>
      <c r="P1019" s="499" t="e">
        <v>#N/A</v>
      </c>
      <c r="Q1019" s="499" t="e">
        <v>#N/A</v>
      </c>
      <c r="R1019" s="499" t="e">
        <v>#N/A</v>
      </c>
      <c r="S1019" s="499" t="e">
        <v>#N/A</v>
      </c>
      <c r="T1019" s="499" t="e">
        <v>#N/A</v>
      </c>
      <c r="U1019" s="499" t="e">
        <v>#N/A</v>
      </c>
      <c r="V1019" s="499" t="e">
        <v>#N/A</v>
      </c>
      <c r="W1019" s="499" t="e">
        <v>#N/A</v>
      </c>
    </row>
    <row r="1020" spans="1:23" customFormat="1" x14ac:dyDescent="0.3">
      <c r="A1020" s="225" t="s">
        <v>1334</v>
      </c>
      <c r="B1020" s="496" t="s">
        <v>1252</v>
      </c>
      <c r="C1020" s="496" t="s">
        <v>626</v>
      </c>
      <c r="D1020" s="496" t="s">
        <v>540</v>
      </c>
      <c r="E1020" s="497" t="e">
        <v>#N/A</v>
      </c>
      <c r="F1020" s="498" t="e">
        <v>#N/A</v>
      </c>
      <c r="G1020" s="498" t="e">
        <v>#N/A</v>
      </c>
      <c r="H1020" s="498" t="e">
        <v>#N/A</v>
      </c>
      <c r="I1020" s="498" t="e">
        <v>#N/A</v>
      </c>
      <c r="J1020" s="498" t="e">
        <v>#N/A</v>
      </c>
      <c r="K1020" s="498" t="e">
        <v>#N/A</v>
      </c>
      <c r="L1020" s="498" t="e">
        <v>#N/A</v>
      </c>
      <c r="M1020" s="498" t="e">
        <v>#N/A</v>
      </c>
      <c r="N1020" s="498" t="e">
        <v>#N/A</v>
      </c>
      <c r="O1020" s="499" t="e">
        <v>#N/A</v>
      </c>
      <c r="P1020" s="499" t="e">
        <v>#N/A</v>
      </c>
      <c r="Q1020" s="499" t="e">
        <v>#N/A</v>
      </c>
      <c r="R1020" s="499" t="e">
        <v>#N/A</v>
      </c>
      <c r="S1020" s="499" t="e">
        <v>#N/A</v>
      </c>
      <c r="T1020" s="499" t="e">
        <v>#N/A</v>
      </c>
      <c r="U1020" s="499" t="e">
        <v>#N/A</v>
      </c>
      <c r="V1020" s="499" t="e">
        <v>#N/A</v>
      </c>
      <c r="W1020" s="499" t="e">
        <v>#N/A</v>
      </c>
    </row>
    <row r="1021" spans="1:23" customFormat="1" x14ac:dyDescent="0.3">
      <c r="A1021" s="225" t="s">
        <v>1335</v>
      </c>
      <c r="B1021" s="496" t="s">
        <v>1252</v>
      </c>
      <c r="C1021" s="496" t="s">
        <v>626</v>
      </c>
      <c r="D1021" s="496" t="s">
        <v>542</v>
      </c>
      <c r="E1021" s="497" t="e">
        <v>#N/A</v>
      </c>
      <c r="F1021" s="498" t="e">
        <v>#N/A</v>
      </c>
      <c r="G1021" s="498" t="e">
        <v>#N/A</v>
      </c>
      <c r="H1021" s="498" t="e">
        <v>#N/A</v>
      </c>
      <c r="I1021" s="498" t="e">
        <v>#N/A</v>
      </c>
      <c r="J1021" s="498" t="e">
        <v>#N/A</v>
      </c>
      <c r="K1021" s="498" t="e">
        <v>#N/A</v>
      </c>
      <c r="L1021" s="498" t="e">
        <v>#N/A</v>
      </c>
      <c r="M1021" s="498" t="e">
        <v>#N/A</v>
      </c>
      <c r="N1021" s="498" t="e">
        <v>#N/A</v>
      </c>
      <c r="O1021" s="499" t="e">
        <v>#N/A</v>
      </c>
      <c r="P1021" s="499" t="e">
        <v>#N/A</v>
      </c>
      <c r="Q1021" s="499" t="e">
        <v>#N/A</v>
      </c>
      <c r="R1021" s="499" t="e">
        <v>#N/A</v>
      </c>
      <c r="S1021" s="499" t="e">
        <v>#N/A</v>
      </c>
      <c r="T1021" s="499" t="e">
        <v>#N/A</v>
      </c>
      <c r="U1021" s="499" t="e">
        <v>#N/A</v>
      </c>
      <c r="V1021" s="499" t="e">
        <v>#N/A</v>
      </c>
      <c r="W1021" s="499" t="e">
        <v>#N/A</v>
      </c>
    </row>
    <row r="1022" spans="1:23" customFormat="1" x14ac:dyDescent="0.3">
      <c r="A1022" s="225" t="s">
        <v>1336</v>
      </c>
      <c r="B1022" s="496" t="s">
        <v>1252</v>
      </c>
      <c r="C1022" s="496" t="s">
        <v>626</v>
      </c>
      <c r="D1022" s="496" t="s">
        <v>544</v>
      </c>
      <c r="E1022" s="497" t="e">
        <v>#N/A</v>
      </c>
      <c r="F1022" s="498" t="e">
        <v>#N/A</v>
      </c>
      <c r="G1022" s="498" t="e">
        <v>#N/A</v>
      </c>
      <c r="H1022" s="498" t="e">
        <v>#N/A</v>
      </c>
      <c r="I1022" s="498" t="e">
        <v>#N/A</v>
      </c>
      <c r="J1022" s="498" t="e">
        <v>#N/A</v>
      </c>
      <c r="K1022" s="498" t="e">
        <v>#N/A</v>
      </c>
      <c r="L1022" s="498" t="e">
        <v>#N/A</v>
      </c>
      <c r="M1022" s="498" t="e">
        <v>#N/A</v>
      </c>
      <c r="N1022" s="498" t="e">
        <v>#N/A</v>
      </c>
      <c r="O1022" s="499" t="e">
        <v>#N/A</v>
      </c>
      <c r="P1022" s="499" t="e">
        <v>#N/A</v>
      </c>
      <c r="Q1022" s="499" t="e">
        <v>#N/A</v>
      </c>
      <c r="R1022" s="499" t="e">
        <v>#N/A</v>
      </c>
      <c r="S1022" s="499" t="e">
        <v>#N/A</v>
      </c>
      <c r="T1022" s="499" t="e">
        <v>#N/A</v>
      </c>
      <c r="U1022" s="499" t="e">
        <v>#N/A</v>
      </c>
      <c r="V1022" s="499" t="e">
        <v>#N/A</v>
      </c>
      <c r="W1022" s="499" t="e">
        <v>#N/A</v>
      </c>
    </row>
    <row r="1023" spans="1:23" customFormat="1" x14ac:dyDescent="0.3">
      <c r="A1023" s="225" t="s">
        <v>1337</v>
      </c>
      <c r="B1023" s="496" t="s">
        <v>1252</v>
      </c>
      <c r="C1023" s="496" t="s">
        <v>626</v>
      </c>
      <c r="D1023" s="496" t="s">
        <v>546</v>
      </c>
      <c r="E1023" s="497" t="e">
        <v>#N/A</v>
      </c>
      <c r="F1023" s="498" t="e">
        <v>#N/A</v>
      </c>
      <c r="G1023" s="498" t="e">
        <v>#N/A</v>
      </c>
      <c r="H1023" s="498" t="e">
        <v>#N/A</v>
      </c>
      <c r="I1023" s="498" t="e">
        <v>#N/A</v>
      </c>
      <c r="J1023" s="498" t="e">
        <v>#N/A</v>
      </c>
      <c r="K1023" s="498" t="e">
        <v>#N/A</v>
      </c>
      <c r="L1023" s="498" t="e">
        <v>#N/A</v>
      </c>
      <c r="M1023" s="498" t="e">
        <v>#N/A</v>
      </c>
      <c r="N1023" s="498" t="e">
        <v>#N/A</v>
      </c>
      <c r="O1023" s="499" t="e">
        <v>#N/A</v>
      </c>
      <c r="P1023" s="499" t="e">
        <v>#N/A</v>
      </c>
      <c r="Q1023" s="499" t="e">
        <v>#N/A</v>
      </c>
      <c r="R1023" s="499" t="e">
        <v>#N/A</v>
      </c>
      <c r="S1023" s="499" t="e">
        <v>#N/A</v>
      </c>
      <c r="T1023" s="499" t="e">
        <v>#N/A</v>
      </c>
      <c r="U1023" s="499" t="e">
        <v>#N/A</v>
      </c>
      <c r="V1023" s="499" t="e">
        <v>#N/A</v>
      </c>
      <c r="W1023" s="499" t="e">
        <v>#N/A</v>
      </c>
    </row>
    <row r="1024" spans="1:23" customFormat="1" x14ac:dyDescent="0.3">
      <c r="A1024" s="225" t="s">
        <v>1338</v>
      </c>
      <c r="B1024" s="496" t="s">
        <v>1252</v>
      </c>
      <c r="C1024" s="496" t="s">
        <v>626</v>
      </c>
      <c r="D1024" s="496" t="s">
        <v>548</v>
      </c>
      <c r="E1024" s="497" t="e">
        <v>#N/A</v>
      </c>
      <c r="F1024" s="498" t="e">
        <v>#N/A</v>
      </c>
      <c r="G1024" s="498" t="e">
        <v>#N/A</v>
      </c>
      <c r="H1024" s="498" t="e">
        <v>#N/A</v>
      </c>
      <c r="I1024" s="498" t="e">
        <v>#N/A</v>
      </c>
      <c r="J1024" s="498" t="e">
        <v>#N/A</v>
      </c>
      <c r="K1024" s="498" t="e">
        <v>#N/A</v>
      </c>
      <c r="L1024" s="498" t="e">
        <v>#N/A</v>
      </c>
      <c r="M1024" s="498" t="e">
        <v>#N/A</v>
      </c>
      <c r="N1024" s="498" t="e">
        <v>#N/A</v>
      </c>
      <c r="O1024" s="499" t="e">
        <v>#N/A</v>
      </c>
      <c r="P1024" s="499" t="e">
        <v>#N/A</v>
      </c>
      <c r="Q1024" s="499" t="e">
        <v>#N/A</v>
      </c>
      <c r="R1024" s="499" t="e">
        <v>#N/A</v>
      </c>
      <c r="S1024" s="499" t="e">
        <v>#N/A</v>
      </c>
      <c r="T1024" s="499" t="e">
        <v>#N/A</v>
      </c>
      <c r="U1024" s="499" t="e">
        <v>#N/A</v>
      </c>
      <c r="V1024" s="499" t="e">
        <v>#N/A</v>
      </c>
      <c r="W1024" s="499" t="e">
        <v>#N/A</v>
      </c>
    </row>
    <row r="1025" spans="1:23" customFormat="1" x14ac:dyDescent="0.3">
      <c r="A1025" s="225" t="s">
        <v>1339</v>
      </c>
      <c r="B1025" s="496" t="s">
        <v>1252</v>
      </c>
      <c r="C1025" s="496" t="s">
        <v>626</v>
      </c>
      <c r="D1025" s="496" t="s">
        <v>550</v>
      </c>
      <c r="E1025" s="497" t="e">
        <v>#N/A</v>
      </c>
      <c r="F1025" s="498" t="e">
        <v>#N/A</v>
      </c>
      <c r="G1025" s="498" t="e">
        <v>#N/A</v>
      </c>
      <c r="H1025" s="498" t="e">
        <v>#N/A</v>
      </c>
      <c r="I1025" s="498" t="e">
        <v>#N/A</v>
      </c>
      <c r="J1025" s="498" t="e">
        <v>#N/A</v>
      </c>
      <c r="K1025" s="498" t="e">
        <v>#N/A</v>
      </c>
      <c r="L1025" s="498" t="e">
        <v>#N/A</v>
      </c>
      <c r="M1025" s="498" t="e">
        <v>#N/A</v>
      </c>
      <c r="N1025" s="498" t="e">
        <v>#N/A</v>
      </c>
      <c r="O1025" s="499" t="e">
        <v>#N/A</v>
      </c>
      <c r="P1025" s="499" t="e">
        <v>#N/A</v>
      </c>
      <c r="Q1025" s="499" t="e">
        <v>#N/A</v>
      </c>
      <c r="R1025" s="499" t="e">
        <v>#N/A</v>
      </c>
      <c r="S1025" s="499" t="e">
        <v>#N/A</v>
      </c>
      <c r="T1025" s="499" t="e">
        <v>#N/A</v>
      </c>
      <c r="U1025" s="499" t="e">
        <v>#N/A</v>
      </c>
      <c r="V1025" s="499" t="e">
        <v>#N/A</v>
      </c>
      <c r="W1025" s="499" t="e">
        <v>#N/A</v>
      </c>
    </row>
    <row r="1026" spans="1:23" customFormat="1" x14ac:dyDescent="0.3">
      <c r="A1026" s="225" t="s">
        <v>1340</v>
      </c>
      <c r="B1026" s="496" t="s">
        <v>1252</v>
      </c>
      <c r="C1026" s="496" t="s">
        <v>626</v>
      </c>
      <c r="D1026" s="496" t="s">
        <v>552</v>
      </c>
      <c r="E1026" s="497" t="e">
        <v>#N/A</v>
      </c>
      <c r="F1026" s="498" t="e">
        <v>#N/A</v>
      </c>
      <c r="G1026" s="498" t="e">
        <v>#N/A</v>
      </c>
      <c r="H1026" s="498" t="e">
        <v>#N/A</v>
      </c>
      <c r="I1026" s="498" t="e">
        <v>#N/A</v>
      </c>
      <c r="J1026" s="498" t="e">
        <v>#N/A</v>
      </c>
      <c r="K1026" s="498" t="e">
        <v>#N/A</v>
      </c>
      <c r="L1026" s="498" t="e">
        <v>#N/A</v>
      </c>
      <c r="M1026" s="498" t="e">
        <v>#N/A</v>
      </c>
      <c r="N1026" s="498" t="e">
        <v>#N/A</v>
      </c>
      <c r="O1026" s="499" t="e">
        <v>#N/A</v>
      </c>
      <c r="P1026" s="499" t="e">
        <v>#N/A</v>
      </c>
      <c r="Q1026" s="499" t="e">
        <v>#N/A</v>
      </c>
      <c r="R1026" s="499" t="e">
        <v>#N/A</v>
      </c>
      <c r="S1026" s="499" t="e">
        <v>#N/A</v>
      </c>
      <c r="T1026" s="499" t="e">
        <v>#N/A</v>
      </c>
      <c r="U1026" s="499" t="e">
        <v>#N/A</v>
      </c>
      <c r="V1026" s="499" t="e">
        <v>#N/A</v>
      </c>
      <c r="W1026" s="499" t="e">
        <v>#N/A</v>
      </c>
    </row>
    <row r="1027" spans="1:23" customFormat="1" x14ac:dyDescent="0.3">
      <c r="A1027" s="225" t="s">
        <v>1341</v>
      </c>
      <c r="B1027" s="496" t="s">
        <v>1252</v>
      </c>
      <c r="C1027" s="496" t="s">
        <v>626</v>
      </c>
      <c r="D1027" s="496" t="s">
        <v>554</v>
      </c>
      <c r="E1027" s="497" t="e">
        <v>#N/A</v>
      </c>
      <c r="F1027" s="498" t="e">
        <v>#N/A</v>
      </c>
      <c r="G1027" s="498" t="e">
        <v>#N/A</v>
      </c>
      <c r="H1027" s="498" t="e">
        <v>#N/A</v>
      </c>
      <c r="I1027" s="498" t="e">
        <v>#N/A</v>
      </c>
      <c r="J1027" s="498" t="e">
        <v>#N/A</v>
      </c>
      <c r="K1027" s="498" t="e">
        <v>#N/A</v>
      </c>
      <c r="L1027" s="498" t="e">
        <v>#N/A</v>
      </c>
      <c r="M1027" s="498" t="e">
        <v>#N/A</v>
      </c>
      <c r="N1027" s="498" t="e">
        <v>#N/A</v>
      </c>
      <c r="O1027" s="499" t="e">
        <v>#N/A</v>
      </c>
      <c r="P1027" s="499" t="e">
        <v>#N/A</v>
      </c>
      <c r="Q1027" s="499" t="e">
        <v>#N/A</v>
      </c>
      <c r="R1027" s="499" t="e">
        <v>#N/A</v>
      </c>
      <c r="S1027" s="499" t="e">
        <v>#N/A</v>
      </c>
      <c r="T1027" s="499" t="e">
        <v>#N/A</v>
      </c>
      <c r="U1027" s="499" t="e">
        <v>#N/A</v>
      </c>
      <c r="V1027" s="499" t="e">
        <v>#N/A</v>
      </c>
      <c r="W1027" s="499" t="e">
        <v>#N/A</v>
      </c>
    </row>
    <row r="1028" spans="1:23" customFormat="1" x14ac:dyDescent="0.3">
      <c r="A1028" s="225" t="s">
        <v>1342</v>
      </c>
      <c r="B1028" s="496" t="s">
        <v>1252</v>
      </c>
      <c r="C1028" s="496" t="s">
        <v>626</v>
      </c>
      <c r="D1028" s="496" t="s">
        <v>556</v>
      </c>
      <c r="E1028" s="497" t="e">
        <v>#N/A</v>
      </c>
      <c r="F1028" s="498" t="e">
        <v>#N/A</v>
      </c>
      <c r="G1028" s="498" t="e">
        <v>#N/A</v>
      </c>
      <c r="H1028" s="498" t="e">
        <v>#N/A</v>
      </c>
      <c r="I1028" s="498" t="e">
        <v>#N/A</v>
      </c>
      <c r="J1028" s="498" t="e">
        <v>#N/A</v>
      </c>
      <c r="K1028" s="498" t="e">
        <v>#N/A</v>
      </c>
      <c r="L1028" s="498" t="e">
        <v>#N/A</v>
      </c>
      <c r="M1028" s="498" t="e">
        <v>#N/A</v>
      </c>
      <c r="N1028" s="498" t="e">
        <v>#N/A</v>
      </c>
      <c r="O1028" s="499" t="e">
        <v>#N/A</v>
      </c>
      <c r="P1028" s="499" t="e">
        <v>#N/A</v>
      </c>
      <c r="Q1028" s="499" t="e">
        <v>#N/A</v>
      </c>
      <c r="R1028" s="499" t="e">
        <v>#N/A</v>
      </c>
      <c r="S1028" s="499" t="e">
        <v>#N/A</v>
      </c>
      <c r="T1028" s="499" t="e">
        <v>#N/A</v>
      </c>
      <c r="U1028" s="499" t="e">
        <v>#N/A</v>
      </c>
      <c r="V1028" s="499" t="e">
        <v>#N/A</v>
      </c>
      <c r="W1028" s="499" t="e">
        <v>#N/A</v>
      </c>
    </row>
    <row r="1029" spans="1:23" customFormat="1" x14ac:dyDescent="0.3">
      <c r="A1029" s="225" t="s">
        <v>1343</v>
      </c>
      <c r="B1029" s="496" t="s">
        <v>1252</v>
      </c>
      <c r="C1029" s="496" t="s">
        <v>626</v>
      </c>
      <c r="D1029" s="496" t="s">
        <v>558</v>
      </c>
      <c r="E1029" s="497" t="e">
        <v>#N/A</v>
      </c>
      <c r="F1029" s="498" t="e">
        <v>#N/A</v>
      </c>
      <c r="G1029" s="498" t="e">
        <v>#N/A</v>
      </c>
      <c r="H1029" s="498" t="e">
        <v>#N/A</v>
      </c>
      <c r="I1029" s="498" t="e">
        <v>#N/A</v>
      </c>
      <c r="J1029" s="498" t="e">
        <v>#N/A</v>
      </c>
      <c r="K1029" s="498" t="e">
        <v>#N/A</v>
      </c>
      <c r="L1029" s="498" t="e">
        <v>#N/A</v>
      </c>
      <c r="M1029" s="498" t="e">
        <v>#N/A</v>
      </c>
      <c r="N1029" s="498" t="e">
        <v>#N/A</v>
      </c>
      <c r="O1029" s="499" t="e">
        <v>#N/A</v>
      </c>
      <c r="P1029" s="499" t="e">
        <v>#N/A</v>
      </c>
      <c r="Q1029" s="499" t="e">
        <v>#N/A</v>
      </c>
      <c r="R1029" s="499" t="e">
        <v>#N/A</v>
      </c>
      <c r="S1029" s="499" t="e">
        <v>#N/A</v>
      </c>
      <c r="T1029" s="499" t="e">
        <v>#N/A</v>
      </c>
      <c r="U1029" s="499" t="e">
        <v>#N/A</v>
      </c>
      <c r="V1029" s="499" t="e">
        <v>#N/A</v>
      </c>
      <c r="W1029" s="499" t="e">
        <v>#N/A</v>
      </c>
    </row>
    <row r="1030" spans="1:23" customFormat="1" x14ac:dyDescent="0.3">
      <c r="A1030" s="225" t="s">
        <v>1995</v>
      </c>
      <c r="B1030" s="496" t="s">
        <v>1252</v>
      </c>
      <c r="C1030" s="496" t="s">
        <v>626</v>
      </c>
      <c r="D1030" s="496" t="s">
        <v>1718</v>
      </c>
      <c r="E1030" s="497" t="e">
        <v>#N/A</v>
      </c>
      <c r="F1030" s="498" t="e">
        <v>#N/A</v>
      </c>
      <c r="G1030" s="498" t="e">
        <v>#N/A</v>
      </c>
      <c r="H1030" s="498" t="e">
        <v>#N/A</v>
      </c>
      <c r="I1030" s="498" t="e">
        <v>#N/A</v>
      </c>
      <c r="J1030" s="498" t="e">
        <v>#N/A</v>
      </c>
      <c r="K1030" s="498" t="e">
        <v>#N/A</v>
      </c>
      <c r="L1030" s="498" t="e">
        <v>#N/A</v>
      </c>
      <c r="M1030" s="498" t="e">
        <v>#N/A</v>
      </c>
      <c r="N1030" s="498" t="e">
        <v>#N/A</v>
      </c>
      <c r="O1030" s="499" t="e">
        <v>#N/A</v>
      </c>
      <c r="P1030" s="499" t="e">
        <v>#N/A</v>
      </c>
      <c r="Q1030" s="499" t="e">
        <v>#N/A</v>
      </c>
      <c r="R1030" s="499" t="e">
        <v>#N/A</v>
      </c>
      <c r="S1030" s="499" t="e">
        <v>#N/A</v>
      </c>
      <c r="T1030" s="499" t="e">
        <v>#N/A</v>
      </c>
      <c r="U1030" s="499" t="e">
        <v>#N/A</v>
      </c>
      <c r="V1030" s="499" t="e">
        <v>#N/A</v>
      </c>
      <c r="W1030" s="499" t="e">
        <v>#N/A</v>
      </c>
    </row>
    <row r="1031" spans="1:23" customFormat="1" x14ac:dyDescent="0.3">
      <c r="A1031" s="225" t="s">
        <v>1996</v>
      </c>
      <c r="B1031" s="496" t="s">
        <v>1252</v>
      </c>
      <c r="C1031" s="496" t="s">
        <v>626</v>
      </c>
      <c r="D1031" s="496" t="s">
        <v>1720</v>
      </c>
      <c r="E1031" s="497" t="e">
        <v>#N/A</v>
      </c>
      <c r="F1031" s="498" t="e">
        <v>#N/A</v>
      </c>
      <c r="G1031" s="498" t="e">
        <v>#N/A</v>
      </c>
      <c r="H1031" s="498" t="e">
        <v>#N/A</v>
      </c>
      <c r="I1031" s="498" t="e">
        <v>#N/A</v>
      </c>
      <c r="J1031" s="498" t="e">
        <v>#N/A</v>
      </c>
      <c r="K1031" s="498" t="e">
        <v>#N/A</v>
      </c>
      <c r="L1031" s="498" t="e">
        <v>#N/A</v>
      </c>
      <c r="M1031" s="498" t="e">
        <v>#N/A</v>
      </c>
      <c r="N1031" s="498" t="e">
        <v>#N/A</v>
      </c>
      <c r="O1031" s="499" t="e">
        <v>#N/A</v>
      </c>
      <c r="P1031" s="499" t="e">
        <v>#N/A</v>
      </c>
      <c r="Q1031" s="499" t="e">
        <v>#N/A</v>
      </c>
      <c r="R1031" s="499" t="e">
        <v>#N/A</v>
      </c>
      <c r="S1031" s="499" t="e">
        <v>#N/A</v>
      </c>
      <c r="T1031" s="499" t="e">
        <v>#N/A</v>
      </c>
      <c r="U1031" s="499" t="e">
        <v>#N/A</v>
      </c>
      <c r="V1031" s="499" t="e">
        <v>#N/A</v>
      </c>
      <c r="W1031" s="499" t="e">
        <v>#N/A</v>
      </c>
    </row>
    <row r="1032" spans="1:23" customFormat="1" x14ac:dyDescent="0.3">
      <c r="A1032" s="225" t="s">
        <v>1997</v>
      </c>
      <c r="B1032" s="496" t="s">
        <v>1345</v>
      </c>
      <c r="C1032" s="496" t="s">
        <v>626</v>
      </c>
      <c r="D1032" s="496" t="s">
        <v>1998</v>
      </c>
      <c r="E1032" s="497" t="e">
        <v>#N/A</v>
      </c>
      <c r="F1032" s="498" t="e">
        <v>#N/A</v>
      </c>
      <c r="G1032" s="498" t="e">
        <v>#N/A</v>
      </c>
      <c r="H1032" s="498" t="e">
        <v>#N/A</v>
      </c>
      <c r="I1032" s="498" t="e">
        <v>#N/A</v>
      </c>
      <c r="J1032" s="498" t="e">
        <v>#N/A</v>
      </c>
      <c r="K1032" s="498" t="e">
        <v>#N/A</v>
      </c>
      <c r="L1032" s="498" t="e">
        <v>#N/A</v>
      </c>
      <c r="M1032" s="498" t="e">
        <v>#N/A</v>
      </c>
      <c r="N1032" s="498" t="e">
        <v>#N/A</v>
      </c>
      <c r="O1032" s="499" t="e">
        <v>#N/A</v>
      </c>
      <c r="P1032" s="499" t="e">
        <v>#N/A</v>
      </c>
      <c r="Q1032" s="499" t="e">
        <v>#N/A</v>
      </c>
      <c r="R1032" s="499" t="e">
        <v>#N/A</v>
      </c>
      <c r="S1032" s="499" t="e">
        <v>#N/A</v>
      </c>
      <c r="T1032" s="499" t="e">
        <v>#N/A</v>
      </c>
      <c r="U1032" s="499" t="e">
        <v>#N/A</v>
      </c>
      <c r="V1032" s="499" t="e">
        <v>#N/A</v>
      </c>
      <c r="W1032" s="499" t="e">
        <v>#N/A</v>
      </c>
    </row>
    <row r="1033" spans="1:23" customFormat="1" x14ac:dyDescent="0.3">
      <c r="A1033" s="225" t="s">
        <v>1999</v>
      </c>
      <c r="B1033" s="496" t="s">
        <v>1345</v>
      </c>
      <c r="C1033" s="496" t="s">
        <v>560</v>
      </c>
      <c r="D1033" s="496" t="s">
        <v>561</v>
      </c>
      <c r="E1033" s="497" t="e">
        <v>#N/A</v>
      </c>
      <c r="F1033" s="498" t="e">
        <v>#N/A</v>
      </c>
      <c r="G1033" s="498" t="e">
        <v>#N/A</v>
      </c>
      <c r="H1033" s="498" t="e">
        <v>#N/A</v>
      </c>
      <c r="I1033" s="498" t="e">
        <v>#N/A</v>
      </c>
      <c r="J1033" s="498" t="e">
        <v>#N/A</v>
      </c>
      <c r="K1033" s="498" t="e">
        <v>#N/A</v>
      </c>
      <c r="L1033" s="498" t="e">
        <v>#N/A</v>
      </c>
      <c r="M1033" s="498" t="e">
        <v>#N/A</v>
      </c>
      <c r="N1033" s="498" t="e">
        <v>#N/A</v>
      </c>
      <c r="O1033" s="499" t="e">
        <v>#N/A</v>
      </c>
      <c r="P1033" s="499" t="e">
        <v>#N/A</v>
      </c>
      <c r="Q1033" s="499" t="e">
        <v>#N/A</v>
      </c>
      <c r="R1033" s="499" t="e">
        <v>#N/A</v>
      </c>
      <c r="S1033" s="499" t="e">
        <v>#N/A</v>
      </c>
      <c r="T1033" s="499" t="e">
        <v>#N/A</v>
      </c>
      <c r="U1033" s="499" t="e">
        <v>#N/A</v>
      </c>
      <c r="V1033" s="499" t="e">
        <v>#N/A</v>
      </c>
      <c r="W1033" s="499" t="e">
        <v>#N/A</v>
      </c>
    </row>
    <row r="1034" spans="1:23" customFormat="1" x14ac:dyDescent="0.3">
      <c r="A1034" s="225" t="s">
        <v>1346</v>
      </c>
      <c r="B1034" s="496" t="s">
        <v>1345</v>
      </c>
      <c r="C1034" s="496" t="s">
        <v>560</v>
      </c>
      <c r="D1034" s="496" t="s">
        <v>502</v>
      </c>
      <c r="E1034" s="497" t="e">
        <v>#N/A</v>
      </c>
      <c r="F1034" s="498" t="e">
        <v>#N/A</v>
      </c>
      <c r="G1034" s="498" t="e">
        <v>#N/A</v>
      </c>
      <c r="H1034" s="498" t="e">
        <v>#N/A</v>
      </c>
      <c r="I1034" s="498" t="e">
        <v>#N/A</v>
      </c>
      <c r="J1034" s="498" t="e">
        <v>#N/A</v>
      </c>
      <c r="K1034" s="498" t="e">
        <v>#N/A</v>
      </c>
      <c r="L1034" s="498" t="e">
        <v>#N/A</v>
      </c>
      <c r="M1034" s="498" t="e">
        <v>#N/A</v>
      </c>
      <c r="N1034" s="498" t="e">
        <v>#N/A</v>
      </c>
      <c r="O1034" s="499" t="e">
        <v>#N/A</v>
      </c>
      <c r="P1034" s="499" t="e">
        <v>#N/A</v>
      </c>
      <c r="Q1034" s="499" t="e">
        <v>#N/A</v>
      </c>
      <c r="R1034" s="499" t="e">
        <v>#N/A</v>
      </c>
      <c r="S1034" s="499" t="e">
        <v>#N/A</v>
      </c>
      <c r="T1034" s="499" t="e">
        <v>#N/A</v>
      </c>
      <c r="U1034" s="499" t="e">
        <v>#N/A</v>
      </c>
      <c r="V1034" s="499" t="e">
        <v>#N/A</v>
      </c>
      <c r="W1034" s="499" t="e">
        <v>#N/A</v>
      </c>
    </row>
    <row r="1035" spans="1:23" customFormat="1" x14ac:dyDescent="0.3">
      <c r="A1035" s="225" t="s">
        <v>1347</v>
      </c>
      <c r="B1035" s="496" t="s">
        <v>1345</v>
      </c>
      <c r="C1035" s="496" t="s">
        <v>560</v>
      </c>
      <c r="D1035" s="496" t="s">
        <v>504</v>
      </c>
      <c r="E1035" s="497" t="e">
        <v>#N/A</v>
      </c>
      <c r="F1035" s="498" t="e">
        <v>#N/A</v>
      </c>
      <c r="G1035" s="498" t="e">
        <v>#N/A</v>
      </c>
      <c r="H1035" s="498" t="e">
        <v>#N/A</v>
      </c>
      <c r="I1035" s="498" t="e">
        <v>#N/A</v>
      </c>
      <c r="J1035" s="498" t="e">
        <v>#N/A</v>
      </c>
      <c r="K1035" s="498" t="e">
        <v>#N/A</v>
      </c>
      <c r="L1035" s="498" t="e">
        <v>#N/A</v>
      </c>
      <c r="M1035" s="498" t="e">
        <v>#N/A</v>
      </c>
      <c r="N1035" s="498" t="e">
        <v>#N/A</v>
      </c>
      <c r="O1035" s="499" t="e">
        <v>#N/A</v>
      </c>
      <c r="P1035" s="499" t="e">
        <v>#N/A</v>
      </c>
      <c r="Q1035" s="499" t="e">
        <v>#N/A</v>
      </c>
      <c r="R1035" s="499" t="e">
        <v>#N/A</v>
      </c>
      <c r="S1035" s="499" t="e">
        <v>#N/A</v>
      </c>
      <c r="T1035" s="499" t="e">
        <v>#N/A</v>
      </c>
      <c r="U1035" s="499" t="e">
        <v>#N/A</v>
      </c>
      <c r="V1035" s="499" t="e">
        <v>#N/A</v>
      </c>
      <c r="W1035" s="499" t="e">
        <v>#N/A</v>
      </c>
    </row>
    <row r="1036" spans="1:23" customFormat="1" x14ac:dyDescent="0.3">
      <c r="A1036" s="225" t="s">
        <v>1348</v>
      </c>
      <c r="B1036" s="496" t="s">
        <v>1345</v>
      </c>
      <c r="C1036" s="496" t="s">
        <v>560</v>
      </c>
      <c r="D1036" s="496" t="s">
        <v>506</v>
      </c>
      <c r="E1036" s="497" t="e">
        <v>#N/A</v>
      </c>
      <c r="F1036" s="498" t="e">
        <v>#N/A</v>
      </c>
      <c r="G1036" s="498" t="e">
        <v>#N/A</v>
      </c>
      <c r="H1036" s="498" t="e">
        <v>#N/A</v>
      </c>
      <c r="I1036" s="498" t="e">
        <v>#N/A</v>
      </c>
      <c r="J1036" s="498" t="e">
        <v>#N/A</v>
      </c>
      <c r="K1036" s="498" t="e">
        <v>#N/A</v>
      </c>
      <c r="L1036" s="498" t="e">
        <v>#N/A</v>
      </c>
      <c r="M1036" s="498" t="e">
        <v>#N/A</v>
      </c>
      <c r="N1036" s="498" t="e">
        <v>#N/A</v>
      </c>
      <c r="O1036" s="499" t="e">
        <v>#N/A</v>
      </c>
      <c r="P1036" s="499" t="e">
        <v>#N/A</v>
      </c>
      <c r="Q1036" s="499" t="e">
        <v>#N/A</v>
      </c>
      <c r="R1036" s="499" t="e">
        <v>#N/A</v>
      </c>
      <c r="S1036" s="499" t="e">
        <v>#N/A</v>
      </c>
      <c r="T1036" s="499" t="e">
        <v>#N/A</v>
      </c>
      <c r="U1036" s="499" t="e">
        <v>#N/A</v>
      </c>
      <c r="V1036" s="499" t="e">
        <v>#N/A</v>
      </c>
      <c r="W1036" s="499" t="e">
        <v>#N/A</v>
      </c>
    </row>
    <row r="1037" spans="1:23" customFormat="1" x14ac:dyDescent="0.3">
      <c r="A1037" s="225" t="s">
        <v>1349</v>
      </c>
      <c r="B1037" s="496" t="s">
        <v>1345</v>
      </c>
      <c r="C1037" s="496" t="s">
        <v>560</v>
      </c>
      <c r="D1037" s="496" t="s">
        <v>508</v>
      </c>
      <c r="E1037" s="497" t="e">
        <v>#N/A</v>
      </c>
      <c r="F1037" s="498" t="e">
        <v>#N/A</v>
      </c>
      <c r="G1037" s="498" t="e">
        <v>#N/A</v>
      </c>
      <c r="H1037" s="498" t="e">
        <v>#N/A</v>
      </c>
      <c r="I1037" s="498" t="e">
        <v>#N/A</v>
      </c>
      <c r="J1037" s="498" t="e">
        <v>#N/A</v>
      </c>
      <c r="K1037" s="498" t="e">
        <v>#N/A</v>
      </c>
      <c r="L1037" s="498" t="e">
        <v>#N/A</v>
      </c>
      <c r="M1037" s="498" t="e">
        <v>#N/A</v>
      </c>
      <c r="N1037" s="498" t="e">
        <v>#N/A</v>
      </c>
      <c r="O1037" s="499" t="e">
        <v>#N/A</v>
      </c>
      <c r="P1037" s="499" t="e">
        <v>#N/A</v>
      </c>
      <c r="Q1037" s="499" t="e">
        <v>#N/A</v>
      </c>
      <c r="R1037" s="499" t="e">
        <v>#N/A</v>
      </c>
      <c r="S1037" s="499" t="e">
        <v>#N/A</v>
      </c>
      <c r="T1037" s="499" t="e">
        <v>#N/A</v>
      </c>
      <c r="U1037" s="499" t="e">
        <v>#N/A</v>
      </c>
      <c r="V1037" s="499" t="e">
        <v>#N/A</v>
      </c>
      <c r="W1037" s="499" t="e">
        <v>#N/A</v>
      </c>
    </row>
    <row r="1038" spans="1:23" customFormat="1" x14ac:dyDescent="0.3">
      <c r="A1038" s="225" t="s">
        <v>1350</v>
      </c>
      <c r="B1038" s="496" t="s">
        <v>1345</v>
      </c>
      <c r="C1038" s="496" t="s">
        <v>560</v>
      </c>
      <c r="D1038" s="496" t="s">
        <v>510</v>
      </c>
      <c r="E1038" s="497" t="e">
        <v>#N/A</v>
      </c>
      <c r="F1038" s="498" t="e">
        <v>#N/A</v>
      </c>
      <c r="G1038" s="498" t="e">
        <v>#N/A</v>
      </c>
      <c r="H1038" s="498" t="e">
        <v>#N/A</v>
      </c>
      <c r="I1038" s="498" t="e">
        <v>#N/A</v>
      </c>
      <c r="J1038" s="498" t="e">
        <v>#N/A</v>
      </c>
      <c r="K1038" s="498" t="e">
        <v>#N/A</v>
      </c>
      <c r="L1038" s="498" t="e">
        <v>#N/A</v>
      </c>
      <c r="M1038" s="498" t="e">
        <v>#N/A</v>
      </c>
      <c r="N1038" s="498" t="e">
        <v>#N/A</v>
      </c>
      <c r="O1038" s="499" t="e">
        <v>#N/A</v>
      </c>
      <c r="P1038" s="499" t="e">
        <v>#N/A</v>
      </c>
      <c r="Q1038" s="499" t="e">
        <v>#N/A</v>
      </c>
      <c r="R1038" s="499" t="e">
        <v>#N/A</v>
      </c>
      <c r="S1038" s="499" t="e">
        <v>#N/A</v>
      </c>
      <c r="T1038" s="499" t="e">
        <v>#N/A</v>
      </c>
      <c r="U1038" s="499" t="e">
        <v>#N/A</v>
      </c>
      <c r="V1038" s="499" t="e">
        <v>#N/A</v>
      </c>
      <c r="W1038" s="499" t="e">
        <v>#N/A</v>
      </c>
    </row>
    <row r="1039" spans="1:23" customFormat="1" x14ac:dyDescent="0.3">
      <c r="A1039" s="225" t="s">
        <v>1351</v>
      </c>
      <c r="B1039" s="496" t="s">
        <v>1345</v>
      </c>
      <c r="C1039" s="496" t="s">
        <v>560</v>
      </c>
      <c r="D1039" s="496" t="s">
        <v>512</v>
      </c>
      <c r="E1039" s="497" t="e">
        <v>#N/A</v>
      </c>
      <c r="F1039" s="498" t="e">
        <v>#N/A</v>
      </c>
      <c r="G1039" s="498" t="e">
        <v>#N/A</v>
      </c>
      <c r="H1039" s="498" t="e">
        <v>#N/A</v>
      </c>
      <c r="I1039" s="498" t="e">
        <v>#N/A</v>
      </c>
      <c r="J1039" s="498" t="e">
        <v>#N/A</v>
      </c>
      <c r="K1039" s="498" t="e">
        <v>#N/A</v>
      </c>
      <c r="L1039" s="498" t="e">
        <v>#N/A</v>
      </c>
      <c r="M1039" s="498" t="e">
        <v>#N/A</v>
      </c>
      <c r="N1039" s="498" t="e">
        <v>#N/A</v>
      </c>
      <c r="O1039" s="499" t="e">
        <v>#N/A</v>
      </c>
      <c r="P1039" s="499" t="e">
        <v>#N/A</v>
      </c>
      <c r="Q1039" s="499" t="e">
        <v>#N/A</v>
      </c>
      <c r="R1039" s="499" t="e">
        <v>#N/A</v>
      </c>
      <c r="S1039" s="499" t="e">
        <v>#N/A</v>
      </c>
      <c r="T1039" s="499" t="e">
        <v>#N/A</v>
      </c>
      <c r="U1039" s="499" t="e">
        <v>#N/A</v>
      </c>
      <c r="V1039" s="499" t="e">
        <v>#N/A</v>
      </c>
      <c r="W1039" s="499" t="e">
        <v>#N/A</v>
      </c>
    </row>
    <row r="1040" spans="1:23" customFormat="1" x14ac:dyDescent="0.3">
      <c r="A1040" s="225" t="s">
        <v>1352</v>
      </c>
      <c r="B1040" s="496" t="s">
        <v>1345</v>
      </c>
      <c r="C1040" s="496" t="s">
        <v>560</v>
      </c>
      <c r="D1040" s="496" t="s">
        <v>514</v>
      </c>
      <c r="E1040" s="497" t="e">
        <v>#N/A</v>
      </c>
      <c r="F1040" s="498" t="e">
        <v>#N/A</v>
      </c>
      <c r="G1040" s="498" t="e">
        <v>#N/A</v>
      </c>
      <c r="H1040" s="498" t="e">
        <v>#N/A</v>
      </c>
      <c r="I1040" s="498" t="e">
        <v>#N/A</v>
      </c>
      <c r="J1040" s="498" t="e">
        <v>#N/A</v>
      </c>
      <c r="K1040" s="498" t="e">
        <v>#N/A</v>
      </c>
      <c r="L1040" s="498" t="e">
        <v>#N/A</v>
      </c>
      <c r="M1040" s="498" t="e">
        <v>#N/A</v>
      </c>
      <c r="N1040" s="498" t="e">
        <v>#N/A</v>
      </c>
      <c r="O1040" s="499" t="e">
        <v>#N/A</v>
      </c>
      <c r="P1040" s="499" t="e">
        <v>#N/A</v>
      </c>
      <c r="Q1040" s="499" t="e">
        <v>#N/A</v>
      </c>
      <c r="R1040" s="499" t="e">
        <v>#N/A</v>
      </c>
      <c r="S1040" s="499" t="e">
        <v>#N/A</v>
      </c>
      <c r="T1040" s="499" t="e">
        <v>#N/A</v>
      </c>
      <c r="U1040" s="499" t="e">
        <v>#N/A</v>
      </c>
      <c r="V1040" s="499" t="e">
        <v>#N/A</v>
      </c>
      <c r="W1040" s="499" t="e">
        <v>#N/A</v>
      </c>
    </row>
    <row r="1041" spans="1:23" customFormat="1" x14ac:dyDescent="0.3">
      <c r="A1041" s="225" t="s">
        <v>1353</v>
      </c>
      <c r="B1041" s="496" t="s">
        <v>1345</v>
      </c>
      <c r="C1041" s="496" t="s">
        <v>560</v>
      </c>
      <c r="D1041" s="496" t="s">
        <v>516</v>
      </c>
      <c r="E1041" s="497" t="e">
        <v>#N/A</v>
      </c>
      <c r="F1041" s="498" t="e">
        <v>#N/A</v>
      </c>
      <c r="G1041" s="498" t="e">
        <v>#N/A</v>
      </c>
      <c r="H1041" s="498" t="e">
        <v>#N/A</v>
      </c>
      <c r="I1041" s="498" t="e">
        <v>#N/A</v>
      </c>
      <c r="J1041" s="498" t="e">
        <v>#N/A</v>
      </c>
      <c r="K1041" s="498" t="e">
        <v>#N/A</v>
      </c>
      <c r="L1041" s="498" t="e">
        <v>#N/A</v>
      </c>
      <c r="M1041" s="498" t="e">
        <v>#N/A</v>
      </c>
      <c r="N1041" s="498" t="e">
        <v>#N/A</v>
      </c>
      <c r="O1041" s="499" t="e">
        <v>#N/A</v>
      </c>
      <c r="P1041" s="499" t="e">
        <v>#N/A</v>
      </c>
      <c r="Q1041" s="499" t="e">
        <v>#N/A</v>
      </c>
      <c r="R1041" s="499" t="e">
        <v>#N/A</v>
      </c>
      <c r="S1041" s="499" t="e">
        <v>#N/A</v>
      </c>
      <c r="T1041" s="499" t="e">
        <v>#N/A</v>
      </c>
      <c r="U1041" s="499" t="e">
        <v>#N/A</v>
      </c>
      <c r="V1041" s="499" t="e">
        <v>#N/A</v>
      </c>
      <c r="W1041" s="499" t="e">
        <v>#N/A</v>
      </c>
    </row>
    <row r="1042" spans="1:23" customFormat="1" x14ac:dyDescent="0.3">
      <c r="A1042" s="225" t="s">
        <v>1354</v>
      </c>
      <c r="B1042" s="496" t="s">
        <v>1345</v>
      </c>
      <c r="C1042" s="496" t="s">
        <v>560</v>
      </c>
      <c r="D1042" s="496" t="s">
        <v>518</v>
      </c>
      <c r="E1042" s="497" t="e">
        <v>#N/A</v>
      </c>
      <c r="F1042" s="498" t="e">
        <v>#N/A</v>
      </c>
      <c r="G1042" s="498" t="e">
        <v>#N/A</v>
      </c>
      <c r="H1042" s="498" t="e">
        <v>#N/A</v>
      </c>
      <c r="I1042" s="498" t="e">
        <v>#N/A</v>
      </c>
      <c r="J1042" s="498" t="e">
        <v>#N/A</v>
      </c>
      <c r="K1042" s="498" t="e">
        <v>#N/A</v>
      </c>
      <c r="L1042" s="498" t="e">
        <v>#N/A</v>
      </c>
      <c r="M1042" s="498" t="e">
        <v>#N/A</v>
      </c>
      <c r="N1042" s="498" t="e">
        <v>#N/A</v>
      </c>
      <c r="O1042" s="499" t="e">
        <v>#N/A</v>
      </c>
      <c r="P1042" s="499" t="e">
        <v>#N/A</v>
      </c>
      <c r="Q1042" s="499" t="e">
        <v>#N/A</v>
      </c>
      <c r="R1042" s="499" t="e">
        <v>#N/A</v>
      </c>
      <c r="S1042" s="499" t="e">
        <v>#N/A</v>
      </c>
      <c r="T1042" s="499" t="e">
        <v>#N/A</v>
      </c>
      <c r="U1042" s="499" t="e">
        <v>#N/A</v>
      </c>
      <c r="V1042" s="499" t="e">
        <v>#N/A</v>
      </c>
      <c r="W1042" s="499" t="e">
        <v>#N/A</v>
      </c>
    </row>
    <row r="1043" spans="1:23" customFormat="1" x14ac:dyDescent="0.3">
      <c r="A1043" s="225" t="s">
        <v>1355</v>
      </c>
      <c r="B1043" s="496" t="s">
        <v>1345</v>
      </c>
      <c r="C1043" s="496" t="s">
        <v>560</v>
      </c>
      <c r="D1043" s="496" t="s">
        <v>520</v>
      </c>
      <c r="E1043" s="497" t="e">
        <v>#N/A</v>
      </c>
      <c r="F1043" s="498" t="e">
        <v>#N/A</v>
      </c>
      <c r="G1043" s="498" t="e">
        <v>#N/A</v>
      </c>
      <c r="H1043" s="498" t="e">
        <v>#N/A</v>
      </c>
      <c r="I1043" s="498" t="e">
        <v>#N/A</v>
      </c>
      <c r="J1043" s="498" t="e">
        <v>#N/A</v>
      </c>
      <c r="K1043" s="498" t="e">
        <v>#N/A</v>
      </c>
      <c r="L1043" s="498" t="e">
        <v>#N/A</v>
      </c>
      <c r="M1043" s="498" t="e">
        <v>#N/A</v>
      </c>
      <c r="N1043" s="498" t="e">
        <v>#N/A</v>
      </c>
      <c r="O1043" s="499" t="e">
        <v>#N/A</v>
      </c>
      <c r="P1043" s="499" t="e">
        <v>#N/A</v>
      </c>
      <c r="Q1043" s="499" t="e">
        <v>#N/A</v>
      </c>
      <c r="R1043" s="499" t="e">
        <v>#N/A</v>
      </c>
      <c r="S1043" s="499" t="e">
        <v>#N/A</v>
      </c>
      <c r="T1043" s="499" t="e">
        <v>#N/A</v>
      </c>
      <c r="U1043" s="499" t="e">
        <v>#N/A</v>
      </c>
      <c r="V1043" s="499" t="e">
        <v>#N/A</v>
      </c>
      <c r="W1043" s="499" t="e">
        <v>#N/A</v>
      </c>
    </row>
    <row r="1044" spans="1:23" customFormat="1" x14ac:dyDescent="0.3">
      <c r="A1044" s="225" t="s">
        <v>1356</v>
      </c>
      <c r="B1044" s="496" t="s">
        <v>1345</v>
      </c>
      <c r="C1044" s="496" t="s">
        <v>560</v>
      </c>
      <c r="D1044" s="496" t="s">
        <v>522</v>
      </c>
      <c r="E1044" s="497" t="e">
        <v>#N/A</v>
      </c>
      <c r="F1044" s="498" t="e">
        <v>#N/A</v>
      </c>
      <c r="G1044" s="498" t="e">
        <v>#N/A</v>
      </c>
      <c r="H1044" s="498" t="e">
        <v>#N/A</v>
      </c>
      <c r="I1044" s="498" t="e">
        <v>#N/A</v>
      </c>
      <c r="J1044" s="498" t="e">
        <v>#N/A</v>
      </c>
      <c r="K1044" s="498" t="e">
        <v>#N/A</v>
      </c>
      <c r="L1044" s="498" t="e">
        <v>#N/A</v>
      </c>
      <c r="M1044" s="498" t="e">
        <v>#N/A</v>
      </c>
      <c r="N1044" s="498" t="e">
        <v>#N/A</v>
      </c>
      <c r="O1044" s="499" t="e">
        <v>#N/A</v>
      </c>
      <c r="P1044" s="499" t="e">
        <v>#N/A</v>
      </c>
      <c r="Q1044" s="499" t="e">
        <v>#N/A</v>
      </c>
      <c r="R1044" s="499" t="e">
        <v>#N/A</v>
      </c>
      <c r="S1044" s="499" t="e">
        <v>#N/A</v>
      </c>
      <c r="T1044" s="499" t="e">
        <v>#N/A</v>
      </c>
      <c r="U1044" s="499" t="e">
        <v>#N/A</v>
      </c>
      <c r="V1044" s="499" t="e">
        <v>#N/A</v>
      </c>
      <c r="W1044" s="499" t="e">
        <v>#N/A</v>
      </c>
    </row>
    <row r="1045" spans="1:23" customFormat="1" x14ac:dyDescent="0.3">
      <c r="A1045" s="225" t="s">
        <v>1357</v>
      </c>
      <c r="B1045" s="496" t="s">
        <v>1345</v>
      </c>
      <c r="C1045" s="496" t="s">
        <v>560</v>
      </c>
      <c r="D1045" s="496" t="s">
        <v>524</v>
      </c>
      <c r="E1045" s="497" t="e">
        <v>#N/A</v>
      </c>
      <c r="F1045" s="498" t="e">
        <v>#N/A</v>
      </c>
      <c r="G1045" s="498" t="e">
        <v>#N/A</v>
      </c>
      <c r="H1045" s="498" t="e">
        <v>#N/A</v>
      </c>
      <c r="I1045" s="498" t="e">
        <v>#N/A</v>
      </c>
      <c r="J1045" s="498" t="e">
        <v>#N/A</v>
      </c>
      <c r="K1045" s="498" t="e">
        <v>#N/A</v>
      </c>
      <c r="L1045" s="498" t="e">
        <v>#N/A</v>
      </c>
      <c r="M1045" s="498" t="e">
        <v>#N/A</v>
      </c>
      <c r="N1045" s="498" t="e">
        <v>#N/A</v>
      </c>
      <c r="O1045" s="499" t="e">
        <v>#N/A</v>
      </c>
      <c r="P1045" s="499" t="e">
        <v>#N/A</v>
      </c>
      <c r="Q1045" s="499" t="e">
        <v>#N/A</v>
      </c>
      <c r="R1045" s="499" t="e">
        <v>#N/A</v>
      </c>
      <c r="S1045" s="499" t="e">
        <v>#N/A</v>
      </c>
      <c r="T1045" s="499" t="e">
        <v>#N/A</v>
      </c>
      <c r="U1045" s="499" t="e">
        <v>#N/A</v>
      </c>
      <c r="V1045" s="499" t="e">
        <v>#N/A</v>
      </c>
      <c r="W1045" s="499" t="e">
        <v>#N/A</v>
      </c>
    </row>
    <row r="1046" spans="1:23" customFormat="1" x14ac:dyDescent="0.3">
      <c r="A1046" s="225" t="s">
        <v>1358</v>
      </c>
      <c r="B1046" s="496" t="s">
        <v>1345</v>
      </c>
      <c r="C1046" s="496" t="s">
        <v>560</v>
      </c>
      <c r="D1046" s="496" t="s">
        <v>526</v>
      </c>
      <c r="E1046" s="497" t="e">
        <v>#N/A</v>
      </c>
      <c r="F1046" s="498" t="e">
        <v>#N/A</v>
      </c>
      <c r="G1046" s="498" t="e">
        <v>#N/A</v>
      </c>
      <c r="H1046" s="498" t="e">
        <v>#N/A</v>
      </c>
      <c r="I1046" s="498" t="e">
        <v>#N/A</v>
      </c>
      <c r="J1046" s="498" t="e">
        <v>#N/A</v>
      </c>
      <c r="K1046" s="498" t="e">
        <v>#N/A</v>
      </c>
      <c r="L1046" s="498" t="e">
        <v>#N/A</v>
      </c>
      <c r="M1046" s="498" t="e">
        <v>#N/A</v>
      </c>
      <c r="N1046" s="498" t="e">
        <v>#N/A</v>
      </c>
      <c r="O1046" s="499" t="e">
        <v>#N/A</v>
      </c>
      <c r="P1046" s="499" t="e">
        <v>#N/A</v>
      </c>
      <c r="Q1046" s="499" t="e">
        <v>#N/A</v>
      </c>
      <c r="R1046" s="499" t="e">
        <v>#N/A</v>
      </c>
      <c r="S1046" s="499" t="e">
        <v>#N/A</v>
      </c>
      <c r="T1046" s="499" t="e">
        <v>#N/A</v>
      </c>
      <c r="U1046" s="499" t="e">
        <v>#N/A</v>
      </c>
      <c r="V1046" s="499" t="e">
        <v>#N/A</v>
      </c>
      <c r="W1046" s="499" t="e">
        <v>#N/A</v>
      </c>
    </row>
    <row r="1047" spans="1:23" customFormat="1" x14ac:dyDescent="0.3">
      <c r="A1047" s="225" t="s">
        <v>1359</v>
      </c>
      <c r="B1047" s="496" t="s">
        <v>1345</v>
      </c>
      <c r="C1047" s="496" t="s">
        <v>560</v>
      </c>
      <c r="D1047" s="496" t="s">
        <v>528</v>
      </c>
      <c r="E1047" s="497" t="e">
        <v>#N/A</v>
      </c>
      <c r="F1047" s="498" t="e">
        <v>#N/A</v>
      </c>
      <c r="G1047" s="498" t="e">
        <v>#N/A</v>
      </c>
      <c r="H1047" s="498" t="e">
        <v>#N/A</v>
      </c>
      <c r="I1047" s="498" t="e">
        <v>#N/A</v>
      </c>
      <c r="J1047" s="498" t="e">
        <v>#N/A</v>
      </c>
      <c r="K1047" s="498" t="e">
        <v>#N/A</v>
      </c>
      <c r="L1047" s="498" t="e">
        <v>#N/A</v>
      </c>
      <c r="M1047" s="498" t="e">
        <v>#N/A</v>
      </c>
      <c r="N1047" s="498" t="e">
        <v>#N/A</v>
      </c>
      <c r="O1047" s="499" t="e">
        <v>#N/A</v>
      </c>
      <c r="P1047" s="499" t="e">
        <v>#N/A</v>
      </c>
      <c r="Q1047" s="499" t="e">
        <v>#N/A</v>
      </c>
      <c r="R1047" s="499" t="e">
        <v>#N/A</v>
      </c>
      <c r="S1047" s="499" t="e">
        <v>#N/A</v>
      </c>
      <c r="T1047" s="499" t="e">
        <v>#N/A</v>
      </c>
      <c r="U1047" s="499" t="e">
        <v>#N/A</v>
      </c>
      <c r="V1047" s="499" t="e">
        <v>#N/A</v>
      </c>
      <c r="W1047" s="499" t="e">
        <v>#N/A</v>
      </c>
    </row>
    <row r="1048" spans="1:23" customFormat="1" x14ac:dyDescent="0.3">
      <c r="A1048" s="225" t="s">
        <v>1360</v>
      </c>
      <c r="B1048" s="496" t="s">
        <v>1345</v>
      </c>
      <c r="C1048" s="496" t="s">
        <v>560</v>
      </c>
      <c r="D1048" s="496" t="s">
        <v>530</v>
      </c>
      <c r="E1048" s="497" t="e">
        <v>#N/A</v>
      </c>
      <c r="F1048" s="498" t="e">
        <v>#N/A</v>
      </c>
      <c r="G1048" s="498" t="e">
        <v>#N/A</v>
      </c>
      <c r="H1048" s="498" t="e">
        <v>#N/A</v>
      </c>
      <c r="I1048" s="498" t="e">
        <v>#N/A</v>
      </c>
      <c r="J1048" s="498" t="e">
        <v>#N/A</v>
      </c>
      <c r="K1048" s="498" t="e">
        <v>#N/A</v>
      </c>
      <c r="L1048" s="498" t="e">
        <v>#N/A</v>
      </c>
      <c r="M1048" s="498" t="e">
        <v>#N/A</v>
      </c>
      <c r="N1048" s="498" t="e">
        <v>#N/A</v>
      </c>
      <c r="O1048" s="499" t="e">
        <v>#N/A</v>
      </c>
      <c r="P1048" s="499" t="e">
        <v>#N/A</v>
      </c>
      <c r="Q1048" s="499" t="e">
        <v>#N/A</v>
      </c>
      <c r="R1048" s="499" t="e">
        <v>#N/A</v>
      </c>
      <c r="S1048" s="499" t="e">
        <v>#N/A</v>
      </c>
      <c r="T1048" s="499" t="e">
        <v>#N/A</v>
      </c>
      <c r="U1048" s="499" t="e">
        <v>#N/A</v>
      </c>
      <c r="V1048" s="499" t="e">
        <v>#N/A</v>
      </c>
      <c r="W1048" s="499" t="e">
        <v>#N/A</v>
      </c>
    </row>
    <row r="1049" spans="1:23" customFormat="1" x14ac:dyDescent="0.3">
      <c r="A1049" s="225" t="s">
        <v>1361</v>
      </c>
      <c r="B1049" s="496" t="s">
        <v>1345</v>
      </c>
      <c r="C1049" s="496" t="s">
        <v>560</v>
      </c>
      <c r="D1049" s="496" t="s">
        <v>532</v>
      </c>
      <c r="E1049" s="497" t="e">
        <v>#N/A</v>
      </c>
      <c r="F1049" s="498" t="e">
        <v>#N/A</v>
      </c>
      <c r="G1049" s="498" t="e">
        <v>#N/A</v>
      </c>
      <c r="H1049" s="498" t="e">
        <v>#N/A</v>
      </c>
      <c r="I1049" s="498" t="e">
        <v>#N/A</v>
      </c>
      <c r="J1049" s="498" t="e">
        <v>#N/A</v>
      </c>
      <c r="K1049" s="498" t="e">
        <v>#N/A</v>
      </c>
      <c r="L1049" s="498" t="e">
        <v>#N/A</v>
      </c>
      <c r="M1049" s="498" t="e">
        <v>#N/A</v>
      </c>
      <c r="N1049" s="498" t="e">
        <v>#N/A</v>
      </c>
      <c r="O1049" s="499" t="e">
        <v>#N/A</v>
      </c>
      <c r="P1049" s="499" t="e">
        <v>#N/A</v>
      </c>
      <c r="Q1049" s="499" t="e">
        <v>#N/A</v>
      </c>
      <c r="R1049" s="499" t="e">
        <v>#N/A</v>
      </c>
      <c r="S1049" s="499" t="e">
        <v>#N/A</v>
      </c>
      <c r="T1049" s="499" t="e">
        <v>#N/A</v>
      </c>
      <c r="U1049" s="499" t="e">
        <v>#N/A</v>
      </c>
      <c r="V1049" s="499" t="e">
        <v>#N/A</v>
      </c>
      <c r="W1049" s="499" t="e">
        <v>#N/A</v>
      </c>
    </row>
    <row r="1050" spans="1:23" customFormat="1" x14ac:dyDescent="0.3">
      <c r="A1050" s="225" t="s">
        <v>1362</v>
      </c>
      <c r="B1050" s="496" t="s">
        <v>1345</v>
      </c>
      <c r="C1050" s="496" t="s">
        <v>560</v>
      </c>
      <c r="D1050" s="496" t="s">
        <v>534</v>
      </c>
      <c r="E1050" s="497" t="e">
        <v>#N/A</v>
      </c>
      <c r="F1050" s="498" t="e">
        <v>#N/A</v>
      </c>
      <c r="G1050" s="498" t="e">
        <v>#N/A</v>
      </c>
      <c r="H1050" s="498" t="e">
        <v>#N/A</v>
      </c>
      <c r="I1050" s="498" t="e">
        <v>#N/A</v>
      </c>
      <c r="J1050" s="498" t="e">
        <v>#N/A</v>
      </c>
      <c r="K1050" s="498" t="e">
        <v>#N/A</v>
      </c>
      <c r="L1050" s="498" t="e">
        <v>#N/A</v>
      </c>
      <c r="M1050" s="498" t="e">
        <v>#N/A</v>
      </c>
      <c r="N1050" s="498" t="e">
        <v>#N/A</v>
      </c>
      <c r="O1050" s="499" t="e">
        <v>#N/A</v>
      </c>
      <c r="P1050" s="499" t="e">
        <v>#N/A</v>
      </c>
      <c r="Q1050" s="499" t="e">
        <v>#N/A</v>
      </c>
      <c r="R1050" s="499" t="e">
        <v>#N/A</v>
      </c>
      <c r="S1050" s="499" t="e">
        <v>#N/A</v>
      </c>
      <c r="T1050" s="499" t="e">
        <v>#N/A</v>
      </c>
      <c r="U1050" s="499" t="e">
        <v>#N/A</v>
      </c>
      <c r="V1050" s="499" t="e">
        <v>#N/A</v>
      </c>
      <c r="W1050" s="499" t="e">
        <v>#N/A</v>
      </c>
    </row>
    <row r="1051" spans="1:23" customFormat="1" x14ac:dyDescent="0.3">
      <c r="A1051" s="225" t="s">
        <v>1363</v>
      </c>
      <c r="B1051" s="496" t="s">
        <v>1345</v>
      </c>
      <c r="C1051" s="496" t="s">
        <v>560</v>
      </c>
      <c r="D1051" s="496" t="s">
        <v>536</v>
      </c>
      <c r="E1051" s="497" t="e">
        <v>#N/A</v>
      </c>
      <c r="F1051" s="498" t="e">
        <v>#N/A</v>
      </c>
      <c r="G1051" s="498" t="e">
        <v>#N/A</v>
      </c>
      <c r="H1051" s="498" t="e">
        <v>#N/A</v>
      </c>
      <c r="I1051" s="498" t="e">
        <v>#N/A</v>
      </c>
      <c r="J1051" s="498" t="e">
        <v>#N/A</v>
      </c>
      <c r="K1051" s="498" t="e">
        <v>#N/A</v>
      </c>
      <c r="L1051" s="498" t="e">
        <v>#N/A</v>
      </c>
      <c r="M1051" s="498" t="e">
        <v>#N/A</v>
      </c>
      <c r="N1051" s="498" t="e">
        <v>#N/A</v>
      </c>
      <c r="O1051" s="499" t="e">
        <v>#N/A</v>
      </c>
      <c r="P1051" s="499" t="e">
        <v>#N/A</v>
      </c>
      <c r="Q1051" s="499" t="e">
        <v>#N/A</v>
      </c>
      <c r="R1051" s="499" t="e">
        <v>#N/A</v>
      </c>
      <c r="S1051" s="499" t="e">
        <v>#N/A</v>
      </c>
      <c r="T1051" s="499" t="e">
        <v>#N/A</v>
      </c>
      <c r="U1051" s="499" t="e">
        <v>#N/A</v>
      </c>
      <c r="V1051" s="499" t="e">
        <v>#N/A</v>
      </c>
      <c r="W1051" s="499" t="e">
        <v>#N/A</v>
      </c>
    </row>
    <row r="1052" spans="1:23" customFormat="1" x14ac:dyDescent="0.3">
      <c r="A1052" s="225" t="s">
        <v>1364</v>
      </c>
      <c r="B1052" s="496" t="s">
        <v>1345</v>
      </c>
      <c r="C1052" s="496" t="s">
        <v>560</v>
      </c>
      <c r="D1052" s="496" t="s">
        <v>538</v>
      </c>
      <c r="E1052" s="497" t="e">
        <v>#N/A</v>
      </c>
      <c r="F1052" s="498" t="e">
        <v>#N/A</v>
      </c>
      <c r="G1052" s="498" t="e">
        <v>#N/A</v>
      </c>
      <c r="H1052" s="498" t="e">
        <v>#N/A</v>
      </c>
      <c r="I1052" s="498" t="e">
        <v>#N/A</v>
      </c>
      <c r="J1052" s="498" t="e">
        <v>#N/A</v>
      </c>
      <c r="K1052" s="498" t="e">
        <v>#N/A</v>
      </c>
      <c r="L1052" s="498" t="e">
        <v>#N/A</v>
      </c>
      <c r="M1052" s="498" t="e">
        <v>#N/A</v>
      </c>
      <c r="N1052" s="498" t="e">
        <v>#N/A</v>
      </c>
      <c r="O1052" s="499" t="e">
        <v>#N/A</v>
      </c>
      <c r="P1052" s="499" t="e">
        <v>#N/A</v>
      </c>
      <c r="Q1052" s="499" t="e">
        <v>#N/A</v>
      </c>
      <c r="R1052" s="499" t="e">
        <v>#N/A</v>
      </c>
      <c r="S1052" s="499" t="e">
        <v>#N/A</v>
      </c>
      <c r="T1052" s="499" t="e">
        <v>#N/A</v>
      </c>
      <c r="U1052" s="499" t="e">
        <v>#N/A</v>
      </c>
      <c r="V1052" s="499" t="e">
        <v>#N/A</v>
      </c>
      <c r="W1052" s="499" t="e">
        <v>#N/A</v>
      </c>
    </row>
    <row r="1053" spans="1:23" customFormat="1" x14ac:dyDescent="0.3">
      <c r="A1053" s="225" t="s">
        <v>1365</v>
      </c>
      <c r="B1053" s="496" t="s">
        <v>1345</v>
      </c>
      <c r="C1053" s="496" t="s">
        <v>560</v>
      </c>
      <c r="D1053" s="496" t="s">
        <v>540</v>
      </c>
      <c r="E1053" s="497" t="e">
        <v>#N/A</v>
      </c>
      <c r="F1053" s="498" t="e">
        <v>#N/A</v>
      </c>
      <c r="G1053" s="498" t="e">
        <v>#N/A</v>
      </c>
      <c r="H1053" s="498" t="e">
        <v>#N/A</v>
      </c>
      <c r="I1053" s="498" t="e">
        <v>#N/A</v>
      </c>
      <c r="J1053" s="498" t="e">
        <v>#N/A</v>
      </c>
      <c r="K1053" s="498" t="e">
        <v>#N/A</v>
      </c>
      <c r="L1053" s="498" t="e">
        <v>#N/A</v>
      </c>
      <c r="M1053" s="498" t="e">
        <v>#N/A</v>
      </c>
      <c r="N1053" s="498" t="e">
        <v>#N/A</v>
      </c>
      <c r="O1053" s="499" t="e">
        <v>#N/A</v>
      </c>
      <c r="P1053" s="499" t="e">
        <v>#N/A</v>
      </c>
      <c r="Q1053" s="499" t="e">
        <v>#N/A</v>
      </c>
      <c r="R1053" s="499" t="e">
        <v>#N/A</v>
      </c>
      <c r="S1053" s="499" t="e">
        <v>#N/A</v>
      </c>
      <c r="T1053" s="499" t="e">
        <v>#N/A</v>
      </c>
      <c r="U1053" s="499" t="e">
        <v>#N/A</v>
      </c>
      <c r="V1053" s="499" t="e">
        <v>#N/A</v>
      </c>
      <c r="W1053" s="499" t="e">
        <v>#N/A</v>
      </c>
    </row>
    <row r="1054" spans="1:23" customFormat="1" x14ac:dyDescent="0.3">
      <c r="A1054" s="225" t="s">
        <v>1366</v>
      </c>
      <c r="B1054" s="496" t="s">
        <v>1345</v>
      </c>
      <c r="C1054" s="496" t="s">
        <v>560</v>
      </c>
      <c r="D1054" s="496" t="s">
        <v>542</v>
      </c>
      <c r="E1054" s="497" t="e">
        <v>#N/A</v>
      </c>
      <c r="F1054" s="498" t="e">
        <v>#N/A</v>
      </c>
      <c r="G1054" s="498" t="e">
        <v>#N/A</v>
      </c>
      <c r="H1054" s="498" t="e">
        <v>#N/A</v>
      </c>
      <c r="I1054" s="498" t="e">
        <v>#N/A</v>
      </c>
      <c r="J1054" s="498" t="e">
        <v>#N/A</v>
      </c>
      <c r="K1054" s="498" t="e">
        <v>#N/A</v>
      </c>
      <c r="L1054" s="498" t="e">
        <v>#N/A</v>
      </c>
      <c r="M1054" s="498" t="e">
        <v>#N/A</v>
      </c>
      <c r="N1054" s="498" t="e">
        <v>#N/A</v>
      </c>
      <c r="O1054" s="499" t="e">
        <v>#N/A</v>
      </c>
      <c r="P1054" s="499" t="e">
        <v>#N/A</v>
      </c>
      <c r="Q1054" s="499" t="e">
        <v>#N/A</v>
      </c>
      <c r="R1054" s="499" t="e">
        <v>#N/A</v>
      </c>
      <c r="S1054" s="499" t="e">
        <v>#N/A</v>
      </c>
      <c r="T1054" s="499" t="e">
        <v>#N/A</v>
      </c>
      <c r="U1054" s="499" t="e">
        <v>#N/A</v>
      </c>
      <c r="V1054" s="499" t="e">
        <v>#N/A</v>
      </c>
      <c r="W1054" s="499" t="e">
        <v>#N/A</v>
      </c>
    </row>
    <row r="1055" spans="1:23" customFormat="1" x14ac:dyDescent="0.3">
      <c r="A1055" s="225" t="s">
        <v>1367</v>
      </c>
      <c r="B1055" s="496" t="s">
        <v>1345</v>
      </c>
      <c r="C1055" s="496" t="s">
        <v>560</v>
      </c>
      <c r="D1055" s="496" t="s">
        <v>544</v>
      </c>
      <c r="E1055" s="497" t="e">
        <v>#N/A</v>
      </c>
      <c r="F1055" s="498" t="e">
        <v>#N/A</v>
      </c>
      <c r="G1055" s="498" t="e">
        <v>#N/A</v>
      </c>
      <c r="H1055" s="498" t="e">
        <v>#N/A</v>
      </c>
      <c r="I1055" s="498" t="e">
        <v>#N/A</v>
      </c>
      <c r="J1055" s="498" t="e">
        <v>#N/A</v>
      </c>
      <c r="K1055" s="498" t="e">
        <v>#N/A</v>
      </c>
      <c r="L1055" s="498" t="e">
        <v>#N/A</v>
      </c>
      <c r="M1055" s="498" t="e">
        <v>#N/A</v>
      </c>
      <c r="N1055" s="498" t="e">
        <v>#N/A</v>
      </c>
      <c r="O1055" s="499" t="e">
        <v>#N/A</v>
      </c>
      <c r="P1055" s="499" t="e">
        <v>#N/A</v>
      </c>
      <c r="Q1055" s="499" t="e">
        <v>#N/A</v>
      </c>
      <c r="R1055" s="499" t="e">
        <v>#N/A</v>
      </c>
      <c r="S1055" s="499" t="e">
        <v>#N/A</v>
      </c>
      <c r="T1055" s="499" t="e">
        <v>#N/A</v>
      </c>
      <c r="U1055" s="499" t="e">
        <v>#N/A</v>
      </c>
      <c r="V1055" s="499" t="e">
        <v>#N/A</v>
      </c>
      <c r="W1055" s="499" t="e">
        <v>#N/A</v>
      </c>
    </row>
    <row r="1056" spans="1:23" customFormat="1" x14ac:dyDescent="0.3">
      <c r="A1056" s="225" t="s">
        <v>1368</v>
      </c>
      <c r="B1056" s="496" t="s">
        <v>1345</v>
      </c>
      <c r="C1056" s="496" t="s">
        <v>560</v>
      </c>
      <c r="D1056" s="496" t="s">
        <v>546</v>
      </c>
      <c r="E1056" s="497" t="e">
        <v>#N/A</v>
      </c>
      <c r="F1056" s="498" t="e">
        <v>#N/A</v>
      </c>
      <c r="G1056" s="498" t="e">
        <v>#N/A</v>
      </c>
      <c r="H1056" s="498" t="e">
        <v>#N/A</v>
      </c>
      <c r="I1056" s="498" t="e">
        <v>#N/A</v>
      </c>
      <c r="J1056" s="498" t="e">
        <v>#N/A</v>
      </c>
      <c r="K1056" s="498" t="e">
        <v>#N/A</v>
      </c>
      <c r="L1056" s="498" t="e">
        <v>#N/A</v>
      </c>
      <c r="M1056" s="498" t="e">
        <v>#N/A</v>
      </c>
      <c r="N1056" s="498" t="e">
        <v>#N/A</v>
      </c>
      <c r="O1056" s="499" t="e">
        <v>#N/A</v>
      </c>
      <c r="P1056" s="499" t="e">
        <v>#N/A</v>
      </c>
      <c r="Q1056" s="499" t="e">
        <v>#N/A</v>
      </c>
      <c r="R1056" s="499" t="e">
        <v>#N/A</v>
      </c>
      <c r="S1056" s="499" t="e">
        <v>#N/A</v>
      </c>
      <c r="T1056" s="499" t="e">
        <v>#N/A</v>
      </c>
      <c r="U1056" s="499" t="e">
        <v>#N/A</v>
      </c>
      <c r="V1056" s="499" t="e">
        <v>#N/A</v>
      </c>
      <c r="W1056" s="499" t="e">
        <v>#N/A</v>
      </c>
    </row>
    <row r="1057" spans="1:23" customFormat="1" x14ac:dyDescent="0.3">
      <c r="A1057" s="225" t="s">
        <v>1369</v>
      </c>
      <c r="B1057" s="496" t="s">
        <v>1345</v>
      </c>
      <c r="C1057" s="496" t="s">
        <v>560</v>
      </c>
      <c r="D1057" s="496" t="s">
        <v>548</v>
      </c>
      <c r="E1057" s="497" t="e">
        <v>#N/A</v>
      </c>
      <c r="F1057" s="498" t="e">
        <v>#N/A</v>
      </c>
      <c r="G1057" s="498" t="e">
        <v>#N/A</v>
      </c>
      <c r="H1057" s="498" t="e">
        <v>#N/A</v>
      </c>
      <c r="I1057" s="498" t="e">
        <v>#N/A</v>
      </c>
      <c r="J1057" s="498" t="e">
        <v>#N/A</v>
      </c>
      <c r="K1057" s="498" t="e">
        <v>#N/A</v>
      </c>
      <c r="L1057" s="498" t="e">
        <v>#N/A</v>
      </c>
      <c r="M1057" s="498" t="e">
        <v>#N/A</v>
      </c>
      <c r="N1057" s="498" t="e">
        <v>#N/A</v>
      </c>
      <c r="O1057" s="499" t="e">
        <v>#N/A</v>
      </c>
      <c r="P1057" s="499" t="e">
        <v>#N/A</v>
      </c>
      <c r="Q1057" s="499" t="e">
        <v>#N/A</v>
      </c>
      <c r="R1057" s="499" t="e">
        <v>#N/A</v>
      </c>
      <c r="S1057" s="499" t="e">
        <v>#N/A</v>
      </c>
      <c r="T1057" s="499" t="e">
        <v>#N/A</v>
      </c>
      <c r="U1057" s="499" t="e">
        <v>#N/A</v>
      </c>
      <c r="V1057" s="499" t="e">
        <v>#N/A</v>
      </c>
      <c r="W1057" s="499" t="e">
        <v>#N/A</v>
      </c>
    </row>
    <row r="1058" spans="1:23" customFormat="1" x14ac:dyDescent="0.3">
      <c r="A1058" s="225" t="s">
        <v>1370</v>
      </c>
      <c r="B1058" s="496" t="s">
        <v>1345</v>
      </c>
      <c r="C1058" s="496" t="s">
        <v>560</v>
      </c>
      <c r="D1058" s="496" t="s">
        <v>550</v>
      </c>
      <c r="E1058" s="497" t="e">
        <v>#N/A</v>
      </c>
      <c r="F1058" s="498" t="e">
        <v>#N/A</v>
      </c>
      <c r="G1058" s="498" t="e">
        <v>#N/A</v>
      </c>
      <c r="H1058" s="498" t="e">
        <v>#N/A</v>
      </c>
      <c r="I1058" s="498" t="e">
        <v>#N/A</v>
      </c>
      <c r="J1058" s="498" t="e">
        <v>#N/A</v>
      </c>
      <c r="K1058" s="498" t="e">
        <v>#N/A</v>
      </c>
      <c r="L1058" s="498" t="e">
        <v>#N/A</v>
      </c>
      <c r="M1058" s="498" t="e">
        <v>#N/A</v>
      </c>
      <c r="N1058" s="498" t="e">
        <v>#N/A</v>
      </c>
      <c r="O1058" s="499" t="e">
        <v>#N/A</v>
      </c>
      <c r="P1058" s="499" t="e">
        <v>#N/A</v>
      </c>
      <c r="Q1058" s="499" t="e">
        <v>#N/A</v>
      </c>
      <c r="R1058" s="499" t="e">
        <v>#N/A</v>
      </c>
      <c r="S1058" s="499" t="e">
        <v>#N/A</v>
      </c>
      <c r="T1058" s="499" t="e">
        <v>#N/A</v>
      </c>
      <c r="U1058" s="499" t="e">
        <v>#N/A</v>
      </c>
      <c r="V1058" s="499" t="e">
        <v>#N/A</v>
      </c>
      <c r="W1058" s="499" t="e">
        <v>#N/A</v>
      </c>
    </row>
    <row r="1059" spans="1:23" customFormat="1" x14ac:dyDescent="0.3">
      <c r="A1059" s="225" t="s">
        <v>1371</v>
      </c>
      <c r="B1059" s="496" t="s">
        <v>1345</v>
      </c>
      <c r="C1059" s="496" t="s">
        <v>560</v>
      </c>
      <c r="D1059" s="496" t="s">
        <v>552</v>
      </c>
      <c r="E1059" s="497" t="e">
        <v>#N/A</v>
      </c>
      <c r="F1059" s="498" t="e">
        <v>#N/A</v>
      </c>
      <c r="G1059" s="498" t="e">
        <v>#N/A</v>
      </c>
      <c r="H1059" s="498" t="e">
        <v>#N/A</v>
      </c>
      <c r="I1059" s="498" t="e">
        <v>#N/A</v>
      </c>
      <c r="J1059" s="498" t="e">
        <v>#N/A</v>
      </c>
      <c r="K1059" s="498" t="e">
        <v>#N/A</v>
      </c>
      <c r="L1059" s="498" t="e">
        <v>#N/A</v>
      </c>
      <c r="M1059" s="498" t="e">
        <v>#N/A</v>
      </c>
      <c r="N1059" s="498" t="e">
        <v>#N/A</v>
      </c>
      <c r="O1059" s="499" t="e">
        <v>#N/A</v>
      </c>
      <c r="P1059" s="499" t="e">
        <v>#N/A</v>
      </c>
      <c r="Q1059" s="499" t="e">
        <v>#N/A</v>
      </c>
      <c r="R1059" s="499" t="e">
        <v>#N/A</v>
      </c>
      <c r="S1059" s="499" t="e">
        <v>#N/A</v>
      </c>
      <c r="T1059" s="499" t="e">
        <v>#N/A</v>
      </c>
      <c r="U1059" s="499" t="e">
        <v>#N/A</v>
      </c>
      <c r="V1059" s="499" t="e">
        <v>#N/A</v>
      </c>
      <c r="W1059" s="499" t="e">
        <v>#N/A</v>
      </c>
    </row>
    <row r="1060" spans="1:23" customFormat="1" x14ac:dyDescent="0.3">
      <c r="A1060" s="225" t="s">
        <v>1372</v>
      </c>
      <c r="B1060" s="496" t="s">
        <v>1345</v>
      </c>
      <c r="C1060" s="496" t="s">
        <v>560</v>
      </c>
      <c r="D1060" s="496" t="s">
        <v>554</v>
      </c>
      <c r="E1060" s="497" t="e">
        <v>#N/A</v>
      </c>
      <c r="F1060" s="498" t="e">
        <v>#N/A</v>
      </c>
      <c r="G1060" s="498" t="e">
        <v>#N/A</v>
      </c>
      <c r="H1060" s="498" t="e">
        <v>#N/A</v>
      </c>
      <c r="I1060" s="498" t="e">
        <v>#N/A</v>
      </c>
      <c r="J1060" s="498" t="e">
        <v>#N/A</v>
      </c>
      <c r="K1060" s="498" t="e">
        <v>#N/A</v>
      </c>
      <c r="L1060" s="498" t="e">
        <v>#N/A</v>
      </c>
      <c r="M1060" s="498" t="e">
        <v>#N/A</v>
      </c>
      <c r="N1060" s="498" t="e">
        <v>#N/A</v>
      </c>
      <c r="O1060" s="499" t="e">
        <v>#N/A</v>
      </c>
      <c r="P1060" s="499" t="e">
        <v>#N/A</v>
      </c>
      <c r="Q1060" s="499" t="e">
        <v>#N/A</v>
      </c>
      <c r="R1060" s="499" t="e">
        <v>#N/A</v>
      </c>
      <c r="S1060" s="499" t="e">
        <v>#N/A</v>
      </c>
      <c r="T1060" s="499" t="e">
        <v>#N/A</v>
      </c>
      <c r="U1060" s="499" t="e">
        <v>#N/A</v>
      </c>
      <c r="V1060" s="499" t="e">
        <v>#N/A</v>
      </c>
      <c r="W1060" s="499" t="e">
        <v>#N/A</v>
      </c>
    </row>
    <row r="1061" spans="1:23" customFormat="1" x14ac:dyDescent="0.3">
      <c r="A1061" s="225" t="s">
        <v>1373</v>
      </c>
      <c r="B1061" s="496" t="s">
        <v>1345</v>
      </c>
      <c r="C1061" s="496" t="s">
        <v>560</v>
      </c>
      <c r="D1061" s="496" t="s">
        <v>556</v>
      </c>
      <c r="E1061" s="497" t="e">
        <v>#N/A</v>
      </c>
      <c r="F1061" s="498" t="e">
        <v>#N/A</v>
      </c>
      <c r="G1061" s="498" t="e">
        <v>#N/A</v>
      </c>
      <c r="H1061" s="498" t="e">
        <v>#N/A</v>
      </c>
      <c r="I1061" s="498" t="e">
        <v>#N/A</v>
      </c>
      <c r="J1061" s="498" t="e">
        <v>#N/A</v>
      </c>
      <c r="K1061" s="498" t="e">
        <v>#N/A</v>
      </c>
      <c r="L1061" s="498" t="e">
        <v>#N/A</v>
      </c>
      <c r="M1061" s="498" t="e">
        <v>#N/A</v>
      </c>
      <c r="N1061" s="498" t="e">
        <v>#N/A</v>
      </c>
      <c r="O1061" s="499" t="e">
        <v>#N/A</v>
      </c>
      <c r="P1061" s="499" t="e">
        <v>#N/A</v>
      </c>
      <c r="Q1061" s="499" t="e">
        <v>#N/A</v>
      </c>
      <c r="R1061" s="499" t="e">
        <v>#N/A</v>
      </c>
      <c r="S1061" s="499" t="e">
        <v>#N/A</v>
      </c>
      <c r="T1061" s="499" t="e">
        <v>#N/A</v>
      </c>
      <c r="U1061" s="499" t="e">
        <v>#N/A</v>
      </c>
      <c r="V1061" s="499" t="e">
        <v>#N/A</v>
      </c>
      <c r="W1061" s="499" t="e">
        <v>#N/A</v>
      </c>
    </row>
    <row r="1062" spans="1:23" customFormat="1" x14ac:dyDescent="0.3">
      <c r="A1062" s="225" t="s">
        <v>1374</v>
      </c>
      <c r="B1062" s="496" t="s">
        <v>1345</v>
      </c>
      <c r="C1062" s="496" t="s">
        <v>560</v>
      </c>
      <c r="D1062" s="496" t="s">
        <v>558</v>
      </c>
      <c r="E1062" s="497" t="e">
        <v>#N/A</v>
      </c>
      <c r="F1062" s="498" t="e">
        <v>#N/A</v>
      </c>
      <c r="G1062" s="498" t="e">
        <v>#N/A</v>
      </c>
      <c r="H1062" s="498" t="e">
        <v>#N/A</v>
      </c>
      <c r="I1062" s="498" t="e">
        <v>#N/A</v>
      </c>
      <c r="J1062" s="498" t="e">
        <v>#N/A</v>
      </c>
      <c r="K1062" s="498" t="e">
        <v>#N/A</v>
      </c>
      <c r="L1062" s="498" t="e">
        <v>#N/A</v>
      </c>
      <c r="M1062" s="498" t="e">
        <v>#N/A</v>
      </c>
      <c r="N1062" s="498" t="e">
        <v>#N/A</v>
      </c>
      <c r="O1062" s="499" t="e">
        <v>#N/A</v>
      </c>
      <c r="P1062" s="499" t="e">
        <v>#N/A</v>
      </c>
      <c r="Q1062" s="499" t="e">
        <v>#N/A</v>
      </c>
      <c r="R1062" s="499" t="e">
        <v>#N/A</v>
      </c>
      <c r="S1062" s="499" t="e">
        <v>#N/A</v>
      </c>
      <c r="T1062" s="499" t="e">
        <v>#N/A</v>
      </c>
      <c r="U1062" s="499" t="e">
        <v>#N/A</v>
      </c>
      <c r="V1062" s="499" t="e">
        <v>#N/A</v>
      </c>
      <c r="W1062" s="499" t="e">
        <v>#N/A</v>
      </c>
    </row>
    <row r="1063" spans="1:23" customFormat="1" x14ac:dyDescent="0.3">
      <c r="A1063" s="225" t="s">
        <v>2000</v>
      </c>
      <c r="B1063" s="496" t="s">
        <v>1345</v>
      </c>
      <c r="C1063" s="496" t="s">
        <v>560</v>
      </c>
      <c r="D1063" s="496" t="s">
        <v>1718</v>
      </c>
      <c r="E1063" s="497" t="e">
        <v>#N/A</v>
      </c>
      <c r="F1063" s="498" t="e">
        <v>#N/A</v>
      </c>
      <c r="G1063" s="498" t="e">
        <v>#N/A</v>
      </c>
      <c r="H1063" s="498" t="e">
        <v>#N/A</v>
      </c>
      <c r="I1063" s="498" t="e">
        <v>#N/A</v>
      </c>
      <c r="J1063" s="498" t="e">
        <v>#N/A</v>
      </c>
      <c r="K1063" s="498" t="e">
        <v>#N/A</v>
      </c>
      <c r="L1063" s="498" t="e">
        <v>#N/A</v>
      </c>
      <c r="M1063" s="498" t="e">
        <v>#N/A</v>
      </c>
      <c r="N1063" s="498" t="e">
        <v>#N/A</v>
      </c>
      <c r="O1063" s="499" t="e">
        <v>#N/A</v>
      </c>
      <c r="P1063" s="499" t="e">
        <v>#N/A</v>
      </c>
      <c r="Q1063" s="499" t="e">
        <v>#N/A</v>
      </c>
      <c r="R1063" s="499" t="e">
        <v>#N/A</v>
      </c>
      <c r="S1063" s="499" t="e">
        <v>#N/A</v>
      </c>
      <c r="T1063" s="499" t="e">
        <v>#N/A</v>
      </c>
      <c r="U1063" s="499" t="e">
        <v>#N/A</v>
      </c>
      <c r="V1063" s="499" t="e">
        <v>#N/A</v>
      </c>
      <c r="W1063" s="499" t="e">
        <v>#N/A</v>
      </c>
    </row>
    <row r="1064" spans="1:23" customFormat="1" x14ac:dyDescent="0.3">
      <c r="A1064" s="225" t="s">
        <v>2001</v>
      </c>
      <c r="B1064" s="496" t="s">
        <v>1345</v>
      </c>
      <c r="C1064" s="496" t="s">
        <v>560</v>
      </c>
      <c r="D1064" s="496" t="s">
        <v>1720</v>
      </c>
      <c r="E1064" s="497" t="e">
        <v>#N/A</v>
      </c>
      <c r="F1064" s="498" t="e">
        <v>#N/A</v>
      </c>
      <c r="G1064" s="498" t="e">
        <v>#N/A</v>
      </c>
      <c r="H1064" s="498" t="e">
        <v>#N/A</v>
      </c>
      <c r="I1064" s="498" t="e">
        <v>#N/A</v>
      </c>
      <c r="J1064" s="498" t="e">
        <v>#N/A</v>
      </c>
      <c r="K1064" s="498" t="e">
        <v>#N/A</v>
      </c>
      <c r="L1064" s="498" t="e">
        <v>#N/A</v>
      </c>
      <c r="M1064" s="498" t="e">
        <v>#N/A</v>
      </c>
      <c r="N1064" s="498" t="e">
        <v>#N/A</v>
      </c>
      <c r="O1064" s="499" t="e">
        <v>#N/A</v>
      </c>
      <c r="P1064" s="499" t="e">
        <v>#N/A</v>
      </c>
      <c r="Q1064" s="499" t="e">
        <v>#N/A</v>
      </c>
      <c r="R1064" s="499" t="e">
        <v>#N/A</v>
      </c>
      <c r="S1064" s="499" t="e">
        <v>#N/A</v>
      </c>
      <c r="T1064" s="499" t="e">
        <v>#N/A</v>
      </c>
      <c r="U1064" s="499" t="e">
        <v>#N/A</v>
      </c>
      <c r="V1064" s="499" t="e">
        <v>#N/A</v>
      </c>
      <c r="W1064" s="499" t="e">
        <v>#N/A</v>
      </c>
    </row>
    <row r="1065" spans="1:23" customFormat="1" x14ac:dyDescent="0.3">
      <c r="A1065" s="225" t="s">
        <v>2002</v>
      </c>
      <c r="B1065" s="496" t="s">
        <v>1345</v>
      </c>
      <c r="C1065" s="496" t="s">
        <v>593</v>
      </c>
      <c r="D1065" s="496" t="s">
        <v>594</v>
      </c>
      <c r="E1065" s="497" t="e">
        <v>#N/A</v>
      </c>
      <c r="F1065" s="498" t="e">
        <v>#N/A</v>
      </c>
      <c r="G1065" s="498" t="e">
        <v>#N/A</v>
      </c>
      <c r="H1065" s="498" t="e">
        <v>#N/A</v>
      </c>
      <c r="I1065" s="498" t="e">
        <v>#N/A</v>
      </c>
      <c r="J1065" s="498" t="e">
        <v>#N/A</v>
      </c>
      <c r="K1065" s="498" t="e">
        <v>#N/A</v>
      </c>
      <c r="L1065" s="498" t="e">
        <v>#N/A</v>
      </c>
      <c r="M1065" s="498" t="e">
        <v>#N/A</v>
      </c>
      <c r="N1065" s="498" t="e">
        <v>#N/A</v>
      </c>
      <c r="O1065" s="499" t="e">
        <v>#N/A</v>
      </c>
      <c r="P1065" s="499" t="e">
        <v>#N/A</v>
      </c>
      <c r="Q1065" s="499" t="e">
        <v>#N/A</v>
      </c>
      <c r="R1065" s="499" t="e">
        <v>#N/A</v>
      </c>
      <c r="S1065" s="499" t="e">
        <v>#N/A</v>
      </c>
      <c r="T1065" s="499" t="e">
        <v>#N/A</v>
      </c>
      <c r="U1065" s="499" t="e">
        <v>#N/A</v>
      </c>
      <c r="V1065" s="499" t="e">
        <v>#N/A</v>
      </c>
      <c r="W1065" s="499" t="e">
        <v>#N/A</v>
      </c>
    </row>
    <row r="1066" spans="1:23" customFormat="1" x14ac:dyDescent="0.3">
      <c r="A1066" s="225" t="s">
        <v>1396</v>
      </c>
      <c r="B1066" s="496" t="s">
        <v>1345</v>
      </c>
      <c r="C1066" s="496" t="s">
        <v>593</v>
      </c>
      <c r="D1066" s="496" t="s">
        <v>540</v>
      </c>
      <c r="E1066" s="497" t="e">
        <v>#N/A</v>
      </c>
      <c r="F1066" s="498" t="e">
        <v>#N/A</v>
      </c>
      <c r="G1066" s="498" t="e">
        <v>#N/A</v>
      </c>
      <c r="H1066" s="498" t="e">
        <v>#N/A</v>
      </c>
      <c r="I1066" s="498" t="e">
        <v>#N/A</v>
      </c>
      <c r="J1066" s="498" t="e">
        <v>#N/A</v>
      </c>
      <c r="K1066" s="498" t="e">
        <v>#N/A</v>
      </c>
      <c r="L1066" s="498" t="e">
        <v>#N/A</v>
      </c>
      <c r="M1066" s="498" t="e">
        <v>#N/A</v>
      </c>
      <c r="N1066" s="498" t="e">
        <v>#N/A</v>
      </c>
      <c r="O1066" s="499" t="e">
        <v>#N/A</v>
      </c>
      <c r="P1066" s="499" t="e">
        <v>#N/A</v>
      </c>
      <c r="Q1066" s="499" t="e">
        <v>#N/A</v>
      </c>
      <c r="R1066" s="499" t="e">
        <v>#N/A</v>
      </c>
      <c r="S1066" s="499" t="e">
        <v>#N/A</v>
      </c>
      <c r="T1066" s="499" t="e">
        <v>#N/A</v>
      </c>
      <c r="U1066" s="499" t="e">
        <v>#N/A</v>
      </c>
      <c r="V1066" s="499" t="e">
        <v>#N/A</v>
      </c>
      <c r="W1066" s="499" t="e">
        <v>#N/A</v>
      </c>
    </row>
    <row r="1067" spans="1:23" customFormat="1" x14ac:dyDescent="0.3">
      <c r="A1067" s="225" t="s">
        <v>1397</v>
      </c>
      <c r="B1067" s="496" t="s">
        <v>1345</v>
      </c>
      <c r="C1067" s="496" t="s">
        <v>593</v>
      </c>
      <c r="D1067" s="496" t="s">
        <v>542</v>
      </c>
      <c r="E1067" s="497" t="e">
        <v>#N/A</v>
      </c>
      <c r="F1067" s="498" t="e">
        <v>#N/A</v>
      </c>
      <c r="G1067" s="498" t="e">
        <v>#N/A</v>
      </c>
      <c r="H1067" s="498" t="e">
        <v>#N/A</v>
      </c>
      <c r="I1067" s="498" t="e">
        <v>#N/A</v>
      </c>
      <c r="J1067" s="498" t="e">
        <v>#N/A</v>
      </c>
      <c r="K1067" s="498" t="e">
        <v>#N/A</v>
      </c>
      <c r="L1067" s="498" t="e">
        <v>#N/A</v>
      </c>
      <c r="M1067" s="498" t="e">
        <v>#N/A</v>
      </c>
      <c r="N1067" s="498" t="e">
        <v>#N/A</v>
      </c>
      <c r="O1067" s="499" t="e">
        <v>#N/A</v>
      </c>
      <c r="P1067" s="499" t="e">
        <v>#N/A</v>
      </c>
      <c r="Q1067" s="499" t="e">
        <v>#N/A</v>
      </c>
      <c r="R1067" s="499" t="e">
        <v>#N/A</v>
      </c>
      <c r="S1067" s="499" t="e">
        <v>#N/A</v>
      </c>
      <c r="T1067" s="499" t="e">
        <v>#N/A</v>
      </c>
      <c r="U1067" s="499" t="e">
        <v>#N/A</v>
      </c>
      <c r="V1067" s="499" t="e">
        <v>#N/A</v>
      </c>
      <c r="W1067" s="499" t="e">
        <v>#N/A</v>
      </c>
    </row>
    <row r="1068" spans="1:23" customFormat="1" x14ac:dyDescent="0.3">
      <c r="A1068" s="225" t="s">
        <v>1398</v>
      </c>
      <c r="B1068" s="496" t="s">
        <v>1345</v>
      </c>
      <c r="C1068" s="496" t="s">
        <v>593</v>
      </c>
      <c r="D1068" s="496" t="s">
        <v>544</v>
      </c>
      <c r="E1068" s="497" t="e">
        <v>#N/A</v>
      </c>
      <c r="F1068" s="498" t="e">
        <v>#N/A</v>
      </c>
      <c r="G1068" s="498" t="e">
        <v>#N/A</v>
      </c>
      <c r="H1068" s="498" t="e">
        <v>#N/A</v>
      </c>
      <c r="I1068" s="498" t="e">
        <v>#N/A</v>
      </c>
      <c r="J1068" s="498" t="e">
        <v>#N/A</v>
      </c>
      <c r="K1068" s="498" t="e">
        <v>#N/A</v>
      </c>
      <c r="L1068" s="498" t="e">
        <v>#N/A</v>
      </c>
      <c r="M1068" s="498" t="e">
        <v>#N/A</v>
      </c>
      <c r="N1068" s="498" t="e">
        <v>#N/A</v>
      </c>
      <c r="O1068" s="499" t="e">
        <v>#N/A</v>
      </c>
      <c r="P1068" s="499" t="e">
        <v>#N/A</v>
      </c>
      <c r="Q1068" s="499" t="e">
        <v>#N/A</v>
      </c>
      <c r="R1068" s="499" t="e">
        <v>#N/A</v>
      </c>
      <c r="S1068" s="499" t="e">
        <v>#N/A</v>
      </c>
      <c r="T1068" s="499" t="e">
        <v>#N/A</v>
      </c>
      <c r="U1068" s="499" t="e">
        <v>#N/A</v>
      </c>
      <c r="V1068" s="499" t="e">
        <v>#N/A</v>
      </c>
      <c r="W1068" s="499" t="e">
        <v>#N/A</v>
      </c>
    </row>
    <row r="1069" spans="1:23" customFormat="1" x14ac:dyDescent="0.3">
      <c r="A1069" s="225" t="s">
        <v>1399</v>
      </c>
      <c r="B1069" s="496" t="s">
        <v>1345</v>
      </c>
      <c r="C1069" s="496" t="s">
        <v>593</v>
      </c>
      <c r="D1069" s="496" t="s">
        <v>546</v>
      </c>
      <c r="E1069" s="497" t="e">
        <v>#N/A</v>
      </c>
      <c r="F1069" s="498" t="e">
        <v>#N/A</v>
      </c>
      <c r="G1069" s="498" t="e">
        <v>#N/A</v>
      </c>
      <c r="H1069" s="498" t="e">
        <v>#N/A</v>
      </c>
      <c r="I1069" s="498" t="e">
        <v>#N/A</v>
      </c>
      <c r="J1069" s="498" t="e">
        <v>#N/A</v>
      </c>
      <c r="K1069" s="498" t="e">
        <v>#N/A</v>
      </c>
      <c r="L1069" s="498" t="e">
        <v>#N/A</v>
      </c>
      <c r="M1069" s="498" t="e">
        <v>#N/A</v>
      </c>
      <c r="N1069" s="498" t="e">
        <v>#N/A</v>
      </c>
      <c r="O1069" s="499" t="e">
        <v>#N/A</v>
      </c>
      <c r="P1069" s="499" t="e">
        <v>#N/A</v>
      </c>
      <c r="Q1069" s="499" t="e">
        <v>#N/A</v>
      </c>
      <c r="R1069" s="499" t="e">
        <v>#N/A</v>
      </c>
      <c r="S1069" s="499" t="e">
        <v>#N/A</v>
      </c>
      <c r="T1069" s="499" t="e">
        <v>#N/A</v>
      </c>
      <c r="U1069" s="499" t="e">
        <v>#N/A</v>
      </c>
      <c r="V1069" s="499" t="e">
        <v>#N/A</v>
      </c>
      <c r="W1069" s="499" t="e">
        <v>#N/A</v>
      </c>
    </row>
    <row r="1070" spans="1:23" customFormat="1" x14ac:dyDescent="0.3">
      <c r="A1070" s="225" t="s">
        <v>1400</v>
      </c>
      <c r="B1070" s="496" t="s">
        <v>1345</v>
      </c>
      <c r="C1070" s="496" t="s">
        <v>593</v>
      </c>
      <c r="D1070" s="496" t="s">
        <v>548</v>
      </c>
      <c r="E1070" s="497" t="e">
        <v>#N/A</v>
      </c>
      <c r="F1070" s="498" t="e">
        <v>#N/A</v>
      </c>
      <c r="G1070" s="498" t="e">
        <v>#N/A</v>
      </c>
      <c r="H1070" s="498" t="e">
        <v>#N/A</v>
      </c>
      <c r="I1070" s="498" t="e">
        <v>#N/A</v>
      </c>
      <c r="J1070" s="498" t="e">
        <v>#N/A</v>
      </c>
      <c r="K1070" s="498" t="e">
        <v>#N/A</v>
      </c>
      <c r="L1070" s="498" t="e">
        <v>#N/A</v>
      </c>
      <c r="M1070" s="498" t="e">
        <v>#N/A</v>
      </c>
      <c r="N1070" s="498" t="e">
        <v>#N/A</v>
      </c>
      <c r="O1070" s="499" t="e">
        <v>#N/A</v>
      </c>
      <c r="P1070" s="499" t="e">
        <v>#N/A</v>
      </c>
      <c r="Q1070" s="499" t="e">
        <v>#N/A</v>
      </c>
      <c r="R1070" s="499" t="e">
        <v>#N/A</v>
      </c>
      <c r="S1070" s="499" t="e">
        <v>#N/A</v>
      </c>
      <c r="T1070" s="499" t="e">
        <v>#N/A</v>
      </c>
      <c r="U1070" s="499" t="e">
        <v>#N/A</v>
      </c>
      <c r="V1070" s="499" t="e">
        <v>#N/A</v>
      </c>
      <c r="W1070" s="499" t="e">
        <v>#N/A</v>
      </c>
    </row>
    <row r="1071" spans="1:23" customFormat="1" x14ac:dyDescent="0.3">
      <c r="A1071" s="225" t="s">
        <v>1401</v>
      </c>
      <c r="B1071" s="496" t="s">
        <v>1345</v>
      </c>
      <c r="C1071" s="496" t="s">
        <v>593</v>
      </c>
      <c r="D1071" s="496" t="s">
        <v>550</v>
      </c>
      <c r="E1071" s="497" t="e">
        <v>#N/A</v>
      </c>
      <c r="F1071" s="498" t="e">
        <v>#N/A</v>
      </c>
      <c r="G1071" s="498" t="e">
        <v>#N/A</v>
      </c>
      <c r="H1071" s="498" t="e">
        <v>#N/A</v>
      </c>
      <c r="I1071" s="498" t="e">
        <v>#N/A</v>
      </c>
      <c r="J1071" s="498" t="e">
        <v>#N/A</v>
      </c>
      <c r="K1071" s="498" t="e">
        <v>#N/A</v>
      </c>
      <c r="L1071" s="498" t="e">
        <v>#N/A</v>
      </c>
      <c r="M1071" s="498" t="e">
        <v>#N/A</v>
      </c>
      <c r="N1071" s="498" t="e">
        <v>#N/A</v>
      </c>
      <c r="O1071" s="499" t="e">
        <v>#N/A</v>
      </c>
      <c r="P1071" s="499" t="e">
        <v>#N/A</v>
      </c>
      <c r="Q1071" s="499" t="e">
        <v>#N/A</v>
      </c>
      <c r="R1071" s="499" t="e">
        <v>#N/A</v>
      </c>
      <c r="S1071" s="499" t="e">
        <v>#N/A</v>
      </c>
      <c r="T1071" s="499" t="e">
        <v>#N/A</v>
      </c>
      <c r="U1071" s="499" t="e">
        <v>#N/A</v>
      </c>
      <c r="V1071" s="499" t="e">
        <v>#N/A</v>
      </c>
      <c r="W1071" s="499" t="e">
        <v>#N/A</v>
      </c>
    </row>
    <row r="1072" spans="1:23" customFormat="1" x14ac:dyDescent="0.3">
      <c r="A1072" s="225" t="s">
        <v>1402</v>
      </c>
      <c r="B1072" s="496" t="s">
        <v>1345</v>
      </c>
      <c r="C1072" s="496" t="s">
        <v>593</v>
      </c>
      <c r="D1072" s="496" t="s">
        <v>552</v>
      </c>
      <c r="E1072" s="497" t="e">
        <v>#N/A</v>
      </c>
      <c r="F1072" s="498" t="e">
        <v>#N/A</v>
      </c>
      <c r="G1072" s="498" t="e">
        <v>#N/A</v>
      </c>
      <c r="H1072" s="498" t="e">
        <v>#N/A</v>
      </c>
      <c r="I1072" s="498" t="e">
        <v>#N/A</v>
      </c>
      <c r="J1072" s="498" t="e">
        <v>#N/A</v>
      </c>
      <c r="K1072" s="498" t="e">
        <v>#N/A</v>
      </c>
      <c r="L1072" s="498" t="e">
        <v>#N/A</v>
      </c>
      <c r="M1072" s="498" t="e">
        <v>#N/A</v>
      </c>
      <c r="N1072" s="498" t="e">
        <v>#N/A</v>
      </c>
      <c r="O1072" s="499" t="e">
        <v>#N/A</v>
      </c>
      <c r="P1072" s="499" t="e">
        <v>#N/A</v>
      </c>
      <c r="Q1072" s="499" t="e">
        <v>#N/A</v>
      </c>
      <c r="R1072" s="499" t="e">
        <v>#N/A</v>
      </c>
      <c r="S1072" s="499" t="e">
        <v>#N/A</v>
      </c>
      <c r="T1072" s="499" t="e">
        <v>#N/A</v>
      </c>
      <c r="U1072" s="499" t="e">
        <v>#N/A</v>
      </c>
      <c r="V1072" s="499" t="e">
        <v>#N/A</v>
      </c>
      <c r="W1072" s="499" t="e">
        <v>#N/A</v>
      </c>
    </row>
    <row r="1073" spans="1:23" customFormat="1" x14ac:dyDescent="0.3">
      <c r="A1073" s="225" t="s">
        <v>1403</v>
      </c>
      <c r="B1073" s="496" t="s">
        <v>1345</v>
      </c>
      <c r="C1073" s="496" t="s">
        <v>593</v>
      </c>
      <c r="D1073" s="496" t="s">
        <v>554</v>
      </c>
      <c r="E1073" s="497" t="e">
        <v>#N/A</v>
      </c>
      <c r="F1073" s="498" t="e">
        <v>#N/A</v>
      </c>
      <c r="G1073" s="498" t="e">
        <v>#N/A</v>
      </c>
      <c r="H1073" s="498" t="e">
        <v>#N/A</v>
      </c>
      <c r="I1073" s="498" t="e">
        <v>#N/A</v>
      </c>
      <c r="J1073" s="498" t="e">
        <v>#N/A</v>
      </c>
      <c r="K1073" s="498" t="e">
        <v>#N/A</v>
      </c>
      <c r="L1073" s="498" t="e">
        <v>#N/A</v>
      </c>
      <c r="M1073" s="498" t="e">
        <v>#N/A</v>
      </c>
      <c r="N1073" s="498" t="e">
        <v>#N/A</v>
      </c>
      <c r="O1073" s="499" t="e">
        <v>#N/A</v>
      </c>
      <c r="P1073" s="499" t="e">
        <v>#N/A</v>
      </c>
      <c r="Q1073" s="499" t="e">
        <v>#N/A</v>
      </c>
      <c r="R1073" s="499" t="e">
        <v>#N/A</v>
      </c>
      <c r="S1073" s="499" t="e">
        <v>#N/A</v>
      </c>
      <c r="T1073" s="499" t="e">
        <v>#N/A</v>
      </c>
      <c r="U1073" s="499" t="e">
        <v>#N/A</v>
      </c>
      <c r="V1073" s="499" t="e">
        <v>#N/A</v>
      </c>
      <c r="W1073" s="499" t="e">
        <v>#N/A</v>
      </c>
    </row>
    <row r="1074" spans="1:23" customFormat="1" x14ac:dyDescent="0.3">
      <c r="A1074" s="225" t="s">
        <v>1404</v>
      </c>
      <c r="B1074" s="496" t="s">
        <v>1345</v>
      </c>
      <c r="C1074" s="496" t="s">
        <v>593</v>
      </c>
      <c r="D1074" s="496" t="s">
        <v>556</v>
      </c>
      <c r="E1074" s="497" t="e">
        <v>#N/A</v>
      </c>
      <c r="F1074" s="498" t="e">
        <v>#N/A</v>
      </c>
      <c r="G1074" s="498" t="e">
        <v>#N/A</v>
      </c>
      <c r="H1074" s="498" t="e">
        <v>#N/A</v>
      </c>
      <c r="I1074" s="498" t="e">
        <v>#N/A</v>
      </c>
      <c r="J1074" s="498" t="e">
        <v>#N/A</v>
      </c>
      <c r="K1074" s="498" t="e">
        <v>#N/A</v>
      </c>
      <c r="L1074" s="498" t="e">
        <v>#N/A</v>
      </c>
      <c r="M1074" s="498" t="e">
        <v>#N/A</v>
      </c>
      <c r="N1074" s="498" t="e">
        <v>#N/A</v>
      </c>
      <c r="O1074" s="499" t="e">
        <v>#N/A</v>
      </c>
      <c r="P1074" s="499" t="e">
        <v>#N/A</v>
      </c>
      <c r="Q1074" s="499" t="e">
        <v>#N/A</v>
      </c>
      <c r="R1074" s="499" t="e">
        <v>#N/A</v>
      </c>
      <c r="S1074" s="499" t="e">
        <v>#N/A</v>
      </c>
      <c r="T1074" s="499" t="e">
        <v>#N/A</v>
      </c>
      <c r="U1074" s="499" t="e">
        <v>#N/A</v>
      </c>
      <c r="V1074" s="499" t="e">
        <v>#N/A</v>
      </c>
      <c r="W1074" s="499" t="e">
        <v>#N/A</v>
      </c>
    </row>
    <row r="1075" spans="1:23" customFormat="1" x14ac:dyDescent="0.3">
      <c r="A1075" s="225" t="s">
        <v>1405</v>
      </c>
      <c r="B1075" s="496" t="s">
        <v>1345</v>
      </c>
      <c r="C1075" s="496" t="s">
        <v>593</v>
      </c>
      <c r="D1075" s="496" t="s">
        <v>558</v>
      </c>
      <c r="E1075" s="497" t="e">
        <v>#N/A</v>
      </c>
      <c r="F1075" s="498" t="e">
        <v>#N/A</v>
      </c>
      <c r="G1075" s="498" t="e">
        <v>#N/A</v>
      </c>
      <c r="H1075" s="498" t="e">
        <v>#N/A</v>
      </c>
      <c r="I1075" s="498" t="e">
        <v>#N/A</v>
      </c>
      <c r="J1075" s="498" t="e">
        <v>#N/A</v>
      </c>
      <c r="K1075" s="498" t="e">
        <v>#N/A</v>
      </c>
      <c r="L1075" s="498" t="e">
        <v>#N/A</v>
      </c>
      <c r="M1075" s="498" t="e">
        <v>#N/A</v>
      </c>
      <c r="N1075" s="498" t="e">
        <v>#N/A</v>
      </c>
      <c r="O1075" s="499" t="e">
        <v>#N/A</v>
      </c>
      <c r="P1075" s="499" t="e">
        <v>#N/A</v>
      </c>
      <c r="Q1075" s="499" t="e">
        <v>#N/A</v>
      </c>
      <c r="R1075" s="499" t="e">
        <v>#N/A</v>
      </c>
      <c r="S1075" s="499" t="e">
        <v>#N/A</v>
      </c>
      <c r="T1075" s="499" t="e">
        <v>#N/A</v>
      </c>
      <c r="U1075" s="499" t="e">
        <v>#N/A</v>
      </c>
      <c r="V1075" s="499" t="e">
        <v>#N/A</v>
      </c>
      <c r="W1075" s="499" t="e">
        <v>#N/A</v>
      </c>
    </row>
    <row r="1076" spans="1:23" customFormat="1" x14ac:dyDescent="0.3">
      <c r="A1076" s="225" t="s">
        <v>2003</v>
      </c>
      <c r="B1076" s="496" t="s">
        <v>1345</v>
      </c>
      <c r="C1076" s="496" t="s">
        <v>593</v>
      </c>
      <c r="D1076" s="496" t="s">
        <v>1718</v>
      </c>
      <c r="E1076" s="497" t="e">
        <v>#N/A</v>
      </c>
      <c r="F1076" s="498" t="e">
        <v>#N/A</v>
      </c>
      <c r="G1076" s="498" t="e">
        <v>#N/A</v>
      </c>
      <c r="H1076" s="498" t="e">
        <v>#N/A</v>
      </c>
      <c r="I1076" s="498" t="e">
        <v>#N/A</v>
      </c>
      <c r="J1076" s="498" t="e">
        <v>#N/A</v>
      </c>
      <c r="K1076" s="498" t="e">
        <v>#N/A</v>
      </c>
      <c r="L1076" s="498" t="e">
        <v>#N/A</v>
      </c>
      <c r="M1076" s="498" t="e">
        <v>#N/A</v>
      </c>
      <c r="N1076" s="498" t="e">
        <v>#N/A</v>
      </c>
      <c r="O1076" s="499" t="e">
        <v>#N/A</v>
      </c>
      <c r="P1076" s="499" t="e">
        <v>#N/A</v>
      </c>
      <c r="Q1076" s="499" t="e">
        <v>#N/A</v>
      </c>
      <c r="R1076" s="499" t="e">
        <v>#N/A</v>
      </c>
      <c r="S1076" s="499" t="e">
        <v>#N/A</v>
      </c>
      <c r="T1076" s="499" t="e">
        <v>#N/A</v>
      </c>
      <c r="U1076" s="499" t="e">
        <v>#N/A</v>
      </c>
      <c r="V1076" s="499" t="e">
        <v>#N/A</v>
      </c>
      <c r="W1076" s="499" t="e">
        <v>#N/A</v>
      </c>
    </row>
    <row r="1077" spans="1:23" customFormat="1" x14ac:dyDescent="0.3">
      <c r="A1077" s="225" t="s">
        <v>2004</v>
      </c>
      <c r="B1077" s="496" t="s">
        <v>1345</v>
      </c>
      <c r="C1077" s="496" t="s">
        <v>593</v>
      </c>
      <c r="D1077" s="496" t="s">
        <v>1720</v>
      </c>
      <c r="E1077" s="497" t="e">
        <v>#N/A</v>
      </c>
      <c r="F1077" s="498" t="e">
        <v>#N/A</v>
      </c>
      <c r="G1077" s="498" t="e">
        <v>#N/A</v>
      </c>
      <c r="H1077" s="498" t="e">
        <v>#N/A</v>
      </c>
      <c r="I1077" s="498" t="e">
        <v>#N/A</v>
      </c>
      <c r="J1077" s="498" t="e">
        <v>#N/A</v>
      </c>
      <c r="K1077" s="498" t="e">
        <v>#N/A</v>
      </c>
      <c r="L1077" s="498" t="e">
        <v>#N/A</v>
      </c>
      <c r="M1077" s="498" t="e">
        <v>#N/A</v>
      </c>
      <c r="N1077" s="498" t="e">
        <v>#N/A</v>
      </c>
      <c r="O1077" s="499" t="e">
        <v>#N/A</v>
      </c>
      <c r="P1077" s="499" t="e">
        <v>#N/A</v>
      </c>
      <c r="Q1077" s="499" t="e">
        <v>#N/A</v>
      </c>
      <c r="R1077" s="499" t="e">
        <v>#N/A</v>
      </c>
      <c r="S1077" s="499" t="e">
        <v>#N/A</v>
      </c>
      <c r="T1077" s="499" t="e">
        <v>#N/A</v>
      </c>
      <c r="U1077" s="499" t="e">
        <v>#N/A</v>
      </c>
      <c r="V1077" s="499" t="e">
        <v>#N/A</v>
      </c>
      <c r="W1077" s="499" t="e">
        <v>#N/A</v>
      </c>
    </row>
    <row r="1078" spans="1:23" customFormat="1" x14ac:dyDescent="0.3">
      <c r="A1078" s="225" t="s">
        <v>2005</v>
      </c>
      <c r="B1078" s="496" t="s">
        <v>1345</v>
      </c>
      <c r="C1078" s="496" t="s">
        <v>626</v>
      </c>
      <c r="D1078" s="496" t="s">
        <v>627</v>
      </c>
      <c r="E1078" s="497" t="e">
        <v>#N/A</v>
      </c>
      <c r="F1078" s="498" t="e">
        <v>#N/A</v>
      </c>
      <c r="G1078" s="498" t="e">
        <v>#N/A</v>
      </c>
      <c r="H1078" s="498" t="e">
        <v>#N/A</v>
      </c>
      <c r="I1078" s="498" t="e">
        <v>#N/A</v>
      </c>
      <c r="J1078" s="498" t="e">
        <v>#N/A</v>
      </c>
      <c r="K1078" s="498" t="e">
        <v>#N/A</v>
      </c>
      <c r="L1078" s="498" t="e">
        <v>#N/A</v>
      </c>
      <c r="M1078" s="498" t="e">
        <v>#N/A</v>
      </c>
      <c r="N1078" s="498" t="e">
        <v>#N/A</v>
      </c>
      <c r="O1078" s="499" t="e">
        <v>#N/A</v>
      </c>
      <c r="P1078" s="499" t="e">
        <v>#N/A</v>
      </c>
      <c r="Q1078" s="499" t="e">
        <v>#N/A</v>
      </c>
      <c r="R1078" s="499" t="e">
        <v>#N/A</v>
      </c>
      <c r="S1078" s="499" t="e">
        <v>#N/A</v>
      </c>
      <c r="T1078" s="499" t="e">
        <v>#N/A</v>
      </c>
      <c r="U1078" s="499" t="e">
        <v>#N/A</v>
      </c>
      <c r="V1078" s="499" t="e">
        <v>#N/A</v>
      </c>
      <c r="W1078" s="499" t="e">
        <v>#N/A</v>
      </c>
    </row>
    <row r="1079" spans="1:23" customFormat="1" x14ac:dyDescent="0.3">
      <c r="A1079" s="225" t="s">
        <v>1427</v>
      </c>
      <c r="B1079" s="496" t="s">
        <v>1345</v>
      </c>
      <c r="C1079" s="496" t="s">
        <v>626</v>
      </c>
      <c r="D1079" s="496" t="s">
        <v>540</v>
      </c>
      <c r="E1079" s="497" t="e">
        <v>#N/A</v>
      </c>
      <c r="F1079" s="498" t="e">
        <v>#N/A</v>
      </c>
      <c r="G1079" s="498" t="e">
        <v>#N/A</v>
      </c>
      <c r="H1079" s="498" t="e">
        <v>#N/A</v>
      </c>
      <c r="I1079" s="498" t="e">
        <v>#N/A</v>
      </c>
      <c r="J1079" s="498" t="e">
        <v>#N/A</v>
      </c>
      <c r="K1079" s="498" t="e">
        <v>#N/A</v>
      </c>
      <c r="L1079" s="498" t="e">
        <v>#N/A</v>
      </c>
      <c r="M1079" s="498" t="e">
        <v>#N/A</v>
      </c>
      <c r="N1079" s="498" t="e">
        <v>#N/A</v>
      </c>
      <c r="O1079" s="499" t="e">
        <v>#N/A</v>
      </c>
      <c r="P1079" s="499" t="e">
        <v>#N/A</v>
      </c>
      <c r="Q1079" s="499" t="e">
        <v>#N/A</v>
      </c>
      <c r="R1079" s="499" t="e">
        <v>#N/A</v>
      </c>
      <c r="S1079" s="499" t="e">
        <v>#N/A</v>
      </c>
      <c r="T1079" s="499" t="e">
        <v>#N/A</v>
      </c>
      <c r="U1079" s="499" t="e">
        <v>#N/A</v>
      </c>
      <c r="V1079" s="499" t="e">
        <v>#N/A</v>
      </c>
      <c r="W1079" s="499" t="e">
        <v>#N/A</v>
      </c>
    </row>
    <row r="1080" spans="1:23" customFormat="1" x14ac:dyDescent="0.3">
      <c r="A1080" s="225" t="s">
        <v>1428</v>
      </c>
      <c r="B1080" s="496" t="s">
        <v>1345</v>
      </c>
      <c r="C1080" s="496" t="s">
        <v>626</v>
      </c>
      <c r="D1080" s="496" t="s">
        <v>542</v>
      </c>
      <c r="E1080" s="497" t="e">
        <v>#N/A</v>
      </c>
      <c r="F1080" s="498" t="e">
        <v>#N/A</v>
      </c>
      <c r="G1080" s="498" t="e">
        <v>#N/A</v>
      </c>
      <c r="H1080" s="498" t="e">
        <v>#N/A</v>
      </c>
      <c r="I1080" s="498" t="e">
        <v>#N/A</v>
      </c>
      <c r="J1080" s="498" t="e">
        <v>#N/A</v>
      </c>
      <c r="K1080" s="498" t="e">
        <v>#N/A</v>
      </c>
      <c r="L1080" s="498" t="e">
        <v>#N/A</v>
      </c>
      <c r="M1080" s="498" t="e">
        <v>#N/A</v>
      </c>
      <c r="N1080" s="498" t="e">
        <v>#N/A</v>
      </c>
      <c r="O1080" s="499" t="e">
        <v>#N/A</v>
      </c>
      <c r="P1080" s="499" t="e">
        <v>#N/A</v>
      </c>
      <c r="Q1080" s="499" t="e">
        <v>#N/A</v>
      </c>
      <c r="R1080" s="499" t="e">
        <v>#N/A</v>
      </c>
      <c r="S1080" s="499" t="e">
        <v>#N/A</v>
      </c>
      <c r="T1080" s="499" t="e">
        <v>#N/A</v>
      </c>
      <c r="U1080" s="499" t="e">
        <v>#N/A</v>
      </c>
      <c r="V1080" s="499" t="e">
        <v>#N/A</v>
      </c>
      <c r="W1080" s="499" t="e">
        <v>#N/A</v>
      </c>
    </row>
    <row r="1081" spans="1:23" customFormat="1" x14ac:dyDescent="0.3">
      <c r="A1081" s="225" t="s">
        <v>1429</v>
      </c>
      <c r="B1081" s="496" t="s">
        <v>1345</v>
      </c>
      <c r="C1081" s="496" t="s">
        <v>626</v>
      </c>
      <c r="D1081" s="496" t="s">
        <v>544</v>
      </c>
      <c r="E1081" s="497" t="e">
        <v>#N/A</v>
      </c>
      <c r="F1081" s="498" t="e">
        <v>#N/A</v>
      </c>
      <c r="G1081" s="498" t="e">
        <v>#N/A</v>
      </c>
      <c r="H1081" s="498" t="e">
        <v>#N/A</v>
      </c>
      <c r="I1081" s="498" t="e">
        <v>#N/A</v>
      </c>
      <c r="J1081" s="498" t="e">
        <v>#N/A</v>
      </c>
      <c r="K1081" s="498" t="e">
        <v>#N/A</v>
      </c>
      <c r="L1081" s="498" t="e">
        <v>#N/A</v>
      </c>
      <c r="M1081" s="498" t="e">
        <v>#N/A</v>
      </c>
      <c r="N1081" s="498" t="e">
        <v>#N/A</v>
      </c>
      <c r="O1081" s="499" t="e">
        <v>#N/A</v>
      </c>
      <c r="P1081" s="499" t="e">
        <v>#N/A</v>
      </c>
      <c r="Q1081" s="499" t="e">
        <v>#N/A</v>
      </c>
      <c r="R1081" s="499" t="e">
        <v>#N/A</v>
      </c>
      <c r="S1081" s="499" t="e">
        <v>#N/A</v>
      </c>
      <c r="T1081" s="499" t="e">
        <v>#N/A</v>
      </c>
      <c r="U1081" s="499" t="e">
        <v>#N/A</v>
      </c>
      <c r="V1081" s="499" t="e">
        <v>#N/A</v>
      </c>
      <c r="W1081" s="499" t="e">
        <v>#N/A</v>
      </c>
    </row>
    <row r="1082" spans="1:23" customFormat="1" x14ac:dyDescent="0.3">
      <c r="A1082" s="225" t="s">
        <v>1430</v>
      </c>
      <c r="B1082" s="496" t="s">
        <v>1345</v>
      </c>
      <c r="C1082" s="496" t="s">
        <v>626</v>
      </c>
      <c r="D1082" s="496" t="s">
        <v>546</v>
      </c>
      <c r="E1082" s="497" t="e">
        <v>#N/A</v>
      </c>
      <c r="F1082" s="498" t="e">
        <v>#N/A</v>
      </c>
      <c r="G1082" s="498" t="e">
        <v>#N/A</v>
      </c>
      <c r="H1082" s="498" t="e">
        <v>#N/A</v>
      </c>
      <c r="I1082" s="498" t="e">
        <v>#N/A</v>
      </c>
      <c r="J1082" s="498" t="e">
        <v>#N/A</v>
      </c>
      <c r="K1082" s="498" t="e">
        <v>#N/A</v>
      </c>
      <c r="L1082" s="498" t="e">
        <v>#N/A</v>
      </c>
      <c r="M1082" s="498" t="e">
        <v>#N/A</v>
      </c>
      <c r="N1082" s="498" t="e">
        <v>#N/A</v>
      </c>
      <c r="O1082" s="499" t="e">
        <v>#N/A</v>
      </c>
      <c r="P1082" s="499" t="e">
        <v>#N/A</v>
      </c>
      <c r="Q1082" s="499" t="e">
        <v>#N/A</v>
      </c>
      <c r="R1082" s="499" t="e">
        <v>#N/A</v>
      </c>
      <c r="S1082" s="499" t="e">
        <v>#N/A</v>
      </c>
      <c r="T1082" s="499" t="e">
        <v>#N/A</v>
      </c>
      <c r="U1082" s="499" t="e">
        <v>#N/A</v>
      </c>
      <c r="V1082" s="499" t="e">
        <v>#N/A</v>
      </c>
      <c r="W1082" s="499" t="e">
        <v>#N/A</v>
      </c>
    </row>
    <row r="1083" spans="1:23" customFormat="1" x14ac:dyDescent="0.3">
      <c r="A1083" s="225" t="s">
        <v>1431</v>
      </c>
      <c r="B1083" s="496" t="s">
        <v>1345</v>
      </c>
      <c r="C1083" s="496" t="s">
        <v>626</v>
      </c>
      <c r="D1083" s="496" t="s">
        <v>548</v>
      </c>
      <c r="E1083" s="497" t="e">
        <v>#N/A</v>
      </c>
      <c r="F1083" s="498" t="e">
        <v>#N/A</v>
      </c>
      <c r="G1083" s="498" t="e">
        <v>#N/A</v>
      </c>
      <c r="H1083" s="498" t="e">
        <v>#N/A</v>
      </c>
      <c r="I1083" s="498" t="e">
        <v>#N/A</v>
      </c>
      <c r="J1083" s="498" t="e">
        <v>#N/A</v>
      </c>
      <c r="K1083" s="498" t="e">
        <v>#N/A</v>
      </c>
      <c r="L1083" s="498" t="e">
        <v>#N/A</v>
      </c>
      <c r="M1083" s="498" t="e">
        <v>#N/A</v>
      </c>
      <c r="N1083" s="498" t="e">
        <v>#N/A</v>
      </c>
      <c r="O1083" s="499" t="e">
        <v>#N/A</v>
      </c>
      <c r="P1083" s="499" t="e">
        <v>#N/A</v>
      </c>
      <c r="Q1083" s="499" t="e">
        <v>#N/A</v>
      </c>
      <c r="R1083" s="499" t="e">
        <v>#N/A</v>
      </c>
      <c r="S1083" s="499" t="e">
        <v>#N/A</v>
      </c>
      <c r="T1083" s="499" t="e">
        <v>#N/A</v>
      </c>
      <c r="U1083" s="499" t="e">
        <v>#N/A</v>
      </c>
      <c r="V1083" s="499" t="e">
        <v>#N/A</v>
      </c>
      <c r="W1083" s="499" t="e">
        <v>#N/A</v>
      </c>
    </row>
    <row r="1084" spans="1:23" customFormat="1" x14ac:dyDescent="0.3">
      <c r="A1084" s="225" t="s">
        <v>1432</v>
      </c>
      <c r="B1084" s="496" t="s">
        <v>1345</v>
      </c>
      <c r="C1084" s="496" t="s">
        <v>626</v>
      </c>
      <c r="D1084" s="496" t="s">
        <v>550</v>
      </c>
      <c r="E1084" s="497" t="e">
        <v>#N/A</v>
      </c>
      <c r="F1084" s="498" t="e">
        <v>#N/A</v>
      </c>
      <c r="G1084" s="498" t="e">
        <v>#N/A</v>
      </c>
      <c r="H1084" s="498" t="e">
        <v>#N/A</v>
      </c>
      <c r="I1084" s="498" t="e">
        <v>#N/A</v>
      </c>
      <c r="J1084" s="498" t="e">
        <v>#N/A</v>
      </c>
      <c r="K1084" s="498" t="e">
        <v>#N/A</v>
      </c>
      <c r="L1084" s="498" t="e">
        <v>#N/A</v>
      </c>
      <c r="M1084" s="498" t="e">
        <v>#N/A</v>
      </c>
      <c r="N1084" s="498" t="e">
        <v>#N/A</v>
      </c>
      <c r="O1084" s="499" t="e">
        <v>#N/A</v>
      </c>
      <c r="P1084" s="499" t="e">
        <v>#N/A</v>
      </c>
      <c r="Q1084" s="499" t="e">
        <v>#N/A</v>
      </c>
      <c r="R1084" s="499" t="e">
        <v>#N/A</v>
      </c>
      <c r="S1084" s="499" t="e">
        <v>#N/A</v>
      </c>
      <c r="T1084" s="499" t="e">
        <v>#N/A</v>
      </c>
      <c r="U1084" s="499" t="e">
        <v>#N/A</v>
      </c>
      <c r="V1084" s="499" t="e">
        <v>#N/A</v>
      </c>
      <c r="W1084" s="499" t="e">
        <v>#N/A</v>
      </c>
    </row>
    <row r="1085" spans="1:23" customFormat="1" x14ac:dyDescent="0.3">
      <c r="A1085" s="225" t="s">
        <v>1433</v>
      </c>
      <c r="B1085" s="496" t="s">
        <v>1345</v>
      </c>
      <c r="C1085" s="496" t="s">
        <v>626</v>
      </c>
      <c r="D1085" s="496" t="s">
        <v>552</v>
      </c>
      <c r="E1085" s="497" t="e">
        <v>#N/A</v>
      </c>
      <c r="F1085" s="498" t="e">
        <v>#N/A</v>
      </c>
      <c r="G1085" s="498" t="e">
        <v>#N/A</v>
      </c>
      <c r="H1085" s="498" t="e">
        <v>#N/A</v>
      </c>
      <c r="I1085" s="498" t="e">
        <v>#N/A</v>
      </c>
      <c r="J1085" s="498" t="e">
        <v>#N/A</v>
      </c>
      <c r="K1085" s="498" t="e">
        <v>#N/A</v>
      </c>
      <c r="L1085" s="498" t="e">
        <v>#N/A</v>
      </c>
      <c r="M1085" s="498" t="e">
        <v>#N/A</v>
      </c>
      <c r="N1085" s="498" t="e">
        <v>#N/A</v>
      </c>
      <c r="O1085" s="499" t="e">
        <v>#N/A</v>
      </c>
      <c r="P1085" s="499" t="e">
        <v>#N/A</v>
      </c>
      <c r="Q1085" s="499" t="e">
        <v>#N/A</v>
      </c>
      <c r="R1085" s="499" t="e">
        <v>#N/A</v>
      </c>
      <c r="S1085" s="499" t="e">
        <v>#N/A</v>
      </c>
      <c r="T1085" s="499" t="e">
        <v>#N/A</v>
      </c>
      <c r="U1085" s="499" t="e">
        <v>#N/A</v>
      </c>
      <c r="V1085" s="499" t="e">
        <v>#N/A</v>
      </c>
      <c r="W1085" s="499" t="e">
        <v>#N/A</v>
      </c>
    </row>
    <row r="1086" spans="1:23" customFormat="1" x14ac:dyDescent="0.3">
      <c r="A1086" s="225" t="s">
        <v>1434</v>
      </c>
      <c r="B1086" s="496" t="s">
        <v>1345</v>
      </c>
      <c r="C1086" s="496" t="s">
        <v>626</v>
      </c>
      <c r="D1086" s="496" t="s">
        <v>554</v>
      </c>
      <c r="E1086" s="497" t="e">
        <v>#N/A</v>
      </c>
      <c r="F1086" s="498" t="e">
        <v>#N/A</v>
      </c>
      <c r="G1086" s="498" t="e">
        <v>#N/A</v>
      </c>
      <c r="H1086" s="498" t="e">
        <v>#N/A</v>
      </c>
      <c r="I1086" s="498" t="e">
        <v>#N/A</v>
      </c>
      <c r="J1086" s="498" t="e">
        <v>#N/A</v>
      </c>
      <c r="K1086" s="498" t="e">
        <v>#N/A</v>
      </c>
      <c r="L1086" s="498" t="e">
        <v>#N/A</v>
      </c>
      <c r="M1086" s="498" t="e">
        <v>#N/A</v>
      </c>
      <c r="N1086" s="498" t="e">
        <v>#N/A</v>
      </c>
      <c r="O1086" s="499" t="e">
        <v>#N/A</v>
      </c>
      <c r="P1086" s="499" t="e">
        <v>#N/A</v>
      </c>
      <c r="Q1086" s="499" t="e">
        <v>#N/A</v>
      </c>
      <c r="R1086" s="499" t="e">
        <v>#N/A</v>
      </c>
      <c r="S1086" s="499" t="e">
        <v>#N/A</v>
      </c>
      <c r="T1086" s="499" t="e">
        <v>#N/A</v>
      </c>
      <c r="U1086" s="499" t="e">
        <v>#N/A</v>
      </c>
      <c r="V1086" s="499" t="e">
        <v>#N/A</v>
      </c>
      <c r="W1086" s="499" t="e">
        <v>#N/A</v>
      </c>
    </row>
    <row r="1087" spans="1:23" customFormat="1" x14ac:dyDescent="0.3">
      <c r="A1087" s="225" t="s">
        <v>1435</v>
      </c>
      <c r="B1087" s="496" t="s">
        <v>1345</v>
      </c>
      <c r="C1087" s="496" t="s">
        <v>626</v>
      </c>
      <c r="D1087" s="496" t="s">
        <v>556</v>
      </c>
      <c r="E1087" s="497" t="e">
        <v>#N/A</v>
      </c>
      <c r="F1087" s="498" t="e">
        <v>#N/A</v>
      </c>
      <c r="G1087" s="498" t="e">
        <v>#N/A</v>
      </c>
      <c r="H1087" s="498" t="e">
        <v>#N/A</v>
      </c>
      <c r="I1087" s="498" t="e">
        <v>#N/A</v>
      </c>
      <c r="J1087" s="498" t="e">
        <v>#N/A</v>
      </c>
      <c r="K1087" s="498" t="e">
        <v>#N/A</v>
      </c>
      <c r="L1087" s="498" t="e">
        <v>#N/A</v>
      </c>
      <c r="M1087" s="498" t="e">
        <v>#N/A</v>
      </c>
      <c r="N1087" s="498" t="e">
        <v>#N/A</v>
      </c>
      <c r="O1087" s="499" t="e">
        <v>#N/A</v>
      </c>
      <c r="P1087" s="499" t="e">
        <v>#N/A</v>
      </c>
      <c r="Q1087" s="499" t="e">
        <v>#N/A</v>
      </c>
      <c r="R1087" s="499" t="e">
        <v>#N/A</v>
      </c>
      <c r="S1087" s="499" t="e">
        <v>#N/A</v>
      </c>
      <c r="T1087" s="499" t="e">
        <v>#N/A</v>
      </c>
      <c r="U1087" s="499" t="e">
        <v>#N/A</v>
      </c>
      <c r="V1087" s="499" t="e">
        <v>#N/A</v>
      </c>
      <c r="W1087" s="499" t="e">
        <v>#N/A</v>
      </c>
    </row>
    <row r="1088" spans="1:23" customFormat="1" x14ac:dyDescent="0.3">
      <c r="A1088" s="225" t="s">
        <v>1436</v>
      </c>
      <c r="B1088" s="496" t="s">
        <v>1345</v>
      </c>
      <c r="C1088" s="496" t="s">
        <v>626</v>
      </c>
      <c r="D1088" s="496" t="s">
        <v>558</v>
      </c>
      <c r="E1088" s="497" t="e">
        <v>#N/A</v>
      </c>
      <c r="F1088" s="498" t="e">
        <v>#N/A</v>
      </c>
      <c r="G1088" s="498" t="e">
        <v>#N/A</v>
      </c>
      <c r="H1088" s="498" t="e">
        <v>#N/A</v>
      </c>
      <c r="I1088" s="498" t="e">
        <v>#N/A</v>
      </c>
      <c r="J1088" s="498" t="e">
        <v>#N/A</v>
      </c>
      <c r="K1088" s="498" t="e">
        <v>#N/A</v>
      </c>
      <c r="L1088" s="498" t="e">
        <v>#N/A</v>
      </c>
      <c r="M1088" s="498" t="e">
        <v>#N/A</v>
      </c>
      <c r="N1088" s="498" t="e">
        <v>#N/A</v>
      </c>
      <c r="O1088" s="499" t="e">
        <v>#N/A</v>
      </c>
      <c r="P1088" s="499" t="e">
        <v>#N/A</v>
      </c>
      <c r="Q1088" s="499" t="e">
        <v>#N/A</v>
      </c>
      <c r="R1088" s="499" t="e">
        <v>#N/A</v>
      </c>
      <c r="S1088" s="499" t="e">
        <v>#N/A</v>
      </c>
      <c r="T1088" s="499" t="e">
        <v>#N/A</v>
      </c>
      <c r="U1088" s="499" t="e">
        <v>#N/A</v>
      </c>
      <c r="V1088" s="499" t="e">
        <v>#N/A</v>
      </c>
      <c r="W1088" s="499" t="e">
        <v>#N/A</v>
      </c>
    </row>
    <row r="1089" spans="1:23" customFormat="1" x14ac:dyDescent="0.3">
      <c r="A1089" s="225" t="s">
        <v>2006</v>
      </c>
      <c r="B1089" s="496" t="s">
        <v>1345</v>
      </c>
      <c r="C1089" s="496" t="s">
        <v>626</v>
      </c>
      <c r="D1089" s="496" t="s">
        <v>1718</v>
      </c>
      <c r="E1089" s="497" t="e">
        <v>#N/A</v>
      </c>
      <c r="F1089" s="498" t="e">
        <v>#N/A</v>
      </c>
      <c r="G1089" s="498" t="e">
        <v>#N/A</v>
      </c>
      <c r="H1089" s="498" t="e">
        <v>#N/A</v>
      </c>
      <c r="I1089" s="498" t="e">
        <v>#N/A</v>
      </c>
      <c r="J1089" s="498" t="e">
        <v>#N/A</v>
      </c>
      <c r="K1089" s="498" t="e">
        <v>#N/A</v>
      </c>
      <c r="L1089" s="498" t="e">
        <v>#N/A</v>
      </c>
      <c r="M1089" s="498" t="e">
        <v>#N/A</v>
      </c>
      <c r="N1089" s="498" t="e">
        <v>#N/A</v>
      </c>
      <c r="O1089" s="499" t="e">
        <v>#N/A</v>
      </c>
      <c r="P1089" s="499" t="e">
        <v>#N/A</v>
      </c>
      <c r="Q1089" s="499" t="e">
        <v>#N/A</v>
      </c>
      <c r="R1089" s="499" t="e">
        <v>#N/A</v>
      </c>
      <c r="S1089" s="499" t="e">
        <v>#N/A</v>
      </c>
      <c r="T1089" s="499" t="e">
        <v>#N/A</v>
      </c>
      <c r="U1089" s="499" t="e">
        <v>#N/A</v>
      </c>
      <c r="V1089" s="499" t="e">
        <v>#N/A</v>
      </c>
      <c r="W1089" s="499" t="e">
        <v>#N/A</v>
      </c>
    </row>
    <row r="1090" spans="1:23" customFormat="1" x14ac:dyDescent="0.3">
      <c r="A1090" s="225" t="s">
        <v>2007</v>
      </c>
      <c r="B1090" s="496" t="s">
        <v>1345</v>
      </c>
      <c r="C1090" s="496" t="s">
        <v>626</v>
      </c>
      <c r="D1090" s="496" t="s">
        <v>1720</v>
      </c>
      <c r="E1090" s="497" t="e">
        <v>#N/A</v>
      </c>
      <c r="F1090" s="498" t="e">
        <v>#N/A</v>
      </c>
      <c r="G1090" s="498" t="e">
        <v>#N/A</v>
      </c>
      <c r="H1090" s="498" t="e">
        <v>#N/A</v>
      </c>
      <c r="I1090" s="498" t="e">
        <v>#N/A</v>
      </c>
      <c r="J1090" s="498" t="e">
        <v>#N/A</v>
      </c>
      <c r="K1090" s="498" t="e">
        <v>#N/A</v>
      </c>
      <c r="L1090" s="498" t="e">
        <v>#N/A</v>
      </c>
      <c r="M1090" s="498" t="e">
        <v>#N/A</v>
      </c>
      <c r="N1090" s="498" t="e">
        <v>#N/A</v>
      </c>
      <c r="O1090" s="499" t="e">
        <v>#N/A</v>
      </c>
      <c r="P1090" s="499" t="e">
        <v>#N/A</v>
      </c>
      <c r="Q1090" s="499" t="e">
        <v>#N/A</v>
      </c>
      <c r="R1090" s="499" t="e">
        <v>#N/A</v>
      </c>
      <c r="S1090" s="499" t="e">
        <v>#N/A</v>
      </c>
      <c r="T1090" s="499" t="e">
        <v>#N/A</v>
      </c>
      <c r="U1090" s="499" t="e">
        <v>#N/A</v>
      </c>
      <c r="V1090" s="499" t="e">
        <v>#N/A</v>
      </c>
      <c r="W1090" s="499" t="e">
        <v>#N/A</v>
      </c>
    </row>
    <row r="1091" spans="1:23" customFormat="1" x14ac:dyDescent="0.3">
      <c r="A1091" s="225" t="s">
        <v>2008</v>
      </c>
      <c r="B1091" s="496" t="s">
        <v>1345</v>
      </c>
      <c r="C1091" s="496" t="s">
        <v>626</v>
      </c>
      <c r="D1091" s="496" t="s">
        <v>2009</v>
      </c>
      <c r="E1091" s="497" t="e">
        <v>#N/A</v>
      </c>
      <c r="F1091" s="498" t="e">
        <v>#N/A</v>
      </c>
      <c r="G1091" s="498" t="e">
        <v>#N/A</v>
      </c>
      <c r="H1091" s="498" t="e">
        <v>#N/A</v>
      </c>
      <c r="I1091" s="498" t="e">
        <v>#N/A</v>
      </c>
      <c r="J1091" s="498" t="e">
        <v>#N/A</v>
      </c>
      <c r="K1091" s="498" t="e">
        <v>#N/A</v>
      </c>
      <c r="L1091" s="498" t="e">
        <v>#N/A</v>
      </c>
      <c r="M1091" s="498" t="e">
        <v>#N/A</v>
      </c>
      <c r="N1091" s="498" t="e">
        <v>#N/A</v>
      </c>
      <c r="O1091" s="499" t="e">
        <v>#N/A</v>
      </c>
      <c r="P1091" s="499" t="e">
        <v>#N/A</v>
      </c>
      <c r="Q1091" s="499" t="e">
        <v>#N/A</v>
      </c>
      <c r="R1091" s="499" t="e">
        <v>#N/A</v>
      </c>
      <c r="S1091" s="499" t="e">
        <v>#N/A</v>
      </c>
      <c r="T1091" s="499" t="e">
        <v>#N/A</v>
      </c>
      <c r="U1091" s="499" t="e">
        <v>#N/A</v>
      </c>
      <c r="V1091" s="499" t="e">
        <v>#N/A</v>
      </c>
      <c r="W1091" s="499" t="e">
        <v>#N/A</v>
      </c>
    </row>
    <row r="1092" spans="1:23" customFormat="1" x14ac:dyDescent="0.3">
      <c r="A1092" s="225" t="s">
        <v>1635</v>
      </c>
      <c r="B1092" s="496" t="s">
        <v>1345</v>
      </c>
      <c r="C1092" s="496" t="s">
        <v>261</v>
      </c>
      <c r="D1092" s="496" t="s">
        <v>522</v>
      </c>
      <c r="E1092" s="497" t="e">
        <v>#N/A</v>
      </c>
      <c r="F1092" s="498" t="e">
        <v>#N/A</v>
      </c>
      <c r="G1092" s="498" t="e">
        <v>#N/A</v>
      </c>
      <c r="H1092" s="498" t="e">
        <v>#N/A</v>
      </c>
      <c r="I1092" s="498" t="e">
        <v>#N/A</v>
      </c>
      <c r="J1092" s="498" t="e">
        <v>#N/A</v>
      </c>
      <c r="K1092" s="498" t="e">
        <v>#N/A</v>
      </c>
      <c r="L1092" s="498" t="e">
        <v>#N/A</v>
      </c>
      <c r="M1092" s="498" t="e">
        <v>#N/A</v>
      </c>
      <c r="N1092" s="498" t="e">
        <v>#N/A</v>
      </c>
      <c r="O1092" s="499" t="e">
        <v>#N/A</v>
      </c>
      <c r="P1092" s="499" t="e">
        <v>#N/A</v>
      </c>
      <c r="Q1092" s="499" t="e">
        <v>#N/A</v>
      </c>
      <c r="R1092" s="499" t="e">
        <v>#N/A</v>
      </c>
      <c r="S1092" s="499" t="e">
        <v>#N/A</v>
      </c>
      <c r="T1092" s="499" t="e">
        <v>#N/A</v>
      </c>
      <c r="U1092" s="499" t="e">
        <v>#N/A</v>
      </c>
      <c r="V1092" s="499" t="e">
        <v>#N/A</v>
      </c>
      <c r="W1092" s="499" t="e">
        <v>#N/A</v>
      </c>
    </row>
    <row r="1093" spans="1:23" customFormat="1" x14ac:dyDescent="0.3">
      <c r="A1093" s="225" t="s">
        <v>1636</v>
      </c>
      <c r="B1093" s="496" t="s">
        <v>1345</v>
      </c>
      <c r="C1093" s="496" t="s">
        <v>261</v>
      </c>
      <c r="D1093" s="496" t="s">
        <v>524</v>
      </c>
      <c r="E1093" s="497" t="e">
        <v>#N/A</v>
      </c>
      <c r="F1093" s="498" t="e">
        <v>#N/A</v>
      </c>
      <c r="G1093" s="498" t="e">
        <v>#N/A</v>
      </c>
      <c r="H1093" s="498" t="e">
        <v>#N/A</v>
      </c>
      <c r="I1093" s="498" t="e">
        <v>#N/A</v>
      </c>
      <c r="J1093" s="498" t="e">
        <v>#N/A</v>
      </c>
      <c r="K1093" s="498" t="e">
        <v>#N/A</v>
      </c>
      <c r="L1093" s="498" t="e">
        <v>#N/A</v>
      </c>
      <c r="M1093" s="498" t="e">
        <v>#N/A</v>
      </c>
      <c r="N1093" s="498" t="e">
        <v>#N/A</v>
      </c>
      <c r="O1093" s="499" t="e">
        <v>#N/A</v>
      </c>
      <c r="P1093" s="499" t="e">
        <v>#N/A</v>
      </c>
      <c r="Q1093" s="499" t="e">
        <v>#N/A</v>
      </c>
      <c r="R1093" s="499" t="e">
        <v>#N/A</v>
      </c>
      <c r="S1093" s="499" t="e">
        <v>#N/A</v>
      </c>
      <c r="T1093" s="499" t="e">
        <v>#N/A</v>
      </c>
      <c r="U1093" s="499" t="e">
        <v>#N/A</v>
      </c>
      <c r="V1093" s="499" t="e">
        <v>#N/A</v>
      </c>
      <c r="W1093" s="499" t="e">
        <v>#N/A</v>
      </c>
    </row>
    <row r="1094" spans="1:23" customFormat="1" x14ac:dyDescent="0.3">
      <c r="A1094" s="225" t="s">
        <v>1637</v>
      </c>
      <c r="B1094" s="496" t="s">
        <v>1345</v>
      </c>
      <c r="C1094" s="496" t="s">
        <v>261</v>
      </c>
      <c r="D1094" s="496" t="s">
        <v>526</v>
      </c>
      <c r="E1094" s="497" t="e">
        <v>#N/A</v>
      </c>
      <c r="F1094" s="498" t="e">
        <v>#N/A</v>
      </c>
      <c r="G1094" s="498" t="e">
        <v>#N/A</v>
      </c>
      <c r="H1094" s="498" t="e">
        <v>#N/A</v>
      </c>
      <c r="I1094" s="498" t="e">
        <v>#N/A</v>
      </c>
      <c r="J1094" s="498" t="e">
        <v>#N/A</v>
      </c>
      <c r="K1094" s="498" t="e">
        <v>#N/A</v>
      </c>
      <c r="L1094" s="498" t="e">
        <v>#N/A</v>
      </c>
      <c r="M1094" s="498" t="e">
        <v>#N/A</v>
      </c>
      <c r="N1094" s="498" t="e">
        <v>#N/A</v>
      </c>
      <c r="O1094" s="499" t="e">
        <v>#N/A</v>
      </c>
      <c r="P1094" s="499" t="e">
        <v>#N/A</v>
      </c>
      <c r="Q1094" s="499" t="e">
        <v>#N/A</v>
      </c>
      <c r="R1094" s="499" t="e">
        <v>#N/A</v>
      </c>
      <c r="S1094" s="499" t="e">
        <v>#N/A</v>
      </c>
      <c r="T1094" s="499" t="e">
        <v>#N/A</v>
      </c>
      <c r="U1094" s="499" t="e">
        <v>#N/A</v>
      </c>
      <c r="V1094" s="499" t="e">
        <v>#N/A</v>
      </c>
      <c r="W1094" s="499" t="e">
        <v>#N/A</v>
      </c>
    </row>
    <row r="1095" spans="1:23" customFormat="1" x14ac:dyDescent="0.3">
      <c r="A1095" s="225" t="s">
        <v>1638</v>
      </c>
      <c r="B1095" s="496" t="s">
        <v>1345</v>
      </c>
      <c r="C1095" s="496" t="s">
        <v>261</v>
      </c>
      <c r="D1095" s="496" t="s">
        <v>528</v>
      </c>
      <c r="E1095" s="497" t="e">
        <v>#N/A</v>
      </c>
      <c r="F1095" s="498" t="e">
        <v>#N/A</v>
      </c>
      <c r="G1095" s="498" t="e">
        <v>#N/A</v>
      </c>
      <c r="H1095" s="498" t="e">
        <v>#N/A</v>
      </c>
      <c r="I1095" s="498" t="e">
        <v>#N/A</v>
      </c>
      <c r="J1095" s="498" t="e">
        <v>#N/A</v>
      </c>
      <c r="K1095" s="498" t="e">
        <v>#N/A</v>
      </c>
      <c r="L1095" s="498" t="e">
        <v>#N/A</v>
      </c>
      <c r="M1095" s="498" t="e">
        <v>#N/A</v>
      </c>
      <c r="N1095" s="498" t="e">
        <v>#N/A</v>
      </c>
      <c r="O1095" s="499" t="e">
        <v>#N/A</v>
      </c>
      <c r="P1095" s="499" t="e">
        <v>#N/A</v>
      </c>
      <c r="Q1095" s="499" t="e">
        <v>#N/A</v>
      </c>
      <c r="R1095" s="499" t="e">
        <v>#N/A</v>
      </c>
      <c r="S1095" s="499" t="e">
        <v>#N/A</v>
      </c>
      <c r="T1095" s="499" t="e">
        <v>#N/A</v>
      </c>
      <c r="U1095" s="499" t="e">
        <v>#N/A</v>
      </c>
      <c r="V1095" s="499" t="e">
        <v>#N/A</v>
      </c>
      <c r="W1095" s="499" t="e">
        <v>#N/A</v>
      </c>
    </row>
    <row r="1096" spans="1:23" customFormat="1" x14ac:dyDescent="0.3">
      <c r="A1096" s="225" t="s">
        <v>1639</v>
      </c>
      <c r="B1096" s="496" t="s">
        <v>1345</v>
      </c>
      <c r="C1096" s="496" t="s">
        <v>261</v>
      </c>
      <c r="D1096" s="496" t="s">
        <v>530</v>
      </c>
      <c r="E1096" s="497" t="e">
        <v>#N/A</v>
      </c>
      <c r="F1096" s="498" t="e">
        <v>#N/A</v>
      </c>
      <c r="G1096" s="498" t="e">
        <v>#N/A</v>
      </c>
      <c r="H1096" s="498" t="e">
        <v>#N/A</v>
      </c>
      <c r="I1096" s="498" t="e">
        <v>#N/A</v>
      </c>
      <c r="J1096" s="498" t="e">
        <v>#N/A</v>
      </c>
      <c r="K1096" s="498" t="e">
        <v>#N/A</v>
      </c>
      <c r="L1096" s="498" t="e">
        <v>#N/A</v>
      </c>
      <c r="M1096" s="498" t="e">
        <v>#N/A</v>
      </c>
      <c r="N1096" s="498" t="e">
        <v>#N/A</v>
      </c>
      <c r="O1096" s="499" t="e">
        <v>#N/A</v>
      </c>
      <c r="P1096" s="499" t="e">
        <v>#N/A</v>
      </c>
      <c r="Q1096" s="499" t="e">
        <v>#N/A</v>
      </c>
      <c r="R1096" s="499" t="e">
        <v>#N/A</v>
      </c>
      <c r="S1096" s="499" t="e">
        <v>#N/A</v>
      </c>
      <c r="T1096" s="499" t="e">
        <v>#N/A</v>
      </c>
      <c r="U1096" s="499" t="e">
        <v>#N/A</v>
      </c>
      <c r="V1096" s="499" t="e">
        <v>#N/A</v>
      </c>
      <c r="W1096" s="499" t="e">
        <v>#N/A</v>
      </c>
    </row>
    <row r="1097" spans="1:23" customFormat="1" x14ac:dyDescent="0.3">
      <c r="A1097" s="225" t="s">
        <v>1640</v>
      </c>
      <c r="B1097" s="496" t="s">
        <v>1345</v>
      </c>
      <c r="C1097" s="496" t="s">
        <v>261</v>
      </c>
      <c r="D1097" s="496" t="s">
        <v>532</v>
      </c>
      <c r="E1097" s="497" t="e">
        <v>#N/A</v>
      </c>
      <c r="F1097" s="498" t="e">
        <v>#N/A</v>
      </c>
      <c r="G1097" s="498" t="e">
        <v>#N/A</v>
      </c>
      <c r="H1097" s="498" t="e">
        <v>#N/A</v>
      </c>
      <c r="I1097" s="498" t="e">
        <v>#N/A</v>
      </c>
      <c r="J1097" s="498" t="e">
        <v>#N/A</v>
      </c>
      <c r="K1097" s="498" t="e">
        <v>#N/A</v>
      </c>
      <c r="L1097" s="498" t="e">
        <v>#N/A</v>
      </c>
      <c r="M1097" s="498" t="e">
        <v>#N/A</v>
      </c>
      <c r="N1097" s="498" t="e">
        <v>#N/A</v>
      </c>
      <c r="O1097" s="499" t="e">
        <v>#N/A</v>
      </c>
      <c r="P1097" s="499" t="e">
        <v>#N/A</v>
      </c>
      <c r="Q1097" s="499" t="e">
        <v>#N/A</v>
      </c>
      <c r="R1097" s="499" t="e">
        <v>#N/A</v>
      </c>
      <c r="S1097" s="499" t="e">
        <v>#N/A</v>
      </c>
      <c r="T1097" s="499" t="e">
        <v>#N/A</v>
      </c>
      <c r="U1097" s="499" t="e">
        <v>#N/A</v>
      </c>
      <c r="V1097" s="499" t="e">
        <v>#N/A</v>
      </c>
      <c r="W1097" s="499" t="e">
        <v>#N/A</v>
      </c>
    </row>
    <row r="1098" spans="1:23" customFormat="1" x14ac:dyDescent="0.3">
      <c r="A1098" s="225" t="s">
        <v>1641</v>
      </c>
      <c r="B1098" s="496" t="s">
        <v>1345</v>
      </c>
      <c r="C1098" s="496" t="s">
        <v>261</v>
      </c>
      <c r="D1098" s="496" t="s">
        <v>534</v>
      </c>
      <c r="E1098" s="497" t="e">
        <v>#N/A</v>
      </c>
      <c r="F1098" s="498" t="e">
        <v>#N/A</v>
      </c>
      <c r="G1098" s="498" t="e">
        <v>#N/A</v>
      </c>
      <c r="H1098" s="498" t="e">
        <v>#N/A</v>
      </c>
      <c r="I1098" s="498" t="e">
        <v>#N/A</v>
      </c>
      <c r="J1098" s="498" t="e">
        <v>#N/A</v>
      </c>
      <c r="K1098" s="498" t="e">
        <v>#N/A</v>
      </c>
      <c r="L1098" s="498" t="e">
        <v>#N/A</v>
      </c>
      <c r="M1098" s="498" t="e">
        <v>#N/A</v>
      </c>
      <c r="N1098" s="498" t="e">
        <v>#N/A</v>
      </c>
      <c r="O1098" s="499" t="e">
        <v>#N/A</v>
      </c>
      <c r="P1098" s="499" t="e">
        <v>#N/A</v>
      </c>
      <c r="Q1098" s="499" t="e">
        <v>#N/A</v>
      </c>
      <c r="R1098" s="499" t="e">
        <v>#N/A</v>
      </c>
      <c r="S1098" s="499" t="e">
        <v>#N/A</v>
      </c>
      <c r="T1098" s="499" t="e">
        <v>#N/A</v>
      </c>
      <c r="U1098" s="499" t="e">
        <v>#N/A</v>
      </c>
      <c r="V1098" s="499" t="e">
        <v>#N/A</v>
      </c>
      <c r="W1098" s="499" t="e">
        <v>#N/A</v>
      </c>
    </row>
    <row r="1099" spans="1:23" customFormat="1" x14ac:dyDescent="0.3">
      <c r="A1099" s="225" t="s">
        <v>1642</v>
      </c>
      <c r="B1099" s="496" t="s">
        <v>1345</v>
      </c>
      <c r="C1099" s="496" t="s">
        <v>261</v>
      </c>
      <c r="D1099" s="496" t="s">
        <v>536</v>
      </c>
      <c r="E1099" s="497" t="e">
        <v>#N/A</v>
      </c>
      <c r="F1099" s="498" t="e">
        <v>#N/A</v>
      </c>
      <c r="G1099" s="498" t="e">
        <v>#N/A</v>
      </c>
      <c r="H1099" s="498" t="e">
        <v>#N/A</v>
      </c>
      <c r="I1099" s="498" t="e">
        <v>#N/A</v>
      </c>
      <c r="J1099" s="498" t="e">
        <v>#N/A</v>
      </c>
      <c r="K1099" s="498" t="e">
        <v>#N/A</v>
      </c>
      <c r="L1099" s="498" t="e">
        <v>#N/A</v>
      </c>
      <c r="M1099" s="498" t="e">
        <v>#N/A</v>
      </c>
      <c r="N1099" s="498" t="e">
        <v>#N/A</v>
      </c>
      <c r="O1099" s="499" t="e">
        <v>#N/A</v>
      </c>
      <c r="P1099" s="499" t="e">
        <v>#N/A</v>
      </c>
      <c r="Q1099" s="499" t="e">
        <v>#N/A</v>
      </c>
      <c r="R1099" s="499" t="e">
        <v>#N/A</v>
      </c>
      <c r="S1099" s="499" t="e">
        <v>#N/A</v>
      </c>
      <c r="T1099" s="499" t="e">
        <v>#N/A</v>
      </c>
      <c r="U1099" s="499" t="e">
        <v>#N/A</v>
      </c>
      <c r="V1099" s="499" t="e">
        <v>#N/A</v>
      </c>
      <c r="W1099" s="499" t="e">
        <v>#N/A</v>
      </c>
    </row>
    <row r="1100" spans="1:23" customFormat="1" x14ac:dyDescent="0.3">
      <c r="A1100" s="225" t="s">
        <v>1643</v>
      </c>
      <c r="B1100" s="496" t="s">
        <v>1345</v>
      </c>
      <c r="C1100" s="496" t="s">
        <v>261</v>
      </c>
      <c r="D1100" s="496" t="s">
        <v>538</v>
      </c>
      <c r="E1100" s="497" t="e">
        <v>#N/A</v>
      </c>
      <c r="F1100" s="498" t="e">
        <v>#N/A</v>
      </c>
      <c r="G1100" s="498" t="e">
        <v>#N/A</v>
      </c>
      <c r="H1100" s="498" t="e">
        <v>#N/A</v>
      </c>
      <c r="I1100" s="498" t="e">
        <v>#N/A</v>
      </c>
      <c r="J1100" s="498" t="e">
        <v>#N/A</v>
      </c>
      <c r="K1100" s="498" t="e">
        <v>#N/A</v>
      </c>
      <c r="L1100" s="498" t="e">
        <v>#N/A</v>
      </c>
      <c r="M1100" s="498" t="e">
        <v>#N/A</v>
      </c>
      <c r="N1100" s="498" t="e">
        <v>#N/A</v>
      </c>
      <c r="O1100" s="499" t="e">
        <v>#N/A</v>
      </c>
      <c r="P1100" s="499" t="e">
        <v>#N/A</v>
      </c>
      <c r="Q1100" s="499" t="e">
        <v>#N/A</v>
      </c>
      <c r="R1100" s="499" t="e">
        <v>#N/A</v>
      </c>
      <c r="S1100" s="499" t="e">
        <v>#N/A</v>
      </c>
      <c r="T1100" s="499" t="e">
        <v>#N/A</v>
      </c>
      <c r="U1100" s="499" t="e">
        <v>#N/A</v>
      </c>
      <c r="V1100" s="499" t="e">
        <v>#N/A</v>
      </c>
      <c r="W1100" s="499" t="e">
        <v>#N/A</v>
      </c>
    </row>
    <row r="1101" spans="1:23" customFormat="1" x14ac:dyDescent="0.3">
      <c r="A1101" s="225" t="s">
        <v>1644</v>
      </c>
      <c r="B1101" s="496" t="s">
        <v>1345</v>
      </c>
      <c r="C1101" s="496" t="s">
        <v>261</v>
      </c>
      <c r="D1101" s="496" t="s">
        <v>540</v>
      </c>
      <c r="E1101" s="497" t="e">
        <v>#N/A</v>
      </c>
      <c r="F1101" s="498" t="e">
        <v>#N/A</v>
      </c>
      <c r="G1101" s="498" t="e">
        <v>#N/A</v>
      </c>
      <c r="H1101" s="498" t="e">
        <v>#N/A</v>
      </c>
      <c r="I1101" s="498" t="e">
        <v>#N/A</v>
      </c>
      <c r="J1101" s="498" t="e">
        <v>#N/A</v>
      </c>
      <c r="K1101" s="498" t="e">
        <v>#N/A</v>
      </c>
      <c r="L1101" s="498" t="e">
        <v>#N/A</v>
      </c>
      <c r="M1101" s="498" t="e">
        <v>#N/A</v>
      </c>
      <c r="N1101" s="498" t="e">
        <v>#N/A</v>
      </c>
      <c r="O1101" s="499" t="e">
        <v>#N/A</v>
      </c>
      <c r="P1101" s="499" t="e">
        <v>#N/A</v>
      </c>
      <c r="Q1101" s="499" t="e">
        <v>#N/A</v>
      </c>
      <c r="R1101" s="499" t="e">
        <v>#N/A</v>
      </c>
      <c r="S1101" s="499" t="e">
        <v>#N/A</v>
      </c>
      <c r="T1101" s="499" t="e">
        <v>#N/A</v>
      </c>
      <c r="U1101" s="499" t="e">
        <v>#N/A</v>
      </c>
      <c r="V1101" s="499" t="e">
        <v>#N/A</v>
      </c>
      <c r="W1101" s="499" t="e">
        <v>#N/A</v>
      </c>
    </row>
    <row r="1102" spans="1:23" customFormat="1" x14ac:dyDescent="0.3">
      <c r="A1102" s="225" t="s">
        <v>1645</v>
      </c>
      <c r="B1102" s="496" t="s">
        <v>1345</v>
      </c>
      <c r="C1102" s="496" t="s">
        <v>261</v>
      </c>
      <c r="D1102" s="496" t="s">
        <v>542</v>
      </c>
      <c r="E1102" s="497" t="e">
        <v>#N/A</v>
      </c>
      <c r="F1102" s="498" t="e">
        <v>#N/A</v>
      </c>
      <c r="G1102" s="498" t="e">
        <v>#N/A</v>
      </c>
      <c r="H1102" s="498" t="e">
        <v>#N/A</v>
      </c>
      <c r="I1102" s="498" t="e">
        <v>#N/A</v>
      </c>
      <c r="J1102" s="498" t="e">
        <v>#N/A</v>
      </c>
      <c r="K1102" s="498" t="e">
        <v>#N/A</v>
      </c>
      <c r="L1102" s="498" t="e">
        <v>#N/A</v>
      </c>
      <c r="M1102" s="498" t="e">
        <v>#N/A</v>
      </c>
      <c r="N1102" s="498" t="e">
        <v>#N/A</v>
      </c>
      <c r="O1102" s="499" t="e">
        <v>#N/A</v>
      </c>
      <c r="P1102" s="499" t="e">
        <v>#N/A</v>
      </c>
      <c r="Q1102" s="499" t="e">
        <v>#N/A</v>
      </c>
      <c r="R1102" s="499" t="e">
        <v>#N/A</v>
      </c>
      <c r="S1102" s="499" t="e">
        <v>#N/A</v>
      </c>
      <c r="T1102" s="499" t="e">
        <v>#N/A</v>
      </c>
      <c r="U1102" s="499" t="e">
        <v>#N/A</v>
      </c>
      <c r="V1102" s="499" t="e">
        <v>#N/A</v>
      </c>
      <c r="W1102" s="499" t="e">
        <v>#N/A</v>
      </c>
    </row>
    <row r="1103" spans="1:23" customFormat="1" x14ac:dyDescent="0.3">
      <c r="A1103" s="225" t="s">
        <v>1646</v>
      </c>
      <c r="B1103" s="496" t="s">
        <v>1345</v>
      </c>
      <c r="C1103" s="496" t="s">
        <v>261</v>
      </c>
      <c r="D1103" s="496" t="s">
        <v>544</v>
      </c>
      <c r="E1103" s="497" t="e">
        <v>#N/A</v>
      </c>
      <c r="F1103" s="498" t="e">
        <v>#N/A</v>
      </c>
      <c r="G1103" s="498" t="e">
        <v>#N/A</v>
      </c>
      <c r="H1103" s="498" t="e">
        <v>#N/A</v>
      </c>
      <c r="I1103" s="498" t="e">
        <v>#N/A</v>
      </c>
      <c r="J1103" s="498" t="e">
        <v>#N/A</v>
      </c>
      <c r="K1103" s="498" t="e">
        <v>#N/A</v>
      </c>
      <c r="L1103" s="498" t="e">
        <v>#N/A</v>
      </c>
      <c r="M1103" s="498" t="e">
        <v>#N/A</v>
      </c>
      <c r="N1103" s="498" t="e">
        <v>#N/A</v>
      </c>
      <c r="O1103" s="499" t="e">
        <v>#N/A</v>
      </c>
      <c r="P1103" s="499" t="e">
        <v>#N/A</v>
      </c>
      <c r="Q1103" s="499" t="e">
        <v>#N/A</v>
      </c>
      <c r="R1103" s="499" t="e">
        <v>#N/A</v>
      </c>
      <c r="S1103" s="499" t="e">
        <v>#N/A</v>
      </c>
      <c r="T1103" s="499" t="e">
        <v>#N/A</v>
      </c>
      <c r="U1103" s="499" t="e">
        <v>#N/A</v>
      </c>
      <c r="V1103" s="499" t="e">
        <v>#N/A</v>
      </c>
      <c r="W1103" s="499" t="e">
        <v>#N/A</v>
      </c>
    </row>
    <row r="1104" spans="1:23" customFormat="1" x14ac:dyDescent="0.3">
      <c r="A1104" s="225" t="s">
        <v>1647</v>
      </c>
      <c r="B1104" s="496" t="s">
        <v>1345</v>
      </c>
      <c r="C1104" s="496" t="s">
        <v>261</v>
      </c>
      <c r="D1104" s="496" t="s">
        <v>546</v>
      </c>
      <c r="E1104" s="497" t="e">
        <v>#N/A</v>
      </c>
      <c r="F1104" s="498" t="e">
        <v>#N/A</v>
      </c>
      <c r="G1104" s="498" t="e">
        <v>#N/A</v>
      </c>
      <c r="H1104" s="498" t="e">
        <v>#N/A</v>
      </c>
      <c r="I1104" s="498" t="e">
        <v>#N/A</v>
      </c>
      <c r="J1104" s="498" t="e">
        <v>#N/A</v>
      </c>
      <c r="K1104" s="498" t="e">
        <v>#N/A</v>
      </c>
      <c r="L1104" s="498" t="e">
        <v>#N/A</v>
      </c>
      <c r="M1104" s="498" t="e">
        <v>#N/A</v>
      </c>
      <c r="N1104" s="498" t="e">
        <v>#N/A</v>
      </c>
      <c r="O1104" s="499" t="e">
        <v>#N/A</v>
      </c>
      <c r="P1104" s="499" t="e">
        <v>#N/A</v>
      </c>
      <c r="Q1104" s="499" t="e">
        <v>#N/A</v>
      </c>
      <c r="R1104" s="499" t="e">
        <v>#N/A</v>
      </c>
      <c r="S1104" s="499" t="e">
        <v>#N/A</v>
      </c>
      <c r="T1104" s="499" t="e">
        <v>#N/A</v>
      </c>
      <c r="U1104" s="499" t="e">
        <v>#N/A</v>
      </c>
      <c r="V1104" s="499" t="e">
        <v>#N/A</v>
      </c>
      <c r="W1104" s="499" t="e">
        <v>#N/A</v>
      </c>
    </row>
    <row r="1105" spans="1:23" customFormat="1" x14ac:dyDescent="0.3">
      <c r="A1105" s="225" t="s">
        <v>1648</v>
      </c>
      <c r="B1105" s="496" t="s">
        <v>1345</v>
      </c>
      <c r="C1105" s="496" t="s">
        <v>261</v>
      </c>
      <c r="D1105" s="496" t="s">
        <v>548</v>
      </c>
      <c r="E1105" s="497" t="e">
        <v>#N/A</v>
      </c>
      <c r="F1105" s="498" t="e">
        <v>#N/A</v>
      </c>
      <c r="G1105" s="498" t="e">
        <v>#N/A</v>
      </c>
      <c r="H1105" s="498" t="e">
        <v>#N/A</v>
      </c>
      <c r="I1105" s="498" t="e">
        <v>#N/A</v>
      </c>
      <c r="J1105" s="498" t="e">
        <v>#N/A</v>
      </c>
      <c r="K1105" s="498" t="e">
        <v>#N/A</v>
      </c>
      <c r="L1105" s="498" t="e">
        <v>#N/A</v>
      </c>
      <c r="M1105" s="498" t="e">
        <v>#N/A</v>
      </c>
      <c r="N1105" s="498" t="e">
        <v>#N/A</v>
      </c>
      <c r="O1105" s="499" t="e">
        <v>#N/A</v>
      </c>
      <c r="P1105" s="499" t="e">
        <v>#N/A</v>
      </c>
      <c r="Q1105" s="499" t="e">
        <v>#N/A</v>
      </c>
      <c r="R1105" s="499" t="e">
        <v>#N/A</v>
      </c>
      <c r="S1105" s="499" t="e">
        <v>#N/A</v>
      </c>
      <c r="T1105" s="499" t="e">
        <v>#N/A</v>
      </c>
      <c r="U1105" s="499" t="e">
        <v>#N/A</v>
      </c>
      <c r="V1105" s="499" t="e">
        <v>#N/A</v>
      </c>
      <c r="W1105" s="499" t="e">
        <v>#N/A</v>
      </c>
    </row>
    <row r="1106" spans="1:23" customFormat="1" x14ac:dyDescent="0.3">
      <c r="A1106" s="225" t="s">
        <v>1649</v>
      </c>
      <c r="B1106" s="496" t="s">
        <v>1345</v>
      </c>
      <c r="C1106" s="496" t="s">
        <v>261</v>
      </c>
      <c r="D1106" s="496" t="s">
        <v>550</v>
      </c>
      <c r="E1106" s="497" t="e">
        <v>#N/A</v>
      </c>
      <c r="F1106" s="498" t="e">
        <v>#N/A</v>
      </c>
      <c r="G1106" s="498" t="e">
        <v>#N/A</v>
      </c>
      <c r="H1106" s="498" t="e">
        <v>#N/A</v>
      </c>
      <c r="I1106" s="498" t="e">
        <v>#N/A</v>
      </c>
      <c r="J1106" s="498" t="e">
        <v>#N/A</v>
      </c>
      <c r="K1106" s="498" t="e">
        <v>#N/A</v>
      </c>
      <c r="L1106" s="498" t="e">
        <v>#N/A</v>
      </c>
      <c r="M1106" s="498" t="e">
        <v>#N/A</v>
      </c>
      <c r="N1106" s="498" t="e">
        <v>#N/A</v>
      </c>
      <c r="O1106" s="499" t="e">
        <v>#N/A</v>
      </c>
      <c r="P1106" s="499" t="e">
        <v>#N/A</v>
      </c>
      <c r="Q1106" s="499" t="e">
        <v>#N/A</v>
      </c>
      <c r="R1106" s="499" t="e">
        <v>#N/A</v>
      </c>
      <c r="S1106" s="499" t="e">
        <v>#N/A</v>
      </c>
      <c r="T1106" s="499" t="e">
        <v>#N/A</v>
      </c>
      <c r="U1106" s="499" t="e">
        <v>#N/A</v>
      </c>
      <c r="V1106" s="499" t="e">
        <v>#N/A</v>
      </c>
      <c r="W1106" s="499" t="e">
        <v>#N/A</v>
      </c>
    </row>
    <row r="1107" spans="1:23" customFormat="1" x14ac:dyDescent="0.3">
      <c r="A1107" s="225" t="s">
        <v>1650</v>
      </c>
      <c r="B1107" s="496" t="s">
        <v>1345</v>
      </c>
      <c r="C1107" s="496" t="s">
        <v>261</v>
      </c>
      <c r="D1107" s="496" t="s">
        <v>552</v>
      </c>
      <c r="E1107" s="497" t="e">
        <v>#N/A</v>
      </c>
      <c r="F1107" s="498" t="e">
        <v>#N/A</v>
      </c>
      <c r="G1107" s="498" t="e">
        <v>#N/A</v>
      </c>
      <c r="H1107" s="498" t="e">
        <v>#N/A</v>
      </c>
      <c r="I1107" s="498" t="e">
        <v>#N/A</v>
      </c>
      <c r="J1107" s="498" t="e">
        <v>#N/A</v>
      </c>
      <c r="K1107" s="498" t="e">
        <v>#N/A</v>
      </c>
      <c r="L1107" s="498" t="e">
        <v>#N/A</v>
      </c>
      <c r="M1107" s="498" t="e">
        <v>#N/A</v>
      </c>
      <c r="N1107" s="498" t="e">
        <v>#N/A</v>
      </c>
      <c r="O1107" s="499" t="e">
        <v>#N/A</v>
      </c>
      <c r="P1107" s="499" t="e">
        <v>#N/A</v>
      </c>
      <c r="Q1107" s="499" t="e">
        <v>#N/A</v>
      </c>
      <c r="R1107" s="499" t="e">
        <v>#N/A</v>
      </c>
      <c r="S1107" s="499" t="e">
        <v>#N/A</v>
      </c>
      <c r="T1107" s="499" t="e">
        <v>#N/A</v>
      </c>
      <c r="U1107" s="499" t="e">
        <v>#N/A</v>
      </c>
      <c r="V1107" s="499" t="e">
        <v>#N/A</v>
      </c>
      <c r="W1107" s="499" t="e">
        <v>#N/A</v>
      </c>
    </row>
    <row r="1108" spans="1:23" customFormat="1" x14ac:dyDescent="0.3">
      <c r="A1108" s="225" t="s">
        <v>1651</v>
      </c>
      <c r="B1108" s="496" t="s">
        <v>1345</v>
      </c>
      <c r="C1108" s="496" t="s">
        <v>261</v>
      </c>
      <c r="D1108" s="496" t="s">
        <v>554</v>
      </c>
      <c r="E1108" s="497" t="e">
        <v>#N/A</v>
      </c>
      <c r="F1108" s="498" t="e">
        <v>#N/A</v>
      </c>
      <c r="G1108" s="498" t="e">
        <v>#N/A</v>
      </c>
      <c r="H1108" s="498" t="e">
        <v>#N/A</v>
      </c>
      <c r="I1108" s="498" t="e">
        <v>#N/A</v>
      </c>
      <c r="J1108" s="498" t="e">
        <v>#N/A</v>
      </c>
      <c r="K1108" s="498" t="e">
        <v>#N/A</v>
      </c>
      <c r="L1108" s="498" t="e">
        <v>#N/A</v>
      </c>
      <c r="M1108" s="498" t="e">
        <v>#N/A</v>
      </c>
      <c r="N1108" s="498" t="e">
        <v>#N/A</v>
      </c>
      <c r="O1108" s="499" t="e">
        <v>#N/A</v>
      </c>
      <c r="P1108" s="499" t="e">
        <v>#N/A</v>
      </c>
      <c r="Q1108" s="499" t="e">
        <v>#N/A</v>
      </c>
      <c r="R1108" s="499" t="e">
        <v>#N/A</v>
      </c>
      <c r="S1108" s="499" t="e">
        <v>#N/A</v>
      </c>
      <c r="T1108" s="499" t="e">
        <v>#N/A</v>
      </c>
      <c r="U1108" s="499" t="e">
        <v>#N/A</v>
      </c>
      <c r="V1108" s="499" t="e">
        <v>#N/A</v>
      </c>
      <c r="W1108" s="499" t="e">
        <v>#N/A</v>
      </c>
    </row>
    <row r="1109" spans="1:23" customFormat="1" x14ac:dyDescent="0.3">
      <c r="A1109" s="225" t="s">
        <v>1652</v>
      </c>
      <c r="B1109" s="496" t="s">
        <v>1345</v>
      </c>
      <c r="C1109" s="496" t="s">
        <v>261</v>
      </c>
      <c r="D1109" s="496" t="s">
        <v>556</v>
      </c>
      <c r="E1109" s="497" t="e">
        <v>#N/A</v>
      </c>
      <c r="F1109" s="498" t="e">
        <v>#N/A</v>
      </c>
      <c r="G1109" s="498" t="e">
        <v>#N/A</v>
      </c>
      <c r="H1109" s="498" t="e">
        <v>#N/A</v>
      </c>
      <c r="I1109" s="498" t="e">
        <v>#N/A</v>
      </c>
      <c r="J1109" s="498" t="e">
        <v>#N/A</v>
      </c>
      <c r="K1109" s="498" t="e">
        <v>#N/A</v>
      </c>
      <c r="L1109" s="498" t="e">
        <v>#N/A</v>
      </c>
      <c r="M1109" s="498" t="e">
        <v>#N/A</v>
      </c>
      <c r="N1109" s="498" t="e">
        <v>#N/A</v>
      </c>
      <c r="O1109" s="499" t="e">
        <v>#N/A</v>
      </c>
      <c r="P1109" s="499" t="e">
        <v>#N/A</v>
      </c>
      <c r="Q1109" s="499" t="e">
        <v>#N/A</v>
      </c>
      <c r="R1109" s="499" t="e">
        <v>#N/A</v>
      </c>
      <c r="S1109" s="499" t="e">
        <v>#N/A</v>
      </c>
      <c r="T1109" s="499" t="e">
        <v>#N/A</v>
      </c>
      <c r="U1109" s="499" t="e">
        <v>#N/A</v>
      </c>
      <c r="V1109" s="499" t="e">
        <v>#N/A</v>
      </c>
      <c r="W1109" s="499" t="e">
        <v>#N/A</v>
      </c>
    </row>
    <row r="1110" spans="1:23" customFormat="1" x14ac:dyDescent="0.3">
      <c r="A1110" s="225" t="s">
        <v>1653</v>
      </c>
      <c r="B1110" s="496" t="s">
        <v>1345</v>
      </c>
      <c r="C1110" s="496" t="s">
        <v>261</v>
      </c>
      <c r="D1110" s="496" t="s">
        <v>558</v>
      </c>
      <c r="E1110" s="497" t="e">
        <v>#N/A</v>
      </c>
      <c r="F1110" s="498" t="e">
        <v>#N/A</v>
      </c>
      <c r="G1110" s="498" t="e">
        <v>#N/A</v>
      </c>
      <c r="H1110" s="498" t="e">
        <v>#N/A</v>
      </c>
      <c r="I1110" s="498" t="e">
        <v>#N/A</v>
      </c>
      <c r="J1110" s="498" t="e">
        <v>#N/A</v>
      </c>
      <c r="K1110" s="498" t="e">
        <v>#N/A</v>
      </c>
      <c r="L1110" s="498" t="e">
        <v>#N/A</v>
      </c>
      <c r="M1110" s="498" t="e">
        <v>#N/A</v>
      </c>
      <c r="N1110" s="498" t="e">
        <v>#N/A</v>
      </c>
      <c r="O1110" s="499" t="e">
        <v>#N/A</v>
      </c>
      <c r="P1110" s="499" t="e">
        <v>#N/A</v>
      </c>
      <c r="Q1110" s="499" t="e">
        <v>#N/A</v>
      </c>
      <c r="R1110" s="499" t="e">
        <v>#N/A</v>
      </c>
      <c r="S1110" s="499" t="e">
        <v>#N/A</v>
      </c>
      <c r="T1110" s="499" t="e">
        <v>#N/A</v>
      </c>
      <c r="U1110" s="499" t="e">
        <v>#N/A</v>
      </c>
      <c r="V1110" s="499" t="e">
        <v>#N/A</v>
      </c>
      <c r="W1110" s="499" t="e">
        <v>#N/A</v>
      </c>
    </row>
    <row r="1111" spans="1:23" customFormat="1" x14ac:dyDescent="0.3">
      <c r="A1111" s="225" t="s">
        <v>1654</v>
      </c>
      <c r="B1111" s="496" t="s">
        <v>1345</v>
      </c>
      <c r="C1111" s="496" t="s">
        <v>831</v>
      </c>
      <c r="D1111" s="496" t="s">
        <v>832</v>
      </c>
      <c r="E1111" s="497" t="e">
        <v>#N/A</v>
      </c>
      <c r="F1111" s="498" t="e">
        <v>#N/A</v>
      </c>
      <c r="G1111" s="498" t="e">
        <v>#N/A</v>
      </c>
      <c r="H1111" s="498" t="e">
        <v>#N/A</v>
      </c>
      <c r="I1111" s="498" t="e">
        <v>#N/A</v>
      </c>
      <c r="J1111" s="498" t="e">
        <v>#N/A</v>
      </c>
      <c r="K1111" s="498" t="e">
        <v>#N/A</v>
      </c>
      <c r="L1111" s="498" t="e">
        <v>#N/A</v>
      </c>
      <c r="M1111" s="498" t="e">
        <v>#N/A</v>
      </c>
      <c r="N1111" s="498" t="e">
        <v>#N/A</v>
      </c>
      <c r="O1111" s="499" t="e">
        <v>#N/A</v>
      </c>
      <c r="P1111" s="499" t="e">
        <v>#N/A</v>
      </c>
      <c r="Q1111" s="499" t="e">
        <v>#N/A</v>
      </c>
      <c r="R1111" s="499" t="e">
        <v>#N/A</v>
      </c>
      <c r="S1111" s="499" t="e">
        <v>#N/A</v>
      </c>
      <c r="T1111" s="499" t="e">
        <v>#N/A</v>
      </c>
      <c r="U1111" s="499" t="e">
        <v>#N/A</v>
      </c>
      <c r="V1111" s="499" t="e">
        <v>#N/A</v>
      </c>
      <c r="W1111" s="499" t="e">
        <v>#N/A</v>
      </c>
    </row>
    <row r="1112" spans="1:23" customFormat="1" x14ac:dyDescent="0.3">
      <c r="A1112" s="225" t="s">
        <v>1655</v>
      </c>
      <c r="B1112" s="496" t="s">
        <v>1345</v>
      </c>
      <c r="C1112" s="496" t="s">
        <v>831</v>
      </c>
      <c r="D1112" s="496" t="s">
        <v>500</v>
      </c>
      <c r="E1112" s="497" t="e">
        <v>#N/A</v>
      </c>
      <c r="F1112" s="498" t="e">
        <v>#N/A</v>
      </c>
      <c r="G1112" s="498" t="e">
        <v>#N/A</v>
      </c>
      <c r="H1112" s="498" t="e">
        <v>#N/A</v>
      </c>
      <c r="I1112" s="498" t="e">
        <v>#N/A</v>
      </c>
      <c r="J1112" s="498" t="e">
        <v>#N/A</v>
      </c>
      <c r="K1112" s="498" t="e">
        <v>#N/A</v>
      </c>
      <c r="L1112" s="498" t="e">
        <v>#N/A</v>
      </c>
      <c r="M1112" s="498" t="e">
        <v>#N/A</v>
      </c>
      <c r="N1112" s="498" t="e">
        <v>#N/A</v>
      </c>
      <c r="O1112" s="499" t="e">
        <v>#N/A</v>
      </c>
      <c r="P1112" s="499" t="e">
        <v>#N/A</v>
      </c>
      <c r="Q1112" s="499" t="e">
        <v>#N/A</v>
      </c>
      <c r="R1112" s="499" t="e">
        <v>#N/A</v>
      </c>
      <c r="S1112" s="499" t="e">
        <v>#N/A</v>
      </c>
      <c r="T1112" s="499" t="e">
        <v>#N/A</v>
      </c>
      <c r="U1112" s="499" t="e">
        <v>#N/A</v>
      </c>
      <c r="V1112" s="499" t="e">
        <v>#N/A</v>
      </c>
      <c r="W1112" s="499" t="e">
        <v>#N/A</v>
      </c>
    </row>
    <row r="1113" spans="1:23" customFormat="1" x14ac:dyDescent="0.3">
      <c r="A1113" s="225" t="s">
        <v>1656</v>
      </c>
      <c r="B1113" s="496" t="s">
        <v>1345</v>
      </c>
      <c r="C1113" s="496" t="s">
        <v>831</v>
      </c>
      <c r="D1113" s="496" t="s">
        <v>502</v>
      </c>
      <c r="E1113" s="497" t="e">
        <v>#N/A</v>
      </c>
      <c r="F1113" s="498" t="e">
        <v>#N/A</v>
      </c>
      <c r="G1113" s="498" t="e">
        <v>#N/A</v>
      </c>
      <c r="H1113" s="498" t="e">
        <v>#N/A</v>
      </c>
      <c r="I1113" s="498" t="e">
        <v>#N/A</v>
      </c>
      <c r="J1113" s="498" t="e">
        <v>#N/A</v>
      </c>
      <c r="K1113" s="498" t="e">
        <v>#N/A</v>
      </c>
      <c r="L1113" s="498" t="e">
        <v>#N/A</v>
      </c>
      <c r="M1113" s="498" t="e">
        <v>#N/A</v>
      </c>
      <c r="N1113" s="498" t="e">
        <v>#N/A</v>
      </c>
      <c r="O1113" s="499" t="e">
        <v>#N/A</v>
      </c>
      <c r="P1113" s="499" t="e">
        <v>#N/A</v>
      </c>
      <c r="Q1113" s="499" t="e">
        <v>#N/A</v>
      </c>
      <c r="R1113" s="499" t="e">
        <v>#N/A</v>
      </c>
      <c r="S1113" s="499" t="e">
        <v>#N/A</v>
      </c>
      <c r="T1113" s="499" t="e">
        <v>#N/A</v>
      </c>
      <c r="U1113" s="499" t="e">
        <v>#N/A</v>
      </c>
      <c r="V1113" s="499" t="e">
        <v>#N/A</v>
      </c>
      <c r="W1113" s="499" t="e">
        <v>#N/A</v>
      </c>
    </row>
    <row r="1114" spans="1:23" customFormat="1" x14ac:dyDescent="0.3">
      <c r="A1114" s="225" t="s">
        <v>1657</v>
      </c>
      <c r="B1114" s="496" t="s">
        <v>1345</v>
      </c>
      <c r="C1114" s="496" t="s">
        <v>831</v>
      </c>
      <c r="D1114" s="496" t="s">
        <v>504</v>
      </c>
      <c r="E1114" s="497" t="e">
        <v>#N/A</v>
      </c>
      <c r="F1114" s="498" t="e">
        <v>#N/A</v>
      </c>
      <c r="G1114" s="498" t="e">
        <v>#N/A</v>
      </c>
      <c r="H1114" s="498" t="e">
        <v>#N/A</v>
      </c>
      <c r="I1114" s="498" t="e">
        <v>#N/A</v>
      </c>
      <c r="J1114" s="498" t="e">
        <v>#N/A</v>
      </c>
      <c r="K1114" s="498" t="e">
        <v>#N/A</v>
      </c>
      <c r="L1114" s="498" t="e">
        <v>#N/A</v>
      </c>
      <c r="M1114" s="498" t="e">
        <v>#N/A</v>
      </c>
      <c r="N1114" s="498" t="e">
        <v>#N/A</v>
      </c>
      <c r="O1114" s="499" t="e">
        <v>#N/A</v>
      </c>
      <c r="P1114" s="499" t="e">
        <v>#N/A</v>
      </c>
      <c r="Q1114" s="499" t="e">
        <v>#N/A</v>
      </c>
      <c r="R1114" s="499" t="e">
        <v>#N/A</v>
      </c>
      <c r="S1114" s="499" t="e">
        <v>#N/A</v>
      </c>
      <c r="T1114" s="499" t="e">
        <v>#N/A</v>
      </c>
      <c r="U1114" s="499" t="e">
        <v>#N/A</v>
      </c>
      <c r="V1114" s="499" t="e">
        <v>#N/A</v>
      </c>
      <c r="W1114" s="499" t="e">
        <v>#N/A</v>
      </c>
    </row>
    <row r="1115" spans="1:23" customFormat="1" x14ac:dyDescent="0.3">
      <c r="A1115" s="225" t="s">
        <v>1658</v>
      </c>
      <c r="B1115" s="496" t="s">
        <v>1345</v>
      </c>
      <c r="C1115" s="496" t="s">
        <v>831</v>
      </c>
      <c r="D1115" s="496" t="s">
        <v>506</v>
      </c>
      <c r="E1115" s="497" t="e">
        <v>#N/A</v>
      </c>
      <c r="F1115" s="498" t="e">
        <v>#N/A</v>
      </c>
      <c r="G1115" s="498" t="e">
        <v>#N/A</v>
      </c>
      <c r="H1115" s="498" t="e">
        <v>#N/A</v>
      </c>
      <c r="I1115" s="498" t="e">
        <v>#N/A</v>
      </c>
      <c r="J1115" s="498" t="e">
        <v>#N/A</v>
      </c>
      <c r="K1115" s="498" t="e">
        <v>#N/A</v>
      </c>
      <c r="L1115" s="498" t="e">
        <v>#N/A</v>
      </c>
      <c r="M1115" s="498" t="e">
        <v>#N/A</v>
      </c>
      <c r="N1115" s="498" t="e">
        <v>#N/A</v>
      </c>
      <c r="O1115" s="499" t="e">
        <v>#N/A</v>
      </c>
      <c r="P1115" s="499" t="e">
        <v>#N/A</v>
      </c>
      <c r="Q1115" s="499" t="e">
        <v>#N/A</v>
      </c>
      <c r="R1115" s="499" t="e">
        <v>#N/A</v>
      </c>
      <c r="S1115" s="499" t="e">
        <v>#N/A</v>
      </c>
      <c r="T1115" s="499" t="e">
        <v>#N/A</v>
      </c>
      <c r="U1115" s="499" t="e">
        <v>#N/A</v>
      </c>
      <c r="V1115" s="499" t="e">
        <v>#N/A</v>
      </c>
      <c r="W1115" s="499" t="e">
        <v>#N/A</v>
      </c>
    </row>
    <row r="1116" spans="1:23" customFormat="1" x14ac:dyDescent="0.3">
      <c r="A1116" s="225" t="s">
        <v>1659</v>
      </c>
      <c r="B1116" s="496" t="s">
        <v>1345</v>
      </c>
      <c r="C1116" s="496" t="s">
        <v>831</v>
      </c>
      <c r="D1116" s="496" t="s">
        <v>508</v>
      </c>
      <c r="E1116" s="497" t="e">
        <v>#N/A</v>
      </c>
      <c r="F1116" s="498" t="e">
        <v>#N/A</v>
      </c>
      <c r="G1116" s="498" t="e">
        <v>#N/A</v>
      </c>
      <c r="H1116" s="498" t="e">
        <v>#N/A</v>
      </c>
      <c r="I1116" s="498" t="e">
        <v>#N/A</v>
      </c>
      <c r="J1116" s="498" t="e">
        <v>#N/A</v>
      </c>
      <c r="K1116" s="498" t="e">
        <v>#N/A</v>
      </c>
      <c r="L1116" s="498" t="e">
        <v>#N/A</v>
      </c>
      <c r="M1116" s="498" t="e">
        <v>#N/A</v>
      </c>
      <c r="N1116" s="498" t="e">
        <v>#N/A</v>
      </c>
      <c r="O1116" s="499" t="e">
        <v>#N/A</v>
      </c>
      <c r="P1116" s="499" t="e">
        <v>#N/A</v>
      </c>
      <c r="Q1116" s="499" t="e">
        <v>#N/A</v>
      </c>
      <c r="R1116" s="499" t="e">
        <v>#N/A</v>
      </c>
      <c r="S1116" s="499" t="e">
        <v>#N/A</v>
      </c>
      <c r="T1116" s="499" t="e">
        <v>#N/A</v>
      </c>
      <c r="U1116" s="499" t="e">
        <v>#N/A</v>
      </c>
      <c r="V1116" s="499" t="e">
        <v>#N/A</v>
      </c>
      <c r="W1116" s="499" t="e">
        <v>#N/A</v>
      </c>
    </row>
    <row r="1117" spans="1:23" customFormat="1" x14ac:dyDescent="0.3">
      <c r="A1117" s="225" t="s">
        <v>1660</v>
      </c>
      <c r="B1117" s="496" t="s">
        <v>1345</v>
      </c>
      <c r="C1117" s="496" t="s">
        <v>831</v>
      </c>
      <c r="D1117" s="496" t="s">
        <v>510</v>
      </c>
      <c r="E1117" s="497" t="e">
        <v>#N/A</v>
      </c>
      <c r="F1117" s="498" t="e">
        <v>#N/A</v>
      </c>
      <c r="G1117" s="498" t="e">
        <v>#N/A</v>
      </c>
      <c r="H1117" s="498" t="e">
        <v>#N/A</v>
      </c>
      <c r="I1117" s="498" t="e">
        <v>#N/A</v>
      </c>
      <c r="J1117" s="498" t="e">
        <v>#N/A</v>
      </c>
      <c r="K1117" s="498" t="e">
        <v>#N/A</v>
      </c>
      <c r="L1117" s="498" t="e">
        <v>#N/A</v>
      </c>
      <c r="M1117" s="498" t="e">
        <v>#N/A</v>
      </c>
      <c r="N1117" s="498" t="e">
        <v>#N/A</v>
      </c>
      <c r="O1117" s="499" t="e">
        <v>#N/A</v>
      </c>
      <c r="P1117" s="499" t="e">
        <v>#N/A</v>
      </c>
      <c r="Q1117" s="499" t="e">
        <v>#N/A</v>
      </c>
      <c r="R1117" s="499" t="e">
        <v>#N/A</v>
      </c>
      <c r="S1117" s="499" t="e">
        <v>#N/A</v>
      </c>
      <c r="T1117" s="499" t="e">
        <v>#N/A</v>
      </c>
      <c r="U1117" s="499" t="e">
        <v>#N/A</v>
      </c>
      <c r="V1117" s="499" t="e">
        <v>#N/A</v>
      </c>
      <c r="W1117" s="499" t="e">
        <v>#N/A</v>
      </c>
    </row>
    <row r="1118" spans="1:23" customFormat="1" x14ac:dyDescent="0.3">
      <c r="A1118" s="225" t="s">
        <v>1661</v>
      </c>
      <c r="B1118" s="496" t="s">
        <v>1345</v>
      </c>
      <c r="C1118" s="496" t="s">
        <v>831</v>
      </c>
      <c r="D1118" s="496" t="s">
        <v>512</v>
      </c>
      <c r="E1118" s="497" t="e">
        <v>#N/A</v>
      </c>
      <c r="F1118" s="498" t="e">
        <v>#N/A</v>
      </c>
      <c r="G1118" s="498" t="e">
        <v>#N/A</v>
      </c>
      <c r="H1118" s="498" t="e">
        <v>#N/A</v>
      </c>
      <c r="I1118" s="498" t="e">
        <v>#N/A</v>
      </c>
      <c r="J1118" s="498" t="e">
        <v>#N/A</v>
      </c>
      <c r="K1118" s="498" t="e">
        <v>#N/A</v>
      </c>
      <c r="L1118" s="498" t="e">
        <v>#N/A</v>
      </c>
      <c r="M1118" s="498" t="e">
        <v>#N/A</v>
      </c>
      <c r="N1118" s="498" t="e">
        <v>#N/A</v>
      </c>
      <c r="O1118" s="499" t="e">
        <v>#N/A</v>
      </c>
      <c r="P1118" s="499" t="e">
        <v>#N/A</v>
      </c>
      <c r="Q1118" s="499" t="e">
        <v>#N/A</v>
      </c>
      <c r="R1118" s="499" t="e">
        <v>#N/A</v>
      </c>
      <c r="S1118" s="499" t="e">
        <v>#N/A</v>
      </c>
      <c r="T1118" s="499" t="e">
        <v>#N/A</v>
      </c>
      <c r="U1118" s="499" t="e">
        <v>#N/A</v>
      </c>
      <c r="V1118" s="499" t="e">
        <v>#N/A</v>
      </c>
      <c r="W1118" s="499" t="e">
        <v>#N/A</v>
      </c>
    </row>
    <row r="1119" spans="1:23" customFormat="1" x14ac:dyDescent="0.3">
      <c r="A1119" s="225" t="s">
        <v>1662</v>
      </c>
      <c r="B1119" s="496" t="s">
        <v>1345</v>
      </c>
      <c r="C1119" s="496" t="s">
        <v>831</v>
      </c>
      <c r="D1119" s="496" t="s">
        <v>514</v>
      </c>
      <c r="E1119" s="497" t="e">
        <v>#N/A</v>
      </c>
      <c r="F1119" s="498" t="e">
        <v>#N/A</v>
      </c>
      <c r="G1119" s="498" t="e">
        <v>#N/A</v>
      </c>
      <c r="H1119" s="498" t="e">
        <v>#N/A</v>
      </c>
      <c r="I1119" s="498" t="e">
        <v>#N/A</v>
      </c>
      <c r="J1119" s="498" t="e">
        <v>#N/A</v>
      </c>
      <c r="K1119" s="498" t="e">
        <v>#N/A</v>
      </c>
      <c r="L1119" s="498" t="e">
        <v>#N/A</v>
      </c>
      <c r="M1119" s="498" t="e">
        <v>#N/A</v>
      </c>
      <c r="N1119" s="498" t="e">
        <v>#N/A</v>
      </c>
      <c r="O1119" s="499" t="e">
        <v>#N/A</v>
      </c>
      <c r="P1119" s="499" t="e">
        <v>#N/A</v>
      </c>
      <c r="Q1119" s="499" t="e">
        <v>#N/A</v>
      </c>
      <c r="R1119" s="499" t="e">
        <v>#N/A</v>
      </c>
      <c r="S1119" s="499" t="e">
        <v>#N/A</v>
      </c>
      <c r="T1119" s="499" t="e">
        <v>#N/A</v>
      </c>
      <c r="U1119" s="499" t="e">
        <v>#N/A</v>
      </c>
      <c r="V1119" s="499" t="e">
        <v>#N/A</v>
      </c>
      <c r="W1119" s="499" t="e">
        <v>#N/A</v>
      </c>
    </row>
    <row r="1120" spans="1:23" customFormat="1" x14ac:dyDescent="0.3">
      <c r="A1120" s="225" t="s">
        <v>1663</v>
      </c>
      <c r="B1120" s="496" t="s">
        <v>1345</v>
      </c>
      <c r="C1120" s="496" t="s">
        <v>831</v>
      </c>
      <c r="D1120" s="496" t="s">
        <v>516</v>
      </c>
      <c r="E1120" s="497" t="e">
        <v>#N/A</v>
      </c>
      <c r="F1120" s="498" t="e">
        <v>#N/A</v>
      </c>
      <c r="G1120" s="498" t="e">
        <v>#N/A</v>
      </c>
      <c r="H1120" s="498" t="e">
        <v>#N/A</v>
      </c>
      <c r="I1120" s="498" t="e">
        <v>#N/A</v>
      </c>
      <c r="J1120" s="498" t="e">
        <v>#N/A</v>
      </c>
      <c r="K1120" s="498" t="e">
        <v>#N/A</v>
      </c>
      <c r="L1120" s="498" t="e">
        <v>#N/A</v>
      </c>
      <c r="M1120" s="498" t="e">
        <v>#N/A</v>
      </c>
      <c r="N1120" s="498" t="e">
        <v>#N/A</v>
      </c>
      <c r="O1120" s="499" t="e">
        <v>#N/A</v>
      </c>
      <c r="P1120" s="499" t="e">
        <v>#N/A</v>
      </c>
      <c r="Q1120" s="499" t="e">
        <v>#N/A</v>
      </c>
      <c r="R1120" s="499" t="e">
        <v>#N/A</v>
      </c>
      <c r="S1120" s="499" t="e">
        <v>#N/A</v>
      </c>
      <c r="T1120" s="499" t="e">
        <v>#N/A</v>
      </c>
      <c r="U1120" s="499" t="e">
        <v>#N/A</v>
      </c>
      <c r="V1120" s="499" t="e">
        <v>#N/A</v>
      </c>
      <c r="W1120" s="499" t="e">
        <v>#N/A</v>
      </c>
    </row>
    <row r="1121" spans="1:23" customFormat="1" x14ac:dyDescent="0.3">
      <c r="A1121" s="225" t="s">
        <v>1664</v>
      </c>
      <c r="B1121" s="496" t="s">
        <v>1345</v>
      </c>
      <c r="C1121" s="496" t="s">
        <v>831</v>
      </c>
      <c r="D1121" s="496" t="s">
        <v>518</v>
      </c>
      <c r="E1121" s="497" t="e">
        <v>#N/A</v>
      </c>
      <c r="F1121" s="498" t="e">
        <v>#N/A</v>
      </c>
      <c r="G1121" s="498" t="e">
        <v>#N/A</v>
      </c>
      <c r="H1121" s="498" t="e">
        <v>#N/A</v>
      </c>
      <c r="I1121" s="498" t="e">
        <v>#N/A</v>
      </c>
      <c r="J1121" s="498" t="e">
        <v>#N/A</v>
      </c>
      <c r="K1121" s="498" t="e">
        <v>#N/A</v>
      </c>
      <c r="L1121" s="498" t="e">
        <v>#N/A</v>
      </c>
      <c r="M1121" s="498" t="e">
        <v>#N/A</v>
      </c>
      <c r="N1121" s="498" t="e">
        <v>#N/A</v>
      </c>
      <c r="O1121" s="499" t="e">
        <v>#N/A</v>
      </c>
      <c r="P1121" s="499" t="e">
        <v>#N/A</v>
      </c>
      <c r="Q1121" s="499" t="e">
        <v>#N/A</v>
      </c>
      <c r="R1121" s="499" t="e">
        <v>#N/A</v>
      </c>
      <c r="S1121" s="499" t="e">
        <v>#N/A</v>
      </c>
      <c r="T1121" s="499" t="e">
        <v>#N/A</v>
      </c>
      <c r="U1121" s="499" t="e">
        <v>#N/A</v>
      </c>
      <c r="V1121" s="499" t="e">
        <v>#N/A</v>
      </c>
      <c r="W1121" s="499" t="e">
        <v>#N/A</v>
      </c>
    </row>
    <row r="1122" spans="1:23" customFormat="1" x14ac:dyDescent="0.3">
      <c r="A1122" s="225" t="s">
        <v>1665</v>
      </c>
      <c r="B1122" s="496" t="s">
        <v>1345</v>
      </c>
      <c r="C1122" s="496" t="s">
        <v>831</v>
      </c>
      <c r="D1122" s="496" t="s">
        <v>520</v>
      </c>
      <c r="E1122" s="497" t="e">
        <v>#N/A</v>
      </c>
      <c r="F1122" s="498" t="e">
        <v>#N/A</v>
      </c>
      <c r="G1122" s="498" t="e">
        <v>#N/A</v>
      </c>
      <c r="H1122" s="498" t="e">
        <v>#N/A</v>
      </c>
      <c r="I1122" s="498" t="e">
        <v>#N/A</v>
      </c>
      <c r="J1122" s="498" t="e">
        <v>#N/A</v>
      </c>
      <c r="K1122" s="498" t="e">
        <v>#N/A</v>
      </c>
      <c r="L1122" s="498" t="e">
        <v>#N/A</v>
      </c>
      <c r="M1122" s="498" t="e">
        <v>#N/A</v>
      </c>
      <c r="N1122" s="498" t="e">
        <v>#N/A</v>
      </c>
      <c r="O1122" s="499" t="e">
        <v>#N/A</v>
      </c>
      <c r="P1122" s="499" t="e">
        <v>#N/A</v>
      </c>
      <c r="Q1122" s="499" t="e">
        <v>#N/A</v>
      </c>
      <c r="R1122" s="499" t="e">
        <v>#N/A</v>
      </c>
      <c r="S1122" s="499" t="e">
        <v>#N/A</v>
      </c>
      <c r="T1122" s="499" t="e">
        <v>#N/A</v>
      </c>
      <c r="U1122" s="499" t="e">
        <v>#N/A</v>
      </c>
      <c r="V1122" s="499" t="e">
        <v>#N/A</v>
      </c>
      <c r="W1122" s="499" t="e">
        <v>#N/A</v>
      </c>
    </row>
    <row r="1123" spans="1:23" customFormat="1" x14ac:dyDescent="0.3">
      <c r="A1123" s="225" t="s">
        <v>1666</v>
      </c>
      <c r="B1123" s="496" t="s">
        <v>1345</v>
      </c>
      <c r="C1123" s="496" t="s">
        <v>831</v>
      </c>
      <c r="D1123" s="496" t="s">
        <v>522</v>
      </c>
      <c r="E1123" s="497" t="e">
        <v>#N/A</v>
      </c>
      <c r="F1123" s="498" t="e">
        <v>#N/A</v>
      </c>
      <c r="G1123" s="498" t="e">
        <v>#N/A</v>
      </c>
      <c r="H1123" s="498" t="e">
        <v>#N/A</v>
      </c>
      <c r="I1123" s="498" t="e">
        <v>#N/A</v>
      </c>
      <c r="J1123" s="498" t="e">
        <v>#N/A</v>
      </c>
      <c r="K1123" s="498" t="e">
        <v>#N/A</v>
      </c>
      <c r="L1123" s="498" t="e">
        <v>#N/A</v>
      </c>
      <c r="M1123" s="498" t="e">
        <v>#N/A</v>
      </c>
      <c r="N1123" s="498" t="e">
        <v>#N/A</v>
      </c>
      <c r="O1123" s="499" t="e">
        <v>#N/A</v>
      </c>
      <c r="P1123" s="499" t="e">
        <v>#N/A</v>
      </c>
      <c r="Q1123" s="499" t="e">
        <v>#N/A</v>
      </c>
      <c r="R1123" s="499" t="e">
        <v>#N/A</v>
      </c>
      <c r="S1123" s="499" t="e">
        <v>#N/A</v>
      </c>
      <c r="T1123" s="499" t="e">
        <v>#N/A</v>
      </c>
      <c r="U1123" s="499" t="e">
        <v>#N/A</v>
      </c>
      <c r="V1123" s="499" t="e">
        <v>#N/A</v>
      </c>
      <c r="W1123" s="499" t="e">
        <v>#N/A</v>
      </c>
    </row>
    <row r="1124" spans="1:23" customFormat="1" x14ac:dyDescent="0.3">
      <c r="A1124" s="225" t="s">
        <v>1667</v>
      </c>
      <c r="B1124" s="496" t="s">
        <v>1345</v>
      </c>
      <c r="C1124" s="496" t="s">
        <v>831</v>
      </c>
      <c r="D1124" s="496" t="s">
        <v>524</v>
      </c>
      <c r="E1124" s="497" t="e">
        <v>#N/A</v>
      </c>
      <c r="F1124" s="498" t="e">
        <v>#N/A</v>
      </c>
      <c r="G1124" s="498" t="e">
        <v>#N/A</v>
      </c>
      <c r="H1124" s="498" t="e">
        <v>#N/A</v>
      </c>
      <c r="I1124" s="498" t="e">
        <v>#N/A</v>
      </c>
      <c r="J1124" s="498" t="e">
        <v>#N/A</v>
      </c>
      <c r="K1124" s="498" t="e">
        <v>#N/A</v>
      </c>
      <c r="L1124" s="498" t="e">
        <v>#N/A</v>
      </c>
      <c r="M1124" s="498" t="e">
        <v>#N/A</v>
      </c>
      <c r="N1124" s="498" t="e">
        <v>#N/A</v>
      </c>
      <c r="O1124" s="499" t="e">
        <v>#N/A</v>
      </c>
      <c r="P1124" s="499" t="e">
        <v>#N/A</v>
      </c>
      <c r="Q1124" s="499" t="e">
        <v>#N/A</v>
      </c>
      <c r="R1124" s="499" t="e">
        <v>#N/A</v>
      </c>
      <c r="S1124" s="499" t="e">
        <v>#N/A</v>
      </c>
      <c r="T1124" s="499" t="e">
        <v>#N/A</v>
      </c>
      <c r="U1124" s="499" t="e">
        <v>#N/A</v>
      </c>
      <c r="V1124" s="499" t="e">
        <v>#N/A</v>
      </c>
      <c r="W1124" s="499" t="e">
        <v>#N/A</v>
      </c>
    </row>
    <row r="1125" spans="1:23" customFormat="1" x14ac:dyDescent="0.3">
      <c r="A1125" s="225" t="s">
        <v>1668</v>
      </c>
      <c r="B1125" s="496" t="s">
        <v>1345</v>
      </c>
      <c r="C1125" s="496" t="s">
        <v>831</v>
      </c>
      <c r="D1125" s="496" t="s">
        <v>526</v>
      </c>
      <c r="E1125" s="497" t="e">
        <v>#N/A</v>
      </c>
      <c r="F1125" s="498" t="e">
        <v>#N/A</v>
      </c>
      <c r="G1125" s="498" t="e">
        <v>#N/A</v>
      </c>
      <c r="H1125" s="498" t="e">
        <v>#N/A</v>
      </c>
      <c r="I1125" s="498" t="e">
        <v>#N/A</v>
      </c>
      <c r="J1125" s="498" t="e">
        <v>#N/A</v>
      </c>
      <c r="K1125" s="498" t="e">
        <v>#N/A</v>
      </c>
      <c r="L1125" s="498" t="e">
        <v>#N/A</v>
      </c>
      <c r="M1125" s="498" t="e">
        <v>#N/A</v>
      </c>
      <c r="N1125" s="498" t="e">
        <v>#N/A</v>
      </c>
      <c r="O1125" s="499" t="e">
        <v>#N/A</v>
      </c>
      <c r="P1125" s="499" t="e">
        <v>#N/A</v>
      </c>
      <c r="Q1125" s="499" t="e">
        <v>#N/A</v>
      </c>
      <c r="R1125" s="499" t="e">
        <v>#N/A</v>
      </c>
      <c r="S1125" s="499" t="e">
        <v>#N/A</v>
      </c>
      <c r="T1125" s="499" t="e">
        <v>#N/A</v>
      </c>
      <c r="U1125" s="499" t="e">
        <v>#N/A</v>
      </c>
      <c r="V1125" s="499" t="e">
        <v>#N/A</v>
      </c>
      <c r="W1125" s="499" t="e">
        <v>#N/A</v>
      </c>
    </row>
    <row r="1126" spans="1:23" customFormat="1" x14ac:dyDescent="0.3">
      <c r="A1126" s="225" t="s">
        <v>1669</v>
      </c>
      <c r="B1126" s="496" t="s">
        <v>1345</v>
      </c>
      <c r="C1126" s="496" t="s">
        <v>831</v>
      </c>
      <c r="D1126" s="496" t="s">
        <v>528</v>
      </c>
      <c r="E1126" s="497" t="e">
        <v>#N/A</v>
      </c>
      <c r="F1126" s="498" t="e">
        <v>#N/A</v>
      </c>
      <c r="G1126" s="498" t="e">
        <v>#N/A</v>
      </c>
      <c r="H1126" s="498" t="e">
        <v>#N/A</v>
      </c>
      <c r="I1126" s="498" t="e">
        <v>#N/A</v>
      </c>
      <c r="J1126" s="498" t="e">
        <v>#N/A</v>
      </c>
      <c r="K1126" s="498" t="e">
        <v>#N/A</v>
      </c>
      <c r="L1126" s="498" t="e">
        <v>#N/A</v>
      </c>
      <c r="M1126" s="498" t="e">
        <v>#N/A</v>
      </c>
      <c r="N1126" s="498" t="e">
        <v>#N/A</v>
      </c>
      <c r="O1126" s="499" t="e">
        <v>#N/A</v>
      </c>
      <c r="P1126" s="499" t="e">
        <v>#N/A</v>
      </c>
      <c r="Q1126" s="499" t="e">
        <v>#N/A</v>
      </c>
      <c r="R1126" s="499" t="e">
        <v>#N/A</v>
      </c>
      <c r="S1126" s="499" t="e">
        <v>#N/A</v>
      </c>
      <c r="T1126" s="499" t="e">
        <v>#N/A</v>
      </c>
      <c r="U1126" s="499" t="e">
        <v>#N/A</v>
      </c>
      <c r="V1126" s="499" t="e">
        <v>#N/A</v>
      </c>
      <c r="W1126" s="499" t="e">
        <v>#N/A</v>
      </c>
    </row>
    <row r="1127" spans="1:23" customFormat="1" x14ac:dyDescent="0.3">
      <c r="A1127" s="225" t="s">
        <v>1670</v>
      </c>
      <c r="B1127" s="496" t="s">
        <v>1345</v>
      </c>
      <c r="C1127" s="496" t="s">
        <v>831</v>
      </c>
      <c r="D1127" s="496" t="s">
        <v>530</v>
      </c>
      <c r="E1127" s="497" t="e">
        <v>#N/A</v>
      </c>
      <c r="F1127" s="498" t="e">
        <v>#N/A</v>
      </c>
      <c r="G1127" s="498" t="e">
        <v>#N/A</v>
      </c>
      <c r="H1127" s="498" t="e">
        <v>#N/A</v>
      </c>
      <c r="I1127" s="498" t="e">
        <v>#N/A</v>
      </c>
      <c r="J1127" s="498" t="e">
        <v>#N/A</v>
      </c>
      <c r="K1127" s="498" t="e">
        <v>#N/A</v>
      </c>
      <c r="L1127" s="498" t="e">
        <v>#N/A</v>
      </c>
      <c r="M1127" s="498" t="e">
        <v>#N/A</v>
      </c>
      <c r="N1127" s="498" t="e">
        <v>#N/A</v>
      </c>
      <c r="O1127" s="499" t="e">
        <v>#N/A</v>
      </c>
      <c r="P1127" s="499" t="e">
        <v>#N/A</v>
      </c>
      <c r="Q1127" s="499" t="e">
        <v>#N/A</v>
      </c>
      <c r="R1127" s="499" t="e">
        <v>#N/A</v>
      </c>
      <c r="S1127" s="499" t="e">
        <v>#N/A</v>
      </c>
      <c r="T1127" s="499" t="e">
        <v>#N/A</v>
      </c>
      <c r="U1127" s="499" t="e">
        <v>#N/A</v>
      </c>
      <c r="V1127" s="499" t="e">
        <v>#N/A</v>
      </c>
      <c r="W1127" s="499" t="e">
        <v>#N/A</v>
      </c>
    </row>
    <row r="1128" spans="1:23" customFormat="1" x14ac:dyDescent="0.3">
      <c r="A1128" s="225" t="s">
        <v>1671</v>
      </c>
      <c r="B1128" s="496" t="s">
        <v>1345</v>
      </c>
      <c r="C1128" s="496" t="s">
        <v>831</v>
      </c>
      <c r="D1128" s="496" t="s">
        <v>532</v>
      </c>
      <c r="E1128" s="497" t="e">
        <v>#N/A</v>
      </c>
      <c r="F1128" s="498" t="e">
        <v>#N/A</v>
      </c>
      <c r="G1128" s="498" t="e">
        <v>#N/A</v>
      </c>
      <c r="H1128" s="498" t="e">
        <v>#N/A</v>
      </c>
      <c r="I1128" s="498" t="e">
        <v>#N/A</v>
      </c>
      <c r="J1128" s="498" t="e">
        <v>#N/A</v>
      </c>
      <c r="K1128" s="498" t="e">
        <v>#N/A</v>
      </c>
      <c r="L1128" s="498" t="e">
        <v>#N/A</v>
      </c>
      <c r="M1128" s="498" t="e">
        <v>#N/A</v>
      </c>
      <c r="N1128" s="498" t="e">
        <v>#N/A</v>
      </c>
      <c r="O1128" s="499" t="e">
        <v>#N/A</v>
      </c>
      <c r="P1128" s="499" t="e">
        <v>#N/A</v>
      </c>
      <c r="Q1128" s="499" t="e">
        <v>#N/A</v>
      </c>
      <c r="R1128" s="499" t="e">
        <v>#N/A</v>
      </c>
      <c r="S1128" s="499" t="e">
        <v>#N/A</v>
      </c>
      <c r="T1128" s="499" t="e">
        <v>#N/A</v>
      </c>
      <c r="U1128" s="499" t="e">
        <v>#N/A</v>
      </c>
      <c r="V1128" s="499" t="e">
        <v>#N/A</v>
      </c>
      <c r="W1128" s="499" t="e">
        <v>#N/A</v>
      </c>
    </row>
    <row r="1129" spans="1:23" customFormat="1" x14ac:dyDescent="0.3">
      <c r="A1129" s="225" t="s">
        <v>1672</v>
      </c>
      <c r="B1129" s="496" t="s">
        <v>1345</v>
      </c>
      <c r="C1129" s="496" t="s">
        <v>831</v>
      </c>
      <c r="D1129" s="496" t="s">
        <v>534</v>
      </c>
      <c r="E1129" s="497" t="e">
        <v>#N/A</v>
      </c>
      <c r="F1129" s="498" t="e">
        <v>#N/A</v>
      </c>
      <c r="G1129" s="498" t="e">
        <v>#N/A</v>
      </c>
      <c r="H1129" s="498" t="e">
        <v>#N/A</v>
      </c>
      <c r="I1129" s="498" t="e">
        <v>#N/A</v>
      </c>
      <c r="J1129" s="498" t="e">
        <v>#N/A</v>
      </c>
      <c r="K1129" s="498" t="e">
        <v>#N/A</v>
      </c>
      <c r="L1129" s="498" t="e">
        <v>#N/A</v>
      </c>
      <c r="M1129" s="498" t="e">
        <v>#N/A</v>
      </c>
      <c r="N1129" s="498" t="e">
        <v>#N/A</v>
      </c>
      <c r="O1129" s="499" t="e">
        <v>#N/A</v>
      </c>
      <c r="P1129" s="499" t="e">
        <v>#N/A</v>
      </c>
      <c r="Q1129" s="499" t="e">
        <v>#N/A</v>
      </c>
      <c r="R1129" s="499" t="e">
        <v>#N/A</v>
      </c>
      <c r="S1129" s="499" t="e">
        <v>#N/A</v>
      </c>
      <c r="T1129" s="499" t="e">
        <v>#N/A</v>
      </c>
      <c r="U1129" s="499" t="e">
        <v>#N/A</v>
      </c>
      <c r="V1129" s="499" t="e">
        <v>#N/A</v>
      </c>
      <c r="W1129" s="499" t="e">
        <v>#N/A</v>
      </c>
    </row>
    <row r="1130" spans="1:23" customFormat="1" x14ac:dyDescent="0.3">
      <c r="A1130" s="225" t="s">
        <v>1673</v>
      </c>
      <c r="B1130" s="496" t="s">
        <v>1345</v>
      </c>
      <c r="C1130" s="496" t="s">
        <v>831</v>
      </c>
      <c r="D1130" s="496" t="s">
        <v>536</v>
      </c>
      <c r="E1130" s="497" t="e">
        <v>#N/A</v>
      </c>
      <c r="F1130" s="498" t="e">
        <v>#N/A</v>
      </c>
      <c r="G1130" s="498" t="e">
        <v>#N/A</v>
      </c>
      <c r="H1130" s="498" t="e">
        <v>#N/A</v>
      </c>
      <c r="I1130" s="498" t="e">
        <v>#N/A</v>
      </c>
      <c r="J1130" s="498" t="e">
        <v>#N/A</v>
      </c>
      <c r="K1130" s="498" t="e">
        <v>#N/A</v>
      </c>
      <c r="L1130" s="498" t="e">
        <v>#N/A</v>
      </c>
      <c r="M1130" s="498" t="e">
        <v>#N/A</v>
      </c>
      <c r="N1130" s="498" t="e">
        <v>#N/A</v>
      </c>
      <c r="O1130" s="499" t="e">
        <v>#N/A</v>
      </c>
      <c r="P1130" s="499" t="e">
        <v>#N/A</v>
      </c>
      <c r="Q1130" s="499" t="e">
        <v>#N/A</v>
      </c>
      <c r="R1130" s="499" t="e">
        <v>#N/A</v>
      </c>
      <c r="S1130" s="499" t="e">
        <v>#N/A</v>
      </c>
      <c r="T1130" s="499" t="e">
        <v>#N/A</v>
      </c>
      <c r="U1130" s="499" t="e">
        <v>#N/A</v>
      </c>
      <c r="V1130" s="499" t="e">
        <v>#N/A</v>
      </c>
      <c r="W1130" s="499" t="e">
        <v>#N/A</v>
      </c>
    </row>
    <row r="1131" spans="1:23" customFormat="1" x14ac:dyDescent="0.3">
      <c r="A1131" s="225" t="s">
        <v>1674</v>
      </c>
      <c r="B1131" s="496" t="s">
        <v>1345</v>
      </c>
      <c r="C1131" s="496" t="s">
        <v>831</v>
      </c>
      <c r="D1131" s="496" t="s">
        <v>538</v>
      </c>
      <c r="E1131" s="497" t="e">
        <v>#N/A</v>
      </c>
      <c r="F1131" s="498" t="e">
        <v>#N/A</v>
      </c>
      <c r="G1131" s="498" t="e">
        <v>#N/A</v>
      </c>
      <c r="H1131" s="498" t="e">
        <v>#N/A</v>
      </c>
      <c r="I1131" s="498" t="e">
        <v>#N/A</v>
      </c>
      <c r="J1131" s="498" t="e">
        <v>#N/A</v>
      </c>
      <c r="K1131" s="498" t="e">
        <v>#N/A</v>
      </c>
      <c r="L1131" s="498" t="e">
        <v>#N/A</v>
      </c>
      <c r="M1131" s="498" t="e">
        <v>#N/A</v>
      </c>
      <c r="N1131" s="498" t="e">
        <v>#N/A</v>
      </c>
      <c r="O1131" s="499" t="e">
        <v>#N/A</v>
      </c>
      <c r="P1131" s="499" t="e">
        <v>#N/A</v>
      </c>
      <c r="Q1131" s="499" t="e">
        <v>#N/A</v>
      </c>
      <c r="R1131" s="499" t="e">
        <v>#N/A</v>
      </c>
      <c r="S1131" s="499" t="e">
        <v>#N/A</v>
      </c>
      <c r="T1131" s="499" t="e">
        <v>#N/A</v>
      </c>
      <c r="U1131" s="499" t="e">
        <v>#N/A</v>
      </c>
      <c r="V1131" s="499" t="e">
        <v>#N/A</v>
      </c>
      <c r="W1131" s="499" t="e">
        <v>#N/A</v>
      </c>
    </row>
    <row r="1132" spans="1:23" customFormat="1" x14ac:dyDescent="0.3">
      <c r="A1132" s="225" t="s">
        <v>1675</v>
      </c>
      <c r="B1132" s="496" t="s">
        <v>1345</v>
      </c>
      <c r="C1132" s="496" t="s">
        <v>831</v>
      </c>
      <c r="D1132" s="496" t="s">
        <v>540</v>
      </c>
      <c r="E1132" s="497" t="e">
        <v>#N/A</v>
      </c>
      <c r="F1132" s="498" t="e">
        <v>#N/A</v>
      </c>
      <c r="G1132" s="498" t="e">
        <v>#N/A</v>
      </c>
      <c r="H1132" s="498" t="e">
        <v>#N/A</v>
      </c>
      <c r="I1132" s="498" t="e">
        <v>#N/A</v>
      </c>
      <c r="J1132" s="498" t="e">
        <v>#N/A</v>
      </c>
      <c r="K1132" s="498" t="e">
        <v>#N/A</v>
      </c>
      <c r="L1132" s="498" t="e">
        <v>#N/A</v>
      </c>
      <c r="M1132" s="498" t="e">
        <v>#N/A</v>
      </c>
      <c r="N1132" s="498" t="e">
        <v>#N/A</v>
      </c>
      <c r="O1132" s="499" t="e">
        <v>#N/A</v>
      </c>
      <c r="P1132" s="499" t="e">
        <v>#N/A</v>
      </c>
      <c r="Q1132" s="499" t="e">
        <v>#N/A</v>
      </c>
      <c r="R1132" s="499" t="e">
        <v>#N/A</v>
      </c>
      <c r="S1132" s="499" t="e">
        <v>#N/A</v>
      </c>
      <c r="T1132" s="499" t="e">
        <v>#N/A</v>
      </c>
      <c r="U1132" s="499" t="e">
        <v>#N/A</v>
      </c>
      <c r="V1132" s="499" t="e">
        <v>#N/A</v>
      </c>
      <c r="W1132" s="499" t="e">
        <v>#N/A</v>
      </c>
    </row>
    <row r="1133" spans="1:23" customFormat="1" x14ac:dyDescent="0.3">
      <c r="A1133" s="225" t="s">
        <v>1676</v>
      </c>
      <c r="B1133" s="496" t="s">
        <v>1345</v>
      </c>
      <c r="C1133" s="496" t="s">
        <v>831</v>
      </c>
      <c r="D1133" s="496" t="s">
        <v>542</v>
      </c>
      <c r="E1133" s="497" t="e">
        <v>#N/A</v>
      </c>
      <c r="F1133" s="498" t="e">
        <v>#N/A</v>
      </c>
      <c r="G1133" s="498" t="e">
        <v>#N/A</v>
      </c>
      <c r="H1133" s="498" t="e">
        <v>#N/A</v>
      </c>
      <c r="I1133" s="498" t="e">
        <v>#N/A</v>
      </c>
      <c r="J1133" s="498" t="e">
        <v>#N/A</v>
      </c>
      <c r="K1133" s="498" t="e">
        <v>#N/A</v>
      </c>
      <c r="L1133" s="498" t="e">
        <v>#N/A</v>
      </c>
      <c r="M1133" s="498" t="e">
        <v>#N/A</v>
      </c>
      <c r="N1133" s="498" t="e">
        <v>#N/A</v>
      </c>
      <c r="O1133" s="499" t="e">
        <v>#N/A</v>
      </c>
      <c r="P1133" s="499" t="e">
        <v>#N/A</v>
      </c>
      <c r="Q1133" s="499" t="e">
        <v>#N/A</v>
      </c>
      <c r="R1133" s="499" t="e">
        <v>#N/A</v>
      </c>
      <c r="S1133" s="499" t="e">
        <v>#N/A</v>
      </c>
      <c r="T1133" s="499" t="e">
        <v>#N/A</v>
      </c>
      <c r="U1133" s="499" t="e">
        <v>#N/A</v>
      </c>
      <c r="V1133" s="499" t="e">
        <v>#N/A</v>
      </c>
      <c r="W1133" s="499" t="e">
        <v>#N/A</v>
      </c>
    </row>
    <row r="1134" spans="1:23" customFormat="1" x14ac:dyDescent="0.3">
      <c r="A1134" s="225" t="s">
        <v>1677</v>
      </c>
      <c r="B1134" s="496" t="s">
        <v>1345</v>
      </c>
      <c r="C1134" s="496" t="s">
        <v>831</v>
      </c>
      <c r="D1134" s="496" t="s">
        <v>544</v>
      </c>
      <c r="E1134" s="497" t="e">
        <v>#N/A</v>
      </c>
      <c r="F1134" s="498" t="e">
        <v>#N/A</v>
      </c>
      <c r="G1134" s="498" t="e">
        <v>#N/A</v>
      </c>
      <c r="H1134" s="498" t="e">
        <v>#N/A</v>
      </c>
      <c r="I1134" s="498" t="e">
        <v>#N/A</v>
      </c>
      <c r="J1134" s="498" t="e">
        <v>#N/A</v>
      </c>
      <c r="K1134" s="498" t="e">
        <v>#N/A</v>
      </c>
      <c r="L1134" s="498" t="e">
        <v>#N/A</v>
      </c>
      <c r="M1134" s="498" t="e">
        <v>#N/A</v>
      </c>
      <c r="N1134" s="498" t="e">
        <v>#N/A</v>
      </c>
      <c r="O1134" s="499" t="e">
        <v>#N/A</v>
      </c>
      <c r="P1134" s="499" t="e">
        <v>#N/A</v>
      </c>
      <c r="Q1134" s="499" t="e">
        <v>#N/A</v>
      </c>
      <c r="R1134" s="499" t="e">
        <v>#N/A</v>
      </c>
      <c r="S1134" s="499" t="e">
        <v>#N/A</v>
      </c>
      <c r="T1134" s="499" t="e">
        <v>#N/A</v>
      </c>
      <c r="U1134" s="499" t="e">
        <v>#N/A</v>
      </c>
      <c r="V1134" s="499" t="e">
        <v>#N/A</v>
      </c>
      <c r="W1134" s="499" t="e">
        <v>#N/A</v>
      </c>
    </row>
    <row r="1135" spans="1:23" customFormat="1" x14ac:dyDescent="0.3">
      <c r="A1135" s="225" t="s">
        <v>1678</v>
      </c>
      <c r="B1135" s="496" t="s">
        <v>1345</v>
      </c>
      <c r="C1135" s="496" t="s">
        <v>831</v>
      </c>
      <c r="D1135" s="496" t="s">
        <v>546</v>
      </c>
      <c r="E1135" s="497" t="e">
        <v>#N/A</v>
      </c>
      <c r="F1135" s="498" t="e">
        <v>#N/A</v>
      </c>
      <c r="G1135" s="498" t="e">
        <v>#N/A</v>
      </c>
      <c r="H1135" s="498" t="e">
        <v>#N/A</v>
      </c>
      <c r="I1135" s="498" t="e">
        <v>#N/A</v>
      </c>
      <c r="J1135" s="498" t="e">
        <v>#N/A</v>
      </c>
      <c r="K1135" s="498" t="e">
        <v>#N/A</v>
      </c>
      <c r="L1135" s="498" t="e">
        <v>#N/A</v>
      </c>
      <c r="M1135" s="498" t="e">
        <v>#N/A</v>
      </c>
      <c r="N1135" s="498" t="e">
        <v>#N/A</v>
      </c>
      <c r="O1135" s="499" t="e">
        <v>#N/A</v>
      </c>
      <c r="P1135" s="499" t="e">
        <v>#N/A</v>
      </c>
      <c r="Q1135" s="499" t="e">
        <v>#N/A</v>
      </c>
      <c r="R1135" s="499" t="e">
        <v>#N/A</v>
      </c>
      <c r="S1135" s="499" t="e">
        <v>#N/A</v>
      </c>
      <c r="T1135" s="499" t="e">
        <v>#N/A</v>
      </c>
      <c r="U1135" s="499" t="e">
        <v>#N/A</v>
      </c>
      <c r="V1135" s="499" t="e">
        <v>#N/A</v>
      </c>
      <c r="W1135" s="499" t="e">
        <v>#N/A</v>
      </c>
    </row>
    <row r="1136" spans="1:23" customFormat="1" x14ac:dyDescent="0.3">
      <c r="A1136" s="225" t="s">
        <v>1679</v>
      </c>
      <c r="B1136" s="496" t="s">
        <v>1345</v>
      </c>
      <c r="C1136" s="496" t="s">
        <v>831</v>
      </c>
      <c r="D1136" s="496" t="s">
        <v>548</v>
      </c>
      <c r="E1136" s="497" t="e">
        <v>#N/A</v>
      </c>
      <c r="F1136" s="498" t="e">
        <v>#N/A</v>
      </c>
      <c r="G1136" s="498" t="e">
        <v>#N/A</v>
      </c>
      <c r="H1136" s="498" t="e">
        <v>#N/A</v>
      </c>
      <c r="I1136" s="498" t="e">
        <v>#N/A</v>
      </c>
      <c r="J1136" s="498" t="e">
        <v>#N/A</v>
      </c>
      <c r="K1136" s="498" t="e">
        <v>#N/A</v>
      </c>
      <c r="L1136" s="498" t="e">
        <v>#N/A</v>
      </c>
      <c r="M1136" s="498" t="e">
        <v>#N/A</v>
      </c>
      <c r="N1136" s="498" t="e">
        <v>#N/A</v>
      </c>
      <c r="O1136" s="499" t="e">
        <v>#N/A</v>
      </c>
      <c r="P1136" s="499" t="e">
        <v>#N/A</v>
      </c>
      <c r="Q1136" s="499" t="e">
        <v>#N/A</v>
      </c>
      <c r="R1136" s="499" t="e">
        <v>#N/A</v>
      </c>
      <c r="S1136" s="499" t="e">
        <v>#N/A</v>
      </c>
      <c r="T1136" s="499" t="e">
        <v>#N/A</v>
      </c>
      <c r="U1136" s="499" t="e">
        <v>#N/A</v>
      </c>
      <c r="V1136" s="499" t="e">
        <v>#N/A</v>
      </c>
      <c r="W1136" s="499" t="e">
        <v>#N/A</v>
      </c>
    </row>
    <row r="1137" spans="1:23" customFormat="1" x14ac:dyDescent="0.3">
      <c r="A1137" s="225" t="s">
        <v>1680</v>
      </c>
      <c r="B1137" s="496" t="s">
        <v>1345</v>
      </c>
      <c r="C1137" s="496" t="s">
        <v>831</v>
      </c>
      <c r="D1137" s="496" t="s">
        <v>550</v>
      </c>
      <c r="E1137" s="497" t="e">
        <v>#N/A</v>
      </c>
      <c r="F1137" s="498" t="e">
        <v>#N/A</v>
      </c>
      <c r="G1137" s="498" t="e">
        <v>#N/A</v>
      </c>
      <c r="H1137" s="498" t="e">
        <v>#N/A</v>
      </c>
      <c r="I1137" s="498" t="e">
        <v>#N/A</v>
      </c>
      <c r="J1137" s="498" t="e">
        <v>#N/A</v>
      </c>
      <c r="K1137" s="498" t="e">
        <v>#N/A</v>
      </c>
      <c r="L1137" s="498" t="e">
        <v>#N/A</v>
      </c>
      <c r="M1137" s="498" t="e">
        <v>#N/A</v>
      </c>
      <c r="N1137" s="498" t="e">
        <v>#N/A</v>
      </c>
      <c r="O1137" s="499" t="e">
        <v>#N/A</v>
      </c>
      <c r="P1137" s="499" t="e">
        <v>#N/A</v>
      </c>
      <c r="Q1137" s="499" t="e">
        <v>#N/A</v>
      </c>
      <c r="R1137" s="499" t="e">
        <v>#N/A</v>
      </c>
      <c r="S1137" s="499" t="e">
        <v>#N/A</v>
      </c>
      <c r="T1137" s="499" t="e">
        <v>#N/A</v>
      </c>
      <c r="U1137" s="499" t="e">
        <v>#N/A</v>
      </c>
      <c r="V1137" s="499" t="e">
        <v>#N/A</v>
      </c>
      <c r="W1137" s="499" t="e">
        <v>#N/A</v>
      </c>
    </row>
    <row r="1138" spans="1:23" customFormat="1" x14ac:dyDescent="0.3">
      <c r="A1138" s="225" t="s">
        <v>1681</v>
      </c>
      <c r="B1138" s="496" t="s">
        <v>1345</v>
      </c>
      <c r="C1138" s="496" t="s">
        <v>831</v>
      </c>
      <c r="D1138" s="496" t="s">
        <v>552</v>
      </c>
      <c r="E1138" s="497" t="e">
        <v>#N/A</v>
      </c>
      <c r="F1138" s="498" t="e">
        <v>#N/A</v>
      </c>
      <c r="G1138" s="498" t="e">
        <v>#N/A</v>
      </c>
      <c r="H1138" s="498" t="e">
        <v>#N/A</v>
      </c>
      <c r="I1138" s="498" t="e">
        <v>#N/A</v>
      </c>
      <c r="J1138" s="498" t="e">
        <v>#N/A</v>
      </c>
      <c r="K1138" s="498" t="e">
        <v>#N/A</v>
      </c>
      <c r="L1138" s="498" t="e">
        <v>#N/A</v>
      </c>
      <c r="M1138" s="498" t="e">
        <v>#N/A</v>
      </c>
      <c r="N1138" s="498" t="e">
        <v>#N/A</v>
      </c>
      <c r="O1138" s="499" t="e">
        <v>#N/A</v>
      </c>
      <c r="P1138" s="499" t="e">
        <v>#N/A</v>
      </c>
      <c r="Q1138" s="499" t="e">
        <v>#N/A</v>
      </c>
      <c r="R1138" s="499" t="e">
        <v>#N/A</v>
      </c>
      <c r="S1138" s="499" t="e">
        <v>#N/A</v>
      </c>
      <c r="T1138" s="499" t="e">
        <v>#N/A</v>
      </c>
      <c r="U1138" s="499" t="e">
        <v>#N/A</v>
      </c>
      <c r="V1138" s="499" t="e">
        <v>#N/A</v>
      </c>
      <c r="W1138" s="499" t="e">
        <v>#N/A</v>
      </c>
    </row>
    <row r="1139" spans="1:23" customFormat="1" x14ac:dyDescent="0.3">
      <c r="A1139" s="225" t="s">
        <v>1682</v>
      </c>
      <c r="B1139" s="496" t="s">
        <v>1345</v>
      </c>
      <c r="C1139" s="496" t="s">
        <v>831</v>
      </c>
      <c r="D1139" s="496" t="s">
        <v>554</v>
      </c>
      <c r="E1139" s="497" t="e">
        <v>#N/A</v>
      </c>
      <c r="F1139" s="498" t="e">
        <v>#N/A</v>
      </c>
      <c r="G1139" s="498" t="e">
        <v>#N/A</v>
      </c>
      <c r="H1139" s="498" t="e">
        <v>#N/A</v>
      </c>
      <c r="I1139" s="498" t="e">
        <v>#N/A</v>
      </c>
      <c r="J1139" s="498" t="e">
        <v>#N/A</v>
      </c>
      <c r="K1139" s="498" t="e">
        <v>#N/A</v>
      </c>
      <c r="L1139" s="498" t="e">
        <v>#N/A</v>
      </c>
      <c r="M1139" s="498" t="e">
        <v>#N/A</v>
      </c>
      <c r="N1139" s="498" t="e">
        <v>#N/A</v>
      </c>
      <c r="O1139" s="499" t="e">
        <v>#N/A</v>
      </c>
      <c r="P1139" s="499" t="e">
        <v>#N/A</v>
      </c>
      <c r="Q1139" s="499" t="e">
        <v>#N/A</v>
      </c>
      <c r="R1139" s="499" t="e">
        <v>#N/A</v>
      </c>
      <c r="S1139" s="499" t="e">
        <v>#N/A</v>
      </c>
      <c r="T1139" s="499" t="e">
        <v>#N/A</v>
      </c>
      <c r="U1139" s="499" t="e">
        <v>#N/A</v>
      </c>
      <c r="V1139" s="499" t="e">
        <v>#N/A</v>
      </c>
      <c r="W1139" s="499" t="e">
        <v>#N/A</v>
      </c>
    </row>
    <row r="1140" spans="1:23" customFormat="1" x14ac:dyDescent="0.3">
      <c r="A1140" s="225" t="s">
        <v>1683</v>
      </c>
      <c r="B1140" s="496" t="s">
        <v>1345</v>
      </c>
      <c r="C1140" s="496" t="s">
        <v>831</v>
      </c>
      <c r="D1140" s="496" t="s">
        <v>556</v>
      </c>
      <c r="E1140" s="497" t="e">
        <v>#N/A</v>
      </c>
      <c r="F1140" s="498" t="e">
        <v>#N/A</v>
      </c>
      <c r="G1140" s="498" t="e">
        <v>#N/A</v>
      </c>
      <c r="H1140" s="498" t="e">
        <v>#N/A</v>
      </c>
      <c r="I1140" s="498" t="e">
        <v>#N/A</v>
      </c>
      <c r="J1140" s="498" t="e">
        <v>#N/A</v>
      </c>
      <c r="K1140" s="498" t="e">
        <v>#N/A</v>
      </c>
      <c r="L1140" s="498" t="e">
        <v>#N/A</v>
      </c>
      <c r="M1140" s="498" t="e">
        <v>#N/A</v>
      </c>
      <c r="N1140" s="498" t="e">
        <v>#N/A</v>
      </c>
      <c r="O1140" s="499" t="e">
        <v>#N/A</v>
      </c>
      <c r="P1140" s="499" t="e">
        <v>#N/A</v>
      </c>
      <c r="Q1140" s="499" t="e">
        <v>#N/A</v>
      </c>
      <c r="R1140" s="499" t="e">
        <v>#N/A</v>
      </c>
      <c r="S1140" s="499" t="e">
        <v>#N/A</v>
      </c>
      <c r="T1140" s="499" t="e">
        <v>#N/A</v>
      </c>
      <c r="U1140" s="499" t="e">
        <v>#N/A</v>
      </c>
      <c r="V1140" s="499" t="e">
        <v>#N/A</v>
      </c>
      <c r="W1140" s="499" t="e">
        <v>#N/A</v>
      </c>
    </row>
    <row r="1141" spans="1:23" customFormat="1" x14ac:dyDescent="0.3">
      <c r="A1141" s="225" t="s">
        <v>1684</v>
      </c>
      <c r="B1141" s="496" t="s">
        <v>1345</v>
      </c>
      <c r="C1141" s="496" t="s">
        <v>831</v>
      </c>
      <c r="D1141" s="496" t="s">
        <v>558</v>
      </c>
      <c r="E1141" s="497" t="e">
        <v>#N/A</v>
      </c>
      <c r="F1141" s="498" t="e">
        <v>#N/A</v>
      </c>
      <c r="G1141" s="498" t="e">
        <v>#N/A</v>
      </c>
      <c r="H1141" s="498" t="e">
        <v>#N/A</v>
      </c>
      <c r="I1141" s="498" t="e">
        <v>#N/A</v>
      </c>
      <c r="J1141" s="498" t="e">
        <v>#N/A</v>
      </c>
      <c r="K1141" s="498" t="e">
        <v>#N/A</v>
      </c>
      <c r="L1141" s="498" t="e">
        <v>#N/A</v>
      </c>
      <c r="M1141" s="498" t="e">
        <v>#N/A</v>
      </c>
      <c r="N1141" s="498" t="e">
        <v>#N/A</v>
      </c>
      <c r="O1141" s="499" t="e">
        <v>#N/A</v>
      </c>
      <c r="P1141" s="499" t="e">
        <v>#N/A</v>
      </c>
      <c r="Q1141" s="499" t="e">
        <v>#N/A</v>
      </c>
      <c r="R1141" s="499" t="e">
        <v>#N/A</v>
      </c>
      <c r="S1141" s="499" t="e">
        <v>#N/A</v>
      </c>
      <c r="T1141" s="499" t="e">
        <v>#N/A</v>
      </c>
      <c r="U1141" s="499" t="e">
        <v>#N/A</v>
      </c>
      <c r="V1141" s="499" t="e">
        <v>#N/A</v>
      </c>
      <c r="W1141" s="499" t="e">
        <v>#N/A</v>
      </c>
    </row>
    <row r="1142" spans="1:23" customFormat="1" x14ac:dyDescent="0.3">
      <c r="A1142" s="225" t="s">
        <v>1685</v>
      </c>
      <c r="B1142" s="496" t="s">
        <v>1345</v>
      </c>
      <c r="C1142" s="496" t="s">
        <v>1186</v>
      </c>
      <c r="D1142" s="496" t="s">
        <v>1187</v>
      </c>
      <c r="E1142" s="497" t="e">
        <v>#N/A</v>
      </c>
      <c r="F1142" s="498" t="e">
        <v>#N/A</v>
      </c>
      <c r="G1142" s="498" t="e">
        <v>#N/A</v>
      </c>
      <c r="H1142" s="498" t="e">
        <v>#N/A</v>
      </c>
      <c r="I1142" s="498" t="e">
        <v>#N/A</v>
      </c>
      <c r="J1142" s="498" t="e">
        <v>#N/A</v>
      </c>
      <c r="K1142" s="498" t="e">
        <v>#N/A</v>
      </c>
      <c r="L1142" s="498" t="e">
        <v>#N/A</v>
      </c>
      <c r="M1142" s="498" t="e">
        <v>#N/A</v>
      </c>
      <c r="N1142" s="498" t="e">
        <v>#N/A</v>
      </c>
      <c r="O1142" s="499" t="e">
        <v>#N/A</v>
      </c>
      <c r="P1142" s="499" t="e">
        <v>#N/A</v>
      </c>
      <c r="Q1142" s="499" t="e">
        <v>#N/A</v>
      </c>
      <c r="R1142" s="499" t="e">
        <v>#N/A</v>
      </c>
      <c r="S1142" s="499" t="e">
        <v>#N/A</v>
      </c>
      <c r="T1142" s="499" t="e">
        <v>#N/A</v>
      </c>
      <c r="U1142" s="499" t="e">
        <v>#N/A</v>
      </c>
      <c r="V1142" s="499" t="e">
        <v>#N/A</v>
      </c>
      <c r="W1142" s="499" t="e">
        <v>#N/A</v>
      </c>
    </row>
    <row r="1143" spans="1:23" customFormat="1" x14ac:dyDescent="0.3">
      <c r="A1143" s="225" t="s">
        <v>1686</v>
      </c>
      <c r="B1143" s="496" t="s">
        <v>1345</v>
      </c>
      <c r="C1143" s="496" t="s">
        <v>1186</v>
      </c>
      <c r="D1143" s="496" t="s">
        <v>500</v>
      </c>
      <c r="E1143" s="497" t="e">
        <v>#N/A</v>
      </c>
      <c r="F1143" s="498" t="e">
        <v>#N/A</v>
      </c>
      <c r="G1143" s="498" t="e">
        <v>#N/A</v>
      </c>
      <c r="H1143" s="498" t="e">
        <v>#N/A</v>
      </c>
      <c r="I1143" s="498" t="e">
        <v>#N/A</v>
      </c>
      <c r="J1143" s="498" t="e">
        <v>#N/A</v>
      </c>
      <c r="K1143" s="498" t="e">
        <v>#N/A</v>
      </c>
      <c r="L1143" s="498" t="e">
        <v>#N/A</v>
      </c>
      <c r="M1143" s="498" t="e">
        <v>#N/A</v>
      </c>
      <c r="N1143" s="498" t="e">
        <v>#N/A</v>
      </c>
      <c r="O1143" s="499" t="e">
        <v>#N/A</v>
      </c>
      <c r="P1143" s="499" t="e">
        <v>#N/A</v>
      </c>
      <c r="Q1143" s="499" t="e">
        <v>#N/A</v>
      </c>
      <c r="R1143" s="499" t="e">
        <v>#N/A</v>
      </c>
      <c r="S1143" s="499" t="e">
        <v>#N/A</v>
      </c>
      <c r="T1143" s="499" t="e">
        <v>#N/A</v>
      </c>
      <c r="U1143" s="499" t="e">
        <v>#N/A</v>
      </c>
      <c r="V1143" s="499" t="e">
        <v>#N/A</v>
      </c>
      <c r="W1143" s="499" t="e">
        <v>#N/A</v>
      </c>
    </row>
    <row r="1144" spans="1:23" customFormat="1" x14ac:dyDescent="0.3">
      <c r="A1144" s="225" t="s">
        <v>1687</v>
      </c>
      <c r="B1144" s="496" t="s">
        <v>1345</v>
      </c>
      <c r="C1144" s="496" t="s">
        <v>1186</v>
      </c>
      <c r="D1144" s="496" t="s">
        <v>502</v>
      </c>
      <c r="E1144" s="497" t="e">
        <v>#N/A</v>
      </c>
      <c r="F1144" s="498" t="e">
        <v>#N/A</v>
      </c>
      <c r="G1144" s="498" t="e">
        <v>#N/A</v>
      </c>
      <c r="H1144" s="498" t="e">
        <v>#N/A</v>
      </c>
      <c r="I1144" s="498" t="e">
        <v>#N/A</v>
      </c>
      <c r="J1144" s="498" t="e">
        <v>#N/A</v>
      </c>
      <c r="K1144" s="498" t="e">
        <v>#N/A</v>
      </c>
      <c r="L1144" s="498" t="e">
        <v>#N/A</v>
      </c>
      <c r="M1144" s="498" t="e">
        <v>#N/A</v>
      </c>
      <c r="N1144" s="498" t="e">
        <v>#N/A</v>
      </c>
      <c r="O1144" s="499" t="e">
        <v>#N/A</v>
      </c>
      <c r="P1144" s="499" t="e">
        <v>#N/A</v>
      </c>
      <c r="Q1144" s="499" t="e">
        <v>#N/A</v>
      </c>
      <c r="R1144" s="499" t="e">
        <v>#N/A</v>
      </c>
      <c r="S1144" s="499" t="e">
        <v>#N/A</v>
      </c>
      <c r="T1144" s="499" t="e">
        <v>#N/A</v>
      </c>
      <c r="U1144" s="499" t="e">
        <v>#N/A</v>
      </c>
      <c r="V1144" s="499" t="e">
        <v>#N/A</v>
      </c>
      <c r="W1144" s="499" t="e">
        <v>#N/A</v>
      </c>
    </row>
    <row r="1145" spans="1:23" customFormat="1" x14ac:dyDescent="0.3">
      <c r="A1145" s="225" t="s">
        <v>1688</v>
      </c>
      <c r="B1145" s="496" t="s">
        <v>1345</v>
      </c>
      <c r="C1145" s="496" t="s">
        <v>1186</v>
      </c>
      <c r="D1145" s="496" t="s">
        <v>504</v>
      </c>
      <c r="E1145" s="497" t="e">
        <v>#N/A</v>
      </c>
      <c r="F1145" s="498" t="e">
        <v>#N/A</v>
      </c>
      <c r="G1145" s="498" t="e">
        <v>#N/A</v>
      </c>
      <c r="H1145" s="498" t="e">
        <v>#N/A</v>
      </c>
      <c r="I1145" s="498" t="e">
        <v>#N/A</v>
      </c>
      <c r="J1145" s="498" t="e">
        <v>#N/A</v>
      </c>
      <c r="K1145" s="498" t="e">
        <v>#N/A</v>
      </c>
      <c r="L1145" s="498" t="e">
        <v>#N/A</v>
      </c>
      <c r="M1145" s="498" t="e">
        <v>#N/A</v>
      </c>
      <c r="N1145" s="498" t="e">
        <v>#N/A</v>
      </c>
      <c r="O1145" s="499" t="e">
        <v>#N/A</v>
      </c>
      <c r="P1145" s="499" t="e">
        <v>#N/A</v>
      </c>
      <c r="Q1145" s="499" t="e">
        <v>#N/A</v>
      </c>
      <c r="R1145" s="499" t="e">
        <v>#N/A</v>
      </c>
      <c r="S1145" s="499" t="e">
        <v>#N/A</v>
      </c>
      <c r="T1145" s="499" t="e">
        <v>#N/A</v>
      </c>
      <c r="U1145" s="499" t="e">
        <v>#N/A</v>
      </c>
      <c r="V1145" s="499" t="e">
        <v>#N/A</v>
      </c>
      <c r="W1145" s="499" t="e">
        <v>#N/A</v>
      </c>
    </row>
    <row r="1146" spans="1:23" customFormat="1" x14ac:dyDescent="0.3">
      <c r="A1146" s="225" t="s">
        <v>1689</v>
      </c>
      <c r="B1146" s="496" t="s">
        <v>1345</v>
      </c>
      <c r="C1146" s="496" t="s">
        <v>1186</v>
      </c>
      <c r="D1146" s="496" t="s">
        <v>506</v>
      </c>
      <c r="E1146" s="497" t="e">
        <v>#N/A</v>
      </c>
      <c r="F1146" s="498" t="e">
        <v>#N/A</v>
      </c>
      <c r="G1146" s="498" t="e">
        <v>#N/A</v>
      </c>
      <c r="H1146" s="498" t="e">
        <v>#N/A</v>
      </c>
      <c r="I1146" s="498" t="e">
        <v>#N/A</v>
      </c>
      <c r="J1146" s="498" t="e">
        <v>#N/A</v>
      </c>
      <c r="K1146" s="498" t="e">
        <v>#N/A</v>
      </c>
      <c r="L1146" s="498" t="e">
        <v>#N/A</v>
      </c>
      <c r="M1146" s="498" t="e">
        <v>#N/A</v>
      </c>
      <c r="N1146" s="498" t="e">
        <v>#N/A</v>
      </c>
      <c r="O1146" s="499" t="e">
        <v>#N/A</v>
      </c>
      <c r="P1146" s="499" t="e">
        <v>#N/A</v>
      </c>
      <c r="Q1146" s="499" t="e">
        <v>#N/A</v>
      </c>
      <c r="R1146" s="499" t="e">
        <v>#N/A</v>
      </c>
      <c r="S1146" s="499" t="e">
        <v>#N/A</v>
      </c>
      <c r="T1146" s="499" t="e">
        <v>#N/A</v>
      </c>
      <c r="U1146" s="499" t="e">
        <v>#N/A</v>
      </c>
      <c r="V1146" s="499" t="e">
        <v>#N/A</v>
      </c>
      <c r="W1146" s="499" t="e">
        <v>#N/A</v>
      </c>
    </row>
    <row r="1147" spans="1:23" customFormat="1" x14ac:dyDescent="0.3">
      <c r="A1147" s="225" t="s">
        <v>1690</v>
      </c>
      <c r="B1147" s="496" t="s">
        <v>1345</v>
      </c>
      <c r="C1147" s="496" t="s">
        <v>1186</v>
      </c>
      <c r="D1147" s="496" t="s">
        <v>508</v>
      </c>
      <c r="E1147" s="497" t="e">
        <v>#N/A</v>
      </c>
      <c r="F1147" s="498" t="e">
        <v>#N/A</v>
      </c>
      <c r="G1147" s="498" t="e">
        <v>#N/A</v>
      </c>
      <c r="H1147" s="498" t="e">
        <v>#N/A</v>
      </c>
      <c r="I1147" s="498" t="e">
        <v>#N/A</v>
      </c>
      <c r="J1147" s="498" t="e">
        <v>#N/A</v>
      </c>
      <c r="K1147" s="498" t="e">
        <v>#N/A</v>
      </c>
      <c r="L1147" s="498" t="e">
        <v>#N/A</v>
      </c>
      <c r="M1147" s="498" t="e">
        <v>#N/A</v>
      </c>
      <c r="N1147" s="498" t="e">
        <v>#N/A</v>
      </c>
      <c r="O1147" s="499" t="e">
        <v>#N/A</v>
      </c>
      <c r="P1147" s="499" t="e">
        <v>#N/A</v>
      </c>
      <c r="Q1147" s="499" t="e">
        <v>#N/A</v>
      </c>
      <c r="R1147" s="499" t="e">
        <v>#N/A</v>
      </c>
      <c r="S1147" s="499" t="e">
        <v>#N/A</v>
      </c>
      <c r="T1147" s="499" t="e">
        <v>#N/A</v>
      </c>
      <c r="U1147" s="499" t="e">
        <v>#N/A</v>
      </c>
      <c r="V1147" s="499" t="e">
        <v>#N/A</v>
      </c>
      <c r="W1147" s="499" t="e">
        <v>#N/A</v>
      </c>
    </row>
    <row r="1148" spans="1:23" customFormat="1" x14ac:dyDescent="0.3">
      <c r="A1148" s="225" t="s">
        <v>1691</v>
      </c>
      <c r="B1148" s="496" t="s">
        <v>1345</v>
      </c>
      <c r="C1148" s="496" t="s">
        <v>1186</v>
      </c>
      <c r="D1148" s="496" t="s">
        <v>510</v>
      </c>
      <c r="E1148" s="497" t="e">
        <v>#N/A</v>
      </c>
      <c r="F1148" s="498" t="e">
        <v>#N/A</v>
      </c>
      <c r="G1148" s="498" t="e">
        <v>#N/A</v>
      </c>
      <c r="H1148" s="498" t="e">
        <v>#N/A</v>
      </c>
      <c r="I1148" s="498" t="e">
        <v>#N/A</v>
      </c>
      <c r="J1148" s="498" t="e">
        <v>#N/A</v>
      </c>
      <c r="K1148" s="498" t="e">
        <v>#N/A</v>
      </c>
      <c r="L1148" s="498" t="e">
        <v>#N/A</v>
      </c>
      <c r="M1148" s="498" t="e">
        <v>#N/A</v>
      </c>
      <c r="N1148" s="498" t="e">
        <v>#N/A</v>
      </c>
      <c r="O1148" s="499" t="e">
        <v>#N/A</v>
      </c>
      <c r="P1148" s="499" t="e">
        <v>#N/A</v>
      </c>
      <c r="Q1148" s="499" t="e">
        <v>#N/A</v>
      </c>
      <c r="R1148" s="499" t="e">
        <v>#N/A</v>
      </c>
      <c r="S1148" s="499" t="e">
        <v>#N/A</v>
      </c>
      <c r="T1148" s="499" t="e">
        <v>#N/A</v>
      </c>
      <c r="U1148" s="499" t="e">
        <v>#N/A</v>
      </c>
      <c r="V1148" s="499" t="e">
        <v>#N/A</v>
      </c>
      <c r="W1148" s="499" t="e">
        <v>#N/A</v>
      </c>
    </row>
    <row r="1149" spans="1:23" customFormat="1" x14ac:dyDescent="0.3">
      <c r="A1149" s="225" t="s">
        <v>1692</v>
      </c>
      <c r="B1149" s="496" t="s">
        <v>1345</v>
      </c>
      <c r="C1149" s="496" t="s">
        <v>1186</v>
      </c>
      <c r="D1149" s="496" t="s">
        <v>512</v>
      </c>
      <c r="E1149" s="497" t="e">
        <v>#N/A</v>
      </c>
      <c r="F1149" s="498" t="e">
        <v>#N/A</v>
      </c>
      <c r="G1149" s="498" t="e">
        <v>#N/A</v>
      </c>
      <c r="H1149" s="498" t="e">
        <v>#N/A</v>
      </c>
      <c r="I1149" s="498" t="e">
        <v>#N/A</v>
      </c>
      <c r="J1149" s="498" t="e">
        <v>#N/A</v>
      </c>
      <c r="K1149" s="498" t="e">
        <v>#N/A</v>
      </c>
      <c r="L1149" s="498" t="e">
        <v>#N/A</v>
      </c>
      <c r="M1149" s="498" t="e">
        <v>#N/A</v>
      </c>
      <c r="N1149" s="498" t="e">
        <v>#N/A</v>
      </c>
      <c r="O1149" s="499" t="e">
        <v>#N/A</v>
      </c>
      <c r="P1149" s="499" t="e">
        <v>#N/A</v>
      </c>
      <c r="Q1149" s="499" t="e">
        <v>#N/A</v>
      </c>
      <c r="R1149" s="499" t="e">
        <v>#N/A</v>
      </c>
      <c r="S1149" s="499" t="e">
        <v>#N/A</v>
      </c>
      <c r="T1149" s="499" t="e">
        <v>#N/A</v>
      </c>
      <c r="U1149" s="499" t="e">
        <v>#N/A</v>
      </c>
      <c r="V1149" s="499" t="e">
        <v>#N/A</v>
      </c>
      <c r="W1149" s="499" t="e">
        <v>#N/A</v>
      </c>
    </row>
    <row r="1150" spans="1:23" customFormat="1" x14ac:dyDescent="0.3">
      <c r="A1150" s="225" t="s">
        <v>1693</v>
      </c>
      <c r="B1150" s="496" t="s">
        <v>1345</v>
      </c>
      <c r="C1150" s="496" t="s">
        <v>1186</v>
      </c>
      <c r="D1150" s="496" t="s">
        <v>514</v>
      </c>
      <c r="E1150" s="497" t="e">
        <v>#N/A</v>
      </c>
      <c r="F1150" s="498" t="e">
        <v>#N/A</v>
      </c>
      <c r="G1150" s="498" t="e">
        <v>#N/A</v>
      </c>
      <c r="H1150" s="498" t="e">
        <v>#N/A</v>
      </c>
      <c r="I1150" s="498" t="e">
        <v>#N/A</v>
      </c>
      <c r="J1150" s="498" t="e">
        <v>#N/A</v>
      </c>
      <c r="K1150" s="498" t="e">
        <v>#N/A</v>
      </c>
      <c r="L1150" s="498" t="e">
        <v>#N/A</v>
      </c>
      <c r="M1150" s="498" t="e">
        <v>#N/A</v>
      </c>
      <c r="N1150" s="498" t="e">
        <v>#N/A</v>
      </c>
      <c r="O1150" s="499" t="e">
        <v>#N/A</v>
      </c>
      <c r="P1150" s="499" t="e">
        <v>#N/A</v>
      </c>
      <c r="Q1150" s="499" t="e">
        <v>#N/A</v>
      </c>
      <c r="R1150" s="499" t="e">
        <v>#N/A</v>
      </c>
      <c r="S1150" s="499" t="e">
        <v>#N/A</v>
      </c>
      <c r="T1150" s="499" t="e">
        <v>#N/A</v>
      </c>
      <c r="U1150" s="499" t="e">
        <v>#N/A</v>
      </c>
      <c r="V1150" s="499" t="e">
        <v>#N/A</v>
      </c>
      <c r="W1150" s="499" t="e">
        <v>#N/A</v>
      </c>
    </row>
    <row r="1151" spans="1:23" customFormat="1" x14ac:dyDescent="0.3">
      <c r="A1151" s="225" t="s">
        <v>1694</v>
      </c>
      <c r="B1151" s="496" t="s">
        <v>1345</v>
      </c>
      <c r="C1151" s="496" t="s">
        <v>1186</v>
      </c>
      <c r="D1151" s="496" t="s">
        <v>516</v>
      </c>
      <c r="E1151" s="497" t="e">
        <v>#N/A</v>
      </c>
      <c r="F1151" s="498" t="e">
        <v>#N/A</v>
      </c>
      <c r="G1151" s="498" t="e">
        <v>#N/A</v>
      </c>
      <c r="H1151" s="498" t="e">
        <v>#N/A</v>
      </c>
      <c r="I1151" s="498" t="e">
        <v>#N/A</v>
      </c>
      <c r="J1151" s="498" t="e">
        <v>#N/A</v>
      </c>
      <c r="K1151" s="498" t="e">
        <v>#N/A</v>
      </c>
      <c r="L1151" s="498" t="e">
        <v>#N/A</v>
      </c>
      <c r="M1151" s="498" t="e">
        <v>#N/A</v>
      </c>
      <c r="N1151" s="498" t="e">
        <v>#N/A</v>
      </c>
      <c r="O1151" s="499" t="e">
        <v>#N/A</v>
      </c>
      <c r="P1151" s="499" t="e">
        <v>#N/A</v>
      </c>
      <c r="Q1151" s="499" t="e">
        <v>#N/A</v>
      </c>
      <c r="R1151" s="499" t="e">
        <v>#N/A</v>
      </c>
      <c r="S1151" s="499" t="e">
        <v>#N/A</v>
      </c>
      <c r="T1151" s="499" t="e">
        <v>#N/A</v>
      </c>
      <c r="U1151" s="499" t="e">
        <v>#N/A</v>
      </c>
      <c r="V1151" s="499" t="e">
        <v>#N/A</v>
      </c>
      <c r="W1151" s="499" t="e">
        <v>#N/A</v>
      </c>
    </row>
    <row r="1152" spans="1:23" customFormat="1" x14ac:dyDescent="0.3">
      <c r="A1152" s="225" t="s">
        <v>1695</v>
      </c>
      <c r="B1152" s="496" t="s">
        <v>1345</v>
      </c>
      <c r="C1152" s="496" t="s">
        <v>1186</v>
      </c>
      <c r="D1152" s="496" t="s">
        <v>518</v>
      </c>
      <c r="E1152" s="497" t="e">
        <v>#N/A</v>
      </c>
      <c r="F1152" s="498" t="e">
        <v>#N/A</v>
      </c>
      <c r="G1152" s="498" t="e">
        <v>#N/A</v>
      </c>
      <c r="H1152" s="498" t="e">
        <v>#N/A</v>
      </c>
      <c r="I1152" s="498" t="e">
        <v>#N/A</v>
      </c>
      <c r="J1152" s="498" t="e">
        <v>#N/A</v>
      </c>
      <c r="K1152" s="498" t="e">
        <v>#N/A</v>
      </c>
      <c r="L1152" s="498" t="e">
        <v>#N/A</v>
      </c>
      <c r="M1152" s="498" t="e">
        <v>#N/A</v>
      </c>
      <c r="N1152" s="498" t="e">
        <v>#N/A</v>
      </c>
      <c r="O1152" s="499" t="e">
        <v>#N/A</v>
      </c>
      <c r="P1152" s="499" t="e">
        <v>#N/A</v>
      </c>
      <c r="Q1152" s="499" t="e">
        <v>#N/A</v>
      </c>
      <c r="R1152" s="499" t="e">
        <v>#N/A</v>
      </c>
      <c r="S1152" s="499" t="e">
        <v>#N/A</v>
      </c>
      <c r="T1152" s="499" t="e">
        <v>#N/A</v>
      </c>
      <c r="U1152" s="499" t="e">
        <v>#N/A</v>
      </c>
      <c r="V1152" s="499" t="e">
        <v>#N/A</v>
      </c>
      <c r="W1152" s="499" t="e">
        <v>#N/A</v>
      </c>
    </row>
    <row r="1153" spans="1:23" customFormat="1" x14ac:dyDescent="0.3">
      <c r="A1153" s="225" t="s">
        <v>1696</v>
      </c>
      <c r="B1153" s="496" t="s">
        <v>1345</v>
      </c>
      <c r="C1153" s="496" t="s">
        <v>1186</v>
      </c>
      <c r="D1153" s="496" t="s">
        <v>520</v>
      </c>
      <c r="E1153" s="497" t="e">
        <v>#N/A</v>
      </c>
      <c r="F1153" s="498" t="e">
        <v>#N/A</v>
      </c>
      <c r="G1153" s="498" t="e">
        <v>#N/A</v>
      </c>
      <c r="H1153" s="498" t="e">
        <v>#N/A</v>
      </c>
      <c r="I1153" s="498" t="e">
        <v>#N/A</v>
      </c>
      <c r="J1153" s="498" t="e">
        <v>#N/A</v>
      </c>
      <c r="K1153" s="498" t="e">
        <v>#N/A</v>
      </c>
      <c r="L1153" s="498" t="e">
        <v>#N/A</v>
      </c>
      <c r="M1153" s="498" t="e">
        <v>#N/A</v>
      </c>
      <c r="N1153" s="498" t="e">
        <v>#N/A</v>
      </c>
      <c r="O1153" s="499" t="e">
        <v>#N/A</v>
      </c>
      <c r="P1153" s="499" t="e">
        <v>#N/A</v>
      </c>
      <c r="Q1153" s="499" t="e">
        <v>#N/A</v>
      </c>
      <c r="R1153" s="499" t="e">
        <v>#N/A</v>
      </c>
      <c r="S1153" s="499" t="e">
        <v>#N/A</v>
      </c>
      <c r="T1153" s="499" t="e">
        <v>#N/A</v>
      </c>
      <c r="U1153" s="499" t="e">
        <v>#N/A</v>
      </c>
      <c r="V1153" s="499" t="e">
        <v>#N/A</v>
      </c>
      <c r="W1153" s="499" t="e">
        <v>#N/A</v>
      </c>
    </row>
    <row r="1154" spans="1:23" customFormat="1" x14ac:dyDescent="0.3">
      <c r="A1154" s="225" t="s">
        <v>1697</v>
      </c>
      <c r="B1154" s="496" t="s">
        <v>1345</v>
      </c>
      <c r="C1154" s="496" t="s">
        <v>1186</v>
      </c>
      <c r="D1154" s="496" t="s">
        <v>522</v>
      </c>
      <c r="E1154" s="497" t="e">
        <v>#N/A</v>
      </c>
      <c r="F1154" s="498" t="e">
        <v>#N/A</v>
      </c>
      <c r="G1154" s="498" t="e">
        <v>#N/A</v>
      </c>
      <c r="H1154" s="498" t="e">
        <v>#N/A</v>
      </c>
      <c r="I1154" s="498" t="e">
        <v>#N/A</v>
      </c>
      <c r="J1154" s="498" t="e">
        <v>#N/A</v>
      </c>
      <c r="K1154" s="498" t="e">
        <v>#N/A</v>
      </c>
      <c r="L1154" s="498" t="e">
        <v>#N/A</v>
      </c>
      <c r="M1154" s="498" t="e">
        <v>#N/A</v>
      </c>
      <c r="N1154" s="498" t="e">
        <v>#N/A</v>
      </c>
      <c r="O1154" s="499" t="e">
        <v>#N/A</v>
      </c>
      <c r="P1154" s="499" t="e">
        <v>#N/A</v>
      </c>
      <c r="Q1154" s="499" t="e">
        <v>#N/A</v>
      </c>
      <c r="R1154" s="499" t="e">
        <v>#N/A</v>
      </c>
      <c r="S1154" s="499" t="e">
        <v>#N/A</v>
      </c>
      <c r="T1154" s="499" t="e">
        <v>#N/A</v>
      </c>
      <c r="U1154" s="499" t="e">
        <v>#N/A</v>
      </c>
      <c r="V1154" s="499" t="e">
        <v>#N/A</v>
      </c>
      <c r="W1154" s="499" t="e">
        <v>#N/A</v>
      </c>
    </row>
    <row r="1155" spans="1:23" customFormat="1" x14ac:dyDescent="0.3">
      <c r="A1155" s="225" t="s">
        <v>1698</v>
      </c>
      <c r="B1155" s="496" t="s">
        <v>1345</v>
      </c>
      <c r="C1155" s="496" t="s">
        <v>1186</v>
      </c>
      <c r="D1155" s="496" t="s">
        <v>524</v>
      </c>
      <c r="E1155" s="497" t="e">
        <v>#N/A</v>
      </c>
      <c r="F1155" s="498" t="e">
        <v>#N/A</v>
      </c>
      <c r="G1155" s="498" t="e">
        <v>#N/A</v>
      </c>
      <c r="H1155" s="498" t="e">
        <v>#N/A</v>
      </c>
      <c r="I1155" s="498" t="e">
        <v>#N/A</v>
      </c>
      <c r="J1155" s="498" t="e">
        <v>#N/A</v>
      </c>
      <c r="K1155" s="498" t="e">
        <v>#N/A</v>
      </c>
      <c r="L1155" s="498" t="e">
        <v>#N/A</v>
      </c>
      <c r="M1155" s="498" t="e">
        <v>#N/A</v>
      </c>
      <c r="N1155" s="498" t="e">
        <v>#N/A</v>
      </c>
      <c r="O1155" s="499" t="e">
        <v>#N/A</v>
      </c>
      <c r="P1155" s="499" t="e">
        <v>#N/A</v>
      </c>
      <c r="Q1155" s="499" t="e">
        <v>#N/A</v>
      </c>
      <c r="R1155" s="499" t="e">
        <v>#N/A</v>
      </c>
      <c r="S1155" s="499" t="e">
        <v>#N/A</v>
      </c>
      <c r="T1155" s="499" t="e">
        <v>#N/A</v>
      </c>
      <c r="U1155" s="499" t="e">
        <v>#N/A</v>
      </c>
      <c r="V1155" s="499" t="e">
        <v>#N/A</v>
      </c>
      <c r="W1155" s="499" t="e">
        <v>#N/A</v>
      </c>
    </row>
    <row r="1156" spans="1:23" customFormat="1" x14ac:dyDescent="0.3">
      <c r="A1156" s="225" t="s">
        <v>1699</v>
      </c>
      <c r="B1156" s="496" t="s">
        <v>1345</v>
      </c>
      <c r="C1156" s="496" t="s">
        <v>1186</v>
      </c>
      <c r="D1156" s="496" t="s">
        <v>526</v>
      </c>
      <c r="E1156" s="497" t="e">
        <v>#N/A</v>
      </c>
      <c r="F1156" s="498" t="e">
        <v>#N/A</v>
      </c>
      <c r="G1156" s="498" t="e">
        <v>#N/A</v>
      </c>
      <c r="H1156" s="498" t="e">
        <v>#N/A</v>
      </c>
      <c r="I1156" s="498" t="e">
        <v>#N/A</v>
      </c>
      <c r="J1156" s="498" t="e">
        <v>#N/A</v>
      </c>
      <c r="K1156" s="498" t="e">
        <v>#N/A</v>
      </c>
      <c r="L1156" s="498" t="e">
        <v>#N/A</v>
      </c>
      <c r="M1156" s="498" t="e">
        <v>#N/A</v>
      </c>
      <c r="N1156" s="498" t="e">
        <v>#N/A</v>
      </c>
      <c r="O1156" s="499" t="e">
        <v>#N/A</v>
      </c>
      <c r="P1156" s="499" t="e">
        <v>#N/A</v>
      </c>
      <c r="Q1156" s="499" t="e">
        <v>#N/A</v>
      </c>
      <c r="R1156" s="499" t="e">
        <v>#N/A</v>
      </c>
      <c r="S1156" s="499" t="e">
        <v>#N/A</v>
      </c>
      <c r="T1156" s="499" t="e">
        <v>#N/A</v>
      </c>
      <c r="U1156" s="499" t="e">
        <v>#N/A</v>
      </c>
      <c r="V1156" s="499" t="e">
        <v>#N/A</v>
      </c>
      <c r="W1156" s="499" t="e">
        <v>#N/A</v>
      </c>
    </row>
    <row r="1157" spans="1:23" customFormat="1" x14ac:dyDescent="0.3">
      <c r="A1157" s="225" t="s">
        <v>1700</v>
      </c>
      <c r="B1157" s="496" t="s">
        <v>1345</v>
      </c>
      <c r="C1157" s="496" t="s">
        <v>1186</v>
      </c>
      <c r="D1157" s="496" t="s">
        <v>528</v>
      </c>
      <c r="E1157" s="497" t="e">
        <v>#N/A</v>
      </c>
      <c r="F1157" s="498" t="e">
        <v>#N/A</v>
      </c>
      <c r="G1157" s="498" t="e">
        <v>#N/A</v>
      </c>
      <c r="H1157" s="498" t="e">
        <v>#N/A</v>
      </c>
      <c r="I1157" s="498" t="e">
        <v>#N/A</v>
      </c>
      <c r="J1157" s="498" t="e">
        <v>#N/A</v>
      </c>
      <c r="K1157" s="498" t="e">
        <v>#N/A</v>
      </c>
      <c r="L1157" s="498" t="e">
        <v>#N/A</v>
      </c>
      <c r="M1157" s="498" t="e">
        <v>#N/A</v>
      </c>
      <c r="N1157" s="498" t="e">
        <v>#N/A</v>
      </c>
      <c r="O1157" s="499" t="e">
        <v>#N/A</v>
      </c>
      <c r="P1157" s="499" t="e">
        <v>#N/A</v>
      </c>
      <c r="Q1157" s="499" t="e">
        <v>#N/A</v>
      </c>
      <c r="R1157" s="499" t="e">
        <v>#N/A</v>
      </c>
      <c r="S1157" s="499" t="e">
        <v>#N/A</v>
      </c>
      <c r="T1157" s="499" t="e">
        <v>#N/A</v>
      </c>
      <c r="U1157" s="499" t="e">
        <v>#N/A</v>
      </c>
      <c r="V1157" s="499" t="e">
        <v>#N/A</v>
      </c>
      <c r="W1157" s="499" t="e">
        <v>#N/A</v>
      </c>
    </row>
    <row r="1158" spans="1:23" customFormat="1" x14ac:dyDescent="0.3">
      <c r="A1158" s="225" t="s">
        <v>1701</v>
      </c>
      <c r="B1158" s="496" t="s">
        <v>1345</v>
      </c>
      <c r="C1158" s="496" t="s">
        <v>1186</v>
      </c>
      <c r="D1158" s="496" t="s">
        <v>530</v>
      </c>
      <c r="E1158" s="497" t="e">
        <v>#N/A</v>
      </c>
      <c r="F1158" s="498" t="e">
        <v>#N/A</v>
      </c>
      <c r="G1158" s="498" t="e">
        <v>#N/A</v>
      </c>
      <c r="H1158" s="498" t="e">
        <v>#N/A</v>
      </c>
      <c r="I1158" s="498" t="e">
        <v>#N/A</v>
      </c>
      <c r="J1158" s="498" t="e">
        <v>#N/A</v>
      </c>
      <c r="K1158" s="498" t="e">
        <v>#N/A</v>
      </c>
      <c r="L1158" s="498" t="e">
        <v>#N/A</v>
      </c>
      <c r="M1158" s="498" t="e">
        <v>#N/A</v>
      </c>
      <c r="N1158" s="498" t="e">
        <v>#N/A</v>
      </c>
      <c r="O1158" s="499" t="e">
        <v>#N/A</v>
      </c>
      <c r="P1158" s="499" t="e">
        <v>#N/A</v>
      </c>
      <c r="Q1158" s="499" t="e">
        <v>#N/A</v>
      </c>
      <c r="R1158" s="499" t="e">
        <v>#N/A</v>
      </c>
      <c r="S1158" s="499" t="e">
        <v>#N/A</v>
      </c>
      <c r="T1158" s="499" t="e">
        <v>#N/A</v>
      </c>
      <c r="U1158" s="499" t="e">
        <v>#N/A</v>
      </c>
      <c r="V1158" s="499" t="e">
        <v>#N/A</v>
      </c>
      <c r="W1158" s="499" t="e">
        <v>#N/A</v>
      </c>
    </row>
    <row r="1159" spans="1:23" customFormat="1" x14ac:dyDescent="0.3">
      <c r="A1159" s="225" t="s">
        <v>1702</v>
      </c>
      <c r="B1159" s="496" t="s">
        <v>1345</v>
      </c>
      <c r="C1159" s="496" t="s">
        <v>1186</v>
      </c>
      <c r="D1159" s="496" t="s">
        <v>532</v>
      </c>
      <c r="E1159" s="497" t="e">
        <v>#N/A</v>
      </c>
      <c r="F1159" s="498" t="e">
        <v>#N/A</v>
      </c>
      <c r="G1159" s="498" t="e">
        <v>#N/A</v>
      </c>
      <c r="H1159" s="498" t="e">
        <v>#N/A</v>
      </c>
      <c r="I1159" s="498" t="e">
        <v>#N/A</v>
      </c>
      <c r="J1159" s="498" t="e">
        <v>#N/A</v>
      </c>
      <c r="K1159" s="498" t="e">
        <v>#N/A</v>
      </c>
      <c r="L1159" s="498" t="e">
        <v>#N/A</v>
      </c>
      <c r="M1159" s="498" t="e">
        <v>#N/A</v>
      </c>
      <c r="N1159" s="498" t="e">
        <v>#N/A</v>
      </c>
      <c r="O1159" s="499" t="e">
        <v>#N/A</v>
      </c>
      <c r="P1159" s="499" t="e">
        <v>#N/A</v>
      </c>
      <c r="Q1159" s="499" t="e">
        <v>#N/A</v>
      </c>
      <c r="R1159" s="499" t="e">
        <v>#N/A</v>
      </c>
      <c r="S1159" s="499" t="e">
        <v>#N/A</v>
      </c>
      <c r="T1159" s="499" t="e">
        <v>#N/A</v>
      </c>
      <c r="U1159" s="499" t="e">
        <v>#N/A</v>
      </c>
      <c r="V1159" s="499" t="e">
        <v>#N/A</v>
      </c>
      <c r="W1159" s="499" t="e">
        <v>#N/A</v>
      </c>
    </row>
    <row r="1160" spans="1:23" customFormat="1" x14ac:dyDescent="0.3">
      <c r="A1160" s="225" t="s">
        <v>1703</v>
      </c>
      <c r="B1160" s="496" t="s">
        <v>1345</v>
      </c>
      <c r="C1160" s="496" t="s">
        <v>1186</v>
      </c>
      <c r="D1160" s="496" t="s">
        <v>534</v>
      </c>
      <c r="E1160" s="497" t="e">
        <v>#N/A</v>
      </c>
      <c r="F1160" s="498" t="e">
        <v>#N/A</v>
      </c>
      <c r="G1160" s="498" t="e">
        <v>#N/A</v>
      </c>
      <c r="H1160" s="498" t="e">
        <v>#N/A</v>
      </c>
      <c r="I1160" s="498" t="e">
        <v>#N/A</v>
      </c>
      <c r="J1160" s="498" t="e">
        <v>#N/A</v>
      </c>
      <c r="K1160" s="498" t="e">
        <v>#N/A</v>
      </c>
      <c r="L1160" s="498" t="e">
        <v>#N/A</v>
      </c>
      <c r="M1160" s="498" t="e">
        <v>#N/A</v>
      </c>
      <c r="N1160" s="498" t="e">
        <v>#N/A</v>
      </c>
      <c r="O1160" s="499" t="e">
        <v>#N/A</v>
      </c>
      <c r="P1160" s="499" t="e">
        <v>#N/A</v>
      </c>
      <c r="Q1160" s="499" t="e">
        <v>#N/A</v>
      </c>
      <c r="R1160" s="499" t="e">
        <v>#N/A</v>
      </c>
      <c r="S1160" s="499" t="e">
        <v>#N/A</v>
      </c>
      <c r="T1160" s="499" t="e">
        <v>#N/A</v>
      </c>
      <c r="U1160" s="499" t="e">
        <v>#N/A</v>
      </c>
      <c r="V1160" s="499" t="e">
        <v>#N/A</v>
      </c>
      <c r="W1160" s="499" t="e">
        <v>#N/A</v>
      </c>
    </row>
    <row r="1161" spans="1:23" customFormat="1" x14ac:dyDescent="0.3">
      <c r="A1161" s="225" t="s">
        <v>1704</v>
      </c>
      <c r="B1161" s="496" t="s">
        <v>1345</v>
      </c>
      <c r="C1161" s="496" t="s">
        <v>1186</v>
      </c>
      <c r="D1161" s="496" t="s">
        <v>536</v>
      </c>
      <c r="E1161" s="497" t="e">
        <v>#N/A</v>
      </c>
      <c r="F1161" s="498" t="e">
        <v>#N/A</v>
      </c>
      <c r="G1161" s="498" t="e">
        <v>#N/A</v>
      </c>
      <c r="H1161" s="498" t="e">
        <v>#N/A</v>
      </c>
      <c r="I1161" s="498" t="e">
        <v>#N/A</v>
      </c>
      <c r="J1161" s="498" t="e">
        <v>#N/A</v>
      </c>
      <c r="K1161" s="498" t="e">
        <v>#N/A</v>
      </c>
      <c r="L1161" s="498" t="e">
        <v>#N/A</v>
      </c>
      <c r="M1161" s="498" t="e">
        <v>#N/A</v>
      </c>
      <c r="N1161" s="498" t="e">
        <v>#N/A</v>
      </c>
      <c r="O1161" s="499" t="e">
        <v>#N/A</v>
      </c>
      <c r="P1161" s="499" t="e">
        <v>#N/A</v>
      </c>
      <c r="Q1161" s="499" t="e">
        <v>#N/A</v>
      </c>
      <c r="R1161" s="499" t="e">
        <v>#N/A</v>
      </c>
      <c r="S1161" s="499" t="e">
        <v>#N/A</v>
      </c>
      <c r="T1161" s="499" t="e">
        <v>#N/A</v>
      </c>
      <c r="U1161" s="499" t="e">
        <v>#N/A</v>
      </c>
      <c r="V1161" s="499" t="e">
        <v>#N/A</v>
      </c>
      <c r="W1161" s="499" t="e">
        <v>#N/A</v>
      </c>
    </row>
    <row r="1162" spans="1:23" customFormat="1" x14ac:dyDescent="0.3">
      <c r="A1162" s="225" t="s">
        <v>1705</v>
      </c>
      <c r="B1162" s="496" t="s">
        <v>1345</v>
      </c>
      <c r="C1162" s="496" t="s">
        <v>1186</v>
      </c>
      <c r="D1162" s="496" t="s">
        <v>538</v>
      </c>
      <c r="E1162" s="497" t="e">
        <v>#N/A</v>
      </c>
      <c r="F1162" s="498" t="e">
        <v>#N/A</v>
      </c>
      <c r="G1162" s="498" t="e">
        <v>#N/A</v>
      </c>
      <c r="H1162" s="498" t="e">
        <v>#N/A</v>
      </c>
      <c r="I1162" s="498" t="e">
        <v>#N/A</v>
      </c>
      <c r="J1162" s="498" t="e">
        <v>#N/A</v>
      </c>
      <c r="K1162" s="498" t="e">
        <v>#N/A</v>
      </c>
      <c r="L1162" s="498" t="e">
        <v>#N/A</v>
      </c>
      <c r="M1162" s="498" t="e">
        <v>#N/A</v>
      </c>
      <c r="N1162" s="498" t="e">
        <v>#N/A</v>
      </c>
      <c r="O1162" s="499" t="e">
        <v>#N/A</v>
      </c>
      <c r="P1162" s="499" t="e">
        <v>#N/A</v>
      </c>
      <c r="Q1162" s="499" t="e">
        <v>#N/A</v>
      </c>
      <c r="R1162" s="499" t="e">
        <v>#N/A</v>
      </c>
      <c r="S1162" s="499" t="e">
        <v>#N/A</v>
      </c>
      <c r="T1162" s="499" t="e">
        <v>#N/A</v>
      </c>
      <c r="U1162" s="499" t="e">
        <v>#N/A</v>
      </c>
      <c r="V1162" s="499" t="e">
        <v>#N/A</v>
      </c>
      <c r="W1162" s="499" t="e">
        <v>#N/A</v>
      </c>
    </row>
    <row r="1163" spans="1:23" customFormat="1" x14ac:dyDescent="0.3">
      <c r="A1163" s="225" t="s">
        <v>1706</v>
      </c>
      <c r="B1163" s="496" t="s">
        <v>1345</v>
      </c>
      <c r="C1163" s="496" t="s">
        <v>1186</v>
      </c>
      <c r="D1163" s="496" t="s">
        <v>540</v>
      </c>
      <c r="E1163" s="497" t="e">
        <v>#N/A</v>
      </c>
      <c r="F1163" s="498" t="e">
        <v>#N/A</v>
      </c>
      <c r="G1163" s="498" t="e">
        <v>#N/A</v>
      </c>
      <c r="H1163" s="498" t="e">
        <v>#N/A</v>
      </c>
      <c r="I1163" s="498" t="e">
        <v>#N/A</v>
      </c>
      <c r="J1163" s="498" t="e">
        <v>#N/A</v>
      </c>
      <c r="K1163" s="498" t="e">
        <v>#N/A</v>
      </c>
      <c r="L1163" s="498" t="e">
        <v>#N/A</v>
      </c>
      <c r="M1163" s="498" t="e">
        <v>#N/A</v>
      </c>
      <c r="N1163" s="498" t="e">
        <v>#N/A</v>
      </c>
      <c r="O1163" s="499" t="e">
        <v>#N/A</v>
      </c>
      <c r="P1163" s="499" t="e">
        <v>#N/A</v>
      </c>
      <c r="Q1163" s="499" t="e">
        <v>#N/A</v>
      </c>
      <c r="R1163" s="499" t="e">
        <v>#N/A</v>
      </c>
      <c r="S1163" s="499" t="e">
        <v>#N/A</v>
      </c>
      <c r="T1163" s="499" t="e">
        <v>#N/A</v>
      </c>
      <c r="U1163" s="499" t="e">
        <v>#N/A</v>
      </c>
      <c r="V1163" s="499" t="e">
        <v>#N/A</v>
      </c>
      <c r="W1163" s="499" t="e">
        <v>#N/A</v>
      </c>
    </row>
    <row r="1164" spans="1:23" customFormat="1" x14ac:dyDescent="0.3">
      <c r="A1164" s="225" t="s">
        <v>1707</v>
      </c>
      <c r="B1164" s="496" t="s">
        <v>1345</v>
      </c>
      <c r="C1164" s="496" t="s">
        <v>1186</v>
      </c>
      <c r="D1164" s="496" t="s">
        <v>542</v>
      </c>
      <c r="E1164" s="497" t="e">
        <v>#N/A</v>
      </c>
      <c r="F1164" s="498" t="e">
        <v>#N/A</v>
      </c>
      <c r="G1164" s="498" t="e">
        <v>#N/A</v>
      </c>
      <c r="H1164" s="498" t="e">
        <v>#N/A</v>
      </c>
      <c r="I1164" s="498" t="e">
        <v>#N/A</v>
      </c>
      <c r="J1164" s="498" t="e">
        <v>#N/A</v>
      </c>
      <c r="K1164" s="498" t="e">
        <v>#N/A</v>
      </c>
      <c r="L1164" s="498" t="e">
        <v>#N/A</v>
      </c>
      <c r="M1164" s="498" t="e">
        <v>#N/A</v>
      </c>
      <c r="N1164" s="498" t="e">
        <v>#N/A</v>
      </c>
      <c r="O1164" s="499" t="e">
        <v>#N/A</v>
      </c>
      <c r="P1164" s="499" t="e">
        <v>#N/A</v>
      </c>
      <c r="Q1164" s="499" t="e">
        <v>#N/A</v>
      </c>
      <c r="R1164" s="499" t="e">
        <v>#N/A</v>
      </c>
      <c r="S1164" s="499" t="e">
        <v>#N/A</v>
      </c>
      <c r="T1164" s="499" t="e">
        <v>#N/A</v>
      </c>
      <c r="U1164" s="499" t="e">
        <v>#N/A</v>
      </c>
      <c r="V1164" s="499" t="e">
        <v>#N/A</v>
      </c>
      <c r="W1164" s="499" t="e">
        <v>#N/A</v>
      </c>
    </row>
    <row r="1165" spans="1:23" customFormat="1" x14ac:dyDescent="0.3">
      <c r="A1165" s="225" t="s">
        <v>1708</v>
      </c>
      <c r="B1165" s="496" t="s">
        <v>1345</v>
      </c>
      <c r="C1165" s="496" t="s">
        <v>1186</v>
      </c>
      <c r="D1165" s="496" t="s">
        <v>544</v>
      </c>
      <c r="E1165" s="497" t="e">
        <v>#N/A</v>
      </c>
      <c r="F1165" s="498" t="e">
        <v>#N/A</v>
      </c>
      <c r="G1165" s="498" t="e">
        <v>#N/A</v>
      </c>
      <c r="H1165" s="498" t="e">
        <v>#N/A</v>
      </c>
      <c r="I1165" s="498" t="e">
        <v>#N/A</v>
      </c>
      <c r="J1165" s="498" t="e">
        <v>#N/A</v>
      </c>
      <c r="K1165" s="498" t="e">
        <v>#N/A</v>
      </c>
      <c r="L1165" s="498" t="e">
        <v>#N/A</v>
      </c>
      <c r="M1165" s="498" t="e">
        <v>#N/A</v>
      </c>
      <c r="N1165" s="498" t="e">
        <v>#N/A</v>
      </c>
      <c r="O1165" s="499" t="e">
        <v>#N/A</v>
      </c>
      <c r="P1165" s="499" t="e">
        <v>#N/A</v>
      </c>
      <c r="Q1165" s="499" t="e">
        <v>#N/A</v>
      </c>
      <c r="R1165" s="499" t="e">
        <v>#N/A</v>
      </c>
      <c r="S1165" s="499" t="e">
        <v>#N/A</v>
      </c>
      <c r="T1165" s="499" t="e">
        <v>#N/A</v>
      </c>
      <c r="U1165" s="499" t="e">
        <v>#N/A</v>
      </c>
      <c r="V1165" s="499" t="e">
        <v>#N/A</v>
      </c>
      <c r="W1165" s="499" t="e">
        <v>#N/A</v>
      </c>
    </row>
    <row r="1166" spans="1:23" customFormat="1" x14ac:dyDescent="0.3">
      <c r="A1166" s="225" t="s">
        <v>1709</v>
      </c>
      <c r="B1166" s="496" t="s">
        <v>1345</v>
      </c>
      <c r="C1166" s="496" t="s">
        <v>1186</v>
      </c>
      <c r="D1166" s="496" t="s">
        <v>546</v>
      </c>
      <c r="E1166" s="497" t="e">
        <v>#N/A</v>
      </c>
      <c r="F1166" s="498" t="e">
        <v>#N/A</v>
      </c>
      <c r="G1166" s="498" t="e">
        <v>#N/A</v>
      </c>
      <c r="H1166" s="498" t="e">
        <v>#N/A</v>
      </c>
      <c r="I1166" s="498" t="e">
        <v>#N/A</v>
      </c>
      <c r="J1166" s="498" t="e">
        <v>#N/A</v>
      </c>
      <c r="K1166" s="498" t="e">
        <v>#N/A</v>
      </c>
      <c r="L1166" s="498" t="e">
        <v>#N/A</v>
      </c>
      <c r="M1166" s="498" t="e">
        <v>#N/A</v>
      </c>
      <c r="N1166" s="498" t="e">
        <v>#N/A</v>
      </c>
      <c r="O1166" s="499" t="e">
        <v>#N/A</v>
      </c>
      <c r="P1166" s="499" t="e">
        <v>#N/A</v>
      </c>
      <c r="Q1166" s="499" t="e">
        <v>#N/A</v>
      </c>
      <c r="R1166" s="499" t="e">
        <v>#N/A</v>
      </c>
      <c r="S1166" s="499" t="e">
        <v>#N/A</v>
      </c>
      <c r="T1166" s="499" t="e">
        <v>#N/A</v>
      </c>
      <c r="U1166" s="499" t="e">
        <v>#N/A</v>
      </c>
      <c r="V1166" s="499" t="e">
        <v>#N/A</v>
      </c>
      <c r="W1166" s="499" t="e">
        <v>#N/A</v>
      </c>
    </row>
    <row r="1167" spans="1:23" customFormat="1" x14ac:dyDescent="0.3">
      <c r="A1167" s="225" t="s">
        <v>1710</v>
      </c>
      <c r="B1167" s="496" t="s">
        <v>1345</v>
      </c>
      <c r="C1167" s="496" t="s">
        <v>1186</v>
      </c>
      <c r="D1167" s="496" t="s">
        <v>548</v>
      </c>
      <c r="E1167" s="497" t="e">
        <v>#N/A</v>
      </c>
      <c r="F1167" s="498" t="e">
        <v>#N/A</v>
      </c>
      <c r="G1167" s="498" t="e">
        <v>#N/A</v>
      </c>
      <c r="H1167" s="498" t="e">
        <v>#N/A</v>
      </c>
      <c r="I1167" s="498" t="e">
        <v>#N/A</v>
      </c>
      <c r="J1167" s="498" t="e">
        <v>#N/A</v>
      </c>
      <c r="K1167" s="498" t="e">
        <v>#N/A</v>
      </c>
      <c r="L1167" s="498" t="e">
        <v>#N/A</v>
      </c>
      <c r="M1167" s="498" t="e">
        <v>#N/A</v>
      </c>
      <c r="N1167" s="498" t="e">
        <v>#N/A</v>
      </c>
      <c r="O1167" s="499" t="e">
        <v>#N/A</v>
      </c>
      <c r="P1167" s="499" t="e">
        <v>#N/A</v>
      </c>
      <c r="Q1167" s="499" t="e">
        <v>#N/A</v>
      </c>
      <c r="R1167" s="499" t="e">
        <v>#N/A</v>
      </c>
      <c r="S1167" s="499" t="e">
        <v>#N/A</v>
      </c>
      <c r="T1167" s="499" t="e">
        <v>#N/A</v>
      </c>
      <c r="U1167" s="499" t="e">
        <v>#N/A</v>
      </c>
      <c r="V1167" s="499" t="e">
        <v>#N/A</v>
      </c>
      <c r="W1167" s="499" t="e">
        <v>#N/A</v>
      </c>
    </row>
    <row r="1168" spans="1:23" customFormat="1" x14ac:dyDescent="0.3">
      <c r="A1168" s="225" t="s">
        <v>1711</v>
      </c>
      <c r="B1168" s="496" t="s">
        <v>1345</v>
      </c>
      <c r="C1168" s="496" t="s">
        <v>1186</v>
      </c>
      <c r="D1168" s="496" t="s">
        <v>550</v>
      </c>
      <c r="E1168" s="497" t="e">
        <v>#N/A</v>
      </c>
      <c r="F1168" s="498" t="e">
        <v>#N/A</v>
      </c>
      <c r="G1168" s="498" t="e">
        <v>#N/A</v>
      </c>
      <c r="H1168" s="498" t="e">
        <v>#N/A</v>
      </c>
      <c r="I1168" s="498" t="e">
        <v>#N/A</v>
      </c>
      <c r="J1168" s="498" t="e">
        <v>#N/A</v>
      </c>
      <c r="K1168" s="498" t="e">
        <v>#N/A</v>
      </c>
      <c r="L1168" s="498" t="e">
        <v>#N/A</v>
      </c>
      <c r="M1168" s="498" t="e">
        <v>#N/A</v>
      </c>
      <c r="N1168" s="498" t="e">
        <v>#N/A</v>
      </c>
      <c r="O1168" s="499" t="e">
        <v>#N/A</v>
      </c>
      <c r="P1168" s="499" t="e">
        <v>#N/A</v>
      </c>
      <c r="Q1168" s="499" t="e">
        <v>#N/A</v>
      </c>
      <c r="R1168" s="499" t="e">
        <v>#N/A</v>
      </c>
      <c r="S1168" s="499" t="e">
        <v>#N/A</v>
      </c>
      <c r="T1168" s="499" t="e">
        <v>#N/A</v>
      </c>
      <c r="U1168" s="499" t="e">
        <v>#N/A</v>
      </c>
      <c r="V1168" s="499" t="e">
        <v>#N/A</v>
      </c>
      <c r="W1168" s="499" t="e">
        <v>#N/A</v>
      </c>
    </row>
    <row r="1169" spans="1:23" customFormat="1" x14ac:dyDescent="0.3">
      <c r="A1169" s="225" t="s">
        <v>1712</v>
      </c>
      <c r="B1169" s="496" t="s">
        <v>1345</v>
      </c>
      <c r="C1169" s="496" t="s">
        <v>1186</v>
      </c>
      <c r="D1169" s="496" t="s">
        <v>552</v>
      </c>
      <c r="E1169" s="497" t="e">
        <v>#N/A</v>
      </c>
      <c r="F1169" s="498" t="e">
        <v>#N/A</v>
      </c>
      <c r="G1169" s="498" t="e">
        <v>#N/A</v>
      </c>
      <c r="H1169" s="498" t="e">
        <v>#N/A</v>
      </c>
      <c r="I1169" s="498" t="e">
        <v>#N/A</v>
      </c>
      <c r="J1169" s="498" t="e">
        <v>#N/A</v>
      </c>
      <c r="K1169" s="498" t="e">
        <v>#N/A</v>
      </c>
      <c r="L1169" s="498" t="e">
        <v>#N/A</v>
      </c>
      <c r="M1169" s="498" t="e">
        <v>#N/A</v>
      </c>
      <c r="N1169" s="498" t="e">
        <v>#N/A</v>
      </c>
      <c r="O1169" s="499" t="e">
        <v>#N/A</v>
      </c>
      <c r="P1169" s="499" t="e">
        <v>#N/A</v>
      </c>
      <c r="Q1169" s="499" t="e">
        <v>#N/A</v>
      </c>
      <c r="R1169" s="499" t="e">
        <v>#N/A</v>
      </c>
      <c r="S1169" s="499" t="e">
        <v>#N/A</v>
      </c>
      <c r="T1169" s="499" t="e">
        <v>#N/A</v>
      </c>
      <c r="U1169" s="499" t="e">
        <v>#N/A</v>
      </c>
      <c r="V1169" s="499" t="e">
        <v>#N/A</v>
      </c>
      <c r="W1169" s="499" t="e">
        <v>#N/A</v>
      </c>
    </row>
    <row r="1170" spans="1:23" customFormat="1" x14ac:dyDescent="0.3">
      <c r="A1170" s="225" t="s">
        <v>1713</v>
      </c>
      <c r="B1170" s="496" t="s">
        <v>1345</v>
      </c>
      <c r="C1170" s="496" t="s">
        <v>1186</v>
      </c>
      <c r="D1170" s="496" t="s">
        <v>554</v>
      </c>
      <c r="E1170" s="497" t="e">
        <v>#N/A</v>
      </c>
      <c r="F1170" s="498" t="e">
        <v>#N/A</v>
      </c>
      <c r="G1170" s="498" t="e">
        <v>#N/A</v>
      </c>
      <c r="H1170" s="498" t="e">
        <v>#N/A</v>
      </c>
      <c r="I1170" s="498" t="e">
        <v>#N/A</v>
      </c>
      <c r="J1170" s="498" t="e">
        <v>#N/A</v>
      </c>
      <c r="K1170" s="498" t="e">
        <v>#N/A</v>
      </c>
      <c r="L1170" s="498" t="e">
        <v>#N/A</v>
      </c>
      <c r="M1170" s="498" t="e">
        <v>#N/A</v>
      </c>
      <c r="N1170" s="498" t="e">
        <v>#N/A</v>
      </c>
      <c r="O1170" s="499" t="e">
        <v>#N/A</v>
      </c>
      <c r="P1170" s="499" t="e">
        <v>#N/A</v>
      </c>
      <c r="Q1170" s="499" t="e">
        <v>#N/A</v>
      </c>
      <c r="R1170" s="499" t="e">
        <v>#N/A</v>
      </c>
      <c r="S1170" s="499" t="e">
        <v>#N/A</v>
      </c>
      <c r="T1170" s="499" t="e">
        <v>#N/A</v>
      </c>
      <c r="U1170" s="499" t="e">
        <v>#N/A</v>
      </c>
      <c r="V1170" s="499" t="e">
        <v>#N/A</v>
      </c>
      <c r="W1170" s="499" t="e">
        <v>#N/A</v>
      </c>
    </row>
    <row r="1171" spans="1:23" customFormat="1" x14ac:dyDescent="0.3">
      <c r="A1171" s="225" t="s">
        <v>1714</v>
      </c>
      <c r="B1171" s="496" t="s">
        <v>1345</v>
      </c>
      <c r="C1171" s="496" t="s">
        <v>1186</v>
      </c>
      <c r="D1171" s="496" t="s">
        <v>556</v>
      </c>
      <c r="E1171" s="497" t="e">
        <v>#N/A</v>
      </c>
      <c r="F1171" s="498" t="e">
        <v>#N/A</v>
      </c>
      <c r="G1171" s="498" t="e">
        <v>#N/A</v>
      </c>
      <c r="H1171" s="498" t="e">
        <v>#N/A</v>
      </c>
      <c r="I1171" s="498" t="e">
        <v>#N/A</v>
      </c>
      <c r="J1171" s="498" t="e">
        <v>#N/A</v>
      </c>
      <c r="K1171" s="498" t="e">
        <v>#N/A</v>
      </c>
      <c r="L1171" s="498" t="e">
        <v>#N/A</v>
      </c>
      <c r="M1171" s="498" t="e">
        <v>#N/A</v>
      </c>
      <c r="N1171" s="498" t="e">
        <v>#N/A</v>
      </c>
      <c r="O1171" s="499" t="e">
        <v>#N/A</v>
      </c>
      <c r="P1171" s="499" t="e">
        <v>#N/A</v>
      </c>
      <c r="Q1171" s="499" t="e">
        <v>#N/A</v>
      </c>
      <c r="R1171" s="499" t="e">
        <v>#N/A</v>
      </c>
      <c r="S1171" s="499" t="e">
        <v>#N/A</v>
      </c>
      <c r="T1171" s="499" t="e">
        <v>#N/A</v>
      </c>
      <c r="U1171" s="499" t="e">
        <v>#N/A</v>
      </c>
      <c r="V1171" s="499" t="e">
        <v>#N/A</v>
      </c>
      <c r="W1171" s="499" t="e">
        <v>#N/A</v>
      </c>
    </row>
    <row r="1172" spans="1:23" customFormat="1" x14ac:dyDescent="0.3">
      <c r="A1172" s="225" t="s">
        <v>1715</v>
      </c>
      <c r="B1172" s="496" t="s">
        <v>1345</v>
      </c>
      <c r="C1172" s="496" t="s">
        <v>1186</v>
      </c>
      <c r="D1172" s="496" t="s">
        <v>558</v>
      </c>
      <c r="E1172" s="497" t="e">
        <v>#N/A</v>
      </c>
      <c r="F1172" s="498" t="e">
        <v>#N/A</v>
      </c>
      <c r="G1172" s="498" t="e">
        <v>#N/A</v>
      </c>
      <c r="H1172" s="498" t="e">
        <v>#N/A</v>
      </c>
      <c r="I1172" s="498" t="e">
        <v>#N/A</v>
      </c>
      <c r="J1172" s="498" t="e">
        <v>#N/A</v>
      </c>
      <c r="K1172" s="498" t="e">
        <v>#N/A</v>
      </c>
      <c r="L1172" s="498" t="e">
        <v>#N/A</v>
      </c>
      <c r="M1172" s="498" t="e">
        <v>#N/A</v>
      </c>
      <c r="N1172" s="498" t="e">
        <v>#N/A</v>
      </c>
      <c r="O1172" s="499" t="e">
        <v>#N/A</v>
      </c>
      <c r="P1172" s="499" t="e">
        <v>#N/A</v>
      </c>
      <c r="Q1172" s="499" t="e">
        <v>#N/A</v>
      </c>
      <c r="R1172" s="499" t="e">
        <v>#N/A</v>
      </c>
      <c r="S1172" s="499" t="e">
        <v>#N/A</v>
      </c>
      <c r="T1172" s="499" t="e">
        <v>#N/A</v>
      </c>
      <c r="U1172" s="499" t="e">
        <v>#N/A</v>
      </c>
      <c r="V1172" s="499" t="e">
        <v>#N/A</v>
      </c>
      <c r="W1172" s="499" t="e">
        <v>#N/A</v>
      </c>
    </row>
    <row r="1173" spans="1:23" x14ac:dyDescent="0.3">
      <c r="A1173" s="489" t="s">
        <v>1679</v>
      </c>
      <c r="B1173" s="491" t="str">
        <f t="shared" ref="B1173:B1209" si="0">VLOOKUP(VALUE(LEFT(A1173,1)),FuelTypeID,2,FALSE)</f>
        <v>Electric</v>
      </c>
      <c r="C1173" s="491" t="str">
        <f t="shared" ref="C1173:C1210" si="1">VLOOKUP(VALUE(MID(A1173,3,2)),SourceTypeID,2,FALSE)</f>
        <v>Comb S-haul Truck</v>
      </c>
      <c r="D1173" s="491" t="str">
        <f t="shared" ref="D1173:D1210" si="2">RIGHT(A1173,4)</f>
        <v>2021</v>
      </c>
      <c r="E1173" s="500" t="e">
        <f>VLOOKUP(A1173,'[3]Activity Summary'!$A$5:$O$819,5,FALSE)</f>
        <v>#N/A</v>
      </c>
      <c r="F1173" s="501">
        <v>0</v>
      </c>
      <c r="G1173" s="501">
        <v>0</v>
      </c>
      <c r="H1173" s="501">
        <v>0</v>
      </c>
      <c r="I1173" s="501">
        <v>0</v>
      </c>
      <c r="J1173" s="501">
        <v>3.1277632306488876E-2</v>
      </c>
      <c r="K1173" s="501">
        <v>4.9069251442576713E-3</v>
      </c>
      <c r="L1173" s="501">
        <v>0</v>
      </c>
      <c r="M1173" s="501">
        <v>0.25022146062157152</v>
      </c>
      <c r="N1173" s="501">
        <v>3.2712987206900322E-2</v>
      </c>
      <c r="O1173" s="502" t="e">
        <f>VLOOKUP($A1173,'[3]Emissions Summary'!$A$5:$S$819,O$2,FALSE)</f>
        <v>#N/A</v>
      </c>
      <c r="P1173" s="502" t="e">
        <f>VLOOKUP($A1173,'[3]Emissions Summary'!$A$5:$S$819,P$2,FALSE)</f>
        <v>#N/A</v>
      </c>
      <c r="Q1173" s="502" t="e">
        <f>VLOOKUP($A1173,'[3]Emissions Summary'!$A$5:$S$819,Q$2,FALSE)</f>
        <v>#N/A</v>
      </c>
      <c r="R1173" s="502" t="e">
        <f>VLOOKUP($A1173,'[3]Emissions Summary'!$A$5:$S$819,R$2,FALSE)</f>
        <v>#N/A</v>
      </c>
      <c r="S1173" s="502" t="e">
        <f>VLOOKUP($A1173,'[3]Emissions Summary'!$A$5:$S$819,S$2,FALSE)</f>
        <v>#N/A</v>
      </c>
      <c r="T1173" s="502" t="e">
        <f>VLOOKUP($A1173,'[3]Emissions Summary'!$A$5:$S$819,T$2,FALSE)</f>
        <v>#N/A</v>
      </c>
      <c r="U1173" s="502" t="e">
        <f>VLOOKUP($A1173,'[3]Emissions Summary'!$A$5:$S$819,U$2,FALSE)</f>
        <v>#N/A</v>
      </c>
      <c r="V1173" s="502" t="e">
        <f>VLOOKUP($A1173,'[3]Emissions Summary'!$A$5:$S$819,V$2,FALSE)</f>
        <v>#N/A</v>
      </c>
      <c r="W1173" s="502" t="e">
        <f>VLOOKUP($A1173,'[3]Emissions Summary'!$A$5:$S$819,W$2,FALSE)</f>
        <v>#N/A</v>
      </c>
    </row>
    <row r="1174" spans="1:23" x14ac:dyDescent="0.3">
      <c r="A1174" s="489" t="s">
        <v>1680</v>
      </c>
      <c r="B1174" s="491" t="str">
        <f t="shared" si="0"/>
        <v>Electric</v>
      </c>
      <c r="C1174" s="491" t="str">
        <f t="shared" si="1"/>
        <v>Comb S-haul Truck</v>
      </c>
      <c r="D1174" s="491" t="str">
        <f t="shared" si="2"/>
        <v>2022</v>
      </c>
      <c r="E1174" s="500" t="e">
        <f>VLOOKUP(A1174,'[3]Activity Summary'!$A$5:$O$819,5,FALSE)</f>
        <v>#N/A</v>
      </c>
      <c r="F1174" s="501">
        <v>0</v>
      </c>
      <c r="G1174" s="501">
        <v>0</v>
      </c>
      <c r="H1174" s="501">
        <v>0</v>
      </c>
      <c r="I1174" s="501">
        <v>0</v>
      </c>
      <c r="J1174" s="501">
        <v>3.1277726929761038E-2</v>
      </c>
      <c r="K1174" s="501">
        <v>4.9069355224034897E-3</v>
      </c>
      <c r="L1174" s="501">
        <v>0</v>
      </c>
      <c r="M1174" s="501">
        <v>0.25022194844137174</v>
      </c>
      <c r="N1174" s="501">
        <v>3.2713033754468379E-2</v>
      </c>
      <c r="O1174" s="502" t="e">
        <f>VLOOKUP($A1174,'[3]Emissions Summary'!$A$5:$S$819,O$2,FALSE)</f>
        <v>#N/A</v>
      </c>
      <c r="P1174" s="502" t="e">
        <f>VLOOKUP($A1174,'[3]Emissions Summary'!$A$5:$S$819,P$2,FALSE)</f>
        <v>#N/A</v>
      </c>
      <c r="Q1174" s="502" t="e">
        <f>VLOOKUP($A1174,'[3]Emissions Summary'!$A$5:$S$819,Q$2,FALSE)</f>
        <v>#N/A</v>
      </c>
      <c r="R1174" s="502" t="e">
        <f>VLOOKUP($A1174,'[3]Emissions Summary'!$A$5:$S$819,R$2,FALSE)</f>
        <v>#N/A</v>
      </c>
      <c r="S1174" s="502" t="e">
        <f>VLOOKUP($A1174,'[3]Emissions Summary'!$A$5:$S$819,S$2,FALSE)</f>
        <v>#N/A</v>
      </c>
      <c r="T1174" s="502" t="e">
        <f>VLOOKUP($A1174,'[3]Emissions Summary'!$A$5:$S$819,T$2,FALSE)</f>
        <v>#N/A</v>
      </c>
      <c r="U1174" s="502" t="e">
        <f>VLOOKUP($A1174,'[3]Emissions Summary'!$A$5:$S$819,U$2,FALSE)</f>
        <v>#N/A</v>
      </c>
      <c r="V1174" s="502" t="e">
        <f>VLOOKUP($A1174,'[3]Emissions Summary'!$A$5:$S$819,V$2,FALSE)</f>
        <v>#N/A</v>
      </c>
      <c r="W1174" s="502" t="e">
        <f>VLOOKUP($A1174,'[3]Emissions Summary'!$A$5:$S$819,W$2,FALSE)</f>
        <v>#N/A</v>
      </c>
    </row>
    <row r="1175" spans="1:23" x14ac:dyDescent="0.3">
      <c r="A1175" s="489" t="s">
        <v>1681</v>
      </c>
      <c r="B1175" s="491" t="str">
        <f t="shared" si="0"/>
        <v>Electric</v>
      </c>
      <c r="C1175" s="491" t="str">
        <f t="shared" si="1"/>
        <v>Comb S-haul Truck</v>
      </c>
      <c r="D1175" s="491" t="str">
        <f t="shared" si="2"/>
        <v>2023</v>
      </c>
      <c r="E1175" s="500" t="e">
        <f>VLOOKUP(A1175,'[3]Activity Summary'!$A$5:$O$819,5,FALSE)</f>
        <v>#N/A</v>
      </c>
      <c r="F1175" s="501">
        <v>0</v>
      </c>
      <c r="G1175" s="501">
        <v>0</v>
      </c>
      <c r="H1175" s="501">
        <v>0</v>
      </c>
      <c r="I1175" s="501">
        <v>0</v>
      </c>
      <c r="J1175" s="501">
        <v>3.1277740977104368E-2</v>
      </c>
      <c r="K1175" s="501">
        <v>4.9069354549115245E-3</v>
      </c>
      <c r="L1175" s="501">
        <v>0</v>
      </c>
      <c r="M1175" s="501">
        <v>0.25022204461055114</v>
      </c>
      <c r="N1175" s="501">
        <v>3.2713071541090183E-2</v>
      </c>
      <c r="O1175" s="502" t="e">
        <f>VLOOKUP($A1175,'[3]Emissions Summary'!$A$5:$S$819,O$2,FALSE)</f>
        <v>#N/A</v>
      </c>
      <c r="P1175" s="502" t="e">
        <f>VLOOKUP($A1175,'[3]Emissions Summary'!$A$5:$S$819,P$2,FALSE)</f>
        <v>#N/A</v>
      </c>
      <c r="Q1175" s="502" t="e">
        <f>VLOOKUP($A1175,'[3]Emissions Summary'!$A$5:$S$819,Q$2,FALSE)</f>
        <v>#N/A</v>
      </c>
      <c r="R1175" s="502" t="e">
        <f>VLOOKUP($A1175,'[3]Emissions Summary'!$A$5:$S$819,R$2,FALSE)</f>
        <v>#N/A</v>
      </c>
      <c r="S1175" s="502" t="e">
        <f>VLOOKUP($A1175,'[3]Emissions Summary'!$A$5:$S$819,S$2,FALSE)</f>
        <v>#N/A</v>
      </c>
      <c r="T1175" s="502" t="e">
        <f>VLOOKUP($A1175,'[3]Emissions Summary'!$A$5:$S$819,T$2,FALSE)</f>
        <v>#N/A</v>
      </c>
      <c r="U1175" s="502" t="e">
        <f>VLOOKUP($A1175,'[3]Emissions Summary'!$A$5:$S$819,U$2,FALSE)</f>
        <v>#N/A</v>
      </c>
      <c r="V1175" s="502" t="e">
        <f>VLOOKUP($A1175,'[3]Emissions Summary'!$A$5:$S$819,V$2,FALSE)</f>
        <v>#N/A</v>
      </c>
      <c r="W1175" s="502" t="e">
        <f>VLOOKUP($A1175,'[3]Emissions Summary'!$A$5:$S$819,W$2,FALSE)</f>
        <v>#N/A</v>
      </c>
    </row>
    <row r="1176" spans="1:23" x14ac:dyDescent="0.3">
      <c r="A1176" s="489" t="s">
        <v>1682</v>
      </c>
      <c r="B1176" s="491" t="str">
        <f t="shared" si="0"/>
        <v>Electric</v>
      </c>
      <c r="C1176" s="491" t="str">
        <f t="shared" si="1"/>
        <v>Comb S-haul Truck</v>
      </c>
      <c r="D1176" s="491" t="str">
        <f t="shared" si="2"/>
        <v>2024</v>
      </c>
      <c r="E1176" s="500" t="e">
        <f>VLOOKUP(A1176,'[3]Activity Summary'!$A$5:$O$819,5,FALSE)</f>
        <v>#N/A</v>
      </c>
      <c r="F1176" s="501">
        <v>0</v>
      </c>
      <c r="G1176" s="501">
        <v>0</v>
      </c>
      <c r="H1176" s="501">
        <v>0</v>
      </c>
      <c r="I1176" s="501">
        <v>0</v>
      </c>
      <c r="J1176" s="501">
        <v>3.1277758884956833E-2</v>
      </c>
      <c r="K1176" s="501">
        <v>4.906935870774249E-3</v>
      </c>
      <c r="L1176" s="501">
        <v>0</v>
      </c>
      <c r="M1176" s="501">
        <v>0.25022194122924862</v>
      </c>
      <c r="N1176" s="501">
        <v>3.2713044045314936E-2</v>
      </c>
      <c r="O1176" s="502" t="e">
        <f>VLOOKUP($A1176,'[3]Emissions Summary'!$A$5:$S$819,O$2,FALSE)</f>
        <v>#N/A</v>
      </c>
      <c r="P1176" s="502" t="e">
        <f>VLOOKUP($A1176,'[3]Emissions Summary'!$A$5:$S$819,P$2,FALSE)</f>
        <v>#N/A</v>
      </c>
      <c r="Q1176" s="502" t="e">
        <f>VLOOKUP($A1176,'[3]Emissions Summary'!$A$5:$S$819,Q$2,FALSE)</f>
        <v>#N/A</v>
      </c>
      <c r="R1176" s="502" t="e">
        <f>VLOOKUP($A1176,'[3]Emissions Summary'!$A$5:$S$819,R$2,FALSE)</f>
        <v>#N/A</v>
      </c>
      <c r="S1176" s="502" t="e">
        <f>VLOOKUP($A1176,'[3]Emissions Summary'!$A$5:$S$819,S$2,FALSE)</f>
        <v>#N/A</v>
      </c>
      <c r="T1176" s="502" t="e">
        <f>VLOOKUP($A1176,'[3]Emissions Summary'!$A$5:$S$819,T$2,FALSE)</f>
        <v>#N/A</v>
      </c>
      <c r="U1176" s="502" t="e">
        <f>VLOOKUP($A1176,'[3]Emissions Summary'!$A$5:$S$819,U$2,FALSE)</f>
        <v>#N/A</v>
      </c>
      <c r="V1176" s="502" t="e">
        <f>VLOOKUP($A1176,'[3]Emissions Summary'!$A$5:$S$819,V$2,FALSE)</f>
        <v>#N/A</v>
      </c>
      <c r="W1176" s="502" t="e">
        <f>VLOOKUP($A1176,'[3]Emissions Summary'!$A$5:$S$819,W$2,FALSE)</f>
        <v>#N/A</v>
      </c>
    </row>
    <row r="1177" spans="1:23" x14ac:dyDescent="0.3">
      <c r="A1177" s="489" t="s">
        <v>1683</v>
      </c>
      <c r="B1177" s="491" t="str">
        <f t="shared" si="0"/>
        <v>Electric</v>
      </c>
      <c r="C1177" s="491" t="str">
        <f t="shared" si="1"/>
        <v>Comb S-haul Truck</v>
      </c>
      <c r="D1177" s="491" t="str">
        <f t="shared" si="2"/>
        <v>2025</v>
      </c>
      <c r="E1177" s="500" t="e">
        <f>VLOOKUP(A1177,'[3]Activity Summary'!$A$5:$O$819,5,FALSE)</f>
        <v>#N/A</v>
      </c>
      <c r="F1177" s="501">
        <v>0</v>
      </c>
      <c r="G1177" s="501">
        <v>0</v>
      </c>
      <c r="H1177" s="501">
        <v>0</v>
      </c>
      <c r="I1177" s="501">
        <v>0</v>
      </c>
      <c r="J1177" s="501">
        <v>3.1277625763867598E-2</v>
      </c>
      <c r="K1177" s="501">
        <v>4.9069200725991224E-3</v>
      </c>
      <c r="L1177" s="501">
        <v>0</v>
      </c>
      <c r="M1177" s="501">
        <v>0.25022090135825636</v>
      </c>
      <c r="N1177" s="501">
        <v>3.2712978747334309E-2</v>
      </c>
      <c r="O1177" s="502" t="e">
        <f>VLOOKUP($A1177,'[3]Emissions Summary'!$A$5:$S$819,O$2,FALSE)</f>
        <v>#N/A</v>
      </c>
      <c r="P1177" s="502" t="e">
        <f>VLOOKUP($A1177,'[3]Emissions Summary'!$A$5:$S$819,P$2,FALSE)</f>
        <v>#N/A</v>
      </c>
      <c r="Q1177" s="502" t="e">
        <f>VLOOKUP($A1177,'[3]Emissions Summary'!$A$5:$S$819,Q$2,FALSE)</f>
        <v>#N/A</v>
      </c>
      <c r="R1177" s="502" t="e">
        <f>VLOOKUP($A1177,'[3]Emissions Summary'!$A$5:$S$819,R$2,FALSE)</f>
        <v>#N/A</v>
      </c>
      <c r="S1177" s="502" t="e">
        <f>VLOOKUP($A1177,'[3]Emissions Summary'!$A$5:$S$819,S$2,FALSE)</f>
        <v>#N/A</v>
      </c>
      <c r="T1177" s="502" t="e">
        <f>VLOOKUP($A1177,'[3]Emissions Summary'!$A$5:$S$819,T$2,FALSE)</f>
        <v>#N/A</v>
      </c>
      <c r="U1177" s="502" t="e">
        <f>VLOOKUP($A1177,'[3]Emissions Summary'!$A$5:$S$819,U$2,FALSE)</f>
        <v>#N/A</v>
      </c>
      <c r="V1177" s="502" t="e">
        <f>VLOOKUP($A1177,'[3]Emissions Summary'!$A$5:$S$819,V$2,FALSE)</f>
        <v>#N/A</v>
      </c>
      <c r="W1177" s="502" t="e">
        <f>VLOOKUP($A1177,'[3]Emissions Summary'!$A$5:$S$819,W$2,FALSE)</f>
        <v>#N/A</v>
      </c>
    </row>
    <row r="1178" spans="1:23" x14ac:dyDescent="0.3">
      <c r="A1178" s="489" t="s">
        <v>1684</v>
      </c>
      <c r="B1178" s="491" t="str">
        <f t="shared" si="0"/>
        <v>Electric</v>
      </c>
      <c r="C1178" s="491" t="str">
        <f t="shared" si="1"/>
        <v>Comb S-haul Truck</v>
      </c>
      <c r="D1178" s="491" t="str">
        <f t="shared" si="2"/>
        <v>2026</v>
      </c>
      <c r="E1178" s="500" t="e">
        <f>VLOOKUP(A1178,'[3]Activity Summary'!$A$5:$O$819,5,FALSE)</f>
        <v>#N/A</v>
      </c>
      <c r="F1178" s="501">
        <v>0</v>
      </c>
      <c r="G1178" s="501">
        <v>0</v>
      </c>
      <c r="H1178" s="501">
        <v>0</v>
      </c>
      <c r="I1178" s="501">
        <v>0</v>
      </c>
      <c r="J1178" s="501">
        <v>3.1277642771958158E-2</v>
      </c>
      <c r="K1178" s="501">
        <v>4.9069238690524018E-3</v>
      </c>
      <c r="L1178" s="501">
        <v>0</v>
      </c>
      <c r="M1178" s="501">
        <v>0.25022145036602234</v>
      </c>
      <c r="N1178" s="501">
        <v>3.2712979095918554E-2</v>
      </c>
      <c r="O1178" s="502" t="e">
        <f>VLOOKUP($A1178,'[3]Emissions Summary'!$A$5:$S$819,O$2,FALSE)</f>
        <v>#N/A</v>
      </c>
      <c r="P1178" s="502" t="e">
        <f>VLOOKUP($A1178,'[3]Emissions Summary'!$A$5:$S$819,P$2,FALSE)</f>
        <v>#N/A</v>
      </c>
      <c r="Q1178" s="502" t="e">
        <f>VLOOKUP($A1178,'[3]Emissions Summary'!$A$5:$S$819,Q$2,FALSE)</f>
        <v>#N/A</v>
      </c>
      <c r="R1178" s="502" t="e">
        <f>VLOOKUP($A1178,'[3]Emissions Summary'!$A$5:$S$819,R$2,FALSE)</f>
        <v>#N/A</v>
      </c>
      <c r="S1178" s="502" t="e">
        <f>VLOOKUP($A1178,'[3]Emissions Summary'!$A$5:$S$819,S$2,FALSE)</f>
        <v>#N/A</v>
      </c>
      <c r="T1178" s="502" t="e">
        <f>VLOOKUP($A1178,'[3]Emissions Summary'!$A$5:$S$819,T$2,FALSE)</f>
        <v>#N/A</v>
      </c>
      <c r="U1178" s="502" t="e">
        <f>VLOOKUP($A1178,'[3]Emissions Summary'!$A$5:$S$819,U$2,FALSE)</f>
        <v>#N/A</v>
      </c>
      <c r="V1178" s="502" t="e">
        <f>VLOOKUP($A1178,'[3]Emissions Summary'!$A$5:$S$819,V$2,FALSE)</f>
        <v>#N/A</v>
      </c>
      <c r="W1178" s="502" t="e">
        <f>VLOOKUP($A1178,'[3]Emissions Summary'!$A$5:$S$819,W$2,FALSE)</f>
        <v>#N/A</v>
      </c>
    </row>
    <row r="1179" spans="1:23" s="504" customFormat="1" x14ac:dyDescent="0.3">
      <c r="A1179" s="503" t="s">
        <v>1685</v>
      </c>
      <c r="B1179" s="504" t="str">
        <f t="shared" si="0"/>
        <v>Electric</v>
      </c>
      <c r="C1179" s="504" t="str">
        <f t="shared" si="1"/>
        <v>Comb L-haul Truck</v>
      </c>
      <c r="D1179" s="504" t="str">
        <f t="shared" si="2"/>
        <v>2.62</v>
      </c>
      <c r="E1179" s="505" t="e">
        <f>VLOOKUP(A1179,'[3]Activity Summary'!$A$5:$O$819,5,FALSE)</f>
        <v>#N/A</v>
      </c>
      <c r="F1179" s="501">
        <v>0</v>
      </c>
      <c r="G1179" s="501">
        <v>0</v>
      </c>
      <c r="H1179" s="501">
        <v>0</v>
      </c>
      <c r="I1179" s="501">
        <v>0</v>
      </c>
      <c r="J1179" s="506">
        <v>3.4100305988817338E-2</v>
      </c>
      <c r="K1179" s="506">
        <v>5.4996648092254232E-3</v>
      </c>
      <c r="L1179" s="506">
        <v>0</v>
      </c>
      <c r="M1179" s="506">
        <v>0.27280243482745031</v>
      </c>
      <c r="N1179" s="506">
        <v>3.6664631023596315E-2</v>
      </c>
      <c r="O1179" s="507" t="e">
        <f>VLOOKUP($A1179,'[3]Emissions Summary'!$A$5:$S$819,O$2,FALSE)</f>
        <v>#N/A</v>
      </c>
      <c r="P1179" s="507" t="e">
        <f>VLOOKUP($A1179,'[3]Emissions Summary'!$A$5:$S$819,P$2,FALSE)</f>
        <v>#N/A</v>
      </c>
      <c r="Q1179" s="507" t="e">
        <f>VLOOKUP($A1179,'[3]Emissions Summary'!$A$5:$S$819,Q$2,FALSE)</f>
        <v>#N/A</v>
      </c>
      <c r="R1179" s="507" t="e">
        <f>VLOOKUP($A1179,'[3]Emissions Summary'!$A$5:$S$819,R$2,FALSE)</f>
        <v>#N/A</v>
      </c>
      <c r="S1179" s="507" t="e">
        <f>VLOOKUP($A1179,'[3]Emissions Summary'!$A$5:$S$819,S$2,FALSE)</f>
        <v>#N/A</v>
      </c>
      <c r="T1179" s="507" t="e">
        <f>VLOOKUP($A1179,'[3]Emissions Summary'!$A$5:$S$819,T$2,FALSE)</f>
        <v>#N/A</v>
      </c>
      <c r="U1179" s="507" t="e">
        <f>VLOOKUP($A1179,'[3]Emissions Summary'!$A$5:$S$819,U$2,FALSE)</f>
        <v>#N/A</v>
      </c>
      <c r="V1179" s="507" t="e">
        <f>VLOOKUP($A1179,'[3]Emissions Summary'!$A$5:$S$819,V$2,FALSE)</f>
        <v>#N/A</v>
      </c>
      <c r="W1179" s="507" t="e">
        <f>VLOOKUP($A1179,'[3]Emissions Summary'!$A$5:$S$819,W$2,FALSE)</f>
        <v>#N/A</v>
      </c>
    </row>
    <row r="1180" spans="1:23" x14ac:dyDescent="0.3">
      <c r="A1180" s="489" t="s">
        <v>1716</v>
      </c>
      <c r="B1180" s="491" t="str">
        <f t="shared" si="0"/>
        <v>Electric</v>
      </c>
      <c r="C1180" s="491" t="str">
        <f t="shared" si="1"/>
        <v>Comb L-haul Truck</v>
      </c>
      <c r="D1180" s="491" t="str">
        <f t="shared" si="2"/>
        <v>1996</v>
      </c>
      <c r="E1180" s="500" t="e">
        <f>VLOOKUP(A1180,'[3]Activity Summary'!$A$5:$O$819,5,FALSE)</f>
        <v>#N/A</v>
      </c>
      <c r="F1180" s="501">
        <v>0</v>
      </c>
      <c r="G1180" s="501">
        <v>0</v>
      </c>
      <c r="H1180" s="501">
        <v>0</v>
      </c>
      <c r="I1180" s="501">
        <v>0</v>
      </c>
      <c r="J1180" s="501">
        <v>3.3903588723309612E-2</v>
      </c>
      <c r="K1180" s="501">
        <v>5.4572129622624211E-3</v>
      </c>
      <c r="L1180" s="501">
        <v>0</v>
      </c>
      <c r="M1180" s="501">
        <v>0.27122927432473554</v>
      </c>
      <c r="N1180" s="501">
        <v>3.6381634565105118E-2</v>
      </c>
      <c r="O1180" s="502" t="e">
        <f>VLOOKUP($A1180,'[3]Emissions Summary'!$A$5:$S$819,O$2,FALSE)</f>
        <v>#N/A</v>
      </c>
      <c r="P1180" s="502" t="e">
        <f>VLOOKUP($A1180,'[3]Emissions Summary'!$A$5:$S$819,P$2,FALSE)</f>
        <v>#N/A</v>
      </c>
      <c r="Q1180" s="502" t="e">
        <f>VLOOKUP($A1180,'[3]Emissions Summary'!$A$5:$S$819,Q$2,FALSE)</f>
        <v>#N/A</v>
      </c>
      <c r="R1180" s="502" t="e">
        <f>VLOOKUP($A1180,'[3]Emissions Summary'!$A$5:$S$819,R$2,FALSE)</f>
        <v>#N/A</v>
      </c>
      <c r="S1180" s="502" t="e">
        <f>VLOOKUP($A1180,'[3]Emissions Summary'!$A$5:$S$819,S$2,FALSE)</f>
        <v>#N/A</v>
      </c>
      <c r="T1180" s="502" t="e">
        <f>VLOOKUP($A1180,'[3]Emissions Summary'!$A$5:$S$819,T$2,FALSE)</f>
        <v>#N/A</v>
      </c>
      <c r="U1180" s="502" t="e">
        <f>VLOOKUP($A1180,'[3]Emissions Summary'!$A$5:$S$819,U$2,FALSE)</f>
        <v>#N/A</v>
      </c>
      <c r="V1180" s="502" t="e">
        <f>VLOOKUP($A1180,'[3]Emissions Summary'!$A$5:$S$819,V$2,FALSE)</f>
        <v>#N/A</v>
      </c>
      <c r="W1180" s="502" t="e">
        <f>VLOOKUP($A1180,'[3]Emissions Summary'!$A$5:$S$819,W$2,FALSE)</f>
        <v>#N/A</v>
      </c>
    </row>
    <row r="1181" spans="1:23" x14ac:dyDescent="0.3">
      <c r="A1181" s="489" t="s">
        <v>1686</v>
      </c>
      <c r="B1181" s="491" t="str">
        <f t="shared" si="0"/>
        <v>Electric</v>
      </c>
      <c r="C1181" s="491" t="str">
        <f t="shared" si="1"/>
        <v>Comb L-haul Truck</v>
      </c>
      <c r="D1181" s="491" t="str">
        <f t="shared" si="2"/>
        <v>1997</v>
      </c>
      <c r="E1181" s="500" t="e">
        <f>VLOOKUP(A1181,'[3]Activity Summary'!$A$5:$O$819,5,FALSE)</f>
        <v>#N/A</v>
      </c>
      <c r="F1181" s="501">
        <v>0</v>
      </c>
      <c r="G1181" s="501">
        <v>0</v>
      </c>
      <c r="H1181" s="501">
        <v>0</v>
      </c>
      <c r="I1181" s="501">
        <v>0</v>
      </c>
      <c r="J1181" s="501">
        <v>3.41710992388728E-2</v>
      </c>
      <c r="K1181" s="501">
        <v>5.5149409493512784E-3</v>
      </c>
      <c r="L1181" s="501">
        <v>0</v>
      </c>
      <c r="M1181" s="501">
        <v>0.27336881244526595</v>
      </c>
      <c r="N1181" s="501">
        <v>3.6766455811108698E-2</v>
      </c>
      <c r="O1181" s="502" t="e">
        <f>VLOOKUP($A1181,'[3]Emissions Summary'!$A$5:$S$819,O$2,FALSE)</f>
        <v>#N/A</v>
      </c>
      <c r="P1181" s="502" t="e">
        <f>VLOOKUP($A1181,'[3]Emissions Summary'!$A$5:$S$819,P$2,FALSE)</f>
        <v>#N/A</v>
      </c>
      <c r="Q1181" s="502" t="e">
        <f>VLOOKUP($A1181,'[3]Emissions Summary'!$A$5:$S$819,Q$2,FALSE)</f>
        <v>#N/A</v>
      </c>
      <c r="R1181" s="502" t="e">
        <f>VLOOKUP($A1181,'[3]Emissions Summary'!$A$5:$S$819,R$2,FALSE)</f>
        <v>#N/A</v>
      </c>
      <c r="S1181" s="502" t="e">
        <f>VLOOKUP($A1181,'[3]Emissions Summary'!$A$5:$S$819,S$2,FALSE)</f>
        <v>#N/A</v>
      </c>
      <c r="T1181" s="502" t="e">
        <f>VLOOKUP($A1181,'[3]Emissions Summary'!$A$5:$S$819,T$2,FALSE)</f>
        <v>#N/A</v>
      </c>
      <c r="U1181" s="502" t="e">
        <f>VLOOKUP($A1181,'[3]Emissions Summary'!$A$5:$S$819,U$2,FALSE)</f>
        <v>#N/A</v>
      </c>
      <c r="V1181" s="502" t="e">
        <f>VLOOKUP($A1181,'[3]Emissions Summary'!$A$5:$S$819,V$2,FALSE)</f>
        <v>#N/A</v>
      </c>
      <c r="W1181" s="502" t="e">
        <f>VLOOKUP($A1181,'[3]Emissions Summary'!$A$5:$S$819,W$2,FALSE)</f>
        <v>#N/A</v>
      </c>
    </row>
    <row r="1182" spans="1:23" x14ac:dyDescent="0.3">
      <c r="A1182" s="489" t="s">
        <v>1687</v>
      </c>
      <c r="B1182" s="491" t="str">
        <f t="shared" si="0"/>
        <v>Electric</v>
      </c>
      <c r="C1182" s="491" t="str">
        <f t="shared" si="1"/>
        <v>Comb L-haul Truck</v>
      </c>
      <c r="D1182" s="491" t="str">
        <f t="shared" si="2"/>
        <v>1998</v>
      </c>
      <c r="E1182" s="500" t="e">
        <f>VLOOKUP(A1182,'[3]Activity Summary'!$A$5:$O$819,5,FALSE)</f>
        <v>#N/A</v>
      </c>
      <c r="F1182" s="501">
        <v>0</v>
      </c>
      <c r="G1182" s="501">
        <v>0</v>
      </c>
      <c r="H1182" s="501">
        <v>0</v>
      </c>
      <c r="I1182" s="501">
        <v>0</v>
      </c>
      <c r="J1182" s="501">
        <v>3.3932141557571592E-2</v>
      </c>
      <c r="K1182" s="501">
        <v>5.463380100177254E-3</v>
      </c>
      <c r="L1182" s="501">
        <v>0</v>
      </c>
      <c r="M1182" s="501">
        <v>0.27145692571059965</v>
      </c>
      <c r="N1182" s="501">
        <v>3.6422769466428861E-2</v>
      </c>
      <c r="O1182" s="502" t="e">
        <f>VLOOKUP($A1182,'[3]Emissions Summary'!$A$5:$S$819,O$2,FALSE)</f>
        <v>#N/A</v>
      </c>
      <c r="P1182" s="502" t="e">
        <f>VLOOKUP($A1182,'[3]Emissions Summary'!$A$5:$S$819,P$2,FALSE)</f>
        <v>#N/A</v>
      </c>
      <c r="Q1182" s="502" t="e">
        <f>VLOOKUP($A1182,'[3]Emissions Summary'!$A$5:$S$819,Q$2,FALSE)</f>
        <v>#N/A</v>
      </c>
      <c r="R1182" s="502" t="e">
        <f>VLOOKUP($A1182,'[3]Emissions Summary'!$A$5:$S$819,R$2,FALSE)</f>
        <v>#N/A</v>
      </c>
      <c r="S1182" s="502" t="e">
        <f>VLOOKUP($A1182,'[3]Emissions Summary'!$A$5:$S$819,S$2,FALSE)</f>
        <v>#N/A</v>
      </c>
      <c r="T1182" s="502" t="e">
        <f>VLOOKUP($A1182,'[3]Emissions Summary'!$A$5:$S$819,T$2,FALSE)</f>
        <v>#N/A</v>
      </c>
      <c r="U1182" s="502" t="e">
        <f>VLOOKUP($A1182,'[3]Emissions Summary'!$A$5:$S$819,U$2,FALSE)</f>
        <v>#N/A</v>
      </c>
      <c r="V1182" s="502" t="e">
        <f>VLOOKUP($A1182,'[3]Emissions Summary'!$A$5:$S$819,V$2,FALSE)</f>
        <v>#N/A</v>
      </c>
      <c r="W1182" s="502" t="e">
        <f>VLOOKUP($A1182,'[3]Emissions Summary'!$A$5:$S$819,W$2,FALSE)</f>
        <v>#N/A</v>
      </c>
    </row>
    <row r="1183" spans="1:23" x14ac:dyDescent="0.3">
      <c r="A1183" s="489" t="s">
        <v>1688</v>
      </c>
      <c r="B1183" s="491" t="str">
        <f t="shared" si="0"/>
        <v>Electric</v>
      </c>
      <c r="C1183" s="491" t="str">
        <f t="shared" si="1"/>
        <v>Comb L-haul Truck</v>
      </c>
      <c r="D1183" s="491" t="str">
        <f t="shared" si="2"/>
        <v>1999</v>
      </c>
      <c r="E1183" s="500" t="e">
        <f>VLOOKUP(A1183,'[3]Activity Summary'!$A$5:$O$819,5,FALSE)</f>
        <v>#N/A</v>
      </c>
      <c r="F1183" s="501">
        <v>0</v>
      </c>
      <c r="G1183" s="501">
        <v>0</v>
      </c>
      <c r="H1183" s="501">
        <v>0</v>
      </c>
      <c r="I1183" s="501">
        <v>0</v>
      </c>
      <c r="J1183" s="501">
        <v>3.4382506447418901E-2</v>
      </c>
      <c r="K1183" s="501">
        <v>5.560573683740782E-3</v>
      </c>
      <c r="L1183" s="501">
        <v>0</v>
      </c>
      <c r="M1183" s="501">
        <v>0.27505998247607527</v>
      </c>
      <c r="N1183" s="501">
        <v>3.7070660514088409E-2</v>
      </c>
      <c r="O1183" s="502" t="e">
        <f>VLOOKUP($A1183,'[3]Emissions Summary'!$A$5:$S$819,O$2,FALSE)</f>
        <v>#N/A</v>
      </c>
      <c r="P1183" s="502" t="e">
        <f>VLOOKUP($A1183,'[3]Emissions Summary'!$A$5:$S$819,P$2,FALSE)</f>
        <v>#N/A</v>
      </c>
      <c r="Q1183" s="502" t="e">
        <f>VLOOKUP($A1183,'[3]Emissions Summary'!$A$5:$S$819,Q$2,FALSE)</f>
        <v>#N/A</v>
      </c>
      <c r="R1183" s="502" t="e">
        <f>VLOOKUP($A1183,'[3]Emissions Summary'!$A$5:$S$819,R$2,FALSE)</f>
        <v>#N/A</v>
      </c>
      <c r="S1183" s="502" t="e">
        <f>VLOOKUP($A1183,'[3]Emissions Summary'!$A$5:$S$819,S$2,FALSE)</f>
        <v>#N/A</v>
      </c>
      <c r="T1183" s="502" t="e">
        <f>VLOOKUP($A1183,'[3]Emissions Summary'!$A$5:$S$819,T$2,FALSE)</f>
        <v>#N/A</v>
      </c>
      <c r="U1183" s="502" t="e">
        <f>VLOOKUP($A1183,'[3]Emissions Summary'!$A$5:$S$819,U$2,FALSE)</f>
        <v>#N/A</v>
      </c>
      <c r="V1183" s="502" t="e">
        <f>VLOOKUP($A1183,'[3]Emissions Summary'!$A$5:$S$819,V$2,FALSE)</f>
        <v>#N/A</v>
      </c>
      <c r="W1183" s="502" t="e">
        <f>VLOOKUP($A1183,'[3]Emissions Summary'!$A$5:$S$819,W$2,FALSE)</f>
        <v>#N/A</v>
      </c>
    </row>
    <row r="1184" spans="1:23" x14ac:dyDescent="0.3">
      <c r="A1184" s="489" t="s">
        <v>1689</v>
      </c>
      <c r="B1184" s="491" t="str">
        <f t="shared" si="0"/>
        <v>Electric</v>
      </c>
      <c r="C1184" s="491" t="str">
        <f t="shared" si="1"/>
        <v>Comb L-haul Truck</v>
      </c>
      <c r="D1184" s="491" t="str">
        <f t="shared" si="2"/>
        <v>2000</v>
      </c>
      <c r="E1184" s="500" t="e">
        <f>VLOOKUP(A1184,'[3]Activity Summary'!$A$5:$O$819,5,FALSE)</f>
        <v>#N/A</v>
      </c>
      <c r="F1184" s="501">
        <v>0</v>
      </c>
      <c r="G1184" s="501">
        <v>0</v>
      </c>
      <c r="H1184" s="501">
        <v>0</v>
      </c>
      <c r="I1184" s="501">
        <v>0</v>
      </c>
      <c r="J1184" s="501">
        <v>3.4453854977340215E-2</v>
      </c>
      <c r="K1184" s="501">
        <v>5.5759393655258624E-3</v>
      </c>
      <c r="L1184" s="501">
        <v>0</v>
      </c>
      <c r="M1184" s="501">
        <v>0.27563065791529923</v>
      </c>
      <c r="N1184" s="501">
        <v>3.7173089545241449E-2</v>
      </c>
      <c r="O1184" s="502" t="e">
        <f>VLOOKUP($A1184,'[3]Emissions Summary'!$A$5:$S$819,O$2,FALSE)</f>
        <v>#N/A</v>
      </c>
      <c r="P1184" s="502" t="e">
        <f>VLOOKUP($A1184,'[3]Emissions Summary'!$A$5:$S$819,P$2,FALSE)</f>
        <v>#N/A</v>
      </c>
      <c r="Q1184" s="502" t="e">
        <f>VLOOKUP($A1184,'[3]Emissions Summary'!$A$5:$S$819,Q$2,FALSE)</f>
        <v>#N/A</v>
      </c>
      <c r="R1184" s="502" t="e">
        <f>VLOOKUP($A1184,'[3]Emissions Summary'!$A$5:$S$819,R$2,FALSE)</f>
        <v>#N/A</v>
      </c>
      <c r="S1184" s="502" t="e">
        <f>VLOOKUP($A1184,'[3]Emissions Summary'!$A$5:$S$819,S$2,FALSE)</f>
        <v>#N/A</v>
      </c>
      <c r="T1184" s="502" t="e">
        <f>VLOOKUP($A1184,'[3]Emissions Summary'!$A$5:$S$819,T$2,FALSE)</f>
        <v>#N/A</v>
      </c>
      <c r="U1184" s="502" t="e">
        <f>VLOOKUP($A1184,'[3]Emissions Summary'!$A$5:$S$819,U$2,FALSE)</f>
        <v>#N/A</v>
      </c>
      <c r="V1184" s="502" t="e">
        <f>VLOOKUP($A1184,'[3]Emissions Summary'!$A$5:$S$819,V$2,FALSE)</f>
        <v>#N/A</v>
      </c>
      <c r="W1184" s="502" t="e">
        <f>VLOOKUP($A1184,'[3]Emissions Summary'!$A$5:$S$819,W$2,FALSE)</f>
        <v>#N/A</v>
      </c>
    </row>
    <row r="1185" spans="1:23" x14ac:dyDescent="0.3">
      <c r="A1185" s="489" t="s">
        <v>1690</v>
      </c>
      <c r="B1185" s="491" t="str">
        <f t="shared" si="0"/>
        <v>Electric</v>
      </c>
      <c r="C1185" s="491" t="str">
        <f t="shared" si="1"/>
        <v>Comb L-haul Truck</v>
      </c>
      <c r="D1185" s="491" t="str">
        <f t="shared" si="2"/>
        <v>2001</v>
      </c>
      <c r="E1185" s="500" t="e">
        <f>VLOOKUP(A1185,'[3]Activity Summary'!$A$5:$O$819,5,FALSE)</f>
        <v>#N/A</v>
      </c>
      <c r="F1185" s="501">
        <v>0</v>
      </c>
      <c r="G1185" s="501">
        <v>0</v>
      </c>
      <c r="H1185" s="501">
        <v>0</v>
      </c>
      <c r="I1185" s="501">
        <v>0</v>
      </c>
      <c r="J1185" s="501">
        <v>3.4146779212620118E-2</v>
      </c>
      <c r="K1185" s="501">
        <v>5.5096923033123328E-3</v>
      </c>
      <c r="L1185" s="501">
        <v>0</v>
      </c>
      <c r="M1185" s="501">
        <v>0.27317420929824732</v>
      </c>
      <c r="N1185" s="501">
        <v>3.6731438327045639E-2</v>
      </c>
      <c r="O1185" s="502" t="e">
        <f>VLOOKUP($A1185,'[3]Emissions Summary'!$A$5:$S$819,O$2,FALSE)</f>
        <v>#N/A</v>
      </c>
      <c r="P1185" s="502" t="e">
        <f>VLOOKUP($A1185,'[3]Emissions Summary'!$A$5:$S$819,P$2,FALSE)</f>
        <v>#N/A</v>
      </c>
      <c r="Q1185" s="502" t="e">
        <f>VLOOKUP($A1185,'[3]Emissions Summary'!$A$5:$S$819,Q$2,FALSE)</f>
        <v>#N/A</v>
      </c>
      <c r="R1185" s="502" t="e">
        <f>VLOOKUP($A1185,'[3]Emissions Summary'!$A$5:$S$819,R$2,FALSE)</f>
        <v>#N/A</v>
      </c>
      <c r="S1185" s="502" t="e">
        <f>VLOOKUP($A1185,'[3]Emissions Summary'!$A$5:$S$819,S$2,FALSE)</f>
        <v>#N/A</v>
      </c>
      <c r="T1185" s="502" t="e">
        <f>VLOOKUP($A1185,'[3]Emissions Summary'!$A$5:$S$819,T$2,FALSE)</f>
        <v>#N/A</v>
      </c>
      <c r="U1185" s="502" t="e">
        <f>VLOOKUP($A1185,'[3]Emissions Summary'!$A$5:$S$819,U$2,FALSE)</f>
        <v>#N/A</v>
      </c>
      <c r="V1185" s="502" t="e">
        <f>VLOOKUP($A1185,'[3]Emissions Summary'!$A$5:$S$819,V$2,FALSE)</f>
        <v>#N/A</v>
      </c>
      <c r="W1185" s="502" t="e">
        <f>VLOOKUP($A1185,'[3]Emissions Summary'!$A$5:$S$819,W$2,FALSE)</f>
        <v>#N/A</v>
      </c>
    </row>
    <row r="1186" spans="1:23" x14ac:dyDescent="0.3">
      <c r="A1186" s="489" t="s">
        <v>1691</v>
      </c>
      <c r="B1186" s="491" t="str">
        <f t="shared" si="0"/>
        <v>Electric</v>
      </c>
      <c r="C1186" s="491" t="str">
        <f t="shared" si="1"/>
        <v>Comb L-haul Truck</v>
      </c>
      <c r="D1186" s="491" t="str">
        <f t="shared" si="2"/>
        <v>2002</v>
      </c>
      <c r="E1186" s="500" t="e">
        <f>VLOOKUP(A1186,'[3]Activity Summary'!$A$5:$O$819,5,FALSE)</f>
        <v>#N/A</v>
      </c>
      <c r="F1186" s="501">
        <v>0</v>
      </c>
      <c r="G1186" s="501">
        <v>0</v>
      </c>
      <c r="H1186" s="501">
        <v>0</v>
      </c>
      <c r="I1186" s="501">
        <v>0</v>
      </c>
      <c r="J1186" s="501">
        <v>3.3968050601665217E-2</v>
      </c>
      <c r="K1186" s="501">
        <v>5.4710915671228842E-3</v>
      </c>
      <c r="L1186" s="501">
        <v>0</v>
      </c>
      <c r="M1186" s="501">
        <v>0.27174440405426642</v>
      </c>
      <c r="N1186" s="501">
        <v>3.6474168967236896E-2</v>
      </c>
      <c r="O1186" s="502" t="e">
        <f>VLOOKUP($A1186,'[3]Emissions Summary'!$A$5:$S$819,O$2,FALSE)</f>
        <v>#N/A</v>
      </c>
      <c r="P1186" s="502" t="e">
        <f>VLOOKUP($A1186,'[3]Emissions Summary'!$A$5:$S$819,P$2,FALSE)</f>
        <v>#N/A</v>
      </c>
      <c r="Q1186" s="502" t="e">
        <f>VLOOKUP($A1186,'[3]Emissions Summary'!$A$5:$S$819,Q$2,FALSE)</f>
        <v>#N/A</v>
      </c>
      <c r="R1186" s="502" t="e">
        <f>VLOOKUP($A1186,'[3]Emissions Summary'!$A$5:$S$819,R$2,FALSE)</f>
        <v>#N/A</v>
      </c>
      <c r="S1186" s="502" t="e">
        <f>VLOOKUP($A1186,'[3]Emissions Summary'!$A$5:$S$819,S$2,FALSE)</f>
        <v>#N/A</v>
      </c>
      <c r="T1186" s="502" t="e">
        <f>VLOOKUP($A1186,'[3]Emissions Summary'!$A$5:$S$819,T$2,FALSE)</f>
        <v>#N/A</v>
      </c>
      <c r="U1186" s="502" t="e">
        <f>VLOOKUP($A1186,'[3]Emissions Summary'!$A$5:$S$819,U$2,FALSE)</f>
        <v>#N/A</v>
      </c>
      <c r="V1186" s="502" t="e">
        <f>VLOOKUP($A1186,'[3]Emissions Summary'!$A$5:$S$819,V$2,FALSE)</f>
        <v>#N/A</v>
      </c>
      <c r="W1186" s="502" t="e">
        <f>VLOOKUP($A1186,'[3]Emissions Summary'!$A$5:$S$819,W$2,FALSE)</f>
        <v>#N/A</v>
      </c>
    </row>
    <row r="1187" spans="1:23" x14ac:dyDescent="0.3">
      <c r="A1187" s="489" t="s">
        <v>1692</v>
      </c>
      <c r="B1187" s="491" t="str">
        <f t="shared" si="0"/>
        <v>Electric</v>
      </c>
      <c r="C1187" s="491" t="str">
        <f t="shared" si="1"/>
        <v>Comb L-haul Truck</v>
      </c>
      <c r="D1187" s="491" t="str">
        <f t="shared" si="2"/>
        <v>2003</v>
      </c>
      <c r="E1187" s="500" t="e">
        <f>VLOOKUP(A1187,'[3]Activity Summary'!$A$5:$O$819,5,FALSE)</f>
        <v>#N/A</v>
      </c>
      <c r="F1187" s="501">
        <v>0</v>
      </c>
      <c r="G1187" s="501">
        <v>0</v>
      </c>
      <c r="H1187" s="501">
        <v>0</v>
      </c>
      <c r="I1187" s="501">
        <v>0</v>
      </c>
      <c r="J1187" s="501">
        <v>3.415231332634415E-2</v>
      </c>
      <c r="K1187" s="501">
        <v>5.5108678810592256E-3</v>
      </c>
      <c r="L1187" s="501">
        <v>0</v>
      </c>
      <c r="M1187" s="501">
        <v>0.27321828990788427</v>
      </c>
      <c r="N1187" s="501">
        <v>3.6739293601275078E-2</v>
      </c>
      <c r="O1187" s="502" t="e">
        <f>VLOOKUP($A1187,'[3]Emissions Summary'!$A$5:$S$819,O$2,FALSE)</f>
        <v>#N/A</v>
      </c>
      <c r="P1187" s="502" t="e">
        <f>VLOOKUP($A1187,'[3]Emissions Summary'!$A$5:$S$819,P$2,FALSE)</f>
        <v>#N/A</v>
      </c>
      <c r="Q1187" s="502" t="e">
        <f>VLOOKUP($A1187,'[3]Emissions Summary'!$A$5:$S$819,Q$2,FALSE)</f>
        <v>#N/A</v>
      </c>
      <c r="R1187" s="502" t="e">
        <f>VLOOKUP($A1187,'[3]Emissions Summary'!$A$5:$S$819,R$2,FALSE)</f>
        <v>#N/A</v>
      </c>
      <c r="S1187" s="502" t="e">
        <f>VLOOKUP($A1187,'[3]Emissions Summary'!$A$5:$S$819,S$2,FALSE)</f>
        <v>#N/A</v>
      </c>
      <c r="T1187" s="502" t="e">
        <f>VLOOKUP($A1187,'[3]Emissions Summary'!$A$5:$S$819,T$2,FALSE)</f>
        <v>#N/A</v>
      </c>
      <c r="U1187" s="502" t="e">
        <f>VLOOKUP($A1187,'[3]Emissions Summary'!$A$5:$S$819,U$2,FALSE)</f>
        <v>#N/A</v>
      </c>
      <c r="V1187" s="502" t="e">
        <f>VLOOKUP($A1187,'[3]Emissions Summary'!$A$5:$S$819,V$2,FALSE)</f>
        <v>#N/A</v>
      </c>
      <c r="W1187" s="502" t="e">
        <f>VLOOKUP($A1187,'[3]Emissions Summary'!$A$5:$S$819,W$2,FALSE)</f>
        <v>#N/A</v>
      </c>
    </row>
    <row r="1188" spans="1:23" x14ac:dyDescent="0.3">
      <c r="A1188" s="489" t="s">
        <v>1693</v>
      </c>
      <c r="B1188" s="491" t="str">
        <f t="shared" si="0"/>
        <v>Electric</v>
      </c>
      <c r="C1188" s="491" t="str">
        <f t="shared" si="1"/>
        <v>Comb L-haul Truck</v>
      </c>
      <c r="D1188" s="491" t="str">
        <f t="shared" si="2"/>
        <v>2004</v>
      </c>
      <c r="E1188" s="500" t="e">
        <f>VLOOKUP(A1188,'[3]Activity Summary'!$A$5:$O$819,5,FALSE)</f>
        <v>#N/A</v>
      </c>
      <c r="F1188" s="501">
        <v>0</v>
      </c>
      <c r="G1188" s="501">
        <v>0</v>
      </c>
      <c r="H1188" s="501">
        <v>0</v>
      </c>
      <c r="I1188" s="501">
        <v>0</v>
      </c>
      <c r="J1188" s="501">
        <v>3.3894283652723615E-2</v>
      </c>
      <c r="K1188" s="501">
        <v>5.4552237822647082E-3</v>
      </c>
      <c r="L1188" s="501">
        <v>0</v>
      </c>
      <c r="M1188" s="501">
        <v>0.27115493331885671</v>
      </c>
      <c r="N1188" s="501">
        <v>3.6368382549426481E-2</v>
      </c>
      <c r="O1188" s="502" t="e">
        <f>VLOOKUP($A1188,'[3]Emissions Summary'!$A$5:$S$819,O$2,FALSE)</f>
        <v>#N/A</v>
      </c>
      <c r="P1188" s="502" t="e">
        <f>VLOOKUP($A1188,'[3]Emissions Summary'!$A$5:$S$819,P$2,FALSE)</f>
        <v>#N/A</v>
      </c>
      <c r="Q1188" s="502" t="e">
        <f>VLOOKUP($A1188,'[3]Emissions Summary'!$A$5:$S$819,Q$2,FALSE)</f>
        <v>#N/A</v>
      </c>
      <c r="R1188" s="502" t="e">
        <f>VLOOKUP($A1188,'[3]Emissions Summary'!$A$5:$S$819,R$2,FALSE)</f>
        <v>#N/A</v>
      </c>
      <c r="S1188" s="502" t="e">
        <f>VLOOKUP($A1188,'[3]Emissions Summary'!$A$5:$S$819,S$2,FALSE)</f>
        <v>#N/A</v>
      </c>
      <c r="T1188" s="502" t="e">
        <f>VLOOKUP($A1188,'[3]Emissions Summary'!$A$5:$S$819,T$2,FALSE)</f>
        <v>#N/A</v>
      </c>
      <c r="U1188" s="502" t="e">
        <f>VLOOKUP($A1188,'[3]Emissions Summary'!$A$5:$S$819,U$2,FALSE)</f>
        <v>#N/A</v>
      </c>
      <c r="V1188" s="502" t="e">
        <f>VLOOKUP($A1188,'[3]Emissions Summary'!$A$5:$S$819,V$2,FALSE)</f>
        <v>#N/A</v>
      </c>
      <c r="W1188" s="502" t="e">
        <f>VLOOKUP($A1188,'[3]Emissions Summary'!$A$5:$S$819,W$2,FALSE)</f>
        <v>#N/A</v>
      </c>
    </row>
    <row r="1189" spans="1:23" x14ac:dyDescent="0.3">
      <c r="A1189" s="489" t="s">
        <v>1694</v>
      </c>
      <c r="B1189" s="491" t="str">
        <f t="shared" si="0"/>
        <v>Electric</v>
      </c>
      <c r="C1189" s="491" t="str">
        <f t="shared" si="1"/>
        <v>Comb L-haul Truck</v>
      </c>
      <c r="D1189" s="491" t="str">
        <f t="shared" si="2"/>
        <v>2005</v>
      </c>
      <c r="E1189" s="500" t="e">
        <f>VLOOKUP(A1189,'[3]Activity Summary'!$A$5:$O$819,5,FALSE)</f>
        <v>#N/A</v>
      </c>
      <c r="F1189" s="501">
        <v>0</v>
      </c>
      <c r="G1189" s="501">
        <v>0</v>
      </c>
      <c r="H1189" s="501">
        <v>0</v>
      </c>
      <c r="I1189" s="501">
        <v>0</v>
      </c>
      <c r="J1189" s="501">
        <v>3.4036874211459761E-2</v>
      </c>
      <c r="K1189" s="501">
        <v>5.4859684143377906E-3</v>
      </c>
      <c r="L1189" s="501">
        <v>0</v>
      </c>
      <c r="M1189" s="501">
        <v>0.27229437763797537</v>
      </c>
      <c r="N1189" s="501">
        <v>3.6573294139936381E-2</v>
      </c>
      <c r="O1189" s="502" t="e">
        <f>VLOOKUP($A1189,'[3]Emissions Summary'!$A$5:$S$819,O$2,FALSE)</f>
        <v>#N/A</v>
      </c>
      <c r="P1189" s="502" t="e">
        <f>VLOOKUP($A1189,'[3]Emissions Summary'!$A$5:$S$819,P$2,FALSE)</f>
        <v>#N/A</v>
      </c>
      <c r="Q1189" s="502" t="e">
        <f>VLOOKUP($A1189,'[3]Emissions Summary'!$A$5:$S$819,Q$2,FALSE)</f>
        <v>#N/A</v>
      </c>
      <c r="R1189" s="502" t="e">
        <f>VLOOKUP($A1189,'[3]Emissions Summary'!$A$5:$S$819,R$2,FALSE)</f>
        <v>#N/A</v>
      </c>
      <c r="S1189" s="502" t="e">
        <f>VLOOKUP($A1189,'[3]Emissions Summary'!$A$5:$S$819,S$2,FALSE)</f>
        <v>#N/A</v>
      </c>
      <c r="T1189" s="502" t="e">
        <f>VLOOKUP($A1189,'[3]Emissions Summary'!$A$5:$S$819,T$2,FALSE)</f>
        <v>#N/A</v>
      </c>
      <c r="U1189" s="502" t="e">
        <f>VLOOKUP($A1189,'[3]Emissions Summary'!$A$5:$S$819,U$2,FALSE)</f>
        <v>#N/A</v>
      </c>
      <c r="V1189" s="502" t="e">
        <f>VLOOKUP($A1189,'[3]Emissions Summary'!$A$5:$S$819,V$2,FALSE)</f>
        <v>#N/A</v>
      </c>
      <c r="W1189" s="502" t="e">
        <f>VLOOKUP($A1189,'[3]Emissions Summary'!$A$5:$S$819,W$2,FALSE)</f>
        <v>#N/A</v>
      </c>
    </row>
    <row r="1190" spans="1:23" x14ac:dyDescent="0.3">
      <c r="A1190" s="489" t="s">
        <v>1695</v>
      </c>
      <c r="B1190" s="491" t="str">
        <f t="shared" si="0"/>
        <v>Electric</v>
      </c>
      <c r="C1190" s="491" t="str">
        <f t="shared" si="1"/>
        <v>Comb L-haul Truck</v>
      </c>
      <c r="D1190" s="491" t="str">
        <f t="shared" si="2"/>
        <v>2006</v>
      </c>
      <c r="E1190" s="500" t="e">
        <f>VLOOKUP(A1190,'[3]Activity Summary'!$A$5:$O$819,5,FALSE)</f>
        <v>#N/A</v>
      </c>
      <c r="F1190" s="501">
        <v>0</v>
      </c>
      <c r="G1190" s="501">
        <v>0</v>
      </c>
      <c r="H1190" s="501">
        <v>0</v>
      </c>
      <c r="I1190" s="501">
        <v>0</v>
      </c>
      <c r="J1190" s="501">
        <v>3.4118711470557388E-2</v>
      </c>
      <c r="K1190" s="501">
        <v>5.5036339552427234E-3</v>
      </c>
      <c r="L1190" s="501">
        <v>0</v>
      </c>
      <c r="M1190" s="501">
        <v>0.27294965097714752</v>
      </c>
      <c r="N1190" s="501">
        <v>3.6691065248045121E-2</v>
      </c>
      <c r="O1190" s="502" t="e">
        <f>VLOOKUP($A1190,'[3]Emissions Summary'!$A$5:$S$819,O$2,FALSE)</f>
        <v>#N/A</v>
      </c>
      <c r="P1190" s="502" t="e">
        <f>VLOOKUP($A1190,'[3]Emissions Summary'!$A$5:$S$819,P$2,FALSE)</f>
        <v>#N/A</v>
      </c>
      <c r="Q1190" s="502" t="e">
        <f>VLOOKUP($A1190,'[3]Emissions Summary'!$A$5:$S$819,Q$2,FALSE)</f>
        <v>#N/A</v>
      </c>
      <c r="R1190" s="502" t="e">
        <f>VLOOKUP($A1190,'[3]Emissions Summary'!$A$5:$S$819,R$2,FALSE)</f>
        <v>#N/A</v>
      </c>
      <c r="S1190" s="502" t="e">
        <f>VLOOKUP($A1190,'[3]Emissions Summary'!$A$5:$S$819,S$2,FALSE)</f>
        <v>#N/A</v>
      </c>
      <c r="T1190" s="502" t="e">
        <f>VLOOKUP($A1190,'[3]Emissions Summary'!$A$5:$S$819,T$2,FALSE)</f>
        <v>#N/A</v>
      </c>
      <c r="U1190" s="502" t="e">
        <f>VLOOKUP($A1190,'[3]Emissions Summary'!$A$5:$S$819,U$2,FALSE)</f>
        <v>#N/A</v>
      </c>
      <c r="V1190" s="502" t="e">
        <f>VLOOKUP($A1190,'[3]Emissions Summary'!$A$5:$S$819,V$2,FALSE)</f>
        <v>#N/A</v>
      </c>
      <c r="W1190" s="502" t="e">
        <f>VLOOKUP($A1190,'[3]Emissions Summary'!$A$5:$S$819,W$2,FALSE)</f>
        <v>#N/A</v>
      </c>
    </row>
    <row r="1191" spans="1:23" x14ac:dyDescent="0.3">
      <c r="A1191" s="489" t="s">
        <v>1696</v>
      </c>
      <c r="B1191" s="491" t="str">
        <f t="shared" si="0"/>
        <v>Electric</v>
      </c>
      <c r="C1191" s="491" t="str">
        <f t="shared" si="1"/>
        <v>Comb L-haul Truck</v>
      </c>
      <c r="D1191" s="491" t="str">
        <f t="shared" si="2"/>
        <v>2007</v>
      </c>
      <c r="E1191" s="500" t="e">
        <f>VLOOKUP(A1191,'[3]Activity Summary'!$A$5:$O$819,5,FALSE)</f>
        <v>#N/A</v>
      </c>
      <c r="F1191" s="501">
        <v>0</v>
      </c>
      <c r="G1191" s="501">
        <v>0</v>
      </c>
      <c r="H1191" s="501">
        <v>0</v>
      </c>
      <c r="I1191" s="501">
        <v>0</v>
      </c>
      <c r="J1191" s="501">
        <v>3.4095849544751825E-2</v>
      </c>
      <c r="K1191" s="501">
        <v>5.4986972744889987E-3</v>
      </c>
      <c r="L1191" s="501">
        <v>0</v>
      </c>
      <c r="M1191" s="501">
        <v>0.27276609559298504</v>
      </c>
      <c r="N1191" s="501">
        <v>3.6658174457280736E-2</v>
      </c>
      <c r="O1191" s="502" t="e">
        <f>VLOOKUP($A1191,'[3]Emissions Summary'!$A$5:$S$819,O$2,FALSE)</f>
        <v>#N/A</v>
      </c>
      <c r="P1191" s="502" t="e">
        <f>VLOOKUP($A1191,'[3]Emissions Summary'!$A$5:$S$819,P$2,FALSE)</f>
        <v>#N/A</v>
      </c>
      <c r="Q1191" s="502" t="e">
        <f>VLOOKUP($A1191,'[3]Emissions Summary'!$A$5:$S$819,Q$2,FALSE)</f>
        <v>#N/A</v>
      </c>
      <c r="R1191" s="502" t="e">
        <f>VLOOKUP($A1191,'[3]Emissions Summary'!$A$5:$S$819,R$2,FALSE)</f>
        <v>#N/A</v>
      </c>
      <c r="S1191" s="502" t="e">
        <f>VLOOKUP($A1191,'[3]Emissions Summary'!$A$5:$S$819,S$2,FALSE)</f>
        <v>#N/A</v>
      </c>
      <c r="T1191" s="502" t="e">
        <f>VLOOKUP($A1191,'[3]Emissions Summary'!$A$5:$S$819,T$2,FALSE)</f>
        <v>#N/A</v>
      </c>
      <c r="U1191" s="502" t="e">
        <f>VLOOKUP($A1191,'[3]Emissions Summary'!$A$5:$S$819,U$2,FALSE)</f>
        <v>#N/A</v>
      </c>
      <c r="V1191" s="502" t="e">
        <f>VLOOKUP($A1191,'[3]Emissions Summary'!$A$5:$S$819,V$2,FALSE)</f>
        <v>#N/A</v>
      </c>
      <c r="W1191" s="502" t="e">
        <f>VLOOKUP($A1191,'[3]Emissions Summary'!$A$5:$S$819,W$2,FALSE)</f>
        <v>#N/A</v>
      </c>
    </row>
    <row r="1192" spans="1:23" x14ac:dyDescent="0.3">
      <c r="A1192" s="489" t="s">
        <v>1697</v>
      </c>
      <c r="B1192" s="491" t="str">
        <f t="shared" si="0"/>
        <v>Electric</v>
      </c>
      <c r="C1192" s="491" t="str">
        <f t="shared" si="1"/>
        <v>Comb L-haul Truck</v>
      </c>
      <c r="D1192" s="491" t="str">
        <f t="shared" si="2"/>
        <v>2008</v>
      </c>
      <c r="E1192" s="500" t="e">
        <f>VLOOKUP(A1192,'[3]Activity Summary'!$A$5:$O$819,5,FALSE)</f>
        <v>#N/A</v>
      </c>
      <c r="F1192" s="501">
        <v>0</v>
      </c>
      <c r="G1192" s="501">
        <v>0</v>
      </c>
      <c r="H1192" s="501">
        <v>0</v>
      </c>
      <c r="I1192" s="501">
        <v>0</v>
      </c>
      <c r="J1192" s="501">
        <v>3.3906321241955507E-2</v>
      </c>
      <c r="K1192" s="501">
        <v>5.4577943610108846E-3</v>
      </c>
      <c r="L1192" s="501">
        <v>0</v>
      </c>
      <c r="M1192" s="501">
        <v>0.27125043006100175</v>
      </c>
      <c r="N1192" s="501">
        <v>3.6385419438735869E-2</v>
      </c>
      <c r="O1192" s="502" t="e">
        <f>VLOOKUP($A1192,'[3]Emissions Summary'!$A$5:$S$819,O$2,FALSE)</f>
        <v>#N/A</v>
      </c>
      <c r="P1192" s="502" t="e">
        <f>VLOOKUP($A1192,'[3]Emissions Summary'!$A$5:$S$819,P$2,FALSE)</f>
        <v>#N/A</v>
      </c>
      <c r="Q1192" s="502" t="e">
        <f>VLOOKUP($A1192,'[3]Emissions Summary'!$A$5:$S$819,Q$2,FALSE)</f>
        <v>#N/A</v>
      </c>
      <c r="R1192" s="502" t="e">
        <f>VLOOKUP($A1192,'[3]Emissions Summary'!$A$5:$S$819,R$2,FALSE)</f>
        <v>#N/A</v>
      </c>
      <c r="S1192" s="502" t="e">
        <f>VLOOKUP($A1192,'[3]Emissions Summary'!$A$5:$S$819,S$2,FALSE)</f>
        <v>#N/A</v>
      </c>
      <c r="T1192" s="502" t="e">
        <f>VLOOKUP($A1192,'[3]Emissions Summary'!$A$5:$S$819,T$2,FALSE)</f>
        <v>#N/A</v>
      </c>
      <c r="U1192" s="502" t="e">
        <f>VLOOKUP($A1192,'[3]Emissions Summary'!$A$5:$S$819,U$2,FALSE)</f>
        <v>#N/A</v>
      </c>
      <c r="V1192" s="502" t="e">
        <f>VLOOKUP($A1192,'[3]Emissions Summary'!$A$5:$S$819,V$2,FALSE)</f>
        <v>#N/A</v>
      </c>
      <c r="W1192" s="502" t="e">
        <f>VLOOKUP($A1192,'[3]Emissions Summary'!$A$5:$S$819,W$2,FALSE)</f>
        <v>#N/A</v>
      </c>
    </row>
    <row r="1193" spans="1:23" x14ac:dyDescent="0.3">
      <c r="A1193" s="489" t="s">
        <v>1698</v>
      </c>
      <c r="B1193" s="491" t="str">
        <f t="shared" si="0"/>
        <v>Electric</v>
      </c>
      <c r="C1193" s="491" t="str">
        <f t="shared" si="1"/>
        <v>Comb L-haul Truck</v>
      </c>
      <c r="D1193" s="491" t="str">
        <f t="shared" si="2"/>
        <v>2009</v>
      </c>
      <c r="E1193" s="500" t="e">
        <f>VLOOKUP(A1193,'[3]Activity Summary'!$A$5:$O$819,5,FALSE)</f>
        <v>#N/A</v>
      </c>
      <c r="F1193" s="501">
        <v>0</v>
      </c>
      <c r="G1193" s="501">
        <v>0</v>
      </c>
      <c r="H1193" s="501">
        <v>0</v>
      </c>
      <c r="I1193" s="501">
        <v>0</v>
      </c>
      <c r="J1193" s="501">
        <v>3.4300739763919411E-2</v>
      </c>
      <c r="K1193" s="501">
        <v>5.5429123597884756E-3</v>
      </c>
      <c r="L1193" s="501">
        <v>0</v>
      </c>
      <c r="M1193" s="501">
        <v>0.27440566021845997</v>
      </c>
      <c r="N1193" s="501">
        <v>3.6952979400218862E-2</v>
      </c>
      <c r="O1193" s="502" t="e">
        <f>VLOOKUP($A1193,'[3]Emissions Summary'!$A$5:$S$819,O$2,FALSE)</f>
        <v>#N/A</v>
      </c>
      <c r="P1193" s="502" t="e">
        <f>VLOOKUP($A1193,'[3]Emissions Summary'!$A$5:$S$819,P$2,FALSE)</f>
        <v>#N/A</v>
      </c>
      <c r="Q1193" s="502" t="e">
        <f>VLOOKUP($A1193,'[3]Emissions Summary'!$A$5:$S$819,Q$2,FALSE)</f>
        <v>#N/A</v>
      </c>
      <c r="R1193" s="502" t="e">
        <f>VLOOKUP($A1193,'[3]Emissions Summary'!$A$5:$S$819,R$2,FALSE)</f>
        <v>#N/A</v>
      </c>
      <c r="S1193" s="502" t="e">
        <f>VLOOKUP($A1193,'[3]Emissions Summary'!$A$5:$S$819,S$2,FALSE)</f>
        <v>#N/A</v>
      </c>
      <c r="T1193" s="502" t="e">
        <f>VLOOKUP($A1193,'[3]Emissions Summary'!$A$5:$S$819,T$2,FALSE)</f>
        <v>#N/A</v>
      </c>
      <c r="U1193" s="502" t="e">
        <f>VLOOKUP($A1193,'[3]Emissions Summary'!$A$5:$S$819,U$2,FALSE)</f>
        <v>#N/A</v>
      </c>
      <c r="V1193" s="502" t="e">
        <f>VLOOKUP($A1193,'[3]Emissions Summary'!$A$5:$S$819,V$2,FALSE)</f>
        <v>#N/A</v>
      </c>
      <c r="W1193" s="502" t="e">
        <f>VLOOKUP($A1193,'[3]Emissions Summary'!$A$5:$S$819,W$2,FALSE)</f>
        <v>#N/A</v>
      </c>
    </row>
    <row r="1194" spans="1:23" x14ac:dyDescent="0.3">
      <c r="A1194" s="489" t="s">
        <v>1699</v>
      </c>
      <c r="B1194" s="491" t="str">
        <f t="shared" si="0"/>
        <v>Electric</v>
      </c>
      <c r="C1194" s="491" t="str">
        <f t="shared" si="1"/>
        <v>Comb L-haul Truck</v>
      </c>
      <c r="D1194" s="491" t="str">
        <f t="shared" si="2"/>
        <v>2010</v>
      </c>
      <c r="E1194" s="500" t="e">
        <f>VLOOKUP(A1194,'[3]Activity Summary'!$A$5:$O$819,5,FALSE)</f>
        <v>#N/A</v>
      </c>
      <c r="F1194" s="501">
        <v>0</v>
      </c>
      <c r="G1194" s="501">
        <v>0</v>
      </c>
      <c r="H1194" s="501">
        <v>0</v>
      </c>
      <c r="I1194" s="501">
        <v>0</v>
      </c>
      <c r="J1194" s="501">
        <v>3.4244118111107447E-2</v>
      </c>
      <c r="K1194" s="501">
        <v>5.5306636500964167E-3</v>
      </c>
      <c r="L1194" s="501">
        <v>0</v>
      </c>
      <c r="M1194" s="501">
        <v>0.27395264711644363</v>
      </c>
      <c r="N1194" s="501">
        <v>3.6871364137211378E-2</v>
      </c>
      <c r="O1194" s="502" t="e">
        <f>VLOOKUP($A1194,'[3]Emissions Summary'!$A$5:$S$819,O$2,FALSE)</f>
        <v>#N/A</v>
      </c>
      <c r="P1194" s="502" t="e">
        <f>VLOOKUP($A1194,'[3]Emissions Summary'!$A$5:$S$819,P$2,FALSE)</f>
        <v>#N/A</v>
      </c>
      <c r="Q1194" s="502" t="e">
        <f>VLOOKUP($A1194,'[3]Emissions Summary'!$A$5:$S$819,Q$2,FALSE)</f>
        <v>#N/A</v>
      </c>
      <c r="R1194" s="502" t="e">
        <f>VLOOKUP($A1194,'[3]Emissions Summary'!$A$5:$S$819,R$2,FALSE)</f>
        <v>#N/A</v>
      </c>
      <c r="S1194" s="502" t="e">
        <f>VLOOKUP($A1194,'[3]Emissions Summary'!$A$5:$S$819,S$2,FALSE)</f>
        <v>#N/A</v>
      </c>
      <c r="T1194" s="502" t="e">
        <f>VLOOKUP($A1194,'[3]Emissions Summary'!$A$5:$S$819,T$2,FALSE)</f>
        <v>#N/A</v>
      </c>
      <c r="U1194" s="502" t="e">
        <f>VLOOKUP($A1194,'[3]Emissions Summary'!$A$5:$S$819,U$2,FALSE)</f>
        <v>#N/A</v>
      </c>
      <c r="V1194" s="502" t="e">
        <f>VLOOKUP($A1194,'[3]Emissions Summary'!$A$5:$S$819,V$2,FALSE)</f>
        <v>#N/A</v>
      </c>
      <c r="W1194" s="502" t="e">
        <f>VLOOKUP($A1194,'[3]Emissions Summary'!$A$5:$S$819,W$2,FALSE)</f>
        <v>#N/A</v>
      </c>
    </row>
    <row r="1195" spans="1:23" x14ac:dyDescent="0.3">
      <c r="A1195" s="489" t="s">
        <v>1700</v>
      </c>
      <c r="B1195" s="491" t="str">
        <f t="shared" si="0"/>
        <v>Electric</v>
      </c>
      <c r="C1195" s="491" t="str">
        <f t="shared" si="1"/>
        <v>Comb L-haul Truck</v>
      </c>
      <c r="D1195" s="491" t="str">
        <f t="shared" si="2"/>
        <v>2011</v>
      </c>
      <c r="E1195" s="500" t="e">
        <f>VLOOKUP(A1195,'[3]Activity Summary'!$A$5:$O$819,5,FALSE)</f>
        <v>#N/A</v>
      </c>
      <c r="F1195" s="501">
        <v>0</v>
      </c>
      <c r="G1195" s="501">
        <v>0</v>
      </c>
      <c r="H1195" s="501">
        <v>0</v>
      </c>
      <c r="I1195" s="501">
        <v>0</v>
      </c>
      <c r="J1195" s="501">
        <v>3.4097228043462026E-2</v>
      </c>
      <c r="K1195" s="501">
        <v>5.4989983684200459E-3</v>
      </c>
      <c r="L1195" s="501">
        <v>0</v>
      </c>
      <c r="M1195" s="501">
        <v>0.27277783420429036</v>
      </c>
      <c r="N1195" s="501">
        <v>3.666021761657428E-2</v>
      </c>
      <c r="O1195" s="502" t="e">
        <f>VLOOKUP($A1195,'[3]Emissions Summary'!$A$5:$S$819,O$2,FALSE)</f>
        <v>#N/A</v>
      </c>
      <c r="P1195" s="502" t="e">
        <f>VLOOKUP($A1195,'[3]Emissions Summary'!$A$5:$S$819,P$2,FALSE)</f>
        <v>#N/A</v>
      </c>
      <c r="Q1195" s="502" t="e">
        <f>VLOOKUP($A1195,'[3]Emissions Summary'!$A$5:$S$819,Q$2,FALSE)</f>
        <v>#N/A</v>
      </c>
      <c r="R1195" s="502" t="e">
        <f>VLOOKUP($A1195,'[3]Emissions Summary'!$A$5:$S$819,R$2,FALSE)</f>
        <v>#N/A</v>
      </c>
      <c r="S1195" s="502" t="e">
        <f>VLOOKUP($A1195,'[3]Emissions Summary'!$A$5:$S$819,S$2,FALSE)</f>
        <v>#N/A</v>
      </c>
      <c r="T1195" s="502" t="e">
        <f>VLOOKUP($A1195,'[3]Emissions Summary'!$A$5:$S$819,T$2,FALSE)</f>
        <v>#N/A</v>
      </c>
      <c r="U1195" s="502" t="e">
        <f>VLOOKUP($A1195,'[3]Emissions Summary'!$A$5:$S$819,U$2,FALSE)</f>
        <v>#N/A</v>
      </c>
      <c r="V1195" s="502" t="e">
        <f>VLOOKUP($A1195,'[3]Emissions Summary'!$A$5:$S$819,V$2,FALSE)</f>
        <v>#N/A</v>
      </c>
      <c r="W1195" s="502" t="e">
        <f>VLOOKUP($A1195,'[3]Emissions Summary'!$A$5:$S$819,W$2,FALSE)</f>
        <v>#N/A</v>
      </c>
    </row>
    <row r="1196" spans="1:23" x14ac:dyDescent="0.3">
      <c r="A1196" s="489" t="s">
        <v>1701</v>
      </c>
      <c r="B1196" s="491" t="str">
        <f t="shared" si="0"/>
        <v>Electric</v>
      </c>
      <c r="C1196" s="491" t="str">
        <f t="shared" si="1"/>
        <v>Comb L-haul Truck</v>
      </c>
      <c r="D1196" s="491" t="str">
        <f t="shared" si="2"/>
        <v>2012</v>
      </c>
      <c r="E1196" s="500" t="e">
        <f>VLOOKUP(A1196,'[3]Activity Summary'!$A$5:$O$819,5,FALSE)</f>
        <v>#N/A</v>
      </c>
      <c r="F1196" s="501">
        <v>0</v>
      </c>
      <c r="G1196" s="501">
        <v>0</v>
      </c>
      <c r="H1196" s="501">
        <v>0</v>
      </c>
      <c r="I1196" s="501">
        <v>0</v>
      </c>
      <c r="J1196" s="501">
        <v>3.4097195615711645E-2</v>
      </c>
      <c r="K1196" s="501">
        <v>5.4989985043114378E-3</v>
      </c>
      <c r="L1196" s="501">
        <v>0</v>
      </c>
      <c r="M1196" s="501">
        <v>0.27277770584314198</v>
      </c>
      <c r="N1196" s="501">
        <v>3.6660163287901316E-2</v>
      </c>
      <c r="O1196" s="502" t="e">
        <f>VLOOKUP($A1196,'[3]Emissions Summary'!$A$5:$S$819,O$2,FALSE)</f>
        <v>#N/A</v>
      </c>
      <c r="P1196" s="502" t="e">
        <f>VLOOKUP($A1196,'[3]Emissions Summary'!$A$5:$S$819,P$2,FALSE)</f>
        <v>#N/A</v>
      </c>
      <c r="Q1196" s="502" t="e">
        <f>VLOOKUP($A1196,'[3]Emissions Summary'!$A$5:$S$819,Q$2,FALSE)</f>
        <v>#N/A</v>
      </c>
      <c r="R1196" s="502" t="e">
        <f>VLOOKUP($A1196,'[3]Emissions Summary'!$A$5:$S$819,R$2,FALSE)</f>
        <v>#N/A</v>
      </c>
      <c r="S1196" s="502" t="e">
        <f>VLOOKUP($A1196,'[3]Emissions Summary'!$A$5:$S$819,S$2,FALSE)</f>
        <v>#N/A</v>
      </c>
      <c r="T1196" s="502" t="e">
        <f>VLOOKUP($A1196,'[3]Emissions Summary'!$A$5:$S$819,T$2,FALSE)</f>
        <v>#N/A</v>
      </c>
      <c r="U1196" s="502" t="e">
        <f>VLOOKUP($A1196,'[3]Emissions Summary'!$A$5:$S$819,U$2,FALSE)</f>
        <v>#N/A</v>
      </c>
      <c r="V1196" s="502" t="e">
        <f>VLOOKUP($A1196,'[3]Emissions Summary'!$A$5:$S$819,V$2,FALSE)</f>
        <v>#N/A</v>
      </c>
      <c r="W1196" s="502" t="e">
        <f>VLOOKUP($A1196,'[3]Emissions Summary'!$A$5:$S$819,W$2,FALSE)</f>
        <v>#N/A</v>
      </c>
    </row>
    <row r="1197" spans="1:23" x14ac:dyDescent="0.3">
      <c r="A1197" s="489" t="s">
        <v>1702</v>
      </c>
      <c r="B1197" s="491" t="str">
        <f t="shared" si="0"/>
        <v>Electric</v>
      </c>
      <c r="C1197" s="491" t="str">
        <f t="shared" si="1"/>
        <v>Comb L-haul Truck</v>
      </c>
      <c r="D1197" s="491" t="str">
        <f t="shared" si="2"/>
        <v>2013</v>
      </c>
      <c r="E1197" s="500" t="e">
        <f>VLOOKUP(A1197,'[3]Activity Summary'!$A$5:$O$819,5,FALSE)</f>
        <v>#N/A</v>
      </c>
      <c r="F1197" s="501">
        <v>0</v>
      </c>
      <c r="G1197" s="501">
        <v>0</v>
      </c>
      <c r="H1197" s="501">
        <v>0</v>
      </c>
      <c r="I1197" s="501">
        <v>0</v>
      </c>
      <c r="J1197" s="501">
        <v>3.409729179008196E-2</v>
      </c>
      <c r="K1197" s="501">
        <v>5.4990171068877462E-3</v>
      </c>
      <c r="L1197" s="501">
        <v>0</v>
      </c>
      <c r="M1197" s="501">
        <v>0.2727783530874312</v>
      </c>
      <c r="N1197" s="501">
        <v>3.6660242508965081E-2</v>
      </c>
      <c r="O1197" s="502" t="e">
        <f>VLOOKUP($A1197,'[3]Emissions Summary'!$A$5:$S$819,O$2,FALSE)</f>
        <v>#N/A</v>
      </c>
      <c r="P1197" s="502" t="e">
        <f>VLOOKUP($A1197,'[3]Emissions Summary'!$A$5:$S$819,P$2,FALSE)</f>
        <v>#N/A</v>
      </c>
      <c r="Q1197" s="502" t="e">
        <f>VLOOKUP($A1197,'[3]Emissions Summary'!$A$5:$S$819,Q$2,FALSE)</f>
        <v>#N/A</v>
      </c>
      <c r="R1197" s="502" t="e">
        <f>VLOOKUP($A1197,'[3]Emissions Summary'!$A$5:$S$819,R$2,FALSE)</f>
        <v>#N/A</v>
      </c>
      <c r="S1197" s="502" t="e">
        <f>VLOOKUP($A1197,'[3]Emissions Summary'!$A$5:$S$819,S$2,FALSE)</f>
        <v>#N/A</v>
      </c>
      <c r="T1197" s="502" t="e">
        <f>VLOOKUP($A1197,'[3]Emissions Summary'!$A$5:$S$819,T$2,FALSE)</f>
        <v>#N/A</v>
      </c>
      <c r="U1197" s="502" t="e">
        <f>VLOOKUP($A1197,'[3]Emissions Summary'!$A$5:$S$819,U$2,FALSE)</f>
        <v>#N/A</v>
      </c>
      <c r="V1197" s="502" t="e">
        <f>VLOOKUP($A1197,'[3]Emissions Summary'!$A$5:$S$819,V$2,FALSE)</f>
        <v>#N/A</v>
      </c>
      <c r="W1197" s="502" t="e">
        <f>VLOOKUP($A1197,'[3]Emissions Summary'!$A$5:$S$819,W$2,FALSE)</f>
        <v>#N/A</v>
      </c>
    </row>
    <row r="1198" spans="1:23" x14ac:dyDescent="0.3">
      <c r="A1198" s="489" t="s">
        <v>1703</v>
      </c>
      <c r="B1198" s="491" t="str">
        <f t="shared" si="0"/>
        <v>Electric</v>
      </c>
      <c r="C1198" s="491" t="str">
        <f t="shared" si="1"/>
        <v>Comb L-haul Truck</v>
      </c>
      <c r="D1198" s="491" t="str">
        <f t="shared" si="2"/>
        <v>2014</v>
      </c>
      <c r="E1198" s="500" t="e">
        <f>VLOOKUP(A1198,'[3]Activity Summary'!$A$5:$O$819,5,FALSE)</f>
        <v>#N/A</v>
      </c>
      <c r="F1198" s="501">
        <v>0</v>
      </c>
      <c r="G1198" s="501">
        <v>0</v>
      </c>
      <c r="H1198" s="501">
        <v>0</v>
      </c>
      <c r="I1198" s="501">
        <v>0</v>
      </c>
      <c r="J1198" s="501">
        <v>3.4097219657197704E-2</v>
      </c>
      <c r="K1198" s="501">
        <v>5.4990033654428649E-3</v>
      </c>
      <c r="L1198" s="501">
        <v>0</v>
      </c>
      <c r="M1198" s="501">
        <v>0.27277791958932424</v>
      </c>
      <c r="N1198" s="501">
        <v>3.6660233193077138E-2</v>
      </c>
      <c r="O1198" s="502" t="e">
        <f>VLOOKUP($A1198,'[3]Emissions Summary'!$A$5:$S$819,O$2,FALSE)</f>
        <v>#N/A</v>
      </c>
      <c r="P1198" s="502" t="e">
        <f>VLOOKUP($A1198,'[3]Emissions Summary'!$A$5:$S$819,P$2,FALSE)</f>
        <v>#N/A</v>
      </c>
      <c r="Q1198" s="502" t="e">
        <f>VLOOKUP($A1198,'[3]Emissions Summary'!$A$5:$S$819,Q$2,FALSE)</f>
        <v>#N/A</v>
      </c>
      <c r="R1198" s="502" t="e">
        <f>VLOOKUP($A1198,'[3]Emissions Summary'!$A$5:$S$819,R$2,FALSE)</f>
        <v>#N/A</v>
      </c>
      <c r="S1198" s="502" t="e">
        <f>VLOOKUP($A1198,'[3]Emissions Summary'!$A$5:$S$819,S$2,FALSE)</f>
        <v>#N/A</v>
      </c>
      <c r="T1198" s="502" t="e">
        <f>VLOOKUP($A1198,'[3]Emissions Summary'!$A$5:$S$819,T$2,FALSE)</f>
        <v>#N/A</v>
      </c>
      <c r="U1198" s="502" t="e">
        <f>VLOOKUP($A1198,'[3]Emissions Summary'!$A$5:$S$819,U$2,FALSE)</f>
        <v>#N/A</v>
      </c>
      <c r="V1198" s="502" t="e">
        <f>VLOOKUP($A1198,'[3]Emissions Summary'!$A$5:$S$819,V$2,FALSE)</f>
        <v>#N/A</v>
      </c>
      <c r="W1198" s="502" t="e">
        <f>VLOOKUP($A1198,'[3]Emissions Summary'!$A$5:$S$819,W$2,FALSE)</f>
        <v>#N/A</v>
      </c>
    </row>
    <row r="1199" spans="1:23" x14ac:dyDescent="0.3">
      <c r="A1199" s="489" t="s">
        <v>1704</v>
      </c>
      <c r="B1199" s="491" t="str">
        <f t="shared" si="0"/>
        <v>Electric</v>
      </c>
      <c r="C1199" s="491" t="str">
        <f t="shared" si="1"/>
        <v>Comb L-haul Truck</v>
      </c>
      <c r="D1199" s="491" t="str">
        <f t="shared" si="2"/>
        <v>2015</v>
      </c>
      <c r="E1199" s="500" t="e">
        <f>VLOOKUP(A1199,'[3]Activity Summary'!$A$5:$O$819,5,FALSE)</f>
        <v>#N/A</v>
      </c>
      <c r="F1199" s="501">
        <v>0</v>
      </c>
      <c r="G1199" s="501">
        <v>0</v>
      </c>
      <c r="H1199" s="501">
        <v>0</v>
      </c>
      <c r="I1199" s="501">
        <v>0</v>
      </c>
      <c r="J1199" s="501">
        <v>3.4097316785127806E-2</v>
      </c>
      <c r="K1199" s="501">
        <v>5.4990059858968411E-3</v>
      </c>
      <c r="L1199" s="501">
        <v>0</v>
      </c>
      <c r="M1199" s="501">
        <v>0.27277836289928048</v>
      </c>
      <c r="N1199" s="501">
        <v>3.6660286591819594E-2</v>
      </c>
      <c r="O1199" s="502" t="e">
        <f>VLOOKUP($A1199,'[3]Emissions Summary'!$A$5:$S$819,O$2,FALSE)</f>
        <v>#N/A</v>
      </c>
      <c r="P1199" s="502" t="e">
        <f>VLOOKUP($A1199,'[3]Emissions Summary'!$A$5:$S$819,P$2,FALSE)</f>
        <v>#N/A</v>
      </c>
      <c r="Q1199" s="502" t="e">
        <f>VLOOKUP($A1199,'[3]Emissions Summary'!$A$5:$S$819,Q$2,FALSE)</f>
        <v>#N/A</v>
      </c>
      <c r="R1199" s="502" t="e">
        <f>VLOOKUP($A1199,'[3]Emissions Summary'!$A$5:$S$819,R$2,FALSE)</f>
        <v>#N/A</v>
      </c>
      <c r="S1199" s="502" t="e">
        <f>VLOOKUP($A1199,'[3]Emissions Summary'!$A$5:$S$819,S$2,FALSE)</f>
        <v>#N/A</v>
      </c>
      <c r="T1199" s="502" t="e">
        <f>VLOOKUP($A1199,'[3]Emissions Summary'!$A$5:$S$819,T$2,FALSE)</f>
        <v>#N/A</v>
      </c>
      <c r="U1199" s="502" t="e">
        <f>VLOOKUP($A1199,'[3]Emissions Summary'!$A$5:$S$819,U$2,FALSE)</f>
        <v>#N/A</v>
      </c>
      <c r="V1199" s="502" t="e">
        <f>VLOOKUP($A1199,'[3]Emissions Summary'!$A$5:$S$819,V$2,FALSE)</f>
        <v>#N/A</v>
      </c>
      <c r="W1199" s="502" t="e">
        <f>VLOOKUP($A1199,'[3]Emissions Summary'!$A$5:$S$819,W$2,FALSE)</f>
        <v>#N/A</v>
      </c>
    </row>
    <row r="1200" spans="1:23" x14ac:dyDescent="0.3">
      <c r="A1200" s="489" t="s">
        <v>1705</v>
      </c>
      <c r="B1200" s="491" t="str">
        <f t="shared" si="0"/>
        <v>Electric</v>
      </c>
      <c r="C1200" s="491" t="str">
        <f t="shared" si="1"/>
        <v>Comb L-haul Truck</v>
      </c>
      <c r="D1200" s="491" t="str">
        <f t="shared" si="2"/>
        <v>2016</v>
      </c>
      <c r="E1200" s="500" t="e">
        <f>VLOOKUP(A1200,'[3]Activity Summary'!$A$5:$O$819,5,FALSE)</f>
        <v>#N/A</v>
      </c>
      <c r="F1200" s="501">
        <v>0</v>
      </c>
      <c r="G1200" s="501">
        <v>0</v>
      </c>
      <c r="H1200" s="501">
        <v>0</v>
      </c>
      <c r="I1200" s="501">
        <v>0</v>
      </c>
      <c r="J1200" s="501">
        <v>3.4097295103743784E-2</v>
      </c>
      <c r="K1200" s="501">
        <v>5.4990175615932009E-3</v>
      </c>
      <c r="L1200" s="501">
        <v>0</v>
      </c>
      <c r="M1200" s="501">
        <v>0.272778245017336</v>
      </c>
      <c r="N1200" s="501">
        <v>3.6660267633686551E-2</v>
      </c>
      <c r="O1200" s="502" t="e">
        <f>VLOOKUP($A1200,'[3]Emissions Summary'!$A$5:$S$819,O$2,FALSE)</f>
        <v>#N/A</v>
      </c>
      <c r="P1200" s="502" t="e">
        <f>VLOOKUP($A1200,'[3]Emissions Summary'!$A$5:$S$819,P$2,FALSE)</f>
        <v>#N/A</v>
      </c>
      <c r="Q1200" s="502" t="e">
        <f>VLOOKUP($A1200,'[3]Emissions Summary'!$A$5:$S$819,Q$2,FALSE)</f>
        <v>#N/A</v>
      </c>
      <c r="R1200" s="502" t="e">
        <f>VLOOKUP($A1200,'[3]Emissions Summary'!$A$5:$S$819,R$2,FALSE)</f>
        <v>#N/A</v>
      </c>
      <c r="S1200" s="502" t="e">
        <f>VLOOKUP($A1200,'[3]Emissions Summary'!$A$5:$S$819,S$2,FALSE)</f>
        <v>#N/A</v>
      </c>
      <c r="T1200" s="502" t="e">
        <f>VLOOKUP($A1200,'[3]Emissions Summary'!$A$5:$S$819,T$2,FALSE)</f>
        <v>#N/A</v>
      </c>
      <c r="U1200" s="502" t="e">
        <f>VLOOKUP($A1200,'[3]Emissions Summary'!$A$5:$S$819,U$2,FALSE)</f>
        <v>#N/A</v>
      </c>
      <c r="V1200" s="502" t="e">
        <f>VLOOKUP($A1200,'[3]Emissions Summary'!$A$5:$S$819,V$2,FALSE)</f>
        <v>#N/A</v>
      </c>
      <c r="W1200" s="502" t="e">
        <f>VLOOKUP($A1200,'[3]Emissions Summary'!$A$5:$S$819,W$2,FALSE)</f>
        <v>#N/A</v>
      </c>
    </row>
    <row r="1201" spans="1:23" x14ac:dyDescent="0.3">
      <c r="A1201" s="489" t="s">
        <v>1706</v>
      </c>
      <c r="B1201" s="491" t="str">
        <f t="shared" si="0"/>
        <v>Electric</v>
      </c>
      <c r="C1201" s="491" t="str">
        <f t="shared" si="1"/>
        <v>Comb L-haul Truck</v>
      </c>
      <c r="D1201" s="491" t="str">
        <f t="shared" si="2"/>
        <v>2017</v>
      </c>
      <c r="E1201" s="500" t="e">
        <f>VLOOKUP(A1201,'[3]Activity Summary'!$A$5:$O$819,5,FALSE)</f>
        <v>#N/A</v>
      </c>
      <c r="F1201" s="501">
        <v>0</v>
      </c>
      <c r="G1201" s="501">
        <v>0</v>
      </c>
      <c r="H1201" s="501">
        <v>0</v>
      </c>
      <c r="I1201" s="501">
        <v>0</v>
      </c>
      <c r="J1201" s="501">
        <v>3.4097297290455734E-2</v>
      </c>
      <c r="K1201" s="501">
        <v>5.4990205678639098E-3</v>
      </c>
      <c r="L1201" s="501">
        <v>0</v>
      </c>
      <c r="M1201" s="501">
        <v>0.27277833655591749</v>
      </c>
      <c r="N1201" s="501">
        <v>3.6660281970137334E-2</v>
      </c>
      <c r="O1201" s="502" t="e">
        <f>VLOOKUP($A1201,'[3]Emissions Summary'!$A$5:$S$819,O$2,FALSE)</f>
        <v>#N/A</v>
      </c>
      <c r="P1201" s="502" t="e">
        <f>VLOOKUP($A1201,'[3]Emissions Summary'!$A$5:$S$819,P$2,FALSE)</f>
        <v>#N/A</v>
      </c>
      <c r="Q1201" s="502" t="e">
        <f>VLOOKUP($A1201,'[3]Emissions Summary'!$A$5:$S$819,Q$2,FALSE)</f>
        <v>#N/A</v>
      </c>
      <c r="R1201" s="502" t="e">
        <f>VLOOKUP($A1201,'[3]Emissions Summary'!$A$5:$S$819,R$2,FALSE)</f>
        <v>#N/A</v>
      </c>
      <c r="S1201" s="502" t="e">
        <f>VLOOKUP($A1201,'[3]Emissions Summary'!$A$5:$S$819,S$2,FALSE)</f>
        <v>#N/A</v>
      </c>
      <c r="T1201" s="502" t="e">
        <f>VLOOKUP($A1201,'[3]Emissions Summary'!$A$5:$S$819,T$2,FALSE)</f>
        <v>#N/A</v>
      </c>
      <c r="U1201" s="502" t="e">
        <f>VLOOKUP($A1201,'[3]Emissions Summary'!$A$5:$S$819,U$2,FALSE)</f>
        <v>#N/A</v>
      </c>
      <c r="V1201" s="502" t="e">
        <f>VLOOKUP($A1201,'[3]Emissions Summary'!$A$5:$S$819,V$2,FALSE)</f>
        <v>#N/A</v>
      </c>
      <c r="W1201" s="502" t="e">
        <f>VLOOKUP($A1201,'[3]Emissions Summary'!$A$5:$S$819,W$2,FALSE)</f>
        <v>#N/A</v>
      </c>
    </row>
    <row r="1202" spans="1:23" x14ac:dyDescent="0.3">
      <c r="A1202" s="489" t="s">
        <v>1707</v>
      </c>
      <c r="B1202" s="491" t="str">
        <f t="shared" si="0"/>
        <v>Electric</v>
      </c>
      <c r="C1202" s="491" t="str">
        <f t="shared" si="1"/>
        <v>Comb L-haul Truck</v>
      </c>
      <c r="D1202" s="491" t="str">
        <f t="shared" si="2"/>
        <v>2018</v>
      </c>
      <c r="E1202" s="500" t="e">
        <f>VLOOKUP(A1202,'[3]Activity Summary'!$A$5:$O$819,5,FALSE)</f>
        <v>#N/A</v>
      </c>
      <c r="F1202" s="501">
        <v>0</v>
      </c>
      <c r="G1202" s="501">
        <v>0</v>
      </c>
      <c r="H1202" s="501">
        <v>0</v>
      </c>
      <c r="I1202" s="501">
        <v>0</v>
      </c>
      <c r="J1202" s="501">
        <v>3.409727347834874E-2</v>
      </c>
      <c r="K1202" s="501">
        <v>5.4990096982076974E-3</v>
      </c>
      <c r="L1202" s="501">
        <v>0</v>
      </c>
      <c r="M1202" s="501">
        <v>0.27277814848471288</v>
      </c>
      <c r="N1202" s="501">
        <v>3.666026265079201E-2</v>
      </c>
      <c r="O1202" s="502" t="e">
        <f>VLOOKUP($A1202,'[3]Emissions Summary'!$A$5:$S$819,O$2,FALSE)</f>
        <v>#N/A</v>
      </c>
      <c r="P1202" s="502" t="e">
        <f>VLOOKUP($A1202,'[3]Emissions Summary'!$A$5:$S$819,P$2,FALSE)</f>
        <v>#N/A</v>
      </c>
      <c r="Q1202" s="502" t="e">
        <f>VLOOKUP($A1202,'[3]Emissions Summary'!$A$5:$S$819,Q$2,FALSE)</f>
        <v>#N/A</v>
      </c>
      <c r="R1202" s="502" t="e">
        <f>VLOOKUP($A1202,'[3]Emissions Summary'!$A$5:$S$819,R$2,FALSE)</f>
        <v>#N/A</v>
      </c>
      <c r="S1202" s="502" t="e">
        <f>VLOOKUP($A1202,'[3]Emissions Summary'!$A$5:$S$819,S$2,FALSE)</f>
        <v>#N/A</v>
      </c>
      <c r="T1202" s="502" t="e">
        <f>VLOOKUP($A1202,'[3]Emissions Summary'!$A$5:$S$819,T$2,FALSE)</f>
        <v>#N/A</v>
      </c>
      <c r="U1202" s="502" t="e">
        <f>VLOOKUP($A1202,'[3]Emissions Summary'!$A$5:$S$819,U$2,FALSE)</f>
        <v>#N/A</v>
      </c>
      <c r="V1202" s="502" t="e">
        <f>VLOOKUP($A1202,'[3]Emissions Summary'!$A$5:$S$819,V$2,FALSE)</f>
        <v>#N/A</v>
      </c>
      <c r="W1202" s="502" t="e">
        <f>VLOOKUP($A1202,'[3]Emissions Summary'!$A$5:$S$819,W$2,FALSE)</f>
        <v>#N/A</v>
      </c>
    </row>
    <row r="1203" spans="1:23" x14ac:dyDescent="0.3">
      <c r="A1203" s="489" t="s">
        <v>1708</v>
      </c>
      <c r="B1203" s="491" t="str">
        <f t="shared" si="0"/>
        <v>Electric</v>
      </c>
      <c r="C1203" s="491" t="str">
        <f t="shared" si="1"/>
        <v>Comb L-haul Truck</v>
      </c>
      <c r="D1203" s="491" t="str">
        <f t="shared" si="2"/>
        <v>2019</v>
      </c>
      <c r="E1203" s="500" t="e">
        <f>VLOOKUP(A1203,'[3]Activity Summary'!$A$5:$O$819,5,FALSE)</f>
        <v>#N/A</v>
      </c>
      <c r="F1203" s="501">
        <v>0</v>
      </c>
      <c r="G1203" s="501">
        <v>0</v>
      </c>
      <c r="H1203" s="501">
        <v>0</v>
      </c>
      <c r="I1203" s="501">
        <v>0</v>
      </c>
      <c r="J1203" s="501">
        <v>3.4097282403706033E-2</v>
      </c>
      <c r="K1203" s="501">
        <v>5.4990209403539131E-3</v>
      </c>
      <c r="L1203" s="501">
        <v>0</v>
      </c>
      <c r="M1203" s="501">
        <v>0.27277833109048466</v>
      </c>
      <c r="N1203" s="501">
        <v>3.666034373905383E-2</v>
      </c>
      <c r="O1203" s="502" t="e">
        <f>VLOOKUP($A1203,'[3]Emissions Summary'!$A$5:$S$819,O$2,FALSE)</f>
        <v>#N/A</v>
      </c>
      <c r="P1203" s="502" t="e">
        <f>VLOOKUP($A1203,'[3]Emissions Summary'!$A$5:$S$819,P$2,FALSE)</f>
        <v>#N/A</v>
      </c>
      <c r="Q1203" s="502" t="e">
        <f>VLOOKUP($A1203,'[3]Emissions Summary'!$A$5:$S$819,Q$2,FALSE)</f>
        <v>#N/A</v>
      </c>
      <c r="R1203" s="502" t="e">
        <f>VLOOKUP($A1203,'[3]Emissions Summary'!$A$5:$S$819,R$2,FALSE)</f>
        <v>#N/A</v>
      </c>
      <c r="S1203" s="502" t="e">
        <f>VLOOKUP($A1203,'[3]Emissions Summary'!$A$5:$S$819,S$2,FALSE)</f>
        <v>#N/A</v>
      </c>
      <c r="T1203" s="502" t="e">
        <f>VLOOKUP($A1203,'[3]Emissions Summary'!$A$5:$S$819,T$2,FALSE)</f>
        <v>#N/A</v>
      </c>
      <c r="U1203" s="502" t="e">
        <f>VLOOKUP($A1203,'[3]Emissions Summary'!$A$5:$S$819,U$2,FALSE)</f>
        <v>#N/A</v>
      </c>
      <c r="V1203" s="502" t="e">
        <f>VLOOKUP($A1203,'[3]Emissions Summary'!$A$5:$S$819,V$2,FALSE)</f>
        <v>#N/A</v>
      </c>
      <c r="W1203" s="502" t="e">
        <f>VLOOKUP($A1203,'[3]Emissions Summary'!$A$5:$S$819,W$2,FALSE)</f>
        <v>#N/A</v>
      </c>
    </row>
    <row r="1204" spans="1:23" x14ac:dyDescent="0.3">
      <c r="A1204" s="489" t="s">
        <v>1709</v>
      </c>
      <c r="B1204" s="491" t="str">
        <f t="shared" si="0"/>
        <v>Electric</v>
      </c>
      <c r="C1204" s="491" t="str">
        <f t="shared" si="1"/>
        <v>Comb L-haul Truck</v>
      </c>
      <c r="D1204" s="491" t="str">
        <f t="shared" si="2"/>
        <v>2020</v>
      </c>
      <c r="E1204" s="500" t="e">
        <f>VLOOKUP(A1204,'[3]Activity Summary'!$A$5:$O$819,5,FALSE)</f>
        <v>#N/A</v>
      </c>
      <c r="F1204" s="501">
        <v>0</v>
      </c>
      <c r="G1204" s="501">
        <v>0</v>
      </c>
      <c r="H1204" s="501">
        <v>0</v>
      </c>
      <c r="I1204" s="501">
        <v>0</v>
      </c>
      <c r="J1204" s="501">
        <v>3.4097262812565622E-2</v>
      </c>
      <c r="K1204" s="501">
        <v>5.4990085129456032E-3</v>
      </c>
      <c r="L1204" s="501">
        <v>0</v>
      </c>
      <c r="M1204" s="501">
        <v>0.27277795795735332</v>
      </c>
      <c r="N1204" s="501">
        <v>3.6660270691247158E-2</v>
      </c>
      <c r="O1204" s="502" t="e">
        <f>VLOOKUP($A1204,'[3]Emissions Summary'!$A$5:$S$819,O$2,FALSE)</f>
        <v>#N/A</v>
      </c>
      <c r="P1204" s="502" t="e">
        <f>VLOOKUP($A1204,'[3]Emissions Summary'!$A$5:$S$819,P$2,FALSE)</f>
        <v>#N/A</v>
      </c>
      <c r="Q1204" s="502" t="e">
        <f>VLOOKUP($A1204,'[3]Emissions Summary'!$A$5:$S$819,Q$2,FALSE)</f>
        <v>#N/A</v>
      </c>
      <c r="R1204" s="502" t="e">
        <f>VLOOKUP($A1204,'[3]Emissions Summary'!$A$5:$S$819,R$2,FALSE)</f>
        <v>#N/A</v>
      </c>
      <c r="S1204" s="502" t="e">
        <f>VLOOKUP($A1204,'[3]Emissions Summary'!$A$5:$S$819,S$2,FALSE)</f>
        <v>#N/A</v>
      </c>
      <c r="T1204" s="502" t="e">
        <f>VLOOKUP($A1204,'[3]Emissions Summary'!$A$5:$S$819,T$2,FALSE)</f>
        <v>#N/A</v>
      </c>
      <c r="U1204" s="502" t="e">
        <f>VLOOKUP($A1204,'[3]Emissions Summary'!$A$5:$S$819,U$2,FALSE)</f>
        <v>#N/A</v>
      </c>
      <c r="V1204" s="502" t="e">
        <f>VLOOKUP($A1204,'[3]Emissions Summary'!$A$5:$S$819,V$2,FALSE)</f>
        <v>#N/A</v>
      </c>
      <c r="W1204" s="502" t="e">
        <f>VLOOKUP($A1204,'[3]Emissions Summary'!$A$5:$S$819,W$2,FALSE)</f>
        <v>#N/A</v>
      </c>
    </row>
    <row r="1205" spans="1:23" x14ac:dyDescent="0.3">
      <c r="A1205" s="489" t="s">
        <v>1710</v>
      </c>
      <c r="B1205" s="491" t="str">
        <f t="shared" si="0"/>
        <v>Electric</v>
      </c>
      <c r="C1205" s="491" t="str">
        <f t="shared" si="1"/>
        <v>Comb L-haul Truck</v>
      </c>
      <c r="D1205" s="491" t="str">
        <f t="shared" si="2"/>
        <v>2021</v>
      </c>
      <c r="E1205" s="500" t="e">
        <f>VLOOKUP(A1205,'[3]Activity Summary'!$A$5:$O$819,5,FALSE)</f>
        <v>#N/A</v>
      </c>
      <c r="F1205" s="501">
        <v>0</v>
      </c>
      <c r="G1205" s="501">
        <v>0</v>
      </c>
      <c r="H1205" s="501">
        <v>0</v>
      </c>
      <c r="I1205" s="501">
        <v>0</v>
      </c>
      <c r="J1205" s="501">
        <v>3.4097271933742866E-2</v>
      </c>
      <c r="K1205" s="501">
        <v>5.4990042578651668E-3</v>
      </c>
      <c r="L1205" s="501">
        <v>0</v>
      </c>
      <c r="M1205" s="501">
        <v>0.27277807711694579</v>
      </c>
      <c r="N1205" s="501">
        <v>3.6660338744114188E-2</v>
      </c>
      <c r="O1205" s="502" t="e">
        <f>VLOOKUP($A1205,'[3]Emissions Summary'!$A$5:$S$819,O$2,FALSE)</f>
        <v>#N/A</v>
      </c>
      <c r="P1205" s="502" t="e">
        <f>VLOOKUP($A1205,'[3]Emissions Summary'!$A$5:$S$819,P$2,FALSE)</f>
        <v>#N/A</v>
      </c>
      <c r="Q1205" s="502" t="e">
        <f>VLOOKUP($A1205,'[3]Emissions Summary'!$A$5:$S$819,Q$2,FALSE)</f>
        <v>#N/A</v>
      </c>
      <c r="R1205" s="502" t="e">
        <f>VLOOKUP($A1205,'[3]Emissions Summary'!$A$5:$S$819,R$2,FALSE)</f>
        <v>#N/A</v>
      </c>
      <c r="S1205" s="502" t="e">
        <f>VLOOKUP($A1205,'[3]Emissions Summary'!$A$5:$S$819,S$2,FALSE)</f>
        <v>#N/A</v>
      </c>
      <c r="T1205" s="502" t="e">
        <f>VLOOKUP($A1205,'[3]Emissions Summary'!$A$5:$S$819,T$2,FALSE)</f>
        <v>#N/A</v>
      </c>
      <c r="U1205" s="502" t="e">
        <f>VLOOKUP($A1205,'[3]Emissions Summary'!$A$5:$S$819,U$2,FALSE)</f>
        <v>#N/A</v>
      </c>
      <c r="V1205" s="502" t="e">
        <f>VLOOKUP($A1205,'[3]Emissions Summary'!$A$5:$S$819,V$2,FALSE)</f>
        <v>#N/A</v>
      </c>
      <c r="W1205" s="502" t="e">
        <f>VLOOKUP($A1205,'[3]Emissions Summary'!$A$5:$S$819,W$2,FALSE)</f>
        <v>#N/A</v>
      </c>
    </row>
    <row r="1206" spans="1:23" x14ac:dyDescent="0.3">
      <c r="A1206" s="489" t="s">
        <v>1711</v>
      </c>
      <c r="B1206" s="491" t="str">
        <f t="shared" si="0"/>
        <v>Electric</v>
      </c>
      <c r="C1206" s="491" t="str">
        <f t="shared" si="1"/>
        <v>Comb L-haul Truck</v>
      </c>
      <c r="D1206" s="491" t="str">
        <f t="shared" si="2"/>
        <v>2022</v>
      </c>
      <c r="E1206" s="500" t="e">
        <f>VLOOKUP(A1206,'[3]Activity Summary'!$A$5:$O$819,5,FALSE)</f>
        <v>#N/A</v>
      </c>
      <c r="F1206" s="501">
        <v>0</v>
      </c>
      <c r="G1206" s="501">
        <v>0</v>
      </c>
      <c r="H1206" s="501">
        <v>0</v>
      </c>
      <c r="I1206" s="501">
        <v>0</v>
      </c>
      <c r="J1206" s="501">
        <v>3.4097223334662155E-2</v>
      </c>
      <c r="K1206" s="501">
        <v>5.4990117719284038E-3</v>
      </c>
      <c r="L1206" s="501">
        <v>0</v>
      </c>
      <c r="M1206" s="501">
        <v>0.27277837099431995</v>
      </c>
      <c r="N1206" s="501">
        <v>3.6660326140436558E-2</v>
      </c>
      <c r="O1206" s="502" t="e">
        <f>VLOOKUP($A1206,'[3]Emissions Summary'!$A$5:$S$819,O$2,FALSE)</f>
        <v>#N/A</v>
      </c>
      <c r="P1206" s="502" t="e">
        <f>VLOOKUP($A1206,'[3]Emissions Summary'!$A$5:$S$819,P$2,FALSE)</f>
        <v>#N/A</v>
      </c>
      <c r="Q1206" s="502" t="e">
        <f>VLOOKUP($A1206,'[3]Emissions Summary'!$A$5:$S$819,Q$2,FALSE)</f>
        <v>#N/A</v>
      </c>
      <c r="R1206" s="502" t="e">
        <f>VLOOKUP($A1206,'[3]Emissions Summary'!$A$5:$S$819,R$2,FALSE)</f>
        <v>#N/A</v>
      </c>
      <c r="S1206" s="502" t="e">
        <f>VLOOKUP($A1206,'[3]Emissions Summary'!$A$5:$S$819,S$2,FALSE)</f>
        <v>#N/A</v>
      </c>
      <c r="T1206" s="502" t="e">
        <f>VLOOKUP($A1206,'[3]Emissions Summary'!$A$5:$S$819,T$2,FALSE)</f>
        <v>#N/A</v>
      </c>
      <c r="U1206" s="502" t="e">
        <f>VLOOKUP($A1206,'[3]Emissions Summary'!$A$5:$S$819,U$2,FALSE)</f>
        <v>#N/A</v>
      </c>
      <c r="V1206" s="502" t="e">
        <f>VLOOKUP($A1206,'[3]Emissions Summary'!$A$5:$S$819,V$2,FALSE)</f>
        <v>#N/A</v>
      </c>
      <c r="W1206" s="502" t="e">
        <f>VLOOKUP($A1206,'[3]Emissions Summary'!$A$5:$S$819,W$2,FALSE)</f>
        <v>#N/A</v>
      </c>
    </row>
    <row r="1207" spans="1:23" x14ac:dyDescent="0.3">
      <c r="A1207" s="489" t="s">
        <v>1712</v>
      </c>
      <c r="B1207" s="491" t="str">
        <f t="shared" si="0"/>
        <v>Electric</v>
      </c>
      <c r="C1207" s="491" t="str">
        <f t="shared" si="1"/>
        <v>Comb L-haul Truck</v>
      </c>
      <c r="D1207" s="491" t="str">
        <f t="shared" si="2"/>
        <v>2023</v>
      </c>
      <c r="E1207" s="500" t="e">
        <f>VLOOKUP(A1207,'[3]Activity Summary'!$A$5:$O$819,5,FALSE)</f>
        <v>#N/A</v>
      </c>
      <c r="F1207" s="501">
        <v>0</v>
      </c>
      <c r="G1207" s="501">
        <v>0</v>
      </c>
      <c r="H1207" s="501">
        <v>0</v>
      </c>
      <c r="I1207" s="501">
        <v>0</v>
      </c>
      <c r="J1207" s="501">
        <v>3.4097280701228368E-2</v>
      </c>
      <c r="K1207" s="501">
        <v>5.4990082722034383E-3</v>
      </c>
      <c r="L1207" s="501">
        <v>0</v>
      </c>
      <c r="M1207" s="501">
        <v>0.27277787724562952</v>
      </c>
      <c r="N1207" s="501">
        <v>3.6660240281967092E-2</v>
      </c>
      <c r="O1207" s="502" t="e">
        <f>VLOOKUP($A1207,'[3]Emissions Summary'!$A$5:$S$819,O$2,FALSE)</f>
        <v>#N/A</v>
      </c>
      <c r="P1207" s="502" t="e">
        <f>VLOOKUP($A1207,'[3]Emissions Summary'!$A$5:$S$819,P$2,FALSE)</f>
        <v>#N/A</v>
      </c>
      <c r="Q1207" s="502" t="e">
        <f>VLOOKUP($A1207,'[3]Emissions Summary'!$A$5:$S$819,Q$2,FALSE)</f>
        <v>#N/A</v>
      </c>
      <c r="R1207" s="502" t="e">
        <f>VLOOKUP($A1207,'[3]Emissions Summary'!$A$5:$S$819,R$2,FALSE)</f>
        <v>#N/A</v>
      </c>
      <c r="S1207" s="502" t="e">
        <f>VLOOKUP($A1207,'[3]Emissions Summary'!$A$5:$S$819,S$2,FALSE)</f>
        <v>#N/A</v>
      </c>
      <c r="T1207" s="502" t="e">
        <f>VLOOKUP($A1207,'[3]Emissions Summary'!$A$5:$S$819,T$2,FALSE)</f>
        <v>#N/A</v>
      </c>
      <c r="U1207" s="502" t="e">
        <f>VLOOKUP($A1207,'[3]Emissions Summary'!$A$5:$S$819,U$2,FALSE)</f>
        <v>#N/A</v>
      </c>
      <c r="V1207" s="502" t="e">
        <f>VLOOKUP($A1207,'[3]Emissions Summary'!$A$5:$S$819,V$2,FALSE)</f>
        <v>#N/A</v>
      </c>
      <c r="W1207" s="502" t="e">
        <f>VLOOKUP($A1207,'[3]Emissions Summary'!$A$5:$S$819,W$2,FALSE)</f>
        <v>#N/A</v>
      </c>
    </row>
    <row r="1208" spans="1:23" x14ac:dyDescent="0.3">
      <c r="A1208" s="489" t="s">
        <v>1713</v>
      </c>
      <c r="B1208" s="491" t="str">
        <f t="shared" si="0"/>
        <v>Electric</v>
      </c>
      <c r="C1208" s="491" t="str">
        <f t="shared" si="1"/>
        <v>Comb L-haul Truck</v>
      </c>
      <c r="D1208" s="491" t="str">
        <f t="shared" si="2"/>
        <v>2024</v>
      </c>
      <c r="E1208" s="500" t="e">
        <f>VLOOKUP(A1208,'[3]Activity Summary'!$A$5:$O$819,5,FALSE)</f>
        <v>#N/A</v>
      </c>
      <c r="F1208" s="501">
        <v>0</v>
      </c>
      <c r="G1208" s="501">
        <v>0</v>
      </c>
      <c r="H1208" s="501">
        <v>0</v>
      </c>
      <c r="I1208" s="501">
        <v>0</v>
      </c>
      <c r="J1208" s="501">
        <v>3.4097158302450616E-2</v>
      </c>
      <c r="K1208" s="501">
        <v>5.4990020559780904E-3</v>
      </c>
      <c r="L1208" s="501">
        <v>0</v>
      </c>
      <c r="M1208" s="501">
        <v>0.27277790943924757</v>
      </c>
      <c r="N1208" s="501">
        <v>3.6660195287031058E-2</v>
      </c>
      <c r="O1208" s="502" t="e">
        <f>VLOOKUP($A1208,'[3]Emissions Summary'!$A$5:$S$819,O$2,FALSE)</f>
        <v>#N/A</v>
      </c>
      <c r="P1208" s="502" t="e">
        <f>VLOOKUP($A1208,'[3]Emissions Summary'!$A$5:$S$819,P$2,FALSE)</f>
        <v>#N/A</v>
      </c>
      <c r="Q1208" s="502" t="e">
        <f>VLOOKUP($A1208,'[3]Emissions Summary'!$A$5:$S$819,Q$2,FALSE)</f>
        <v>#N/A</v>
      </c>
      <c r="R1208" s="502" t="e">
        <f>VLOOKUP($A1208,'[3]Emissions Summary'!$A$5:$S$819,R$2,FALSE)</f>
        <v>#N/A</v>
      </c>
      <c r="S1208" s="502" t="e">
        <f>VLOOKUP($A1208,'[3]Emissions Summary'!$A$5:$S$819,S$2,FALSE)</f>
        <v>#N/A</v>
      </c>
      <c r="T1208" s="502" t="e">
        <f>VLOOKUP($A1208,'[3]Emissions Summary'!$A$5:$S$819,T$2,FALSE)</f>
        <v>#N/A</v>
      </c>
      <c r="U1208" s="502" t="e">
        <f>VLOOKUP($A1208,'[3]Emissions Summary'!$A$5:$S$819,U$2,FALSE)</f>
        <v>#N/A</v>
      </c>
      <c r="V1208" s="502" t="e">
        <f>VLOOKUP($A1208,'[3]Emissions Summary'!$A$5:$S$819,V$2,FALSE)</f>
        <v>#N/A</v>
      </c>
      <c r="W1208" s="502" t="e">
        <f>VLOOKUP($A1208,'[3]Emissions Summary'!$A$5:$S$819,W$2,FALSE)</f>
        <v>#N/A</v>
      </c>
    </row>
    <row r="1209" spans="1:23" x14ac:dyDescent="0.3">
      <c r="A1209" s="489" t="s">
        <v>1714</v>
      </c>
      <c r="B1209" s="491" t="str">
        <f t="shared" si="0"/>
        <v>Electric</v>
      </c>
      <c r="C1209" s="491" t="str">
        <f t="shared" si="1"/>
        <v>Comb L-haul Truck</v>
      </c>
      <c r="D1209" s="491" t="str">
        <f t="shared" si="2"/>
        <v>2025</v>
      </c>
      <c r="E1209" s="500" t="e">
        <f>VLOOKUP(A1209,'[3]Activity Summary'!$A$5:$O$819,5,FALSE)</f>
        <v>#N/A</v>
      </c>
      <c r="F1209" s="501">
        <v>0</v>
      </c>
      <c r="G1209" s="501">
        <v>0</v>
      </c>
      <c r="H1209" s="501">
        <v>0</v>
      </c>
      <c r="I1209" s="501">
        <v>0</v>
      </c>
      <c r="J1209" s="501">
        <v>3.4097296652840683E-2</v>
      </c>
      <c r="K1209" s="501">
        <v>5.4990106401067058E-3</v>
      </c>
      <c r="L1209" s="501">
        <v>0</v>
      </c>
      <c r="M1209" s="501">
        <v>0.27277815916060549</v>
      </c>
      <c r="N1209" s="501">
        <v>3.6660209577654083E-2</v>
      </c>
      <c r="O1209" s="502" t="e">
        <f>VLOOKUP($A1209,'[3]Emissions Summary'!$A$5:$S$819,O$2,FALSE)</f>
        <v>#N/A</v>
      </c>
      <c r="P1209" s="502" t="e">
        <f>VLOOKUP($A1209,'[3]Emissions Summary'!$A$5:$S$819,P$2,FALSE)</f>
        <v>#N/A</v>
      </c>
      <c r="Q1209" s="502" t="e">
        <f>VLOOKUP($A1209,'[3]Emissions Summary'!$A$5:$S$819,Q$2,FALSE)</f>
        <v>#N/A</v>
      </c>
      <c r="R1209" s="502" t="e">
        <f>VLOOKUP($A1209,'[3]Emissions Summary'!$A$5:$S$819,R$2,FALSE)</f>
        <v>#N/A</v>
      </c>
      <c r="S1209" s="502" t="e">
        <f>VLOOKUP($A1209,'[3]Emissions Summary'!$A$5:$S$819,S$2,FALSE)</f>
        <v>#N/A</v>
      </c>
      <c r="T1209" s="502" t="e">
        <f>VLOOKUP($A1209,'[3]Emissions Summary'!$A$5:$S$819,T$2,FALSE)</f>
        <v>#N/A</v>
      </c>
      <c r="U1209" s="502" t="e">
        <f>VLOOKUP($A1209,'[3]Emissions Summary'!$A$5:$S$819,U$2,FALSE)</f>
        <v>#N/A</v>
      </c>
      <c r="V1209" s="502" t="e">
        <f>VLOOKUP($A1209,'[3]Emissions Summary'!$A$5:$S$819,V$2,FALSE)</f>
        <v>#N/A</v>
      </c>
      <c r="W1209" s="502" t="e">
        <f>VLOOKUP($A1209,'[3]Emissions Summary'!$A$5:$S$819,W$2,FALSE)</f>
        <v>#N/A</v>
      </c>
    </row>
    <row r="1210" spans="1:23" x14ac:dyDescent="0.3">
      <c r="A1210" s="489" t="s">
        <v>1715</v>
      </c>
      <c r="B1210" s="491" t="str">
        <f>VLOOKUP(VALUE(LEFT(A1210,1)),FuelTypeID,2,FALSE)</f>
        <v>Electric</v>
      </c>
      <c r="C1210" s="491" t="str">
        <f t="shared" si="1"/>
        <v>Comb L-haul Truck</v>
      </c>
      <c r="D1210" s="491" t="str">
        <f t="shared" si="2"/>
        <v>2026</v>
      </c>
      <c r="E1210" s="500" t="e">
        <f>VLOOKUP(A1210,'[3]Activity Summary'!$A$5:$O$819,5,FALSE)</f>
        <v>#N/A</v>
      </c>
      <c r="F1210" s="501">
        <v>0</v>
      </c>
      <c r="G1210" s="501">
        <v>0</v>
      </c>
      <c r="H1210" s="501">
        <v>0</v>
      </c>
      <c r="I1210" s="501">
        <v>0</v>
      </c>
      <c r="J1210" s="501">
        <v>3.4097263619056621E-2</v>
      </c>
      <c r="K1210" s="501">
        <v>5.499003529631669E-3</v>
      </c>
      <c r="L1210" s="501">
        <v>0</v>
      </c>
      <c r="M1210" s="501">
        <v>0.27277790097533466</v>
      </c>
      <c r="N1210" s="501">
        <v>3.6660222842282889E-2</v>
      </c>
      <c r="O1210" s="502" t="e">
        <f>VLOOKUP($A1210,'[3]Emissions Summary'!$A$5:$S$819,O$2,FALSE)</f>
        <v>#N/A</v>
      </c>
      <c r="P1210" s="502" t="e">
        <f>VLOOKUP($A1210,'[3]Emissions Summary'!$A$5:$S$819,P$2,FALSE)</f>
        <v>#N/A</v>
      </c>
      <c r="Q1210" s="502" t="e">
        <f>VLOOKUP($A1210,'[3]Emissions Summary'!$A$5:$S$819,Q$2,FALSE)</f>
        <v>#N/A</v>
      </c>
      <c r="R1210" s="502" t="e">
        <f>VLOOKUP($A1210,'[3]Emissions Summary'!$A$5:$S$819,R$2,FALSE)</f>
        <v>#N/A</v>
      </c>
      <c r="S1210" s="502" t="e">
        <f>VLOOKUP($A1210,'[3]Emissions Summary'!$A$5:$S$819,S$2,FALSE)</f>
        <v>#N/A</v>
      </c>
      <c r="T1210" s="502" t="e">
        <f>VLOOKUP($A1210,'[3]Emissions Summary'!$A$5:$S$819,T$2,FALSE)</f>
        <v>#N/A</v>
      </c>
      <c r="U1210" s="502" t="e">
        <f>VLOOKUP($A1210,'[3]Emissions Summary'!$A$5:$S$819,U$2,FALSE)</f>
        <v>#N/A</v>
      </c>
      <c r="V1210" s="502" t="e">
        <f>VLOOKUP($A1210,'[3]Emissions Summary'!$A$5:$S$819,V$2,FALSE)</f>
        <v>#N/A</v>
      </c>
      <c r="W1210" s="502" t="e">
        <f>VLOOKUP($A1210,'[3]Emissions Summary'!$A$5:$S$819,W$2,FALSE)</f>
        <v>#N/A</v>
      </c>
    </row>
    <row r="1211" spans="1:23" ht="15" thickBot="1" x14ac:dyDescent="0.35"/>
    <row r="1212" spans="1:23" x14ac:dyDescent="0.3">
      <c r="B1212" s="698" t="s">
        <v>489</v>
      </c>
      <c r="C1212" s="698"/>
      <c r="D1212" s="698"/>
      <c r="E1212" s="698"/>
      <c r="F1212" s="701" t="s">
        <v>347</v>
      </c>
      <c r="G1212" s="701"/>
      <c r="H1212" s="701"/>
      <c r="I1212" s="701"/>
      <c r="J1212" s="701"/>
      <c r="K1212" s="701"/>
      <c r="L1212" s="701"/>
      <c r="M1212" s="701"/>
      <c r="N1212" s="701"/>
      <c r="O1212" s="700" t="s">
        <v>490</v>
      </c>
      <c r="P1212" s="700"/>
      <c r="Q1212" s="700"/>
      <c r="R1212" s="700"/>
      <c r="S1212" s="700"/>
      <c r="T1212" s="700"/>
      <c r="U1212" s="700"/>
      <c r="V1212" s="700"/>
      <c r="W1212" s="700"/>
    </row>
    <row r="1213" spans="1:23" ht="57.6" x14ac:dyDescent="0.3">
      <c r="A1213" s="490" t="s">
        <v>241</v>
      </c>
      <c r="B1213" s="491" t="s">
        <v>491</v>
      </c>
      <c r="C1213" s="492" t="s">
        <v>348</v>
      </c>
      <c r="D1213" s="491" t="s">
        <v>1</v>
      </c>
      <c r="E1213" s="491" t="s">
        <v>492</v>
      </c>
      <c r="F1213" s="493" t="s">
        <v>174</v>
      </c>
      <c r="G1213" s="493" t="s">
        <v>175</v>
      </c>
      <c r="H1213" s="493" t="s">
        <v>176</v>
      </c>
      <c r="I1213" s="493" t="s">
        <v>177</v>
      </c>
      <c r="J1213" s="493" t="s">
        <v>182</v>
      </c>
      <c r="K1213" s="493" t="s">
        <v>183</v>
      </c>
      <c r="L1213" s="493" t="s">
        <v>178</v>
      </c>
      <c r="M1213" s="493" t="s">
        <v>180</v>
      </c>
      <c r="N1213" s="493" t="s">
        <v>181</v>
      </c>
      <c r="O1213" s="494" t="s">
        <v>174</v>
      </c>
      <c r="P1213" s="494" t="s">
        <v>175</v>
      </c>
      <c r="Q1213" s="494" t="s">
        <v>176</v>
      </c>
      <c r="R1213" s="494" t="s">
        <v>177</v>
      </c>
      <c r="S1213" s="494" t="s">
        <v>182</v>
      </c>
      <c r="T1213" s="494" t="s">
        <v>183</v>
      </c>
      <c r="U1213" s="494" t="s">
        <v>178</v>
      </c>
      <c r="V1213" s="494" t="s">
        <v>180</v>
      </c>
      <c r="W1213" s="494" t="s">
        <v>181</v>
      </c>
    </row>
    <row r="1214" spans="1:23" s="496" customFormat="1" x14ac:dyDescent="0.3">
      <c r="A1214" s="495" t="s">
        <v>493</v>
      </c>
      <c r="B1214" s="496" t="s">
        <v>494</v>
      </c>
      <c r="C1214" s="496" t="e">
        <v>#N/A</v>
      </c>
      <c r="D1214" s="496" t="s">
        <v>495</v>
      </c>
      <c r="E1214" s="497">
        <v>25194217.596191488</v>
      </c>
      <c r="F1214" s="498">
        <v>3.6193201294452844</v>
      </c>
      <c r="G1214" s="498">
        <v>0.1940725286506147</v>
      </c>
      <c r="H1214" s="498">
        <v>0.32963919432356581</v>
      </c>
      <c r="I1214" s="498">
        <v>1.106517677130648E-2</v>
      </c>
      <c r="J1214" s="498">
        <v>3.3160439504464649E-3</v>
      </c>
      <c r="K1214" s="498">
        <v>1.3887626257468356E-3</v>
      </c>
      <c r="L1214" s="498">
        <v>1.2508403994166379E-2</v>
      </c>
      <c r="M1214" s="498">
        <v>2.6528350769408942E-2</v>
      </c>
      <c r="N1214" s="498">
        <v>9.2584642642171058E-3</v>
      </c>
      <c r="O1214" s="499">
        <v>91185938.891520441</v>
      </c>
      <c r="P1214" s="499">
        <v>4889505.5162666934</v>
      </c>
      <c r="Q1214" s="499">
        <v>8305001.590021167</v>
      </c>
      <c r="R1214" s="499">
        <v>278778.47131661902</v>
      </c>
      <c r="S1214" s="499">
        <v>83545.132846082663</v>
      </c>
      <c r="T1214" s="499">
        <v>34988.787782524021</v>
      </c>
      <c r="U1214" s="499">
        <v>315139.4520100985</v>
      </c>
      <c r="V1214" s="499">
        <v>668361.04175258277</v>
      </c>
      <c r="W1214" s="499">
        <v>233259.76327924867</v>
      </c>
    </row>
    <row r="1215" spans="1:23" customFormat="1" x14ac:dyDescent="0.3">
      <c r="A1215" s="225" t="s">
        <v>496</v>
      </c>
      <c r="B1215" s="496" t="s">
        <v>494</v>
      </c>
      <c r="C1215" s="496" t="s">
        <v>497</v>
      </c>
      <c r="D1215" s="496" t="s">
        <v>498</v>
      </c>
      <c r="E1215" s="497">
        <v>62294.750039999992</v>
      </c>
      <c r="F1215" s="498">
        <v>14.777773430487951</v>
      </c>
      <c r="G1215" s="498">
        <v>0.84315749266629547</v>
      </c>
      <c r="H1215" s="498">
        <v>2.5728371659944305</v>
      </c>
      <c r="I1215" s="498">
        <v>2.4658437027416637E-2</v>
      </c>
      <c r="J1215" s="498">
        <v>1.692913855570228E-3</v>
      </c>
      <c r="K1215" s="498">
        <v>6.8603964078126046E-4</v>
      </c>
      <c r="L1215" s="498">
        <v>2.7874643928822485E-2</v>
      </c>
      <c r="M1215" s="498">
        <v>1.3543317334257983E-2</v>
      </c>
      <c r="N1215" s="498">
        <v>4.573619989438199E-3</v>
      </c>
      <c r="O1215" s="499">
        <v>920577.70200000005</v>
      </c>
      <c r="P1215" s="499">
        <v>52524.285250000001</v>
      </c>
      <c r="Q1215" s="499">
        <v>160274.24814924502</v>
      </c>
      <c r="R1215" s="499">
        <v>1536.0911709999998</v>
      </c>
      <c r="S1215" s="499">
        <v>105.45964547200001</v>
      </c>
      <c r="T1215" s="499">
        <v>42.736667940000004</v>
      </c>
      <c r="U1215" s="499">
        <v>1736.443976</v>
      </c>
      <c r="V1215" s="499">
        <v>843.6775680500001</v>
      </c>
      <c r="W1215" s="499">
        <v>284.91251402</v>
      </c>
    </row>
    <row r="1216" spans="1:23" customFormat="1" x14ac:dyDescent="0.3">
      <c r="A1216" s="225" t="s">
        <v>499</v>
      </c>
      <c r="B1216" s="496" t="s">
        <v>494</v>
      </c>
      <c r="C1216" s="496" t="s">
        <v>497</v>
      </c>
      <c r="D1216" s="496" t="s">
        <v>500</v>
      </c>
      <c r="E1216" s="497">
        <v>897.10039999999992</v>
      </c>
      <c r="F1216" s="498">
        <v>67.314024160506449</v>
      </c>
      <c r="G1216" s="498">
        <v>1.4722069012565373</v>
      </c>
      <c r="H1216" s="498">
        <v>23.384653643783906</v>
      </c>
      <c r="I1216" s="498">
        <v>0.13655554049468713</v>
      </c>
      <c r="J1216" s="498">
        <v>1.69291483985516E-3</v>
      </c>
      <c r="K1216" s="498">
        <v>6.8603893165135137E-4</v>
      </c>
      <c r="L1216" s="498">
        <v>0.15436646778888966</v>
      </c>
      <c r="M1216" s="498">
        <v>1.3543340968301875E-2</v>
      </c>
      <c r="N1216" s="498">
        <v>4.5736132767302306E-3</v>
      </c>
      <c r="O1216" s="499">
        <v>60387.437999999995</v>
      </c>
      <c r="P1216" s="499">
        <v>1320.7174</v>
      </c>
      <c r="Q1216" s="499">
        <v>20978.382137699999</v>
      </c>
      <c r="R1216" s="499">
        <v>122.50403</v>
      </c>
      <c r="S1216" s="499">
        <v>1.5187145799999999</v>
      </c>
      <c r="T1216" s="499">
        <v>0.61544579999999993</v>
      </c>
      <c r="U1216" s="499">
        <v>138.48222000000001</v>
      </c>
      <c r="V1216" s="499">
        <v>12.149736599999999</v>
      </c>
      <c r="W1216" s="499">
        <v>4.1029903000000001</v>
      </c>
    </row>
    <row r="1217" spans="1:23" customFormat="1" x14ac:dyDescent="0.3">
      <c r="A1217" s="225" t="s">
        <v>501</v>
      </c>
      <c r="B1217" s="496" t="s">
        <v>494</v>
      </c>
      <c r="C1217" s="496" t="s">
        <v>497</v>
      </c>
      <c r="D1217" s="496" t="s">
        <v>502</v>
      </c>
      <c r="E1217" s="497">
        <v>76.642079999999993</v>
      </c>
      <c r="F1217" s="498">
        <v>63.86985843807998</v>
      </c>
      <c r="G1217" s="498">
        <v>1.4343959610699502</v>
      </c>
      <c r="H1217" s="498">
        <v>20.478726944897637</v>
      </c>
      <c r="I1217" s="498">
        <v>0.13422485402275094</v>
      </c>
      <c r="J1217" s="498">
        <v>1.6929151974998593E-3</v>
      </c>
      <c r="K1217" s="498">
        <v>6.8603931417310186E-4</v>
      </c>
      <c r="L1217" s="498">
        <v>0.15173169882654544</v>
      </c>
      <c r="M1217" s="498">
        <v>1.3543308193097056E-2</v>
      </c>
      <c r="N1217" s="498">
        <v>4.5736219580679444E-3</v>
      </c>
      <c r="O1217" s="499">
        <v>4895.1188000000002</v>
      </c>
      <c r="P1217" s="499">
        <v>109.93509</v>
      </c>
      <c r="Q1217" s="499">
        <v>1569.5322288090001</v>
      </c>
      <c r="R1217" s="499">
        <v>10.287272</v>
      </c>
      <c r="S1217" s="499">
        <v>0.12974854199999999</v>
      </c>
      <c r="T1217" s="499">
        <v>5.2579480000000005E-2</v>
      </c>
      <c r="U1217" s="499">
        <v>11.629033</v>
      </c>
      <c r="V1217" s="499">
        <v>1.0379873099999999</v>
      </c>
      <c r="W1217" s="499">
        <v>0.35053190000000001</v>
      </c>
    </row>
    <row r="1218" spans="1:23" customFormat="1" x14ac:dyDescent="0.3">
      <c r="A1218" s="225" t="s">
        <v>503</v>
      </c>
      <c r="B1218" s="496" t="s">
        <v>494</v>
      </c>
      <c r="C1218" s="496" t="s">
        <v>497</v>
      </c>
      <c r="D1218" s="496" t="s">
        <v>504</v>
      </c>
      <c r="E1218" s="497">
        <v>101.84162999999999</v>
      </c>
      <c r="F1218" s="498">
        <v>60.910648229019905</v>
      </c>
      <c r="G1218" s="498">
        <v>1.4019092192456071</v>
      </c>
      <c r="H1218" s="498">
        <v>18.938285939178311</v>
      </c>
      <c r="I1218" s="498">
        <v>0.13222209817340905</v>
      </c>
      <c r="J1218" s="498">
        <v>1.6929152646123203E-3</v>
      </c>
      <c r="K1218" s="498">
        <v>6.8603880358160028E-4</v>
      </c>
      <c r="L1218" s="498">
        <v>0.14946771767105455</v>
      </c>
      <c r="M1218" s="498">
        <v>1.3543341951616448E-2</v>
      </c>
      <c r="N1218" s="498">
        <v>4.5736220050680652E-3</v>
      </c>
      <c r="O1218" s="499">
        <v>6203.2397000000001</v>
      </c>
      <c r="P1218" s="499">
        <v>142.77271999999999</v>
      </c>
      <c r="Q1218" s="499">
        <v>1928.705909452</v>
      </c>
      <c r="R1218" s="499">
        <v>13.465713999999998</v>
      </c>
      <c r="S1218" s="499">
        <v>0.17240925000000001</v>
      </c>
      <c r="T1218" s="499">
        <v>6.9867310000000002E-2</v>
      </c>
      <c r="U1218" s="499">
        <v>15.222035999999999</v>
      </c>
      <c r="V1218" s="499">
        <v>1.37927602</v>
      </c>
      <c r="W1218" s="499">
        <v>0.46578512</v>
      </c>
    </row>
    <row r="1219" spans="1:23" customFormat="1" x14ac:dyDescent="0.3">
      <c r="A1219" s="225" t="s">
        <v>505</v>
      </c>
      <c r="B1219" s="496" t="s">
        <v>494</v>
      </c>
      <c r="C1219" s="496" t="s">
        <v>497</v>
      </c>
      <c r="D1219" s="496" t="s">
        <v>506</v>
      </c>
      <c r="E1219" s="497">
        <v>128.63415000000001</v>
      </c>
      <c r="F1219" s="498">
        <v>58.827313742112814</v>
      </c>
      <c r="G1219" s="498">
        <v>1.3790372929739108</v>
      </c>
      <c r="H1219" s="498">
        <v>18.035824030150621</v>
      </c>
      <c r="I1219" s="498">
        <v>0.13081210549453623</v>
      </c>
      <c r="J1219" s="498">
        <v>1.6929114857912925E-3</v>
      </c>
      <c r="K1219" s="498">
        <v>6.8603897176605123E-4</v>
      </c>
      <c r="L1219" s="498">
        <v>0.14787389662853914</v>
      </c>
      <c r="M1219" s="498">
        <v>1.3543279292474042E-2</v>
      </c>
      <c r="N1219" s="498">
        <v>4.5736167261959592E-3</v>
      </c>
      <c r="O1219" s="499">
        <v>7567.201500000001</v>
      </c>
      <c r="P1219" s="499">
        <v>177.39129</v>
      </c>
      <c r="Q1219" s="499">
        <v>2320.0228936679996</v>
      </c>
      <c r="R1219" s="499">
        <v>16.826903999999999</v>
      </c>
      <c r="S1219" s="499">
        <v>0.21776623000000001</v>
      </c>
      <c r="T1219" s="499">
        <v>8.824804E-2</v>
      </c>
      <c r="U1219" s="499">
        <v>19.021632999999998</v>
      </c>
      <c r="V1219" s="499">
        <v>1.7421282199999999</v>
      </c>
      <c r="W1219" s="499">
        <v>0.58832329999999999</v>
      </c>
    </row>
    <row r="1220" spans="1:23" customFormat="1" x14ac:dyDescent="0.3">
      <c r="A1220" s="225" t="s">
        <v>507</v>
      </c>
      <c r="B1220" s="496" t="s">
        <v>494</v>
      </c>
      <c r="C1220" s="496" t="s">
        <v>497</v>
      </c>
      <c r="D1220" s="496" t="s">
        <v>508</v>
      </c>
      <c r="E1220" s="497">
        <v>174.42787000000001</v>
      </c>
      <c r="F1220" s="498">
        <v>36.520155867293454</v>
      </c>
      <c r="G1220" s="498">
        <v>1.3198462493407734</v>
      </c>
      <c r="H1220" s="498">
        <v>15.568249614605739</v>
      </c>
      <c r="I1220" s="498">
        <v>0.11823538864517465</v>
      </c>
      <c r="J1220" s="498">
        <v>1.692914096812625E-3</v>
      </c>
      <c r="K1220" s="498">
        <v>6.8604048194821155E-4</v>
      </c>
      <c r="L1220" s="498">
        <v>0.13365691503313087</v>
      </c>
      <c r="M1220" s="498">
        <v>1.3543321947347059E-2</v>
      </c>
      <c r="N1220" s="498">
        <v>4.5736269095070633E-3</v>
      </c>
      <c r="O1220" s="499">
        <v>6370.1329999999998</v>
      </c>
      <c r="P1220" s="499">
        <v>230.21797000000004</v>
      </c>
      <c r="Q1220" s="499">
        <v>2715.536619904</v>
      </c>
      <c r="R1220" s="499">
        <v>20.623547000000002</v>
      </c>
      <c r="S1220" s="499">
        <v>0.29529139999999998</v>
      </c>
      <c r="T1220" s="499">
        <v>0.11966457999999999</v>
      </c>
      <c r="U1220" s="499">
        <v>23.313490999999999</v>
      </c>
      <c r="V1220" s="499">
        <v>2.3623327999999999</v>
      </c>
      <c r="W1220" s="499">
        <v>0.79776799999999992</v>
      </c>
    </row>
    <row r="1221" spans="1:23" customFormat="1" x14ac:dyDescent="0.3">
      <c r="A1221" s="225" t="s">
        <v>509</v>
      </c>
      <c r="B1221" s="496" t="s">
        <v>494</v>
      </c>
      <c r="C1221" s="496" t="s">
        <v>497</v>
      </c>
      <c r="D1221" s="496" t="s">
        <v>510</v>
      </c>
      <c r="E1221" s="497">
        <v>227.55086000000003</v>
      </c>
      <c r="F1221" s="498">
        <v>35.419272860581579</v>
      </c>
      <c r="G1221" s="498">
        <v>1.2920962372983338</v>
      </c>
      <c r="H1221" s="498">
        <v>14.463240706710579</v>
      </c>
      <c r="I1221" s="498">
        <v>0.11700727476925377</v>
      </c>
      <c r="J1221" s="498">
        <v>1.6929185413757607E-3</v>
      </c>
      <c r="K1221" s="498">
        <v>6.8603959571939205E-4</v>
      </c>
      <c r="L1221" s="498">
        <v>0.13226831575147638</v>
      </c>
      <c r="M1221" s="498">
        <v>1.3543353780337282E-2</v>
      </c>
      <c r="N1221" s="498">
        <v>4.5736285066116638E-3</v>
      </c>
      <c r="O1221" s="499">
        <v>8059.6859999999997</v>
      </c>
      <c r="P1221" s="499">
        <v>294.01760999999999</v>
      </c>
      <c r="Q1221" s="499">
        <v>3291.1228611990005</v>
      </c>
      <c r="R1221" s="499">
        <v>26.625105999999999</v>
      </c>
      <c r="S1221" s="499">
        <v>0.38522507</v>
      </c>
      <c r="T1221" s="499">
        <v>0.15610889999999999</v>
      </c>
      <c r="U1221" s="499">
        <v>30.097769</v>
      </c>
      <c r="V1221" s="499">
        <v>3.0818018</v>
      </c>
      <c r="W1221" s="499">
        <v>1.0407331</v>
      </c>
    </row>
    <row r="1222" spans="1:23" customFormat="1" x14ac:dyDescent="0.3">
      <c r="A1222" s="225" t="s">
        <v>511</v>
      </c>
      <c r="B1222" s="496" t="s">
        <v>494</v>
      </c>
      <c r="C1222" s="496" t="s">
        <v>497</v>
      </c>
      <c r="D1222" s="496" t="s">
        <v>512</v>
      </c>
      <c r="E1222" s="497">
        <v>282.37664999999998</v>
      </c>
      <c r="F1222" s="498">
        <v>34.606012926352093</v>
      </c>
      <c r="G1222" s="498">
        <v>1.2715954736342403</v>
      </c>
      <c r="H1222" s="498">
        <v>13.646904402789678</v>
      </c>
      <c r="I1222" s="498">
        <v>0.11609974124985194</v>
      </c>
      <c r="J1222" s="498">
        <v>1.6929144460067786E-3</v>
      </c>
      <c r="K1222" s="498">
        <v>6.8603901916110992E-4</v>
      </c>
      <c r="L1222" s="498">
        <v>0.13124265055201981</v>
      </c>
      <c r="M1222" s="498">
        <v>1.3543301473404407E-2</v>
      </c>
      <c r="N1222" s="498">
        <v>4.5736129386052286E-3</v>
      </c>
      <c r="O1222" s="499">
        <v>9771.93</v>
      </c>
      <c r="P1222" s="499">
        <v>359.06887000000006</v>
      </c>
      <c r="Q1222" s="499">
        <v>3853.5671481299996</v>
      </c>
      <c r="R1222" s="499">
        <v>32.783856</v>
      </c>
      <c r="S1222" s="499">
        <v>0.47803951</v>
      </c>
      <c r="T1222" s="499">
        <v>0.19372140000000002</v>
      </c>
      <c r="U1222" s="499">
        <v>37.05986</v>
      </c>
      <c r="V1222" s="499">
        <v>3.8243121000000002</v>
      </c>
      <c r="W1222" s="499">
        <v>1.2914814999999999</v>
      </c>
    </row>
    <row r="1223" spans="1:23" customFormat="1" x14ac:dyDescent="0.3">
      <c r="A1223" s="225" t="s">
        <v>513</v>
      </c>
      <c r="B1223" s="496" t="s">
        <v>494</v>
      </c>
      <c r="C1223" s="496" t="s">
        <v>497</v>
      </c>
      <c r="D1223" s="496" t="s">
        <v>514</v>
      </c>
      <c r="E1223" s="497">
        <v>372.47150000000005</v>
      </c>
      <c r="F1223" s="498">
        <v>27.504252003173395</v>
      </c>
      <c r="G1223" s="498">
        <v>1.0693789994670733</v>
      </c>
      <c r="H1223" s="498">
        <v>12.498155755414842</v>
      </c>
      <c r="I1223" s="498">
        <v>3.0739366636105041E-2</v>
      </c>
      <c r="J1223" s="498">
        <v>1.6929103568997894E-3</v>
      </c>
      <c r="K1223" s="498">
        <v>6.8603799216852834E-4</v>
      </c>
      <c r="L1223" s="498">
        <v>3.4748706948048373E-2</v>
      </c>
      <c r="M1223" s="498">
        <v>1.3543295795785715E-2</v>
      </c>
      <c r="N1223" s="498">
        <v>4.5736210689945392E-3</v>
      </c>
      <c r="O1223" s="499">
        <v>10244.550000000001</v>
      </c>
      <c r="P1223" s="499">
        <v>398.31320000000005</v>
      </c>
      <c r="Q1223" s="499">
        <v>4655.206821453</v>
      </c>
      <c r="R1223" s="499">
        <v>11.449538</v>
      </c>
      <c r="S1223" s="499">
        <v>0.63056086</v>
      </c>
      <c r="T1223" s="499">
        <v>0.25552960000000002</v>
      </c>
      <c r="U1223" s="499">
        <v>12.942903000000001</v>
      </c>
      <c r="V1223" s="499">
        <v>5.0444917</v>
      </c>
      <c r="W1223" s="499">
        <v>1.7035434999999999</v>
      </c>
    </row>
    <row r="1224" spans="1:23" customFormat="1" x14ac:dyDescent="0.3">
      <c r="A1224" s="225" t="s">
        <v>515</v>
      </c>
      <c r="B1224" s="496" t="s">
        <v>494</v>
      </c>
      <c r="C1224" s="496" t="s">
        <v>497</v>
      </c>
      <c r="D1224" s="496" t="s">
        <v>516</v>
      </c>
      <c r="E1224" s="497">
        <v>544.99670000000003</v>
      </c>
      <c r="F1224" s="498">
        <v>26.88231873697584</v>
      </c>
      <c r="G1224" s="498">
        <v>1.0538783078870018</v>
      </c>
      <c r="H1224" s="498">
        <v>11.866221571126944</v>
      </c>
      <c r="I1224" s="498">
        <v>3.0031598356467116E-2</v>
      </c>
      <c r="J1224" s="498">
        <v>1.6929153515975416E-3</v>
      </c>
      <c r="K1224" s="498">
        <v>6.8604019070207204E-4</v>
      </c>
      <c r="L1224" s="498">
        <v>3.3948653267074823E-2</v>
      </c>
      <c r="M1224" s="498">
        <v>1.3543330078879376E-2</v>
      </c>
      <c r="N1224" s="498">
        <v>4.5736188861327052E-3</v>
      </c>
      <c r="O1224" s="499">
        <v>14650.775000000001</v>
      </c>
      <c r="P1224" s="499">
        <v>574.36019999999996</v>
      </c>
      <c r="Q1224" s="499">
        <v>6467.0515977330006</v>
      </c>
      <c r="R1224" s="499">
        <v>16.367122000000002</v>
      </c>
      <c r="S1224" s="499">
        <v>0.92263327999999989</v>
      </c>
      <c r="T1224" s="499">
        <v>0.37388963999999997</v>
      </c>
      <c r="U1224" s="499">
        <v>18.501904</v>
      </c>
      <c r="V1224" s="499">
        <v>7.3810701999999999</v>
      </c>
      <c r="W1224" s="499">
        <v>2.4926072000000001</v>
      </c>
    </row>
    <row r="1225" spans="1:23" customFormat="1" x14ac:dyDescent="0.3">
      <c r="A1225" s="225" t="s">
        <v>517</v>
      </c>
      <c r="B1225" s="496" t="s">
        <v>494</v>
      </c>
      <c r="C1225" s="496" t="s">
        <v>497</v>
      </c>
      <c r="D1225" s="496" t="s">
        <v>518</v>
      </c>
      <c r="E1225" s="497">
        <v>635.34040000000005</v>
      </c>
      <c r="F1225" s="498">
        <v>26.596953381211076</v>
      </c>
      <c r="G1225" s="498">
        <v>1.0009308395940191</v>
      </c>
      <c r="H1225" s="498">
        <v>10.748894267513919</v>
      </c>
      <c r="I1225" s="498">
        <v>2.9706879965448442E-2</v>
      </c>
      <c r="J1225" s="498">
        <v>1.6929155142660533E-3</v>
      </c>
      <c r="K1225" s="498">
        <v>6.860387282156148E-4</v>
      </c>
      <c r="L1225" s="498">
        <v>3.3581549355274742E-2</v>
      </c>
      <c r="M1225" s="498">
        <v>1.3543308122700838E-2</v>
      </c>
      <c r="N1225" s="498">
        <v>4.5736224235071463E-3</v>
      </c>
      <c r="O1225" s="499">
        <v>16898.118999999999</v>
      </c>
      <c r="P1225" s="499">
        <v>635.93179999999995</v>
      </c>
      <c r="Q1225" s="499">
        <v>6829.20678348</v>
      </c>
      <c r="R1225" s="499">
        <v>18.873981000000001</v>
      </c>
      <c r="S1225" s="499">
        <v>1.07557762</v>
      </c>
      <c r="T1225" s="499">
        <v>0.43586812000000003</v>
      </c>
      <c r="U1225" s="499">
        <v>21.335715</v>
      </c>
      <c r="V1225" s="499">
        <v>8.6046107999999997</v>
      </c>
      <c r="W1225" s="499">
        <v>2.9058071000000001</v>
      </c>
    </row>
    <row r="1226" spans="1:23" customFormat="1" x14ac:dyDescent="0.3">
      <c r="A1226" s="225" t="s">
        <v>519</v>
      </c>
      <c r="B1226" s="496" t="s">
        <v>494</v>
      </c>
      <c r="C1226" s="496" t="s">
        <v>497</v>
      </c>
      <c r="D1226" s="496" t="s">
        <v>520</v>
      </c>
      <c r="E1226" s="497">
        <v>588.35080000000005</v>
      </c>
      <c r="F1226" s="498">
        <v>26.326863157150459</v>
      </c>
      <c r="G1226" s="498">
        <v>0.99542738787811613</v>
      </c>
      <c r="H1226" s="498">
        <v>10.496700501632699</v>
      </c>
      <c r="I1226" s="498">
        <v>2.9399541905951343E-2</v>
      </c>
      <c r="J1226" s="498">
        <v>1.6929125276960615E-3</v>
      </c>
      <c r="K1226" s="498">
        <v>6.8603829552029165E-4</v>
      </c>
      <c r="L1226" s="498">
        <v>3.3234138544555383E-2</v>
      </c>
      <c r="M1226" s="498">
        <v>1.354330630637368E-2</v>
      </c>
      <c r="N1226" s="498">
        <v>4.5736230833713486E-3</v>
      </c>
      <c r="O1226" s="499">
        <v>15489.431</v>
      </c>
      <c r="P1226" s="499">
        <v>585.66049999999996</v>
      </c>
      <c r="Q1226" s="499">
        <v>6175.7421374960004</v>
      </c>
      <c r="R1226" s="499">
        <v>17.297243999999999</v>
      </c>
      <c r="S1226" s="499">
        <v>0.99602644000000007</v>
      </c>
      <c r="T1226" s="499">
        <v>0.40363118000000003</v>
      </c>
      <c r="U1226" s="499">
        <v>19.553331999999997</v>
      </c>
      <c r="V1226" s="499">
        <v>7.9682151000000001</v>
      </c>
      <c r="W1226" s="499">
        <v>2.6908947999999997</v>
      </c>
    </row>
    <row r="1227" spans="1:23" customFormat="1" x14ac:dyDescent="0.3">
      <c r="A1227" s="225" t="s">
        <v>521</v>
      </c>
      <c r="B1227" s="496" t="s">
        <v>494</v>
      </c>
      <c r="C1227" s="496" t="s">
        <v>497</v>
      </c>
      <c r="D1227" s="496" t="s">
        <v>522</v>
      </c>
      <c r="E1227" s="497">
        <v>639.14470000000006</v>
      </c>
      <c r="F1227" s="498">
        <v>21.596241039001026</v>
      </c>
      <c r="G1227" s="498">
        <v>0.95153976869400614</v>
      </c>
      <c r="H1227" s="498">
        <v>5.2165292112255646</v>
      </c>
      <c r="I1227" s="498">
        <v>2.9014526757399382E-2</v>
      </c>
      <c r="J1227" s="498">
        <v>1.6929089453452402E-3</v>
      </c>
      <c r="K1227" s="498">
        <v>6.8603840413602741E-4</v>
      </c>
      <c r="L1227" s="498">
        <v>3.2798892019287651E-2</v>
      </c>
      <c r="M1227" s="498">
        <v>1.354330294845596E-2</v>
      </c>
      <c r="N1227" s="498">
        <v>4.5736195575117808E-3</v>
      </c>
      <c r="O1227" s="499">
        <v>13803.123</v>
      </c>
      <c r="P1227" s="499">
        <v>608.17160000000001</v>
      </c>
      <c r="Q1227" s="499">
        <v>3334.1169977500003</v>
      </c>
      <c r="R1227" s="499">
        <v>18.544481000000001</v>
      </c>
      <c r="S1227" s="499">
        <v>1.08201378</v>
      </c>
      <c r="T1227" s="499">
        <v>0.43847781000000002</v>
      </c>
      <c r="U1227" s="499">
        <v>20.963238</v>
      </c>
      <c r="V1227" s="499">
        <v>8.6561303000000009</v>
      </c>
      <c r="W1227" s="499">
        <v>2.9232047000000003</v>
      </c>
    </row>
    <row r="1228" spans="1:23" customFormat="1" x14ac:dyDescent="0.3">
      <c r="A1228" s="225" t="s">
        <v>523</v>
      </c>
      <c r="B1228" s="496" t="s">
        <v>494</v>
      </c>
      <c r="C1228" s="496" t="s">
        <v>497</v>
      </c>
      <c r="D1228" s="496" t="s">
        <v>524</v>
      </c>
      <c r="E1228" s="497">
        <v>808.36109999999996</v>
      </c>
      <c r="F1228" s="498">
        <v>21.224541853881888</v>
      </c>
      <c r="G1228" s="498">
        <v>0.94457860478442113</v>
      </c>
      <c r="H1228" s="498">
        <v>5.0724914793524833</v>
      </c>
      <c r="I1228" s="498">
        <v>2.8655208668502238E-2</v>
      </c>
      <c r="J1228" s="498">
        <v>1.6929099012805045E-3</v>
      </c>
      <c r="K1228" s="498">
        <v>6.8603981562200358E-4</v>
      </c>
      <c r="L1228" s="498">
        <v>3.2392756158108049E-2</v>
      </c>
      <c r="M1228" s="498">
        <v>1.3543328717821776E-2</v>
      </c>
      <c r="N1228" s="498">
        <v>4.5736207494398232E-3</v>
      </c>
      <c r="O1228" s="499">
        <v>17157.094000000001</v>
      </c>
      <c r="P1228" s="499">
        <v>763.56059999999991</v>
      </c>
      <c r="Q1228" s="499">
        <v>4100.4047919900004</v>
      </c>
      <c r="R1228" s="499">
        <v>23.163756000000003</v>
      </c>
      <c r="S1228" s="499">
        <v>1.36848251</v>
      </c>
      <c r="T1228" s="499">
        <v>0.5545679</v>
      </c>
      <c r="U1228" s="499">
        <v>26.185043999999998</v>
      </c>
      <c r="V1228" s="499">
        <v>10.9479001</v>
      </c>
      <c r="W1228" s="499">
        <v>3.6971371</v>
      </c>
    </row>
    <row r="1229" spans="1:23" customFormat="1" x14ac:dyDescent="0.3">
      <c r="A1229" s="225" t="s">
        <v>525</v>
      </c>
      <c r="B1229" s="496" t="s">
        <v>494</v>
      </c>
      <c r="C1229" s="496" t="s">
        <v>497</v>
      </c>
      <c r="D1229" s="496" t="s">
        <v>526</v>
      </c>
      <c r="E1229" s="497">
        <v>1138.5183</v>
      </c>
      <c r="F1229" s="498">
        <v>19.717742789026758</v>
      </c>
      <c r="G1229" s="498">
        <v>0.93650369958919433</v>
      </c>
      <c r="H1229" s="498">
        <v>4.7673240219854183</v>
      </c>
      <c r="I1229" s="498">
        <v>2.7448820980743131E-2</v>
      </c>
      <c r="J1229" s="498">
        <v>1.6929139039750173E-3</v>
      </c>
      <c r="K1229" s="498">
        <v>6.8603903863468871E-4</v>
      </c>
      <c r="L1229" s="498">
        <v>3.1028925929429504E-2</v>
      </c>
      <c r="M1229" s="498">
        <v>1.3543346382750284E-2</v>
      </c>
      <c r="N1229" s="498">
        <v>4.5736146709279956E-3</v>
      </c>
      <c r="O1229" s="499">
        <v>22449.011000000002</v>
      </c>
      <c r="P1229" s="499">
        <v>1066.2266000000002</v>
      </c>
      <c r="Q1229" s="499">
        <v>5427.6856410600003</v>
      </c>
      <c r="R1229" s="499">
        <v>31.250985</v>
      </c>
      <c r="S1229" s="499">
        <v>1.9274134599999999</v>
      </c>
      <c r="T1229" s="499">
        <v>0.7810680000000001</v>
      </c>
      <c r="U1229" s="499">
        <v>35.326999999999998</v>
      </c>
      <c r="V1229" s="499">
        <v>15.419347700000001</v>
      </c>
      <c r="W1229" s="499">
        <v>5.2071440000000004</v>
      </c>
    </row>
    <row r="1230" spans="1:23" customFormat="1" x14ac:dyDescent="0.3">
      <c r="A1230" s="225" t="s">
        <v>527</v>
      </c>
      <c r="B1230" s="496" t="s">
        <v>494</v>
      </c>
      <c r="C1230" s="496" t="s">
        <v>497</v>
      </c>
      <c r="D1230" s="496" t="s">
        <v>528</v>
      </c>
      <c r="E1230" s="497">
        <v>1123.0544</v>
      </c>
      <c r="F1230" s="498">
        <v>18.326918090521705</v>
      </c>
      <c r="G1230" s="498">
        <v>0.92904902914765297</v>
      </c>
      <c r="H1230" s="498">
        <v>4.5070810591900088</v>
      </c>
      <c r="I1230" s="498">
        <v>2.6338860343719774E-2</v>
      </c>
      <c r="J1230" s="498">
        <v>1.6929142613216243E-3</v>
      </c>
      <c r="K1230" s="498">
        <v>6.8603942961267057E-4</v>
      </c>
      <c r="L1230" s="498">
        <v>2.9774254924783698E-2</v>
      </c>
      <c r="M1230" s="498">
        <v>1.3543278669314684E-2</v>
      </c>
      <c r="N1230" s="498">
        <v>4.5736172708997882E-3</v>
      </c>
      <c r="O1230" s="499">
        <v>20582.126</v>
      </c>
      <c r="P1230" s="499">
        <v>1043.3725999999999</v>
      </c>
      <c r="Q1230" s="499">
        <v>5061.6972146799999</v>
      </c>
      <c r="R1230" s="499">
        <v>29.579973000000003</v>
      </c>
      <c r="S1230" s="499">
        <v>1.9012348099999998</v>
      </c>
      <c r="T1230" s="499">
        <v>0.77045960000000002</v>
      </c>
      <c r="U1230" s="499">
        <v>33.438108</v>
      </c>
      <c r="V1230" s="499">
        <v>15.209838700000001</v>
      </c>
      <c r="W1230" s="499">
        <v>5.1364209999999995</v>
      </c>
    </row>
    <row r="1231" spans="1:23" customFormat="1" x14ac:dyDescent="0.3">
      <c r="A1231" s="225" t="s">
        <v>529</v>
      </c>
      <c r="B1231" s="496" t="s">
        <v>494</v>
      </c>
      <c r="C1231" s="496" t="s">
        <v>497</v>
      </c>
      <c r="D1231" s="496" t="s">
        <v>530</v>
      </c>
      <c r="E1231" s="497">
        <v>919.07369999999992</v>
      </c>
      <c r="F1231" s="498">
        <v>17.039052472070523</v>
      </c>
      <c r="G1231" s="498">
        <v>0.92214683109744089</v>
      </c>
      <c r="H1231" s="498">
        <v>4.2755014633429296</v>
      </c>
      <c r="I1231" s="498">
        <v>2.5314755497845277E-2</v>
      </c>
      <c r="J1231" s="498">
        <v>1.6929106229456902E-3</v>
      </c>
      <c r="K1231" s="498">
        <v>6.8603823610663655E-4</v>
      </c>
      <c r="L1231" s="498">
        <v>2.8616575580391435E-2</v>
      </c>
      <c r="M1231" s="498">
        <v>1.354326328780815E-2</v>
      </c>
      <c r="N1231" s="498">
        <v>4.5736142814226978E-3</v>
      </c>
      <c r="O1231" s="499">
        <v>15660.145</v>
      </c>
      <c r="P1231" s="499">
        <v>847.52089999999998</v>
      </c>
      <c r="Q1231" s="499">
        <v>3929.5009492700001</v>
      </c>
      <c r="R1231" s="499">
        <v>23.266126</v>
      </c>
      <c r="S1231" s="499">
        <v>1.5559096300000002</v>
      </c>
      <c r="T1231" s="499">
        <v>0.63051970000000002</v>
      </c>
      <c r="U1231" s="499">
        <v>26.300742</v>
      </c>
      <c r="V1231" s="499">
        <v>12.4472571</v>
      </c>
      <c r="W1231" s="499">
        <v>4.2034886</v>
      </c>
    </row>
    <row r="1232" spans="1:23" customFormat="1" x14ac:dyDescent="0.3">
      <c r="A1232" s="225" t="s">
        <v>531</v>
      </c>
      <c r="B1232" s="496" t="s">
        <v>494</v>
      </c>
      <c r="C1232" s="496" t="s">
        <v>497</v>
      </c>
      <c r="D1232" s="496" t="s">
        <v>532</v>
      </c>
      <c r="E1232" s="497">
        <v>492.98160000000001</v>
      </c>
      <c r="F1232" s="498">
        <v>15.804883995670426</v>
      </c>
      <c r="G1232" s="498">
        <v>0.91451060242410676</v>
      </c>
      <c r="H1232" s="498">
        <v>2.8139948181737404</v>
      </c>
      <c r="I1232" s="498">
        <v>2.4324309467128182E-2</v>
      </c>
      <c r="J1232" s="498">
        <v>1.6929114798605058E-3</v>
      </c>
      <c r="K1232" s="498">
        <v>6.8603905297885345E-4</v>
      </c>
      <c r="L1232" s="498">
        <v>2.7496926862990424E-2</v>
      </c>
      <c r="M1232" s="498">
        <v>1.354329127091153E-2</v>
      </c>
      <c r="N1232" s="498">
        <v>4.5736130922533419E-3</v>
      </c>
      <c r="O1232" s="499">
        <v>7791.5169999999998</v>
      </c>
      <c r="P1232" s="499">
        <v>450.83690000000001</v>
      </c>
      <c r="Q1232" s="499">
        <v>1387.2476678549997</v>
      </c>
      <c r="R1232" s="499">
        <v>11.991436999999999</v>
      </c>
      <c r="S1232" s="499">
        <v>0.83457420999999998</v>
      </c>
      <c r="T1232" s="499">
        <v>0.33820462999999995</v>
      </c>
      <c r="U1232" s="499">
        <v>13.555479</v>
      </c>
      <c r="V1232" s="499">
        <v>6.6765933999999998</v>
      </c>
      <c r="W1232" s="499">
        <v>2.2547071000000001</v>
      </c>
    </row>
    <row r="1233" spans="1:23" customFormat="1" x14ac:dyDescent="0.3">
      <c r="A1233" s="225" t="s">
        <v>533</v>
      </c>
      <c r="B1233" s="496" t="s">
        <v>494</v>
      </c>
      <c r="C1233" s="496" t="s">
        <v>497</v>
      </c>
      <c r="D1233" s="496" t="s">
        <v>534</v>
      </c>
      <c r="E1233" s="497">
        <v>550.2283000000001</v>
      </c>
      <c r="F1233" s="498">
        <v>15.55139566612622</v>
      </c>
      <c r="G1233" s="498">
        <v>0.90638449530858356</v>
      </c>
      <c r="H1233" s="498">
        <v>2.7220838152108864</v>
      </c>
      <c r="I1233" s="498">
        <v>2.4036288209821264E-2</v>
      </c>
      <c r="J1233" s="498">
        <v>1.6929131235161837E-3</v>
      </c>
      <c r="K1233" s="498">
        <v>6.8603932222315706E-4</v>
      </c>
      <c r="L1233" s="498">
        <v>2.7171315979203536E-2</v>
      </c>
      <c r="M1233" s="498">
        <v>1.3543301026137693E-2</v>
      </c>
      <c r="N1233" s="498">
        <v>4.5736080823178295E-3</v>
      </c>
      <c r="O1233" s="499">
        <v>8556.8179999999993</v>
      </c>
      <c r="P1233" s="499">
        <v>498.71840000000003</v>
      </c>
      <c r="Q1233" s="499">
        <v>1497.7675501010003</v>
      </c>
      <c r="R1233" s="499">
        <v>13.225446</v>
      </c>
      <c r="S1233" s="499">
        <v>0.93148871</v>
      </c>
      <c r="T1233" s="499">
        <v>0.37747825000000002</v>
      </c>
      <c r="U1233" s="499">
        <v>14.950426999999999</v>
      </c>
      <c r="V1233" s="499">
        <v>7.4519074999999999</v>
      </c>
      <c r="W1233" s="499">
        <v>2.5165286</v>
      </c>
    </row>
    <row r="1234" spans="1:23" customFormat="1" x14ac:dyDescent="0.3">
      <c r="A1234" s="225" t="s">
        <v>535</v>
      </c>
      <c r="B1234" s="496" t="s">
        <v>494</v>
      </c>
      <c r="C1234" s="496" t="s">
        <v>497</v>
      </c>
      <c r="D1234" s="496" t="s">
        <v>536</v>
      </c>
      <c r="E1234" s="497">
        <v>874.8664</v>
      </c>
      <c r="F1234" s="498">
        <v>15.289549352906912</v>
      </c>
      <c r="G1234" s="498">
        <v>0.8979920819910332</v>
      </c>
      <c r="H1234" s="498">
        <v>2.627146354026169</v>
      </c>
      <c r="I1234" s="498">
        <v>2.3738751425360492E-2</v>
      </c>
      <c r="J1234" s="498">
        <v>1.692914952500176E-3</v>
      </c>
      <c r="K1234" s="498">
        <v>6.8603971989323166E-4</v>
      </c>
      <c r="L1234" s="498">
        <v>2.6835049328674643E-2</v>
      </c>
      <c r="M1234" s="498">
        <v>1.3543342503495389E-2</v>
      </c>
      <c r="N1234" s="498">
        <v>4.573617297452503E-3</v>
      </c>
      <c r="O1234" s="499">
        <v>13376.313</v>
      </c>
      <c r="P1234" s="499">
        <v>785.62310000000002</v>
      </c>
      <c r="Q1234" s="499">
        <v>2298.40207302</v>
      </c>
      <c r="R1234" s="499">
        <v>20.768236000000002</v>
      </c>
      <c r="S1234" s="499">
        <v>1.48107441</v>
      </c>
      <c r="T1234" s="499">
        <v>0.60019309999999992</v>
      </c>
      <c r="U1234" s="499">
        <v>23.477083</v>
      </c>
      <c r="V1234" s="499">
        <v>11.848615299999999</v>
      </c>
      <c r="W1234" s="499">
        <v>4.0013041000000005</v>
      </c>
    </row>
    <row r="1235" spans="1:23" customFormat="1" x14ac:dyDescent="0.3">
      <c r="A1235" s="225" t="s">
        <v>537</v>
      </c>
      <c r="B1235" s="496" t="s">
        <v>494</v>
      </c>
      <c r="C1235" s="496" t="s">
        <v>497</v>
      </c>
      <c r="D1235" s="496" t="s">
        <v>538</v>
      </c>
      <c r="E1235" s="497">
        <v>1089.1247000000001</v>
      </c>
      <c r="F1235" s="498">
        <v>15.053225769280596</v>
      </c>
      <c r="G1235" s="498">
        <v>0.89041713956170487</v>
      </c>
      <c r="H1235" s="498">
        <v>2.4736475346211502</v>
      </c>
      <c r="I1235" s="498">
        <v>2.3470284899424283E-2</v>
      </c>
      <c r="J1235" s="498">
        <v>1.6929179643065664E-3</v>
      </c>
      <c r="K1235" s="498">
        <v>6.8603971611331551E-4</v>
      </c>
      <c r="L1235" s="498">
        <v>2.6531477065941118E-2</v>
      </c>
      <c r="M1235" s="498">
        <v>1.3543270573149246E-2</v>
      </c>
      <c r="N1235" s="498">
        <v>4.5736167768484172E-3</v>
      </c>
      <c r="O1235" s="499">
        <v>16394.84</v>
      </c>
      <c r="P1235" s="499">
        <v>969.77530000000002</v>
      </c>
      <c r="Q1235" s="499">
        <v>2694.1106290500002</v>
      </c>
      <c r="R1235" s="499">
        <v>25.562067000000003</v>
      </c>
      <c r="S1235" s="499">
        <v>1.84379877</v>
      </c>
      <c r="T1235" s="499">
        <v>0.74718279999999992</v>
      </c>
      <c r="U1235" s="499">
        <v>28.896087000000001</v>
      </c>
      <c r="V1235" s="499">
        <v>14.750310500000001</v>
      </c>
      <c r="W1235" s="499">
        <v>4.9812389999999995</v>
      </c>
    </row>
    <row r="1236" spans="1:23" customFormat="1" x14ac:dyDescent="0.3">
      <c r="A1236" s="225" t="s">
        <v>539</v>
      </c>
      <c r="B1236" s="496" t="s">
        <v>494</v>
      </c>
      <c r="C1236" s="496" t="s">
        <v>497</v>
      </c>
      <c r="D1236" s="496" t="s">
        <v>540</v>
      </c>
      <c r="E1236" s="497">
        <v>1286.2703999999999</v>
      </c>
      <c r="F1236" s="498">
        <v>14.788398302565311</v>
      </c>
      <c r="G1236" s="498">
        <v>0.88192840323465438</v>
      </c>
      <c r="H1236" s="498">
        <v>2.3814544786461691</v>
      </c>
      <c r="I1236" s="498">
        <v>2.3169300172032257E-2</v>
      </c>
      <c r="J1236" s="498">
        <v>1.6929144136411756E-3</v>
      </c>
      <c r="K1236" s="498">
        <v>6.8603957612645074E-4</v>
      </c>
      <c r="L1236" s="498">
        <v>2.61913311540093E-2</v>
      </c>
      <c r="M1236" s="498">
        <v>1.3543286621537743E-2</v>
      </c>
      <c r="N1236" s="498">
        <v>4.5736238663347927E-3</v>
      </c>
      <c r="O1236" s="499">
        <v>19021.879000000001</v>
      </c>
      <c r="P1236" s="499">
        <v>1134.3984</v>
      </c>
      <c r="Q1236" s="499">
        <v>3063.1944048299993</v>
      </c>
      <c r="R1236" s="499">
        <v>29.801984999999998</v>
      </c>
      <c r="S1236" s="499">
        <v>2.1775457</v>
      </c>
      <c r="T1236" s="499">
        <v>0.88243240000000012</v>
      </c>
      <c r="U1236" s="499">
        <v>33.689134000000003</v>
      </c>
      <c r="V1236" s="499">
        <v>17.420328699999999</v>
      </c>
      <c r="W1236" s="499">
        <v>5.882917</v>
      </c>
    </row>
    <row r="1237" spans="1:23" customFormat="1" x14ac:dyDescent="0.3">
      <c r="A1237" s="225" t="s">
        <v>541</v>
      </c>
      <c r="B1237" s="496" t="s">
        <v>494</v>
      </c>
      <c r="C1237" s="496" t="s">
        <v>497</v>
      </c>
      <c r="D1237" s="496" t="s">
        <v>542</v>
      </c>
      <c r="E1237" s="497">
        <v>1395.6186000000002</v>
      </c>
      <c r="F1237" s="498">
        <v>14.530126640616567</v>
      </c>
      <c r="G1237" s="498">
        <v>0.87364929071595898</v>
      </c>
      <c r="H1237" s="498">
        <v>1.9981168002131811</v>
      </c>
      <c r="I1237" s="498">
        <v>2.2875881705789813E-2</v>
      </c>
      <c r="J1237" s="498">
        <v>1.692913379056427E-3</v>
      </c>
      <c r="K1237" s="498">
        <v>6.8603886477294003E-4</v>
      </c>
      <c r="L1237" s="498">
        <v>2.5859559338059838E-2</v>
      </c>
      <c r="M1237" s="498">
        <v>1.354333769985582E-2</v>
      </c>
      <c r="N1237" s="498">
        <v>4.5736191822035041E-3</v>
      </c>
      <c r="O1237" s="499">
        <v>20278.514999999999</v>
      </c>
      <c r="P1237" s="499">
        <v>1219.2811999999999</v>
      </c>
      <c r="Q1237" s="499">
        <v>2788.60897135</v>
      </c>
      <c r="R1237" s="499">
        <v>31.926005999999997</v>
      </c>
      <c r="S1237" s="499">
        <v>2.3626614000000004</v>
      </c>
      <c r="T1237" s="499">
        <v>0.95744860000000009</v>
      </c>
      <c r="U1237" s="499">
        <v>36.090082000000002</v>
      </c>
      <c r="V1237" s="499">
        <v>18.901334000000002</v>
      </c>
      <c r="W1237" s="499">
        <v>6.3830280000000004</v>
      </c>
    </row>
    <row r="1238" spans="1:23" customFormat="1" x14ac:dyDescent="0.3">
      <c r="A1238" s="225" t="s">
        <v>543</v>
      </c>
      <c r="B1238" s="496" t="s">
        <v>494</v>
      </c>
      <c r="C1238" s="496" t="s">
        <v>497</v>
      </c>
      <c r="D1238" s="496" t="s">
        <v>544</v>
      </c>
      <c r="E1238" s="497">
        <v>1409.5605999999998</v>
      </c>
      <c r="F1238" s="498">
        <v>14.261928149807819</v>
      </c>
      <c r="G1238" s="498">
        <v>0.86505156287711227</v>
      </c>
      <c r="H1238" s="498">
        <v>1.9235401422684488</v>
      </c>
      <c r="I1238" s="498">
        <v>2.2571090593763762E-2</v>
      </c>
      <c r="J1238" s="498">
        <v>1.6929129545760573E-3</v>
      </c>
      <c r="K1238" s="498">
        <v>6.8603939412040899E-4</v>
      </c>
      <c r="L1238" s="498">
        <v>2.5515038516258189E-2</v>
      </c>
      <c r="M1238" s="498">
        <v>1.3543277387293605E-2</v>
      </c>
      <c r="N1238" s="498">
        <v>4.5736132238656507E-3</v>
      </c>
      <c r="O1238" s="499">
        <v>20103.051999999996</v>
      </c>
      <c r="P1238" s="499">
        <v>1219.3425999999999</v>
      </c>
      <c r="Q1238" s="499">
        <v>2711.3463970599996</v>
      </c>
      <c r="R1238" s="499">
        <v>31.81532</v>
      </c>
      <c r="S1238" s="499">
        <v>2.3862633999999998</v>
      </c>
      <c r="T1238" s="499">
        <v>0.96701409999999999</v>
      </c>
      <c r="U1238" s="499">
        <v>35.964993</v>
      </c>
      <c r="V1238" s="499">
        <v>19.090070200000003</v>
      </c>
      <c r="W1238" s="499">
        <v>6.4467849999999993</v>
      </c>
    </row>
    <row r="1239" spans="1:23" customFormat="1" x14ac:dyDescent="0.3">
      <c r="A1239" s="225" t="s">
        <v>545</v>
      </c>
      <c r="B1239" s="496" t="s">
        <v>494</v>
      </c>
      <c r="C1239" s="496" t="s">
        <v>497</v>
      </c>
      <c r="D1239" s="496" t="s">
        <v>546</v>
      </c>
      <c r="E1239" s="497">
        <v>1416.1658</v>
      </c>
      <c r="F1239" s="498">
        <v>13.976552039316301</v>
      </c>
      <c r="G1239" s="498">
        <v>0.85590408976124133</v>
      </c>
      <c r="H1239" s="498">
        <v>1.8288874731157894</v>
      </c>
      <c r="I1239" s="498">
        <v>2.2246885922538168E-2</v>
      </c>
      <c r="J1239" s="498">
        <v>1.6929158294883269E-3</v>
      </c>
      <c r="K1239" s="498">
        <v>6.8603909231532069E-4</v>
      </c>
      <c r="L1239" s="498">
        <v>2.5148512271656327E-2</v>
      </c>
      <c r="M1239" s="498">
        <v>1.3543299026145103E-2</v>
      </c>
      <c r="N1239" s="498">
        <v>4.5736156034837166E-3</v>
      </c>
      <c r="O1239" s="499">
        <v>19793.115000000002</v>
      </c>
      <c r="P1239" s="499">
        <v>1212.1021000000001</v>
      </c>
      <c r="Q1239" s="499">
        <v>2590.0078914750002</v>
      </c>
      <c r="R1239" s="499">
        <v>31.505279000000002</v>
      </c>
      <c r="S1239" s="499">
        <v>2.3974495</v>
      </c>
      <c r="T1239" s="499">
        <v>0.97154510000000005</v>
      </c>
      <c r="U1239" s="499">
        <v>35.614463000000001</v>
      </c>
      <c r="V1239" s="499">
        <v>19.179556900000001</v>
      </c>
      <c r="W1239" s="499">
        <v>6.476998</v>
      </c>
    </row>
    <row r="1240" spans="1:23" customFormat="1" x14ac:dyDescent="0.3">
      <c r="A1240" s="225" t="s">
        <v>547</v>
      </c>
      <c r="B1240" s="496" t="s">
        <v>494</v>
      </c>
      <c r="C1240" s="496" t="s">
        <v>497</v>
      </c>
      <c r="D1240" s="496" t="s">
        <v>548</v>
      </c>
      <c r="E1240" s="497">
        <v>2561.3223999999996</v>
      </c>
      <c r="F1240" s="498">
        <v>13.688609446432828</v>
      </c>
      <c r="G1240" s="498">
        <v>0.84667400714568408</v>
      </c>
      <c r="H1240" s="498">
        <v>1.7500518574194333</v>
      </c>
      <c r="I1240" s="498">
        <v>2.1919681021022579E-2</v>
      </c>
      <c r="J1240" s="498">
        <v>1.6929154642929766E-3</v>
      </c>
      <c r="K1240" s="498">
        <v>6.8604190554066933E-4</v>
      </c>
      <c r="L1240" s="498">
        <v>2.477867682725143E-2</v>
      </c>
      <c r="M1240" s="498">
        <v>1.3543324729444448E-2</v>
      </c>
      <c r="N1240" s="498">
        <v>4.5736249368685498E-3</v>
      </c>
      <c r="O1240" s="499">
        <v>35060.941999999995</v>
      </c>
      <c r="P1240" s="499">
        <v>2168.6051000000002</v>
      </c>
      <c r="Q1240" s="499">
        <v>4482.4470235700001</v>
      </c>
      <c r="R1240" s="499">
        <v>56.143369999999997</v>
      </c>
      <c r="S1240" s="499">
        <v>4.3361023000000003</v>
      </c>
      <c r="T1240" s="499">
        <v>1.7571745000000001</v>
      </c>
      <c r="U1240" s="499">
        <v>63.466180000000008</v>
      </c>
      <c r="V1240" s="499">
        <v>34.688820999999997</v>
      </c>
      <c r="W1240" s="499">
        <v>11.714528</v>
      </c>
    </row>
    <row r="1241" spans="1:23" customFormat="1" x14ac:dyDescent="0.3">
      <c r="A1241" s="225" t="s">
        <v>549</v>
      </c>
      <c r="B1241" s="496" t="s">
        <v>494</v>
      </c>
      <c r="C1241" s="496" t="s">
        <v>497</v>
      </c>
      <c r="D1241" s="496" t="s">
        <v>550</v>
      </c>
      <c r="E1241" s="497">
        <v>3070.9589999999998</v>
      </c>
      <c r="F1241" s="498">
        <v>13.385675289054658</v>
      </c>
      <c r="G1241" s="498">
        <v>0.8369640232904445</v>
      </c>
      <c r="H1241" s="498">
        <v>1.6545025169955052</v>
      </c>
      <c r="I1241" s="498">
        <v>2.1575485052063543E-2</v>
      </c>
      <c r="J1241" s="498">
        <v>1.6929139724756992E-3</v>
      </c>
      <c r="K1241" s="498">
        <v>6.8603787937253477E-4</v>
      </c>
      <c r="L1241" s="498">
        <v>2.4389557138340172E-2</v>
      </c>
      <c r="M1241" s="498">
        <v>1.3543284361660315E-2</v>
      </c>
      <c r="N1241" s="498">
        <v>4.5736263492934951E-3</v>
      </c>
      <c r="O1241" s="499">
        <v>41106.86</v>
      </c>
      <c r="P1241" s="499">
        <v>2570.2822000000001</v>
      </c>
      <c r="Q1241" s="499">
        <v>5080.9093950899996</v>
      </c>
      <c r="R1241" s="499">
        <v>66.257429999999999</v>
      </c>
      <c r="S1241" s="499">
        <v>5.1988694000000004</v>
      </c>
      <c r="T1241" s="499">
        <v>2.1067942</v>
      </c>
      <c r="U1241" s="499">
        <v>74.899329999999992</v>
      </c>
      <c r="V1241" s="499">
        <v>41.590871</v>
      </c>
      <c r="W1241" s="499">
        <v>14.045419000000001</v>
      </c>
    </row>
    <row r="1242" spans="1:23" customFormat="1" x14ac:dyDescent="0.3">
      <c r="A1242" s="225" t="s">
        <v>551</v>
      </c>
      <c r="B1242" s="496" t="s">
        <v>494</v>
      </c>
      <c r="C1242" s="496" t="s">
        <v>497</v>
      </c>
      <c r="D1242" s="496" t="s">
        <v>552</v>
      </c>
      <c r="E1242" s="497">
        <v>3745.9739999999997</v>
      </c>
      <c r="F1242" s="498">
        <v>13.060106663847643</v>
      </c>
      <c r="G1242" s="498">
        <v>0.82652549110057894</v>
      </c>
      <c r="H1242" s="498">
        <v>1.5667418235871364</v>
      </c>
      <c r="I1242" s="498">
        <v>2.1205544939713949E-2</v>
      </c>
      <c r="J1242" s="498">
        <v>1.6929152471426656E-3</v>
      </c>
      <c r="K1242" s="498">
        <v>6.8604074667896796E-4</v>
      </c>
      <c r="L1242" s="498">
        <v>2.3971375668918153E-2</v>
      </c>
      <c r="M1242" s="498">
        <v>1.3543311832917153E-2</v>
      </c>
      <c r="N1242" s="498">
        <v>4.5736286477161886E-3</v>
      </c>
      <c r="O1242" s="499">
        <v>48922.820000000007</v>
      </c>
      <c r="P1242" s="499">
        <v>3096.143</v>
      </c>
      <c r="Q1242" s="499">
        <v>5868.9741358699994</v>
      </c>
      <c r="R1242" s="499">
        <v>79.435420000000008</v>
      </c>
      <c r="S1242" s="499">
        <v>6.3416164999999989</v>
      </c>
      <c r="T1242" s="499">
        <v>2.5698908</v>
      </c>
      <c r="U1242" s="499">
        <v>89.796149999999997</v>
      </c>
      <c r="V1242" s="499">
        <v>50.732893999999995</v>
      </c>
      <c r="W1242" s="499">
        <v>17.132694000000001</v>
      </c>
    </row>
    <row r="1243" spans="1:23" customFormat="1" x14ac:dyDescent="0.3">
      <c r="A1243" s="225" t="s">
        <v>553</v>
      </c>
      <c r="B1243" s="496" t="s">
        <v>494</v>
      </c>
      <c r="C1243" s="496" t="s">
        <v>497</v>
      </c>
      <c r="D1243" s="496" t="s">
        <v>554</v>
      </c>
      <c r="E1243" s="497">
        <v>4715.9570000000003</v>
      </c>
      <c r="F1243" s="498">
        <v>12.707751576191217</v>
      </c>
      <c r="G1243" s="498">
        <v>0.81523410836867261</v>
      </c>
      <c r="H1243" s="498">
        <v>1.4619158436198632</v>
      </c>
      <c r="I1243" s="498">
        <v>2.0805166374502564E-2</v>
      </c>
      <c r="J1243" s="498">
        <v>1.6929110464747664E-3</v>
      </c>
      <c r="K1243" s="498">
        <v>6.8603941893448134E-4</v>
      </c>
      <c r="L1243" s="498">
        <v>2.3518785264581506E-2</v>
      </c>
      <c r="M1243" s="498">
        <v>1.3543284427741813E-2</v>
      </c>
      <c r="N1243" s="498">
        <v>4.573602346247008E-3</v>
      </c>
      <c r="O1243" s="499">
        <v>59929.210000000006</v>
      </c>
      <c r="P1243" s="499">
        <v>3844.6090000000004</v>
      </c>
      <c r="Q1243" s="499">
        <v>6894.3322561299992</v>
      </c>
      <c r="R1243" s="499">
        <v>98.11627</v>
      </c>
      <c r="S1243" s="499">
        <v>7.9836957000000002</v>
      </c>
      <c r="T1243" s="499">
        <v>3.2353323999999999</v>
      </c>
      <c r="U1243" s="499">
        <v>110.91358000000001</v>
      </c>
      <c r="V1243" s="499">
        <v>63.869547000000004</v>
      </c>
      <c r="W1243" s="499">
        <v>21.568912000000001</v>
      </c>
    </row>
    <row r="1244" spans="1:23" customFormat="1" x14ac:dyDescent="0.3">
      <c r="A1244" s="225" t="s">
        <v>555</v>
      </c>
      <c r="B1244" s="496" t="s">
        <v>494</v>
      </c>
      <c r="C1244" s="496" t="s">
        <v>497</v>
      </c>
      <c r="D1244" s="496" t="s">
        <v>556</v>
      </c>
      <c r="E1244" s="497">
        <v>6199.4749999999995</v>
      </c>
      <c r="F1244" s="498">
        <v>12.315710604526998</v>
      </c>
      <c r="G1244" s="498">
        <v>0.80266587090035857</v>
      </c>
      <c r="H1244" s="498">
        <v>1.3579476447102379</v>
      </c>
      <c r="I1244" s="498">
        <v>2.0359740139285987E-2</v>
      </c>
      <c r="J1244" s="498">
        <v>1.6929158356151126E-3</v>
      </c>
      <c r="K1244" s="498">
        <v>6.8604035019094369E-4</v>
      </c>
      <c r="L1244" s="498">
        <v>2.3015269841397862E-2</v>
      </c>
      <c r="M1244" s="498">
        <v>1.3543319877892887E-2</v>
      </c>
      <c r="N1244" s="498">
        <v>4.5736237342678216E-3</v>
      </c>
      <c r="O1244" s="499">
        <v>76350.94</v>
      </c>
      <c r="P1244" s="499">
        <v>4976.107</v>
      </c>
      <c r="Q1244" s="499">
        <v>8418.5624746900012</v>
      </c>
      <c r="R1244" s="499">
        <v>126.21969999999999</v>
      </c>
      <c r="S1244" s="499">
        <v>10.495189399999999</v>
      </c>
      <c r="T1244" s="499">
        <v>4.2530900000000003</v>
      </c>
      <c r="U1244" s="499">
        <v>142.68259</v>
      </c>
      <c r="V1244" s="499">
        <v>83.961472999999998</v>
      </c>
      <c r="W1244" s="499">
        <v>28.354066000000003</v>
      </c>
    </row>
    <row r="1245" spans="1:23" customFormat="1" x14ac:dyDescent="0.3">
      <c r="A1245" s="225" t="s">
        <v>557</v>
      </c>
      <c r="B1245" s="496" t="s">
        <v>494</v>
      </c>
      <c r="C1245" s="496" t="s">
        <v>497</v>
      </c>
      <c r="D1245" s="496" t="s">
        <v>558</v>
      </c>
      <c r="E1245" s="497">
        <v>8496.8940000000002</v>
      </c>
      <c r="F1245" s="498">
        <v>11.86031507513216</v>
      </c>
      <c r="G1245" s="498">
        <v>0.78806914620801438</v>
      </c>
      <c r="H1245" s="498">
        <v>1.2371789589148694</v>
      </c>
      <c r="I1245" s="498">
        <v>1.9842289429525657E-2</v>
      </c>
      <c r="J1245" s="498">
        <v>1.6929137988540282E-3</v>
      </c>
      <c r="K1245" s="498">
        <v>6.8603903967732213E-4</v>
      </c>
      <c r="L1245" s="498">
        <v>2.2430345723978666E-2</v>
      </c>
      <c r="M1245" s="498">
        <v>1.3543333481622816E-2</v>
      </c>
      <c r="N1245" s="498">
        <v>4.5736191365927355E-3</v>
      </c>
      <c r="O1245" s="499">
        <v>100775.84</v>
      </c>
      <c r="P1245" s="499">
        <v>6696.14</v>
      </c>
      <c r="Q1245" s="499">
        <v>10512.17847293</v>
      </c>
      <c r="R1245" s="499">
        <v>168.59782999999999</v>
      </c>
      <c r="S1245" s="499">
        <v>14.384509099999999</v>
      </c>
      <c r="T1245" s="499">
        <v>5.8292010000000003</v>
      </c>
      <c r="U1245" s="499">
        <v>190.58826999999999</v>
      </c>
      <c r="V1245" s="499">
        <v>115.07626900000001</v>
      </c>
      <c r="W1245" s="499">
        <v>38.861556999999998</v>
      </c>
    </row>
    <row r="1246" spans="1:23" customFormat="1" x14ac:dyDescent="0.3">
      <c r="A1246" s="225" t="s">
        <v>559</v>
      </c>
      <c r="B1246" s="496" t="s">
        <v>494</v>
      </c>
      <c r="C1246" s="496" t="s">
        <v>560</v>
      </c>
      <c r="D1246" s="496" t="s">
        <v>561</v>
      </c>
      <c r="E1246" s="497">
        <v>13928841.057000002</v>
      </c>
      <c r="F1246" s="498">
        <v>3.365345703244965</v>
      </c>
      <c r="G1246" s="498">
        <v>0.16335672334966037</v>
      </c>
      <c r="H1246" s="498">
        <v>0.33595870958067892</v>
      </c>
      <c r="I1246" s="498">
        <v>1.0097892011282215E-2</v>
      </c>
      <c r="J1246" s="498">
        <v>3.0505414016944515E-3</v>
      </c>
      <c r="K1246" s="498">
        <v>1.3715432809393137E-3</v>
      </c>
      <c r="L1246" s="498">
        <v>1.1414953818838742E-2</v>
      </c>
      <c r="M1246" s="498">
        <v>2.4404323697783149E-2</v>
      </c>
      <c r="N1246" s="498">
        <v>9.1436687689098357E-3</v>
      </c>
      <c r="O1246" s="499">
        <v>46875365.402357012</v>
      </c>
      <c r="P1246" s="499">
        <v>2275369.8351297402</v>
      </c>
      <c r="Q1246" s="499">
        <v>4679515.4674641006</v>
      </c>
      <c r="R1246" s="499">
        <v>140651.93283590005</v>
      </c>
      <c r="S1246" s="499">
        <v>42490.506322000008</v>
      </c>
      <c r="T1246" s="499">
        <v>19104.008363000001</v>
      </c>
      <c r="U1246" s="499">
        <v>158997.07741560004</v>
      </c>
      <c r="V1246" s="499">
        <v>339923.94589000003</v>
      </c>
      <c r="W1246" s="499">
        <v>127360.70895999999</v>
      </c>
    </row>
    <row r="1247" spans="1:23" customFormat="1" x14ac:dyDescent="0.3">
      <c r="A1247" s="225" t="s">
        <v>562</v>
      </c>
      <c r="B1247" s="496" t="s">
        <v>494</v>
      </c>
      <c r="C1247" s="496" t="s">
        <v>560</v>
      </c>
      <c r="D1247" s="496" t="s">
        <v>500</v>
      </c>
      <c r="E1247" s="497">
        <v>119741.73</v>
      </c>
      <c r="F1247" s="498">
        <v>24.773026132076094</v>
      </c>
      <c r="G1247" s="498">
        <v>2.2178364407295601</v>
      </c>
      <c r="H1247" s="498">
        <v>3.4637166433122357</v>
      </c>
      <c r="I1247" s="498">
        <v>0.17930599708222023</v>
      </c>
      <c r="J1247" s="498">
        <v>3.0505438663697279E-3</v>
      </c>
      <c r="K1247" s="498">
        <v>1.3715454086056717E-3</v>
      </c>
      <c r="L1247" s="498">
        <v>0.20269205422370296</v>
      </c>
      <c r="M1247" s="498">
        <v>2.4404319195989569E-2</v>
      </c>
      <c r="N1247" s="498">
        <v>9.1436644518164238E-3</v>
      </c>
      <c r="O1247" s="499">
        <v>2966365.0063899998</v>
      </c>
      <c r="P1247" s="499">
        <v>265567.57227</v>
      </c>
      <c r="Q1247" s="499">
        <v>414751.42310000001</v>
      </c>
      <c r="R1247" s="499">
        <v>21470.41029</v>
      </c>
      <c r="S1247" s="499">
        <v>365.2774</v>
      </c>
      <c r="T1247" s="499">
        <v>164.23122000000001</v>
      </c>
      <c r="U1247" s="499">
        <v>24270.697229999998</v>
      </c>
      <c r="V1247" s="499">
        <v>2922.2154</v>
      </c>
      <c r="W1247" s="499">
        <v>1094.8782000000001</v>
      </c>
    </row>
    <row r="1248" spans="1:23" customFormat="1" x14ac:dyDescent="0.3">
      <c r="A1248" s="225" t="s">
        <v>563</v>
      </c>
      <c r="B1248" s="496" t="s">
        <v>494</v>
      </c>
      <c r="C1248" s="496" t="s">
        <v>560</v>
      </c>
      <c r="D1248" s="496" t="s">
        <v>502</v>
      </c>
      <c r="E1248" s="497">
        <v>7274.3180000000002</v>
      </c>
      <c r="F1248" s="498">
        <v>24.773013630006275</v>
      </c>
      <c r="G1248" s="498">
        <v>2.2178337960067185</v>
      </c>
      <c r="H1248" s="498">
        <v>3.4162411396367331</v>
      </c>
      <c r="I1248" s="498">
        <v>0.17538147919846228</v>
      </c>
      <c r="J1248" s="498">
        <v>3.0505452194968651E-3</v>
      </c>
      <c r="K1248" s="498">
        <v>1.3715424593755731E-3</v>
      </c>
      <c r="L1248" s="498">
        <v>0.19825667409645822</v>
      </c>
      <c r="M1248" s="498">
        <v>2.4404417018887542E-2</v>
      </c>
      <c r="N1248" s="498">
        <v>9.1436626773808913E-3</v>
      </c>
      <c r="O1248" s="499">
        <v>180206.77896299999</v>
      </c>
      <c r="P1248" s="499">
        <v>16133.228303300002</v>
      </c>
      <c r="Q1248" s="499">
        <v>24850.824414400002</v>
      </c>
      <c r="R1248" s="499">
        <v>1275.7806509999998</v>
      </c>
      <c r="S1248" s="499">
        <v>22.190635999999998</v>
      </c>
      <c r="T1248" s="499">
        <v>9.977036</v>
      </c>
      <c r="U1248" s="499">
        <v>1442.1820929999999</v>
      </c>
      <c r="V1248" s="499">
        <v>177.52548999999999</v>
      </c>
      <c r="W1248" s="499">
        <v>66.51391000000001</v>
      </c>
    </row>
    <row r="1249" spans="1:23" customFormat="1" x14ac:dyDescent="0.3">
      <c r="A1249" s="225" t="s">
        <v>564</v>
      </c>
      <c r="B1249" s="496" t="s">
        <v>494</v>
      </c>
      <c r="C1249" s="496" t="s">
        <v>560</v>
      </c>
      <c r="D1249" s="496" t="s">
        <v>504</v>
      </c>
      <c r="E1249" s="497">
        <v>8889.9660000000003</v>
      </c>
      <c r="F1249" s="498">
        <v>24.582026333958982</v>
      </c>
      <c r="G1249" s="498">
        <v>2.2077474806990263</v>
      </c>
      <c r="H1249" s="498">
        <v>3.3790937089410691</v>
      </c>
      <c r="I1249" s="498">
        <v>0.15553744492386135</v>
      </c>
      <c r="J1249" s="498">
        <v>3.0505476623870105E-3</v>
      </c>
      <c r="K1249" s="498">
        <v>1.371544165635729E-3</v>
      </c>
      <c r="L1249" s="498">
        <v>0.17582423003642531</v>
      </c>
      <c r="M1249" s="498">
        <v>2.4404345303457853E-2</v>
      </c>
      <c r="N1249" s="498">
        <v>9.1436660162704797E-3</v>
      </c>
      <c r="O1249" s="499">
        <v>218533.37832000002</v>
      </c>
      <c r="P1249" s="499">
        <v>19626.800040000002</v>
      </c>
      <c r="Q1249" s="499">
        <v>30040.028183300001</v>
      </c>
      <c r="R1249" s="499">
        <v>1382.7225971</v>
      </c>
      <c r="S1249" s="499">
        <v>27.119265000000002</v>
      </c>
      <c r="T1249" s="499">
        <v>12.192981</v>
      </c>
      <c r="U1249" s="499">
        <v>1563.0714269999999</v>
      </c>
      <c r="V1249" s="499">
        <v>216.9538</v>
      </c>
      <c r="W1249" s="499">
        <v>81.286880000000011</v>
      </c>
    </row>
    <row r="1250" spans="1:23" customFormat="1" x14ac:dyDescent="0.3">
      <c r="A1250" s="225" t="s">
        <v>565</v>
      </c>
      <c r="B1250" s="496" t="s">
        <v>494</v>
      </c>
      <c r="C1250" s="496" t="s">
        <v>560</v>
      </c>
      <c r="D1250" s="496" t="s">
        <v>506</v>
      </c>
      <c r="E1250" s="497">
        <v>13504.724</v>
      </c>
      <c r="F1250" s="498">
        <v>24.266810242104913</v>
      </c>
      <c r="G1250" s="498">
        <v>2.1911011702793779</v>
      </c>
      <c r="H1250" s="498">
        <v>3.3350729114419515</v>
      </c>
      <c r="I1250" s="498">
        <v>0.14167033254437483</v>
      </c>
      <c r="J1250" s="498">
        <v>3.0505442391862286E-3</v>
      </c>
      <c r="K1250" s="498">
        <v>1.3715429504520048E-3</v>
      </c>
      <c r="L1250" s="498">
        <v>0.16014798821508683</v>
      </c>
      <c r="M1250" s="498">
        <v>2.4404335105256501E-2</v>
      </c>
      <c r="N1250" s="498">
        <v>9.1436648390592797E-3</v>
      </c>
      <c r="O1250" s="499">
        <v>327716.57468000002</v>
      </c>
      <c r="P1250" s="499">
        <v>29590.216560699999</v>
      </c>
      <c r="Q1250" s="499">
        <v>45039.239188899999</v>
      </c>
      <c r="R1250" s="499">
        <v>1913.21874</v>
      </c>
      <c r="S1250" s="499">
        <v>41.196758000000003</v>
      </c>
      <c r="T1250" s="499">
        <v>18.522309</v>
      </c>
      <c r="U1250" s="499">
        <v>2162.7543800000003</v>
      </c>
      <c r="V1250" s="499">
        <v>329.57380999999998</v>
      </c>
      <c r="W1250" s="499">
        <v>123.48267</v>
      </c>
    </row>
    <row r="1251" spans="1:23" customFormat="1" x14ac:dyDescent="0.3">
      <c r="A1251" s="225" t="s">
        <v>566</v>
      </c>
      <c r="B1251" s="496" t="s">
        <v>494</v>
      </c>
      <c r="C1251" s="496" t="s">
        <v>560</v>
      </c>
      <c r="D1251" s="496" t="s">
        <v>508</v>
      </c>
      <c r="E1251" s="497">
        <v>17551.95</v>
      </c>
      <c r="F1251" s="498">
        <v>12.251677047222673</v>
      </c>
      <c r="G1251" s="498">
        <v>1.085139988687297</v>
      </c>
      <c r="H1251" s="498">
        <v>2.1718576008249793</v>
      </c>
      <c r="I1251" s="498">
        <v>0.10606540224875299</v>
      </c>
      <c r="J1251" s="498">
        <v>3.0505367779648414E-3</v>
      </c>
      <c r="K1251" s="498">
        <v>1.3715436176607156E-3</v>
      </c>
      <c r="L1251" s="498">
        <v>0.1198997913052396</v>
      </c>
      <c r="M1251" s="498">
        <v>2.4404328294007217E-2</v>
      </c>
      <c r="N1251" s="498">
        <v>9.143636462045527E-3</v>
      </c>
      <c r="O1251" s="499">
        <v>215040.82294899999</v>
      </c>
      <c r="P1251" s="499">
        <v>19046.322824440002</v>
      </c>
      <c r="Q1251" s="499">
        <v>38120.3360168</v>
      </c>
      <c r="R1251" s="499">
        <v>1861.6546370000001</v>
      </c>
      <c r="S1251" s="499">
        <v>53.542868999999996</v>
      </c>
      <c r="T1251" s="499">
        <v>24.073264999999999</v>
      </c>
      <c r="U1251" s="499">
        <v>2104.4751420000002</v>
      </c>
      <c r="V1251" s="499">
        <v>428.34354999999999</v>
      </c>
      <c r="W1251" s="499">
        <v>160.48865000000001</v>
      </c>
    </row>
    <row r="1252" spans="1:23" customFormat="1" x14ac:dyDescent="0.3">
      <c r="A1252" s="225" t="s">
        <v>567</v>
      </c>
      <c r="B1252" s="496" t="s">
        <v>494</v>
      </c>
      <c r="C1252" s="496" t="s">
        <v>560</v>
      </c>
      <c r="D1252" s="496" t="s">
        <v>510</v>
      </c>
      <c r="E1252" s="497">
        <v>23266.224000000002</v>
      </c>
      <c r="F1252" s="498">
        <v>11.786451198312196</v>
      </c>
      <c r="G1252" s="498">
        <v>1.0299699470915433</v>
      </c>
      <c r="H1252" s="498">
        <v>2.0938823819885855</v>
      </c>
      <c r="I1252" s="498">
        <v>9.1555854185879068E-2</v>
      </c>
      <c r="J1252" s="498">
        <v>3.0505401736010099E-3</v>
      </c>
      <c r="K1252" s="498">
        <v>1.3715381576314229E-3</v>
      </c>
      <c r="L1252" s="498">
        <v>0.10349728305719054</v>
      </c>
      <c r="M1252" s="498">
        <v>2.4404312878617516E-2</v>
      </c>
      <c r="N1252" s="498">
        <v>9.1436560569519137E-3</v>
      </c>
      <c r="O1252" s="499">
        <v>274226.21374500002</v>
      </c>
      <c r="P1252" s="499">
        <v>23963.5115023</v>
      </c>
      <c r="Q1252" s="499">
        <v>48716.736528999994</v>
      </c>
      <c r="R1252" s="499">
        <v>2130.1590120000001</v>
      </c>
      <c r="S1252" s="499">
        <v>70.974550999999991</v>
      </c>
      <c r="T1252" s="499">
        <v>31.910513999999999</v>
      </c>
      <c r="U1252" s="499">
        <v>2407.9909710000002</v>
      </c>
      <c r="V1252" s="499">
        <v>567.79620999999997</v>
      </c>
      <c r="W1252" s="499">
        <v>212.73835</v>
      </c>
    </row>
    <row r="1253" spans="1:23" customFormat="1" x14ac:dyDescent="0.3">
      <c r="A1253" s="225" t="s">
        <v>568</v>
      </c>
      <c r="B1253" s="496" t="s">
        <v>494</v>
      </c>
      <c r="C1253" s="496" t="s">
        <v>560</v>
      </c>
      <c r="D1253" s="496" t="s">
        <v>512</v>
      </c>
      <c r="E1253" s="497">
        <v>31654.905000000002</v>
      </c>
      <c r="F1253" s="498">
        <v>11.500876803768641</v>
      </c>
      <c r="G1253" s="498">
        <v>0.94945144027758077</v>
      </c>
      <c r="H1253" s="498">
        <v>2.0141605094344777</v>
      </c>
      <c r="I1253" s="498">
        <v>9.4043517773943722E-2</v>
      </c>
      <c r="J1253" s="498">
        <v>3.0505403506976246E-3</v>
      </c>
      <c r="K1253" s="498">
        <v>1.3715390395264179E-3</v>
      </c>
      <c r="L1253" s="498">
        <v>0.10630945567519473</v>
      </c>
      <c r="M1253" s="498">
        <v>2.4404310801122292E-2</v>
      </c>
      <c r="N1253" s="498">
        <v>9.143648038116051E-3</v>
      </c>
      <c r="O1253" s="499">
        <v>364059.16264</v>
      </c>
      <c r="P1253" s="499">
        <v>30054.795144099997</v>
      </c>
      <c r="Q1253" s="499">
        <v>63758.059580900001</v>
      </c>
      <c r="R1253" s="499">
        <v>2976.9386210000002</v>
      </c>
      <c r="S1253" s="499">
        <v>96.564565000000002</v>
      </c>
      <c r="T1253" s="499">
        <v>43.415938000000004</v>
      </c>
      <c r="U1253" s="499">
        <v>3365.2157200000001</v>
      </c>
      <c r="V1253" s="499">
        <v>772.51614000000006</v>
      </c>
      <c r="W1253" s="499">
        <v>289.44130999999999</v>
      </c>
    </row>
    <row r="1254" spans="1:23" customFormat="1" x14ac:dyDescent="0.3">
      <c r="A1254" s="225" t="s">
        <v>569</v>
      </c>
      <c r="B1254" s="496" t="s">
        <v>494</v>
      </c>
      <c r="C1254" s="496" t="s">
        <v>560</v>
      </c>
      <c r="D1254" s="496" t="s">
        <v>514</v>
      </c>
      <c r="E1254" s="497">
        <v>39771.329999999994</v>
      </c>
      <c r="F1254" s="498">
        <v>10.814293001013544</v>
      </c>
      <c r="G1254" s="498">
        <v>0.61019386801748898</v>
      </c>
      <c r="H1254" s="498">
        <v>1.859139087423026</v>
      </c>
      <c r="I1254" s="498">
        <v>5.3819613721743792E-2</v>
      </c>
      <c r="J1254" s="498">
        <v>3.0505420864728439E-3</v>
      </c>
      <c r="K1254" s="498">
        <v>1.3715407556146601E-3</v>
      </c>
      <c r="L1254" s="498">
        <v>6.0839222364451981E-2</v>
      </c>
      <c r="M1254" s="498">
        <v>2.4404310592580133E-2</v>
      </c>
      <c r="N1254" s="498">
        <v>9.143661778472081E-3</v>
      </c>
      <c r="O1254" s="499">
        <v>430098.81565999996</v>
      </c>
      <c r="P1254" s="499">
        <v>24268.221688899997</v>
      </c>
      <c r="Q1254" s="499">
        <v>73940.434161800003</v>
      </c>
      <c r="R1254" s="499">
        <v>2140.4776178000002</v>
      </c>
      <c r="S1254" s="499">
        <v>121.32411599999999</v>
      </c>
      <c r="T1254" s="499">
        <v>54.547999999999995</v>
      </c>
      <c r="U1254" s="499">
        <v>2419.6567895999997</v>
      </c>
      <c r="V1254" s="499">
        <v>970.59188999999992</v>
      </c>
      <c r="W1254" s="499">
        <v>363.65558999999996</v>
      </c>
    </row>
    <row r="1255" spans="1:23" customFormat="1" x14ac:dyDescent="0.3">
      <c r="A1255" s="225" t="s">
        <v>570</v>
      </c>
      <c r="B1255" s="496" t="s">
        <v>494</v>
      </c>
      <c r="C1255" s="496" t="s">
        <v>560</v>
      </c>
      <c r="D1255" s="496" t="s">
        <v>516</v>
      </c>
      <c r="E1255" s="497">
        <v>52752.51</v>
      </c>
      <c r="F1255" s="498">
        <v>10.262860605874488</v>
      </c>
      <c r="G1255" s="498">
        <v>0.49711769023881514</v>
      </c>
      <c r="H1255" s="498">
        <v>1.7852917275064257</v>
      </c>
      <c r="I1255" s="498">
        <v>5.2150365982585462E-2</v>
      </c>
      <c r="J1255" s="498">
        <v>3.0505405714344202E-3</v>
      </c>
      <c r="K1255" s="498">
        <v>1.3715430791823933E-3</v>
      </c>
      <c r="L1255" s="498">
        <v>5.8952374910691455E-2</v>
      </c>
      <c r="M1255" s="498">
        <v>2.4404362181060197E-2</v>
      </c>
      <c r="N1255" s="498">
        <v>9.1436653914666807E-3</v>
      </c>
      <c r="O1255" s="499">
        <v>541391.65674000001</v>
      </c>
      <c r="P1255" s="499">
        <v>26224.205925499999</v>
      </c>
      <c r="Q1255" s="499">
        <v>94178.6197082</v>
      </c>
      <c r="R1255" s="499">
        <v>2751.0627029999996</v>
      </c>
      <c r="S1255" s="499">
        <v>160.92367199999998</v>
      </c>
      <c r="T1255" s="499">
        <v>72.352339999999998</v>
      </c>
      <c r="U1255" s="499">
        <v>3109.8857470000003</v>
      </c>
      <c r="V1255" s="499">
        <v>1287.3913599999998</v>
      </c>
      <c r="W1255" s="499">
        <v>482.35130000000004</v>
      </c>
    </row>
    <row r="1256" spans="1:23" customFormat="1" x14ac:dyDescent="0.3">
      <c r="A1256" s="225" t="s">
        <v>571</v>
      </c>
      <c r="B1256" s="496" t="s">
        <v>494</v>
      </c>
      <c r="C1256" s="496" t="s">
        <v>560</v>
      </c>
      <c r="D1256" s="496" t="s">
        <v>518</v>
      </c>
      <c r="E1256" s="497">
        <v>67353.289999999994</v>
      </c>
      <c r="F1256" s="498">
        <v>9.8439528798073574</v>
      </c>
      <c r="G1256" s="498">
        <v>0.44648077067950209</v>
      </c>
      <c r="H1256" s="498">
        <v>1.3056165137115057</v>
      </c>
      <c r="I1256" s="498">
        <v>5.0455872029413859E-2</v>
      </c>
      <c r="J1256" s="498">
        <v>3.0505418517788813E-3</v>
      </c>
      <c r="K1256" s="498">
        <v>1.3715417613601355E-3</v>
      </c>
      <c r="L1256" s="498">
        <v>5.7036888353931933E-2</v>
      </c>
      <c r="M1256" s="498">
        <v>2.4404303635353227E-2</v>
      </c>
      <c r="N1256" s="498">
        <v>9.1436617275859871E-3</v>
      </c>
      <c r="O1256" s="499">
        <v>663022.61306</v>
      </c>
      <c r="P1256" s="499">
        <v>30071.948827</v>
      </c>
      <c r="Q1256" s="499">
        <v>87937.567676800012</v>
      </c>
      <c r="R1256" s="499">
        <v>3398.3689810000001</v>
      </c>
      <c r="S1256" s="499">
        <v>205.46402999999998</v>
      </c>
      <c r="T1256" s="499">
        <v>92.377849999999995</v>
      </c>
      <c r="U1256" s="499">
        <v>3841.6220819999999</v>
      </c>
      <c r="V1256" s="499">
        <v>1643.7101399999999</v>
      </c>
      <c r="W1256" s="499">
        <v>615.85569999999996</v>
      </c>
    </row>
    <row r="1257" spans="1:23" customFormat="1" x14ac:dyDescent="0.3">
      <c r="A1257" s="225" t="s">
        <v>572</v>
      </c>
      <c r="B1257" s="496" t="s">
        <v>494</v>
      </c>
      <c r="C1257" s="496" t="s">
        <v>560</v>
      </c>
      <c r="D1257" s="496" t="s">
        <v>520</v>
      </c>
      <c r="E1257" s="497">
        <v>82732.38</v>
      </c>
      <c r="F1257" s="498">
        <v>9.3253830847124171</v>
      </c>
      <c r="G1257" s="498">
        <v>0.37857255837315446</v>
      </c>
      <c r="H1257" s="498">
        <v>1.2504852831624087</v>
      </c>
      <c r="I1257" s="498">
        <v>4.8772927190055451E-2</v>
      </c>
      <c r="J1257" s="498">
        <v>3.0505462311128965E-3</v>
      </c>
      <c r="K1257" s="498">
        <v>1.3715444908027547E-3</v>
      </c>
      <c r="L1257" s="498">
        <v>5.5134459023178109E-2</v>
      </c>
      <c r="M1257" s="498">
        <v>2.4404377101202697E-2</v>
      </c>
      <c r="N1257" s="498">
        <v>9.1436798989706324E-3</v>
      </c>
      <c r="O1257" s="499">
        <v>771511.13700999995</v>
      </c>
      <c r="P1257" s="499">
        <v>31320.2087569</v>
      </c>
      <c r="Q1257" s="499">
        <v>103455.62363100001</v>
      </c>
      <c r="R1257" s="499">
        <v>4035.1003460000002</v>
      </c>
      <c r="S1257" s="499">
        <v>252.37895</v>
      </c>
      <c r="T1257" s="499">
        <v>113.47114000000001</v>
      </c>
      <c r="U1257" s="499">
        <v>4561.4050150000003</v>
      </c>
      <c r="V1257" s="499">
        <v>2019.0322000000001</v>
      </c>
      <c r="W1257" s="499">
        <v>756.47839999999997</v>
      </c>
    </row>
    <row r="1258" spans="1:23" customFormat="1" x14ac:dyDescent="0.3">
      <c r="A1258" s="225" t="s">
        <v>573</v>
      </c>
      <c r="B1258" s="496" t="s">
        <v>494</v>
      </c>
      <c r="C1258" s="496" t="s">
        <v>560</v>
      </c>
      <c r="D1258" s="496" t="s">
        <v>522</v>
      </c>
      <c r="E1258" s="497">
        <v>119258.23</v>
      </c>
      <c r="F1258" s="498">
        <v>8.9588034746113525</v>
      </c>
      <c r="G1258" s="498">
        <v>0.34750884415021088</v>
      </c>
      <c r="H1258" s="498">
        <v>0.8803586977770842</v>
      </c>
      <c r="I1258" s="498">
        <v>3.1716395975355333E-2</v>
      </c>
      <c r="J1258" s="498">
        <v>3.0505414175608678E-3</v>
      </c>
      <c r="K1258" s="498">
        <v>1.371544756282229E-3</v>
      </c>
      <c r="L1258" s="498">
        <v>3.5853130907611157E-2</v>
      </c>
      <c r="M1258" s="498">
        <v>2.4404331675893561E-2</v>
      </c>
      <c r="N1258" s="498">
        <v>9.1436666467379253E-3</v>
      </c>
      <c r="O1258" s="499">
        <v>1068411.0452999999</v>
      </c>
      <c r="P1258" s="499">
        <v>41443.289662700001</v>
      </c>
      <c r="Q1258" s="499">
        <v>104990.020062</v>
      </c>
      <c r="R1258" s="499">
        <v>3782.4412460000003</v>
      </c>
      <c r="S1258" s="499">
        <v>363.80216999999999</v>
      </c>
      <c r="T1258" s="499">
        <v>163.56800000000001</v>
      </c>
      <c r="U1258" s="499">
        <v>4275.7809319999997</v>
      </c>
      <c r="V1258" s="499">
        <v>2910.4173999999998</v>
      </c>
      <c r="W1258" s="499">
        <v>1090.4575000000002</v>
      </c>
    </row>
    <row r="1259" spans="1:23" customFormat="1" x14ac:dyDescent="0.3">
      <c r="A1259" s="225" t="s">
        <v>574</v>
      </c>
      <c r="B1259" s="496" t="s">
        <v>494</v>
      </c>
      <c r="C1259" s="496" t="s">
        <v>560</v>
      </c>
      <c r="D1259" s="496" t="s">
        <v>524</v>
      </c>
      <c r="E1259" s="497">
        <v>155508.86000000002</v>
      </c>
      <c r="F1259" s="498">
        <v>8.6449814485168233</v>
      </c>
      <c r="G1259" s="498">
        <v>0.31920055529247654</v>
      </c>
      <c r="H1259" s="498">
        <v>0.84102805929514235</v>
      </c>
      <c r="I1259" s="498">
        <v>3.0632618881007805E-2</v>
      </c>
      <c r="J1259" s="498">
        <v>3.0505533896911081E-3</v>
      </c>
      <c r="K1259" s="498">
        <v>1.3715486693169766E-3</v>
      </c>
      <c r="L1259" s="498">
        <v>3.4628022075398147E-2</v>
      </c>
      <c r="M1259" s="498">
        <v>2.4404401781351878E-2</v>
      </c>
      <c r="N1259" s="498">
        <v>9.1436712995002344E-3</v>
      </c>
      <c r="O1259" s="499">
        <v>1344371.2097799999</v>
      </c>
      <c r="P1259" s="499">
        <v>49638.514464899999</v>
      </c>
      <c r="Q1259" s="499">
        <v>130787.31472900001</v>
      </c>
      <c r="R1259" s="499">
        <v>4763.6436409999997</v>
      </c>
      <c r="S1259" s="499">
        <v>474.38808</v>
      </c>
      <c r="T1259" s="499">
        <v>213.28797000000003</v>
      </c>
      <c r="U1259" s="499">
        <v>5384.9642370000001</v>
      </c>
      <c r="V1259" s="499">
        <v>3795.1007</v>
      </c>
      <c r="W1259" s="499">
        <v>1421.9219000000003</v>
      </c>
    </row>
    <row r="1260" spans="1:23" customFormat="1" x14ac:dyDescent="0.3">
      <c r="A1260" s="225" t="s">
        <v>575</v>
      </c>
      <c r="B1260" s="496" t="s">
        <v>494</v>
      </c>
      <c r="C1260" s="496" t="s">
        <v>560</v>
      </c>
      <c r="D1260" s="496" t="s">
        <v>526</v>
      </c>
      <c r="E1260" s="497">
        <v>221441.01</v>
      </c>
      <c r="F1260" s="498">
        <v>7.8176961720414839</v>
      </c>
      <c r="G1260" s="498">
        <v>0.29304082176738622</v>
      </c>
      <c r="H1260" s="498">
        <v>0.73643391564191285</v>
      </c>
      <c r="I1260" s="498">
        <v>2.7743022920641482E-2</v>
      </c>
      <c r="J1260" s="498">
        <v>3.0505466896127327E-3</v>
      </c>
      <c r="K1260" s="498">
        <v>1.3715437804406691E-3</v>
      </c>
      <c r="L1260" s="498">
        <v>3.1361559676773509E-2</v>
      </c>
      <c r="M1260" s="498">
        <v>2.4404347234507281E-2</v>
      </c>
      <c r="N1260" s="498">
        <v>9.1436816513797512E-3</v>
      </c>
      <c r="O1260" s="499">
        <v>1731158.53621</v>
      </c>
      <c r="P1260" s="499">
        <v>64891.255543399995</v>
      </c>
      <c r="Q1260" s="499">
        <v>163076.670078</v>
      </c>
      <c r="R1260" s="499">
        <v>6143.4430160000002</v>
      </c>
      <c r="S1260" s="499">
        <v>675.51614000000006</v>
      </c>
      <c r="T1260" s="499">
        <v>303.71604000000002</v>
      </c>
      <c r="U1260" s="499">
        <v>6944.7354500000001</v>
      </c>
      <c r="V1260" s="499">
        <v>5404.1232999999993</v>
      </c>
      <c r="W1260" s="499">
        <v>2024.7861000000003</v>
      </c>
    </row>
    <row r="1261" spans="1:23" customFormat="1" x14ac:dyDescent="0.3">
      <c r="A1261" s="225" t="s">
        <v>576</v>
      </c>
      <c r="B1261" s="496" t="s">
        <v>494</v>
      </c>
      <c r="C1261" s="496" t="s">
        <v>560</v>
      </c>
      <c r="D1261" s="496" t="s">
        <v>528</v>
      </c>
      <c r="E1261" s="497">
        <v>271137.84000000003</v>
      </c>
      <c r="F1261" s="498">
        <v>7.08563250928015</v>
      </c>
      <c r="G1261" s="498">
        <v>0.28550716617754274</v>
      </c>
      <c r="H1261" s="498">
        <v>0.6538699323819942</v>
      </c>
      <c r="I1261" s="498">
        <v>2.5067416078847566E-2</v>
      </c>
      <c r="J1261" s="498">
        <v>3.0505405663776033E-3</v>
      </c>
      <c r="K1261" s="498">
        <v>1.3715406894146533E-3</v>
      </c>
      <c r="L1261" s="498">
        <v>2.8336959577460671E-2</v>
      </c>
      <c r="M1261" s="498">
        <v>2.4404326227574873E-2</v>
      </c>
      <c r="N1261" s="498">
        <v>9.1436647131215628E-3</v>
      </c>
      <c r="O1261" s="499">
        <v>1921183.0936</v>
      </c>
      <c r="P1261" s="499">
        <v>77411.796341900001</v>
      </c>
      <c r="Q1261" s="499">
        <v>177288.88110699999</v>
      </c>
      <c r="R1261" s="499">
        <v>6796.7250499999991</v>
      </c>
      <c r="S1261" s="499">
        <v>827.11698000000001</v>
      </c>
      <c r="T1261" s="499">
        <v>371.87657999999999</v>
      </c>
      <c r="U1261" s="499">
        <v>7683.2220120000002</v>
      </c>
      <c r="V1261" s="499">
        <v>6616.9363000000003</v>
      </c>
      <c r="W1261" s="499">
        <v>2479.1935000000003</v>
      </c>
    </row>
    <row r="1262" spans="1:23" customFormat="1" x14ac:dyDescent="0.3">
      <c r="A1262" s="225" t="s">
        <v>577</v>
      </c>
      <c r="B1262" s="496" t="s">
        <v>494</v>
      </c>
      <c r="C1262" s="496" t="s">
        <v>560</v>
      </c>
      <c r="D1262" s="496" t="s">
        <v>530</v>
      </c>
      <c r="E1262" s="497">
        <v>247030.25</v>
      </c>
      <c r="F1262" s="498">
        <v>6.4077961670686081</v>
      </c>
      <c r="G1262" s="498">
        <v>0.2783791888325417</v>
      </c>
      <c r="H1262" s="498">
        <v>0.58188534290436089</v>
      </c>
      <c r="I1262" s="498">
        <v>2.2595939222018357E-2</v>
      </c>
      <c r="J1262" s="498">
        <v>3.0505501249340921E-3</v>
      </c>
      <c r="K1262" s="498">
        <v>1.371544901889546E-3</v>
      </c>
      <c r="L1262" s="498">
        <v>2.5543156552689395E-2</v>
      </c>
      <c r="M1262" s="498">
        <v>2.4404371124588993E-2</v>
      </c>
      <c r="N1262" s="498">
        <v>9.1436712710285493E-3</v>
      </c>
      <c r="O1262" s="499">
        <v>1582919.4891000001</v>
      </c>
      <c r="P1262" s="499">
        <v>68768.080612099991</v>
      </c>
      <c r="Q1262" s="499">
        <v>143743.28172900001</v>
      </c>
      <c r="R1262" s="499">
        <v>5581.8805150000007</v>
      </c>
      <c r="S1262" s="499">
        <v>753.57816000000003</v>
      </c>
      <c r="T1262" s="499">
        <v>338.81308000000001</v>
      </c>
      <c r="U1262" s="499">
        <v>6309.9323489999997</v>
      </c>
      <c r="V1262" s="499">
        <v>6028.6179000000002</v>
      </c>
      <c r="W1262" s="499">
        <v>2258.7634000000003</v>
      </c>
    </row>
    <row r="1263" spans="1:23" customFormat="1" x14ac:dyDescent="0.3">
      <c r="A1263" s="225" t="s">
        <v>578</v>
      </c>
      <c r="B1263" s="496" t="s">
        <v>494</v>
      </c>
      <c r="C1263" s="496" t="s">
        <v>560</v>
      </c>
      <c r="D1263" s="496" t="s">
        <v>532</v>
      </c>
      <c r="E1263" s="497">
        <v>332752.24</v>
      </c>
      <c r="F1263" s="498">
        <v>5.3696096152500736</v>
      </c>
      <c r="G1263" s="498">
        <v>0.24669520903600828</v>
      </c>
      <c r="H1263" s="498">
        <v>0.41893292325845799</v>
      </c>
      <c r="I1263" s="498">
        <v>1.3676824459543832E-2</v>
      </c>
      <c r="J1263" s="498">
        <v>3.0505478490542993E-3</v>
      </c>
      <c r="K1263" s="498">
        <v>1.371542382404398E-3</v>
      </c>
      <c r="L1263" s="498">
        <v>1.5460694740927965E-2</v>
      </c>
      <c r="M1263" s="498">
        <v>2.4404376060699097E-2</v>
      </c>
      <c r="N1263" s="498">
        <v>9.143673983982796E-3</v>
      </c>
      <c r="O1263" s="499">
        <v>1786749.6274000001</v>
      </c>
      <c r="P1263" s="499">
        <v>82088.383403999993</v>
      </c>
      <c r="Q1263" s="499">
        <v>139400.868624</v>
      </c>
      <c r="R1263" s="499">
        <v>4550.9939749999994</v>
      </c>
      <c r="S1263" s="499">
        <v>1015.07663</v>
      </c>
      <c r="T1263" s="499">
        <v>456.38380000000001</v>
      </c>
      <c r="U1263" s="499">
        <v>5144.5808070000003</v>
      </c>
      <c r="V1263" s="499">
        <v>8120.6108000000004</v>
      </c>
      <c r="W1263" s="499">
        <v>3042.5779999999995</v>
      </c>
    </row>
    <row r="1264" spans="1:23" customFormat="1" x14ac:dyDescent="0.3">
      <c r="A1264" s="225" t="s">
        <v>579</v>
      </c>
      <c r="B1264" s="496" t="s">
        <v>494</v>
      </c>
      <c r="C1264" s="496" t="s">
        <v>560</v>
      </c>
      <c r="D1264" s="496" t="s">
        <v>534</v>
      </c>
      <c r="E1264" s="497">
        <v>381454.5</v>
      </c>
      <c r="F1264" s="498">
        <v>5.2411427142686744</v>
      </c>
      <c r="G1264" s="498">
        <v>0.24085303707755448</v>
      </c>
      <c r="H1264" s="498">
        <v>0.40356540807619257</v>
      </c>
      <c r="I1264" s="498">
        <v>1.3295308258258849E-2</v>
      </c>
      <c r="J1264" s="498">
        <v>3.0505349130761339E-3</v>
      </c>
      <c r="K1264" s="498">
        <v>1.3715407735391772E-3</v>
      </c>
      <c r="L1264" s="498">
        <v>1.5029414845020836E-2</v>
      </c>
      <c r="M1264" s="498">
        <v>2.4404358055810066E-2</v>
      </c>
      <c r="N1264" s="498">
        <v>9.1436504222653023E-3</v>
      </c>
      <c r="O1264" s="499">
        <v>1999257.4735000001</v>
      </c>
      <c r="P1264" s="499">
        <v>91874.474831900006</v>
      </c>
      <c r="Q1264" s="499">
        <v>153941.84095499999</v>
      </c>
      <c r="R1264" s="499">
        <v>5071.5551640000003</v>
      </c>
      <c r="S1264" s="499">
        <v>1163.6402700000001</v>
      </c>
      <c r="T1264" s="499">
        <v>523.18040000000008</v>
      </c>
      <c r="U1264" s="499">
        <v>5733.0379250000005</v>
      </c>
      <c r="V1264" s="499">
        <v>9309.1522000000004</v>
      </c>
      <c r="W1264" s="499">
        <v>3487.8865999999998</v>
      </c>
    </row>
    <row r="1265" spans="1:23" customFormat="1" x14ac:dyDescent="0.3">
      <c r="A1265" s="225" t="s">
        <v>580</v>
      </c>
      <c r="B1265" s="496" t="s">
        <v>494</v>
      </c>
      <c r="C1265" s="496" t="s">
        <v>560</v>
      </c>
      <c r="D1265" s="496" t="s">
        <v>536</v>
      </c>
      <c r="E1265" s="497">
        <v>555725</v>
      </c>
      <c r="F1265" s="498">
        <v>5.1210375554455885</v>
      </c>
      <c r="G1265" s="498">
        <v>0.2353909439039093</v>
      </c>
      <c r="H1265" s="498">
        <v>0.38919432174906654</v>
      </c>
      <c r="I1265" s="498">
        <v>1.2938652256061901E-2</v>
      </c>
      <c r="J1265" s="498">
        <v>3.0505546448333257E-3</v>
      </c>
      <c r="K1265" s="498">
        <v>1.3715423995681317E-3</v>
      </c>
      <c r="L1265" s="498">
        <v>1.46262366872104E-2</v>
      </c>
      <c r="M1265" s="498">
        <v>2.4404330919069687E-2</v>
      </c>
      <c r="N1265" s="498">
        <v>9.1436591839488945E-3</v>
      </c>
      <c r="O1265" s="499">
        <v>2845888.5954999998</v>
      </c>
      <c r="P1265" s="499">
        <v>130812.63230099999</v>
      </c>
      <c r="Q1265" s="499">
        <v>216285.01445399999</v>
      </c>
      <c r="R1265" s="499">
        <v>7190.3325249999998</v>
      </c>
      <c r="S1265" s="499">
        <v>1695.2694799999999</v>
      </c>
      <c r="T1265" s="499">
        <v>762.20040000000006</v>
      </c>
      <c r="U1265" s="499">
        <v>8128.1653829999996</v>
      </c>
      <c r="V1265" s="499">
        <v>13562.096800000001</v>
      </c>
      <c r="W1265" s="499">
        <v>5081.3599999999997</v>
      </c>
    </row>
    <row r="1266" spans="1:23" customFormat="1" x14ac:dyDescent="0.3">
      <c r="A1266" s="225" t="s">
        <v>581</v>
      </c>
      <c r="B1266" s="496" t="s">
        <v>494</v>
      </c>
      <c r="C1266" s="496" t="s">
        <v>560</v>
      </c>
      <c r="D1266" s="496" t="s">
        <v>538</v>
      </c>
      <c r="E1266" s="497">
        <v>724560.9</v>
      </c>
      <c r="F1266" s="498">
        <v>5.0093676175460198</v>
      </c>
      <c r="G1266" s="498">
        <v>0.2303124343999241</v>
      </c>
      <c r="H1266" s="498">
        <v>0.36850640272888036</v>
      </c>
      <c r="I1266" s="498">
        <v>1.2607010684678127E-2</v>
      </c>
      <c r="J1266" s="498">
        <v>3.0505446816133739E-3</v>
      </c>
      <c r="K1266" s="498">
        <v>1.3715410257440057E-3</v>
      </c>
      <c r="L1266" s="498">
        <v>1.4251334907804161E-2</v>
      </c>
      <c r="M1266" s="498">
        <v>2.4404329987996864E-2</v>
      </c>
      <c r="N1266" s="498">
        <v>9.1436496228267349E-3</v>
      </c>
      <c r="O1266" s="499">
        <v>3629591.9093999998</v>
      </c>
      <c r="P1266" s="499">
        <v>166875.38474999997</v>
      </c>
      <c r="Q1266" s="499">
        <v>267005.33081700001</v>
      </c>
      <c r="R1266" s="499">
        <v>9134.5470079999996</v>
      </c>
      <c r="S1266" s="499">
        <v>2210.3053999999997</v>
      </c>
      <c r="T1266" s="499">
        <v>993.76499999999999</v>
      </c>
      <c r="U1266" s="499">
        <v>10325.960047</v>
      </c>
      <c r="V1266" s="499">
        <v>17682.423299999999</v>
      </c>
      <c r="W1266" s="499">
        <v>6625.1310000000003</v>
      </c>
    </row>
    <row r="1267" spans="1:23" customFormat="1" x14ac:dyDescent="0.3">
      <c r="A1267" s="225" t="s">
        <v>582</v>
      </c>
      <c r="B1267" s="496" t="s">
        <v>494</v>
      </c>
      <c r="C1267" s="496" t="s">
        <v>560</v>
      </c>
      <c r="D1267" s="496" t="s">
        <v>540</v>
      </c>
      <c r="E1267" s="497">
        <v>600721.69999999995</v>
      </c>
      <c r="F1267" s="498">
        <v>3.312055589967867</v>
      </c>
      <c r="G1267" s="498">
        <v>0.17251112300970647</v>
      </c>
      <c r="H1267" s="498">
        <v>0.31682183563370531</v>
      </c>
      <c r="I1267" s="498">
        <v>1.0015394612846517E-2</v>
      </c>
      <c r="J1267" s="498">
        <v>3.05053454869368E-3</v>
      </c>
      <c r="K1267" s="498">
        <v>1.3715444273113492E-3</v>
      </c>
      <c r="L1267" s="498">
        <v>1.1321706405811543E-2</v>
      </c>
      <c r="M1267" s="498">
        <v>2.4404341311459202E-2</v>
      </c>
      <c r="N1267" s="498">
        <v>9.1436633635841695E-3</v>
      </c>
      <c r="O1267" s="499">
        <v>1989623.6645</v>
      </c>
      <c r="P1267" s="499">
        <v>103631.17508329998</v>
      </c>
      <c r="Q1267" s="499">
        <v>190321.75169900001</v>
      </c>
      <c r="R1267" s="499">
        <v>6016.4648780000007</v>
      </c>
      <c r="S1267" s="499">
        <v>1832.5223000000001</v>
      </c>
      <c r="T1267" s="499">
        <v>823.91650000000004</v>
      </c>
      <c r="U1267" s="499">
        <v>6801.1947190000001</v>
      </c>
      <c r="V1267" s="499">
        <v>14660.2174</v>
      </c>
      <c r="W1267" s="499">
        <v>5492.7969999999996</v>
      </c>
    </row>
    <row r="1268" spans="1:23" customFormat="1" x14ac:dyDescent="0.3">
      <c r="A1268" s="225" t="s">
        <v>583</v>
      </c>
      <c r="B1268" s="496" t="s">
        <v>494</v>
      </c>
      <c r="C1268" s="496" t="s">
        <v>560</v>
      </c>
      <c r="D1268" s="496" t="s">
        <v>542</v>
      </c>
      <c r="E1268" s="497">
        <v>618189.19999999995</v>
      </c>
      <c r="F1268" s="498">
        <v>2.8585444831938185</v>
      </c>
      <c r="G1268" s="498">
        <v>0.14644312944904248</v>
      </c>
      <c r="H1268" s="498">
        <v>0.26212847365337349</v>
      </c>
      <c r="I1268" s="498">
        <v>7.516518473632345E-3</v>
      </c>
      <c r="J1268" s="498">
        <v>3.0505494110864445E-3</v>
      </c>
      <c r="K1268" s="498">
        <v>1.3715441809724275E-3</v>
      </c>
      <c r="L1268" s="498">
        <v>8.4968925063718375E-3</v>
      </c>
      <c r="M1268" s="498">
        <v>2.4404390435808332E-2</v>
      </c>
      <c r="N1268" s="498">
        <v>9.1436828724927588E-3</v>
      </c>
      <c r="O1268" s="499">
        <v>1767121.3272299999</v>
      </c>
      <c r="P1268" s="499">
        <v>90529.561039599997</v>
      </c>
      <c r="Q1268" s="499">
        <v>162044.99142500001</v>
      </c>
      <c r="R1268" s="499">
        <v>4646.6305419999999</v>
      </c>
      <c r="S1268" s="499">
        <v>1885.8167000000001</v>
      </c>
      <c r="T1268" s="499">
        <v>847.87380000000007</v>
      </c>
      <c r="U1268" s="499">
        <v>5252.6871810000002</v>
      </c>
      <c r="V1268" s="499">
        <v>15086.530600000002</v>
      </c>
      <c r="W1268" s="499">
        <v>5652.5259999999998</v>
      </c>
    </row>
    <row r="1269" spans="1:23" customFormat="1" x14ac:dyDescent="0.3">
      <c r="A1269" s="225" t="s">
        <v>584</v>
      </c>
      <c r="B1269" s="496" t="s">
        <v>494</v>
      </c>
      <c r="C1269" s="496" t="s">
        <v>560</v>
      </c>
      <c r="D1269" s="496" t="s">
        <v>544</v>
      </c>
      <c r="E1269" s="497">
        <v>608712</v>
      </c>
      <c r="F1269" s="498">
        <v>2.7186398270939294</v>
      </c>
      <c r="G1269" s="498">
        <v>0.13746132299905375</v>
      </c>
      <c r="H1269" s="498">
        <v>0.25068374787912839</v>
      </c>
      <c r="I1269" s="498">
        <v>6.6865550375218496E-3</v>
      </c>
      <c r="J1269" s="498">
        <v>3.0505386783897803E-3</v>
      </c>
      <c r="K1269" s="498">
        <v>1.3715440142464746E-3</v>
      </c>
      <c r="L1269" s="498">
        <v>7.5586834069313567E-3</v>
      </c>
      <c r="M1269" s="498">
        <v>2.4404276899420416E-2</v>
      </c>
      <c r="N1269" s="498">
        <v>9.143665641551342E-3</v>
      </c>
      <c r="O1269" s="499">
        <v>1654868.68643</v>
      </c>
      <c r="P1269" s="499">
        <v>83674.356845400005</v>
      </c>
      <c r="Q1269" s="499">
        <v>152594.20553899999</v>
      </c>
      <c r="R1269" s="499">
        <v>4070.1862900000001</v>
      </c>
      <c r="S1269" s="499">
        <v>1856.8995</v>
      </c>
      <c r="T1269" s="499">
        <v>834.87530000000004</v>
      </c>
      <c r="U1269" s="499">
        <v>4601.0612940000001</v>
      </c>
      <c r="V1269" s="499">
        <v>14855.1762</v>
      </c>
      <c r="W1269" s="499">
        <v>5565.8590000000004</v>
      </c>
    </row>
    <row r="1270" spans="1:23" customFormat="1" x14ac:dyDescent="0.3">
      <c r="A1270" s="225" t="s">
        <v>585</v>
      </c>
      <c r="B1270" s="496" t="s">
        <v>494</v>
      </c>
      <c r="C1270" s="496" t="s">
        <v>560</v>
      </c>
      <c r="D1270" s="496" t="s">
        <v>546</v>
      </c>
      <c r="E1270" s="497">
        <v>754453.9</v>
      </c>
      <c r="F1270" s="498">
        <v>2.5462723751577134</v>
      </c>
      <c r="G1270" s="498">
        <v>0.11506411761248765</v>
      </c>
      <c r="H1270" s="498">
        <v>0.23001239625244166</v>
      </c>
      <c r="I1270" s="498">
        <v>4.8896534632533548E-3</v>
      </c>
      <c r="J1270" s="498">
        <v>3.0505369512968256E-3</v>
      </c>
      <c r="K1270" s="498">
        <v>1.3715439737272215E-3</v>
      </c>
      <c r="L1270" s="498">
        <v>5.527421473995959E-3</v>
      </c>
      <c r="M1270" s="498">
        <v>2.4404327421463395E-2</v>
      </c>
      <c r="N1270" s="498">
        <v>9.143662720810377E-3</v>
      </c>
      <c r="O1270" s="499">
        <v>1921045.1239</v>
      </c>
      <c r="P1270" s="499">
        <v>86810.5722828</v>
      </c>
      <c r="Q1270" s="499">
        <v>173533.74940100001</v>
      </c>
      <c r="R1270" s="499">
        <v>3689.0181250000001</v>
      </c>
      <c r="S1270" s="499">
        <v>2301.4895000000001</v>
      </c>
      <c r="T1270" s="499">
        <v>1034.7666999999999</v>
      </c>
      <c r="U1270" s="499">
        <v>4170.1846880000003</v>
      </c>
      <c r="V1270" s="499">
        <v>18411.940000000002</v>
      </c>
      <c r="W1270" s="499">
        <v>6898.4719999999998</v>
      </c>
    </row>
    <row r="1271" spans="1:23" customFormat="1" x14ac:dyDescent="0.3">
      <c r="A1271" s="225" t="s">
        <v>586</v>
      </c>
      <c r="B1271" s="496" t="s">
        <v>494</v>
      </c>
      <c r="C1271" s="496" t="s">
        <v>560</v>
      </c>
      <c r="D1271" s="496" t="s">
        <v>548</v>
      </c>
      <c r="E1271" s="497">
        <v>1008665.5</v>
      </c>
      <c r="F1271" s="498">
        <v>2.4227735564466122</v>
      </c>
      <c r="G1271" s="498">
        <v>0.10792989790312051</v>
      </c>
      <c r="H1271" s="498">
        <v>0.22093270015381708</v>
      </c>
      <c r="I1271" s="498">
        <v>3.9500233209126311E-3</v>
      </c>
      <c r="J1271" s="498">
        <v>3.050537071011153E-3</v>
      </c>
      <c r="K1271" s="498">
        <v>1.3715416062113754E-3</v>
      </c>
      <c r="L1271" s="498">
        <v>4.4652237505892686E-3</v>
      </c>
      <c r="M1271" s="498">
        <v>2.4404294585271335E-2</v>
      </c>
      <c r="N1271" s="498">
        <v>9.1436685402643391E-3</v>
      </c>
      <c r="O1271" s="499">
        <v>2443768.1007000003</v>
      </c>
      <c r="P1271" s="499">
        <v>108865.1644334</v>
      </c>
      <c r="Q1271" s="499">
        <v>222847.19246699999</v>
      </c>
      <c r="R1271" s="499">
        <v>3984.2522479999998</v>
      </c>
      <c r="S1271" s="499">
        <v>3076.9715000000001</v>
      </c>
      <c r="T1271" s="499">
        <v>1383.4267</v>
      </c>
      <c r="U1271" s="499">
        <v>4503.9171470000001</v>
      </c>
      <c r="V1271" s="499">
        <v>24615.770000000004</v>
      </c>
      <c r="W1271" s="499">
        <v>9222.9030000000002</v>
      </c>
    </row>
    <row r="1272" spans="1:23" customFormat="1" x14ac:dyDescent="0.3">
      <c r="A1272" s="225" t="s">
        <v>587</v>
      </c>
      <c r="B1272" s="496" t="s">
        <v>494</v>
      </c>
      <c r="C1272" s="496" t="s">
        <v>560</v>
      </c>
      <c r="D1272" s="496" t="s">
        <v>550</v>
      </c>
      <c r="E1272" s="497">
        <v>1055759.2</v>
      </c>
      <c r="F1272" s="498">
        <v>2.2072382911747299</v>
      </c>
      <c r="G1272" s="498">
        <v>9.3320040002492999E-2</v>
      </c>
      <c r="H1272" s="498">
        <v>0.20561380602224447</v>
      </c>
      <c r="I1272" s="498">
        <v>3.4148778888216172E-3</v>
      </c>
      <c r="J1272" s="498">
        <v>3.0505407861944273E-3</v>
      </c>
      <c r="K1272" s="498">
        <v>1.371544856061875E-3</v>
      </c>
      <c r="L1272" s="498">
        <v>3.8602884587697651E-3</v>
      </c>
      <c r="M1272" s="498">
        <v>2.4404303557099005E-2</v>
      </c>
      <c r="N1272" s="498">
        <v>9.143687310515505E-3</v>
      </c>
      <c r="O1272" s="499">
        <v>2330312.1324999998</v>
      </c>
      <c r="P1272" s="499">
        <v>98523.490776999999</v>
      </c>
      <c r="Q1272" s="499">
        <v>217078.66735499998</v>
      </c>
      <c r="R1272" s="499">
        <v>3605.2887479999995</v>
      </c>
      <c r="S1272" s="499">
        <v>3220.6364999999996</v>
      </c>
      <c r="T1272" s="499">
        <v>1448.0211000000002</v>
      </c>
      <c r="U1272" s="499">
        <v>4075.5350550000003</v>
      </c>
      <c r="V1272" s="499">
        <v>25765.067999999999</v>
      </c>
      <c r="W1272" s="499">
        <v>9653.5320000000011</v>
      </c>
    </row>
    <row r="1273" spans="1:23" customFormat="1" x14ac:dyDescent="0.3">
      <c r="A1273" s="225" t="s">
        <v>588</v>
      </c>
      <c r="B1273" s="496" t="s">
        <v>494</v>
      </c>
      <c r="C1273" s="496" t="s">
        <v>560</v>
      </c>
      <c r="D1273" s="496" t="s">
        <v>552</v>
      </c>
      <c r="E1273" s="497">
        <v>1094117.5</v>
      </c>
      <c r="F1273" s="498">
        <v>2.1031497514663644</v>
      </c>
      <c r="G1273" s="498">
        <v>8.7481333988534138E-2</v>
      </c>
      <c r="H1273" s="498">
        <v>0.19836909271627592</v>
      </c>
      <c r="I1273" s="498">
        <v>3.3579517327892113E-3</v>
      </c>
      <c r="J1273" s="498">
        <v>3.0505433831375514E-3</v>
      </c>
      <c r="K1273" s="498">
        <v>1.3715467488638106E-3</v>
      </c>
      <c r="L1273" s="498">
        <v>3.7959263936460205E-3</v>
      </c>
      <c r="M1273" s="498">
        <v>2.4404328602732339E-2</v>
      </c>
      <c r="N1273" s="498">
        <v>9.1436760676983954E-3</v>
      </c>
      <c r="O1273" s="499">
        <v>2301092.9482</v>
      </c>
      <c r="P1273" s="499">
        <v>95714.858440199998</v>
      </c>
      <c r="Q1273" s="499">
        <v>217039.09580000001</v>
      </c>
      <c r="R1273" s="499">
        <v>3673.993755</v>
      </c>
      <c r="S1273" s="499">
        <v>3337.6529</v>
      </c>
      <c r="T1273" s="499">
        <v>1500.6333000000002</v>
      </c>
      <c r="U1273" s="499">
        <v>4153.189496</v>
      </c>
      <c r="V1273" s="499">
        <v>26701.203000000001</v>
      </c>
      <c r="W1273" s="499">
        <v>10004.255999999999</v>
      </c>
    </row>
    <row r="1274" spans="1:23" customFormat="1" x14ac:dyDescent="0.3">
      <c r="A1274" s="225" t="s">
        <v>589</v>
      </c>
      <c r="B1274" s="496" t="s">
        <v>494</v>
      </c>
      <c r="C1274" s="496" t="s">
        <v>560</v>
      </c>
      <c r="D1274" s="496" t="s">
        <v>554</v>
      </c>
      <c r="E1274" s="497">
        <v>1132178</v>
      </c>
      <c r="F1274" s="498">
        <v>1.6831547789746844</v>
      </c>
      <c r="G1274" s="498">
        <v>7.1454782595404609E-2</v>
      </c>
      <c r="H1274" s="498">
        <v>0.18133757501823919</v>
      </c>
      <c r="I1274" s="498">
        <v>2.7304306345821944E-3</v>
      </c>
      <c r="J1274" s="498">
        <v>3.0505363114280617E-3</v>
      </c>
      <c r="K1274" s="498">
        <v>1.3715448454218329E-3</v>
      </c>
      <c r="L1274" s="498">
        <v>3.0865587513624181E-3</v>
      </c>
      <c r="M1274" s="498">
        <v>2.4404340130262204E-2</v>
      </c>
      <c r="N1274" s="498">
        <v>9.1436629222613405E-3</v>
      </c>
      <c r="O1274" s="499">
        <v>1905630.8113500001</v>
      </c>
      <c r="P1274" s="499">
        <v>80899.532849299998</v>
      </c>
      <c r="Q1274" s="499">
        <v>205306.41300900001</v>
      </c>
      <c r="R1274" s="499">
        <v>3091.3334949999999</v>
      </c>
      <c r="S1274" s="499">
        <v>3453.7501000000002</v>
      </c>
      <c r="T1274" s="499">
        <v>1552.8328999999999</v>
      </c>
      <c r="U1274" s="499">
        <v>3494.5339139999996</v>
      </c>
      <c r="V1274" s="499">
        <v>27630.057000000001</v>
      </c>
      <c r="W1274" s="499">
        <v>10352.254000000001</v>
      </c>
    </row>
    <row r="1275" spans="1:23" customFormat="1" x14ac:dyDescent="0.3">
      <c r="A1275" s="225" t="s">
        <v>590</v>
      </c>
      <c r="B1275" s="496" t="s">
        <v>494</v>
      </c>
      <c r="C1275" s="496" t="s">
        <v>560</v>
      </c>
      <c r="D1275" s="496" t="s">
        <v>556</v>
      </c>
      <c r="E1275" s="497">
        <v>1161928.8999999999</v>
      </c>
      <c r="F1275" s="498">
        <v>1.6183120867894758</v>
      </c>
      <c r="G1275" s="498">
        <v>6.7273107273431276E-2</v>
      </c>
      <c r="H1275" s="498">
        <v>0.17585278090079351</v>
      </c>
      <c r="I1275" s="498">
        <v>2.6919518560903342E-3</v>
      </c>
      <c r="J1275" s="498">
        <v>3.0505351058915911E-3</v>
      </c>
      <c r="K1275" s="498">
        <v>1.3715439042784802E-3</v>
      </c>
      <c r="L1275" s="498">
        <v>3.0430658433575415E-3</v>
      </c>
      <c r="M1275" s="498">
        <v>2.4404277232453725E-2</v>
      </c>
      <c r="N1275" s="498">
        <v>9.1436644703475414E-3</v>
      </c>
      <c r="O1275" s="499">
        <v>1880363.58286</v>
      </c>
      <c r="P1275" s="499">
        <v>78166.5675338</v>
      </c>
      <c r="Q1275" s="499">
        <v>204328.42827400001</v>
      </c>
      <c r="R1275" s="499">
        <v>3127.856659</v>
      </c>
      <c r="S1275" s="499">
        <v>3544.5048999999999</v>
      </c>
      <c r="T1275" s="499">
        <v>1593.6364999999998</v>
      </c>
      <c r="U1275" s="499">
        <v>3535.8261480000001</v>
      </c>
      <c r="V1275" s="499">
        <v>28356.035</v>
      </c>
      <c r="W1275" s="499">
        <v>10624.288</v>
      </c>
    </row>
    <row r="1276" spans="1:23" customFormat="1" x14ac:dyDescent="0.3">
      <c r="A1276" s="225" t="s">
        <v>591</v>
      </c>
      <c r="B1276" s="496" t="s">
        <v>494</v>
      </c>
      <c r="C1276" s="496" t="s">
        <v>560</v>
      </c>
      <c r="D1276" s="496" t="s">
        <v>558</v>
      </c>
      <c r="E1276" s="497">
        <v>1188744.8</v>
      </c>
      <c r="F1276" s="498">
        <v>1.5905202398614067</v>
      </c>
      <c r="G1276" s="498">
        <v>6.6144316273181597E-2</v>
      </c>
      <c r="H1276" s="498">
        <v>0.17227262529939141</v>
      </c>
      <c r="I1276" s="498">
        <v>2.6574972946253896E-3</v>
      </c>
      <c r="J1276" s="498">
        <v>3.0505448267786322E-3</v>
      </c>
      <c r="K1276" s="498">
        <v>1.3715405526905356E-3</v>
      </c>
      <c r="L1276" s="498">
        <v>3.0041208861649703E-3</v>
      </c>
      <c r="M1276" s="498">
        <v>2.4404311169226565E-2</v>
      </c>
      <c r="N1276" s="498">
        <v>9.1436774318592179E-3</v>
      </c>
      <c r="O1276" s="499">
        <v>1890722.6644299999</v>
      </c>
      <c r="P1276" s="499">
        <v>78628.712019300001</v>
      </c>
      <c r="Q1276" s="499">
        <v>204788.187507</v>
      </c>
      <c r="R1276" s="499">
        <v>3159.0860899999998</v>
      </c>
      <c r="S1276" s="499">
        <v>3626.3192999999997</v>
      </c>
      <c r="T1276" s="499">
        <v>1630.4117000000001</v>
      </c>
      <c r="U1276" s="499">
        <v>3571.1330820000003</v>
      </c>
      <c r="V1276" s="499">
        <v>29010.498</v>
      </c>
      <c r="W1276" s="499">
        <v>10869.499</v>
      </c>
    </row>
    <row r="1277" spans="1:23" customFormat="1" x14ac:dyDescent="0.3">
      <c r="A1277" s="225" t="s">
        <v>592</v>
      </c>
      <c r="B1277" s="496" t="s">
        <v>494</v>
      </c>
      <c r="C1277" s="496" t="s">
        <v>593</v>
      </c>
      <c r="D1277" s="496" t="s">
        <v>594</v>
      </c>
      <c r="E1277" s="497">
        <v>8753267.8790000007</v>
      </c>
      <c r="F1277" s="498">
        <v>3.4107741558299902</v>
      </c>
      <c r="G1277" s="498">
        <v>0.20737257739012244</v>
      </c>
      <c r="H1277" s="498">
        <v>0.29927435947406128</v>
      </c>
      <c r="I1277" s="498">
        <v>1.1761797528794674E-2</v>
      </c>
      <c r="J1277" s="498">
        <v>3.4763800918287879E-3</v>
      </c>
      <c r="K1277" s="498">
        <v>1.3937937100348165E-3</v>
      </c>
      <c r="L1277" s="498">
        <v>1.3295888913409546E-2</v>
      </c>
      <c r="M1277" s="498">
        <v>2.7811050829831454E-2</v>
      </c>
      <c r="N1277" s="498">
        <v>9.2920058044986976E-3</v>
      </c>
      <c r="O1277" s="499">
        <v>29855419.860749997</v>
      </c>
      <c r="P1277" s="499">
        <v>1815187.7206544005</v>
      </c>
      <c r="Q1277" s="499">
        <v>2619628.6377926003</v>
      </c>
      <c r="R1277" s="499">
        <v>102954.1645081</v>
      </c>
      <c r="S1277" s="499">
        <v>30429.686193000001</v>
      </c>
      <c r="T1277" s="499">
        <v>12200.249712000001</v>
      </c>
      <c r="U1277" s="499">
        <v>116382.4773485</v>
      </c>
      <c r="V1277" s="499">
        <v>243437.57790999999</v>
      </c>
      <c r="W1277" s="499">
        <v>81335.415940000006</v>
      </c>
    </row>
    <row r="1278" spans="1:23" customFormat="1" x14ac:dyDescent="0.3">
      <c r="A1278" s="225" t="s">
        <v>595</v>
      </c>
      <c r="B1278" s="496" t="s">
        <v>494</v>
      </c>
      <c r="C1278" s="496" t="s">
        <v>593</v>
      </c>
      <c r="D1278" s="496" t="s">
        <v>500</v>
      </c>
      <c r="E1278" s="497">
        <v>46879.189999999995</v>
      </c>
      <c r="F1278" s="498">
        <v>30.886786698532976</v>
      </c>
      <c r="G1278" s="498">
        <v>3.2987409861177213</v>
      </c>
      <c r="H1278" s="498">
        <v>3.9896497668795048</v>
      </c>
      <c r="I1278" s="498">
        <v>0.20298376593110934</v>
      </c>
      <c r="J1278" s="498">
        <v>3.476485323231907E-3</v>
      </c>
      <c r="K1278" s="498">
        <v>1.3943681620778858E-3</v>
      </c>
      <c r="L1278" s="498">
        <v>0.22945903800812259</v>
      </c>
      <c r="M1278" s="498">
        <v>2.7811925291371289E-2</v>
      </c>
      <c r="N1278" s="498">
        <v>9.2958417156951741E-3</v>
      </c>
      <c r="O1278" s="499">
        <v>1447947.54213</v>
      </c>
      <c r="P1278" s="499">
        <v>154642.30544900001</v>
      </c>
      <c r="Q1278" s="499">
        <v>187031.549455</v>
      </c>
      <c r="R1278" s="499">
        <v>9515.7145300000011</v>
      </c>
      <c r="S1278" s="499">
        <v>162.97481599999998</v>
      </c>
      <c r="T1278" s="499">
        <v>65.366849999999999</v>
      </c>
      <c r="U1278" s="499">
        <v>10756.85384</v>
      </c>
      <c r="V1278" s="499">
        <v>1303.80053</v>
      </c>
      <c r="W1278" s="499">
        <v>435.78153000000003</v>
      </c>
    </row>
    <row r="1279" spans="1:23" customFormat="1" x14ac:dyDescent="0.3">
      <c r="A1279" s="225" t="s">
        <v>596</v>
      </c>
      <c r="B1279" s="496" t="s">
        <v>494</v>
      </c>
      <c r="C1279" s="496" t="s">
        <v>593</v>
      </c>
      <c r="D1279" s="496" t="s">
        <v>502</v>
      </c>
      <c r="E1279" s="497">
        <v>10141.589999999998</v>
      </c>
      <c r="F1279" s="498">
        <v>30.374798414252602</v>
      </c>
      <c r="G1279" s="498">
        <v>3.2773054750980868</v>
      </c>
      <c r="H1279" s="498">
        <v>3.9530739851936434</v>
      </c>
      <c r="I1279" s="498">
        <v>0.18225134086469677</v>
      </c>
      <c r="J1279" s="498">
        <v>3.4754978262777339E-3</v>
      </c>
      <c r="K1279" s="498">
        <v>1.3891307970446451E-3</v>
      </c>
      <c r="L1279" s="498">
        <v>0.20602197120964269</v>
      </c>
      <c r="M1279" s="498">
        <v>2.7804019882483915E-2</v>
      </c>
      <c r="N1279" s="498">
        <v>9.260909778446973E-3</v>
      </c>
      <c r="O1279" s="499">
        <v>308048.75185</v>
      </c>
      <c r="P1279" s="499">
        <v>33237.088433199999</v>
      </c>
      <c r="Q1279" s="499">
        <v>40090.455597499997</v>
      </c>
      <c r="R1279" s="499">
        <v>1848.3183759999999</v>
      </c>
      <c r="S1279" s="499">
        <v>35.247073999999998</v>
      </c>
      <c r="T1279" s="499">
        <v>14.087994999999999</v>
      </c>
      <c r="U1279" s="499">
        <v>2089.390363</v>
      </c>
      <c r="V1279" s="499">
        <v>281.97696999999999</v>
      </c>
      <c r="W1279" s="499">
        <v>93.920350000000013</v>
      </c>
    </row>
    <row r="1280" spans="1:23" customFormat="1" x14ac:dyDescent="0.3">
      <c r="A1280" s="225" t="s">
        <v>597</v>
      </c>
      <c r="B1280" s="496" t="s">
        <v>494</v>
      </c>
      <c r="C1280" s="496" t="s">
        <v>593</v>
      </c>
      <c r="D1280" s="496" t="s">
        <v>504</v>
      </c>
      <c r="E1280" s="497">
        <v>9643.1139999999996</v>
      </c>
      <c r="F1280" s="498">
        <v>30.715414148375721</v>
      </c>
      <c r="G1280" s="498">
        <v>3.3035425283264308</v>
      </c>
      <c r="H1280" s="498">
        <v>3.962090522573932</v>
      </c>
      <c r="I1280" s="498">
        <v>0.15967368507724786</v>
      </c>
      <c r="J1280" s="498">
        <v>3.4767657003743815E-3</v>
      </c>
      <c r="K1280" s="498">
        <v>1.3958678700676981E-3</v>
      </c>
      <c r="L1280" s="498">
        <v>0.18049945650336605</v>
      </c>
      <c r="M1280" s="498">
        <v>2.7814143854360734E-2</v>
      </c>
      <c r="N1280" s="498">
        <v>9.3058383422616395E-3</v>
      </c>
      <c r="O1280" s="499">
        <v>296192.24018999998</v>
      </c>
      <c r="P1280" s="499">
        <v>31856.437204500002</v>
      </c>
      <c r="Q1280" s="499">
        <v>38206.890587499998</v>
      </c>
      <c r="R1280" s="499">
        <v>1539.7515479999997</v>
      </c>
      <c r="S1280" s="499">
        <v>33.526848000000001</v>
      </c>
      <c r="T1280" s="499">
        <v>13.460512999999999</v>
      </c>
      <c r="U1280" s="499">
        <v>1740.576836</v>
      </c>
      <c r="V1280" s="499">
        <v>268.21495999999996</v>
      </c>
      <c r="W1280" s="499">
        <v>89.737260000000006</v>
      </c>
    </row>
    <row r="1281" spans="1:23" customFormat="1" x14ac:dyDescent="0.3">
      <c r="A1281" s="225" t="s">
        <v>598</v>
      </c>
      <c r="B1281" s="496" t="s">
        <v>494</v>
      </c>
      <c r="C1281" s="496" t="s">
        <v>593</v>
      </c>
      <c r="D1281" s="496" t="s">
        <v>506</v>
      </c>
      <c r="E1281" s="497">
        <v>12657.103000000001</v>
      </c>
      <c r="F1281" s="498">
        <v>30.442700879498251</v>
      </c>
      <c r="G1281" s="498">
        <v>3.2825465537177032</v>
      </c>
      <c r="H1281" s="498">
        <v>3.9545152953009861</v>
      </c>
      <c r="I1281" s="498">
        <v>0.15670149764918556</v>
      </c>
      <c r="J1281" s="498">
        <v>3.4757441730544503E-3</v>
      </c>
      <c r="K1281" s="498">
        <v>1.3904728435882995E-3</v>
      </c>
      <c r="L1281" s="498">
        <v>0.17714037035173055</v>
      </c>
      <c r="M1281" s="498">
        <v>2.7805956860744517E-2</v>
      </c>
      <c r="N1281" s="498">
        <v>9.2698597775494121E-3</v>
      </c>
      <c r="O1281" s="499">
        <v>385316.40062999999</v>
      </c>
      <c r="P1281" s="499">
        <v>41547.529832700005</v>
      </c>
      <c r="Q1281" s="499">
        <v>50052.7074077</v>
      </c>
      <c r="R1281" s="499">
        <v>1983.3869959999997</v>
      </c>
      <c r="S1281" s="499">
        <v>43.992852000000006</v>
      </c>
      <c r="T1281" s="499">
        <v>17.599357999999999</v>
      </c>
      <c r="U1281" s="499">
        <v>2242.0839129999999</v>
      </c>
      <c r="V1281" s="499">
        <v>351.94286000000005</v>
      </c>
      <c r="W1281" s="499">
        <v>117.32957</v>
      </c>
    </row>
    <row r="1282" spans="1:23" customFormat="1" x14ac:dyDescent="0.3">
      <c r="A1282" s="225" t="s">
        <v>599</v>
      </c>
      <c r="B1282" s="496" t="s">
        <v>494</v>
      </c>
      <c r="C1282" s="496" t="s">
        <v>593</v>
      </c>
      <c r="D1282" s="496" t="s">
        <v>508</v>
      </c>
      <c r="E1282" s="497">
        <v>12776.473000000002</v>
      </c>
      <c r="F1282" s="498">
        <v>17.199313839586242</v>
      </c>
      <c r="G1282" s="498">
        <v>1.961543488973835</v>
      </c>
      <c r="H1282" s="498">
        <v>2.0875096742896098</v>
      </c>
      <c r="I1282" s="498">
        <v>0.10286042971327061</v>
      </c>
      <c r="J1282" s="498">
        <v>3.4759255547286011E-3</v>
      </c>
      <c r="K1282" s="498">
        <v>1.391385791681319E-3</v>
      </c>
      <c r="L1282" s="498">
        <v>0.11627653547266131</v>
      </c>
      <c r="M1282" s="498">
        <v>2.7807379235255295E-2</v>
      </c>
      <c r="N1282" s="498">
        <v>9.2759605878711578E-3</v>
      </c>
      <c r="O1282" s="499">
        <v>219746.56889</v>
      </c>
      <c r="P1282" s="499">
        <v>25061.607425200003</v>
      </c>
      <c r="Q1282" s="499">
        <v>26671.010990799998</v>
      </c>
      <c r="R1282" s="499">
        <v>1314.193503</v>
      </c>
      <c r="S1282" s="499">
        <v>44.410069</v>
      </c>
      <c r="T1282" s="499">
        <v>17.777003000000001</v>
      </c>
      <c r="U1282" s="499">
        <v>1485.6040159999998</v>
      </c>
      <c r="V1282" s="499">
        <v>355.28022999999996</v>
      </c>
      <c r="W1282" s="499">
        <v>118.51406</v>
      </c>
    </row>
    <row r="1283" spans="1:23" customFormat="1" x14ac:dyDescent="0.3">
      <c r="A1283" s="225" t="s">
        <v>600</v>
      </c>
      <c r="B1283" s="496" t="s">
        <v>494</v>
      </c>
      <c r="C1283" s="496" t="s">
        <v>593</v>
      </c>
      <c r="D1283" s="496" t="s">
        <v>510</v>
      </c>
      <c r="E1283" s="497">
        <v>22816.109</v>
      </c>
      <c r="F1283" s="498">
        <v>17.10586871275904</v>
      </c>
      <c r="G1283" s="498">
        <v>1.9436931086277682</v>
      </c>
      <c r="H1283" s="498">
        <v>2.0756201562895757</v>
      </c>
      <c r="I1283" s="498">
        <v>0.10386519734806667</v>
      </c>
      <c r="J1283" s="498">
        <v>3.4763589181661075E-3</v>
      </c>
      <c r="K1283" s="498">
        <v>1.3937068323086992E-3</v>
      </c>
      <c r="L1283" s="498">
        <v>0.11741263205746433</v>
      </c>
      <c r="M1283" s="498">
        <v>2.7810887035997239E-2</v>
      </c>
      <c r="N1283" s="498">
        <v>9.2914322069551827E-3</v>
      </c>
      <c r="O1283" s="499">
        <v>390289.36508999998</v>
      </c>
      <c r="P1283" s="499">
        <v>44347.513829000003</v>
      </c>
      <c r="Q1283" s="499">
        <v>47357.5757285</v>
      </c>
      <c r="R1283" s="499">
        <v>2369.7996640000001</v>
      </c>
      <c r="S1283" s="499">
        <v>79.316983999999991</v>
      </c>
      <c r="T1283" s="499">
        <v>31.798967000000001</v>
      </c>
      <c r="U1283" s="499">
        <v>2678.8994110000003</v>
      </c>
      <c r="V1283" s="499">
        <v>634.53622999999993</v>
      </c>
      <c r="W1283" s="499">
        <v>211.99432999999999</v>
      </c>
    </row>
    <row r="1284" spans="1:23" customFormat="1" x14ac:dyDescent="0.3">
      <c r="A1284" s="225" t="s">
        <v>601</v>
      </c>
      <c r="B1284" s="496" t="s">
        <v>494</v>
      </c>
      <c r="C1284" s="496" t="s">
        <v>593</v>
      </c>
      <c r="D1284" s="496" t="s">
        <v>512</v>
      </c>
      <c r="E1284" s="497">
        <v>29022.357</v>
      </c>
      <c r="F1284" s="498">
        <v>17.47664339426326</v>
      </c>
      <c r="G1284" s="498">
        <v>2.0302740001234225</v>
      </c>
      <c r="H1284" s="498">
        <v>2.084984119718464</v>
      </c>
      <c r="I1284" s="498">
        <v>9.8861997356038317E-2</v>
      </c>
      <c r="J1284" s="498">
        <v>3.4765580204254259E-3</v>
      </c>
      <c r="K1284" s="498">
        <v>1.3947149778358802E-3</v>
      </c>
      <c r="L1284" s="498">
        <v>0.11175667823946898</v>
      </c>
      <c r="M1284" s="498">
        <v>2.781248469929579E-2</v>
      </c>
      <c r="N1284" s="498">
        <v>9.2981331598946289E-3</v>
      </c>
      <c r="O1284" s="499">
        <v>507213.38375000004</v>
      </c>
      <c r="P1284" s="499">
        <v>58923.336839400006</v>
      </c>
      <c r="Q1284" s="499">
        <v>60511.153461800001</v>
      </c>
      <c r="R1284" s="499">
        <v>2869.208181</v>
      </c>
      <c r="S1284" s="499">
        <v>100.897908</v>
      </c>
      <c r="T1284" s="499">
        <v>40.477916</v>
      </c>
      <c r="U1284" s="499">
        <v>3243.4422130000003</v>
      </c>
      <c r="V1284" s="499">
        <v>807.1838600000001</v>
      </c>
      <c r="W1284" s="499">
        <v>269.85374000000002</v>
      </c>
    </row>
    <row r="1285" spans="1:23" customFormat="1" x14ac:dyDescent="0.3">
      <c r="A1285" s="225" t="s">
        <v>602</v>
      </c>
      <c r="B1285" s="496" t="s">
        <v>494</v>
      </c>
      <c r="C1285" s="496" t="s">
        <v>593</v>
      </c>
      <c r="D1285" s="496" t="s">
        <v>514</v>
      </c>
      <c r="E1285" s="497">
        <v>28344.397999999997</v>
      </c>
      <c r="F1285" s="498">
        <v>13.600292809182262</v>
      </c>
      <c r="G1285" s="498">
        <v>1.1199300370006096</v>
      </c>
      <c r="H1285" s="498">
        <v>1.7980419219134591</v>
      </c>
      <c r="I1285" s="498">
        <v>5.8439629594532229E-2</v>
      </c>
      <c r="J1285" s="498">
        <v>3.4766941248849242E-3</v>
      </c>
      <c r="K1285" s="498">
        <v>1.3954222277008672E-3</v>
      </c>
      <c r="L1285" s="498">
        <v>6.6061962871816857E-2</v>
      </c>
      <c r="M1285" s="498">
        <v>2.7813552434593956E-2</v>
      </c>
      <c r="N1285" s="498">
        <v>9.3028851768169486E-3</v>
      </c>
      <c r="O1285" s="499">
        <v>385492.11230000004</v>
      </c>
      <c r="P1285" s="499">
        <v>31743.742700900002</v>
      </c>
      <c r="Q1285" s="499">
        <v>50964.415855400002</v>
      </c>
      <c r="R1285" s="499">
        <v>1656.4361202</v>
      </c>
      <c r="S1285" s="499">
        <v>98.54480199999999</v>
      </c>
      <c r="T1285" s="499">
        <v>39.552402999999998</v>
      </c>
      <c r="U1285" s="499">
        <v>1872.4865682999998</v>
      </c>
      <c r="V1285" s="499">
        <v>788.35839999999996</v>
      </c>
      <c r="W1285" s="499">
        <v>263.68467999999996</v>
      </c>
    </row>
    <row r="1286" spans="1:23" customFormat="1" x14ac:dyDescent="0.3">
      <c r="A1286" s="225" t="s">
        <v>603</v>
      </c>
      <c r="B1286" s="496" t="s">
        <v>494</v>
      </c>
      <c r="C1286" s="496" t="s">
        <v>593</v>
      </c>
      <c r="D1286" s="496" t="s">
        <v>516</v>
      </c>
      <c r="E1286" s="497">
        <v>32247.318000000003</v>
      </c>
      <c r="F1286" s="498">
        <v>12.36779358829159</v>
      </c>
      <c r="G1286" s="498">
        <v>0.85779581476822331</v>
      </c>
      <c r="H1286" s="498">
        <v>1.6992096762775741</v>
      </c>
      <c r="I1286" s="498">
        <v>5.7118123001733037E-2</v>
      </c>
      <c r="J1286" s="498">
        <v>3.4765133025946525E-3</v>
      </c>
      <c r="K1286" s="498">
        <v>1.3944358101346597E-3</v>
      </c>
      <c r="L1286" s="498">
        <v>6.4567930334547496E-2</v>
      </c>
      <c r="M1286" s="498">
        <v>2.781210642075722E-2</v>
      </c>
      <c r="N1286" s="498">
        <v>9.2962810116487826E-3</v>
      </c>
      <c r="O1286" s="499">
        <v>398828.1728</v>
      </c>
      <c r="P1286" s="499">
        <v>27661.614417899997</v>
      </c>
      <c r="Q1286" s="499">
        <v>54794.954779599997</v>
      </c>
      <c r="R1286" s="499">
        <v>1841.9062759999999</v>
      </c>
      <c r="S1286" s="499">
        <v>112.10822999999999</v>
      </c>
      <c r="T1286" s="499">
        <v>44.966814999999997</v>
      </c>
      <c r="U1286" s="499">
        <v>2082.1425820999998</v>
      </c>
      <c r="V1286" s="499">
        <v>896.86583999999993</v>
      </c>
      <c r="W1286" s="499">
        <v>299.78013000000004</v>
      </c>
    </row>
    <row r="1287" spans="1:23" customFormat="1" x14ac:dyDescent="0.3">
      <c r="A1287" s="225" t="s">
        <v>604</v>
      </c>
      <c r="B1287" s="496" t="s">
        <v>494</v>
      </c>
      <c r="C1287" s="496" t="s">
        <v>593</v>
      </c>
      <c r="D1287" s="496" t="s">
        <v>518</v>
      </c>
      <c r="E1287" s="497">
        <v>33870.867000000006</v>
      </c>
      <c r="F1287" s="498">
        <v>11.754979323676597</v>
      </c>
      <c r="G1287" s="498">
        <v>0.65718188841755931</v>
      </c>
      <c r="H1287" s="498">
        <v>1.248828680201779</v>
      </c>
      <c r="I1287" s="498">
        <v>5.5699076861540027E-2</v>
      </c>
      <c r="J1287" s="498">
        <v>3.4769409357014681E-3</v>
      </c>
      <c r="K1287" s="498">
        <v>1.3966912036825036E-3</v>
      </c>
      <c r="L1287" s="498">
        <v>6.2964031540733795E-2</v>
      </c>
      <c r="M1287" s="498">
        <v>2.781546896924722E-2</v>
      </c>
      <c r="N1287" s="498">
        <v>9.3112992944644722E-3</v>
      </c>
      <c r="O1287" s="499">
        <v>398151.34126000002</v>
      </c>
      <c r="P1287" s="499">
        <v>22259.320337399997</v>
      </c>
      <c r="Q1287" s="499">
        <v>42298.910132899997</v>
      </c>
      <c r="R1287" s="499">
        <v>1886.5760244000001</v>
      </c>
      <c r="S1287" s="499">
        <v>117.767004</v>
      </c>
      <c r="T1287" s="499">
        <v>47.307141999999999</v>
      </c>
      <c r="U1287" s="499">
        <v>2132.6463380999999</v>
      </c>
      <c r="V1287" s="499">
        <v>942.13404999999989</v>
      </c>
      <c r="W1287" s="499">
        <v>315.38178000000005</v>
      </c>
    </row>
    <row r="1288" spans="1:23" customFormat="1" x14ac:dyDescent="0.3">
      <c r="A1288" s="225" t="s">
        <v>605</v>
      </c>
      <c r="B1288" s="496" t="s">
        <v>494</v>
      </c>
      <c r="C1288" s="496" t="s">
        <v>593</v>
      </c>
      <c r="D1288" s="496" t="s">
        <v>520</v>
      </c>
      <c r="E1288" s="497">
        <v>42753.57</v>
      </c>
      <c r="F1288" s="498">
        <v>11.032074887313504</v>
      </c>
      <c r="G1288" s="498">
        <v>0.56246444117999961</v>
      </c>
      <c r="H1288" s="498">
        <v>1.1978927171461939</v>
      </c>
      <c r="I1288" s="498">
        <v>5.382168398101024E-2</v>
      </c>
      <c r="J1288" s="498">
        <v>3.4761610083087805E-3</v>
      </c>
      <c r="K1288" s="498">
        <v>1.3926738749536005E-3</v>
      </c>
      <c r="L1288" s="498">
        <v>6.0841685711859848E-2</v>
      </c>
      <c r="M1288" s="498">
        <v>2.7809475559584854E-2</v>
      </c>
      <c r="N1288" s="498">
        <v>9.2845446590775933E-3</v>
      </c>
      <c r="O1288" s="499">
        <v>471660.58594000002</v>
      </c>
      <c r="P1288" s="499">
        <v>24047.362858499997</v>
      </c>
      <c r="Q1288" s="499">
        <v>51214.190135000004</v>
      </c>
      <c r="R1288" s="499">
        <v>2301.0691336</v>
      </c>
      <c r="S1288" s="499">
        <v>148.61829300000002</v>
      </c>
      <c r="T1288" s="499">
        <v>59.541780000000003</v>
      </c>
      <c r="U1288" s="499">
        <v>2601.1992689999997</v>
      </c>
      <c r="V1288" s="499">
        <v>1188.9543600000002</v>
      </c>
      <c r="W1288" s="499">
        <v>396.94743</v>
      </c>
    </row>
    <row r="1289" spans="1:23" customFormat="1" x14ac:dyDescent="0.3">
      <c r="A1289" s="225" t="s">
        <v>606</v>
      </c>
      <c r="B1289" s="496" t="s">
        <v>494</v>
      </c>
      <c r="C1289" s="496" t="s">
        <v>593</v>
      </c>
      <c r="D1289" s="496" t="s">
        <v>522</v>
      </c>
      <c r="E1289" s="497">
        <v>52767.520000000004</v>
      </c>
      <c r="F1289" s="498">
        <v>10.351315420167557</v>
      </c>
      <c r="G1289" s="498">
        <v>0.50180886131468749</v>
      </c>
      <c r="H1289" s="498">
        <v>0.84589362238172272</v>
      </c>
      <c r="I1289" s="498">
        <v>3.946337557459588E-2</v>
      </c>
      <c r="J1289" s="498">
        <v>3.4764747897949345E-3</v>
      </c>
      <c r="K1289" s="498">
        <v>1.3942963398696771E-3</v>
      </c>
      <c r="L1289" s="498">
        <v>4.4610578685524725E-2</v>
      </c>
      <c r="M1289" s="498">
        <v>2.7811798242555266E-2</v>
      </c>
      <c r="N1289" s="498">
        <v>9.2953597212830918E-3</v>
      </c>
      <c r="O1289" s="499">
        <v>546213.24346000003</v>
      </c>
      <c r="P1289" s="499">
        <v>26479.209125599999</v>
      </c>
      <c r="Q1289" s="499">
        <v>44635.708636900003</v>
      </c>
      <c r="R1289" s="499">
        <v>2082.3844598999999</v>
      </c>
      <c r="S1289" s="499">
        <v>183.44495300000003</v>
      </c>
      <c r="T1289" s="499">
        <v>73.573559999999986</v>
      </c>
      <c r="U1289" s="499">
        <v>2353.989603</v>
      </c>
      <c r="V1289" s="499">
        <v>1467.55962</v>
      </c>
      <c r="W1289" s="499">
        <v>490.49308000000002</v>
      </c>
    </row>
    <row r="1290" spans="1:23" customFormat="1" x14ac:dyDescent="0.3">
      <c r="A1290" s="225" t="s">
        <v>607</v>
      </c>
      <c r="B1290" s="496" t="s">
        <v>494</v>
      </c>
      <c r="C1290" s="496" t="s">
        <v>593</v>
      </c>
      <c r="D1290" s="496" t="s">
        <v>524</v>
      </c>
      <c r="E1290" s="497">
        <v>84525.89</v>
      </c>
      <c r="F1290" s="498">
        <v>9.7011338945972643</v>
      </c>
      <c r="G1290" s="498">
        <v>0.43850344005369246</v>
      </c>
      <c r="H1290" s="498">
        <v>0.80576412240084072</v>
      </c>
      <c r="I1290" s="498">
        <v>3.7967944200291766E-2</v>
      </c>
      <c r="J1290" s="498">
        <v>3.4758299498532344E-3</v>
      </c>
      <c r="K1290" s="498">
        <v>1.3908947897502174E-3</v>
      </c>
      <c r="L1290" s="498">
        <v>4.2920117575810206E-2</v>
      </c>
      <c r="M1290" s="498">
        <v>2.7806659001165204E-2</v>
      </c>
      <c r="N1290" s="498">
        <v>9.2726808318729335E-3</v>
      </c>
      <c r="O1290" s="499">
        <v>819996.97644999996</v>
      </c>
      <c r="P1290" s="499">
        <v>37064.893538600001</v>
      </c>
      <c r="Q1290" s="499">
        <v>68107.929575999995</v>
      </c>
      <c r="R1290" s="499">
        <v>3209.2742749999998</v>
      </c>
      <c r="S1290" s="499">
        <v>293.79761999999999</v>
      </c>
      <c r="T1290" s="499">
        <v>117.56662</v>
      </c>
      <c r="U1290" s="499">
        <v>3627.8611369999999</v>
      </c>
      <c r="V1290" s="499">
        <v>2350.3825999999999</v>
      </c>
      <c r="W1290" s="499">
        <v>783.78160000000003</v>
      </c>
    </row>
    <row r="1291" spans="1:23" customFormat="1" x14ac:dyDescent="0.3">
      <c r="A1291" s="225" t="s">
        <v>608</v>
      </c>
      <c r="B1291" s="496" t="s">
        <v>494</v>
      </c>
      <c r="C1291" s="496" t="s">
        <v>593</v>
      </c>
      <c r="D1291" s="496" t="s">
        <v>526</v>
      </c>
      <c r="E1291" s="497">
        <v>120580.75</v>
      </c>
      <c r="F1291" s="498">
        <v>8.8209279048272631</v>
      </c>
      <c r="G1291" s="498">
        <v>0.40521305730475221</v>
      </c>
      <c r="H1291" s="498">
        <v>0.7067955025988808</v>
      </c>
      <c r="I1291" s="498">
        <v>3.4207927119378506E-2</v>
      </c>
      <c r="J1291" s="498">
        <v>3.4755238294669755E-3</v>
      </c>
      <c r="K1291" s="498">
        <v>1.3892445518874279E-3</v>
      </c>
      <c r="L1291" s="498">
        <v>3.8669707138162597E-2</v>
      </c>
      <c r="M1291" s="498">
        <v>2.7804188479504399E-2</v>
      </c>
      <c r="N1291" s="498">
        <v>9.2616781700229928E-3</v>
      </c>
      <c r="O1291" s="499">
        <v>1063634.10246</v>
      </c>
      <c r="P1291" s="499">
        <v>48860.894359600003</v>
      </c>
      <c r="Q1291" s="499">
        <v>85225.931799999991</v>
      </c>
      <c r="R1291" s="499">
        <v>4124.8175080000001</v>
      </c>
      <c r="S1291" s="499">
        <v>419.08127000000002</v>
      </c>
      <c r="T1291" s="499">
        <v>167.51614999999998</v>
      </c>
      <c r="U1291" s="499">
        <v>4662.8222889999997</v>
      </c>
      <c r="V1291" s="499">
        <v>3352.6498999999999</v>
      </c>
      <c r="W1291" s="499">
        <v>1116.7800999999999</v>
      </c>
    </row>
    <row r="1292" spans="1:23" customFormat="1" x14ac:dyDescent="0.3">
      <c r="A1292" s="225" t="s">
        <v>609</v>
      </c>
      <c r="B1292" s="496" t="s">
        <v>494</v>
      </c>
      <c r="C1292" s="496" t="s">
        <v>593</v>
      </c>
      <c r="D1292" s="496" t="s">
        <v>528</v>
      </c>
      <c r="E1292" s="497">
        <v>86736.12000000001</v>
      </c>
      <c r="F1292" s="498">
        <v>8.1930554152064889</v>
      </c>
      <c r="G1292" s="498">
        <v>0.40411852653081554</v>
      </c>
      <c r="H1292" s="498">
        <v>0.62799992774636437</v>
      </c>
      <c r="I1292" s="498">
        <v>3.0896091605204377E-2</v>
      </c>
      <c r="J1292" s="498">
        <v>3.4764875348355442E-3</v>
      </c>
      <c r="K1292" s="498">
        <v>1.3943837930495389E-3</v>
      </c>
      <c r="L1292" s="498">
        <v>3.4925927940977756E-2</v>
      </c>
      <c r="M1292" s="498">
        <v>2.7811939247455383E-2</v>
      </c>
      <c r="N1292" s="498">
        <v>9.29594614100792E-3</v>
      </c>
      <c r="O1292" s="499">
        <v>710633.83765999996</v>
      </c>
      <c r="P1292" s="499">
        <v>35051.673011400002</v>
      </c>
      <c r="Q1292" s="499">
        <v>54470.277092999997</v>
      </c>
      <c r="R1292" s="499">
        <v>2679.8071089999999</v>
      </c>
      <c r="S1292" s="499">
        <v>301.53703999999999</v>
      </c>
      <c r="T1292" s="499">
        <v>120.94344</v>
      </c>
      <c r="U1292" s="499">
        <v>3029.339477</v>
      </c>
      <c r="V1292" s="499">
        <v>2412.2997</v>
      </c>
      <c r="W1292" s="499">
        <v>806.29430000000002</v>
      </c>
    </row>
    <row r="1293" spans="1:23" customFormat="1" x14ac:dyDescent="0.3">
      <c r="A1293" s="225" t="s">
        <v>610</v>
      </c>
      <c r="B1293" s="496" t="s">
        <v>494</v>
      </c>
      <c r="C1293" s="496" t="s">
        <v>593</v>
      </c>
      <c r="D1293" s="496" t="s">
        <v>530</v>
      </c>
      <c r="E1293" s="497">
        <v>92397.599999999991</v>
      </c>
      <c r="F1293" s="498">
        <v>7.5322347235209586</v>
      </c>
      <c r="G1293" s="498">
        <v>0.39592701813791703</v>
      </c>
      <c r="H1293" s="498">
        <v>0.5580574385157191</v>
      </c>
      <c r="I1293" s="498">
        <v>2.7697796382157115E-2</v>
      </c>
      <c r="J1293" s="498">
        <v>3.4765183294804196E-3</v>
      </c>
      <c r="K1293" s="498">
        <v>1.3945084071447745E-3</v>
      </c>
      <c r="L1293" s="498">
        <v>3.1310448842827091E-2</v>
      </c>
      <c r="M1293" s="498">
        <v>2.7812172610544004E-2</v>
      </c>
      <c r="N1293" s="498">
        <v>9.2967674485051575E-3</v>
      </c>
      <c r="O1293" s="499">
        <v>695960.41109000007</v>
      </c>
      <c r="P1293" s="499">
        <v>36582.706251099997</v>
      </c>
      <c r="Q1293" s="499">
        <v>51563.167980999999</v>
      </c>
      <c r="R1293" s="499">
        <v>2559.2099109999999</v>
      </c>
      <c r="S1293" s="499">
        <v>321.22194999999999</v>
      </c>
      <c r="T1293" s="499">
        <v>128.84923000000001</v>
      </c>
      <c r="U1293" s="499">
        <v>2893.0103280000003</v>
      </c>
      <c r="V1293" s="499">
        <v>2569.7780000000002</v>
      </c>
      <c r="W1293" s="499">
        <v>858.99900000000002</v>
      </c>
    </row>
    <row r="1294" spans="1:23" customFormat="1" x14ac:dyDescent="0.3">
      <c r="A1294" s="225" t="s">
        <v>611</v>
      </c>
      <c r="B1294" s="496" t="s">
        <v>494</v>
      </c>
      <c r="C1294" s="496" t="s">
        <v>593</v>
      </c>
      <c r="D1294" s="496" t="s">
        <v>532</v>
      </c>
      <c r="E1294" s="497">
        <v>100796.36</v>
      </c>
      <c r="F1294" s="498">
        <v>6.0917708591857886</v>
      </c>
      <c r="G1294" s="498">
        <v>0.34711122947792961</v>
      </c>
      <c r="H1294" s="498">
        <v>0.39713482268605738</v>
      </c>
      <c r="I1294" s="498">
        <v>1.8729327815012367E-2</v>
      </c>
      <c r="J1294" s="498">
        <v>3.4763254347676838E-3</v>
      </c>
      <c r="K1294" s="498">
        <v>1.3935582594450831E-3</v>
      </c>
      <c r="L1294" s="498">
        <v>2.1172150125262461E-2</v>
      </c>
      <c r="M1294" s="498">
        <v>2.781065705150464E-2</v>
      </c>
      <c r="N1294" s="498">
        <v>9.2904456073612182E-3</v>
      </c>
      <c r="O1294" s="499">
        <v>614028.32856000005</v>
      </c>
      <c r="P1294" s="499">
        <v>34987.548446500005</v>
      </c>
      <c r="Q1294" s="499">
        <v>40029.744556000005</v>
      </c>
      <c r="R1294" s="499">
        <v>1887.8480690000001</v>
      </c>
      <c r="S1294" s="499">
        <v>350.40094999999997</v>
      </c>
      <c r="T1294" s="499">
        <v>140.46559999999999</v>
      </c>
      <c r="U1294" s="499">
        <v>2134.0756660000002</v>
      </c>
      <c r="V1294" s="499">
        <v>2803.2130000000002</v>
      </c>
      <c r="W1294" s="499">
        <v>936.44309999999996</v>
      </c>
    </row>
    <row r="1295" spans="1:23" customFormat="1" x14ac:dyDescent="0.3">
      <c r="A1295" s="225" t="s">
        <v>612</v>
      </c>
      <c r="B1295" s="496" t="s">
        <v>494</v>
      </c>
      <c r="C1295" s="496" t="s">
        <v>593</v>
      </c>
      <c r="D1295" s="496" t="s">
        <v>534</v>
      </c>
      <c r="E1295" s="497">
        <v>166440.21</v>
      </c>
      <c r="F1295" s="498">
        <v>5.9516960791505857</v>
      </c>
      <c r="G1295" s="498">
        <v>0.34009110000341863</v>
      </c>
      <c r="H1295" s="498">
        <v>0.38114238255887811</v>
      </c>
      <c r="I1295" s="498">
        <v>1.8123862034300487E-2</v>
      </c>
      <c r="J1295" s="498">
        <v>3.476313986866516E-3</v>
      </c>
      <c r="K1295" s="498">
        <v>1.3934950574743929E-3</v>
      </c>
      <c r="L1295" s="498">
        <v>2.0487771704926352E-2</v>
      </c>
      <c r="M1295" s="498">
        <v>2.7810561522362894E-2</v>
      </c>
      <c r="N1295" s="498">
        <v>9.290000295000829E-3</v>
      </c>
      <c r="O1295" s="499">
        <v>990601.54527000012</v>
      </c>
      <c r="P1295" s="499">
        <v>56604.834103699992</v>
      </c>
      <c r="Q1295" s="499">
        <v>63437.418193000005</v>
      </c>
      <c r="R1295" s="499">
        <v>3016.5394030000002</v>
      </c>
      <c r="S1295" s="499">
        <v>578.59843000000012</v>
      </c>
      <c r="T1295" s="499">
        <v>231.93361000000002</v>
      </c>
      <c r="U1295" s="499">
        <v>3409.9890249999999</v>
      </c>
      <c r="V1295" s="499">
        <v>4628.7956999999997</v>
      </c>
      <c r="W1295" s="499">
        <v>1546.2295999999999</v>
      </c>
    </row>
    <row r="1296" spans="1:23" customFormat="1" x14ac:dyDescent="0.3">
      <c r="A1296" s="225" t="s">
        <v>613</v>
      </c>
      <c r="B1296" s="496" t="s">
        <v>494</v>
      </c>
      <c r="C1296" s="496" t="s">
        <v>593</v>
      </c>
      <c r="D1296" s="496" t="s">
        <v>536</v>
      </c>
      <c r="E1296" s="497">
        <v>289578.91000000003</v>
      </c>
      <c r="F1296" s="498">
        <v>5.8203934298944633</v>
      </c>
      <c r="G1296" s="498">
        <v>0.3334994693529304</v>
      </c>
      <c r="H1296" s="498">
        <v>0.36621269476772322</v>
      </c>
      <c r="I1296" s="498">
        <v>1.7557936560366222E-2</v>
      </c>
      <c r="J1296" s="498">
        <v>3.4763018826198355E-3</v>
      </c>
      <c r="K1296" s="498">
        <v>1.3934050653067239E-3</v>
      </c>
      <c r="L1296" s="498">
        <v>1.9848014308086179E-2</v>
      </c>
      <c r="M1296" s="498">
        <v>2.7810408914102202E-2</v>
      </c>
      <c r="N1296" s="498">
        <v>9.2894012896173953E-3</v>
      </c>
      <c r="O1296" s="499">
        <v>1685463.1852000002</v>
      </c>
      <c r="P1296" s="499">
        <v>96574.412820800004</v>
      </c>
      <c r="Q1296" s="499">
        <v>106047.472979</v>
      </c>
      <c r="R1296" s="499">
        <v>5084.4081310000001</v>
      </c>
      <c r="S1296" s="499">
        <v>1006.66371</v>
      </c>
      <c r="T1296" s="499">
        <v>403.50072</v>
      </c>
      <c r="U1296" s="499">
        <v>5747.5663490000006</v>
      </c>
      <c r="V1296" s="499">
        <v>8053.3078999999998</v>
      </c>
      <c r="W1296" s="499">
        <v>2690.0147000000002</v>
      </c>
    </row>
    <row r="1297" spans="1:23" customFormat="1" x14ac:dyDescent="0.3">
      <c r="A1297" s="225" t="s">
        <v>614</v>
      </c>
      <c r="B1297" s="496" t="s">
        <v>494</v>
      </c>
      <c r="C1297" s="496" t="s">
        <v>593</v>
      </c>
      <c r="D1297" s="496" t="s">
        <v>538</v>
      </c>
      <c r="E1297" s="497">
        <v>253140.72999999998</v>
      </c>
      <c r="F1297" s="498">
        <v>5.7072090575862688</v>
      </c>
      <c r="G1297" s="498">
        <v>0.32806183226421132</v>
      </c>
      <c r="H1297" s="498">
        <v>0.34689060465694321</v>
      </c>
      <c r="I1297" s="498">
        <v>1.7040877925887314E-2</v>
      </c>
      <c r="J1297" s="498">
        <v>3.4764002221215058E-3</v>
      </c>
      <c r="K1297" s="498">
        <v>1.39387667879444E-3</v>
      </c>
      <c r="L1297" s="498">
        <v>1.9263497375550748E-2</v>
      </c>
      <c r="M1297" s="498">
        <v>2.7811208808633837E-2</v>
      </c>
      <c r="N1297" s="498">
        <v>9.2925737395163563E-3</v>
      </c>
      <c r="O1297" s="499">
        <v>1444727.0671000001</v>
      </c>
      <c r="P1297" s="499">
        <v>83045.811704499996</v>
      </c>
      <c r="Q1297" s="499">
        <v>87812.140893000003</v>
      </c>
      <c r="R1297" s="499">
        <v>4313.7402780000002</v>
      </c>
      <c r="S1297" s="499">
        <v>880.01849000000004</v>
      </c>
      <c r="T1297" s="499">
        <v>352.84696000000002</v>
      </c>
      <c r="U1297" s="499">
        <v>4876.3757880000003</v>
      </c>
      <c r="V1297" s="499">
        <v>7040.149699999999</v>
      </c>
      <c r="W1297" s="499">
        <v>2352.3289</v>
      </c>
    </row>
    <row r="1298" spans="1:23" customFormat="1" x14ac:dyDescent="0.3">
      <c r="A1298" s="225" t="s">
        <v>615</v>
      </c>
      <c r="B1298" s="496" t="s">
        <v>494</v>
      </c>
      <c r="C1298" s="496" t="s">
        <v>593</v>
      </c>
      <c r="D1298" s="496" t="s">
        <v>540</v>
      </c>
      <c r="E1298" s="497">
        <v>327429.09999999998</v>
      </c>
      <c r="F1298" s="498">
        <v>4.3224779840887697</v>
      </c>
      <c r="G1298" s="498">
        <v>0.32074098067337325</v>
      </c>
      <c r="H1298" s="498">
        <v>0.31980000363437461</v>
      </c>
      <c r="I1298" s="498">
        <v>1.6555626192051958E-2</v>
      </c>
      <c r="J1298" s="498">
        <v>3.4763880791291919E-3</v>
      </c>
      <c r="K1298" s="498">
        <v>1.3938308476552635E-3</v>
      </c>
      <c r="L1298" s="498">
        <v>1.8714981365431479E-2</v>
      </c>
      <c r="M1298" s="498">
        <v>2.7811045200319705E-2</v>
      </c>
      <c r="N1298" s="498">
        <v>9.2922360901947932E-3</v>
      </c>
      <c r="O1298" s="499">
        <v>1415305.0761000002</v>
      </c>
      <c r="P1298" s="499">
        <v>105019.930635</v>
      </c>
      <c r="Q1298" s="499">
        <v>104711.82737</v>
      </c>
      <c r="R1298" s="499">
        <v>5420.7937839999995</v>
      </c>
      <c r="S1298" s="499">
        <v>1138.27062</v>
      </c>
      <c r="T1298" s="499">
        <v>456.38077999999996</v>
      </c>
      <c r="U1298" s="499">
        <v>6127.8295049999997</v>
      </c>
      <c r="V1298" s="499">
        <v>9106.1455000000005</v>
      </c>
      <c r="W1298" s="499">
        <v>3042.5484999999999</v>
      </c>
    </row>
    <row r="1299" spans="1:23" customFormat="1" x14ac:dyDescent="0.3">
      <c r="A1299" s="225" t="s">
        <v>616</v>
      </c>
      <c r="B1299" s="496" t="s">
        <v>494</v>
      </c>
      <c r="C1299" s="496" t="s">
        <v>593</v>
      </c>
      <c r="D1299" s="496" t="s">
        <v>542</v>
      </c>
      <c r="E1299" s="497">
        <v>474396.6</v>
      </c>
      <c r="F1299" s="498">
        <v>3.1274941852450042</v>
      </c>
      <c r="G1299" s="498">
        <v>0.20273338149830755</v>
      </c>
      <c r="H1299" s="498">
        <v>0.24532814876835121</v>
      </c>
      <c r="I1299" s="498">
        <v>1.101473285010896E-2</v>
      </c>
      <c r="J1299" s="498">
        <v>3.4763868248634164E-3</v>
      </c>
      <c r="K1299" s="498">
        <v>1.3938729746376763E-3</v>
      </c>
      <c r="L1299" s="498">
        <v>1.2451369375328576E-2</v>
      </c>
      <c r="M1299" s="498">
        <v>2.7811010660700349E-2</v>
      </c>
      <c r="N1299" s="498">
        <v>9.2925417256363146E-3</v>
      </c>
      <c r="O1299" s="499">
        <v>1483672.608</v>
      </c>
      <c r="P1299" s="499">
        <v>96176.026889300003</v>
      </c>
      <c r="Q1299" s="499">
        <v>116382.83966</v>
      </c>
      <c r="R1299" s="499">
        <v>5225.3518139999996</v>
      </c>
      <c r="S1299" s="499">
        <v>1649.1860900000001</v>
      </c>
      <c r="T1299" s="499">
        <v>661.2485999999999</v>
      </c>
      <c r="U1299" s="499">
        <v>5906.8872970000002</v>
      </c>
      <c r="V1299" s="499">
        <v>13193.448899999999</v>
      </c>
      <c r="W1299" s="499">
        <v>4408.3501999999999</v>
      </c>
    </row>
    <row r="1300" spans="1:23" customFormat="1" x14ac:dyDescent="0.3">
      <c r="A1300" s="225" t="s">
        <v>617</v>
      </c>
      <c r="B1300" s="496" t="s">
        <v>494</v>
      </c>
      <c r="C1300" s="496" t="s">
        <v>593</v>
      </c>
      <c r="D1300" s="496" t="s">
        <v>544</v>
      </c>
      <c r="E1300" s="497">
        <v>607013.69999999995</v>
      </c>
      <c r="F1300" s="498">
        <v>2.9300143785881607</v>
      </c>
      <c r="G1300" s="498">
        <v>0.18506587796782842</v>
      </c>
      <c r="H1300" s="498">
        <v>0.23270335409398504</v>
      </c>
      <c r="I1300" s="498">
        <v>9.80154563233087E-3</v>
      </c>
      <c r="J1300" s="498">
        <v>3.4764057219795865E-3</v>
      </c>
      <c r="K1300" s="498">
        <v>1.3939372373308876E-3</v>
      </c>
      <c r="L1300" s="498">
        <v>1.1079965877211669E-2</v>
      </c>
      <c r="M1300" s="498">
        <v>2.7811339678165421E-2</v>
      </c>
      <c r="N1300" s="498">
        <v>9.2929484128611937E-3</v>
      </c>
      <c r="O1300" s="499">
        <v>1778558.8689999999</v>
      </c>
      <c r="P1300" s="499">
        <v>112337.523329</v>
      </c>
      <c r="Q1300" s="499">
        <v>141254.12397099999</v>
      </c>
      <c r="R1300" s="499">
        <v>5949.6724800000002</v>
      </c>
      <c r="S1300" s="499">
        <v>2110.2258999999999</v>
      </c>
      <c r="T1300" s="499">
        <v>846.13900000000012</v>
      </c>
      <c r="U1300" s="499">
        <v>6725.6910829999997</v>
      </c>
      <c r="V1300" s="499">
        <v>16881.8642</v>
      </c>
      <c r="W1300" s="499">
        <v>5640.9470000000001</v>
      </c>
    </row>
    <row r="1301" spans="1:23" customFormat="1" x14ac:dyDescent="0.3">
      <c r="A1301" s="225" t="s">
        <v>618</v>
      </c>
      <c r="B1301" s="496" t="s">
        <v>494</v>
      </c>
      <c r="C1301" s="496" t="s">
        <v>593</v>
      </c>
      <c r="D1301" s="496" t="s">
        <v>546</v>
      </c>
      <c r="E1301" s="497">
        <v>963912.3</v>
      </c>
      <c r="F1301" s="498">
        <v>2.6946309749341304</v>
      </c>
      <c r="G1301" s="498">
        <v>0.14632959008200228</v>
      </c>
      <c r="H1301" s="498">
        <v>0.21077345525210123</v>
      </c>
      <c r="I1301" s="498">
        <v>7.5320032922082227E-3</v>
      </c>
      <c r="J1301" s="498">
        <v>3.4763972822008803E-3</v>
      </c>
      <c r="K1301" s="498">
        <v>1.3938712059177998E-3</v>
      </c>
      <c r="L1301" s="498">
        <v>8.5144005268944084E-3</v>
      </c>
      <c r="M1301" s="498">
        <v>2.781119713899283E-2</v>
      </c>
      <c r="N1301" s="498">
        <v>9.292548710084933E-3</v>
      </c>
      <c r="O1301" s="499">
        <v>2597387.9407000002</v>
      </c>
      <c r="P1301" s="499">
        <v>141048.891734</v>
      </c>
      <c r="Q1301" s="499">
        <v>203167.12603099999</v>
      </c>
      <c r="R1301" s="499">
        <v>7260.1906170000002</v>
      </c>
      <c r="S1301" s="499">
        <v>3350.9420999999998</v>
      </c>
      <c r="T1301" s="499">
        <v>1343.5696</v>
      </c>
      <c r="U1301" s="499">
        <v>8207.1353950000012</v>
      </c>
      <c r="V1301" s="499">
        <v>26807.555</v>
      </c>
      <c r="W1301" s="499">
        <v>8957.2020000000011</v>
      </c>
    </row>
    <row r="1302" spans="1:23" customFormat="1" x14ac:dyDescent="0.3">
      <c r="A1302" s="225" t="s">
        <v>619</v>
      </c>
      <c r="B1302" s="496" t="s">
        <v>494</v>
      </c>
      <c r="C1302" s="496" t="s">
        <v>593</v>
      </c>
      <c r="D1302" s="496" t="s">
        <v>548</v>
      </c>
      <c r="E1302" s="497">
        <v>582216</v>
      </c>
      <c r="F1302" s="498">
        <v>2.519456998605329</v>
      </c>
      <c r="G1302" s="498">
        <v>0.13239087054941809</v>
      </c>
      <c r="H1302" s="498">
        <v>0.20098002866461931</v>
      </c>
      <c r="I1302" s="498">
        <v>6.1276507292826032E-3</v>
      </c>
      <c r="J1302" s="498">
        <v>3.4764114864586342E-3</v>
      </c>
      <c r="K1302" s="498">
        <v>1.3939014042898166E-3</v>
      </c>
      <c r="L1302" s="498">
        <v>6.9268681520260524E-3</v>
      </c>
      <c r="M1302" s="498">
        <v>2.7811223154293251E-2</v>
      </c>
      <c r="N1302" s="498">
        <v>9.2927229756653903E-3</v>
      </c>
      <c r="O1302" s="499">
        <v>1466868.1759000001</v>
      </c>
      <c r="P1302" s="499">
        <v>77080.083087799998</v>
      </c>
      <c r="Q1302" s="499">
        <v>117013.788369</v>
      </c>
      <c r="R1302" s="499">
        <v>3567.616297</v>
      </c>
      <c r="S1302" s="499">
        <v>2024.0223900000001</v>
      </c>
      <c r="T1302" s="499">
        <v>811.55169999999987</v>
      </c>
      <c r="U1302" s="499">
        <v>4032.9334680000002</v>
      </c>
      <c r="V1302" s="499">
        <v>16192.1391</v>
      </c>
      <c r="W1302" s="499">
        <v>5410.3720000000012</v>
      </c>
    </row>
    <row r="1303" spans="1:23" customFormat="1" x14ac:dyDescent="0.3">
      <c r="A1303" s="225" t="s">
        <v>620</v>
      </c>
      <c r="B1303" s="496" t="s">
        <v>494</v>
      </c>
      <c r="C1303" s="496" t="s">
        <v>593</v>
      </c>
      <c r="D1303" s="496" t="s">
        <v>550</v>
      </c>
      <c r="E1303" s="497">
        <v>622366.19999999995</v>
      </c>
      <c r="F1303" s="498">
        <v>2.230883532508674</v>
      </c>
      <c r="G1303" s="498">
        <v>0.1072284601989954</v>
      </c>
      <c r="H1303" s="498">
        <v>0.18475847461992634</v>
      </c>
      <c r="I1303" s="498">
        <v>5.5329097724137345E-3</v>
      </c>
      <c r="J1303" s="498">
        <v>3.4764129221670462E-3</v>
      </c>
      <c r="K1303" s="498">
        <v>1.3939789789355528E-3</v>
      </c>
      <c r="L1303" s="498">
        <v>6.2545686446339802E-3</v>
      </c>
      <c r="M1303" s="498">
        <v>2.7811276062228312E-2</v>
      </c>
      <c r="N1303" s="498">
        <v>9.2932376469030617E-3</v>
      </c>
      <c r="O1303" s="499">
        <v>1388426.5067699999</v>
      </c>
      <c r="P1303" s="499">
        <v>66735.369305900007</v>
      </c>
      <c r="Q1303" s="499">
        <v>114987.42976699999</v>
      </c>
      <c r="R1303" s="499">
        <v>3443.4960300000002</v>
      </c>
      <c r="S1303" s="499">
        <v>2163.6019000000001</v>
      </c>
      <c r="T1303" s="499">
        <v>867.56539999999995</v>
      </c>
      <c r="U1303" s="499">
        <v>3892.6321200000002</v>
      </c>
      <c r="V1303" s="499">
        <v>17308.798199999997</v>
      </c>
      <c r="W1303" s="499">
        <v>5783.7969999999996</v>
      </c>
    </row>
    <row r="1304" spans="1:23" customFormat="1" x14ac:dyDescent="0.3">
      <c r="A1304" s="225" t="s">
        <v>621</v>
      </c>
      <c r="B1304" s="496" t="s">
        <v>494</v>
      </c>
      <c r="C1304" s="496" t="s">
        <v>593</v>
      </c>
      <c r="D1304" s="496" t="s">
        <v>552</v>
      </c>
      <c r="E1304" s="497">
        <v>664820.9</v>
      </c>
      <c r="F1304" s="498">
        <v>2.0982061300569823</v>
      </c>
      <c r="G1304" s="498">
        <v>9.7062608995445235E-2</v>
      </c>
      <c r="H1304" s="498">
        <v>0.1773035098129436</v>
      </c>
      <c r="I1304" s="498">
        <v>5.4297481818035512E-3</v>
      </c>
      <c r="J1304" s="498">
        <v>3.4763976282935747E-3</v>
      </c>
      <c r="K1304" s="498">
        <v>1.39390533600854E-3</v>
      </c>
      <c r="L1304" s="498">
        <v>6.137948918272575E-3</v>
      </c>
      <c r="M1304" s="498">
        <v>2.7811150943058496E-2</v>
      </c>
      <c r="N1304" s="498">
        <v>9.2927433538867385E-3</v>
      </c>
      <c r="O1304" s="499">
        <v>1394931.2877700001</v>
      </c>
      <c r="P1304" s="499">
        <v>64529.251068700003</v>
      </c>
      <c r="Q1304" s="499">
        <v>117875.07896700001</v>
      </c>
      <c r="R1304" s="499">
        <v>3609.8100730000006</v>
      </c>
      <c r="S1304" s="499">
        <v>2311.1817999999998</v>
      </c>
      <c r="T1304" s="499">
        <v>926.69740000000002</v>
      </c>
      <c r="U1304" s="499">
        <v>4080.636724</v>
      </c>
      <c r="V1304" s="499">
        <v>18489.434399999998</v>
      </c>
      <c r="W1304" s="499">
        <v>6178.01</v>
      </c>
    </row>
    <row r="1305" spans="1:23" customFormat="1" x14ac:dyDescent="0.3">
      <c r="A1305" s="225" t="s">
        <v>622</v>
      </c>
      <c r="B1305" s="496" t="s">
        <v>494</v>
      </c>
      <c r="C1305" s="496" t="s">
        <v>593</v>
      </c>
      <c r="D1305" s="496" t="s">
        <v>554</v>
      </c>
      <c r="E1305" s="497">
        <v>699216.2</v>
      </c>
      <c r="F1305" s="498">
        <v>1.5951306272080081</v>
      </c>
      <c r="G1305" s="498">
        <v>7.2886730121241486E-2</v>
      </c>
      <c r="H1305" s="498">
        <v>0.15829965914977373</v>
      </c>
      <c r="I1305" s="498">
        <v>3.5593254346795744E-3</v>
      </c>
      <c r="J1305" s="498">
        <v>3.4763944256440285E-3</v>
      </c>
      <c r="K1305" s="498">
        <v>1.3938750274950723E-3</v>
      </c>
      <c r="L1305" s="498">
        <v>4.023561513591933E-3</v>
      </c>
      <c r="M1305" s="498">
        <v>2.7811132808421776E-2</v>
      </c>
      <c r="N1305" s="498">
        <v>9.2925392746907188E-3</v>
      </c>
      <c r="O1305" s="499">
        <v>1115341.1756599999</v>
      </c>
      <c r="P1305" s="499">
        <v>50963.582465800006</v>
      </c>
      <c r="Q1305" s="499">
        <v>110685.686132</v>
      </c>
      <c r="R1305" s="499">
        <v>2488.7380050000002</v>
      </c>
      <c r="S1305" s="499">
        <v>2430.7512999999999</v>
      </c>
      <c r="T1305" s="499">
        <v>974.62</v>
      </c>
      <c r="U1305" s="499">
        <v>2813.3393919999999</v>
      </c>
      <c r="V1305" s="499">
        <v>19445.994600000002</v>
      </c>
      <c r="W1305" s="499">
        <v>6497.4939999999997</v>
      </c>
    </row>
    <row r="1306" spans="1:23" customFormat="1" x14ac:dyDescent="0.3">
      <c r="A1306" s="225" t="s">
        <v>623</v>
      </c>
      <c r="B1306" s="496" t="s">
        <v>494</v>
      </c>
      <c r="C1306" s="496" t="s">
        <v>593</v>
      </c>
      <c r="D1306" s="496" t="s">
        <v>556</v>
      </c>
      <c r="E1306" s="497">
        <v>728637.2</v>
      </c>
      <c r="F1306" s="498">
        <v>1.5288952920054042</v>
      </c>
      <c r="G1306" s="498">
        <v>6.703940701586468E-2</v>
      </c>
      <c r="H1306" s="498">
        <v>0.15332969362118762</v>
      </c>
      <c r="I1306" s="498">
        <v>3.5062158259281852E-3</v>
      </c>
      <c r="J1306" s="498">
        <v>3.4764063651979344E-3</v>
      </c>
      <c r="K1306" s="498">
        <v>1.3938825796980994E-3</v>
      </c>
      <c r="L1306" s="498">
        <v>3.9635325810979732E-3</v>
      </c>
      <c r="M1306" s="498">
        <v>2.7811247627763176E-2</v>
      </c>
      <c r="N1306" s="498">
        <v>9.2925971937749003E-3</v>
      </c>
      <c r="O1306" s="499">
        <v>1114009.9846600001</v>
      </c>
      <c r="P1306" s="499">
        <v>48847.405817699997</v>
      </c>
      <c r="Q1306" s="499">
        <v>111721.718637</v>
      </c>
      <c r="R1306" s="499">
        <v>2554.759282</v>
      </c>
      <c r="S1306" s="499">
        <v>2533.0390000000002</v>
      </c>
      <c r="T1306" s="499">
        <v>1015.6347</v>
      </c>
      <c r="U1306" s="499">
        <v>2887.9772819999998</v>
      </c>
      <c r="V1306" s="499">
        <v>20264.309600000001</v>
      </c>
      <c r="W1306" s="499">
        <v>6770.9319999999998</v>
      </c>
    </row>
    <row r="1307" spans="1:23" customFormat="1" x14ac:dyDescent="0.3">
      <c r="A1307" s="225" t="s">
        <v>624</v>
      </c>
      <c r="B1307" s="496" t="s">
        <v>494</v>
      </c>
      <c r="C1307" s="496" t="s">
        <v>593</v>
      </c>
      <c r="D1307" s="496" t="s">
        <v>558</v>
      </c>
      <c r="E1307" s="497">
        <v>759305.2</v>
      </c>
      <c r="F1307" s="498">
        <v>1.5034143021804673</v>
      </c>
      <c r="G1307" s="498">
        <v>6.5970029681740636E-2</v>
      </c>
      <c r="H1307" s="498">
        <v>0.15012922834981243</v>
      </c>
      <c r="I1307" s="498">
        <v>3.4599070795248081E-3</v>
      </c>
      <c r="J1307" s="498">
        <v>3.4763943405102461E-3</v>
      </c>
      <c r="K1307" s="498">
        <v>1.3938881229840123E-3</v>
      </c>
      <c r="L1307" s="498">
        <v>3.9111754021966399E-3</v>
      </c>
      <c r="M1307" s="498">
        <v>2.7811227948919624E-2</v>
      </c>
      <c r="N1307" s="498">
        <v>9.2926362153189536E-3</v>
      </c>
      <c r="O1307" s="499">
        <v>1141550.2974</v>
      </c>
      <c r="P1307" s="499">
        <v>50091.386581500003</v>
      </c>
      <c r="Q1307" s="499">
        <v>113993.903758</v>
      </c>
      <c r="R1307" s="499">
        <v>2627.1254370000001</v>
      </c>
      <c r="S1307" s="499">
        <v>2639.6443000000004</v>
      </c>
      <c r="T1307" s="499">
        <v>1058.3865000000001</v>
      </c>
      <c r="U1307" s="499">
        <v>2969.7758210000002</v>
      </c>
      <c r="V1307" s="499">
        <v>21117.210000000003</v>
      </c>
      <c r="W1307" s="499">
        <v>7055.9470000000001</v>
      </c>
    </row>
    <row r="1308" spans="1:23" customFormat="1" x14ac:dyDescent="0.3">
      <c r="A1308" s="225" t="s">
        <v>625</v>
      </c>
      <c r="B1308" s="496" t="s">
        <v>494</v>
      </c>
      <c r="C1308" s="496" t="s">
        <v>626</v>
      </c>
      <c r="D1308" s="496" t="s">
        <v>627</v>
      </c>
      <c r="E1308" s="497">
        <v>2193109.3701999998</v>
      </c>
      <c r="F1308" s="498">
        <v>3.7313975859893942</v>
      </c>
      <c r="G1308" s="498">
        <v>0.22938725304040472</v>
      </c>
      <c r="H1308" s="498">
        <v>0.32373844832400328</v>
      </c>
      <c r="I1308" s="498">
        <v>1.2687373491210123E-2</v>
      </c>
      <c r="J1308" s="498">
        <v>3.5044056799589155E-3</v>
      </c>
      <c r="K1308" s="498">
        <v>1.4152261633522433E-3</v>
      </c>
      <c r="L1308" s="498">
        <v>1.4342184521938165E-2</v>
      </c>
      <c r="M1308" s="498">
        <v>2.8035246571124241E-2</v>
      </c>
      <c r="N1308" s="498">
        <v>9.4348808860877861E-3</v>
      </c>
      <c r="O1308" s="499">
        <v>8183363.0097749997</v>
      </c>
      <c r="P1308" s="499">
        <v>503071.33404734998</v>
      </c>
      <c r="Q1308" s="499">
        <v>709993.82451338007</v>
      </c>
      <c r="R1308" s="499">
        <v>27824.797686800004</v>
      </c>
      <c r="S1308" s="499">
        <v>7685.5449336999991</v>
      </c>
      <c r="T1308" s="499">
        <v>3103.7457598000001</v>
      </c>
      <c r="U1308" s="499">
        <v>31453.979264199996</v>
      </c>
      <c r="V1308" s="499">
        <v>61484.361950999992</v>
      </c>
      <c r="W1308" s="499">
        <v>20691.725677999999</v>
      </c>
    </row>
    <row r="1309" spans="1:23" customFormat="1" x14ac:dyDescent="0.3">
      <c r="A1309" s="225" t="s">
        <v>628</v>
      </c>
      <c r="B1309" s="496" t="s">
        <v>494</v>
      </c>
      <c r="C1309" s="496" t="s">
        <v>626</v>
      </c>
      <c r="D1309" s="496" t="s">
        <v>500</v>
      </c>
      <c r="E1309" s="497">
        <v>11746.128000000001</v>
      </c>
      <c r="F1309" s="498">
        <v>35.10843998635125</v>
      </c>
      <c r="G1309" s="498">
        <v>3.5526671540783483</v>
      </c>
      <c r="H1309" s="498">
        <v>4.3337024564179778</v>
      </c>
      <c r="I1309" s="498">
        <v>0.21651343915203372</v>
      </c>
      <c r="J1309" s="498">
        <v>3.5062214544231084E-3</v>
      </c>
      <c r="K1309" s="498">
        <v>1.4245391332360757E-3</v>
      </c>
      <c r="L1309" s="498">
        <v>0.24475264623372056</v>
      </c>
      <c r="M1309" s="498">
        <v>2.8049742859944989E-2</v>
      </c>
      <c r="N1309" s="498">
        <v>9.4970019056492497E-3</v>
      </c>
      <c r="O1309" s="499">
        <v>412388.22996000003</v>
      </c>
      <c r="P1309" s="499">
        <v>41730.083133200002</v>
      </c>
      <c r="Q1309" s="499">
        <v>50904.223766999996</v>
      </c>
      <c r="R1309" s="499">
        <v>2543.1945699999997</v>
      </c>
      <c r="S1309" s="499">
        <v>41.184525999999998</v>
      </c>
      <c r="T1309" s="499">
        <v>16.732818999999999</v>
      </c>
      <c r="U1309" s="499">
        <v>2874.8959109999996</v>
      </c>
      <c r="V1309" s="499">
        <v>329.47586999999993</v>
      </c>
      <c r="W1309" s="499">
        <v>111.55300000000001</v>
      </c>
    </row>
    <row r="1310" spans="1:23" customFormat="1" x14ac:dyDescent="0.3">
      <c r="A1310" s="225" t="s">
        <v>629</v>
      </c>
      <c r="B1310" s="496" t="s">
        <v>494</v>
      </c>
      <c r="C1310" s="496" t="s">
        <v>626</v>
      </c>
      <c r="D1310" s="496" t="s">
        <v>502</v>
      </c>
      <c r="E1310" s="497">
        <v>2542.3544000000002</v>
      </c>
      <c r="F1310" s="498">
        <v>32.417376704837054</v>
      </c>
      <c r="G1310" s="498">
        <v>3.4201308811116182</v>
      </c>
      <c r="H1310" s="498">
        <v>4.2521994541004977</v>
      </c>
      <c r="I1310" s="498">
        <v>0.18802338430865501</v>
      </c>
      <c r="J1310" s="498">
        <v>3.4996786443306253E-3</v>
      </c>
      <c r="K1310" s="498">
        <v>1.3909241370911936E-3</v>
      </c>
      <c r="L1310" s="498">
        <v>0.21254742662942661</v>
      </c>
      <c r="M1310" s="498">
        <v>2.7997429862650147E-2</v>
      </c>
      <c r="N1310" s="498">
        <v>9.2728795009853846E-3</v>
      </c>
      <c r="O1310" s="499">
        <v>82416.460301999992</v>
      </c>
      <c r="P1310" s="499">
        <v>8695.1847941699998</v>
      </c>
      <c r="Q1310" s="499">
        <v>10810.59799181</v>
      </c>
      <c r="R1310" s="499">
        <v>478.02207840000005</v>
      </c>
      <c r="S1310" s="499">
        <v>8.897423400000001</v>
      </c>
      <c r="T1310" s="499">
        <v>3.5362220999999998</v>
      </c>
      <c r="U1310" s="499">
        <v>540.37088529999994</v>
      </c>
      <c r="V1310" s="499">
        <v>71.179389</v>
      </c>
      <c r="W1310" s="499">
        <v>23.574946000000001</v>
      </c>
    </row>
    <row r="1311" spans="1:23" customFormat="1" x14ac:dyDescent="0.3">
      <c r="A1311" s="225" t="s">
        <v>630</v>
      </c>
      <c r="B1311" s="496" t="s">
        <v>494</v>
      </c>
      <c r="C1311" s="496" t="s">
        <v>626</v>
      </c>
      <c r="D1311" s="496" t="s">
        <v>504</v>
      </c>
      <c r="E1311" s="497">
        <v>2417.3782999999999</v>
      </c>
      <c r="F1311" s="498">
        <v>33.220410943127938</v>
      </c>
      <c r="G1311" s="498">
        <v>3.4792061335828155</v>
      </c>
      <c r="H1311" s="498">
        <v>4.2626940225780965</v>
      </c>
      <c r="I1311" s="498">
        <v>0.16290269160602625</v>
      </c>
      <c r="J1311" s="498">
        <v>3.5026135545272335E-3</v>
      </c>
      <c r="K1311" s="498">
        <v>1.405968110162981E-3</v>
      </c>
      <c r="L1311" s="498">
        <v>0.18415010401971424</v>
      </c>
      <c r="M1311" s="498">
        <v>2.8020884443283045E-2</v>
      </c>
      <c r="N1311" s="498">
        <v>9.3731738222354363E-3</v>
      </c>
      <c r="O1311" s="499">
        <v>80306.300531000001</v>
      </c>
      <c r="P1311" s="499">
        <v>8410.5574085499993</v>
      </c>
      <c r="Q1311" s="499">
        <v>10304.54402972</v>
      </c>
      <c r="R1311" s="499">
        <v>393.7974317</v>
      </c>
      <c r="S1311" s="499">
        <v>8.4671420000000008</v>
      </c>
      <c r="T1311" s="499">
        <v>3.3987567999999997</v>
      </c>
      <c r="U1311" s="499">
        <v>445.16046539999996</v>
      </c>
      <c r="V1311" s="499">
        <v>67.737078000000011</v>
      </c>
      <c r="W1311" s="499">
        <v>22.658507</v>
      </c>
    </row>
    <row r="1312" spans="1:23" customFormat="1" x14ac:dyDescent="0.3">
      <c r="A1312" s="225" t="s">
        <v>631</v>
      </c>
      <c r="B1312" s="496" t="s">
        <v>494</v>
      </c>
      <c r="C1312" s="496" t="s">
        <v>626</v>
      </c>
      <c r="D1312" s="496" t="s">
        <v>506</v>
      </c>
      <c r="E1312" s="497">
        <v>3172.9324999999999</v>
      </c>
      <c r="F1312" s="498">
        <v>33.850305184242025</v>
      </c>
      <c r="G1312" s="498">
        <v>3.5255406265056064</v>
      </c>
      <c r="H1312" s="498">
        <v>4.2599506726884364</v>
      </c>
      <c r="I1312" s="498">
        <v>0.16428909155804605</v>
      </c>
      <c r="J1312" s="498">
        <v>3.50489075957336E-3</v>
      </c>
      <c r="K1312" s="498">
        <v>1.4177623696690681E-3</v>
      </c>
      <c r="L1312" s="498">
        <v>0.18571717964375228</v>
      </c>
      <c r="M1312" s="498">
        <v>2.8039158412604116E-2</v>
      </c>
      <c r="N1312" s="498">
        <v>9.451791993684077E-3</v>
      </c>
      <c r="O1312" s="499">
        <v>107404.733454</v>
      </c>
      <c r="P1312" s="499">
        <v>11186.302433909999</v>
      </c>
      <c r="Q1312" s="499">
        <v>13516.535937770001</v>
      </c>
      <c r="R1312" s="499">
        <v>521.27819799999997</v>
      </c>
      <c r="S1312" s="499">
        <v>11.1207818</v>
      </c>
      <c r="T1312" s="499">
        <v>4.4984643000000002</v>
      </c>
      <c r="U1312" s="499">
        <v>589.26807510000003</v>
      </c>
      <c r="V1312" s="499">
        <v>88.966357000000002</v>
      </c>
      <c r="W1312" s="499">
        <v>29.989898</v>
      </c>
    </row>
    <row r="1313" spans="1:23" customFormat="1" x14ac:dyDescent="0.3">
      <c r="A1313" s="225" t="s">
        <v>632</v>
      </c>
      <c r="B1313" s="496" t="s">
        <v>494</v>
      </c>
      <c r="C1313" s="496" t="s">
        <v>626</v>
      </c>
      <c r="D1313" s="496" t="s">
        <v>508</v>
      </c>
      <c r="E1313" s="497">
        <v>3202.866</v>
      </c>
      <c r="F1313" s="498">
        <v>20.635823004146911</v>
      </c>
      <c r="G1313" s="498">
        <v>2.2428813239298808</v>
      </c>
      <c r="H1313" s="498">
        <v>2.2989905970652535</v>
      </c>
      <c r="I1313" s="498">
        <v>0.10938945684895965</v>
      </c>
      <c r="J1313" s="498">
        <v>3.5078401968736753E-3</v>
      </c>
      <c r="K1313" s="498">
        <v>1.4329308812794539E-3</v>
      </c>
      <c r="L1313" s="498">
        <v>0.12365685642171728</v>
      </c>
      <c r="M1313" s="498">
        <v>2.8062782208184797E-2</v>
      </c>
      <c r="N1313" s="498">
        <v>9.5529275967211856E-3</v>
      </c>
      <c r="O1313" s="499">
        <v>66093.775882000002</v>
      </c>
      <c r="P1313" s="499">
        <v>7183.6483344500011</v>
      </c>
      <c r="Q1313" s="499">
        <v>7363.3588176600006</v>
      </c>
      <c r="R1313" s="499">
        <v>350.35977209999999</v>
      </c>
      <c r="S1313" s="499">
        <v>11.235142100000001</v>
      </c>
      <c r="T1313" s="499">
        <v>4.5894855999999997</v>
      </c>
      <c r="U1313" s="499">
        <v>396.05634109999994</v>
      </c>
      <c r="V1313" s="499">
        <v>89.881331000000003</v>
      </c>
      <c r="W1313" s="499">
        <v>30.596746999999997</v>
      </c>
    </row>
    <row r="1314" spans="1:23" customFormat="1" x14ac:dyDescent="0.3">
      <c r="A1314" s="225" t="s">
        <v>633</v>
      </c>
      <c r="B1314" s="496" t="s">
        <v>494</v>
      </c>
      <c r="C1314" s="496" t="s">
        <v>626</v>
      </c>
      <c r="D1314" s="496" t="s">
        <v>510</v>
      </c>
      <c r="E1314" s="497">
        <v>5719.6310000000003</v>
      </c>
      <c r="F1314" s="498">
        <v>19.344769359596796</v>
      </c>
      <c r="G1314" s="498">
        <v>2.1226797005733409</v>
      </c>
      <c r="H1314" s="498">
        <v>2.2450235209456695</v>
      </c>
      <c r="I1314" s="498">
        <v>0.10801432176306479</v>
      </c>
      <c r="J1314" s="498">
        <v>3.504332080163913E-3</v>
      </c>
      <c r="K1314" s="498">
        <v>1.4148449436685686E-3</v>
      </c>
      <c r="L1314" s="498">
        <v>0.12210259899633386</v>
      </c>
      <c r="M1314" s="498">
        <v>2.8034555201200913E-2</v>
      </c>
      <c r="N1314" s="498">
        <v>9.4323532409695647E-3</v>
      </c>
      <c r="O1314" s="499">
        <v>110644.94251699999</v>
      </c>
      <c r="P1314" s="499">
        <v>12140.944618469999</v>
      </c>
      <c r="Q1314" s="499">
        <v>12840.70612613</v>
      </c>
      <c r="R1314" s="499">
        <v>617.80206320000002</v>
      </c>
      <c r="S1314" s="499">
        <v>20.043486400000003</v>
      </c>
      <c r="T1314" s="499">
        <v>8.0923909999999992</v>
      </c>
      <c r="U1314" s="499">
        <v>698.38181040000006</v>
      </c>
      <c r="V1314" s="499">
        <v>160.34731099999999</v>
      </c>
      <c r="W1314" s="499">
        <v>53.949579999999997</v>
      </c>
    </row>
    <row r="1315" spans="1:23" customFormat="1" x14ac:dyDescent="0.3">
      <c r="A1315" s="225" t="s">
        <v>634</v>
      </c>
      <c r="B1315" s="496" t="s">
        <v>494</v>
      </c>
      <c r="C1315" s="496" t="s">
        <v>626</v>
      </c>
      <c r="D1315" s="496" t="s">
        <v>512</v>
      </c>
      <c r="E1315" s="497">
        <v>7275.4470000000001</v>
      </c>
      <c r="F1315" s="498">
        <v>19.802755686489089</v>
      </c>
      <c r="G1315" s="498">
        <v>2.2154833537100882</v>
      </c>
      <c r="H1315" s="498">
        <v>2.2569117651547734</v>
      </c>
      <c r="I1315" s="498">
        <v>0.10333392485712561</v>
      </c>
      <c r="J1315" s="498">
        <v>3.5048992866005351E-3</v>
      </c>
      <c r="K1315" s="498">
        <v>1.4177226498935393E-3</v>
      </c>
      <c r="L1315" s="498">
        <v>0.1168114337579533</v>
      </c>
      <c r="M1315" s="498">
        <v>2.8039169552056393E-2</v>
      </c>
      <c r="N1315" s="498">
        <v>9.4515347304433665E-3</v>
      </c>
      <c r="O1315" s="499">
        <v>144073.89945099998</v>
      </c>
      <c r="P1315" s="499">
        <v>16118.6317193</v>
      </c>
      <c r="Q1315" s="499">
        <v>16420.041931060001</v>
      </c>
      <c r="R1315" s="499">
        <v>751.80049359999998</v>
      </c>
      <c r="S1315" s="499">
        <v>25.499709000000003</v>
      </c>
      <c r="T1315" s="499">
        <v>10.314566000000001</v>
      </c>
      <c r="U1315" s="499">
        <v>849.85539530000005</v>
      </c>
      <c r="V1315" s="499">
        <v>203.99749200000002</v>
      </c>
      <c r="W1315" s="499">
        <v>68.764139999999998</v>
      </c>
    </row>
    <row r="1316" spans="1:23" customFormat="1" x14ac:dyDescent="0.3">
      <c r="A1316" s="225" t="s">
        <v>635</v>
      </c>
      <c r="B1316" s="496" t="s">
        <v>494</v>
      </c>
      <c r="C1316" s="496" t="s">
        <v>626</v>
      </c>
      <c r="D1316" s="496" t="s">
        <v>514</v>
      </c>
      <c r="E1316" s="497">
        <v>7105.5330000000004</v>
      </c>
      <c r="F1316" s="498">
        <v>15.925630457138119</v>
      </c>
      <c r="G1316" s="498">
        <v>1.3265387712688126</v>
      </c>
      <c r="H1316" s="498">
        <v>1.9597534411746449</v>
      </c>
      <c r="I1316" s="498">
        <v>6.3344766367280259E-2</v>
      </c>
      <c r="J1316" s="498">
        <v>3.5052780699210031E-3</v>
      </c>
      <c r="K1316" s="498">
        <v>1.4197471181964815E-3</v>
      </c>
      <c r="L1316" s="498">
        <v>7.1606812536089817E-2</v>
      </c>
      <c r="M1316" s="498">
        <v>2.8042314770756818E-2</v>
      </c>
      <c r="N1316" s="498">
        <v>9.4650239468312917E-3</v>
      </c>
      <c r="O1316" s="499">
        <v>113160.09275899999</v>
      </c>
      <c r="P1316" s="499">
        <v>9425.7650150299996</v>
      </c>
      <c r="Q1316" s="499">
        <v>13925.092748129999</v>
      </c>
      <c r="R1316" s="499">
        <v>450.09832779999999</v>
      </c>
      <c r="S1316" s="499">
        <v>24.906868999999997</v>
      </c>
      <c r="T1316" s="499">
        <v>10.08806</v>
      </c>
      <c r="U1316" s="499">
        <v>508.80456949999996</v>
      </c>
      <c r="V1316" s="499">
        <v>199.255593</v>
      </c>
      <c r="W1316" s="499">
        <v>67.254039999999989</v>
      </c>
    </row>
    <row r="1317" spans="1:23" customFormat="1" x14ac:dyDescent="0.3">
      <c r="A1317" s="225" t="s">
        <v>636</v>
      </c>
      <c r="B1317" s="496" t="s">
        <v>494</v>
      </c>
      <c r="C1317" s="496" t="s">
        <v>626</v>
      </c>
      <c r="D1317" s="496" t="s">
        <v>516</v>
      </c>
      <c r="E1317" s="497">
        <v>8083.9970000000003</v>
      </c>
      <c r="F1317" s="498">
        <v>14.519678120241759</v>
      </c>
      <c r="G1317" s="498">
        <v>1.0179953265519521</v>
      </c>
      <c r="H1317" s="498">
        <v>1.8208693044294795</v>
      </c>
      <c r="I1317" s="498">
        <v>6.1801384562611784E-2</v>
      </c>
      <c r="J1317" s="498">
        <v>3.5047268077907502E-3</v>
      </c>
      <c r="K1317" s="498">
        <v>1.4169359538357077E-3</v>
      </c>
      <c r="L1317" s="498">
        <v>6.9862080960693074E-2</v>
      </c>
      <c r="M1317" s="498">
        <v>2.8037856768130913E-2</v>
      </c>
      <c r="N1317" s="498">
        <v>9.4462813383033167E-3</v>
      </c>
      <c r="O1317" s="499">
        <v>117377.03436500001</v>
      </c>
      <c r="P1317" s="499">
        <v>8229.4711658600008</v>
      </c>
      <c r="Q1317" s="499">
        <v>14719.901994399999</v>
      </c>
      <c r="R1317" s="499">
        <v>499.6022074</v>
      </c>
      <c r="S1317" s="499">
        <v>28.332201000000001</v>
      </c>
      <c r="T1317" s="499">
        <v>11.454506</v>
      </c>
      <c r="U1317" s="499">
        <v>564.76485289999994</v>
      </c>
      <c r="V1317" s="499">
        <v>226.65795</v>
      </c>
      <c r="W1317" s="499">
        <v>76.363709999999998</v>
      </c>
    </row>
    <row r="1318" spans="1:23" customFormat="1" x14ac:dyDescent="0.3">
      <c r="A1318" s="225" t="s">
        <v>637</v>
      </c>
      <c r="B1318" s="496" t="s">
        <v>494</v>
      </c>
      <c r="C1318" s="496" t="s">
        <v>626</v>
      </c>
      <c r="D1318" s="496" t="s">
        <v>518</v>
      </c>
      <c r="E1318" s="497">
        <v>8490.9000000000015</v>
      </c>
      <c r="F1318" s="498">
        <v>14.103251390429753</v>
      </c>
      <c r="G1318" s="498">
        <v>0.83832393666160221</v>
      </c>
      <c r="H1318" s="498">
        <v>1.3402295273292579</v>
      </c>
      <c r="I1318" s="498">
        <v>6.0445937804001919E-2</v>
      </c>
      <c r="J1318" s="498">
        <v>3.505972747294161E-3</v>
      </c>
      <c r="K1318" s="498">
        <v>1.4233023589961015E-3</v>
      </c>
      <c r="L1318" s="498">
        <v>6.8329908054505395E-2</v>
      </c>
      <c r="M1318" s="498">
        <v>2.8047802941973163E-2</v>
      </c>
      <c r="N1318" s="498">
        <v>9.4887338209141536E-3</v>
      </c>
      <c r="O1318" s="499">
        <v>119749.297231</v>
      </c>
      <c r="P1318" s="499">
        <v>7118.1247137999999</v>
      </c>
      <c r="Q1318" s="499">
        <v>11379.754893599998</v>
      </c>
      <c r="R1318" s="499">
        <v>513.2404133</v>
      </c>
      <c r="S1318" s="499">
        <v>29.768863999999997</v>
      </c>
      <c r="T1318" s="499">
        <v>12.085118</v>
      </c>
      <c r="U1318" s="499">
        <v>580.1824163</v>
      </c>
      <c r="V1318" s="499">
        <v>238.15108999999998</v>
      </c>
      <c r="W1318" s="499">
        <v>80.567890000000006</v>
      </c>
    </row>
    <row r="1319" spans="1:23" customFormat="1" x14ac:dyDescent="0.3">
      <c r="A1319" s="225" t="s">
        <v>638</v>
      </c>
      <c r="B1319" s="496" t="s">
        <v>494</v>
      </c>
      <c r="C1319" s="496" t="s">
        <v>626</v>
      </c>
      <c r="D1319" s="496" t="s">
        <v>520</v>
      </c>
      <c r="E1319" s="497">
        <v>10717.615</v>
      </c>
      <c r="F1319" s="498">
        <v>12.824544078789915</v>
      </c>
      <c r="G1319" s="498">
        <v>0.69665048101746518</v>
      </c>
      <c r="H1319" s="498">
        <v>1.2779339960989455</v>
      </c>
      <c r="I1319" s="498">
        <v>5.8027623627084947E-2</v>
      </c>
      <c r="J1319" s="498">
        <v>3.5037512543602285E-3</v>
      </c>
      <c r="K1319" s="498">
        <v>1.411858888381417E-3</v>
      </c>
      <c r="L1319" s="498">
        <v>6.5596127515310076E-2</v>
      </c>
      <c r="M1319" s="498">
        <v>2.8029999211578328E-2</v>
      </c>
      <c r="N1319" s="498">
        <v>9.4124280448588619E-3</v>
      </c>
      <c r="O1319" s="499">
        <v>137448.52598699997</v>
      </c>
      <c r="P1319" s="499">
        <v>7466.4316451099994</v>
      </c>
      <c r="Q1319" s="499">
        <v>13696.4045656</v>
      </c>
      <c r="R1319" s="499">
        <v>621.91772939999998</v>
      </c>
      <c r="S1319" s="499">
        <v>37.551856999999998</v>
      </c>
      <c r="T1319" s="499">
        <v>15.13176</v>
      </c>
      <c r="U1319" s="499">
        <v>703.03404019999994</v>
      </c>
      <c r="V1319" s="499">
        <v>300.41474000000005</v>
      </c>
      <c r="W1319" s="499">
        <v>100.87878000000001</v>
      </c>
    </row>
    <row r="1320" spans="1:23" customFormat="1" x14ac:dyDescent="0.3">
      <c r="A1320" s="225" t="s">
        <v>639</v>
      </c>
      <c r="B1320" s="496" t="s">
        <v>494</v>
      </c>
      <c r="C1320" s="496" t="s">
        <v>626</v>
      </c>
      <c r="D1320" s="496" t="s">
        <v>522</v>
      </c>
      <c r="E1320" s="497">
        <v>13227.870999999999</v>
      </c>
      <c r="F1320" s="498">
        <v>11.689007314631358</v>
      </c>
      <c r="G1320" s="498">
        <v>0.59781088716922026</v>
      </c>
      <c r="H1320" s="498">
        <v>0.91455610540804344</v>
      </c>
      <c r="I1320" s="498">
        <v>4.2633343922086932E-2</v>
      </c>
      <c r="J1320" s="498">
        <v>3.5046546039041353E-3</v>
      </c>
      <c r="K1320" s="498">
        <v>1.4165418607423672E-3</v>
      </c>
      <c r="L1320" s="498">
        <v>4.819399369709608E-2</v>
      </c>
      <c r="M1320" s="498">
        <v>2.8037285062728536E-2</v>
      </c>
      <c r="N1320" s="498">
        <v>9.4436436521039557E-3</v>
      </c>
      <c r="O1320" s="499">
        <v>154620.680876</v>
      </c>
      <c r="P1320" s="499">
        <v>7907.7652978699998</v>
      </c>
      <c r="Q1320" s="499">
        <v>12097.630184600001</v>
      </c>
      <c r="R1320" s="499">
        <v>563.94837369999993</v>
      </c>
      <c r="S1320" s="499">
        <v>46.359118999999993</v>
      </c>
      <c r="T1320" s="499">
        <v>18.737832999999998</v>
      </c>
      <c r="U1320" s="499">
        <v>637.50393159999999</v>
      </c>
      <c r="V1320" s="499">
        <v>370.87358999999998</v>
      </c>
      <c r="W1320" s="499">
        <v>124.91930000000001</v>
      </c>
    </row>
    <row r="1321" spans="1:23" customFormat="1" x14ac:dyDescent="0.3">
      <c r="A1321" s="225" t="s">
        <v>640</v>
      </c>
      <c r="B1321" s="496" t="s">
        <v>494</v>
      </c>
      <c r="C1321" s="496" t="s">
        <v>626</v>
      </c>
      <c r="D1321" s="496" t="s">
        <v>524</v>
      </c>
      <c r="E1321" s="497">
        <v>21189.216</v>
      </c>
      <c r="F1321" s="498">
        <v>10.386758338298122</v>
      </c>
      <c r="G1321" s="498">
        <v>0.47266097980265054</v>
      </c>
      <c r="H1321" s="498">
        <v>0.86080619281997028</v>
      </c>
      <c r="I1321" s="498">
        <v>4.0773450957317152E-2</v>
      </c>
      <c r="J1321" s="498">
        <v>3.5027423383668372E-3</v>
      </c>
      <c r="K1321" s="498">
        <v>1.4066418502694956E-3</v>
      </c>
      <c r="L1321" s="498">
        <v>4.6091559819863084E-2</v>
      </c>
      <c r="M1321" s="498">
        <v>2.8021900857492791E-2</v>
      </c>
      <c r="N1321" s="498">
        <v>9.3776400221697673E-3</v>
      </c>
      <c r="O1321" s="499">
        <v>220087.26597000001</v>
      </c>
      <c r="P1321" s="499">
        <v>10015.31559581</v>
      </c>
      <c r="Q1321" s="499">
        <v>18239.808353799999</v>
      </c>
      <c r="R1321" s="499">
        <v>863.95745939999995</v>
      </c>
      <c r="S1321" s="499">
        <v>74.220364000000004</v>
      </c>
      <c r="T1321" s="499">
        <v>29.805637999999998</v>
      </c>
      <c r="U1321" s="499">
        <v>976.64401680000003</v>
      </c>
      <c r="V1321" s="499">
        <v>593.76211000000001</v>
      </c>
      <c r="W1321" s="499">
        <v>198.70483999999999</v>
      </c>
    </row>
    <row r="1322" spans="1:23" customFormat="1" x14ac:dyDescent="0.3">
      <c r="A1322" s="225" t="s">
        <v>641</v>
      </c>
      <c r="B1322" s="496" t="s">
        <v>494</v>
      </c>
      <c r="C1322" s="496" t="s">
        <v>626</v>
      </c>
      <c r="D1322" s="496" t="s">
        <v>526</v>
      </c>
      <c r="E1322" s="497">
        <v>30227.553</v>
      </c>
      <c r="F1322" s="498">
        <v>9.3850534566923098</v>
      </c>
      <c r="G1322" s="498">
        <v>0.43337848016675384</v>
      </c>
      <c r="H1322" s="498">
        <v>0.75328195762323191</v>
      </c>
      <c r="I1322" s="498">
        <v>3.6568311358183711E-2</v>
      </c>
      <c r="J1322" s="498">
        <v>3.5017879879327318E-3</v>
      </c>
      <c r="K1322" s="498">
        <v>1.4017295081742143E-3</v>
      </c>
      <c r="L1322" s="498">
        <v>4.1337925531054406E-2</v>
      </c>
      <c r="M1322" s="498">
        <v>2.8014316607103459E-2</v>
      </c>
      <c r="N1322" s="498">
        <v>9.3448950366574485E-3</v>
      </c>
      <c r="O1322" s="499">
        <v>283687.20077</v>
      </c>
      <c r="P1322" s="499">
        <v>13099.9709783</v>
      </c>
      <c r="Q1322" s="499">
        <v>22769.870297999998</v>
      </c>
      <c r="R1322" s="499">
        <v>1105.3705697</v>
      </c>
      <c r="S1322" s="499">
        <v>105.85048200000001</v>
      </c>
      <c r="T1322" s="499">
        <v>42.370852999999997</v>
      </c>
      <c r="U1322" s="499">
        <v>1249.5443349000002</v>
      </c>
      <c r="V1322" s="499">
        <v>846.80423999999994</v>
      </c>
      <c r="W1322" s="499">
        <v>282.47330999999997</v>
      </c>
    </row>
    <row r="1323" spans="1:23" customFormat="1" x14ac:dyDescent="0.3">
      <c r="A1323" s="225" t="s">
        <v>642</v>
      </c>
      <c r="B1323" s="496" t="s">
        <v>494</v>
      </c>
      <c r="C1323" s="496" t="s">
        <v>626</v>
      </c>
      <c r="D1323" s="496" t="s">
        <v>528</v>
      </c>
      <c r="E1323" s="497">
        <v>21743.422000000002</v>
      </c>
      <c r="F1323" s="498">
        <v>8.869285570137027</v>
      </c>
      <c r="G1323" s="498">
        <v>0.44595817768564666</v>
      </c>
      <c r="H1323" s="498">
        <v>0.67101834667514604</v>
      </c>
      <c r="I1323" s="498">
        <v>3.3241573005389859E-2</v>
      </c>
      <c r="J1323" s="498">
        <v>3.5047195882966344E-3</v>
      </c>
      <c r="K1323" s="498">
        <v>1.4167962614164411E-3</v>
      </c>
      <c r="L1323" s="498">
        <v>3.7577277665861421E-2</v>
      </c>
      <c r="M1323" s="498">
        <v>2.8037787244344515E-2</v>
      </c>
      <c r="N1323" s="498">
        <v>9.4453798486733125E-3</v>
      </c>
      <c r="O1323" s="499">
        <v>192848.61898999999</v>
      </c>
      <c r="P1323" s="499">
        <v>9696.6568517699998</v>
      </c>
      <c r="Q1323" s="499">
        <v>14590.235081499999</v>
      </c>
      <c r="R1323" s="499">
        <v>722.78554980000001</v>
      </c>
      <c r="S1323" s="499">
        <v>76.204596999999993</v>
      </c>
      <c r="T1323" s="499">
        <v>30.805999</v>
      </c>
      <c r="U1323" s="499">
        <v>817.05860589999998</v>
      </c>
      <c r="V1323" s="499">
        <v>609.63743999999997</v>
      </c>
      <c r="W1323" s="499">
        <v>205.37487999999999</v>
      </c>
    </row>
    <row r="1324" spans="1:23" customFormat="1" x14ac:dyDescent="0.3">
      <c r="A1324" s="225" t="s">
        <v>643</v>
      </c>
      <c r="B1324" s="496" t="s">
        <v>494</v>
      </c>
      <c r="C1324" s="496" t="s">
        <v>626</v>
      </c>
      <c r="D1324" s="496" t="s">
        <v>530</v>
      </c>
      <c r="E1324" s="497">
        <v>23162.902000000002</v>
      </c>
      <c r="F1324" s="498">
        <v>8.1557705006048025</v>
      </c>
      <c r="G1324" s="498">
        <v>0.43701613406558465</v>
      </c>
      <c r="H1324" s="498">
        <v>0.59563414886010391</v>
      </c>
      <c r="I1324" s="498">
        <v>2.9738946946285053E-2</v>
      </c>
      <c r="J1324" s="498">
        <v>3.5047810934916526E-3</v>
      </c>
      <c r="K1324" s="498">
        <v>1.4171428519621592E-3</v>
      </c>
      <c r="L1324" s="498">
        <v>3.3617799721295714E-2</v>
      </c>
      <c r="M1324" s="498">
        <v>2.8038256605325187E-2</v>
      </c>
      <c r="N1324" s="498">
        <v>9.4476732665017531E-3</v>
      </c>
      <c r="O1324" s="499">
        <v>188911.31284</v>
      </c>
      <c r="P1324" s="499">
        <v>10122.56188578</v>
      </c>
      <c r="Q1324" s="499">
        <v>13796.6154179</v>
      </c>
      <c r="R1324" s="499">
        <v>688.84031370000002</v>
      </c>
      <c r="S1324" s="499">
        <v>81.180900999999992</v>
      </c>
      <c r="T1324" s="499">
        <v>32.825141000000002</v>
      </c>
      <c r="U1324" s="499">
        <v>778.68580039999995</v>
      </c>
      <c r="V1324" s="499">
        <v>649.44739000000004</v>
      </c>
      <c r="W1324" s="499">
        <v>218.83553000000001</v>
      </c>
    </row>
    <row r="1325" spans="1:23" customFormat="1" x14ac:dyDescent="0.3">
      <c r="A1325" s="225" t="s">
        <v>644</v>
      </c>
      <c r="B1325" s="496" t="s">
        <v>494</v>
      </c>
      <c r="C1325" s="496" t="s">
        <v>626</v>
      </c>
      <c r="D1325" s="496" t="s">
        <v>532</v>
      </c>
      <c r="E1325" s="497">
        <v>25268.723999999998</v>
      </c>
      <c r="F1325" s="498">
        <v>6.6210978567813719</v>
      </c>
      <c r="G1325" s="498">
        <v>0.38105074605350081</v>
      </c>
      <c r="H1325" s="498">
        <v>0.42831308403226065</v>
      </c>
      <c r="I1325" s="498">
        <v>2.002611888910576E-2</v>
      </c>
      <c r="J1325" s="498">
        <v>3.5042484535428063E-3</v>
      </c>
      <c r="K1325" s="498">
        <v>1.4144274558541225E-3</v>
      </c>
      <c r="L1325" s="498">
        <v>2.263814252354017E-2</v>
      </c>
      <c r="M1325" s="498">
        <v>2.8033978288733535E-2</v>
      </c>
      <c r="N1325" s="498">
        <v>9.4295517256827062E-3</v>
      </c>
      <c r="O1325" s="499">
        <v>167306.69432000001</v>
      </c>
      <c r="P1325" s="499">
        <v>9628.6661320200001</v>
      </c>
      <c r="Q1325" s="499">
        <v>10822.925106000001</v>
      </c>
      <c r="R1325" s="499">
        <v>506.03447100000005</v>
      </c>
      <c r="S1325" s="499">
        <v>88.547886999999989</v>
      </c>
      <c r="T1325" s="499">
        <v>35.740777000000001</v>
      </c>
      <c r="U1325" s="499">
        <v>572.03697529999999</v>
      </c>
      <c r="V1325" s="499">
        <v>708.38285999999994</v>
      </c>
      <c r="W1325" s="499">
        <v>238.27274</v>
      </c>
    </row>
    <row r="1326" spans="1:23" customFormat="1" x14ac:dyDescent="0.3">
      <c r="A1326" s="225" t="s">
        <v>645</v>
      </c>
      <c r="B1326" s="496" t="s">
        <v>494</v>
      </c>
      <c r="C1326" s="496" t="s">
        <v>626</v>
      </c>
      <c r="D1326" s="496" t="s">
        <v>534</v>
      </c>
      <c r="E1326" s="497">
        <v>41724.89</v>
      </c>
      <c r="F1326" s="498">
        <v>6.4646826119853174</v>
      </c>
      <c r="G1326" s="498">
        <v>0.37301063055169226</v>
      </c>
      <c r="H1326" s="498">
        <v>0.41088552506429615</v>
      </c>
      <c r="I1326" s="498">
        <v>1.9360576696547314E-2</v>
      </c>
      <c r="J1326" s="498">
        <v>3.5042084472841034E-3</v>
      </c>
      <c r="K1326" s="498">
        <v>1.4142345252438054E-3</v>
      </c>
      <c r="L1326" s="498">
        <v>2.1885797855908069E-2</v>
      </c>
      <c r="M1326" s="498">
        <v>2.8033714888163874E-2</v>
      </c>
      <c r="N1326" s="498">
        <v>9.428287048809476E-3</v>
      </c>
      <c r="O1326" s="499">
        <v>269738.17087000003</v>
      </c>
      <c r="P1326" s="499">
        <v>15563.827528599999</v>
      </c>
      <c r="Q1326" s="499">
        <v>17144.153335899999</v>
      </c>
      <c r="R1326" s="499">
        <v>807.81793300000004</v>
      </c>
      <c r="S1326" s="499">
        <v>146.21271200000001</v>
      </c>
      <c r="T1326" s="499">
        <v>59.008780000000002</v>
      </c>
      <c r="U1326" s="499">
        <v>913.18250809999995</v>
      </c>
      <c r="V1326" s="499">
        <v>1169.7036699999999</v>
      </c>
      <c r="W1326" s="499">
        <v>393.39424000000002</v>
      </c>
    </row>
    <row r="1327" spans="1:23" customFormat="1" x14ac:dyDescent="0.3">
      <c r="A1327" s="225" t="s">
        <v>646</v>
      </c>
      <c r="B1327" s="496" t="s">
        <v>494</v>
      </c>
      <c r="C1327" s="496" t="s">
        <v>626</v>
      </c>
      <c r="D1327" s="496" t="s">
        <v>536</v>
      </c>
      <c r="E1327" s="497">
        <v>72594.39</v>
      </c>
      <c r="F1327" s="498">
        <v>6.3174266415076978</v>
      </c>
      <c r="G1327" s="498">
        <v>0.36541106043731475</v>
      </c>
      <c r="H1327" s="498">
        <v>0.39460462517833678</v>
      </c>
      <c r="I1327" s="498">
        <v>1.8737890967883333E-2</v>
      </c>
      <c r="J1327" s="498">
        <v>3.5041619607245134E-3</v>
      </c>
      <c r="K1327" s="498">
        <v>1.4139861220681103E-3</v>
      </c>
      <c r="L1327" s="498">
        <v>2.1181867455598153E-2</v>
      </c>
      <c r="M1327" s="498">
        <v>2.8033265242672332E-2</v>
      </c>
      <c r="N1327" s="498">
        <v>9.4266127175942939E-3</v>
      </c>
      <c r="O1327" s="499">
        <v>458609.73340999999</v>
      </c>
      <c r="P1327" s="499">
        <v>26526.793031699999</v>
      </c>
      <c r="Q1327" s="499">
        <v>28646.082055999999</v>
      </c>
      <c r="R1327" s="499">
        <v>1360.2657647000001</v>
      </c>
      <c r="S1327" s="499">
        <v>254.38249999999999</v>
      </c>
      <c r="T1327" s="499">
        <v>102.64746000000001</v>
      </c>
      <c r="U1327" s="499">
        <v>1537.684747</v>
      </c>
      <c r="V1327" s="499">
        <v>2035.0577899999998</v>
      </c>
      <c r="W1327" s="499">
        <v>684.31920000000002</v>
      </c>
    </row>
    <row r="1328" spans="1:23" customFormat="1" x14ac:dyDescent="0.3">
      <c r="A1328" s="225" t="s">
        <v>647</v>
      </c>
      <c r="B1328" s="496" t="s">
        <v>494</v>
      </c>
      <c r="C1328" s="496" t="s">
        <v>626</v>
      </c>
      <c r="D1328" s="496" t="s">
        <v>538</v>
      </c>
      <c r="E1328" s="497">
        <v>63422.600000000006</v>
      </c>
      <c r="F1328" s="498">
        <v>6.2072440574810859</v>
      </c>
      <c r="G1328" s="498">
        <v>0.3604229773219641</v>
      </c>
      <c r="H1328" s="498">
        <v>0.37447889602759893</v>
      </c>
      <c r="I1328" s="498">
        <v>1.8187080681019065E-2</v>
      </c>
      <c r="J1328" s="498">
        <v>3.5044498333401653E-3</v>
      </c>
      <c r="K1328" s="498">
        <v>1.4154243124690567E-3</v>
      </c>
      <c r="L1328" s="498">
        <v>2.0559235692008841E-2</v>
      </c>
      <c r="M1328" s="498">
        <v>2.803565858227193E-2</v>
      </c>
      <c r="N1328" s="498">
        <v>9.4362041291274693E-3</v>
      </c>
      <c r="O1328" s="499">
        <v>393679.55695999996</v>
      </c>
      <c r="P1328" s="499">
        <v>22858.962321500003</v>
      </c>
      <c r="Q1328" s="499">
        <v>23750.425231199999</v>
      </c>
      <c r="R1328" s="499">
        <v>1153.4719431999999</v>
      </c>
      <c r="S1328" s="499">
        <v>222.26131999999998</v>
      </c>
      <c r="T1328" s="499">
        <v>89.769890000000004</v>
      </c>
      <c r="U1328" s="499">
        <v>1303.9201816</v>
      </c>
      <c r="V1328" s="499">
        <v>1778.0943599999998</v>
      </c>
      <c r="W1328" s="499">
        <v>598.46859999999992</v>
      </c>
    </row>
    <row r="1329" spans="1:23" customFormat="1" x14ac:dyDescent="0.3">
      <c r="A1329" s="225" t="s">
        <v>648</v>
      </c>
      <c r="B1329" s="496" t="s">
        <v>494</v>
      </c>
      <c r="C1329" s="496" t="s">
        <v>626</v>
      </c>
      <c r="D1329" s="496" t="s">
        <v>540</v>
      </c>
      <c r="E1329" s="497">
        <v>82049.19</v>
      </c>
      <c r="F1329" s="498">
        <v>4.8434891653409382</v>
      </c>
      <c r="G1329" s="498">
        <v>0.36598447957377761</v>
      </c>
      <c r="H1329" s="498">
        <v>0.3471422018352649</v>
      </c>
      <c r="I1329" s="498">
        <v>1.7653745832225766E-2</v>
      </c>
      <c r="J1329" s="498">
        <v>3.5044091233563668E-3</v>
      </c>
      <c r="K1329" s="498">
        <v>1.4152888041917293E-3</v>
      </c>
      <c r="L1329" s="498">
        <v>1.9956268319041293E-2</v>
      </c>
      <c r="M1329" s="498">
        <v>2.8035321250581509E-2</v>
      </c>
      <c r="N1329" s="498">
        <v>9.4353046020320235E-3</v>
      </c>
      <c r="O1329" s="499">
        <v>397404.36279000004</v>
      </c>
      <c r="P1329" s="499">
        <v>30028.730101599998</v>
      </c>
      <c r="Q1329" s="499">
        <v>28482.736475400001</v>
      </c>
      <c r="R1329" s="499">
        <v>1448.4755460000001</v>
      </c>
      <c r="S1329" s="499">
        <v>287.53393</v>
      </c>
      <c r="T1329" s="499">
        <v>116.1233</v>
      </c>
      <c r="U1329" s="499">
        <v>1637.3956509999998</v>
      </c>
      <c r="V1329" s="499">
        <v>2300.2754</v>
      </c>
      <c r="W1329" s="499">
        <v>774.15909999999997</v>
      </c>
    </row>
    <row r="1330" spans="1:23" customFormat="1" x14ac:dyDescent="0.3">
      <c r="A1330" s="225" t="s">
        <v>649</v>
      </c>
      <c r="B1330" s="496" t="s">
        <v>494</v>
      </c>
      <c r="C1330" s="496" t="s">
        <v>626</v>
      </c>
      <c r="D1330" s="496" t="s">
        <v>542</v>
      </c>
      <c r="E1330" s="497">
        <v>118897.55999999998</v>
      </c>
      <c r="F1330" s="498">
        <v>3.4580321766905899</v>
      </c>
      <c r="G1330" s="498">
        <v>0.22892295429191317</v>
      </c>
      <c r="H1330" s="498">
        <v>0.26718535772727381</v>
      </c>
      <c r="I1330" s="498">
        <v>1.1882477428468676E-2</v>
      </c>
      <c r="J1330" s="498">
        <v>3.5044499651632889E-3</v>
      </c>
      <c r="K1330" s="498">
        <v>1.415412477766575E-3</v>
      </c>
      <c r="L1330" s="498">
        <v>1.3432345827786542E-2</v>
      </c>
      <c r="M1330" s="498">
        <v>2.8035534118614383E-2</v>
      </c>
      <c r="N1330" s="498">
        <v>9.4361061740880145E-3</v>
      </c>
      <c r="O1330" s="499">
        <v>411151.58820999996</v>
      </c>
      <c r="P1330" s="499">
        <v>27218.380693300001</v>
      </c>
      <c r="Q1330" s="499">
        <v>31767.687101499996</v>
      </c>
      <c r="R1330" s="499">
        <v>1412.7975729999998</v>
      </c>
      <c r="S1330" s="499">
        <v>416.67054999999999</v>
      </c>
      <c r="T1330" s="499">
        <v>168.28908999999999</v>
      </c>
      <c r="U1330" s="499">
        <v>1597.073144</v>
      </c>
      <c r="V1330" s="499">
        <v>3333.3566000000001</v>
      </c>
      <c r="W1330" s="499">
        <v>1121.93</v>
      </c>
    </row>
    <row r="1331" spans="1:23" customFormat="1" x14ac:dyDescent="0.3">
      <c r="A1331" s="225" t="s">
        <v>650</v>
      </c>
      <c r="B1331" s="496" t="s">
        <v>494</v>
      </c>
      <c r="C1331" s="496" t="s">
        <v>626</v>
      </c>
      <c r="D1331" s="496" t="s">
        <v>544</v>
      </c>
      <c r="E1331" s="497">
        <v>152142.93</v>
      </c>
      <c r="F1331" s="498">
        <v>3.2155512157548172</v>
      </c>
      <c r="G1331" s="498">
        <v>0.20726214677737576</v>
      </c>
      <c r="H1331" s="498">
        <v>0.25323369745146884</v>
      </c>
      <c r="I1331" s="498">
        <v>1.0641226654436063E-2</v>
      </c>
      <c r="J1331" s="498">
        <v>3.5044731293133371E-3</v>
      </c>
      <c r="K1331" s="498">
        <v>1.4155859887804185E-3</v>
      </c>
      <c r="L1331" s="498">
        <v>1.2029162965377361E-2</v>
      </c>
      <c r="M1331" s="498">
        <v>2.8035811457029255E-2</v>
      </c>
      <c r="N1331" s="498">
        <v>9.4372738844979501E-3</v>
      </c>
      <c r="O1331" s="499">
        <v>489223.38352999999</v>
      </c>
      <c r="P1331" s="499">
        <v>31533.470288800003</v>
      </c>
      <c r="Q1331" s="499">
        <v>38527.716704999999</v>
      </c>
      <c r="R1331" s="499">
        <v>1618.987402</v>
      </c>
      <c r="S1331" s="499">
        <v>533.18080999999995</v>
      </c>
      <c r="T1331" s="499">
        <v>215.37139999999997</v>
      </c>
      <c r="U1331" s="499">
        <v>1830.1520990000001</v>
      </c>
      <c r="V1331" s="499">
        <v>4265.4504999999999</v>
      </c>
      <c r="W1331" s="499">
        <v>1435.8144999999997</v>
      </c>
    </row>
    <row r="1332" spans="1:23" customFormat="1" x14ac:dyDescent="0.3">
      <c r="A1332" s="225" t="s">
        <v>651</v>
      </c>
      <c r="B1332" s="496" t="s">
        <v>494</v>
      </c>
      <c r="C1332" s="496" t="s">
        <v>626</v>
      </c>
      <c r="D1332" s="496" t="s">
        <v>546</v>
      </c>
      <c r="E1332" s="497">
        <v>241611.28</v>
      </c>
      <c r="F1332" s="498">
        <v>2.9277220910381336</v>
      </c>
      <c r="G1332" s="498">
        <v>0.16180758910759463</v>
      </c>
      <c r="H1332" s="498">
        <v>0.22913679379125015</v>
      </c>
      <c r="I1332" s="498">
        <v>8.2581154323589524E-3</v>
      </c>
      <c r="J1332" s="498">
        <v>3.5044402314329034E-3</v>
      </c>
      <c r="K1332" s="498">
        <v>1.415408295506733E-3</v>
      </c>
      <c r="L1332" s="498">
        <v>9.3352365088252513E-3</v>
      </c>
      <c r="M1332" s="498">
        <v>2.803548948542469E-2</v>
      </c>
      <c r="N1332" s="498">
        <v>9.4361211115639963E-3</v>
      </c>
      <c r="O1332" s="499">
        <v>707370.68189999997</v>
      </c>
      <c r="P1332" s="499">
        <v>39094.538717999996</v>
      </c>
      <c r="Q1332" s="499">
        <v>55362.034043</v>
      </c>
      <c r="R1332" s="499">
        <v>1995.2538399999999</v>
      </c>
      <c r="S1332" s="499">
        <v>846.71229000000005</v>
      </c>
      <c r="T1332" s="499">
        <v>341.97861</v>
      </c>
      <c r="U1332" s="499">
        <v>2255.4984420000001</v>
      </c>
      <c r="V1332" s="499">
        <v>6773.6905000000006</v>
      </c>
      <c r="W1332" s="499">
        <v>2279.8732999999997</v>
      </c>
    </row>
    <row r="1333" spans="1:23" customFormat="1" x14ac:dyDescent="0.3">
      <c r="A1333" s="225" t="s">
        <v>652</v>
      </c>
      <c r="B1333" s="496" t="s">
        <v>494</v>
      </c>
      <c r="C1333" s="496" t="s">
        <v>626</v>
      </c>
      <c r="D1333" s="496" t="s">
        <v>548</v>
      </c>
      <c r="E1333" s="497">
        <v>145743.69999999998</v>
      </c>
      <c r="F1333" s="498">
        <v>2.7147039745114201</v>
      </c>
      <c r="G1333" s="498">
        <v>0.1450216469370546</v>
      </c>
      <c r="H1333" s="498">
        <v>0.21835564821601211</v>
      </c>
      <c r="I1333" s="498">
        <v>6.8357105747967164E-3</v>
      </c>
      <c r="J1333" s="498">
        <v>3.5044678432069455E-3</v>
      </c>
      <c r="K1333" s="498">
        <v>1.4154845115089023E-3</v>
      </c>
      <c r="L1333" s="498">
        <v>7.7272892255377092E-3</v>
      </c>
      <c r="M1333" s="498">
        <v>2.8035698970178474E-2</v>
      </c>
      <c r="N1333" s="498">
        <v>9.4366192157877143E-3</v>
      </c>
      <c r="O1333" s="499">
        <v>395651.00164999999</v>
      </c>
      <c r="P1333" s="499">
        <v>21135.991404700002</v>
      </c>
      <c r="Q1333" s="499">
        <v>31823.960086900002</v>
      </c>
      <c r="R1333" s="499">
        <v>996.26175130000001</v>
      </c>
      <c r="S1333" s="499">
        <v>510.75411000000003</v>
      </c>
      <c r="T1333" s="499">
        <v>206.29794999999999</v>
      </c>
      <c r="U1333" s="499">
        <v>1126.2037227000001</v>
      </c>
      <c r="V1333" s="499">
        <v>4086.0264999999999</v>
      </c>
      <c r="W1333" s="499">
        <v>1375.3277999999998</v>
      </c>
    </row>
    <row r="1334" spans="1:23" customFormat="1" x14ac:dyDescent="0.3">
      <c r="A1334" s="225" t="s">
        <v>653</v>
      </c>
      <c r="B1334" s="496" t="s">
        <v>494</v>
      </c>
      <c r="C1334" s="496" t="s">
        <v>626</v>
      </c>
      <c r="D1334" s="496" t="s">
        <v>550</v>
      </c>
      <c r="E1334" s="497">
        <v>155824.01</v>
      </c>
      <c r="F1334" s="498">
        <v>2.3707197359379983</v>
      </c>
      <c r="G1334" s="498">
        <v>0.11555747559763094</v>
      </c>
      <c r="H1334" s="498">
        <v>0.20023508543837371</v>
      </c>
      <c r="I1334" s="498">
        <v>6.152588377105684E-3</v>
      </c>
      <c r="J1334" s="498">
        <v>3.5044947181117978E-3</v>
      </c>
      <c r="K1334" s="498">
        <v>1.41570904252817E-3</v>
      </c>
      <c r="L1334" s="498">
        <v>6.9550611738203889E-3</v>
      </c>
      <c r="M1334" s="498">
        <v>2.803597147833636E-2</v>
      </c>
      <c r="N1334" s="498">
        <v>9.4380718350143833E-3</v>
      </c>
      <c r="O1334" s="499">
        <v>369415.05584000004</v>
      </c>
      <c r="P1334" s="499">
        <v>18006.6292331</v>
      </c>
      <c r="Q1334" s="499">
        <v>31201.433955699998</v>
      </c>
      <c r="R1334" s="499">
        <v>958.72099279999998</v>
      </c>
      <c r="S1334" s="499">
        <v>546.08442000000002</v>
      </c>
      <c r="T1334" s="499">
        <v>220.60146</v>
      </c>
      <c r="U1334" s="499">
        <v>1083.7655219000001</v>
      </c>
      <c r="V1334" s="499">
        <v>4368.6774999999998</v>
      </c>
      <c r="W1334" s="499">
        <v>1470.6781999999998</v>
      </c>
    </row>
    <row r="1335" spans="1:23" customFormat="1" x14ac:dyDescent="0.3">
      <c r="A1335" s="225" t="s">
        <v>654</v>
      </c>
      <c r="B1335" s="496" t="s">
        <v>494</v>
      </c>
      <c r="C1335" s="496" t="s">
        <v>626</v>
      </c>
      <c r="D1335" s="496" t="s">
        <v>552</v>
      </c>
      <c r="E1335" s="497">
        <v>166521.27000000002</v>
      </c>
      <c r="F1335" s="498">
        <v>2.2376340770161072</v>
      </c>
      <c r="G1335" s="498">
        <v>0.10562714623963652</v>
      </c>
      <c r="H1335" s="498">
        <v>0.19229910187629481</v>
      </c>
      <c r="I1335" s="498">
        <v>6.032216533059109E-3</v>
      </c>
      <c r="J1335" s="498">
        <v>3.5044516535335086E-3</v>
      </c>
      <c r="K1335" s="498">
        <v>1.4154907057819098E-3</v>
      </c>
      <c r="L1335" s="498">
        <v>6.8190020013659501E-3</v>
      </c>
      <c r="M1335" s="498">
        <v>2.8035611907115527E-2</v>
      </c>
      <c r="N1335" s="498">
        <v>9.436633530359213E-3</v>
      </c>
      <c r="O1335" s="499">
        <v>372613.66830000002</v>
      </c>
      <c r="P1335" s="499">
        <v>17589.1665383</v>
      </c>
      <c r="Q1335" s="499">
        <v>32021.890664300001</v>
      </c>
      <c r="R1335" s="499">
        <v>1004.492358</v>
      </c>
      <c r="S1335" s="499">
        <v>583.56573999999989</v>
      </c>
      <c r="T1335" s="499">
        <v>235.70930999999999</v>
      </c>
      <c r="U1335" s="499">
        <v>1135.5088733999999</v>
      </c>
      <c r="V1335" s="499">
        <v>4668.5257000000001</v>
      </c>
      <c r="W1335" s="499">
        <v>1571.4001999999998</v>
      </c>
    </row>
    <row r="1336" spans="1:23" customFormat="1" x14ac:dyDescent="0.3">
      <c r="A1336" s="225" t="s">
        <v>655</v>
      </c>
      <c r="B1336" s="496" t="s">
        <v>494</v>
      </c>
      <c r="C1336" s="496" t="s">
        <v>626</v>
      </c>
      <c r="D1336" s="496" t="s">
        <v>554</v>
      </c>
      <c r="E1336" s="497">
        <v>175144.72999999998</v>
      </c>
      <c r="F1336" s="498">
        <v>1.7054370529447276</v>
      </c>
      <c r="G1336" s="498">
        <v>7.9311587723250365E-2</v>
      </c>
      <c r="H1336" s="498">
        <v>0.17117577856838742</v>
      </c>
      <c r="I1336" s="498">
        <v>3.9344016380053227E-3</v>
      </c>
      <c r="J1336" s="498">
        <v>3.504445666164206E-3</v>
      </c>
      <c r="K1336" s="498">
        <v>1.4154112430331191E-3</v>
      </c>
      <c r="L1336" s="498">
        <v>4.447562542703969E-3</v>
      </c>
      <c r="M1336" s="498">
        <v>2.8035585769551848E-2</v>
      </c>
      <c r="N1336" s="498">
        <v>9.4361611679666287E-3</v>
      </c>
      <c r="O1336" s="499">
        <v>298698.31216999999</v>
      </c>
      <c r="P1336" s="499">
        <v>13891.006617659999</v>
      </c>
      <c r="Q1336" s="499">
        <v>29980.535519900001</v>
      </c>
      <c r="R1336" s="499">
        <v>689.08971259999998</v>
      </c>
      <c r="S1336" s="499">
        <v>613.78518999999994</v>
      </c>
      <c r="T1336" s="499">
        <v>247.90181999999999</v>
      </c>
      <c r="U1336" s="499">
        <v>778.96714069999996</v>
      </c>
      <c r="V1336" s="499">
        <v>4910.2851000000001</v>
      </c>
      <c r="W1336" s="499">
        <v>1652.6938999999998</v>
      </c>
    </row>
    <row r="1337" spans="1:23" customFormat="1" x14ac:dyDescent="0.3">
      <c r="A1337" s="225" t="s">
        <v>656</v>
      </c>
      <c r="B1337" s="496" t="s">
        <v>494</v>
      </c>
      <c r="C1337" s="496" t="s">
        <v>626</v>
      </c>
      <c r="D1337" s="496" t="s">
        <v>556</v>
      </c>
      <c r="E1337" s="497">
        <v>182529</v>
      </c>
      <c r="F1337" s="498">
        <v>1.6373480282037374</v>
      </c>
      <c r="G1337" s="498">
        <v>7.3583070198105505E-2</v>
      </c>
      <c r="H1337" s="498">
        <v>0.16608596619605651</v>
      </c>
      <c r="I1337" s="498">
        <v>3.8740276038328153E-3</v>
      </c>
      <c r="J1337" s="498">
        <v>3.5044493751677816E-3</v>
      </c>
      <c r="K1337" s="498">
        <v>1.4154289455374214E-3</v>
      </c>
      <c r="L1337" s="498">
        <v>4.3793213949564185E-3</v>
      </c>
      <c r="M1337" s="498">
        <v>2.8035615710380268E-2</v>
      </c>
      <c r="N1337" s="498">
        <v>9.4362194500599902E-3</v>
      </c>
      <c r="O1337" s="499">
        <v>298863.49823999999</v>
      </c>
      <c r="P1337" s="499">
        <v>13431.04422019</v>
      </c>
      <c r="Q1337" s="499">
        <v>30315.5053238</v>
      </c>
      <c r="R1337" s="499">
        <v>707.12238449999995</v>
      </c>
      <c r="S1337" s="499">
        <v>639.66363999999999</v>
      </c>
      <c r="T1337" s="499">
        <v>258.35683</v>
      </c>
      <c r="U1337" s="499">
        <v>799.35315490000005</v>
      </c>
      <c r="V1337" s="499">
        <v>5117.3128999999999</v>
      </c>
      <c r="W1337" s="499">
        <v>1722.3836999999999</v>
      </c>
    </row>
    <row r="1338" spans="1:23" customFormat="1" x14ac:dyDescent="0.3">
      <c r="A1338" s="225" t="s">
        <v>657</v>
      </c>
      <c r="B1338" s="496" t="s">
        <v>494</v>
      </c>
      <c r="C1338" s="496" t="s">
        <v>626</v>
      </c>
      <c r="D1338" s="496" t="s">
        <v>558</v>
      </c>
      <c r="E1338" s="497">
        <v>190252.67</v>
      </c>
      <c r="F1338" s="498">
        <v>1.6096056781226775</v>
      </c>
      <c r="G1338" s="498">
        <v>7.2415604314094509E-2</v>
      </c>
      <c r="H1338" s="498">
        <v>0.16262148988605518</v>
      </c>
      <c r="I1338" s="498">
        <v>3.8214140006550233E-3</v>
      </c>
      <c r="J1338" s="498">
        <v>3.5044427497390707E-3</v>
      </c>
      <c r="K1338" s="498">
        <v>1.415448308820055E-3</v>
      </c>
      <c r="L1338" s="498">
        <v>4.319845252106054E-3</v>
      </c>
      <c r="M1338" s="498">
        <v>2.8035543995256412E-2</v>
      </c>
      <c r="N1338" s="498">
        <v>9.4363332719588095E-3</v>
      </c>
      <c r="O1338" s="499">
        <v>306231.77791</v>
      </c>
      <c r="P1338" s="499">
        <v>13777.26207042</v>
      </c>
      <c r="Q1338" s="499">
        <v>30939.172650199998</v>
      </c>
      <c r="R1338" s="499">
        <v>727.03421679999997</v>
      </c>
      <c r="S1338" s="499">
        <v>666.72959000000003</v>
      </c>
      <c r="T1338" s="499">
        <v>269.29282000000001</v>
      </c>
      <c r="U1338" s="499">
        <v>821.8620932</v>
      </c>
      <c r="V1338" s="499">
        <v>5333.8370999999997</v>
      </c>
      <c r="W1338" s="499">
        <v>1795.2875999999999</v>
      </c>
    </row>
    <row r="1339" spans="1:23" customFormat="1" x14ac:dyDescent="0.3">
      <c r="A1339" s="225" t="s">
        <v>658</v>
      </c>
      <c r="B1339" s="496" t="s">
        <v>494</v>
      </c>
      <c r="C1339" s="496" t="s">
        <v>256</v>
      </c>
      <c r="D1339" s="496" t="s">
        <v>659</v>
      </c>
      <c r="E1339" s="497">
        <v>1407.2513505999998</v>
      </c>
      <c r="F1339" s="498">
        <v>10.13974248907145</v>
      </c>
      <c r="G1339" s="498">
        <v>1.0452394105693037</v>
      </c>
      <c r="H1339" s="498">
        <v>0.29674990223643422</v>
      </c>
      <c r="I1339" s="498">
        <v>2.3269966949641247E-2</v>
      </c>
      <c r="J1339" s="498">
        <v>1.7938779820134289E-2</v>
      </c>
      <c r="K1339" s="498">
        <v>4.1595017730871606E-3</v>
      </c>
      <c r="L1339" s="498">
        <v>2.6305065473496949E-2</v>
      </c>
      <c r="M1339" s="498">
        <v>0.14351017083330131</v>
      </c>
      <c r="N1339" s="498">
        <v>2.773014422289374E-2</v>
      </c>
      <c r="O1339" s="499">
        <v>14269.166312482001</v>
      </c>
      <c r="P1339" s="499">
        <v>1470.9145722240003</v>
      </c>
      <c r="Q1339" s="499">
        <v>417.60170071263997</v>
      </c>
      <c r="R1339" s="499">
        <v>32.7466924183</v>
      </c>
      <c r="S1339" s="499">
        <v>25.244372129999999</v>
      </c>
      <c r="T1339" s="499">
        <v>5.8534644880000002</v>
      </c>
      <c r="U1339" s="499">
        <v>37.017838915200002</v>
      </c>
      <c r="V1339" s="499">
        <v>201.95488172999998</v>
      </c>
      <c r="W1339" s="499">
        <v>39.023282909999999</v>
      </c>
    </row>
    <row r="1340" spans="1:23" customFormat="1" x14ac:dyDescent="0.3">
      <c r="A1340" s="225" t="s">
        <v>660</v>
      </c>
      <c r="B1340" s="496" t="s">
        <v>494</v>
      </c>
      <c r="C1340" s="496" t="s">
        <v>256</v>
      </c>
      <c r="D1340" s="496" t="s">
        <v>500</v>
      </c>
      <c r="E1340" s="497">
        <v>2.6763829000000001</v>
      </c>
      <c r="F1340" s="498">
        <v>146.32814389525504</v>
      </c>
      <c r="G1340" s="498">
        <v>7.7970127806077363</v>
      </c>
      <c r="H1340" s="498">
        <v>3.3884003699545389</v>
      </c>
      <c r="I1340" s="498">
        <v>0.39514334477327595</v>
      </c>
      <c r="J1340" s="498">
        <v>1.8091954256620007E-2</v>
      </c>
      <c r="K1340" s="498">
        <v>4.2024988278022554E-3</v>
      </c>
      <c r="L1340" s="498">
        <v>0.44668210068148323</v>
      </c>
      <c r="M1340" s="498">
        <v>0.14473570280246523</v>
      </c>
      <c r="N1340" s="498">
        <v>2.8016787134606185E-2</v>
      </c>
      <c r="O1340" s="499">
        <v>391.63014211000001</v>
      </c>
      <c r="P1340" s="499">
        <v>20.867791677099998</v>
      </c>
      <c r="Q1340" s="499">
        <v>9.0686568085000019</v>
      </c>
      <c r="R1340" s="499">
        <v>1.0575548910000001</v>
      </c>
      <c r="S1340" s="499">
        <v>4.8420997E-2</v>
      </c>
      <c r="T1340" s="499">
        <v>1.1247496000000001E-2</v>
      </c>
      <c r="U1340" s="499">
        <v>1.195492336</v>
      </c>
      <c r="V1340" s="499">
        <v>0.38736816000000002</v>
      </c>
      <c r="W1340" s="499">
        <v>7.4983649999999999E-2</v>
      </c>
    </row>
    <row r="1341" spans="1:23" customFormat="1" x14ac:dyDescent="0.3">
      <c r="A1341" s="225" t="s">
        <v>661</v>
      </c>
      <c r="B1341" s="496" t="s">
        <v>494</v>
      </c>
      <c r="C1341" s="496" t="s">
        <v>256</v>
      </c>
      <c r="D1341" s="496" t="s">
        <v>502</v>
      </c>
      <c r="E1341" s="497">
        <v>2.6638182000000001</v>
      </c>
      <c r="F1341" s="498">
        <v>34.904511956183796</v>
      </c>
      <c r="G1341" s="498">
        <v>4.6674793020784966</v>
      </c>
      <c r="H1341" s="498">
        <v>2.0913509223940285</v>
      </c>
      <c r="I1341" s="498">
        <v>0.32496486697177751</v>
      </c>
      <c r="J1341" s="498">
        <v>1.7733546531065823E-2</v>
      </c>
      <c r="K1341" s="498">
        <v>4.0962772909953092E-3</v>
      </c>
      <c r="L1341" s="498">
        <v>0.36735040739642066</v>
      </c>
      <c r="M1341" s="498">
        <v>0.14186843906990351</v>
      </c>
      <c r="N1341" s="498">
        <v>2.7308669187709574E-2</v>
      </c>
      <c r="O1341" s="499">
        <v>92.979274211000003</v>
      </c>
      <c r="P1341" s="499">
        <v>12.433316312999999</v>
      </c>
      <c r="Q1341" s="499">
        <v>5.5709786496600007</v>
      </c>
      <c r="R1341" s="499">
        <v>0.86564732699999991</v>
      </c>
      <c r="S1341" s="499">
        <v>4.7238944000000005E-2</v>
      </c>
      <c r="T1341" s="499">
        <v>1.0911738000000001E-2</v>
      </c>
      <c r="U1341" s="499">
        <v>0.97855470099999997</v>
      </c>
      <c r="V1341" s="499">
        <v>0.37791173000000006</v>
      </c>
      <c r="W1341" s="499">
        <v>7.2745329999999983E-2</v>
      </c>
    </row>
    <row r="1342" spans="1:23" customFormat="1" x14ac:dyDescent="0.3">
      <c r="A1342" s="225" t="s">
        <v>662</v>
      </c>
      <c r="B1342" s="496" t="s">
        <v>494</v>
      </c>
      <c r="C1342" s="496" t="s">
        <v>256</v>
      </c>
      <c r="D1342" s="496" t="s">
        <v>504</v>
      </c>
      <c r="E1342" s="497">
        <v>3.0905450000000001</v>
      </c>
      <c r="F1342" s="498">
        <v>34.438568884775982</v>
      </c>
      <c r="G1342" s="498">
        <v>4.6567824304774721</v>
      </c>
      <c r="H1342" s="498">
        <v>2.0681788238352778</v>
      </c>
      <c r="I1342" s="498">
        <v>0.37974102884766275</v>
      </c>
      <c r="J1342" s="498">
        <v>1.7905517635239093E-2</v>
      </c>
      <c r="K1342" s="498">
        <v>4.1539971105419918E-3</v>
      </c>
      <c r="L1342" s="498">
        <v>0.42926989058564119</v>
      </c>
      <c r="M1342" s="498">
        <v>0.14324408478116318</v>
      </c>
      <c r="N1342" s="498">
        <v>2.7693468304134061E-2</v>
      </c>
      <c r="O1342" s="499">
        <v>106.433946874</v>
      </c>
      <c r="P1342" s="499">
        <v>14.391995656599999</v>
      </c>
      <c r="Q1342" s="499">
        <v>6.3917997231099992</v>
      </c>
      <c r="R1342" s="499">
        <v>1.1736067379999999</v>
      </c>
      <c r="S1342" s="499">
        <v>5.5337808000000002E-2</v>
      </c>
      <c r="T1342" s="499">
        <v>1.2838115000000001E-2</v>
      </c>
      <c r="U1342" s="499">
        <v>1.3266779140000005</v>
      </c>
      <c r="V1342" s="499">
        <v>0.44270229</v>
      </c>
      <c r="W1342" s="499">
        <v>8.5587910000000003E-2</v>
      </c>
    </row>
    <row r="1343" spans="1:23" customFormat="1" x14ac:dyDescent="0.3">
      <c r="A1343" s="225" t="s">
        <v>663</v>
      </c>
      <c r="B1343" s="496" t="s">
        <v>494</v>
      </c>
      <c r="C1343" s="496" t="s">
        <v>256</v>
      </c>
      <c r="D1343" s="496" t="s">
        <v>506</v>
      </c>
      <c r="E1343" s="497">
        <v>3.0567397000000001</v>
      </c>
      <c r="F1343" s="498">
        <v>34.002292927984669</v>
      </c>
      <c r="G1343" s="498">
        <v>4.6467709159533603</v>
      </c>
      <c r="H1343" s="498">
        <v>2.0490870689872613</v>
      </c>
      <c r="I1343" s="498">
        <v>0.29981943670244476</v>
      </c>
      <c r="J1343" s="498">
        <v>1.8091893791283568E-2</v>
      </c>
      <c r="K1343" s="498">
        <v>4.2024909742887162E-3</v>
      </c>
      <c r="L1343" s="498">
        <v>0.338924954584782</v>
      </c>
      <c r="M1343" s="498">
        <v>0.14473527464572794</v>
      </c>
      <c r="N1343" s="498">
        <v>2.8016762434825579E-2</v>
      </c>
      <c r="O1343" s="499">
        <v>103.93615868399999</v>
      </c>
      <c r="P1343" s="499">
        <v>14.2039691356</v>
      </c>
      <c r="Q1343" s="499">
        <v>6.2635257925300003</v>
      </c>
      <c r="R1343" s="499">
        <v>0.91646997500000005</v>
      </c>
      <c r="S1343" s="499">
        <v>5.5302209999999997E-2</v>
      </c>
      <c r="T1343" s="499">
        <v>1.2845921E-2</v>
      </c>
      <c r="U1343" s="499">
        <v>1.0360053640000002</v>
      </c>
      <c r="V1343" s="499">
        <v>0.44241806</v>
      </c>
      <c r="W1343" s="499">
        <v>8.5639950000000006E-2</v>
      </c>
    </row>
    <row r="1344" spans="1:23" customFormat="1" x14ac:dyDescent="0.3">
      <c r="A1344" s="225" t="s">
        <v>664</v>
      </c>
      <c r="B1344" s="496" t="s">
        <v>494</v>
      </c>
      <c r="C1344" s="496" t="s">
        <v>256</v>
      </c>
      <c r="D1344" s="496" t="s">
        <v>508</v>
      </c>
      <c r="E1344" s="497">
        <v>3.7904077999999997</v>
      </c>
      <c r="F1344" s="498">
        <v>30.349433122472995</v>
      </c>
      <c r="G1344" s="498">
        <v>3.5316143104443802</v>
      </c>
      <c r="H1344" s="498">
        <v>1.5363617791283566</v>
      </c>
      <c r="I1344" s="498">
        <v>0.2912112480351059</v>
      </c>
      <c r="J1344" s="498">
        <v>1.7908124819709374E-2</v>
      </c>
      <c r="K1344" s="498">
        <v>4.1593453348212298E-3</v>
      </c>
      <c r="L1344" s="498">
        <v>0.32919365641871046</v>
      </c>
      <c r="M1344" s="498">
        <v>0.14326488827930337</v>
      </c>
      <c r="N1344" s="498">
        <v>2.7729174681415551E-2</v>
      </c>
      <c r="O1344" s="499">
        <v>115.03672803299999</v>
      </c>
      <c r="P1344" s="499">
        <v>13.3862584289</v>
      </c>
      <c r="Q1344" s="499">
        <v>5.8234376712299998</v>
      </c>
      <c r="R1344" s="499">
        <v>1.103809386</v>
      </c>
      <c r="S1344" s="499">
        <v>6.7879096E-2</v>
      </c>
      <c r="T1344" s="499">
        <v>1.5765615E-2</v>
      </c>
      <c r="U1344" s="499">
        <v>1.247778203</v>
      </c>
      <c r="V1344" s="499">
        <v>0.54303235000000005</v>
      </c>
      <c r="W1344" s="499">
        <v>0.10510488000000001</v>
      </c>
    </row>
    <row r="1345" spans="1:23" customFormat="1" x14ac:dyDescent="0.3">
      <c r="A1345" s="225" t="s">
        <v>665</v>
      </c>
      <c r="B1345" s="496" t="s">
        <v>494</v>
      </c>
      <c r="C1345" s="496" t="s">
        <v>256</v>
      </c>
      <c r="D1345" s="496" t="s">
        <v>510</v>
      </c>
      <c r="E1345" s="497">
        <v>4.456048</v>
      </c>
      <c r="F1345" s="498">
        <v>29.999025156371744</v>
      </c>
      <c r="G1345" s="498">
        <v>3.5226240504366193</v>
      </c>
      <c r="H1345" s="498">
        <v>1.5193282113747431</v>
      </c>
      <c r="I1345" s="498">
        <v>0.21824333535006804</v>
      </c>
      <c r="J1345" s="498">
        <v>1.8040836184888494E-2</v>
      </c>
      <c r="K1345" s="498">
        <v>4.1837727062186041E-3</v>
      </c>
      <c r="L1345" s="498">
        <v>0.24670891808167231</v>
      </c>
      <c r="M1345" s="498">
        <v>0.14432663876152141</v>
      </c>
      <c r="N1345" s="498">
        <v>2.7891849459431316E-2</v>
      </c>
      <c r="O1345" s="499">
        <v>133.67709604999999</v>
      </c>
      <c r="P1345" s="499">
        <v>15.696981854699997</v>
      </c>
      <c r="Q1345" s="499">
        <v>6.7701994376400014</v>
      </c>
      <c r="R1345" s="499">
        <v>0.97250277799999996</v>
      </c>
      <c r="S1345" s="499">
        <v>8.0390832000000009E-2</v>
      </c>
      <c r="T1345" s="499">
        <v>1.8643092E-2</v>
      </c>
      <c r="U1345" s="499">
        <v>1.0993467809999997</v>
      </c>
      <c r="V1345" s="499">
        <v>0.64312642999999992</v>
      </c>
      <c r="W1345" s="499">
        <v>0.12428742</v>
      </c>
    </row>
    <row r="1346" spans="1:23" customFormat="1" x14ac:dyDescent="0.3">
      <c r="A1346" s="225" t="s">
        <v>666</v>
      </c>
      <c r="B1346" s="496" t="s">
        <v>494</v>
      </c>
      <c r="C1346" s="496" t="s">
        <v>256</v>
      </c>
      <c r="D1346" s="496" t="s">
        <v>512</v>
      </c>
      <c r="E1346" s="497">
        <v>5.332497</v>
      </c>
      <c r="F1346" s="498">
        <v>29.671000640037871</v>
      </c>
      <c r="G1346" s="498">
        <v>3.5142209272128979</v>
      </c>
      <c r="H1346" s="498">
        <v>1.5033826964365851</v>
      </c>
      <c r="I1346" s="498">
        <v>0.24371251366854965</v>
      </c>
      <c r="J1346" s="498">
        <v>1.7771588994799244E-2</v>
      </c>
      <c r="K1346" s="498">
        <v>4.1191468087089407E-3</v>
      </c>
      <c r="L1346" s="498">
        <v>0.27550067895021785</v>
      </c>
      <c r="M1346" s="498">
        <v>0.14217263694663121</v>
      </c>
      <c r="N1346" s="498">
        <v>2.7461187507466008E-2</v>
      </c>
      <c r="O1346" s="499">
        <v>158.22052190000002</v>
      </c>
      <c r="P1346" s="499">
        <v>18.739572551699997</v>
      </c>
      <c r="Q1346" s="499">
        <v>8.0167837186000011</v>
      </c>
      <c r="R1346" s="499">
        <v>1.2995962480000001</v>
      </c>
      <c r="S1346" s="499">
        <v>9.4766944999999991E-2</v>
      </c>
      <c r="T1346" s="499">
        <v>2.1965338000000001E-2</v>
      </c>
      <c r="U1346" s="499">
        <v>1.469106544</v>
      </c>
      <c r="V1346" s="499">
        <v>0.75813516000000003</v>
      </c>
      <c r="W1346" s="499">
        <v>0.14643669999999998</v>
      </c>
    </row>
    <row r="1347" spans="1:23" customFormat="1" x14ac:dyDescent="0.3">
      <c r="A1347" s="225" t="s">
        <v>667</v>
      </c>
      <c r="B1347" s="496" t="s">
        <v>494</v>
      </c>
      <c r="C1347" s="496" t="s">
        <v>256</v>
      </c>
      <c r="D1347" s="496" t="s">
        <v>514</v>
      </c>
      <c r="E1347" s="497">
        <v>5.8163030000000004</v>
      </c>
      <c r="F1347" s="498">
        <v>29.363173135925006</v>
      </c>
      <c r="G1347" s="498">
        <v>3.5063179686477812</v>
      </c>
      <c r="H1347" s="498">
        <v>1.4748583880378996</v>
      </c>
      <c r="I1347" s="498">
        <v>4.6301385759992215E-2</v>
      </c>
      <c r="J1347" s="498">
        <v>1.8040874933785259E-2</v>
      </c>
      <c r="K1347" s="498">
        <v>4.1837730943522031E-3</v>
      </c>
      <c r="L1347" s="498">
        <v>5.2340420125980364E-2</v>
      </c>
      <c r="M1347" s="498">
        <v>0.14432700290889247</v>
      </c>
      <c r="N1347" s="498">
        <v>2.7891846418592704E-2</v>
      </c>
      <c r="O1347" s="499">
        <v>170.78511200000003</v>
      </c>
      <c r="P1347" s="499">
        <v>20.393807719999998</v>
      </c>
      <c r="Q1347" s="499">
        <v>8.5782232669200003</v>
      </c>
      <c r="R1347" s="499">
        <v>0.26930288890000004</v>
      </c>
      <c r="S1347" s="499">
        <v>0.104931195</v>
      </c>
      <c r="T1347" s="499">
        <v>2.4334092000000002E-2</v>
      </c>
      <c r="U1347" s="499">
        <v>0.3044277426</v>
      </c>
      <c r="V1347" s="499">
        <v>0.83944958000000003</v>
      </c>
      <c r="W1347" s="499">
        <v>0.16222743000000001</v>
      </c>
    </row>
    <row r="1348" spans="1:23" customFormat="1" x14ac:dyDescent="0.3">
      <c r="A1348" s="225" t="s">
        <v>668</v>
      </c>
      <c r="B1348" s="496" t="s">
        <v>494</v>
      </c>
      <c r="C1348" s="496" t="s">
        <v>256</v>
      </c>
      <c r="D1348" s="496" t="s">
        <v>516</v>
      </c>
      <c r="E1348" s="497">
        <v>7.7145640000000002</v>
      </c>
      <c r="F1348" s="498">
        <v>29.048106677188752</v>
      </c>
      <c r="G1348" s="498">
        <v>3.4057670554680732</v>
      </c>
      <c r="H1348" s="498">
        <v>1.3064706753680442</v>
      </c>
      <c r="I1348" s="498">
        <v>4.5995035636492217E-2</v>
      </c>
      <c r="J1348" s="498">
        <v>1.7905522463745199E-2</v>
      </c>
      <c r="K1348" s="498">
        <v>4.1539957410425266E-3</v>
      </c>
      <c r="L1348" s="498">
        <v>5.1994051757169951E-2</v>
      </c>
      <c r="M1348" s="498">
        <v>0.1432446979505258</v>
      </c>
      <c r="N1348" s="498">
        <v>2.7693458761895037E-2</v>
      </c>
      <c r="O1348" s="499">
        <v>224.09347803999998</v>
      </c>
      <c r="P1348" s="499">
        <v>26.274007918500001</v>
      </c>
      <c r="Q1348" s="499">
        <v>10.078851639250001</v>
      </c>
      <c r="R1348" s="499">
        <v>0.35483164609999995</v>
      </c>
      <c r="S1348" s="499">
        <v>0.13813329900000001</v>
      </c>
      <c r="T1348" s="499">
        <v>3.2046265999999997E-2</v>
      </c>
      <c r="U1348" s="499">
        <v>0.40111143990000003</v>
      </c>
      <c r="V1348" s="499">
        <v>1.1050703900000001</v>
      </c>
      <c r="W1348" s="499">
        <v>0.21364296000000002</v>
      </c>
    </row>
    <row r="1349" spans="1:23" customFormat="1" x14ac:dyDescent="0.3">
      <c r="A1349" s="225" t="s">
        <v>669</v>
      </c>
      <c r="B1349" s="496" t="s">
        <v>494</v>
      </c>
      <c r="C1349" s="496" t="s">
        <v>256</v>
      </c>
      <c r="D1349" s="496" t="s">
        <v>518</v>
      </c>
      <c r="E1349" s="497">
        <v>9.8757339999999996</v>
      </c>
      <c r="F1349" s="498">
        <v>28.753078147912856</v>
      </c>
      <c r="G1349" s="498">
        <v>3.397671314689116</v>
      </c>
      <c r="H1349" s="498">
        <v>1.24653380477846</v>
      </c>
      <c r="I1349" s="498">
        <v>4.5708050085188613E-2</v>
      </c>
      <c r="J1349" s="498">
        <v>1.7771577687288865E-2</v>
      </c>
      <c r="K1349" s="498">
        <v>4.1191506373095916E-3</v>
      </c>
      <c r="L1349" s="498">
        <v>5.1669782084045608E-2</v>
      </c>
      <c r="M1349" s="498">
        <v>0.14217221018711115</v>
      </c>
      <c r="N1349" s="498">
        <v>2.7461161874145254E-2</v>
      </c>
      <c r="O1349" s="499">
        <v>283.95775147000001</v>
      </c>
      <c r="P1349" s="499">
        <v>33.5544981233</v>
      </c>
      <c r="Q1349" s="499">
        <v>12.310436277999999</v>
      </c>
      <c r="R1349" s="499">
        <v>0.45140054430000004</v>
      </c>
      <c r="S1349" s="499">
        <v>0.17550737399999999</v>
      </c>
      <c r="T1349" s="499">
        <v>4.0679635999999998E-2</v>
      </c>
      <c r="U1349" s="499">
        <v>0.51027702370000005</v>
      </c>
      <c r="V1349" s="499">
        <v>1.40405493</v>
      </c>
      <c r="W1349" s="499">
        <v>0.27119913000000001</v>
      </c>
    </row>
    <row r="1350" spans="1:23" customFormat="1" x14ac:dyDescent="0.3">
      <c r="A1350" s="225" t="s">
        <v>670</v>
      </c>
      <c r="B1350" s="496" t="s">
        <v>494</v>
      </c>
      <c r="C1350" s="496" t="s">
        <v>256</v>
      </c>
      <c r="D1350" s="496" t="s">
        <v>520</v>
      </c>
      <c r="E1350" s="497">
        <v>12.136311999999998</v>
      </c>
      <c r="F1350" s="498">
        <v>28.453778605889504</v>
      </c>
      <c r="G1350" s="498">
        <v>3.393046182720088</v>
      </c>
      <c r="H1350" s="498">
        <v>1.2386105861731305</v>
      </c>
      <c r="I1350" s="498">
        <v>4.5416939923759378E-2</v>
      </c>
      <c r="J1350" s="498">
        <v>1.7812390617512143E-2</v>
      </c>
      <c r="K1350" s="498">
        <v>4.1227408293392593E-3</v>
      </c>
      <c r="L1350" s="498">
        <v>5.1340549089377407E-2</v>
      </c>
      <c r="M1350" s="498">
        <v>0.1424991257640707</v>
      </c>
      <c r="N1350" s="498">
        <v>2.7485069599397251E-2</v>
      </c>
      <c r="O1350" s="499">
        <v>345.32393474000003</v>
      </c>
      <c r="P1350" s="499">
        <v>41.179067103899989</v>
      </c>
      <c r="Q1350" s="499">
        <v>15.032164520299997</v>
      </c>
      <c r="R1350" s="499">
        <v>0.55119415299999996</v>
      </c>
      <c r="S1350" s="499">
        <v>0.21617673000000001</v>
      </c>
      <c r="T1350" s="499">
        <v>5.0034869000000003E-2</v>
      </c>
      <c r="U1350" s="499">
        <v>0.62308492199999999</v>
      </c>
      <c r="V1350" s="499">
        <v>1.72941385</v>
      </c>
      <c r="W1350" s="499">
        <v>0.33356738000000002</v>
      </c>
    </row>
    <row r="1351" spans="1:23" customFormat="1" x14ac:dyDescent="0.3">
      <c r="A1351" s="225" t="s">
        <v>671</v>
      </c>
      <c r="B1351" s="496" t="s">
        <v>494</v>
      </c>
      <c r="C1351" s="496" t="s">
        <v>256</v>
      </c>
      <c r="D1351" s="496" t="s">
        <v>522</v>
      </c>
      <c r="E1351" s="497">
        <v>16.793879000000004</v>
      </c>
      <c r="F1351" s="498">
        <v>14.398025609806998</v>
      </c>
      <c r="G1351" s="498">
        <v>0.99861579308151471</v>
      </c>
      <c r="H1351" s="498">
        <v>0.41991563745338401</v>
      </c>
      <c r="I1351" s="498">
        <v>3.418894223306003E-2</v>
      </c>
      <c r="J1351" s="498">
        <v>1.7902415516986868E-2</v>
      </c>
      <c r="K1351" s="498">
        <v>4.1475748396186474E-3</v>
      </c>
      <c r="L1351" s="498">
        <v>3.8648153234878004E-2</v>
      </c>
      <c r="M1351" s="498">
        <v>0.14321931222679402</v>
      </c>
      <c r="N1351" s="498">
        <v>2.7650632114236379E-2</v>
      </c>
      <c r="O1351" s="499">
        <v>241.79869993</v>
      </c>
      <c r="P1351" s="499">
        <v>16.770632796499999</v>
      </c>
      <c r="Q1351" s="499">
        <v>7.0520124056000011</v>
      </c>
      <c r="R1351" s="499">
        <v>0.57416495900000009</v>
      </c>
      <c r="S1351" s="499">
        <v>0.300651</v>
      </c>
      <c r="T1351" s="499">
        <v>6.9653869999999993E-2</v>
      </c>
      <c r="U1351" s="499">
        <v>0.64905240899999994</v>
      </c>
      <c r="V1351" s="499">
        <v>2.4052077999999999</v>
      </c>
      <c r="W1351" s="499">
        <v>0.46436137000000005</v>
      </c>
    </row>
    <row r="1352" spans="1:23" customFormat="1" x14ac:dyDescent="0.3">
      <c r="A1352" s="225" t="s">
        <v>672</v>
      </c>
      <c r="B1352" s="496" t="s">
        <v>494</v>
      </c>
      <c r="C1352" s="496" t="s">
        <v>256</v>
      </c>
      <c r="D1352" s="496" t="s">
        <v>524</v>
      </c>
      <c r="E1352" s="497">
        <v>22.683463000000003</v>
      </c>
      <c r="F1352" s="498">
        <v>14.135116094486984</v>
      </c>
      <c r="G1352" s="498">
        <v>0.99795416806067039</v>
      </c>
      <c r="H1352" s="498">
        <v>0.41645366600769906</v>
      </c>
      <c r="I1352" s="498">
        <v>3.3995351679767763E-2</v>
      </c>
      <c r="J1352" s="498">
        <v>1.7819707687490218E-2</v>
      </c>
      <c r="K1352" s="498">
        <v>4.128357297119932E-3</v>
      </c>
      <c r="L1352" s="498">
        <v>3.8429349918925514E-2</v>
      </c>
      <c r="M1352" s="498">
        <v>0.14255757156656371</v>
      </c>
      <c r="N1352" s="498">
        <v>2.7522499540744722E-2</v>
      </c>
      <c r="O1352" s="499">
        <v>320.63338293000004</v>
      </c>
      <c r="P1352" s="499">
        <v>22.637056446900001</v>
      </c>
      <c r="Q1352" s="499">
        <v>9.4466113241000009</v>
      </c>
      <c r="R1352" s="499">
        <v>0.77113230199999994</v>
      </c>
      <c r="S1352" s="499">
        <v>0.40421267999999999</v>
      </c>
      <c r="T1352" s="499">
        <v>9.3645439999999996E-2</v>
      </c>
      <c r="U1352" s="499">
        <v>0.87171073700000001</v>
      </c>
      <c r="V1352" s="499">
        <v>3.2336994000000003</v>
      </c>
      <c r="W1352" s="499">
        <v>0.62430560000000002</v>
      </c>
    </row>
    <row r="1353" spans="1:23" customFormat="1" x14ac:dyDescent="0.3">
      <c r="A1353" s="225" t="s">
        <v>673</v>
      </c>
      <c r="B1353" s="496" t="s">
        <v>494</v>
      </c>
      <c r="C1353" s="496" t="s">
        <v>256</v>
      </c>
      <c r="D1353" s="496" t="s">
        <v>526</v>
      </c>
      <c r="E1353" s="497">
        <v>28.068984</v>
      </c>
      <c r="F1353" s="498">
        <v>13.800811229932654</v>
      </c>
      <c r="G1353" s="498">
        <v>0.99729305044671379</v>
      </c>
      <c r="H1353" s="498">
        <v>0.40370826485205163</v>
      </c>
      <c r="I1353" s="498">
        <v>3.3325265709653044E-2</v>
      </c>
      <c r="J1353" s="498">
        <v>1.7905576845959222E-2</v>
      </c>
      <c r="K1353" s="498">
        <v>4.1540074980982566E-3</v>
      </c>
      <c r="L1353" s="498">
        <v>3.7671860192730881E-2</v>
      </c>
      <c r="M1353" s="498">
        <v>0.1432445506399519</v>
      </c>
      <c r="N1353" s="498">
        <v>2.7693503263246006E-2</v>
      </c>
      <c r="O1353" s="499">
        <v>387.37474959999997</v>
      </c>
      <c r="P1353" s="499">
        <v>27.993002676300001</v>
      </c>
      <c r="Q1353" s="499">
        <v>11.3316808268</v>
      </c>
      <c r="R1353" s="499">
        <v>0.93540634999999994</v>
      </c>
      <c r="S1353" s="499">
        <v>0.50259134999999988</v>
      </c>
      <c r="T1353" s="499">
        <v>0.11659877</v>
      </c>
      <c r="U1353" s="499">
        <v>1.057410841</v>
      </c>
      <c r="V1353" s="499">
        <v>4.0207289999999993</v>
      </c>
      <c r="W1353" s="499">
        <v>0.77732849999999998</v>
      </c>
    </row>
    <row r="1354" spans="1:23" customFormat="1" x14ac:dyDescent="0.3">
      <c r="A1354" s="225" t="s">
        <v>674</v>
      </c>
      <c r="B1354" s="496" t="s">
        <v>494</v>
      </c>
      <c r="C1354" s="496" t="s">
        <v>256</v>
      </c>
      <c r="D1354" s="496" t="s">
        <v>528</v>
      </c>
      <c r="E1354" s="497">
        <v>36.684873999999994</v>
      </c>
      <c r="F1354" s="498">
        <v>13.487301109988822</v>
      </c>
      <c r="G1354" s="498">
        <v>0.99666798493569875</v>
      </c>
      <c r="H1354" s="498">
        <v>0.39458291460126044</v>
      </c>
      <c r="I1354" s="498">
        <v>3.2700176018050392E-2</v>
      </c>
      <c r="J1354" s="498">
        <v>1.7944573831710588E-2</v>
      </c>
      <c r="K1354" s="498">
        <v>4.1609580013822599E-3</v>
      </c>
      <c r="L1354" s="498">
        <v>3.6965233300242505E-2</v>
      </c>
      <c r="M1354" s="498">
        <v>0.14355658683739791</v>
      </c>
      <c r="N1354" s="498">
        <v>2.7739811781825944E-2</v>
      </c>
      <c r="O1354" s="499">
        <v>494.77994181999998</v>
      </c>
      <c r="P1354" s="499">
        <v>36.562639447199999</v>
      </c>
      <c r="Q1354" s="499">
        <v>14.475224504699996</v>
      </c>
      <c r="R1354" s="499">
        <v>1.1996018370000001</v>
      </c>
      <c r="S1354" s="499">
        <v>0.65829442999999999</v>
      </c>
      <c r="T1354" s="499">
        <v>0.15264422</v>
      </c>
      <c r="U1354" s="499">
        <v>1.3560649260000002</v>
      </c>
      <c r="V1354" s="499">
        <v>5.2663552999999999</v>
      </c>
      <c r="W1354" s="499">
        <v>1.0176315</v>
      </c>
    </row>
    <row r="1355" spans="1:23" customFormat="1" x14ac:dyDescent="0.3">
      <c r="A1355" s="225" t="s">
        <v>675</v>
      </c>
      <c r="B1355" s="496" t="s">
        <v>494</v>
      </c>
      <c r="C1355" s="496" t="s">
        <v>256</v>
      </c>
      <c r="D1355" s="496" t="s">
        <v>530</v>
      </c>
      <c r="E1355" s="497">
        <v>40.726738999999995</v>
      </c>
      <c r="F1355" s="498">
        <v>13.177102609418348</v>
      </c>
      <c r="G1355" s="498">
        <v>0.99604217165533426</v>
      </c>
      <c r="H1355" s="498">
        <v>0.38509853341560196</v>
      </c>
      <c r="I1355" s="498">
        <v>3.2107350848787575E-2</v>
      </c>
      <c r="J1355" s="498">
        <v>1.7944571992370911E-2</v>
      </c>
      <c r="K1355" s="498">
        <v>4.1609518503310568E-3</v>
      </c>
      <c r="L1355" s="498">
        <v>3.6295103347213739E-2</v>
      </c>
      <c r="M1355" s="498">
        <v>0.14355677237011294</v>
      </c>
      <c r="N1355" s="498">
        <v>2.773982714402938E-2</v>
      </c>
      <c r="O1355" s="499">
        <v>536.66041874999996</v>
      </c>
      <c r="P1355" s="499">
        <v>40.565549557999994</v>
      </c>
      <c r="Q1355" s="499">
        <v>15.683807459699997</v>
      </c>
      <c r="R1355" s="499">
        <v>1.3076276979999999</v>
      </c>
      <c r="S1355" s="499">
        <v>0.73082389999999997</v>
      </c>
      <c r="T1355" s="499">
        <v>0.169462</v>
      </c>
      <c r="U1355" s="499">
        <v>1.4781812010000002</v>
      </c>
      <c r="V1355" s="499">
        <v>5.8465992</v>
      </c>
      <c r="W1355" s="499">
        <v>1.1297526999999998</v>
      </c>
    </row>
    <row r="1356" spans="1:23" customFormat="1" x14ac:dyDescent="0.3">
      <c r="A1356" s="225" t="s">
        <v>676</v>
      </c>
      <c r="B1356" s="496" t="s">
        <v>494</v>
      </c>
      <c r="C1356" s="496" t="s">
        <v>256</v>
      </c>
      <c r="D1356" s="496" t="s">
        <v>532</v>
      </c>
      <c r="E1356" s="497">
        <v>44.510190000000001</v>
      </c>
      <c r="F1356" s="498">
        <v>12.886374209141772</v>
      </c>
      <c r="G1356" s="498">
        <v>0.99545565278422765</v>
      </c>
      <c r="H1356" s="498">
        <v>0.33989545816362493</v>
      </c>
      <c r="I1356" s="498">
        <v>2.3897625981825737E-2</v>
      </c>
      <c r="J1356" s="498">
        <v>1.7944561234180308E-2</v>
      </c>
      <c r="K1356" s="498">
        <v>4.1609400004807883E-3</v>
      </c>
      <c r="L1356" s="498">
        <v>2.7014599376008055E-2</v>
      </c>
      <c r="M1356" s="498">
        <v>0.14355644404124088</v>
      </c>
      <c r="N1356" s="498">
        <v>2.7739796212957076E-2</v>
      </c>
      <c r="O1356" s="499">
        <v>573.57496446000005</v>
      </c>
      <c r="P1356" s="499">
        <v>44.307920242000002</v>
      </c>
      <c r="Q1356" s="499">
        <v>15.128811422999998</v>
      </c>
      <c r="R1356" s="499">
        <v>1.0636878730000001</v>
      </c>
      <c r="S1356" s="499">
        <v>0.79871583000000002</v>
      </c>
      <c r="T1356" s="499">
        <v>0.18520423</v>
      </c>
      <c r="U1356" s="499">
        <v>1.202424951</v>
      </c>
      <c r="V1356" s="499">
        <v>6.3897246000000001</v>
      </c>
      <c r="W1356" s="499">
        <v>1.2347036</v>
      </c>
    </row>
    <row r="1357" spans="1:23" customFormat="1" x14ac:dyDescent="0.3">
      <c r="A1357" s="225" t="s">
        <v>677</v>
      </c>
      <c r="B1357" s="496" t="s">
        <v>494</v>
      </c>
      <c r="C1357" s="496" t="s">
        <v>256</v>
      </c>
      <c r="D1357" s="496" t="s">
        <v>534</v>
      </c>
      <c r="E1357" s="497">
        <v>48.798470000000002</v>
      </c>
      <c r="F1357" s="498">
        <v>12.642161522482159</v>
      </c>
      <c r="G1357" s="498">
        <v>0.9916416138723203</v>
      </c>
      <c r="H1357" s="498">
        <v>0.33765151448805669</v>
      </c>
      <c r="I1357" s="498">
        <v>2.3728336810559841E-2</v>
      </c>
      <c r="J1357" s="498">
        <v>1.7944566704652828E-2</v>
      </c>
      <c r="K1357" s="498">
        <v>4.1609450050380673E-3</v>
      </c>
      <c r="L1357" s="498">
        <v>2.6823231343113832E-2</v>
      </c>
      <c r="M1357" s="498">
        <v>0.1435564844553528</v>
      </c>
      <c r="N1357" s="498">
        <v>2.7739882008595763E-2</v>
      </c>
      <c r="O1357" s="499">
        <v>616.91813978999994</v>
      </c>
      <c r="P1357" s="499">
        <v>48.390593545300007</v>
      </c>
      <c r="Q1357" s="499">
        <v>16.476877300200002</v>
      </c>
      <c r="R1357" s="499">
        <v>1.1579065320000002</v>
      </c>
      <c r="S1357" s="499">
        <v>0.87566739999999998</v>
      </c>
      <c r="T1357" s="499">
        <v>0.20304775</v>
      </c>
      <c r="U1357" s="499">
        <v>1.30893265</v>
      </c>
      <c r="V1357" s="499">
        <v>7.0053368000000003</v>
      </c>
      <c r="W1357" s="499">
        <v>1.3536638000000001</v>
      </c>
    </row>
    <row r="1358" spans="1:23" customFormat="1" x14ac:dyDescent="0.3">
      <c r="A1358" s="225" t="s">
        <v>678</v>
      </c>
      <c r="B1358" s="496" t="s">
        <v>494</v>
      </c>
      <c r="C1358" s="496" t="s">
        <v>256</v>
      </c>
      <c r="D1358" s="496" t="s">
        <v>536</v>
      </c>
      <c r="E1358" s="497">
        <v>53.241190000000003</v>
      </c>
      <c r="F1358" s="498">
        <v>12.430177961837442</v>
      </c>
      <c r="G1358" s="498">
        <v>0.99109301639012948</v>
      </c>
      <c r="H1358" s="498">
        <v>0.33591077598753893</v>
      </c>
      <c r="I1358" s="498">
        <v>2.3645051735319965E-2</v>
      </c>
      <c r="J1358" s="498">
        <v>1.7944573740744714E-2</v>
      </c>
      <c r="K1358" s="498">
        <v>4.160949257520352E-3</v>
      </c>
      <c r="L1358" s="498">
        <v>2.6729080266613123E-2</v>
      </c>
      <c r="M1358" s="498">
        <v>0.14355659781458677</v>
      </c>
      <c r="N1358" s="498">
        <v>2.7739751872563327E-2</v>
      </c>
      <c r="O1358" s="499">
        <v>661.79746660000001</v>
      </c>
      <c r="P1358" s="499">
        <v>52.766971593299999</v>
      </c>
      <c r="Q1358" s="499">
        <v>17.8842894474</v>
      </c>
      <c r="R1358" s="499">
        <v>1.258890692</v>
      </c>
      <c r="S1358" s="499">
        <v>0.95539046000000005</v>
      </c>
      <c r="T1358" s="499">
        <v>0.22153389000000001</v>
      </c>
      <c r="U1358" s="499">
        <v>1.423088041</v>
      </c>
      <c r="V1358" s="499">
        <v>7.6431240999999996</v>
      </c>
      <c r="W1358" s="499">
        <v>1.4768973999999999</v>
      </c>
    </row>
    <row r="1359" spans="1:23" customFormat="1" x14ac:dyDescent="0.3">
      <c r="A1359" s="225" t="s">
        <v>679</v>
      </c>
      <c r="B1359" s="496" t="s">
        <v>494</v>
      </c>
      <c r="C1359" s="496" t="s">
        <v>256</v>
      </c>
      <c r="D1359" s="496" t="s">
        <v>538</v>
      </c>
      <c r="E1359" s="497">
        <v>58.104859999999995</v>
      </c>
      <c r="F1359" s="498">
        <v>12.219069144302216</v>
      </c>
      <c r="G1359" s="498">
        <v>0.99054504439215607</v>
      </c>
      <c r="H1359" s="498">
        <v>0.33369960417768851</v>
      </c>
      <c r="I1359" s="498">
        <v>2.3562093463438342E-2</v>
      </c>
      <c r="J1359" s="498">
        <v>1.7944556789225553E-2</v>
      </c>
      <c r="K1359" s="498">
        <v>4.160954178359608E-3</v>
      </c>
      <c r="L1359" s="498">
        <v>2.6635285912400445E-2</v>
      </c>
      <c r="M1359" s="498">
        <v>0.14355648907853838</v>
      </c>
      <c r="N1359" s="498">
        <v>2.7739770821235955E-2</v>
      </c>
      <c r="O1359" s="499">
        <v>709.98730195999997</v>
      </c>
      <c r="P1359" s="499">
        <v>57.555481128100006</v>
      </c>
      <c r="Q1359" s="499">
        <v>19.389568782800005</v>
      </c>
      <c r="R1359" s="499">
        <v>1.3690721419999998</v>
      </c>
      <c r="S1359" s="499">
        <v>1.0426659600000001</v>
      </c>
      <c r="T1359" s="499">
        <v>0.24177166000000003</v>
      </c>
      <c r="U1359" s="499">
        <v>1.5476395590000001</v>
      </c>
      <c r="V1359" s="499">
        <v>8.3413297000000011</v>
      </c>
      <c r="W1359" s="499">
        <v>1.6118155000000001</v>
      </c>
    </row>
    <row r="1360" spans="1:23" customFormat="1" x14ac:dyDescent="0.3">
      <c r="A1360" s="225" t="s">
        <v>680</v>
      </c>
      <c r="B1360" s="496" t="s">
        <v>494</v>
      </c>
      <c r="C1360" s="496" t="s">
        <v>256</v>
      </c>
      <c r="D1360" s="496" t="s">
        <v>540</v>
      </c>
      <c r="E1360" s="497">
        <v>63.520659999999999</v>
      </c>
      <c r="F1360" s="498">
        <v>12.009906384316537</v>
      </c>
      <c r="G1360" s="498">
        <v>0.99000522555810977</v>
      </c>
      <c r="H1360" s="498">
        <v>0.33200098711348397</v>
      </c>
      <c r="I1360" s="498">
        <v>2.3479925901273697E-2</v>
      </c>
      <c r="J1360" s="498">
        <v>1.7944607313588996E-2</v>
      </c>
      <c r="K1360" s="498">
        <v>4.1609580253101899E-3</v>
      </c>
      <c r="L1360" s="498">
        <v>2.654240976085576E-2</v>
      </c>
      <c r="M1360" s="498">
        <v>0.14355670737678103</v>
      </c>
      <c r="N1360" s="498">
        <v>2.773985818157431E-2</v>
      </c>
      <c r="O1360" s="499">
        <v>762.87718007000001</v>
      </c>
      <c r="P1360" s="499">
        <v>62.885785330899999</v>
      </c>
      <c r="Q1360" s="499">
        <v>21.088921822099998</v>
      </c>
      <c r="R1360" s="499">
        <v>1.4914603900000001</v>
      </c>
      <c r="S1360" s="499">
        <v>1.1398533</v>
      </c>
      <c r="T1360" s="499">
        <v>0.26430679999999995</v>
      </c>
      <c r="U1360" s="499">
        <v>1.685991386</v>
      </c>
      <c r="V1360" s="499">
        <v>9.1188167999999994</v>
      </c>
      <c r="W1360" s="499">
        <v>1.7620541000000001</v>
      </c>
    </row>
    <row r="1361" spans="1:23" customFormat="1" x14ac:dyDescent="0.3">
      <c r="A1361" s="225" t="s">
        <v>681</v>
      </c>
      <c r="B1361" s="496" t="s">
        <v>494</v>
      </c>
      <c r="C1361" s="496" t="s">
        <v>256</v>
      </c>
      <c r="D1361" s="496" t="s">
        <v>542</v>
      </c>
      <c r="E1361" s="497">
        <v>67.96687</v>
      </c>
      <c r="F1361" s="498">
        <v>11.860450593502394</v>
      </c>
      <c r="G1361" s="498">
        <v>0.9895225435539402</v>
      </c>
      <c r="H1361" s="498">
        <v>0.31887611837208329</v>
      </c>
      <c r="I1361" s="498">
        <v>1.9268409108731947E-2</v>
      </c>
      <c r="J1361" s="498">
        <v>1.7944534594575269E-2</v>
      </c>
      <c r="K1361" s="498">
        <v>4.1609488564060704E-3</v>
      </c>
      <c r="L1361" s="498">
        <v>2.1781600594524952E-2</v>
      </c>
      <c r="M1361" s="498">
        <v>0.1435564327149389</v>
      </c>
      <c r="N1361" s="498">
        <v>2.7739784103637553E-2</v>
      </c>
      <c r="O1361" s="499">
        <v>806.11770363000005</v>
      </c>
      <c r="P1361" s="499">
        <v>67.25475007979999</v>
      </c>
      <c r="Q1361" s="499">
        <v>21.673011683499997</v>
      </c>
      <c r="R1361" s="499">
        <v>1.3096134570000002</v>
      </c>
      <c r="S1361" s="499">
        <v>1.2196338499999999</v>
      </c>
      <c r="T1361" s="499">
        <v>0.28280667000000004</v>
      </c>
      <c r="U1361" s="499">
        <v>1.480427216</v>
      </c>
      <c r="V1361" s="499">
        <v>9.7570813999999988</v>
      </c>
      <c r="W1361" s="499">
        <v>1.8853863000000002</v>
      </c>
    </row>
    <row r="1362" spans="1:23" customFormat="1" x14ac:dyDescent="0.3">
      <c r="A1362" s="225" t="s">
        <v>682</v>
      </c>
      <c r="B1362" s="496" t="s">
        <v>494</v>
      </c>
      <c r="C1362" s="496" t="s">
        <v>256</v>
      </c>
      <c r="D1362" s="496" t="s">
        <v>544</v>
      </c>
      <c r="E1362" s="497">
        <v>72.994299999999996</v>
      </c>
      <c r="F1362" s="498">
        <v>11.665086477985268</v>
      </c>
      <c r="G1362" s="498">
        <v>0.98902130160848201</v>
      </c>
      <c r="H1362" s="498">
        <v>0.31741426143822182</v>
      </c>
      <c r="I1362" s="498">
        <v>1.9205615876856135E-2</v>
      </c>
      <c r="J1362" s="498">
        <v>1.794453375126551E-2</v>
      </c>
      <c r="K1362" s="498">
        <v>4.1609494165982825E-3</v>
      </c>
      <c r="L1362" s="498">
        <v>2.1710603211483638E-2</v>
      </c>
      <c r="M1362" s="498">
        <v>0.1435565489360128</v>
      </c>
      <c r="N1362" s="498">
        <v>2.7739783791337132E-2</v>
      </c>
      <c r="O1362" s="499">
        <v>851.48482190000004</v>
      </c>
      <c r="P1362" s="499">
        <v>72.192917596000015</v>
      </c>
      <c r="Q1362" s="499">
        <v>23.169431823699995</v>
      </c>
      <c r="R1362" s="499">
        <v>1.4019004869999998</v>
      </c>
      <c r="S1362" s="499">
        <v>1.30984868</v>
      </c>
      <c r="T1362" s="499">
        <v>0.30372558999999999</v>
      </c>
      <c r="U1362" s="499">
        <v>1.5847502840000001</v>
      </c>
      <c r="V1362" s="499">
        <v>10.478809799999999</v>
      </c>
      <c r="W1362" s="499">
        <v>2.0248461</v>
      </c>
    </row>
    <row r="1363" spans="1:23" customFormat="1" x14ac:dyDescent="0.3">
      <c r="A1363" s="225" t="s">
        <v>683</v>
      </c>
      <c r="B1363" s="496" t="s">
        <v>494</v>
      </c>
      <c r="C1363" s="496" t="s">
        <v>256</v>
      </c>
      <c r="D1363" s="496" t="s">
        <v>546</v>
      </c>
      <c r="E1363" s="497">
        <v>78.341589999999997</v>
      </c>
      <c r="F1363" s="498">
        <v>10.502621020967279</v>
      </c>
      <c r="G1363" s="498">
        <v>0.98761634449594404</v>
      </c>
      <c r="H1363" s="498">
        <v>0.31574187138530119</v>
      </c>
      <c r="I1363" s="498">
        <v>1.7132041856694511E-2</v>
      </c>
      <c r="J1363" s="498">
        <v>1.7944565077119317E-2</v>
      </c>
      <c r="K1363" s="498">
        <v>4.1609495033225648E-3</v>
      </c>
      <c r="L1363" s="498">
        <v>1.9366573131844783E-2</v>
      </c>
      <c r="M1363" s="498">
        <v>0.14355626813292915</v>
      </c>
      <c r="N1363" s="498">
        <v>2.7739733135362713E-2</v>
      </c>
      <c r="O1363" s="499">
        <v>822.79202994999991</v>
      </c>
      <c r="P1363" s="499">
        <v>77.371434737800001</v>
      </c>
      <c r="Q1363" s="499">
        <v>24.735720233899997</v>
      </c>
      <c r="R1363" s="499">
        <v>1.342151399</v>
      </c>
      <c r="S1363" s="499">
        <v>1.4058057599999998</v>
      </c>
      <c r="T1363" s="499">
        <v>0.32597539999999997</v>
      </c>
      <c r="U1363" s="499">
        <v>1.5172081319999999</v>
      </c>
      <c r="V1363" s="499">
        <v>11.246426300000001</v>
      </c>
      <c r="W1363" s="499">
        <v>2.1731748</v>
      </c>
    </row>
    <row r="1364" spans="1:23" customFormat="1" x14ac:dyDescent="0.3">
      <c r="A1364" s="225" t="s">
        <v>684</v>
      </c>
      <c r="B1364" s="496" t="s">
        <v>494</v>
      </c>
      <c r="C1364" s="496" t="s">
        <v>256</v>
      </c>
      <c r="D1364" s="496" t="s">
        <v>548</v>
      </c>
      <c r="E1364" s="497">
        <v>83.959770000000006</v>
      </c>
      <c r="F1364" s="498">
        <v>10.353712243613817</v>
      </c>
      <c r="G1364" s="498">
        <v>0.98718297128732002</v>
      </c>
      <c r="H1364" s="498">
        <v>0.31440484878174396</v>
      </c>
      <c r="I1364" s="498">
        <v>1.7080135009898186E-2</v>
      </c>
      <c r="J1364" s="498">
        <v>1.7944601086925322E-2</v>
      </c>
      <c r="K1364" s="498">
        <v>4.1609560150057583E-3</v>
      </c>
      <c r="L1364" s="498">
        <v>1.9307883501824743E-2</v>
      </c>
      <c r="M1364" s="498">
        <v>0.14355608644473417</v>
      </c>
      <c r="N1364" s="498">
        <v>2.7739852074392293E-2</v>
      </c>
      <c r="O1364" s="499">
        <v>869.29529862000004</v>
      </c>
      <c r="P1364" s="499">
        <v>82.883655217200001</v>
      </c>
      <c r="Q1364" s="499">
        <v>26.397358790600006</v>
      </c>
      <c r="R1364" s="499">
        <v>1.4340442069999997</v>
      </c>
      <c r="S1364" s="499">
        <v>1.5066245800000002</v>
      </c>
      <c r="T1364" s="499">
        <v>0.34935291000000002</v>
      </c>
      <c r="U1364" s="499">
        <v>1.621085458</v>
      </c>
      <c r="V1364" s="499">
        <v>12.052935999999999</v>
      </c>
      <c r="W1364" s="499">
        <v>2.3290316</v>
      </c>
    </row>
    <row r="1365" spans="1:23" customFormat="1" x14ac:dyDescent="0.3">
      <c r="A1365" s="225" t="s">
        <v>685</v>
      </c>
      <c r="B1365" s="496" t="s">
        <v>494</v>
      </c>
      <c r="C1365" s="496" t="s">
        <v>256</v>
      </c>
      <c r="D1365" s="496" t="s">
        <v>550</v>
      </c>
      <c r="E1365" s="497">
        <v>90.614020000000011</v>
      </c>
      <c r="F1365" s="498">
        <v>6.3674960651784351</v>
      </c>
      <c r="G1365" s="498">
        <v>0.84189854272330067</v>
      </c>
      <c r="H1365" s="498">
        <v>0.13062960448614905</v>
      </c>
      <c r="I1365" s="498">
        <v>1.5239287044102002E-2</v>
      </c>
      <c r="J1365" s="498">
        <v>1.7944572043045878E-2</v>
      </c>
      <c r="K1365" s="498">
        <v>4.1609471691025288E-3</v>
      </c>
      <c r="L1365" s="498">
        <v>1.7226935853855728E-2</v>
      </c>
      <c r="M1365" s="498">
        <v>0.14355679286715231</v>
      </c>
      <c r="N1365" s="498">
        <v>2.7739742702067513E-2</v>
      </c>
      <c r="O1365" s="499">
        <v>576.98441580000008</v>
      </c>
      <c r="P1365" s="499">
        <v>76.287811388300028</v>
      </c>
      <c r="Q1365" s="499">
        <v>11.8368735935</v>
      </c>
      <c r="R1365" s="499">
        <v>1.3808930609999999</v>
      </c>
      <c r="S1365" s="499">
        <v>1.6260298100000001</v>
      </c>
      <c r="T1365" s="499">
        <v>0.37704014999999996</v>
      </c>
      <c r="U1365" s="499">
        <v>1.5610019100000001</v>
      </c>
      <c r="V1365" s="499">
        <v>13.008258099999999</v>
      </c>
      <c r="W1365" s="499">
        <v>2.5136096000000001</v>
      </c>
    </row>
    <row r="1366" spans="1:23" customFormat="1" x14ac:dyDescent="0.3">
      <c r="A1366" s="225" t="s">
        <v>686</v>
      </c>
      <c r="B1366" s="496" t="s">
        <v>494</v>
      </c>
      <c r="C1366" s="496" t="s">
        <v>256</v>
      </c>
      <c r="D1366" s="496" t="s">
        <v>552</v>
      </c>
      <c r="E1366" s="497">
        <v>96.257809999999992</v>
      </c>
      <c r="F1366" s="498">
        <v>6.2493684779448033</v>
      </c>
      <c r="G1366" s="498">
        <v>0.84152454753437689</v>
      </c>
      <c r="H1366" s="498">
        <v>0.12966660163367524</v>
      </c>
      <c r="I1366" s="498">
        <v>1.5196383389565998E-2</v>
      </c>
      <c r="J1366" s="498">
        <v>1.7944570212017081E-2</v>
      </c>
      <c r="K1366" s="498">
        <v>4.1609525502398197E-3</v>
      </c>
      <c r="L1366" s="498">
        <v>1.7178455254695697E-2</v>
      </c>
      <c r="M1366" s="498">
        <v>0.14355697994791281</v>
      </c>
      <c r="N1366" s="498">
        <v>2.77398145667349E-2</v>
      </c>
      <c r="O1366" s="499">
        <v>601.55052357</v>
      </c>
      <c r="P1366" s="499">
        <v>81.003310006900008</v>
      </c>
      <c r="Q1366" s="499">
        <v>12.481423103400001</v>
      </c>
      <c r="R1366" s="499">
        <v>1.4627705849999997</v>
      </c>
      <c r="S1366" s="499">
        <v>1.7273050299999999</v>
      </c>
      <c r="T1366" s="499">
        <v>0.40052418000000001</v>
      </c>
      <c r="U1366" s="499">
        <v>1.6535604820000001</v>
      </c>
      <c r="V1366" s="499">
        <v>13.8184805</v>
      </c>
      <c r="W1366" s="499">
        <v>2.6701738000000002</v>
      </c>
    </row>
    <row r="1367" spans="1:23" customFormat="1" x14ac:dyDescent="0.3">
      <c r="A1367" s="225" t="s">
        <v>687</v>
      </c>
      <c r="B1367" s="496" t="s">
        <v>494</v>
      </c>
      <c r="C1367" s="496" t="s">
        <v>256</v>
      </c>
      <c r="D1367" s="496" t="s">
        <v>554</v>
      </c>
      <c r="E1367" s="497">
        <v>101.49510000000001</v>
      </c>
      <c r="F1367" s="498">
        <v>5.3397073324722077</v>
      </c>
      <c r="G1367" s="498">
        <v>0.84034580484082488</v>
      </c>
      <c r="H1367" s="498">
        <v>0.12633895247159718</v>
      </c>
      <c r="I1367" s="498">
        <v>9.6716668390887835E-3</v>
      </c>
      <c r="J1367" s="498">
        <v>1.7944589147653435E-2</v>
      </c>
      <c r="K1367" s="498">
        <v>4.1609532874000814E-3</v>
      </c>
      <c r="L1367" s="498">
        <v>1.093314483162241E-2</v>
      </c>
      <c r="M1367" s="498">
        <v>0.14355690570283688</v>
      </c>
      <c r="N1367" s="498">
        <v>2.7739782511668046E-2</v>
      </c>
      <c r="O1367" s="499">
        <v>541.95412968000005</v>
      </c>
      <c r="P1367" s="499">
        <v>85.290981496900017</v>
      </c>
      <c r="Q1367" s="499">
        <v>12.822784615000003</v>
      </c>
      <c r="R1367" s="499">
        <v>0.981626793</v>
      </c>
      <c r="S1367" s="499">
        <v>1.8212878700000001</v>
      </c>
      <c r="T1367" s="499">
        <v>0.42231637</v>
      </c>
      <c r="U1367" s="499">
        <v>1.1096606279999999</v>
      </c>
      <c r="V1367" s="499">
        <v>14.5703225</v>
      </c>
      <c r="W1367" s="499">
        <v>2.8154519999999996</v>
      </c>
    </row>
    <row r="1368" spans="1:23" customFormat="1" x14ac:dyDescent="0.3">
      <c r="A1368" s="225" t="s">
        <v>688</v>
      </c>
      <c r="B1368" s="496" t="s">
        <v>494</v>
      </c>
      <c r="C1368" s="496" t="s">
        <v>256</v>
      </c>
      <c r="D1368" s="496" t="s">
        <v>556</v>
      </c>
      <c r="E1368" s="497">
        <v>106.71814999999999</v>
      </c>
      <c r="F1368" s="498">
        <v>5.2520551982956976</v>
      </c>
      <c r="G1368" s="498">
        <v>0.84001358386085223</v>
      </c>
      <c r="H1368" s="498">
        <v>0.12549204673806658</v>
      </c>
      <c r="I1368" s="498">
        <v>9.6453679528739969E-3</v>
      </c>
      <c r="J1368" s="498">
        <v>1.7944613732528161E-2</v>
      </c>
      <c r="K1368" s="498">
        <v>4.1609510659620695E-3</v>
      </c>
      <c r="L1368" s="498">
        <v>1.090340167066239E-2</v>
      </c>
      <c r="M1368" s="498">
        <v>0.14355615984722375</v>
      </c>
      <c r="N1368" s="498">
        <v>2.7739825887161649E-2</v>
      </c>
      <c r="O1368" s="499">
        <v>560.48961445999998</v>
      </c>
      <c r="P1368" s="499">
        <v>89.644695644500004</v>
      </c>
      <c r="Q1368" s="499">
        <v>13.392279067599999</v>
      </c>
      <c r="R1368" s="499">
        <v>1.0293358240000001</v>
      </c>
      <c r="S1368" s="499">
        <v>1.9150159800000002</v>
      </c>
      <c r="T1368" s="499">
        <v>0.44404900000000003</v>
      </c>
      <c r="U1368" s="499">
        <v>1.1635908549999996</v>
      </c>
      <c r="V1368" s="499">
        <v>15.320047800000001</v>
      </c>
      <c r="W1368" s="499">
        <v>2.9603428999999997</v>
      </c>
    </row>
    <row r="1369" spans="1:23" customFormat="1" x14ac:dyDescent="0.3">
      <c r="A1369" s="225" t="s">
        <v>689</v>
      </c>
      <c r="B1369" s="496" t="s">
        <v>494</v>
      </c>
      <c r="C1369" s="496" t="s">
        <v>256</v>
      </c>
      <c r="D1369" s="496" t="s">
        <v>558</v>
      </c>
      <c r="E1369" s="497">
        <v>113.78156999999999</v>
      </c>
      <c r="F1369" s="498">
        <v>5.1699575619320424</v>
      </c>
      <c r="G1369" s="498">
        <v>0.83970164544750092</v>
      </c>
      <c r="H1369" s="498">
        <v>0.12469835060458388</v>
      </c>
      <c r="I1369" s="498">
        <v>9.6207045569858124E-3</v>
      </c>
      <c r="J1369" s="498">
        <v>1.7944612031632192E-2</v>
      </c>
      <c r="K1369" s="498">
        <v>4.1609495281177793E-3</v>
      </c>
      <c r="L1369" s="498">
        <v>1.0875537356357448E-2</v>
      </c>
      <c r="M1369" s="498">
        <v>0.14355639582051821</v>
      </c>
      <c r="N1369" s="498">
        <v>2.7739836073627743E-2</v>
      </c>
      <c r="O1369" s="499">
        <v>588.24588822999999</v>
      </c>
      <c r="P1369" s="499">
        <v>95.542571550600002</v>
      </c>
      <c r="Q1369" s="499">
        <v>14.188374108200001</v>
      </c>
      <c r="R1369" s="499">
        <v>1.0946588690000001</v>
      </c>
      <c r="S1369" s="499">
        <v>2.0417661300000001</v>
      </c>
      <c r="T1369" s="499">
        <v>0.47343936999999997</v>
      </c>
      <c r="U1369" s="499">
        <v>1.2374357149999997</v>
      </c>
      <c r="V1369" s="499">
        <v>16.3340721</v>
      </c>
      <c r="W1369" s="499">
        <v>3.1562820999999999</v>
      </c>
    </row>
    <row r="1370" spans="1:23" customFormat="1" x14ac:dyDescent="0.3">
      <c r="A1370" s="225" t="s">
        <v>690</v>
      </c>
      <c r="B1370" s="496" t="s">
        <v>494</v>
      </c>
      <c r="C1370" s="496" t="s">
        <v>257</v>
      </c>
      <c r="D1370" s="496" t="s">
        <v>691</v>
      </c>
      <c r="E1370" s="497">
        <v>356.2314533</v>
      </c>
      <c r="F1370" s="498">
        <v>27.381431328711365</v>
      </c>
      <c r="G1370" s="498">
        <v>1.1083650954639606</v>
      </c>
      <c r="H1370" s="498">
        <v>0.58110486252716875</v>
      </c>
      <c r="I1370" s="498">
        <v>2.595005985508804E-2</v>
      </c>
      <c r="J1370" s="498">
        <v>1.3815290798747668E-2</v>
      </c>
      <c r="K1370" s="498">
        <v>2.5755349520676361E-3</v>
      </c>
      <c r="L1370" s="498">
        <v>2.933471301957042E-2</v>
      </c>
      <c r="M1370" s="498">
        <v>0.11052230847466271</v>
      </c>
      <c r="N1370" s="498">
        <v>1.7170314404688195E-2</v>
      </c>
      <c r="O1370" s="499">
        <v>9754.1270756609993</v>
      </c>
      <c r="P1370" s="499">
        <v>394.83450874411994</v>
      </c>
      <c r="Q1370" s="499">
        <v>207.00782969775003</v>
      </c>
      <c r="R1370" s="499">
        <v>9.2442275354000003</v>
      </c>
      <c r="S1370" s="499">
        <v>4.9214411189999998</v>
      </c>
      <c r="T1370" s="499">
        <v>0.91748655899999987</v>
      </c>
      <c r="U1370" s="499">
        <v>10.449947451100002</v>
      </c>
      <c r="V1370" s="499">
        <v>39.371522570000003</v>
      </c>
      <c r="W1370" s="499">
        <v>6.116606054</v>
      </c>
    </row>
    <row r="1371" spans="1:23" customFormat="1" x14ac:dyDescent="0.3">
      <c r="A1371" s="225" t="s">
        <v>692</v>
      </c>
      <c r="B1371" s="496" t="s">
        <v>494</v>
      </c>
      <c r="C1371" s="496" t="s">
        <v>257</v>
      </c>
      <c r="D1371" s="496" t="s">
        <v>500</v>
      </c>
      <c r="E1371" s="497">
        <v>3.1144365000000001</v>
      </c>
      <c r="F1371" s="498">
        <v>107.21482836140663</v>
      </c>
      <c r="G1371" s="498">
        <v>5.8195612454452039</v>
      </c>
      <c r="H1371" s="498">
        <v>3.4579250794164533</v>
      </c>
      <c r="I1371" s="498">
        <v>0.19203534379333145</v>
      </c>
      <c r="J1371" s="498">
        <v>1.3847583985096501E-2</v>
      </c>
      <c r="K1371" s="498">
        <v>2.5842141909138295E-3</v>
      </c>
      <c r="L1371" s="498">
        <v>0.21708228278213412</v>
      </c>
      <c r="M1371" s="498">
        <v>0.11078087159587297</v>
      </c>
      <c r="N1371" s="498">
        <v>1.7228166957329202E-2</v>
      </c>
      <c r="O1371" s="499">
        <v>333.91377478999999</v>
      </c>
      <c r="P1371" s="499">
        <v>18.124653956800003</v>
      </c>
      <c r="Q1371" s="499">
        <v>10.7694880816</v>
      </c>
      <c r="R1371" s="499">
        <v>0.59808188399999995</v>
      </c>
      <c r="S1371" s="499">
        <v>4.3127420999999999E-2</v>
      </c>
      <c r="T1371" s="499">
        <v>8.0483709999999986E-3</v>
      </c>
      <c r="U1371" s="499">
        <v>0.67608898500000003</v>
      </c>
      <c r="V1371" s="499">
        <v>0.34501999</v>
      </c>
      <c r="W1371" s="499">
        <v>5.3656032000000006E-2</v>
      </c>
    </row>
    <row r="1372" spans="1:23" customFormat="1" x14ac:dyDescent="0.3">
      <c r="A1372" s="225" t="s">
        <v>693</v>
      </c>
      <c r="B1372" s="496" t="s">
        <v>494</v>
      </c>
      <c r="C1372" s="496" t="s">
        <v>257</v>
      </c>
      <c r="D1372" s="496" t="s">
        <v>502</v>
      </c>
      <c r="E1372" s="497">
        <v>2.8983531999999999</v>
      </c>
      <c r="F1372" s="498">
        <v>46.754598178372461</v>
      </c>
      <c r="G1372" s="498">
        <v>3.9213138673713059</v>
      </c>
      <c r="H1372" s="498">
        <v>2.5671503487049128</v>
      </c>
      <c r="I1372" s="498">
        <v>0.16317635649098947</v>
      </c>
      <c r="J1372" s="498">
        <v>1.3827374800283142E-2</v>
      </c>
      <c r="K1372" s="498">
        <v>2.5762546814515224E-3</v>
      </c>
      <c r="L1372" s="498">
        <v>0.18445929536814215</v>
      </c>
      <c r="M1372" s="498">
        <v>0.11061908879842526</v>
      </c>
      <c r="N1372" s="498">
        <v>1.7175124481032887E-2</v>
      </c>
      <c r="O1372" s="499">
        <v>135.51133924499999</v>
      </c>
      <c r="P1372" s="499">
        <v>11.365352595699999</v>
      </c>
      <c r="Q1372" s="499">
        <v>7.4405084280499993</v>
      </c>
      <c r="R1372" s="499">
        <v>0.47294271500000007</v>
      </c>
      <c r="S1372" s="499">
        <v>4.0076616000000002E-2</v>
      </c>
      <c r="T1372" s="499">
        <v>7.4668959999999998E-3</v>
      </c>
      <c r="U1372" s="499">
        <v>0.53462818899999998</v>
      </c>
      <c r="V1372" s="499">
        <v>0.32061318999999999</v>
      </c>
      <c r="W1372" s="499">
        <v>4.9779577000000005E-2</v>
      </c>
    </row>
    <row r="1373" spans="1:23" customFormat="1" x14ac:dyDescent="0.3">
      <c r="A1373" s="225" t="s">
        <v>694</v>
      </c>
      <c r="B1373" s="496" t="s">
        <v>494</v>
      </c>
      <c r="C1373" s="496" t="s">
        <v>257</v>
      </c>
      <c r="D1373" s="496" t="s">
        <v>504</v>
      </c>
      <c r="E1373" s="497">
        <v>3.2810235999999997</v>
      </c>
      <c r="F1373" s="498">
        <v>46.746135528558838</v>
      </c>
      <c r="G1373" s="498">
        <v>3.9213142555877991</v>
      </c>
      <c r="H1373" s="498">
        <v>2.5685566319943569</v>
      </c>
      <c r="I1373" s="498">
        <v>0.10729228774825027</v>
      </c>
      <c r="J1373" s="498">
        <v>1.3830786221714469E-2</v>
      </c>
      <c r="K1373" s="498">
        <v>2.5792164372118506E-3</v>
      </c>
      <c r="L1373" s="498">
        <v>0.12128618657299511</v>
      </c>
      <c r="M1373" s="498">
        <v>0.11064616237444926</v>
      </c>
      <c r="N1373" s="498">
        <v>1.7194858031499685E-2</v>
      </c>
      <c r="O1373" s="499">
        <v>153.375173878</v>
      </c>
      <c r="P1373" s="499">
        <v>12.865924615599999</v>
      </c>
      <c r="Q1373" s="499">
        <v>8.4274949275099988</v>
      </c>
      <c r="R1373" s="499">
        <v>0.35202852819999997</v>
      </c>
      <c r="S1373" s="499">
        <v>4.5379136E-2</v>
      </c>
      <c r="T1373" s="499">
        <v>8.4624699999999997E-3</v>
      </c>
      <c r="U1373" s="499">
        <v>0.39794284050000006</v>
      </c>
      <c r="V1373" s="499">
        <v>0.36303267</v>
      </c>
      <c r="W1373" s="499">
        <v>5.6416735000000003E-2</v>
      </c>
    </row>
    <row r="1374" spans="1:23" customFormat="1" x14ac:dyDescent="0.3">
      <c r="A1374" s="225" t="s">
        <v>695</v>
      </c>
      <c r="B1374" s="496" t="s">
        <v>494</v>
      </c>
      <c r="C1374" s="496" t="s">
        <v>257</v>
      </c>
      <c r="D1374" s="496" t="s">
        <v>506</v>
      </c>
      <c r="E1374" s="497">
        <v>3.7000774000000001</v>
      </c>
      <c r="F1374" s="498">
        <v>46.738368180081856</v>
      </c>
      <c r="G1374" s="498">
        <v>3.921313197961751</v>
      </c>
      <c r="H1374" s="498">
        <v>2.5744074695977983</v>
      </c>
      <c r="I1374" s="498">
        <v>0.10197060723648646</v>
      </c>
      <c r="J1374" s="498">
        <v>1.3819871173505721E-2</v>
      </c>
      <c r="K1374" s="498">
        <v>2.5766985306847905E-3</v>
      </c>
      <c r="L1374" s="498">
        <v>0.11527064077092009</v>
      </c>
      <c r="M1374" s="498">
        <v>0.11055879804027885</v>
      </c>
      <c r="N1374" s="498">
        <v>1.7178054167191203E-2</v>
      </c>
      <c r="O1374" s="499">
        <v>172.935579816</v>
      </c>
      <c r="P1374" s="499">
        <v>14.509162342100002</v>
      </c>
      <c r="Q1374" s="499">
        <v>9.5255068966500005</v>
      </c>
      <c r="R1374" s="499">
        <v>0.37729913930000003</v>
      </c>
      <c r="S1374" s="499">
        <v>5.1134592999999999E-2</v>
      </c>
      <c r="T1374" s="499">
        <v>9.5339840000000006E-3</v>
      </c>
      <c r="U1374" s="499">
        <v>0.42651029279999997</v>
      </c>
      <c r="V1374" s="499">
        <v>0.40907611000000005</v>
      </c>
      <c r="W1374" s="499">
        <v>6.3560129999999992E-2</v>
      </c>
    </row>
    <row r="1375" spans="1:23" customFormat="1" x14ac:dyDescent="0.3">
      <c r="A1375" s="225" t="s">
        <v>696</v>
      </c>
      <c r="B1375" s="496" t="s">
        <v>494</v>
      </c>
      <c r="C1375" s="496" t="s">
        <v>257</v>
      </c>
      <c r="D1375" s="496" t="s">
        <v>508</v>
      </c>
      <c r="E1375" s="497">
        <v>4.2014655999999997</v>
      </c>
      <c r="F1375" s="498">
        <v>40.619646661869616</v>
      </c>
      <c r="G1375" s="498">
        <v>3.0801036708952227</v>
      </c>
      <c r="H1375" s="498">
        <v>1.9545241503798105</v>
      </c>
      <c r="I1375" s="498">
        <v>9.0966633476661105E-2</v>
      </c>
      <c r="J1375" s="498">
        <v>1.3830677323646302E-2</v>
      </c>
      <c r="K1375" s="498">
        <v>2.5794456105983593E-3</v>
      </c>
      <c r="L1375" s="498">
        <v>0.10283143006097684</v>
      </c>
      <c r="M1375" s="498">
        <v>0.11064552331453101</v>
      </c>
      <c r="N1375" s="498">
        <v>1.7196408796016326E-2</v>
      </c>
      <c r="O1375" s="499">
        <v>170.662048134</v>
      </c>
      <c r="P1375" s="499">
        <v>12.940949617699999</v>
      </c>
      <c r="Q1375" s="499">
        <v>8.21186598219</v>
      </c>
      <c r="R1375" s="499">
        <v>0.38219318130000002</v>
      </c>
      <c r="S1375" s="499">
        <v>5.8109115000000003E-2</v>
      </c>
      <c r="T1375" s="499">
        <v>1.0837452000000001E-2</v>
      </c>
      <c r="U1375" s="499">
        <v>0.43204271600000005</v>
      </c>
      <c r="V1375" s="499">
        <v>0.46487335999999996</v>
      </c>
      <c r="W1375" s="499">
        <v>7.2250120000000001E-2</v>
      </c>
    </row>
    <row r="1376" spans="1:23" customFormat="1" x14ac:dyDescent="0.3">
      <c r="A1376" s="225" t="s">
        <v>697</v>
      </c>
      <c r="B1376" s="496" t="s">
        <v>494</v>
      </c>
      <c r="C1376" s="496" t="s">
        <v>257</v>
      </c>
      <c r="D1376" s="496" t="s">
        <v>510</v>
      </c>
      <c r="E1376" s="497">
        <v>4.764964</v>
      </c>
      <c r="F1376" s="498">
        <v>40.63374020832056</v>
      </c>
      <c r="G1376" s="498">
        <v>3.0801040762742384</v>
      </c>
      <c r="H1376" s="498">
        <v>1.9548048019040651</v>
      </c>
      <c r="I1376" s="498">
        <v>9.6638969969133029E-2</v>
      </c>
      <c r="J1376" s="498">
        <v>1.3820645024810263E-2</v>
      </c>
      <c r="K1376" s="498">
        <v>2.577021987994033E-3</v>
      </c>
      <c r="L1376" s="498">
        <v>0.10924359296313677</v>
      </c>
      <c r="M1376" s="498">
        <v>0.11056516901281942</v>
      </c>
      <c r="N1376" s="498">
        <v>1.7180232631348318E-2</v>
      </c>
      <c r="O1376" s="499">
        <v>193.61830927799997</v>
      </c>
      <c r="P1376" s="499">
        <v>14.676585039700001</v>
      </c>
      <c r="Q1376" s="499">
        <v>9.3145745081000015</v>
      </c>
      <c r="R1376" s="499">
        <v>0.46048121289999999</v>
      </c>
      <c r="S1376" s="499">
        <v>6.5854876000000007E-2</v>
      </c>
      <c r="T1376" s="499">
        <v>1.2279416999999999E-2</v>
      </c>
      <c r="U1376" s="499">
        <v>0.52054178770000004</v>
      </c>
      <c r="V1376" s="499">
        <v>0.52683905000000009</v>
      </c>
      <c r="W1376" s="499">
        <v>8.1863190000000002E-2</v>
      </c>
    </row>
    <row r="1377" spans="1:23" customFormat="1" x14ac:dyDescent="0.3">
      <c r="A1377" s="225" t="s">
        <v>698</v>
      </c>
      <c r="B1377" s="496" t="s">
        <v>494</v>
      </c>
      <c r="C1377" s="496" t="s">
        <v>257</v>
      </c>
      <c r="D1377" s="496" t="s">
        <v>512</v>
      </c>
      <c r="E1377" s="497">
        <v>5.2663450000000003</v>
      </c>
      <c r="F1377" s="498">
        <v>40.624931288398308</v>
      </c>
      <c r="G1377" s="498">
        <v>3.0801096034916053</v>
      </c>
      <c r="H1377" s="498">
        <v>1.9546313472892489</v>
      </c>
      <c r="I1377" s="498">
        <v>9.2176382671473295E-2</v>
      </c>
      <c r="J1377" s="498">
        <v>1.3821967797400284E-2</v>
      </c>
      <c r="K1377" s="498">
        <v>2.5759514426039309E-3</v>
      </c>
      <c r="L1377" s="498">
        <v>0.10419876213958637</v>
      </c>
      <c r="M1377" s="498">
        <v>0.11057566680496624</v>
      </c>
      <c r="N1377" s="498">
        <v>1.7173132409669323E-2</v>
      </c>
      <c r="O1377" s="499">
        <v>213.94490376599998</v>
      </c>
      <c r="P1377" s="499">
        <v>16.220919809799998</v>
      </c>
      <c r="Q1377" s="499">
        <v>10.29376302264</v>
      </c>
      <c r="R1377" s="499">
        <v>0.48543263200000003</v>
      </c>
      <c r="S1377" s="499">
        <v>7.2791251000000001E-2</v>
      </c>
      <c r="T1377" s="499">
        <v>1.3565849E-2</v>
      </c>
      <c r="U1377" s="499">
        <v>0.54874663000000001</v>
      </c>
      <c r="V1377" s="499">
        <v>0.58232960999999994</v>
      </c>
      <c r="W1377" s="499">
        <v>9.0439640000000002E-2</v>
      </c>
    </row>
    <row r="1378" spans="1:23" customFormat="1" x14ac:dyDescent="0.3">
      <c r="A1378" s="225" t="s">
        <v>699</v>
      </c>
      <c r="B1378" s="496" t="s">
        <v>494</v>
      </c>
      <c r="C1378" s="496" t="s">
        <v>257</v>
      </c>
      <c r="D1378" s="496" t="s">
        <v>514</v>
      </c>
      <c r="E1378" s="497">
        <v>5.878584</v>
      </c>
      <c r="F1378" s="498">
        <v>40.649802066279904</v>
      </c>
      <c r="G1378" s="498">
        <v>3.080107086740616</v>
      </c>
      <c r="H1378" s="498">
        <v>1.9434154677776145</v>
      </c>
      <c r="I1378" s="498">
        <v>4.2206498588775801E-2</v>
      </c>
      <c r="J1378" s="498">
        <v>1.3836942876039536E-2</v>
      </c>
      <c r="K1378" s="498">
        <v>2.5800129759139274E-3</v>
      </c>
      <c r="L1378" s="498">
        <v>4.7711460549002951E-2</v>
      </c>
      <c r="M1378" s="498">
        <v>0.11069547870711721</v>
      </c>
      <c r="N1378" s="498">
        <v>1.7200128466310936E-2</v>
      </c>
      <c r="O1378" s="499">
        <v>238.96327602999997</v>
      </c>
      <c r="P1378" s="499">
        <v>18.106668238399998</v>
      </c>
      <c r="Q1378" s="499">
        <v>11.42453107423</v>
      </c>
      <c r="R1378" s="499">
        <v>0.24811444730000001</v>
      </c>
      <c r="S1378" s="499">
        <v>8.1341630999999998E-2</v>
      </c>
      <c r="T1378" s="499">
        <v>1.5166822999999999E-2</v>
      </c>
      <c r="U1378" s="499">
        <v>0.28047582859999998</v>
      </c>
      <c r="V1378" s="499">
        <v>0.6507326699999999</v>
      </c>
      <c r="W1378" s="499">
        <v>0.10111240000000001</v>
      </c>
    </row>
    <row r="1379" spans="1:23" customFormat="1" x14ac:dyDescent="0.3">
      <c r="A1379" s="225" t="s">
        <v>700</v>
      </c>
      <c r="B1379" s="496" t="s">
        <v>494</v>
      </c>
      <c r="C1379" s="496" t="s">
        <v>257</v>
      </c>
      <c r="D1379" s="496" t="s">
        <v>516</v>
      </c>
      <c r="E1379" s="497">
        <v>6.400029</v>
      </c>
      <c r="F1379" s="498">
        <v>40.649991365664121</v>
      </c>
      <c r="G1379" s="498">
        <v>2.8026998730005754</v>
      </c>
      <c r="H1379" s="498">
        <v>1.5157680194417871</v>
      </c>
      <c r="I1379" s="498">
        <v>4.2206401595992767E-2</v>
      </c>
      <c r="J1379" s="498">
        <v>1.3836163711133184E-2</v>
      </c>
      <c r="K1379" s="498">
        <v>2.5797004982321173E-3</v>
      </c>
      <c r="L1379" s="498">
        <v>4.7711363448509375E-2</v>
      </c>
      <c r="M1379" s="498">
        <v>0.11068927500172264</v>
      </c>
      <c r="N1379" s="498">
        <v>1.7198093946136809E-2</v>
      </c>
      <c r="O1379" s="499">
        <v>260.16112358999999</v>
      </c>
      <c r="P1379" s="499">
        <v>17.937360465499999</v>
      </c>
      <c r="Q1379" s="499">
        <v>9.7009592817000012</v>
      </c>
      <c r="R1379" s="499">
        <v>0.2701221942</v>
      </c>
      <c r="S1379" s="499">
        <v>8.8551849000000002E-2</v>
      </c>
      <c r="T1379" s="499">
        <v>1.6510158E-2</v>
      </c>
      <c r="U1379" s="499">
        <v>0.30535410969999999</v>
      </c>
      <c r="V1379" s="499">
        <v>0.70841456999999997</v>
      </c>
      <c r="W1379" s="499">
        <v>0.11006830000000001</v>
      </c>
    </row>
    <row r="1380" spans="1:23" customFormat="1" x14ac:dyDescent="0.3">
      <c r="A1380" s="225" t="s">
        <v>701</v>
      </c>
      <c r="B1380" s="496" t="s">
        <v>494</v>
      </c>
      <c r="C1380" s="496" t="s">
        <v>257</v>
      </c>
      <c r="D1380" s="496" t="s">
        <v>518</v>
      </c>
      <c r="E1380" s="497">
        <v>6.9858949999999993</v>
      </c>
      <c r="F1380" s="498">
        <v>40.633074152989707</v>
      </c>
      <c r="G1380" s="498">
        <v>2.792149781008733</v>
      </c>
      <c r="H1380" s="498">
        <v>1.3740323641265724</v>
      </c>
      <c r="I1380" s="498">
        <v>4.220635828336957E-2</v>
      </c>
      <c r="J1380" s="498">
        <v>1.3828402803076774E-2</v>
      </c>
      <c r="K1380" s="498">
        <v>2.578058072730839E-3</v>
      </c>
      <c r="L1380" s="498">
        <v>4.7711246676338546E-2</v>
      </c>
      <c r="M1380" s="498">
        <v>0.11062723101334905</v>
      </c>
      <c r="N1380" s="498">
        <v>1.7187093421816391E-2</v>
      </c>
      <c r="O1380" s="499">
        <v>283.85838955999998</v>
      </c>
      <c r="P1380" s="499">
        <v>19.505665194400002</v>
      </c>
      <c r="Q1380" s="499">
        <v>9.5988458223900004</v>
      </c>
      <c r="R1380" s="499">
        <v>0.29484918730000004</v>
      </c>
      <c r="S1380" s="499">
        <v>9.6603770000000005E-2</v>
      </c>
      <c r="T1380" s="499">
        <v>1.8010043000000003E-2</v>
      </c>
      <c r="U1380" s="499">
        <v>0.33330575960000003</v>
      </c>
      <c r="V1380" s="499">
        <v>0.77283022000000001</v>
      </c>
      <c r="W1380" s="499">
        <v>0.12006723000000001</v>
      </c>
    </row>
    <row r="1381" spans="1:23" customFormat="1" x14ac:dyDescent="0.3">
      <c r="A1381" s="225" t="s">
        <v>702</v>
      </c>
      <c r="B1381" s="496" t="s">
        <v>494</v>
      </c>
      <c r="C1381" s="496" t="s">
        <v>257</v>
      </c>
      <c r="D1381" s="496" t="s">
        <v>520</v>
      </c>
      <c r="E1381" s="497">
        <v>7.6079359999999996</v>
      </c>
      <c r="F1381" s="498">
        <v>40.641701048746995</v>
      </c>
      <c r="G1381" s="498">
        <v>2.7921526501668787</v>
      </c>
      <c r="H1381" s="498">
        <v>1.3741015704469648</v>
      </c>
      <c r="I1381" s="498">
        <v>4.2206400158991873E-2</v>
      </c>
      <c r="J1381" s="498">
        <v>1.3829983322677795E-2</v>
      </c>
      <c r="K1381" s="498">
        <v>2.5788986658142237E-3</v>
      </c>
      <c r="L1381" s="498">
        <v>4.7711389067941687E-2</v>
      </c>
      <c r="M1381" s="498">
        <v>0.11063989365841144</v>
      </c>
      <c r="N1381" s="498">
        <v>1.7192808930043577E-2</v>
      </c>
      <c r="O1381" s="499">
        <v>309.19946050999999</v>
      </c>
      <c r="P1381" s="499">
        <v>21.2425186647</v>
      </c>
      <c r="Q1381" s="499">
        <v>10.45407680546</v>
      </c>
      <c r="R1381" s="499">
        <v>0.32110359119999998</v>
      </c>
      <c r="S1381" s="499">
        <v>0.10521762800000001</v>
      </c>
      <c r="T1381" s="499">
        <v>1.9620096E-2</v>
      </c>
      <c r="U1381" s="499">
        <v>0.3629851945</v>
      </c>
      <c r="V1381" s="499">
        <v>0.84174123000000001</v>
      </c>
      <c r="W1381" s="499">
        <v>0.13080179</v>
      </c>
    </row>
    <row r="1382" spans="1:23" customFormat="1" x14ac:dyDescent="0.3">
      <c r="A1382" s="225" t="s">
        <v>703</v>
      </c>
      <c r="B1382" s="496" t="s">
        <v>494</v>
      </c>
      <c r="C1382" s="496" t="s">
        <v>257</v>
      </c>
      <c r="D1382" s="496" t="s">
        <v>522</v>
      </c>
      <c r="E1382" s="497">
        <v>8.3025710000000004</v>
      </c>
      <c r="F1382" s="498">
        <v>30.359295912434831</v>
      </c>
      <c r="G1382" s="498">
        <v>0.78070675514488219</v>
      </c>
      <c r="H1382" s="498">
        <v>0.54946995722650238</v>
      </c>
      <c r="I1382" s="498">
        <v>3.1964157451950727E-2</v>
      </c>
      <c r="J1382" s="498">
        <v>1.3819849417728555E-2</v>
      </c>
      <c r="K1382" s="498">
        <v>2.5767035295452454E-3</v>
      </c>
      <c r="L1382" s="498">
        <v>3.6133173206227318E-2</v>
      </c>
      <c r="M1382" s="498">
        <v>0.11055878835604055</v>
      </c>
      <c r="N1382" s="498">
        <v>1.7178121090442949E-2</v>
      </c>
      <c r="O1382" s="499">
        <v>252.06020982299998</v>
      </c>
      <c r="P1382" s="499">
        <v>6.4818732647699999</v>
      </c>
      <c r="Q1382" s="499">
        <v>4.5620133322399994</v>
      </c>
      <c r="R1382" s="499">
        <v>0.26538468669999998</v>
      </c>
      <c r="S1382" s="499">
        <v>0.114740281</v>
      </c>
      <c r="T1382" s="499">
        <v>2.1393263999999999E-2</v>
      </c>
      <c r="U1382" s="499">
        <v>0.29999823599999997</v>
      </c>
      <c r="V1382" s="499">
        <v>0.91792218999999997</v>
      </c>
      <c r="W1382" s="499">
        <v>0.14262257</v>
      </c>
    </row>
    <row r="1383" spans="1:23" customFormat="1" x14ac:dyDescent="0.3">
      <c r="A1383" s="225" t="s">
        <v>704</v>
      </c>
      <c r="B1383" s="496" t="s">
        <v>494</v>
      </c>
      <c r="C1383" s="496" t="s">
        <v>257</v>
      </c>
      <c r="D1383" s="496" t="s">
        <v>524</v>
      </c>
      <c r="E1383" s="497">
        <v>9.0517850000000006</v>
      </c>
      <c r="F1383" s="498">
        <v>30.358902920252742</v>
      </c>
      <c r="G1383" s="498">
        <v>0.77909473948066588</v>
      </c>
      <c r="H1383" s="498">
        <v>0.549178750180213</v>
      </c>
      <c r="I1383" s="498">
        <v>3.1964081725317159E-2</v>
      </c>
      <c r="J1383" s="498">
        <v>1.3853652953533474E-2</v>
      </c>
      <c r="K1383" s="498">
        <v>2.5828260392839644E-3</v>
      </c>
      <c r="L1383" s="498">
        <v>3.6133186901809972E-2</v>
      </c>
      <c r="M1383" s="498">
        <v>0.11082922208161151</v>
      </c>
      <c r="N1383" s="498">
        <v>1.7218966203903431E-2</v>
      </c>
      <c r="O1383" s="499">
        <v>274.80226206999998</v>
      </c>
      <c r="P1383" s="499">
        <v>7.0521980764099998</v>
      </c>
      <c r="Q1383" s="499">
        <v>4.9710479731999992</v>
      </c>
      <c r="R1383" s="499">
        <v>0.28933199549999999</v>
      </c>
      <c r="S1383" s="499">
        <v>0.125400288</v>
      </c>
      <c r="T1383" s="499">
        <v>2.3379186000000003E-2</v>
      </c>
      <c r="U1383" s="499">
        <v>0.32706983919999999</v>
      </c>
      <c r="V1383" s="499">
        <v>1.0032022899999999</v>
      </c>
      <c r="W1383" s="499">
        <v>0.15586238000000002</v>
      </c>
    </row>
    <row r="1384" spans="1:23" customFormat="1" x14ac:dyDescent="0.3">
      <c r="A1384" s="225" t="s">
        <v>705</v>
      </c>
      <c r="B1384" s="496" t="s">
        <v>494</v>
      </c>
      <c r="C1384" s="496" t="s">
        <v>257</v>
      </c>
      <c r="D1384" s="496" t="s">
        <v>526</v>
      </c>
      <c r="E1384" s="497">
        <v>9.8330149999999996</v>
      </c>
      <c r="F1384" s="498">
        <v>30.095637440093402</v>
      </c>
      <c r="G1384" s="498">
        <v>0.77928890561338526</v>
      </c>
      <c r="H1384" s="498">
        <v>0.51866509311742137</v>
      </c>
      <c r="I1384" s="498">
        <v>3.0453532268587002E-2</v>
      </c>
      <c r="J1384" s="498">
        <v>1.3819276590140459E-2</v>
      </c>
      <c r="K1384" s="498">
        <v>2.5753081837056081E-3</v>
      </c>
      <c r="L1384" s="498">
        <v>3.4425611503694442E-2</v>
      </c>
      <c r="M1384" s="498">
        <v>0.11055419217808576</v>
      </c>
      <c r="N1384" s="498">
        <v>1.7168878517931682E-2</v>
      </c>
      <c r="O1384" s="499">
        <v>295.930854383</v>
      </c>
      <c r="P1384" s="499">
        <v>7.6627594982300007</v>
      </c>
      <c r="Q1384" s="499">
        <v>5.1000416406000006</v>
      </c>
      <c r="R1384" s="499">
        <v>0.2994500396</v>
      </c>
      <c r="S1384" s="499">
        <v>0.13588515399999998</v>
      </c>
      <c r="T1384" s="499">
        <v>2.5323043999999999E-2</v>
      </c>
      <c r="U1384" s="499">
        <v>0.33850755430000001</v>
      </c>
      <c r="V1384" s="499">
        <v>1.08708103</v>
      </c>
      <c r="W1384" s="499">
        <v>0.16882184</v>
      </c>
    </row>
    <row r="1385" spans="1:23" customFormat="1" x14ac:dyDescent="0.3">
      <c r="A1385" s="225" t="s">
        <v>706</v>
      </c>
      <c r="B1385" s="496" t="s">
        <v>494</v>
      </c>
      <c r="C1385" s="496" t="s">
        <v>257</v>
      </c>
      <c r="D1385" s="496" t="s">
        <v>528</v>
      </c>
      <c r="E1385" s="497">
        <v>10.674673</v>
      </c>
      <c r="F1385" s="498">
        <v>29.849438315253309</v>
      </c>
      <c r="G1385" s="498">
        <v>0.77940052879465238</v>
      </c>
      <c r="H1385" s="498">
        <v>0.49709082401868421</v>
      </c>
      <c r="I1385" s="498">
        <v>2.895301989110111E-2</v>
      </c>
      <c r="J1385" s="498">
        <v>1.3810899874872044E-2</v>
      </c>
      <c r="K1385" s="498">
        <v>2.5746576030947271E-3</v>
      </c>
      <c r="L1385" s="498">
        <v>3.2729341826208631E-2</v>
      </c>
      <c r="M1385" s="498">
        <v>0.11048685238414327</v>
      </c>
      <c r="N1385" s="498">
        <v>1.7164492064534433E-2</v>
      </c>
      <c r="O1385" s="499">
        <v>318.63299324899998</v>
      </c>
      <c r="P1385" s="499">
        <v>8.3198457809099988</v>
      </c>
      <c r="Q1385" s="499">
        <v>5.3062819977000002</v>
      </c>
      <c r="R1385" s="499">
        <v>0.30906401969999997</v>
      </c>
      <c r="S1385" s="499">
        <v>0.14742684</v>
      </c>
      <c r="T1385" s="499">
        <v>2.7483628E-2</v>
      </c>
      <c r="U1385" s="499">
        <v>0.34937502149999999</v>
      </c>
      <c r="V1385" s="499">
        <v>1.1794110199999999</v>
      </c>
      <c r="W1385" s="499">
        <v>0.18322533999999999</v>
      </c>
    </row>
    <row r="1386" spans="1:23" customFormat="1" x14ac:dyDescent="0.3">
      <c r="A1386" s="225" t="s">
        <v>707</v>
      </c>
      <c r="B1386" s="496" t="s">
        <v>494</v>
      </c>
      <c r="C1386" s="496" t="s">
        <v>257</v>
      </c>
      <c r="D1386" s="496" t="s">
        <v>530</v>
      </c>
      <c r="E1386" s="497">
        <v>11.466851999999999</v>
      </c>
      <c r="F1386" s="498">
        <v>29.626222827154304</v>
      </c>
      <c r="G1386" s="498">
        <v>0.77940061292323315</v>
      </c>
      <c r="H1386" s="498">
        <v>0.4734862130338825</v>
      </c>
      <c r="I1386" s="498">
        <v>2.7463052797751294E-2</v>
      </c>
      <c r="J1386" s="498">
        <v>1.3810861952347516E-2</v>
      </c>
      <c r="K1386" s="498">
        <v>2.5746594618993954E-3</v>
      </c>
      <c r="L1386" s="498">
        <v>3.1045117230081978E-2</v>
      </c>
      <c r="M1386" s="498">
        <v>0.11048691916491117</v>
      </c>
      <c r="N1386" s="498">
        <v>1.7164470248678537E-2</v>
      </c>
      <c r="O1386" s="499">
        <v>339.71951247799996</v>
      </c>
      <c r="P1386" s="499">
        <v>8.9372714771000012</v>
      </c>
      <c r="Q1386" s="499">
        <v>5.4293963289000011</v>
      </c>
      <c r="R1386" s="499">
        <v>0.31491476190000001</v>
      </c>
      <c r="S1386" s="499">
        <v>0.15836711000000001</v>
      </c>
      <c r="T1386" s="499">
        <v>2.9523239000000003E-2</v>
      </c>
      <c r="U1386" s="499">
        <v>0.35598976459999998</v>
      </c>
      <c r="V1386" s="499">
        <v>1.26693715</v>
      </c>
      <c r="W1386" s="499">
        <v>0.19682243999999999</v>
      </c>
    </row>
    <row r="1387" spans="1:23" customFormat="1" x14ac:dyDescent="0.3">
      <c r="A1387" s="225" t="s">
        <v>708</v>
      </c>
      <c r="B1387" s="496" t="s">
        <v>494</v>
      </c>
      <c r="C1387" s="496" t="s">
        <v>257</v>
      </c>
      <c r="D1387" s="496" t="s">
        <v>532</v>
      </c>
      <c r="E1387" s="497">
        <v>12.138832000000001</v>
      </c>
      <c r="F1387" s="498">
        <v>29.401122680089813</v>
      </c>
      <c r="G1387" s="498">
        <v>0.77919970619908085</v>
      </c>
      <c r="H1387" s="498">
        <v>0.39718501035354975</v>
      </c>
      <c r="I1387" s="498">
        <v>1.9679073810396252E-2</v>
      </c>
      <c r="J1387" s="498">
        <v>1.3810894656092119E-2</v>
      </c>
      <c r="K1387" s="498">
        <v>2.5746603956624493E-3</v>
      </c>
      <c r="L1387" s="498">
        <v>2.2245810964349782E-2</v>
      </c>
      <c r="M1387" s="498">
        <v>0.11048662754373732</v>
      </c>
      <c r="N1387" s="498">
        <v>1.7164475132368583E-2</v>
      </c>
      <c r="O1387" s="499">
        <v>356.89528882500002</v>
      </c>
      <c r="P1387" s="499">
        <v>9.458574328000001</v>
      </c>
      <c r="Q1387" s="499">
        <v>4.8213621136000011</v>
      </c>
      <c r="R1387" s="499">
        <v>0.23888097089999999</v>
      </c>
      <c r="S1387" s="499">
        <v>0.16764813000000001</v>
      </c>
      <c r="T1387" s="499">
        <v>3.1253370000000003E-2</v>
      </c>
      <c r="U1387" s="499">
        <v>0.27003816200000003</v>
      </c>
      <c r="V1387" s="499">
        <v>1.34117861</v>
      </c>
      <c r="W1387" s="499">
        <v>0.20835667999999999</v>
      </c>
    </row>
    <row r="1388" spans="1:23" customFormat="1" x14ac:dyDescent="0.3">
      <c r="A1388" s="225" t="s">
        <v>709</v>
      </c>
      <c r="B1388" s="496" t="s">
        <v>494</v>
      </c>
      <c r="C1388" s="496" t="s">
        <v>257</v>
      </c>
      <c r="D1388" s="496" t="s">
        <v>534</v>
      </c>
      <c r="E1388" s="497">
        <v>12.877321999999999</v>
      </c>
      <c r="F1388" s="498">
        <v>29.394602388446913</v>
      </c>
      <c r="G1388" s="498">
        <v>0.7780352734675734</v>
      </c>
      <c r="H1388" s="498">
        <v>0.396983388704577</v>
      </c>
      <c r="I1388" s="498">
        <v>1.96051424512022E-2</v>
      </c>
      <c r="J1388" s="498">
        <v>1.3810875428912938E-2</v>
      </c>
      <c r="K1388" s="498">
        <v>2.5746570599073319E-3</v>
      </c>
      <c r="L1388" s="498">
        <v>2.2162182105875738E-2</v>
      </c>
      <c r="M1388" s="498">
        <v>0.11048703371710362</v>
      </c>
      <c r="N1388" s="498">
        <v>1.716444925427818E-2</v>
      </c>
      <c r="O1388" s="499">
        <v>378.52376001799996</v>
      </c>
      <c r="P1388" s="499">
        <v>10.019010743799999</v>
      </c>
      <c r="Q1388" s="499">
        <v>5.1120829250000011</v>
      </c>
      <c r="R1388" s="499">
        <v>0.25246173220000001</v>
      </c>
      <c r="S1388" s="499">
        <v>0.17784709000000001</v>
      </c>
      <c r="T1388" s="499">
        <v>3.3154688000000002E-2</v>
      </c>
      <c r="U1388" s="499">
        <v>0.28538955519999998</v>
      </c>
      <c r="V1388" s="499">
        <v>1.4227771100000002</v>
      </c>
      <c r="W1388" s="499">
        <v>0.22103213999999999</v>
      </c>
    </row>
    <row r="1389" spans="1:23" customFormat="1" x14ac:dyDescent="0.3">
      <c r="A1389" s="225" t="s">
        <v>710</v>
      </c>
      <c r="B1389" s="496" t="s">
        <v>494</v>
      </c>
      <c r="C1389" s="496" t="s">
        <v>257</v>
      </c>
      <c r="D1389" s="496" t="s">
        <v>536</v>
      </c>
      <c r="E1389" s="497">
        <v>13.608910000000002</v>
      </c>
      <c r="F1389" s="498">
        <v>29.39458094807005</v>
      </c>
      <c r="G1389" s="498">
        <v>0.77803486917761944</v>
      </c>
      <c r="H1389" s="498">
        <v>0.39698351803340598</v>
      </c>
      <c r="I1389" s="498">
        <v>1.9605101393131409E-2</v>
      </c>
      <c r="J1389" s="498">
        <v>1.3810892275722301E-2</v>
      </c>
      <c r="K1389" s="498">
        <v>2.5746557953575996E-3</v>
      </c>
      <c r="L1389" s="498">
        <v>2.216222428541301E-2</v>
      </c>
      <c r="M1389" s="498">
        <v>0.1104872690024403</v>
      </c>
      <c r="N1389" s="498">
        <v>1.7164466514952334E-2</v>
      </c>
      <c r="O1389" s="499">
        <v>400.02820661000004</v>
      </c>
      <c r="P1389" s="499">
        <v>10.588206511499997</v>
      </c>
      <c r="Q1389" s="499">
        <v>5.4025129683999999</v>
      </c>
      <c r="R1389" s="499">
        <v>0.26680406039999999</v>
      </c>
      <c r="S1389" s="499">
        <v>0.18795118999999999</v>
      </c>
      <c r="T1389" s="499">
        <v>3.5038258999999995E-2</v>
      </c>
      <c r="U1389" s="499">
        <v>0.3016037157</v>
      </c>
      <c r="V1389" s="499">
        <v>1.5036113</v>
      </c>
      <c r="W1389" s="499">
        <v>0.23358967999999999</v>
      </c>
    </row>
    <row r="1390" spans="1:23" customFormat="1" x14ac:dyDescent="0.3">
      <c r="A1390" s="225" t="s">
        <v>711</v>
      </c>
      <c r="B1390" s="496" t="s">
        <v>494</v>
      </c>
      <c r="C1390" s="496" t="s">
        <v>257</v>
      </c>
      <c r="D1390" s="496" t="s">
        <v>538</v>
      </c>
      <c r="E1390" s="497">
        <v>14.374696</v>
      </c>
      <c r="F1390" s="498">
        <v>29.394620663003931</v>
      </c>
      <c r="G1390" s="498">
        <v>0.77803442535410838</v>
      </c>
      <c r="H1390" s="498">
        <v>0.39648438245928819</v>
      </c>
      <c r="I1390" s="498">
        <v>1.9605101617453335E-2</v>
      </c>
      <c r="J1390" s="498">
        <v>1.3810851373830793E-2</v>
      </c>
      <c r="K1390" s="498">
        <v>2.5746566744785423E-3</v>
      </c>
      <c r="L1390" s="498">
        <v>2.2162237886630781E-2</v>
      </c>
      <c r="M1390" s="498">
        <v>0.11048671220594855</v>
      </c>
      <c r="N1390" s="498">
        <v>1.7164462469328047E-2</v>
      </c>
      <c r="O1390" s="499">
        <v>422.53873606599996</v>
      </c>
      <c r="P1390" s="499">
        <v>11.184008342</v>
      </c>
      <c r="Q1390" s="499">
        <v>5.6993424666000001</v>
      </c>
      <c r="R1390" s="499">
        <v>0.28181737579999999</v>
      </c>
      <c r="S1390" s="499">
        <v>0.19852679000000001</v>
      </c>
      <c r="T1390" s="499">
        <v>3.7009907000000002E-2</v>
      </c>
      <c r="U1390" s="499">
        <v>0.31857543229999996</v>
      </c>
      <c r="V1390" s="499">
        <v>1.5882128999999998</v>
      </c>
      <c r="W1390" s="499">
        <v>0.24673392999999999</v>
      </c>
    </row>
    <row r="1391" spans="1:23" customFormat="1" x14ac:dyDescent="0.3">
      <c r="A1391" s="225" t="s">
        <v>712</v>
      </c>
      <c r="B1391" s="496" t="s">
        <v>494</v>
      </c>
      <c r="C1391" s="496" t="s">
        <v>257</v>
      </c>
      <c r="D1391" s="496" t="s">
        <v>540</v>
      </c>
      <c r="E1391" s="497">
        <v>15.188578</v>
      </c>
      <c r="F1391" s="498">
        <v>29.39462996707131</v>
      </c>
      <c r="G1391" s="498">
        <v>0.77803634226324569</v>
      </c>
      <c r="H1391" s="498">
        <v>0.39648575984532597</v>
      </c>
      <c r="I1391" s="498">
        <v>1.9605143621739967E-2</v>
      </c>
      <c r="J1391" s="498">
        <v>1.3810855762797544E-2</v>
      </c>
      <c r="K1391" s="498">
        <v>2.5746627498637467E-3</v>
      </c>
      <c r="L1391" s="498">
        <v>2.2162216667024393E-2</v>
      </c>
      <c r="M1391" s="498">
        <v>0.11048696592926607</v>
      </c>
      <c r="N1391" s="498">
        <v>1.7164502825741817E-2</v>
      </c>
      <c r="O1391" s="499">
        <v>446.46263003600001</v>
      </c>
      <c r="P1391" s="499">
        <v>11.817265671300003</v>
      </c>
      <c r="Q1391" s="499">
        <v>6.0220548893000014</v>
      </c>
      <c r="R1391" s="499">
        <v>0.2977742531</v>
      </c>
      <c r="S1391" s="499">
        <v>0.20976725999999998</v>
      </c>
      <c r="T1391" s="499">
        <v>3.9105466000000005E-2</v>
      </c>
      <c r="U1391" s="499">
        <v>0.33661255649999999</v>
      </c>
      <c r="V1391" s="499">
        <v>1.6781399000000001</v>
      </c>
      <c r="W1391" s="499">
        <v>0.26070439000000001</v>
      </c>
    </row>
    <row r="1392" spans="1:23" customFormat="1" x14ac:dyDescent="0.3">
      <c r="A1392" s="225" t="s">
        <v>713</v>
      </c>
      <c r="B1392" s="496" t="s">
        <v>494</v>
      </c>
      <c r="C1392" s="496" t="s">
        <v>257</v>
      </c>
      <c r="D1392" s="496" t="s">
        <v>542</v>
      </c>
      <c r="E1392" s="497">
        <v>15.760626999999999</v>
      </c>
      <c r="F1392" s="498">
        <v>29.519755437204374</v>
      </c>
      <c r="G1392" s="498">
        <v>0.77398957052914208</v>
      </c>
      <c r="H1392" s="498">
        <v>0.37737762855500612</v>
      </c>
      <c r="I1392" s="498">
        <v>1.6138669051681764E-2</v>
      </c>
      <c r="J1392" s="498">
        <v>1.3810833794873771E-2</v>
      </c>
      <c r="K1392" s="498">
        <v>2.574655817944299E-3</v>
      </c>
      <c r="L1392" s="498">
        <v>1.8243599179144331E-2</v>
      </c>
      <c r="M1392" s="498">
        <v>0.11048642925183116</v>
      </c>
      <c r="N1392" s="498">
        <v>1.7164411669662635E-2</v>
      </c>
      <c r="O1392" s="499">
        <v>465.24985457700006</v>
      </c>
      <c r="P1392" s="499">
        <v>12.198560923</v>
      </c>
      <c r="Q1392" s="499">
        <v>5.9477080418000003</v>
      </c>
      <c r="R1392" s="499">
        <v>0.25435554319999998</v>
      </c>
      <c r="S1392" s="499">
        <v>0.21766740000000001</v>
      </c>
      <c r="T1392" s="499">
        <v>4.057819E-2</v>
      </c>
      <c r="U1392" s="499">
        <v>0.28753056179999997</v>
      </c>
      <c r="V1392" s="499">
        <v>1.7413354000000001</v>
      </c>
      <c r="W1392" s="499">
        <v>0.27052188999999999</v>
      </c>
    </row>
    <row r="1393" spans="1:23" customFormat="1" x14ac:dyDescent="0.3">
      <c r="A1393" s="225" t="s">
        <v>714</v>
      </c>
      <c r="B1393" s="496" t="s">
        <v>494</v>
      </c>
      <c r="C1393" s="496" t="s">
        <v>257</v>
      </c>
      <c r="D1393" s="496" t="s">
        <v>544</v>
      </c>
      <c r="E1393" s="497">
        <v>16.378233000000002</v>
      </c>
      <c r="F1393" s="498">
        <v>29.513688538012616</v>
      </c>
      <c r="G1393" s="498">
        <v>0.77297333461430162</v>
      </c>
      <c r="H1393" s="498">
        <v>0.37713298884562202</v>
      </c>
      <c r="I1393" s="498">
        <v>1.6138666338426127E-2</v>
      </c>
      <c r="J1393" s="498">
        <v>1.3810851878832105E-2</v>
      </c>
      <c r="K1393" s="498">
        <v>2.5746537492780811E-3</v>
      </c>
      <c r="L1393" s="498">
        <v>1.8243620853360676E-2</v>
      </c>
      <c r="M1393" s="498">
        <v>0.11048702262325856</v>
      </c>
      <c r="N1393" s="498">
        <v>1.7164438923295323E-2</v>
      </c>
      <c r="O1393" s="499">
        <v>483.382067565</v>
      </c>
      <c r="P1393" s="499">
        <v>12.659937377099999</v>
      </c>
      <c r="Q1393" s="499">
        <v>6.1767719632999993</v>
      </c>
      <c r="R1393" s="499">
        <v>0.26432283759999997</v>
      </c>
      <c r="S1393" s="499">
        <v>0.22619735000000002</v>
      </c>
      <c r="T1393" s="499">
        <v>4.2168278999999996E-2</v>
      </c>
      <c r="U1393" s="499">
        <v>0.29879827310000001</v>
      </c>
      <c r="V1393" s="499">
        <v>1.8095822000000001</v>
      </c>
      <c r="W1393" s="499">
        <v>0.28112317999999997</v>
      </c>
    </row>
    <row r="1394" spans="1:23" customFormat="1" x14ac:dyDescent="0.3">
      <c r="A1394" s="225" t="s">
        <v>715</v>
      </c>
      <c r="B1394" s="496" t="s">
        <v>494</v>
      </c>
      <c r="C1394" s="496" t="s">
        <v>257</v>
      </c>
      <c r="D1394" s="496" t="s">
        <v>546</v>
      </c>
      <c r="E1394" s="497">
        <v>17.020092999999999</v>
      </c>
      <c r="F1394" s="498">
        <v>25.105377977723155</v>
      </c>
      <c r="G1394" s="498">
        <v>0.76732702800742614</v>
      </c>
      <c r="H1394" s="498">
        <v>0.37653772586436518</v>
      </c>
      <c r="I1394" s="498">
        <v>1.4440537269684719E-2</v>
      </c>
      <c r="J1394" s="498">
        <v>1.3810873418846771E-2</v>
      </c>
      <c r="K1394" s="498">
        <v>2.5746624298703894E-3</v>
      </c>
      <c r="L1394" s="498">
        <v>1.6324021372856188E-2</v>
      </c>
      <c r="M1394" s="498">
        <v>0.11048733987528739</v>
      </c>
      <c r="N1394" s="498">
        <v>1.7164491991906269E-2</v>
      </c>
      <c r="O1394" s="499">
        <v>427.29586798100001</v>
      </c>
      <c r="P1394" s="499">
        <v>13.059977378099997</v>
      </c>
      <c r="Q1394" s="499">
        <v>6.4087071122200001</v>
      </c>
      <c r="R1394" s="499">
        <v>0.24577928729999998</v>
      </c>
      <c r="S1394" s="499">
        <v>0.23506234999999998</v>
      </c>
      <c r="T1394" s="499">
        <v>4.3820994000000002E-2</v>
      </c>
      <c r="U1394" s="499">
        <v>0.2778363619</v>
      </c>
      <c r="V1394" s="499">
        <v>1.8805047999999998</v>
      </c>
      <c r="W1394" s="499">
        <v>0.29214124999999996</v>
      </c>
    </row>
    <row r="1395" spans="1:23" customFormat="1" x14ac:dyDescent="0.3">
      <c r="A1395" s="225" t="s">
        <v>716</v>
      </c>
      <c r="B1395" s="496" t="s">
        <v>494</v>
      </c>
      <c r="C1395" s="496" t="s">
        <v>257</v>
      </c>
      <c r="D1395" s="496" t="s">
        <v>548</v>
      </c>
      <c r="E1395" s="497">
        <v>17.659011999999997</v>
      </c>
      <c r="F1395" s="498">
        <v>25.099779304697229</v>
      </c>
      <c r="G1395" s="498">
        <v>0.76640620314432106</v>
      </c>
      <c r="H1395" s="498">
        <v>0.37632086818164012</v>
      </c>
      <c r="I1395" s="498">
        <v>1.4440500918171414E-2</v>
      </c>
      <c r="J1395" s="498">
        <v>1.3810849667014215E-2</v>
      </c>
      <c r="K1395" s="498">
        <v>2.5746628407070571E-3</v>
      </c>
      <c r="L1395" s="498">
        <v>1.6323968923063193E-2</v>
      </c>
      <c r="M1395" s="498">
        <v>0.11048693437662313</v>
      </c>
      <c r="N1395" s="498">
        <v>1.7164508977059421E-2</v>
      </c>
      <c r="O1395" s="499">
        <v>443.23730393899996</v>
      </c>
      <c r="P1395" s="499">
        <v>13.5339763382</v>
      </c>
      <c r="Q1395" s="499">
        <v>6.6454547270699997</v>
      </c>
      <c r="R1395" s="499">
        <v>0.25500497899999996</v>
      </c>
      <c r="S1395" s="499">
        <v>0.24388595999999998</v>
      </c>
      <c r="T1395" s="499">
        <v>4.5466001999999998E-2</v>
      </c>
      <c r="U1395" s="499">
        <v>0.28826516309999994</v>
      </c>
      <c r="V1395" s="499">
        <v>1.9510901</v>
      </c>
      <c r="W1395" s="499">
        <v>0.30310827000000001</v>
      </c>
    </row>
    <row r="1396" spans="1:23" customFormat="1" x14ac:dyDescent="0.3">
      <c r="A1396" s="225" t="s">
        <v>717</v>
      </c>
      <c r="B1396" s="496" t="s">
        <v>494</v>
      </c>
      <c r="C1396" s="496" t="s">
        <v>257</v>
      </c>
      <c r="D1396" s="496" t="s">
        <v>550</v>
      </c>
      <c r="E1396" s="497">
        <v>18.430819999999997</v>
      </c>
      <c r="F1396" s="498">
        <v>19.609329483332814</v>
      </c>
      <c r="G1396" s="498">
        <v>0.63444375861193369</v>
      </c>
      <c r="H1396" s="498">
        <v>0.21411689387775482</v>
      </c>
      <c r="I1396" s="498">
        <v>1.2921029954174587E-2</v>
      </c>
      <c r="J1396" s="498">
        <v>1.3810870053529902E-2</v>
      </c>
      <c r="K1396" s="498">
        <v>2.5746637425790066E-3</v>
      </c>
      <c r="L1396" s="498">
        <v>1.4606297858695385E-2</v>
      </c>
      <c r="M1396" s="498">
        <v>0.11048708087865872</v>
      </c>
      <c r="N1396" s="498">
        <v>1.7164495122843154E-2</v>
      </c>
      <c r="O1396" s="499">
        <v>361.41602202800004</v>
      </c>
      <c r="P1396" s="499">
        <v>11.693318715099998</v>
      </c>
      <c r="Q1396" s="499">
        <v>3.9463499300200002</v>
      </c>
      <c r="R1396" s="499">
        <v>0.23814517730000001</v>
      </c>
      <c r="S1396" s="499">
        <v>0.25454565999999995</v>
      </c>
      <c r="T1396" s="499">
        <v>4.7453163999999999E-2</v>
      </c>
      <c r="U1396" s="499">
        <v>0.26920604670000003</v>
      </c>
      <c r="V1396" s="499">
        <v>2.0363675000000003</v>
      </c>
      <c r="W1396" s="499">
        <v>0.31635572000000001</v>
      </c>
    </row>
    <row r="1397" spans="1:23" customFormat="1" x14ac:dyDescent="0.3">
      <c r="A1397" s="225" t="s">
        <v>718</v>
      </c>
      <c r="B1397" s="496" t="s">
        <v>494</v>
      </c>
      <c r="C1397" s="496" t="s">
        <v>257</v>
      </c>
      <c r="D1397" s="496" t="s">
        <v>552</v>
      </c>
      <c r="E1397" s="497">
        <v>18.969981000000001</v>
      </c>
      <c r="F1397" s="498">
        <v>19.609285209616182</v>
      </c>
      <c r="G1397" s="498">
        <v>0.63444108849133807</v>
      </c>
      <c r="H1397" s="498">
        <v>0.21411622432726735</v>
      </c>
      <c r="I1397" s="498">
        <v>1.292094760137082E-2</v>
      </c>
      <c r="J1397" s="498">
        <v>1.3810851998217605E-2</v>
      </c>
      <c r="K1397" s="498">
        <v>2.5746542392425169E-3</v>
      </c>
      <c r="L1397" s="498">
        <v>1.460621732831467E-2</v>
      </c>
      <c r="M1397" s="498">
        <v>0.11048647861060062</v>
      </c>
      <c r="N1397" s="498">
        <v>1.7164415715545524E-2</v>
      </c>
      <c r="O1397" s="499">
        <v>371.98776785000001</v>
      </c>
      <c r="P1397" s="499">
        <v>12.035335394300002</v>
      </c>
      <c r="Q1397" s="499">
        <v>4.0617807072799996</v>
      </c>
      <c r="R1397" s="499">
        <v>0.24511013050000002</v>
      </c>
      <c r="S1397" s="499">
        <v>0.26199159999999999</v>
      </c>
      <c r="T1397" s="499">
        <v>4.8841142000000004E-2</v>
      </c>
      <c r="U1397" s="499">
        <v>0.27707966520000005</v>
      </c>
      <c r="V1397" s="499">
        <v>2.0959264000000002</v>
      </c>
      <c r="W1397" s="499">
        <v>0.32560864</v>
      </c>
    </row>
    <row r="1398" spans="1:23" customFormat="1" x14ac:dyDescent="0.3">
      <c r="A1398" s="225" t="s">
        <v>719</v>
      </c>
      <c r="B1398" s="496" t="s">
        <v>494</v>
      </c>
      <c r="C1398" s="496" t="s">
        <v>257</v>
      </c>
      <c r="D1398" s="496" t="s">
        <v>554</v>
      </c>
      <c r="E1398" s="497">
        <v>19.368105999999997</v>
      </c>
      <c r="F1398" s="498">
        <v>15.545738251432539</v>
      </c>
      <c r="G1398" s="498">
        <v>0.62983850519508744</v>
      </c>
      <c r="H1398" s="498">
        <v>0.20191612058814631</v>
      </c>
      <c r="I1398" s="498">
        <v>8.2463722782186357E-3</v>
      </c>
      <c r="J1398" s="498">
        <v>1.3810911092700551E-2</v>
      </c>
      <c r="K1398" s="498">
        <v>2.5746666194412611E-3</v>
      </c>
      <c r="L1398" s="498">
        <v>9.3219473551001859E-3</v>
      </c>
      <c r="M1398" s="498">
        <v>0.11048726705646902</v>
      </c>
      <c r="N1398" s="498">
        <v>1.7164494039840553E-2</v>
      </c>
      <c r="O1398" s="499">
        <v>301.09150630200003</v>
      </c>
      <c r="P1398" s="499">
        <v>12.198778931500001</v>
      </c>
      <c r="Q1398" s="499">
        <v>3.9107328266599999</v>
      </c>
      <c r="R1398" s="499">
        <v>0.15971661240000001</v>
      </c>
      <c r="S1398" s="499">
        <v>0.26749119000000005</v>
      </c>
      <c r="T1398" s="499">
        <v>4.9866415999999997E-2</v>
      </c>
      <c r="U1398" s="499">
        <v>0.18054846450000001</v>
      </c>
      <c r="V1398" s="499">
        <v>2.1399290999999998</v>
      </c>
      <c r="W1398" s="499">
        <v>0.33244373999999999</v>
      </c>
    </row>
    <row r="1399" spans="1:23" customFormat="1" x14ac:dyDescent="0.3">
      <c r="A1399" s="225" t="s">
        <v>720</v>
      </c>
      <c r="B1399" s="496" t="s">
        <v>494</v>
      </c>
      <c r="C1399" s="496" t="s">
        <v>257</v>
      </c>
      <c r="D1399" s="496" t="s">
        <v>556</v>
      </c>
      <c r="E1399" s="497">
        <v>19.695425</v>
      </c>
      <c r="F1399" s="498">
        <v>15.545718720972001</v>
      </c>
      <c r="G1399" s="498">
        <v>0.62983734427665317</v>
      </c>
      <c r="H1399" s="498">
        <v>0.20191592785126497</v>
      </c>
      <c r="I1399" s="498">
        <v>8.2463562984804849E-3</v>
      </c>
      <c r="J1399" s="498">
        <v>1.3810846935265422E-2</v>
      </c>
      <c r="K1399" s="498">
        <v>2.5746576679609606E-3</v>
      </c>
      <c r="L1399" s="498">
        <v>9.3219302198353175E-3</v>
      </c>
      <c r="M1399" s="498">
        <v>0.11048676532748086</v>
      </c>
      <c r="N1399" s="498">
        <v>1.7164487184206483E-2</v>
      </c>
      <c r="O1399" s="499">
        <v>306.17953713999998</v>
      </c>
      <c r="P1399" s="499">
        <v>12.404914176400002</v>
      </c>
      <c r="Q1399" s="499">
        <v>3.9768200133000002</v>
      </c>
      <c r="R1399" s="499">
        <v>0.16241549199999999</v>
      </c>
      <c r="S1399" s="499">
        <v>0.27201049999999999</v>
      </c>
      <c r="T1399" s="499">
        <v>5.0708977000000002E-2</v>
      </c>
      <c r="U1399" s="499">
        <v>0.18359937749999999</v>
      </c>
      <c r="V1399" s="499">
        <v>2.1760837999999998</v>
      </c>
      <c r="W1399" s="499">
        <v>0.33806186999999999</v>
      </c>
    </row>
    <row r="1400" spans="1:23" customFormat="1" x14ac:dyDescent="0.3">
      <c r="A1400" s="225" t="s">
        <v>721</v>
      </c>
      <c r="B1400" s="496" t="s">
        <v>494</v>
      </c>
      <c r="C1400" s="496" t="s">
        <v>257</v>
      </c>
      <c r="D1400" s="496" t="s">
        <v>558</v>
      </c>
      <c r="E1400" s="497">
        <v>20.336854000000002</v>
      </c>
      <c r="F1400" s="498">
        <v>15.54577284342996</v>
      </c>
      <c r="G1400" s="498">
        <v>0.62983750271305472</v>
      </c>
      <c r="H1400" s="498">
        <v>0.20191632255215083</v>
      </c>
      <c r="I1400" s="498">
        <v>8.2463655440512072E-3</v>
      </c>
      <c r="J1400" s="498">
        <v>1.3810841145833076E-2</v>
      </c>
      <c r="K1400" s="498">
        <v>2.5746588926684531E-3</v>
      </c>
      <c r="L1400" s="498">
        <v>9.3219375966410532E-3</v>
      </c>
      <c r="M1400" s="498">
        <v>0.1104867596531892</v>
      </c>
      <c r="N1400" s="498">
        <v>1.7164474406906789E-2</v>
      </c>
      <c r="O1400" s="499">
        <v>316.15211263399999</v>
      </c>
      <c r="P1400" s="499">
        <v>12.8089133364</v>
      </c>
      <c r="Q1400" s="499">
        <v>4.1063427719599996</v>
      </c>
      <c r="R1400" s="499">
        <v>0.16770513209999999</v>
      </c>
      <c r="S1400" s="499">
        <v>0.28086906</v>
      </c>
      <c r="T1400" s="499">
        <v>5.2360462000000003E-2</v>
      </c>
      <c r="U1400" s="499">
        <v>0.18957888389999999</v>
      </c>
      <c r="V1400" s="499">
        <v>2.2469530999999998</v>
      </c>
      <c r="W1400" s="499">
        <v>0.34907140999999997</v>
      </c>
    </row>
    <row r="1401" spans="1:23" customFormat="1" x14ac:dyDescent="0.3">
      <c r="A1401" s="225" t="s">
        <v>722</v>
      </c>
      <c r="B1401" s="496" t="s">
        <v>494</v>
      </c>
      <c r="C1401" s="496" t="s">
        <v>723</v>
      </c>
      <c r="D1401" s="496" t="s">
        <v>724</v>
      </c>
      <c r="E1401" s="497">
        <v>105.78415681999999</v>
      </c>
      <c r="F1401" s="498">
        <v>27.389940610050804</v>
      </c>
      <c r="G1401" s="498">
        <v>1.8784862498319439</v>
      </c>
      <c r="H1401" s="498">
        <v>1.3984042966591377</v>
      </c>
      <c r="I1401" s="498">
        <v>0.10610838536520649</v>
      </c>
      <c r="J1401" s="498">
        <v>7.9922044155307393E-3</v>
      </c>
      <c r="K1401" s="498">
        <v>1.9572634929851305E-3</v>
      </c>
      <c r="L1401" s="498">
        <v>0.11994790528633342</v>
      </c>
      <c r="M1401" s="498">
        <v>6.3937618968866683E-2</v>
      </c>
      <c r="N1401" s="498">
        <v>1.3048485801600024E-2</v>
      </c>
      <c r="O1401" s="499">
        <v>2897.4217727841005</v>
      </c>
      <c r="P1401" s="499">
        <v>198.71408403643605</v>
      </c>
      <c r="Q1401" s="499">
        <v>147.92901941555201</v>
      </c>
      <c r="R1401" s="499">
        <v>11.224586077389995</v>
      </c>
      <c r="S1401" s="499">
        <v>0.84544860523000009</v>
      </c>
      <c r="T1401" s="499">
        <v>0.20704746828000001</v>
      </c>
      <c r="U1401" s="499">
        <v>12.688588023040001</v>
      </c>
      <c r="V1401" s="499">
        <v>6.7635871116999988</v>
      </c>
      <c r="W1401" s="499">
        <v>1.3803230683000003</v>
      </c>
    </row>
    <row r="1402" spans="1:23" customFormat="1" x14ac:dyDescent="0.3">
      <c r="A1402" s="225" t="s">
        <v>725</v>
      </c>
      <c r="B1402" s="496" t="s">
        <v>494</v>
      </c>
      <c r="C1402" s="496" t="s">
        <v>723</v>
      </c>
      <c r="D1402" s="496" t="s">
        <v>500</v>
      </c>
      <c r="E1402" s="497">
        <v>0.24090305000000001</v>
      </c>
      <c r="F1402" s="498">
        <v>537.6469324734577</v>
      </c>
      <c r="G1402" s="498">
        <v>19.680870954394308</v>
      </c>
      <c r="H1402" s="498">
        <v>21.938503624051251</v>
      </c>
      <c r="I1402" s="498">
        <v>1.2074712213066623</v>
      </c>
      <c r="J1402" s="498">
        <v>1.3858429355709691E-2</v>
      </c>
      <c r="K1402" s="498">
        <v>2.441983196144673E-3</v>
      </c>
      <c r="L1402" s="498">
        <v>1.3649642966330233</v>
      </c>
      <c r="M1402" s="498">
        <v>0.11086757515108256</v>
      </c>
      <c r="N1402" s="498">
        <v>1.6279969888301542E-2</v>
      </c>
      <c r="O1402" s="499">
        <v>129.520785856</v>
      </c>
      <c r="P1402" s="499">
        <v>4.7411818395700003</v>
      </c>
      <c r="Q1402" s="499">
        <v>5.2850524354699999</v>
      </c>
      <c r="R1402" s="499">
        <v>0.29088349999999996</v>
      </c>
      <c r="S1402" s="499">
        <v>3.3385378999999998E-3</v>
      </c>
      <c r="T1402" s="499">
        <v>5.8828120000000003E-4</v>
      </c>
      <c r="U1402" s="499">
        <v>0.32882406220000004</v>
      </c>
      <c r="V1402" s="499">
        <v>2.6708336999999999E-2</v>
      </c>
      <c r="W1402" s="499">
        <v>3.9218944000000006E-3</v>
      </c>
    </row>
    <row r="1403" spans="1:23" customFormat="1" x14ac:dyDescent="0.3">
      <c r="A1403" s="225" t="s">
        <v>726</v>
      </c>
      <c r="B1403" s="496" t="s">
        <v>494</v>
      </c>
      <c r="C1403" s="496" t="s">
        <v>723</v>
      </c>
      <c r="D1403" s="496" t="s">
        <v>502</v>
      </c>
      <c r="E1403" s="497">
        <v>6.4339060000000003</v>
      </c>
      <c r="F1403" s="498">
        <v>223.69809874126233</v>
      </c>
      <c r="G1403" s="498">
        <v>11.245916101960459</v>
      </c>
      <c r="H1403" s="498">
        <v>11.7476371277106</v>
      </c>
      <c r="I1403" s="498">
        <v>0.76818394036219984</v>
      </c>
      <c r="J1403" s="498">
        <v>9.8674065179068515E-3</v>
      </c>
      <c r="K1403" s="498">
        <v>2.1002613342501427E-3</v>
      </c>
      <c r="L1403" s="498">
        <v>0.86837663497104256</v>
      </c>
      <c r="M1403" s="498">
        <v>7.8939219814526354E-2</v>
      </c>
      <c r="N1403" s="498">
        <v>1.4001825640598417E-2</v>
      </c>
      <c r="O1403" s="499">
        <v>1439.2525396800002</v>
      </c>
      <c r="P1403" s="499">
        <v>72.355167083900014</v>
      </c>
      <c r="Q1403" s="499">
        <v>75.583193001799998</v>
      </c>
      <c r="R1403" s="499">
        <v>4.9424232630000002</v>
      </c>
      <c r="S1403" s="499">
        <v>6.3485966000000005E-2</v>
      </c>
      <c r="T1403" s="499">
        <v>1.3512883999999999E-2</v>
      </c>
      <c r="U1403" s="499">
        <v>5.5870536420000008</v>
      </c>
      <c r="V1403" s="499">
        <v>0.50788752000000004</v>
      </c>
      <c r="W1403" s="499">
        <v>9.0086430000000009E-2</v>
      </c>
    </row>
    <row r="1404" spans="1:23" customFormat="1" x14ac:dyDescent="0.3">
      <c r="A1404" s="225" t="s">
        <v>727</v>
      </c>
      <c r="B1404" s="496" t="s">
        <v>494</v>
      </c>
      <c r="C1404" s="496" t="s">
        <v>723</v>
      </c>
      <c r="D1404" s="496" t="s">
        <v>504</v>
      </c>
      <c r="E1404" s="497">
        <v>4.4330319999999999</v>
      </c>
      <c r="F1404" s="498">
        <v>165.89520413342379</v>
      </c>
      <c r="G1404" s="498">
        <v>9.7731683237567424</v>
      </c>
      <c r="H1404" s="498">
        <v>8.6226975694287784</v>
      </c>
      <c r="I1404" s="498">
        <v>0.65163025554518894</v>
      </c>
      <c r="J1404" s="498">
        <v>9.8673411335627615E-3</v>
      </c>
      <c r="K1404" s="498">
        <v>2.1002458362583444E-3</v>
      </c>
      <c r="L1404" s="498">
        <v>0.73662004853562979</v>
      </c>
      <c r="M1404" s="498">
        <v>7.8938681245702705E-2</v>
      </c>
      <c r="N1404" s="498">
        <v>1.4001714853400562E-2</v>
      </c>
      <c r="O1404" s="499">
        <v>735.41874856999993</v>
      </c>
      <c r="P1404" s="499">
        <v>43.324767920599996</v>
      </c>
      <c r="Q1404" s="499">
        <v>38.224694251599999</v>
      </c>
      <c r="R1404" s="499">
        <v>2.8886977749999998</v>
      </c>
      <c r="S1404" s="499">
        <v>4.3742238999999995E-2</v>
      </c>
      <c r="T1404" s="499">
        <v>9.3104570000000011E-3</v>
      </c>
      <c r="U1404" s="499">
        <v>3.265460247</v>
      </c>
      <c r="V1404" s="499">
        <v>0.34993769999999996</v>
      </c>
      <c r="W1404" s="499">
        <v>6.2070050000000002E-2</v>
      </c>
    </row>
    <row r="1405" spans="1:23" customFormat="1" x14ac:dyDescent="0.3">
      <c r="A1405" s="225" t="s">
        <v>728</v>
      </c>
      <c r="B1405" s="496" t="s">
        <v>494</v>
      </c>
      <c r="C1405" s="496" t="s">
        <v>723</v>
      </c>
      <c r="D1405" s="496" t="s">
        <v>506</v>
      </c>
      <c r="E1405" s="497">
        <v>8.050011E-2</v>
      </c>
      <c r="F1405" s="498">
        <v>81.949315568637104</v>
      </c>
      <c r="G1405" s="498">
        <v>8.9888603009610808</v>
      </c>
      <c r="H1405" s="498">
        <v>5.683281193653027</v>
      </c>
      <c r="I1405" s="498">
        <v>0.56362162324995591</v>
      </c>
      <c r="J1405" s="498">
        <v>7.7620394555982589E-3</v>
      </c>
      <c r="K1405" s="498">
        <v>1.9396120079835915E-3</v>
      </c>
      <c r="L1405" s="498">
        <v>0.63713475236245032</v>
      </c>
      <c r="M1405" s="498">
        <v>6.2096217011380475E-2</v>
      </c>
      <c r="N1405" s="498">
        <v>1.2930830777746764E-2</v>
      </c>
      <c r="O1405" s="499">
        <v>6.5969289176999997</v>
      </c>
      <c r="P1405" s="499">
        <v>0.7236042430020001</v>
      </c>
      <c r="Q1405" s="499">
        <v>0.45750476125</v>
      </c>
      <c r="R1405" s="499">
        <v>4.5371602670000004E-2</v>
      </c>
      <c r="S1405" s="499">
        <v>6.2484502999999995E-4</v>
      </c>
      <c r="T1405" s="499">
        <v>1.5613897999999999E-4</v>
      </c>
      <c r="U1405" s="499">
        <v>5.1289417650000009E-2</v>
      </c>
      <c r="V1405" s="499">
        <v>4.9987522999999992E-3</v>
      </c>
      <c r="W1405" s="499">
        <v>1.0409333000000001E-3</v>
      </c>
    </row>
    <row r="1406" spans="1:23" customFormat="1" x14ac:dyDescent="0.3">
      <c r="A1406" s="225" t="s">
        <v>729</v>
      </c>
      <c r="B1406" s="496" t="s">
        <v>494</v>
      </c>
      <c r="C1406" s="496" t="s">
        <v>723</v>
      </c>
      <c r="D1406" s="496" t="s">
        <v>508</v>
      </c>
      <c r="E1406" s="497">
        <v>0.35089334</v>
      </c>
      <c r="F1406" s="498">
        <v>61.543880332126001</v>
      </c>
      <c r="G1406" s="498">
        <v>6.7491760485679206</v>
      </c>
      <c r="H1406" s="498">
        <v>3.782684844539939</v>
      </c>
      <c r="I1406" s="498">
        <v>0.46587158593548683</v>
      </c>
      <c r="J1406" s="498">
        <v>7.7620478633193771E-3</v>
      </c>
      <c r="K1406" s="498">
        <v>1.9396150408554349E-3</v>
      </c>
      <c r="L1406" s="498">
        <v>0.52663426156791693</v>
      </c>
      <c r="M1406" s="498">
        <v>6.2096268341827174E-2</v>
      </c>
      <c r="N1406" s="498">
        <v>1.2930854999983756E-2</v>
      </c>
      <c r="O1406" s="499">
        <v>21.595337726300002</v>
      </c>
      <c r="P1406" s="499">
        <v>2.3682409259299999</v>
      </c>
      <c r="Q1406" s="499">
        <v>1.3273189192679999</v>
      </c>
      <c r="R1406" s="499">
        <v>0.1634712368</v>
      </c>
      <c r="S1406" s="499">
        <v>2.7236508999999996E-3</v>
      </c>
      <c r="T1406" s="499">
        <v>6.8059800000000003E-4</v>
      </c>
      <c r="U1406" s="499">
        <v>0.18479245499999999</v>
      </c>
      <c r="V1406" s="499">
        <v>2.1789166999999998E-2</v>
      </c>
      <c r="W1406" s="499">
        <v>4.5373508999999998E-3</v>
      </c>
    </row>
    <row r="1407" spans="1:23" customFormat="1" x14ac:dyDescent="0.3">
      <c r="A1407" s="225" t="s">
        <v>730</v>
      </c>
      <c r="B1407" s="496" t="s">
        <v>494</v>
      </c>
      <c r="C1407" s="496" t="s">
        <v>723</v>
      </c>
      <c r="D1407" s="496" t="s">
        <v>510</v>
      </c>
      <c r="E1407" s="497">
        <v>0.40534430000000005</v>
      </c>
      <c r="F1407" s="498">
        <v>56.906700133688801</v>
      </c>
      <c r="G1407" s="498">
        <v>6.4410577119747332</v>
      </c>
      <c r="H1407" s="498">
        <v>3.3626853092445117</v>
      </c>
      <c r="I1407" s="498">
        <v>0.35537181354221581</v>
      </c>
      <c r="J1407" s="498">
        <v>7.7620472275051087E-3</v>
      </c>
      <c r="K1407" s="498">
        <v>1.9396179988222355E-3</v>
      </c>
      <c r="L1407" s="498">
        <v>0.40172194600984884</v>
      </c>
      <c r="M1407" s="498">
        <v>6.2096422720141847E-2</v>
      </c>
      <c r="N1407" s="498">
        <v>1.2930837562042934E-2</v>
      </c>
      <c r="O1407" s="499">
        <v>23.066806530999997</v>
      </c>
      <c r="P1407" s="499">
        <v>2.6108460295200002</v>
      </c>
      <c r="Q1407" s="499">
        <v>1.3630453227960002</v>
      </c>
      <c r="R1407" s="499">
        <v>0.14404793900000001</v>
      </c>
      <c r="S1407" s="499">
        <v>3.1463015999999996E-3</v>
      </c>
      <c r="T1407" s="499">
        <v>7.8621309999999994E-4</v>
      </c>
      <c r="U1407" s="499">
        <v>0.162835701</v>
      </c>
      <c r="V1407" s="499">
        <v>2.5170430999999997E-2</v>
      </c>
      <c r="W1407" s="499">
        <v>5.2414413E-3</v>
      </c>
    </row>
    <row r="1408" spans="1:23" customFormat="1" x14ac:dyDescent="0.3">
      <c r="A1408" s="225" t="s">
        <v>731</v>
      </c>
      <c r="B1408" s="496" t="s">
        <v>494</v>
      </c>
      <c r="C1408" s="496" t="s">
        <v>723</v>
      </c>
      <c r="D1408" s="496" t="s">
        <v>512</v>
      </c>
      <c r="E1408" s="497">
        <v>0.425929</v>
      </c>
      <c r="F1408" s="498">
        <v>53.544043572989871</v>
      </c>
      <c r="G1408" s="498">
        <v>6.2175947772046518</v>
      </c>
      <c r="H1408" s="498">
        <v>3.0580887089937523</v>
      </c>
      <c r="I1408" s="498">
        <v>0.39555726376931366</v>
      </c>
      <c r="J1408" s="498">
        <v>7.7620542390867972E-3</v>
      </c>
      <c r="K1408" s="498">
        <v>1.9396174010222359E-3</v>
      </c>
      <c r="L1408" s="498">
        <v>0.44715005810827629</v>
      </c>
      <c r="M1408" s="498">
        <v>6.2096447999549227E-2</v>
      </c>
      <c r="N1408" s="498">
        <v>1.2930862420732095E-2</v>
      </c>
      <c r="O1408" s="499">
        <v>22.805960935000002</v>
      </c>
      <c r="P1408" s="499">
        <v>2.6482539258600002</v>
      </c>
      <c r="Q1408" s="499">
        <v>1.302528665733</v>
      </c>
      <c r="R1408" s="499">
        <v>0.1684793098</v>
      </c>
      <c r="S1408" s="499">
        <v>3.3060840000000004E-3</v>
      </c>
      <c r="T1408" s="499">
        <v>8.2613929999999993E-4</v>
      </c>
      <c r="U1408" s="499">
        <v>0.19045417710000001</v>
      </c>
      <c r="V1408" s="499">
        <v>2.6448678000000003E-2</v>
      </c>
      <c r="W1408" s="499">
        <v>5.5076293000000005E-3</v>
      </c>
    </row>
    <row r="1409" spans="1:23" customFormat="1" x14ac:dyDescent="0.3">
      <c r="A1409" s="225" t="s">
        <v>732</v>
      </c>
      <c r="B1409" s="496" t="s">
        <v>494</v>
      </c>
      <c r="C1409" s="496" t="s">
        <v>723</v>
      </c>
      <c r="D1409" s="496" t="s">
        <v>514</v>
      </c>
      <c r="E1409" s="497">
        <v>0.624448</v>
      </c>
      <c r="F1409" s="498">
        <v>50.993363162344977</v>
      </c>
      <c r="G1409" s="498">
        <v>6.0481045063960472</v>
      </c>
      <c r="H1409" s="498">
        <v>2.8088410454673571</v>
      </c>
      <c r="I1409" s="498">
        <v>9.8432585691682895E-2</v>
      </c>
      <c r="J1409" s="498">
        <v>7.7620389528031157E-3</v>
      </c>
      <c r="K1409" s="498">
        <v>1.9396173900789178E-3</v>
      </c>
      <c r="L1409" s="498">
        <v>0.11127109040304399</v>
      </c>
      <c r="M1409" s="498">
        <v>6.2096307458747564E-2</v>
      </c>
      <c r="N1409" s="498">
        <v>1.293083651480988E-2</v>
      </c>
      <c r="O1409" s="499">
        <v>31.842703639999996</v>
      </c>
      <c r="P1409" s="499">
        <v>3.7767267628099992</v>
      </c>
      <c r="Q1409" s="499">
        <v>1.7539751731600002</v>
      </c>
      <c r="R1409" s="499">
        <v>6.1466031269999999E-2</v>
      </c>
      <c r="S1409" s="499">
        <v>4.8469897000000001E-3</v>
      </c>
      <c r="T1409" s="499">
        <v>1.2111902000000001E-3</v>
      </c>
      <c r="U1409" s="499">
        <v>6.9483009860000014E-2</v>
      </c>
      <c r="V1409" s="499">
        <v>3.8775915000000001E-2</v>
      </c>
      <c r="W1409" s="499">
        <v>8.0746350000000001E-3</v>
      </c>
    </row>
    <row r="1410" spans="1:23" customFormat="1" x14ac:dyDescent="0.3">
      <c r="A1410" s="225" t="s">
        <v>733</v>
      </c>
      <c r="B1410" s="496" t="s">
        <v>494</v>
      </c>
      <c r="C1410" s="496" t="s">
        <v>723</v>
      </c>
      <c r="D1410" s="496" t="s">
        <v>516</v>
      </c>
      <c r="E1410" s="497">
        <v>0.41723720000000003</v>
      </c>
      <c r="F1410" s="498">
        <v>48.992721936107316</v>
      </c>
      <c r="G1410" s="498">
        <v>5.4917920823694519</v>
      </c>
      <c r="H1410" s="498">
        <v>2.2556558369100359</v>
      </c>
      <c r="I1410" s="498">
        <v>9.4002317386848527E-2</v>
      </c>
      <c r="J1410" s="498">
        <v>7.7620607654351045E-3</v>
      </c>
      <c r="K1410" s="498">
        <v>1.9396161224358708E-3</v>
      </c>
      <c r="L1410" s="498">
        <v>0.10626309207328589</v>
      </c>
      <c r="M1410" s="498">
        <v>6.2096476536607943E-2</v>
      </c>
      <c r="N1410" s="498">
        <v>1.2930847489150056E-2</v>
      </c>
      <c r="O1410" s="499">
        <v>20.441586120999997</v>
      </c>
      <c r="P1410" s="499">
        <v>2.2913799514299997</v>
      </c>
      <c r="Q1410" s="499">
        <v>0.94114352555600012</v>
      </c>
      <c r="R1410" s="499">
        <v>3.9221263700000002E-2</v>
      </c>
      <c r="S1410" s="499">
        <v>3.2386205E-3</v>
      </c>
      <c r="T1410" s="499">
        <v>8.0928E-4</v>
      </c>
      <c r="U1410" s="499">
        <v>4.4336915000000005E-2</v>
      </c>
      <c r="V1410" s="499">
        <v>2.5908959999999998E-2</v>
      </c>
      <c r="W1410" s="499">
        <v>5.3952306000000002E-3</v>
      </c>
    </row>
    <row r="1411" spans="1:23" customFormat="1" x14ac:dyDescent="0.3">
      <c r="A1411" s="225" t="s">
        <v>734</v>
      </c>
      <c r="B1411" s="496" t="s">
        <v>494</v>
      </c>
      <c r="C1411" s="496" t="s">
        <v>723</v>
      </c>
      <c r="D1411" s="496" t="s">
        <v>518</v>
      </c>
      <c r="E1411" s="497">
        <v>0.55374690000000004</v>
      </c>
      <c r="F1411" s="498">
        <v>47.381309540513897</v>
      </c>
      <c r="G1411" s="498">
        <v>5.4110736329900897</v>
      </c>
      <c r="H1411" s="498">
        <v>1.962512776775815</v>
      </c>
      <c r="I1411" s="498">
        <v>9.0433885571187839E-2</v>
      </c>
      <c r="J1411" s="498">
        <v>7.7620439951898591E-3</v>
      </c>
      <c r="K1411" s="498">
        <v>1.9396164565435939E-3</v>
      </c>
      <c r="L1411" s="498">
        <v>0.10222911478150037</v>
      </c>
      <c r="M1411" s="498">
        <v>6.2096465009555804E-2</v>
      </c>
      <c r="N1411" s="498">
        <v>1.2930844398406563E-2</v>
      </c>
      <c r="O1411" s="499">
        <v>26.237253275999997</v>
      </c>
      <c r="P1411" s="499">
        <v>2.9963652499400002</v>
      </c>
      <c r="Q1411" s="499">
        <v>1.0867353663499997</v>
      </c>
      <c r="R1411" s="499">
        <v>5.0077483789999995E-2</v>
      </c>
      <c r="S1411" s="499">
        <v>4.2982077999999995E-3</v>
      </c>
      <c r="T1411" s="499">
        <v>1.0740565999999999E-3</v>
      </c>
      <c r="U1411" s="499">
        <v>5.6609055400000011E-2</v>
      </c>
      <c r="V1411" s="499">
        <v>3.4385724999999999E-2</v>
      </c>
      <c r="W1411" s="499">
        <v>7.1604149999999998E-3</v>
      </c>
    </row>
    <row r="1412" spans="1:23" customFormat="1" x14ac:dyDescent="0.3">
      <c r="A1412" s="225" t="s">
        <v>735</v>
      </c>
      <c r="B1412" s="496" t="s">
        <v>494</v>
      </c>
      <c r="C1412" s="496" t="s">
        <v>723</v>
      </c>
      <c r="D1412" s="496" t="s">
        <v>520</v>
      </c>
      <c r="E1412" s="497">
        <v>0.31617151999999998</v>
      </c>
      <c r="F1412" s="498">
        <v>46.055508158989149</v>
      </c>
      <c r="G1412" s="498">
        <v>5.3581643319107304</v>
      </c>
      <c r="H1412" s="498">
        <v>1.8890703039128889</v>
      </c>
      <c r="I1412" s="498">
        <v>8.7498073640535357E-2</v>
      </c>
      <c r="J1412" s="498">
        <v>7.762045740236187E-3</v>
      </c>
      <c r="K1412" s="498">
        <v>1.9396127140104207E-3</v>
      </c>
      <c r="L1412" s="498">
        <v>9.8910406161819994E-2</v>
      </c>
      <c r="M1412" s="498">
        <v>6.2096359596209058E-2</v>
      </c>
      <c r="N1412" s="498">
        <v>1.2930802559319702E-2</v>
      </c>
      <c r="O1412" s="499">
        <v>14.561440018999999</v>
      </c>
      <c r="P1412" s="499">
        <v>1.6940989612299999</v>
      </c>
      <c r="Q1412" s="499">
        <v>0.59727022937499996</v>
      </c>
      <c r="R1412" s="499">
        <v>2.7664398939999994E-2</v>
      </c>
      <c r="S1412" s="499">
        <v>2.4541378000000002E-3</v>
      </c>
      <c r="T1412" s="499">
        <v>6.1325029999999997E-4</v>
      </c>
      <c r="U1412" s="499">
        <v>3.1272653459999994E-2</v>
      </c>
      <c r="V1412" s="499">
        <v>1.9633100400000002E-2</v>
      </c>
      <c r="W1412" s="499">
        <v>4.0883515000000002E-3</v>
      </c>
    </row>
    <row r="1413" spans="1:23" customFormat="1" x14ac:dyDescent="0.3">
      <c r="A1413" s="225" t="s">
        <v>736</v>
      </c>
      <c r="B1413" s="496" t="s">
        <v>494</v>
      </c>
      <c r="C1413" s="496" t="s">
        <v>723</v>
      </c>
      <c r="D1413" s="496" t="s">
        <v>522</v>
      </c>
      <c r="E1413" s="497">
        <v>1.4994999000000002</v>
      </c>
      <c r="F1413" s="498">
        <v>17.800758634261992</v>
      </c>
      <c r="G1413" s="498">
        <v>1.7984709887409793</v>
      </c>
      <c r="H1413" s="498">
        <v>0.79900245517855661</v>
      </c>
      <c r="I1413" s="498">
        <v>6.4403701860867066E-2</v>
      </c>
      <c r="J1413" s="498">
        <v>7.7620432652246241E-3</v>
      </c>
      <c r="K1413" s="498">
        <v>1.9396097325514992E-3</v>
      </c>
      <c r="L1413" s="498">
        <v>7.2803821193986054E-2</v>
      </c>
      <c r="M1413" s="498">
        <v>6.2096284901386113E-2</v>
      </c>
      <c r="N1413" s="498">
        <v>1.2930812466209566E-2</v>
      </c>
      <c r="O1413" s="499">
        <v>26.692235791999998</v>
      </c>
      <c r="P1413" s="499">
        <v>2.69680706777</v>
      </c>
      <c r="Q1413" s="499">
        <v>1.1981041016400003</v>
      </c>
      <c r="R1413" s="499">
        <v>9.6573344499999991E-2</v>
      </c>
      <c r="S1413" s="499">
        <v>1.1639183099999999E-2</v>
      </c>
      <c r="T1413" s="499">
        <v>2.9084446000000003E-3</v>
      </c>
      <c r="U1413" s="499">
        <v>0.10916932259999998</v>
      </c>
      <c r="V1413" s="499">
        <v>9.3113372999999999E-2</v>
      </c>
      <c r="W1413" s="499">
        <v>1.9389752E-2</v>
      </c>
    </row>
    <row r="1414" spans="1:23" customFormat="1" x14ac:dyDescent="0.3">
      <c r="A1414" s="225" t="s">
        <v>737</v>
      </c>
      <c r="B1414" s="496" t="s">
        <v>494</v>
      </c>
      <c r="C1414" s="496" t="s">
        <v>723</v>
      </c>
      <c r="D1414" s="496" t="s">
        <v>524</v>
      </c>
      <c r="E1414" s="497">
        <v>0.51326889999999992</v>
      </c>
      <c r="F1414" s="498">
        <v>13.083039024378841</v>
      </c>
      <c r="G1414" s="498">
        <v>1.6374390042802132</v>
      </c>
      <c r="H1414" s="498">
        <v>0.74210355551251983</v>
      </c>
      <c r="I1414" s="498">
        <v>6.2823292371698355E-2</v>
      </c>
      <c r="J1414" s="498">
        <v>7.7620939043842336E-3</v>
      </c>
      <c r="K1414" s="498">
        <v>1.9396295002483109E-3</v>
      </c>
      <c r="L1414" s="498">
        <v>7.1017495877891704E-2</v>
      </c>
      <c r="M1414" s="498">
        <v>6.2096630051031741E-2</v>
      </c>
      <c r="N1414" s="498">
        <v>1.2930921783883656E-2</v>
      </c>
      <c r="O1414" s="499">
        <v>6.7151170486999998</v>
      </c>
      <c r="P1414" s="499">
        <v>0.84044651654400016</v>
      </c>
      <c r="Q1414" s="499">
        <v>0.38089867562399993</v>
      </c>
      <c r="R1414" s="499">
        <v>3.2245242170000001E-2</v>
      </c>
      <c r="S1414" s="499">
        <v>3.9840413999999999E-3</v>
      </c>
      <c r="T1414" s="499">
        <v>9.9555150000000007E-4</v>
      </c>
      <c r="U1414" s="499">
        <v>3.645107199E-2</v>
      </c>
      <c r="V1414" s="499">
        <v>3.1872269000000002E-2</v>
      </c>
      <c r="W1414" s="499">
        <v>6.6370400000000003E-3</v>
      </c>
    </row>
    <row r="1415" spans="1:23" customFormat="1" x14ac:dyDescent="0.3">
      <c r="A1415" s="225" t="s">
        <v>738</v>
      </c>
      <c r="B1415" s="496" t="s">
        <v>494</v>
      </c>
      <c r="C1415" s="496" t="s">
        <v>723</v>
      </c>
      <c r="D1415" s="496" t="s">
        <v>526</v>
      </c>
      <c r="E1415" s="497">
        <v>0.80560109999999996</v>
      </c>
      <c r="F1415" s="498">
        <v>12.63487868747945</v>
      </c>
      <c r="G1415" s="498">
        <v>1.6239114208632537</v>
      </c>
      <c r="H1415" s="498">
        <v>0.68472476898306123</v>
      </c>
      <c r="I1415" s="498">
        <v>6.0012211813017649E-2</v>
      </c>
      <c r="J1415" s="498">
        <v>7.7620501014708148E-3</v>
      </c>
      <c r="K1415" s="498">
        <v>1.9396212343801417E-3</v>
      </c>
      <c r="L1415" s="498">
        <v>6.7839610670839462E-2</v>
      </c>
      <c r="M1415" s="498">
        <v>6.209636878599098E-2</v>
      </c>
      <c r="N1415" s="498">
        <v>1.2930826435068175E-2</v>
      </c>
      <c r="O1415" s="499">
        <v>10.178672169</v>
      </c>
      <c r="P1415" s="499">
        <v>1.3082248269500001</v>
      </c>
      <c r="Q1415" s="499">
        <v>0.55161502708999999</v>
      </c>
      <c r="R1415" s="499">
        <v>4.834590385000001E-2</v>
      </c>
      <c r="S1415" s="499">
        <v>6.2531161E-3</v>
      </c>
      <c r="T1415" s="499">
        <v>1.5625609999999999E-3</v>
      </c>
      <c r="U1415" s="499">
        <v>5.4651664980000007E-2</v>
      </c>
      <c r="V1415" s="499">
        <v>5.0024902999999996E-2</v>
      </c>
      <c r="W1415" s="499">
        <v>1.0417088E-2</v>
      </c>
    </row>
    <row r="1416" spans="1:23" customFormat="1" x14ac:dyDescent="0.3">
      <c r="A1416" s="225" t="s">
        <v>739</v>
      </c>
      <c r="B1416" s="496" t="s">
        <v>494</v>
      </c>
      <c r="C1416" s="496" t="s">
        <v>723</v>
      </c>
      <c r="D1416" s="496" t="s">
        <v>528</v>
      </c>
      <c r="E1416" s="497">
        <v>1.4202169</v>
      </c>
      <c r="F1416" s="498">
        <v>12.245507550290382</v>
      </c>
      <c r="G1416" s="498">
        <v>1.6121569745931059</v>
      </c>
      <c r="H1416" s="498">
        <v>0.64340309721001077</v>
      </c>
      <c r="I1416" s="498">
        <v>5.7578131833243215E-2</v>
      </c>
      <c r="J1416" s="498">
        <v>7.7620272649902983E-3</v>
      </c>
      <c r="K1416" s="498">
        <v>1.9396175330683642E-3</v>
      </c>
      <c r="L1416" s="498">
        <v>6.5088068026792248E-2</v>
      </c>
      <c r="M1416" s="498">
        <v>6.2096431185968845E-2</v>
      </c>
      <c r="N1416" s="498">
        <v>1.2930890344988854E-2</v>
      </c>
      <c r="O1416" s="499">
        <v>17.391276772000001</v>
      </c>
      <c r="P1416" s="499">
        <v>2.2896125807699996</v>
      </c>
      <c r="Q1416" s="499">
        <v>0.91377195217000007</v>
      </c>
      <c r="R1416" s="499">
        <v>8.1773435899999997E-2</v>
      </c>
      <c r="S1416" s="499">
        <v>1.10237623E-2</v>
      </c>
      <c r="T1416" s="499">
        <v>2.7546775999999999E-3</v>
      </c>
      <c r="U1416" s="499">
        <v>9.2439174200000002E-2</v>
      </c>
      <c r="V1416" s="499">
        <v>8.8190401000000002E-2</v>
      </c>
      <c r="W1416" s="499">
        <v>1.8364669E-2</v>
      </c>
    </row>
    <row r="1417" spans="1:23" customFormat="1" x14ac:dyDescent="0.3">
      <c r="A1417" s="225" t="s">
        <v>740</v>
      </c>
      <c r="B1417" s="496" t="s">
        <v>494</v>
      </c>
      <c r="C1417" s="496" t="s">
        <v>723</v>
      </c>
      <c r="D1417" s="496" t="s">
        <v>530</v>
      </c>
      <c r="E1417" s="497">
        <v>1.7379145999999999</v>
      </c>
      <c r="F1417" s="498">
        <v>11.790153198551875</v>
      </c>
      <c r="G1417" s="498">
        <v>1.5936086719451004</v>
      </c>
      <c r="H1417" s="498">
        <v>0.59148859054409231</v>
      </c>
      <c r="I1417" s="498">
        <v>5.4821996834597056E-2</v>
      </c>
      <c r="J1417" s="498">
        <v>7.7620750179554282E-3</v>
      </c>
      <c r="K1417" s="498">
        <v>1.9396191274300822E-3</v>
      </c>
      <c r="L1417" s="498">
        <v>6.1972472065083072E-2</v>
      </c>
      <c r="M1417" s="498">
        <v>6.2096373435150384E-2</v>
      </c>
      <c r="N1417" s="498">
        <v>1.2930885096425338E-2</v>
      </c>
      <c r="O1417" s="499">
        <v>20.49027938</v>
      </c>
      <c r="P1417" s="499">
        <v>2.7695557776599999</v>
      </c>
      <c r="Q1417" s="499">
        <v>1.0279566572399998</v>
      </c>
      <c r="R1417" s="499">
        <v>9.5275948700000002E-2</v>
      </c>
      <c r="S1417" s="499">
        <v>1.3489823499999999E-2</v>
      </c>
      <c r="T1417" s="499">
        <v>3.3708924E-3</v>
      </c>
      <c r="U1417" s="499">
        <v>0.10770286400000001</v>
      </c>
      <c r="V1417" s="499">
        <v>0.107918194</v>
      </c>
      <c r="W1417" s="499">
        <v>2.2472774000000001E-2</v>
      </c>
    </row>
    <row r="1418" spans="1:23" customFormat="1" x14ac:dyDescent="0.3">
      <c r="A1418" s="225" t="s">
        <v>741</v>
      </c>
      <c r="B1418" s="496" t="s">
        <v>494</v>
      </c>
      <c r="C1418" s="496" t="s">
        <v>723</v>
      </c>
      <c r="D1418" s="496" t="s">
        <v>532</v>
      </c>
      <c r="E1418" s="497">
        <v>2.0627847999999998</v>
      </c>
      <c r="F1418" s="498">
        <v>11.312231280742422</v>
      </c>
      <c r="G1418" s="498">
        <v>1.5662306250850795</v>
      </c>
      <c r="H1418" s="498">
        <v>0.48334730451765995</v>
      </c>
      <c r="I1418" s="498">
        <v>3.9852566685579613E-2</v>
      </c>
      <c r="J1418" s="498">
        <v>7.7620685395781474E-3</v>
      </c>
      <c r="K1418" s="498">
        <v>1.9396187619765283E-3</v>
      </c>
      <c r="L1418" s="498">
        <v>4.505054366311019E-2</v>
      </c>
      <c r="M1418" s="498">
        <v>6.209625647813577E-2</v>
      </c>
      <c r="N1418" s="498">
        <v>1.2930852505797018E-2</v>
      </c>
      <c r="O1418" s="499">
        <v>23.334698739999997</v>
      </c>
      <c r="P1418" s="499">
        <v>3.2307967267200004</v>
      </c>
      <c r="Q1418" s="499">
        <v>0.99704147288000011</v>
      </c>
      <c r="R1418" s="499">
        <v>8.2207268799999997E-2</v>
      </c>
      <c r="S1418" s="499">
        <v>1.6011477E-2</v>
      </c>
      <c r="T1418" s="499">
        <v>4.0010161000000001E-3</v>
      </c>
      <c r="U1418" s="499">
        <v>9.2929576700000016E-2</v>
      </c>
      <c r="V1418" s="499">
        <v>0.12809121399999998</v>
      </c>
      <c r="W1418" s="499">
        <v>2.6673565999999999E-2</v>
      </c>
    </row>
    <row r="1419" spans="1:23" customFormat="1" x14ac:dyDescent="0.3">
      <c r="A1419" s="225" t="s">
        <v>742</v>
      </c>
      <c r="B1419" s="496" t="s">
        <v>494</v>
      </c>
      <c r="C1419" s="496" t="s">
        <v>723</v>
      </c>
      <c r="D1419" s="496" t="s">
        <v>534</v>
      </c>
      <c r="E1419" s="497">
        <v>2.4374126</v>
      </c>
      <c r="F1419" s="498">
        <v>11.079355338525779</v>
      </c>
      <c r="G1419" s="498">
        <v>1.5441893779657987</v>
      </c>
      <c r="H1419" s="498">
        <v>0.46638354085803929</v>
      </c>
      <c r="I1419" s="498">
        <v>3.8895369130363892E-2</v>
      </c>
      <c r="J1419" s="498">
        <v>7.762032821197363E-3</v>
      </c>
      <c r="K1419" s="498">
        <v>1.9396162553684999E-3</v>
      </c>
      <c r="L1419" s="498">
        <v>4.3968452735495003E-2</v>
      </c>
      <c r="M1419" s="498">
        <v>6.2096439068215194E-2</v>
      </c>
      <c r="N1419" s="498">
        <v>1.2930828371035744E-2</v>
      </c>
      <c r="O1419" s="499">
        <v>27.004960302000001</v>
      </c>
      <c r="P1419" s="499">
        <v>3.7638266466400001</v>
      </c>
      <c r="Q1419" s="499">
        <v>1.1367691189199998</v>
      </c>
      <c r="R1419" s="499">
        <v>9.4804062799999991E-2</v>
      </c>
      <c r="S1419" s="499">
        <v>1.89192766E-2</v>
      </c>
      <c r="T1419" s="499">
        <v>4.7276450999999995E-3</v>
      </c>
      <c r="U1419" s="499">
        <v>0.10716926069999999</v>
      </c>
      <c r="V1419" s="499">
        <v>0.15135464299999998</v>
      </c>
      <c r="W1419" s="499">
        <v>3.1517763999999997E-2</v>
      </c>
    </row>
    <row r="1420" spans="1:23" customFormat="1" x14ac:dyDescent="0.3">
      <c r="A1420" s="225" t="s">
        <v>743</v>
      </c>
      <c r="B1420" s="496" t="s">
        <v>494</v>
      </c>
      <c r="C1420" s="496" t="s">
        <v>723</v>
      </c>
      <c r="D1420" s="496" t="s">
        <v>536</v>
      </c>
      <c r="E1420" s="497">
        <v>2.8444780000000001</v>
      </c>
      <c r="F1420" s="498">
        <v>10.959851547805959</v>
      </c>
      <c r="G1420" s="498">
        <v>1.5349872780453919</v>
      </c>
      <c r="H1420" s="498">
        <v>0.45415007188313639</v>
      </c>
      <c r="I1420" s="498">
        <v>3.8368841488666809E-2</v>
      </c>
      <c r="J1420" s="498">
        <v>7.7620329635173834E-3</v>
      </c>
      <c r="K1420" s="498">
        <v>1.9396160912476734E-3</v>
      </c>
      <c r="L1420" s="498">
        <v>4.3373304908668656E-2</v>
      </c>
      <c r="M1420" s="498">
        <v>6.2096415932905796E-2</v>
      </c>
      <c r="N1420" s="498">
        <v>1.293083124566265E-2</v>
      </c>
      <c r="O1420" s="499">
        <v>31.175056611000002</v>
      </c>
      <c r="P1420" s="499">
        <v>4.3662375426800004</v>
      </c>
      <c r="Q1420" s="499">
        <v>1.29181988817</v>
      </c>
      <c r="R1420" s="499">
        <v>0.10913932549999998</v>
      </c>
      <c r="S1420" s="499">
        <v>2.2078931999999999E-2</v>
      </c>
      <c r="T1420" s="499">
        <v>5.5171952999999996E-3</v>
      </c>
      <c r="U1420" s="499">
        <v>0.12337441160000001</v>
      </c>
      <c r="V1420" s="499">
        <v>0.17663188900000001</v>
      </c>
      <c r="W1420" s="499">
        <v>3.6781465000000006E-2</v>
      </c>
    </row>
    <row r="1421" spans="1:23" customFormat="1" x14ac:dyDescent="0.3">
      <c r="A1421" s="225" t="s">
        <v>744</v>
      </c>
      <c r="B1421" s="496" t="s">
        <v>494</v>
      </c>
      <c r="C1421" s="496" t="s">
        <v>723</v>
      </c>
      <c r="D1421" s="496" t="s">
        <v>538</v>
      </c>
      <c r="E1421" s="497">
        <v>3.3920224999999999</v>
      </c>
      <c r="F1421" s="498">
        <v>10.858585105199037</v>
      </c>
      <c r="G1421" s="498">
        <v>1.5271936440398024</v>
      </c>
      <c r="H1421" s="498">
        <v>0.44276213080838933</v>
      </c>
      <c r="I1421" s="498">
        <v>3.7922952073578528E-2</v>
      </c>
      <c r="J1421" s="498">
        <v>7.7620295855938453E-3</v>
      </c>
      <c r="K1421" s="498">
        <v>1.9396180302459669E-3</v>
      </c>
      <c r="L1421" s="498">
        <v>4.2869266020493672E-2</v>
      </c>
      <c r="M1421" s="498">
        <v>6.2096289160817768E-2</v>
      </c>
      <c r="N1421" s="498">
        <v>1.2930839344373453E-2</v>
      </c>
      <c r="O1421" s="499">
        <v>36.832564994999998</v>
      </c>
      <c r="P1421" s="499">
        <v>5.1802752024400007</v>
      </c>
      <c r="Q1421" s="499">
        <v>1.5018591098499998</v>
      </c>
      <c r="R1421" s="499">
        <v>0.12863550670000001</v>
      </c>
      <c r="S1421" s="499">
        <v>2.6328978999999999E-2</v>
      </c>
      <c r="T1421" s="499">
        <v>6.5792280000000003E-3</v>
      </c>
      <c r="U1421" s="499">
        <v>0.14541351489999998</v>
      </c>
      <c r="V1421" s="499">
        <v>0.21063200999999998</v>
      </c>
      <c r="W1421" s="499">
        <v>4.3861697999999998E-2</v>
      </c>
    </row>
    <row r="1422" spans="1:23" customFormat="1" x14ac:dyDescent="0.3">
      <c r="A1422" s="225" t="s">
        <v>745</v>
      </c>
      <c r="B1422" s="496" t="s">
        <v>494</v>
      </c>
      <c r="C1422" s="496" t="s">
        <v>723</v>
      </c>
      <c r="D1422" s="496" t="s">
        <v>540</v>
      </c>
      <c r="E1422" s="497">
        <v>3.9052400999999999</v>
      </c>
      <c r="F1422" s="498">
        <v>10.771775890552798</v>
      </c>
      <c r="G1422" s="498">
        <v>1.5205092021640356</v>
      </c>
      <c r="H1422" s="498">
        <v>0.43395348372050163</v>
      </c>
      <c r="I1422" s="498">
        <v>3.7540575648600964E-2</v>
      </c>
      <c r="J1422" s="498">
        <v>7.7620244143247431E-3</v>
      </c>
      <c r="K1422" s="498">
        <v>1.9396162095129566E-3</v>
      </c>
      <c r="L1422" s="498">
        <v>4.243706331910297E-2</v>
      </c>
      <c r="M1422" s="498">
        <v>6.2096348442186693E-2</v>
      </c>
      <c r="N1422" s="498">
        <v>1.2930822358399936E-2</v>
      </c>
      <c r="O1422" s="499">
        <v>42.066371155999995</v>
      </c>
      <c r="P1422" s="499">
        <v>5.9379535087099988</v>
      </c>
      <c r="Q1422" s="499">
        <v>1.6946925461600002</v>
      </c>
      <c r="R1422" s="499">
        <v>0.14660496139999998</v>
      </c>
      <c r="S1422" s="499">
        <v>3.0312569000000001E-2</v>
      </c>
      <c r="T1422" s="499">
        <v>7.5746669999999993E-3</v>
      </c>
      <c r="U1422" s="499">
        <v>0.1657269214</v>
      </c>
      <c r="V1422" s="499">
        <v>0.24250115</v>
      </c>
      <c r="W1422" s="499">
        <v>5.0497965999999998E-2</v>
      </c>
    </row>
    <row r="1423" spans="1:23" customFormat="1" x14ac:dyDescent="0.3">
      <c r="A1423" s="225" t="s">
        <v>746</v>
      </c>
      <c r="B1423" s="496" t="s">
        <v>494</v>
      </c>
      <c r="C1423" s="496" t="s">
        <v>723</v>
      </c>
      <c r="D1423" s="496" t="s">
        <v>542</v>
      </c>
      <c r="E1423" s="497">
        <v>4.3752339999999998</v>
      </c>
      <c r="F1423" s="498">
        <v>6.8378653429736547</v>
      </c>
      <c r="G1423" s="498">
        <v>0.92072781240043411</v>
      </c>
      <c r="H1423" s="498">
        <v>0.29169250009713776</v>
      </c>
      <c r="I1423" s="498">
        <v>3.0630066848995965E-2</v>
      </c>
      <c r="J1423" s="498">
        <v>7.7620561551679295E-3</v>
      </c>
      <c r="K1423" s="498">
        <v>1.9396155725613761E-3</v>
      </c>
      <c r="L1423" s="498">
        <v>3.4625129855911707E-2</v>
      </c>
      <c r="M1423" s="498">
        <v>6.2096274164993241E-2</v>
      </c>
      <c r="N1423" s="498">
        <v>1.2930847812939834E-2</v>
      </c>
      <c r="O1423" s="499">
        <v>29.917260935999995</v>
      </c>
      <c r="P1423" s="499">
        <v>4.0283996295600009</v>
      </c>
      <c r="Q1423" s="499">
        <v>1.2762229439700004</v>
      </c>
      <c r="R1423" s="499">
        <v>0.1340137099</v>
      </c>
      <c r="S1423" s="499">
        <v>3.3960812E-2</v>
      </c>
      <c r="T1423" s="499">
        <v>8.4862719999999996E-3</v>
      </c>
      <c r="U1423" s="499">
        <v>0.1514930454</v>
      </c>
      <c r="V1423" s="499">
        <v>0.27168573000000001</v>
      </c>
      <c r="W1423" s="499">
        <v>5.6575485000000002E-2</v>
      </c>
    </row>
    <row r="1424" spans="1:23" customFormat="1" x14ac:dyDescent="0.3">
      <c r="A1424" s="225" t="s">
        <v>747</v>
      </c>
      <c r="B1424" s="496" t="s">
        <v>494</v>
      </c>
      <c r="C1424" s="496" t="s">
        <v>723</v>
      </c>
      <c r="D1424" s="496" t="s">
        <v>544</v>
      </c>
      <c r="E1424" s="497">
        <v>4.8985640000000004</v>
      </c>
      <c r="F1424" s="498">
        <v>5.7920848387404948</v>
      </c>
      <c r="G1424" s="498">
        <v>0.76209015942427205</v>
      </c>
      <c r="H1424" s="498">
        <v>0.25734259311504348</v>
      </c>
      <c r="I1424" s="498">
        <v>3.0391155755033514E-2</v>
      </c>
      <c r="J1424" s="498">
        <v>7.7620280147406443E-3</v>
      </c>
      <c r="K1424" s="498">
        <v>1.9396155689708249E-3</v>
      </c>
      <c r="L1424" s="498">
        <v>3.4354957575322073E-2</v>
      </c>
      <c r="M1424" s="498">
        <v>6.2096396005033305E-2</v>
      </c>
      <c r="N1424" s="498">
        <v>1.2930832382714608E-2</v>
      </c>
      <c r="O1424" s="499">
        <v>28.372898275999994</v>
      </c>
      <c r="P1424" s="499">
        <v>3.7331474197099999</v>
      </c>
      <c r="Q1424" s="499">
        <v>1.2606091623</v>
      </c>
      <c r="R1424" s="499">
        <v>0.14887302150000001</v>
      </c>
      <c r="S1424" s="499">
        <v>3.8022790999999993E-2</v>
      </c>
      <c r="T1424" s="499">
        <v>9.501331E-3</v>
      </c>
      <c r="U1424" s="499">
        <v>0.16828995839999999</v>
      </c>
      <c r="V1424" s="499">
        <v>0.30418317</v>
      </c>
      <c r="W1424" s="499">
        <v>6.3342510000000005E-2</v>
      </c>
    </row>
    <row r="1425" spans="1:23" customFormat="1" x14ac:dyDescent="0.3">
      <c r="A1425" s="225" t="s">
        <v>748</v>
      </c>
      <c r="B1425" s="496" t="s">
        <v>494</v>
      </c>
      <c r="C1425" s="496" t="s">
        <v>723</v>
      </c>
      <c r="D1425" s="496" t="s">
        <v>546</v>
      </c>
      <c r="E1425" s="497">
        <v>5.4593109999999996</v>
      </c>
      <c r="F1425" s="498">
        <v>4.7480993685833255</v>
      </c>
      <c r="G1425" s="498">
        <v>0.59926162054882026</v>
      </c>
      <c r="H1425" s="498">
        <v>0.21994033092087997</v>
      </c>
      <c r="I1425" s="498">
        <v>2.7004567243009238E-2</v>
      </c>
      <c r="J1425" s="498">
        <v>7.7620399350760566E-3</v>
      </c>
      <c r="K1425" s="498">
        <v>1.939616189662029E-3</v>
      </c>
      <c r="L1425" s="498">
        <v>3.0526797282660768E-2</v>
      </c>
      <c r="M1425" s="498">
        <v>6.2096359778733977E-2</v>
      </c>
      <c r="N1425" s="498">
        <v>1.2930849698798989E-2</v>
      </c>
      <c r="O1425" s="499">
        <v>25.921351112000004</v>
      </c>
      <c r="P1425" s="499">
        <v>3.2715555569400001</v>
      </c>
      <c r="Q1425" s="499">
        <v>1.20072266794</v>
      </c>
      <c r="R1425" s="499">
        <v>0.14742633099999999</v>
      </c>
      <c r="S1425" s="499">
        <v>4.2375389999999999E-2</v>
      </c>
      <c r="T1425" s="499">
        <v>1.0588968000000001E-2</v>
      </c>
      <c r="U1425" s="499">
        <v>0.16665528020000003</v>
      </c>
      <c r="V1425" s="499">
        <v>0.33900333999999993</v>
      </c>
      <c r="W1425" s="499">
        <v>7.0593530000000002E-2</v>
      </c>
    </row>
    <row r="1426" spans="1:23" customFormat="1" x14ac:dyDescent="0.3">
      <c r="A1426" s="225" t="s">
        <v>749</v>
      </c>
      <c r="B1426" s="496" t="s">
        <v>494</v>
      </c>
      <c r="C1426" s="496" t="s">
        <v>723</v>
      </c>
      <c r="D1426" s="496" t="s">
        <v>548</v>
      </c>
      <c r="E1426" s="497">
        <v>6.5939040000000002</v>
      </c>
      <c r="F1426" s="498">
        <v>3.8007815186572325</v>
      </c>
      <c r="G1426" s="498">
        <v>0.45508125770256891</v>
      </c>
      <c r="H1426" s="498">
        <v>0.18984539201510969</v>
      </c>
      <c r="I1426" s="498">
        <v>2.6836848049349826E-2</v>
      </c>
      <c r="J1426" s="498">
        <v>7.7620443063775258E-3</v>
      </c>
      <c r="K1426" s="498">
        <v>1.9396221115745695E-3</v>
      </c>
      <c r="L1426" s="498">
        <v>3.0337183662364511E-2</v>
      </c>
      <c r="M1426" s="498">
        <v>6.2096311987556989E-2</v>
      </c>
      <c r="N1426" s="498">
        <v>1.2930850979935406E-2</v>
      </c>
      <c r="O1426" s="499">
        <v>25.061988459000002</v>
      </c>
      <c r="P1426" s="499">
        <v>3.0007621254900001</v>
      </c>
      <c r="Q1426" s="499">
        <v>1.25182228979</v>
      </c>
      <c r="R1426" s="499">
        <v>0.17695959970000003</v>
      </c>
      <c r="S1426" s="499">
        <v>5.1182174999999996E-2</v>
      </c>
      <c r="T1426" s="499">
        <v>1.2789682E-2</v>
      </c>
      <c r="U1426" s="499">
        <v>0.2000404767</v>
      </c>
      <c r="V1426" s="499">
        <v>0.40945712000000001</v>
      </c>
      <c r="W1426" s="499">
        <v>8.5264789999999993E-2</v>
      </c>
    </row>
    <row r="1427" spans="1:23" customFormat="1" x14ac:dyDescent="0.3">
      <c r="A1427" s="225" t="s">
        <v>750</v>
      </c>
      <c r="B1427" s="496" t="s">
        <v>494</v>
      </c>
      <c r="C1427" s="496" t="s">
        <v>723</v>
      </c>
      <c r="D1427" s="496" t="s">
        <v>550</v>
      </c>
      <c r="E1427" s="497">
        <v>7.2760110000000005</v>
      </c>
      <c r="F1427" s="498">
        <v>1.6061828198445549</v>
      </c>
      <c r="G1427" s="498">
        <v>0.262791023783499</v>
      </c>
      <c r="H1427" s="498">
        <v>9.4480768636825849E-2</v>
      </c>
      <c r="I1427" s="498">
        <v>2.387856504065208E-2</v>
      </c>
      <c r="J1427" s="498">
        <v>7.7620551975526144E-3</v>
      </c>
      <c r="K1427" s="498">
        <v>1.93961787578386E-3</v>
      </c>
      <c r="L1427" s="498">
        <v>2.699298098917113E-2</v>
      </c>
      <c r="M1427" s="498">
        <v>6.2096353345260195E-2</v>
      </c>
      <c r="N1427" s="498">
        <v>1.2930850434393239E-2</v>
      </c>
      <c r="O1427" s="499">
        <v>11.6866038652</v>
      </c>
      <c r="P1427" s="499">
        <v>1.9120703797500003</v>
      </c>
      <c r="Q1427" s="499">
        <v>0.68744311188999996</v>
      </c>
      <c r="R1427" s="499">
        <v>0.17374070189999999</v>
      </c>
      <c r="S1427" s="499">
        <v>5.6476799000000001E-2</v>
      </c>
      <c r="T1427" s="499">
        <v>1.4112681E-2</v>
      </c>
      <c r="U1427" s="499">
        <v>0.19640122660000003</v>
      </c>
      <c r="V1427" s="499">
        <v>0.45181375000000001</v>
      </c>
      <c r="W1427" s="499">
        <v>9.4085009999999997E-2</v>
      </c>
    </row>
    <row r="1428" spans="1:23" customFormat="1" x14ac:dyDescent="0.3">
      <c r="A1428" s="225" t="s">
        <v>751</v>
      </c>
      <c r="B1428" s="496" t="s">
        <v>494</v>
      </c>
      <c r="C1428" s="496" t="s">
        <v>723</v>
      </c>
      <c r="D1428" s="496" t="s">
        <v>552</v>
      </c>
      <c r="E1428" s="497">
        <v>7.8524519999999995</v>
      </c>
      <c r="F1428" s="498">
        <v>1.5800593831455452</v>
      </c>
      <c r="G1428" s="498">
        <v>0.26142146540214445</v>
      </c>
      <c r="H1428" s="498">
        <v>9.1980110802332829E-2</v>
      </c>
      <c r="I1428" s="498">
        <v>2.3757557053516537E-2</v>
      </c>
      <c r="J1428" s="498">
        <v>7.7620489752754937E-3</v>
      </c>
      <c r="K1428" s="498">
        <v>1.9396126203636778E-3</v>
      </c>
      <c r="L1428" s="498">
        <v>2.6856222655038196E-2</v>
      </c>
      <c r="M1428" s="498">
        <v>6.2096308261419493E-2</v>
      </c>
      <c r="N1428" s="498">
        <v>1.2930845040504546E-2</v>
      </c>
      <c r="O1428" s="499">
        <v>12.407340463300002</v>
      </c>
      <c r="P1428" s="499">
        <v>2.0527995088399997</v>
      </c>
      <c r="Q1428" s="499">
        <v>0.72226940503000003</v>
      </c>
      <c r="R1428" s="499">
        <v>0.18655507640000002</v>
      </c>
      <c r="S1428" s="499">
        <v>6.0951116999999999E-2</v>
      </c>
      <c r="T1428" s="499">
        <v>1.5230715000000002E-2</v>
      </c>
      <c r="U1428" s="499">
        <v>0.21088719929999999</v>
      </c>
      <c r="V1428" s="499">
        <v>0.48760828000000001</v>
      </c>
      <c r="W1428" s="499">
        <v>0.10153883999999999</v>
      </c>
    </row>
    <row r="1429" spans="1:23" customFormat="1" x14ac:dyDescent="0.3">
      <c r="A1429" s="225" t="s">
        <v>752</v>
      </c>
      <c r="B1429" s="496" t="s">
        <v>494</v>
      </c>
      <c r="C1429" s="496" t="s">
        <v>723</v>
      </c>
      <c r="D1429" s="496" t="s">
        <v>554</v>
      </c>
      <c r="E1429" s="497">
        <v>8.3741610000000009</v>
      </c>
      <c r="F1429" s="498">
        <v>1.4764953951685427</v>
      </c>
      <c r="G1429" s="498">
        <v>0.25563307479400027</v>
      </c>
      <c r="H1429" s="498">
        <v>8.4609305356082826E-2</v>
      </c>
      <c r="I1429" s="498">
        <v>1.5092563362466997E-2</v>
      </c>
      <c r="J1429" s="498">
        <v>7.7620472068783957E-3</v>
      </c>
      <c r="K1429" s="498">
        <v>1.939616279171131E-3</v>
      </c>
      <c r="L1429" s="498">
        <v>1.7061096257881835E-2</v>
      </c>
      <c r="M1429" s="498">
        <v>6.2096322246491316E-2</v>
      </c>
      <c r="N1429" s="498">
        <v>1.2930836892197319E-2</v>
      </c>
      <c r="O1429" s="499">
        <v>12.3644101549</v>
      </c>
      <c r="P1429" s="499">
        <v>2.1407125252500001</v>
      </c>
      <c r="Q1429" s="499">
        <v>0.70853194514999995</v>
      </c>
      <c r="R1429" s="499">
        <v>0.1263875555</v>
      </c>
      <c r="S1429" s="499">
        <v>6.5000633000000002E-2</v>
      </c>
      <c r="T1429" s="499">
        <v>1.6242659E-2</v>
      </c>
      <c r="U1429" s="499">
        <v>0.14287236690000002</v>
      </c>
      <c r="V1429" s="499">
        <v>0.52000460000000004</v>
      </c>
      <c r="W1429" s="499">
        <v>0.10828491</v>
      </c>
    </row>
    <row r="1430" spans="1:23" customFormat="1" x14ac:dyDescent="0.3">
      <c r="A1430" s="225" t="s">
        <v>753</v>
      </c>
      <c r="B1430" s="496" t="s">
        <v>494</v>
      </c>
      <c r="C1430" s="496" t="s">
        <v>723</v>
      </c>
      <c r="D1430" s="496" t="s">
        <v>556</v>
      </c>
      <c r="E1430" s="497">
        <v>8.4434059999999995</v>
      </c>
      <c r="F1430" s="498">
        <v>1.4764977897426703</v>
      </c>
      <c r="G1430" s="498">
        <v>0.25563335854985536</v>
      </c>
      <c r="H1430" s="498">
        <v>8.460925214421762E-2</v>
      </c>
      <c r="I1430" s="498">
        <v>1.509257306826179E-2</v>
      </c>
      <c r="J1430" s="498">
        <v>7.7620465011394709E-3</v>
      </c>
      <c r="K1430" s="498">
        <v>1.9396186799497742E-3</v>
      </c>
      <c r="L1430" s="498">
        <v>1.7061115395848554E-2</v>
      </c>
      <c r="M1430" s="498">
        <v>6.2096374377828105E-2</v>
      </c>
      <c r="N1430" s="498">
        <v>1.2930851601829879E-2</v>
      </c>
      <c r="O1430" s="499">
        <v>12.4666702969</v>
      </c>
      <c r="P1430" s="499">
        <v>2.1584162333800001</v>
      </c>
      <c r="Q1430" s="499">
        <v>0.71439026720999987</v>
      </c>
      <c r="R1430" s="499">
        <v>0.127432722</v>
      </c>
      <c r="S1430" s="499">
        <v>6.5538110000000011E-2</v>
      </c>
      <c r="T1430" s="499">
        <v>1.6376988000000002E-2</v>
      </c>
      <c r="U1430" s="499">
        <v>0.14405392410000004</v>
      </c>
      <c r="V1430" s="499">
        <v>0.52430490000000007</v>
      </c>
      <c r="W1430" s="499">
        <v>0.10918043000000001</v>
      </c>
    </row>
    <row r="1431" spans="1:23" customFormat="1" x14ac:dyDescent="0.3">
      <c r="A1431" s="225" t="s">
        <v>754</v>
      </c>
      <c r="B1431" s="496" t="s">
        <v>494</v>
      </c>
      <c r="C1431" s="496" t="s">
        <v>723</v>
      </c>
      <c r="D1431" s="496" t="s">
        <v>558</v>
      </c>
      <c r="E1431" s="497">
        <v>8.6811520000000009</v>
      </c>
      <c r="F1431" s="498">
        <v>1.476496291736396</v>
      </c>
      <c r="G1431" s="498">
        <v>0.25563332657462973</v>
      </c>
      <c r="H1431" s="498">
        <v>8.4609306816652893E-2</v>
      </c>
      <c r="I1431" s="498">
        <v>1.5092561344393003E-2</v>
      </c>
      <c r="J1431" s="498">
        <v>7.7620486313337211E-3</v>
      </c>
      <c r="K1431" s="498">
        <v>1.9396184976371801E-3</v>
      </c>
      <c r="L1431" s="498">
        <v>1.7061093481602438E-2</v>
      </c>
      <c r="M1431" s="498">
        <v>6.2096361174185169E-2</v>
      </c>
      <c r="N1431" s="498">
        <v>1.2930844892475098E-2</v>
      </c>
      <c r="O1431" s="499">
        <v>12.817688735999999</v>
      </c>
      <c r="P1431" s="499">
        <v>2.2191917642600001</v>
      </c>
      <c r="Q1431" s="499">
        <v>0.73450625308999995</v>
      </c>
      <c r="R1431" s="499">
        <v>0.13102081910000002</v>
      </c>
      <c r="S1431" s="499">
        <v>6.7383524E-2</v>
      </c>
      <c r="T1431" s="499">
        <v>1.6838123000000003E-2</v>
      </c>
      <c r="U1431" s="499">
        <v>0.14810994579999998</v>
      </c>
      <c r="V1431" s="499">
        <v>0.53906794999999996</v>
      </c>
      <c r="W1431" s="499">
        <v>0.11225462999999999</v>
      </c>
    </row>
    <row r="1432" spans="1:23" customFormat="1" x14ac:dyDescent="0.3">
      <c r="A1432" s="225" t="s">
        <v>755</v>
      </c>
      <c r="B1432" s="496" t="s">
        <v>494</v>
      </c>
      <c r="C1432" s="496" t="s">
        <v>756</v>
      </c>
      <c r="D1432" s="496" t="s">
        <v>757</v>
      </c>
      <c r="E1432" s="497">
        <v>240252.56041000001</v>
      </c>
      <c r="F1432" s="498">
        <v>19.339925780579538</v>
      </c>
      <c r="G1432" s="498">
        <v>0.85474916499942732</v>
      </c>
      <c r="H1432" s="498">
        <v>0.44963536237839674</v>
      </c>
      <c r="I1432" s="498">
        <v>2.028853852409189E-2</v>
      </c>
      <c r="J1432" s="498">
        <v>1.0948572737002615E-2</v>
      </c>
      <c r="K1432" s="498">
        <v>2.072183072390175E-3</v>
      </c>
      <c r="L1432" s="498">
        <v>2.2934762534545922E-2</v>
      </c>
      <c r="M1432" s="498">
        <v>8.7588546919494623E-2</v>
      </c>
      <c r="N1432" s="498">
        <v>1.3814625066371836E-2</v>
      </c>
      <c r="O1432" s="499">
        <v>4646466.6869236017</v>
      </c>
      <c r="P1432" s="499">
        <v>205355.67539942198</v>
      </c>
      <c r="Q1432" s="499">
        <v>108026.04706228801</v>
      </c>
      <c r="R1432" s="499">
        <v>4874.3733273899988</v>
      </c>
      <c r="S1432" s="499">
        <v>2630.4226328999998</v>
      </c>
      <c r="T1432" s="499">
        <v>497.84728877999999</v>
      </c>
      <c r="U1432" s="499">
        <v>5510.1354213199993</v>
      </c>
      <c r="V1432" s="499">
        <v>21043.372660000001</v>
      </c>
      <c r="W1432" s="499">
        <v>3318.9990432999998</v>
      </c>
    </row>
    <row r="1433" spans="1:23" customFormat="1" x14ac:dyDescent="0.3">
      <c r="A1433" s="225" t="s">
        <v>758</v>
      </c>
      <c r="B1433" s="496" t="s">
        <v>494</v>
      </c>
      <c r="C1433" s="496" t="s">
        <v>756</v>
      </c>
      <c r="D1433" s="496" t="s">
        <v>500</v>
      </c>
      <c r="E1433" s="497">
        <v>206.39838</v>
      </c>
      <c r="F1433" s="498">
        <v>443.07391898134085</v>
      </c>
      <c r="G1433" s="498">
        <v>17.753627557929477</v>
      </c>
      <c r="H1433" s="498">
        <v>23.480459819355172</v>
      </c>
      <c r="I1433" s="498">
        <v>0.98007555442053362</v>
      </c>
      <c r="J1433" s="498">
        <v>1.0890103401005375E-2</v>
      </c>
      <c r="K1433" s="498">
        <v>2.0669958262269305E-3</v>
      </c>
      <c r="L1433" s="498">
        <v>1.107904818632782</v>
      </c>
      <c r="M1433" s="498">
        <v>8.7120737091056624E-2</v>
      </c>
      <c r="N1433" s="498">
        <v>1.3780021916838688E-2</v>
      </c>
      <c r="O1433" s="499">
        <v>91449.739098000005</v>
      </c>
      <c r="P1433" s="499">
        <v>3664.31996708</v>
      </c>
      <c r="Q1433" s="499">
        <v>4846.3288683700002</v>
      </c>
      <c r="R1433" s="499">
        <v>202.28600670999998</v>
      </c>
      <c r="S1433" s="499">
        <v>2.2476996999999996</v>
      </c>
      <c r="T1433" s="499">
        <v>0.42662458999999997</v>
      </c>
      <c r="U1433" s="499">
        <v>228.66975976000001</v>
      </c>
      <c r="V1433" s="499">
        <v>17.981579</v>
      </c>
      <c r="W1433" s="499">
        <v>2.8441741999999999</v>
      </c>
    </row>
    <row r="1434" spans="1:23" customFormat="1" x14ac:dyDescent="0.3">
      <c r="A1434" s="225" t="s">
        <v>759</v>
      </c>
      <c r="B1434" s="496" t="s">
        <v>494</v>
      </c>
      <c r="C1434" s="496" t="s">
        <v>756</v>
      </c>
      <c r="D1434" s="496" t="s">
        <v>502</v>
      </c>
      <c r="E1434" s="497">
        <v>143.83972</v>
      </c>
      <c r="F1434" s="498">
        <v>292.50730470693355</v>
      </c>
      <c r="G1434" s="498">
        <v>12.879773415347305</v>
      </c>
      <c r="H1434" s="498">
        <v>17.027281596411619</v>
      </c>
      <c r="I1434" s="498">
        <v>0.71944428340099664</v>
      </c>
      <c r="J1434" s="498">
        <v>1.1245952091675374E-2</v>
      </c>
      <c r="K1434" s="498">
        <v>2.0941479168619073E-3</v>
      </c>
      <c r="L1434" s="498">
        <v>0.8132810989203817</v>
      </c>
      <c r="M1434" s="498">
        <v>8.9967798880587369E-2</v>
      </c>
      <c r="N1434" s="498">
        <v>1.3961091553848965E-2</v>
      </c>
      <c r="O1434" s="499">
        <v>42074.168807000002</v>
      </c>
      <c r="P1434" s="499">
        <v>1852.623001727</v>
      </c>
      <c r="Q1434" s="499">
        <v>2449.1994171890001</v>
      </c>
      <c r="R1434" s="499">
        <v>103.48466428</v>
      </c>
      <c r="S1434" s="499">
        <v>1.6176146</v>
      </c>
      <c r="T1434" s="499">
        <v>0.30122165000000001</v>
      </c>
      <c r="U1434" s="499">
        <v>116.98212555000001</v>
      </c>
      <c r="V1434" s="499">
        <v>12.940943000000001</v>
      </c>
      <c r="W1434" s="499">
        <v>2.0081595000000001</v>
      </c>
    </row>
    <row r="1435" spans="1:23" customFormat="1" x14ac:dyDescent="0.3">
      <c r="A1435" s="225" t="s">
        <v>760</v>
      </c>
      <c r="B1435" s="496" t="s">
        <v>494</v>
      </c>
      <c r="C1435" s="496" t="s">
        <v>756</v>
      </c>
      <c r="D1435" s="496" t="s">
        <v>504</v>
      </c>
      <c r="E1435" s="497">
        <v>251.06882000000002</v>
      </c>
      <c r="F1435" s="498">
        <v>245.73499020467773</v>
      </c>
      <c r="G1435" s="498">
        <v>11.169247402465187</v>
      </c>
      <c r="H1435" s="498">
        <v>14.060776006228092</v>
      </c>
      <c r="I1435" s="498">
        <v>0.50268155611676513</v>
      </c>
      <c r="J1435" s="498">
        <v>1.0744667936066293E-2</v>
      </c>
      <c r="K1435" s="498">
        <v>2.0564048534581075E-3</v>
      </c>
      <c r="L1435" s="498">
        <v>0.56824485051548812</v>
      </c>
      <c r="M1435" s="498">
        <v>8.5957431910501675E-2</v>
      </c>
      <c r="N1435" s="498">
        <v>1.3709419990901299E-2</v>
      </c>
      <c r="O1435" s="499">
        <v>61696.394023399997</v>
      </c>
      <c r="P1435" s="499">
        <v>2804.2497656249998</v>
      </c>
      <c r="Q1435" s="499">
        <v>3530.222440168</v>
      </c>
      <c r="R1435" s="499">
        <v>126.20766513000001</v>
      </c>
      <c r="S1435" s="499">
        <v>2.6976510999999999</v>
      </c>
      <c r="T1435" s="499">
        <v>0.51629913999999999</v>
      </c>
      <c r="U1435" s="499">
        <v>142.66856408999999</v>
      </c>
      <c r="V1435" s="499">
        <v>21.581231000000002</v>
      </c>
      <c r="W1435" s="499">
        <v>3.4420079000000001</v>
      </c>
    </row>
    <row r="1436" spans="1:23" customFormat="1" x14ac:dyDescent="0.3">
      <c r="A1436" s="225" t="s">
        <v>761</v>
      </c>
      <c r="B1436" s="496" t="s">
        <v>494</v>
      </c>
      <c r="C1436" s="496" t="s">
        <v>756</v>
      </c>
      <c r="D1436" s="496" t="s">
        <v>506</v>
      </c>
      <c r="E1436" s="497">
        <v>284.60473999999999</v>
      </c>
      <c r="F1436" s="498">
        <v>193.41660894017437</v>
      </c>
      <c r="G1436" s="498">
        <v>10.012186992985429</v>
      </c>
      <c r="H1436" s="498">
        <v>11.576646851043311</v>
      </c>
      <c r="I1436" s="498">
        <v>0.39685649750597968</v>
      </c>
      <c r="J1436" s="498">
        <v>1.034370193553347E-2</v>
      </c>
      <c r="K1436" s="498">
        <v>2.0299950028941894E-3</v>
      </c>
      <c r="L1436" s="498">
        <v>0.44861987259945146</v>
      </c>
      <c r="M1436" s="498">
        <v>8.2749605646061972E-2</v>
      </c>
      <c r="N1436" s="498">
        <v>1.3533372634623021E-2</v>
      </c>
      <c r="O1436" s="499">
        <v>55047.2836991</v>
      </c>
      <c r="P1436" s="499">
        <v>2849.5158759699998</v>
      </c>
      <c r="Q1436" s="499">
        <v>3294.7685671130002</v>
      </c>
      <c r="R1436" s="499">
        <v>112.94724029</v>
      </c>
      <c r="S1436" s="499">
        <v>2.9438666000000002</v>
      </c>
      <c r="T1436" s="499">
        <v>0.57774619999999999</v>
      </c>
      <c r="U1436" s="499">
        <v>127.67934220000001</v>
      </c>
      <c r="V1436" s="499">
        <v>23.550929999999997</v>
      </c>
      <c r="W1436" s="499">
        <v>3.8516619999999997</v>
      </c>
    </row>
    <row r="1437" spans="1:23" customFormat="1" x14ac:dyDescent="0.3">
      <c r="A1437" s="225" t="s">
        <v>762</v>
      </c>
      <c r="B1437" s="496" t="s">
        <v>494</v>
      </c>
      <c r="C1437" s="496" t="s">
        <v>756</v>
      </c>
      <c r="D1437" s="496" t="s">
        <v>508</v>
      </c>
      <c r="E1437" s="497">
        <v>356.91774999999996</v>
      </c>
      <c r="F1437" s="498">
        <v>147.81995214807893</v>
      </c>
      <c r="G1437" s="498">
        <v>7.8033395694105998</v>
      </c>
      <c r="H1437" s="498">
        <v>7.868127674779414</v>
      </c>
      <c r="I1437" s="498">
        <v>0.26316989435241034</v>
      </c>
      <c r="J1437" s="498">
        <v>1.0699528953099139E-2</v>
      </c>
      <c r="K1437" s="498">
        <v>2.0553259119222849E-3</v>
      </c>
      <c r="L1437" s="498">
        <v>0.29749523241699244</v>
      </c>
      <c r="M1437" s="498">
        <v>8.5596101622852902E-2</v>
      </c>
      <c r="N1437" s="498">
        <v>1.3702245685455545E-2</v>
      </c>
      <c r="O1437" s="499">
        <v>52759.564725799995</v>
      </c>
      <c r="P1437" s="499">
        <v>2785.1504015999999</v>
      </c>
      <c r="Q1437" s="499">
        <v>2808.2744263949999</v>
      </c>
      <c r="R1437" s="499">
        <v>93.930006559999995</v>
      </c>
      <c r="S1437" s="499">
        <v>3.8188518</v>
      </c>
      <c r="T1437" s="499">
        <v>0.73358230000000002</v>
      </c>
      <c r="U1437" s="499">
        <v>106.18132899</v>
      </c>
      <c r="V1437" s="499">
        <v>30.550768000000001</v>
      </c>
      <c r="W1437" s="499">
        <v>4.8905747000000002</v>
      </c>
    </row>
    <row r="1438" spans="1:23" customFormat="1" x14ac:dyDescent="0.3">
      <c r="A1438" s="225" t="s">
        <v>763</v>
      </c>
      <c r="B1438" s="496" t="s">
        <v>494</v>
      </c>
      <c r="C1438" s="496" t="s">
        <v>756</v>
      </c>
      <c r="D1438" s="496" t="s">
        <v>510</v>
      </c>
      <c r="E1438" s="497">
        <v>628.59180000000003</v>
      </c>
      <c r="F1438" s="498">
        <v>134.15147952773168</v>
      </c>
      <c r="G1438" s="498">
        <v>7.2178854030548907</v>
      </c>
      <c r="H1438" s="498">
        <v>7.0330264044153932</v>
      </c>
      <c r="I1438" s="498">
        <v>0.21413610050274279</v>
      </c>
      <c r="J1438" s="498">
        <v>1.1514717023034663E-2</v>
      </c>
      <c r="K1438" s="498">
        <v>2.1138465376099405E-3</v>
      </c>
      <c r="L1438" s="498">
        <v>0.24206560441927491</v>
      </c>
      <c r="M1438" s="498">
        <v>9.2117811590924345E-2</v>
      </c>
      <c r="N1438" s="498">
        <v>1.4092391914752943E-2</v>
      </c>
      <c r="O1438" s="499">
        <v>84326.519989000008</v>
      </c>
      <c r="P1438" s="499">
        <v>4537.1035776999997</v>
      </c>
      <c r="Q1438" s="499">
        <v>4420.9027269990002</v>
      </c>
      <c r="R1438" s="499">
        <v>134.60419686</v>
      </c>
      <c r="S1438" s="499">
        <v>7.2380567000000005</v>
      </c>
      <c r="T1438" s="499">
        <v>1.3287466000000001</v>
      </c>
      <c r="U1438" s="499">
        <v>152.16045399999999</v>
      </c>
      <c r="V1438" s="499">
        <v>57.904501000000003</v>
      </c>
      <c r="W1438" s="499">
        <v>8.8583619999999996</v>
      </c>
    </row>
    <row r="1439" spans="1:23" customFormat="1" x14ac:dyDescent="0.3">
      <c r="A1439" s="225" t="s">
        <v>764</v>
      </c>
      <c r="B1439" s="496" t="s">
        <v>494</v>
      </c>
      <c r="C1439" s="496" t="s">
        <v>756</v>
      </c>
      <c r="D1439" s="496" t="s">
        <v>512</v>
      </c>
      <c r="E1439" s="497">
        <v>706.81439999999998</v>
      </c>
      <c r="F1439" s="498">
        <v>120.89614405846852</v>
      </c>
      <c r="G1439" s="498">
        <v>6.7599749155931166</v>
      </c>
      <c r="H1439" s="498">
        <v>6.3284789125292304</v>
      </c>
      <c r="I1439" s="498">
        <v>0.18841881390645127</v>
      </c>
      <c r="J1439" s="498">
        <v>1.1176768894351898E-2</v>
      </c>
      <c r="K1439" s="498">
        <v>2.088947819965185E-3</v>
      </c>
      <c r="L1439" s="498">
        <v>0.21299447252347997</v>
      </c>
      <c r="M1439" s="498">
        <v>8.9414044196043554E-2</v>
      </c>
      <c r="N1439" s="498">
        <v>1.3926399914885718E-2</v>
      </c>
      <c r="O1439" s="499">
        <v>85451.135524999991</v>
      </c>
      <c r="P1439" s="499">
        <v>4778.0476139799994</v>
      </c>
      <c r="Q1439" s="499">
        <v>4473.0600254720002</v>
      </c>
      <c r="R1439" s="499">
        <v>133.17713090000001</v>
      </c>
      <c r="S1439" s="499">
        <v>7.8999011999999995</v>
      </c>
      <c r="T1439" s="499">
        <v>1.4764984000000001</v>
      </c>
      <c r="U1439" s="499">
        <v>150.54756029999999</v>
      </c>
      <c r="V1439" s="499">
        <v>63.199134000000001</v>
      </c>
      <c r="W1439" s="499">
        <v>9.8433799999999998</v>
      </c>
    </row>
    <row r="1440" spans="1:23" customFormat="1" x14ac:dyDescent="0.3">
      <c r="A1440" s="225" t="s">
        <v>765</v>
      </c>
      <c r="B1440" s="496" t="s">
        <v>494</v>
      </c>
      <c r="C1440" s="496" t="s">
        <v>756</v>
      </c>
      <c r="D1440" s="496" t="s">
        <v>514</v>
      </c>
      <c r="E1440" s="497">
        <v>873.20060000000001</v>
      </c>
      <c r="F1440" s="498">
        <v>112.5067123499457</v>
      </c>
      <c r="G1440" s="498">
        <v>6.3919949788857222</v>
      </c>
      <c r="H1440" s="498">
        <v>5.7850825883651469</v>
      </c>
      <c r="I1440" s="498">
        <v>0.13654707718936518</v>
      </c>
      <c r="J1440" s="498">
        <v>1.1749449782787599E-2</v>
      </c>
      <c r="K1440" s="498">
        <v>2.131414820374608E-3</v>
      </c>
      <c r="L1440" s="498">
        <v>0.15435599602199085</v>
      </c>
      <c r="M1440" s="498">
        <v>9.3995623686012122E-2</v>
      </c>
      <c r="N1440" s="498">
        <v>1.4209463438298143E-2</v>
      </c>
      <c r="O1440" s="499">
        <v>98240.928727999999</v>
      </c>
      <c r="P1440" s="499">
        <v>5581.49385076</v>
      </c>
      <c r="Q1440" s="499">
        <v>5051.5375872099994</v>
      </c>
      <c r="R1440" s="499">
        <v>119.23298973</v>
      </c>
      <c r="S1440" s="499">
        <v>10.259626600000001</v>
      </c>
      <c r="T1440" s="499">
        <v>1.8611526999999999</v>
      </c>
      <c r="U1440" s="499">
        <v>134.78374834000002</v>
      </c>
      <c r="V1440" s="499">
        <v>82.077034999999995</v>
      </c>
      <c r="W1440" s="499">
        <v>12.407712000000002</v>
      </c>
    </row>
    <row r="1441" spans="1:23" customFormat="1" x14ac:dyDescent="0.3">
      <c r="A1441" s="225" t="s">
        <v>766</v>
      </c>
      <c r="B1441" s="496" t="s">
        <v>494</v>
      </c>
      <c r="C1441" s="496" t="s">
        <v>756</v>
      </c>
      <c r="D1441" s="496" t="s">
        <v>516</v>
      </c>
      <c r="E1441" s="497">
        <v>746.46879999999999</v>
      </c>
      <c r="F1441" s="498">
        <v>99.147915693194406</v>
      </c>
      <c r="G1441" s="498">
        <v>4.9053253947921194</v>
      </c>
      <c r="H1441" s="498">
        <v>3.7978871041388471</v>
      </c>
      <c r="I1441" s="498">
        <v>0.12577036779032158</v>
      </c>
      <c r="J1441" s="498">
        <v>1.1176677578486869E-2</v>
      </c>
      <c r="K1441" s="498">
        <v>2.090256819842973E-3</v>
      </c>
      <c r="L1441" s="498">
        <v>0.14217458365306093</v>
      </c>
      <c r="M1441" s="498">
        <v>8.9413498594984819E-2</v>
      </c>
      <c r="N1441" s="498">
        <v>1.393512629060987E-2</v>
      </c>
      <c r="O1441" s="499">
        <v>74010.825649999999</v>
      </c>
      <c r="P1441" s="499">
        <v>3661.6723610599997</v>
      </c>
      <c r="Q1441" s="499">
        <v>2835.0042291620002</v>
      </c>
      <c r="R1441" s="499">
        <v>93.883655520000005</v>
      </c>
      <c r="S1441" s="499">
        <v>8.3430410999999989</v>
      </c>
      <c r="T1441" s="499">
        <v>1.5603115000000001</v>
      </c>
      <c r="U1441" s="499">
        <v>106.12889085</v>
      </c>
      <c r="V1441" s="499">
        <v>66.744387000000003</v>
      </c>
      <c r="W1441" s="499">
        <v>10.402137000000002</v>
      </c>
    </row>
    <row r="1442" spans="1:23" customFormat="1" x14ac:dyDescent="0.3">
      <c r="A1442" s="225" t="s">
        <v>767</v>
      </c>
      <c r="B1442" s="496" t="s">
        <v>494</v>
      </c>
      <c r="C1442" s="496" t="s">
        <v>756</v>
      </c>
      <c r="D1442" s="496" t="s">
        <v>518</v>
      </c>
      <c r="E1442" s="497">
        <v>982.81650000000002</v>
      </c>
      <c r="F1442" s="498">
        <v>98.986207503638767</v>
      </c>
      <c r="G1442" s="498">
        <v>4.7103631954489966</v>
      </c>
      <c r="H1442" s="498">
        <v>3.066512663075966</v>
      </c>
      <c r="I1442" s="498">
        <v>0.11676324295532278</v>
      </c>
      <c r="J1442" s="498">
        <v>1.1633743633730204E-2</v>
      </c>
      <c r="K1442" s="498">
        <v>2.1217544678991452E-3</v>
      </c>
      <c r="L1442" s="498">
        <v>0.13199257279461629</v>
      </c>
      <c r="M1442" s="498">
        <v>9.3070159078525852E-2</v>
      </c>
      <c r="N1442" s="498">
        <v>1.414517664284228E-2</v>
      </c>
      <c r="O1442" s="499">
        <v>97285.278006999986</v>
      </c>
      <c r="P1442" s="499">
        <v>4629.4226694799991</v>
      </c>
      <c r="Q1442" s="499">
        <v>3013.81924273</v>
      </c>
      <c r="R1442" s="499">
        <v>114.75684176999999</v>
      </c>
      <c r="S1442" s="499">
        <v>11.433835200000001</v>
      </c>
      <c r="T1442" s="499">
        <v>2.0852953000000003</v>
      </c>
      <c r="U1442" s="499">
        <v>129.72447842</v>
      </c>
      <c r="V1442" s="499">
        <v>91.470888000000002</v>
      </c>
      <c r="W1442" s="499">
        <v>13.902113</v>
      </c>
    </row>
    <row r="1443" spans="1:23" customFormat="1" x14ac:dyDescent="0.3">
      <c r="A1443" s="225" t="s">
        <v>768</v>
      </c>
      <c r="B1443" s="496" t="s">
        <v>494</v>
      </c>
      <c r="C1443" s="496" t="s">
        <v>756</v>
      </c>
      <c r="D1443" s="496" t="s">
        <v>520</v>
      </c>
      <c r="E1443" s="497">
        <v>872.1902</v>
      </c>
      <c r="F1443" s="498">
        <v>86.672405718385747</v>
      </c>
      <c r="G1443" s="498">
        <v>4.5816289100932348</v>
      </c>
      <c r="H1443" s="498">
        <v>2.8376796223346696</v>
      </c>
      <c r="I1443" s="498">
        <v>0.10912262367772534</v>
      </c>
      <c r="J1443" s="498">
        <v>1.1197033972635785E-2</v>
      </c>
      <c r="K1443" s="498">
        <v>2.0919990846033354E-3</v>
      </c>
      <c r="L1443" s="498">
        <v>0.12335547544560808</v>
      </c>
      <c r="M1443" s="498">
        <v>8.9576269029392905E-2</v>
      </c>
      <c r="N1443" s="498">
        <v>1.3946703368141489E-2</v>
      </c>
      <c r="O1443" s="499">
        <v>75594.822878000006</v>
      </c>
      <c r="P1443" s="499">
        <v>3996.0518354200003</v>
      </c>
      <c r="Q1443" s="499">
        <v>2474.99635734</v>
      </c>
      <c r="R1443" s="499">
        <v>95.175682969999997</v>
      </c>
      <c r="S1443" s="499">
        <v>9.7659433</v>
      </c>
      <c r="T1443" s="499">
        <v>1.8246211000000001</v>
      </c>
      <c r="U1443" s="499">
        <v>107.5894368</v>
      </c>
      <c r="V1443" s="499">
        <v>78.127544</v>
      </c>
      <c r="W1443" s="499">
        <v>12.164178</v>
      </c>
    </row>
    <row r="1444" spans="1:23" customFormat="1" x14ac:dyDescent="0.3">
      <c r="A1444" s="225" t="s">
        <v>769</v>
      </c>
      <c r="B1444" s="496" t="s">
        <v>494</v>
      </c>
      <c r="C1444" s="496" t="s">
        <v>756</v>
      </c>
      <c r="D1444" s="496" t="s">
        <v>522</v>
      </c>
      <c r="E1444" s="497">
        <v>1470.2348999999999</v>
      </c>
      <c r="F1444" s="498">
        <v>64.940697444877685</v>
      </c>
      <c r="G1444" s="498">
        <v>1.4773679223231608</v>
      </c>
      <c r="H1444" s="498">
        <v>1.3741098589619931</v>
      </c>
      <c r="I1444" s="498">
        <v>7.7671371438672837E-2</v>
      </c>
      <c r="J1444" s="498">
        <v>1.1233963361909041E-2</v>
      </c>
      <c r="K1444" s="498">
        <v>2.0935049902569992E-3</v>
      </c>
      <c r="L1444" s="498">
        <v>8.7802045856753913E-2</v>
      </c>
      <c r="M1444" s="498">
        <v>8.9871203574340405E-2</v>
      </c>
      <c r="N1444" s="498">
        <v>1.3956737117313702E-2</v>
      </c>
      <c r="O1444" s="499">
        <v>95478.079813799995</v>
      </c>
      <c r="P1444" s="499">
        <v>2172.0778795400001</v>
      </c>
      <c r="Q1444" s="499">
        <v>2020.2642710800001</v>
      </c>
      <c r="R1444" s="499">
        <v>114.19516102</v>
      </c>
      <c r="S1444" s="499">
        <v>16.516565</v>
      </c>
      <c r="T1444" s="499">
        <v>3.0779441000000003</v>
      </c>
      <c r="U1444" s="499">
        <v>129.08963211</v>
      </c>
      <c r="V1444" s="499">
        <v>132.13177999999999</v>
      </c>
      <c r="W1444" s="499">
        <v>20.519682</v>
      </c>
    </row>
    <row r="1445" spans="1:23" customFormat="1" x14ac:dyDescent="0.3">
      <c r="A1445" s="225" t="s">
        <v>770</v>
      </c>
      <c r="B1445" s="496" t="s">
        <v>494</v>
      </c>
      <c r="C1445" s="496" t="s">
        <v>756</v>
      </c>
      <c r="D1445" s="496" t="s">
        <v>524</v>
      </c>
      <c r="E1445" s="497">
        <v>1864.3561</v>
      </c>
      <c r="F1445" s="498">
        <v>53.564449358950263</v>
      </c>
      <c r="G1445" s="498">
        <v>1.2844871674086298</v>
      </c>
      <c r="H1445" s="498">
        <v>1.2723153717361184</v>
      </c>
      <c r="I1445" s="498">
        <v>7.3355914092806632E-2</v>
      </c>
      <c r="J1445" s="498">
        <v>1.0855363951125003E-2</v>
      </c>
      <c r="K1445" s="498">
        <v>2.0662063433053374E-3</v>
      </c>
      <c r="L1445" s="498">
        <v>8.2923603924164493E-2</v>
      </c>
      <c r="M1445" s="498">
        <v>8.6842835443293256E-2</v>
      </c>
      <c r="N1445" s="498">
        <v>1.3774793881919874E-2</v>
      </c>
      <c r="O1445" s="499">
        <v>99863.207905500007</v>
      </c>
      <c r="P1445" s="499">
        <v>2394.7414859300002</v>
      </c>
      <c r="Q1445" s="499">
        <v>2372.0489244199998</v>
      </c>
      <c r="R1445" s="499">
        <v>136.76154591</v>
      </c>
      <c r="S1445" s="499">
        <v>20.238264000000001</v>
      </c>
      <c r="T1445" s="499">
        <v>3.8521443999999998</v>
      </c>
      <c r="U1445" s="499">
        <v>154.59912681</v>
      </c>
      <c r="V1445" s="499">
        <v>161.90597</v>
      </c>
      <c r="W1445" s="499">
        <v>25.681120999999997</v>
      </c>
    </row>
    <row r="1446" spans="1:23" customFormat="1" x14ac:dyDescent="0.3">
      <c r="A1446" s="225" t="s">
        <v>771</v>
      </c>
      <c r="B1446" s="496" t="s">
        <v>494</v>
      </c>
      <c r="C1446" s="496" t="s">
        <v>756</v>
      </c>
      <c r="D1446" s="496" t="s">
        <v>526</v>
      </c>
      <c r="E1446" s="497">
        <v>2593.9478999999997</v>
      </c>
      <c r="F1446" s="498">
        <v>44.870634614519446</v>
      </c>
      <c r="G1446" s="498">
        <v>1.2867837510229103</v>
      </c>
      <c r="H1446" s="498">
        <v>1.1229022391159054</v>
      </c>
      <c r="I1446" s="498">
        <v>6.4926534908430519E-2</v>
      </c>
      <c r="J1446" s="498">
        <v>1.0136492718300163E-2</v>
      </c>
      <c r="K1446" s="498">
        <v>2.0146267394190918E-3</v>
      </c>
      <c r="L1446" s="498">
        <v>7.339461791040601E-2</v>
      </c>
      <c r="M1446" s="498">
        <v>8.1091940975375795E-2</v>
      </c>
      <c r="N1446" s="498">
        <v>1.34309077680396E-2</v>
      </c>
      <c r="O1446" s="499">
        <v>116392.08843</v>
      </c>
      <c r="P1446" s="499">
        <v>3337.8500087200005</v>
      </c>
      <c r="Q1446" s="499">
        <v>2912.7499050599999</v>
      </c>
      <c r="R1446" s="499">
        <v>168.41604888000001</v>
      </c>
      <c r="S1446" s="499">
        <v>26.293533999999998</v>
      </c>
      <c r="T1446" s="499">
        <v>5.2258367999999997</v>
      </c>
      <c r="U1446" s="499">
        <v>190.38181500000002</v>
      </c>
      <c r="V1446" s="499">
        <v>210.34826999999999</v>
      </c>
      <c r="W1446" s="499">
        <v>34.839075000000001</v>
      </c>
    </row>
    <row r="1447" spans="1:23" customFormat="1" x14ac:dyDescent="0.3">
      <c r="A1447" s="225" t="s">
        <v>772</v>
      </c>
      <c r="B1447" s="496" t="s">
        <v>494</v>
      </c>
      <c r="C1447" s="496" t="s">
        <v>756</v>
      </c>
      <c r="D1447" s="496" t="s">
        <v>528</v>
      </c>
      <c r="E1447" s="497">
        <v>2788.8434000000002</v>
      </c>
      <c r="F1447" s="498">
        <v>49.654968445700469</v>
      </c>
      <c r="G1447" s="498">
        <v>1.2260652808364929</v>
      </c>
      <c r="H1447" s="498">
        <v>1.0025966319980533</v>
      </c>
      <c r="I1447" s="498">
        <v>5.7509245359563747E-2</v>
      </c>
      <c r="J1447" s="498">
        <v>1.0948019526661124E-2</v>
      </c>
      <c r="K1447" s="498">
        <v>2.0721012875803638E-3</v>
      </c>
      <c r="L1447" s="498">
        <v>6.5010235712768955E-2</v>
      </c>
      <c r="M1447" s="498">
        <v>8.75840285618045E-2</v>
      </c>
      <c r="N1447" s="498">
        <v>1.381407217056361E-2</v>
      </c>
      <c r="O1447" s="499">
        <v>138479.93102700001</v>
      </c>
      <c r="P1447" s="499">
        <v>3419.3040664300001</v>
      </c>
      <c r="Q1447" s="499">
        <v>2796.0850000099999</v>
      </c>
      <c r="R1447" s="499">
        <v>160.38427935999999</v>
      </c>
      <c r="S1447" s="499">
        <v>30.532312000000001</v>
      </c>
      <c r="T1447" s="499">
        <v>5.7787660000000001</v>
      </c>
      <c r="U1447" s="499">
        <v>181.30336679999999</v>
      </c>
      <c r="V1447" s="499">
        <v>244.25814</v>
      </c>
      <c r="W1447" s="499">
        <v>38.525283999999999</v>
      </c>
    </row>
    <row r="1448" spans="1:23" customFormat="1" x14ac:dyDescent="0.3">
      <c r="A1448" s="225" t="s">
        <v>773</v>
      </c>
      <c r="B1448" s="496" t="s">
        <v>494</v>
      </c>
      <c r="C1448" s="496" t="s">
        <v>756</v>
      </c>
      <c r="D1448" s="496" t="s">
        <v>530</v>
      </c>
      <c r="E1448" s="497">
        <v>3636.7993999999999</v>
      </c>
      <c r="F1448" s="498">
        <v>41.967359760893061</v>
      </c>
      <c r="G1448" s="498">
        <v>1.1728104400066719</v>
      </c>
      <c r="H1448" s="498">
        <v>0.81893697383199082</v>
      </c>
      <c r="I1448" s="498">
        <v>4.6410400034711842E-2</v>
      </c>
      <c r="J1448" s="498">
        <v>1.0947972274742456E-2</v>
      </c>
      <c r="K1448" s="498">
        <v>2.0720939406226255E-3</v>
      </c>
      <c r="L1448" s="498">
        <v>5.2463636102667639E-2</v>
      </c>
      <c r="M1448" s="498">
        <v>8.7583772148664571E-2</v>
      </c>
      <c r="N1448" s="498">
        <v>1.3814031370550711E-2</v>
      </c>
      <c r="O1448" s="499">
        <v>152626.86879800001</v>
      </c>
      <c r="P1448" s="499">
        <v>4265.2763045299998</v>
      </c>
      <c r="Q1448" s="499">
        <v>2978.3094950699997</v>
      </c>
      <c r="R1448" s="499">
        <v>168.785315</v>
      </c>
      <c r="S1448" s="499">
        <v>39.815579</v>
      </c>
      <c r="T1448" s="499">
        <v>7.5357899999999995</v>
      </c>
      <c r="U1448" s="499">
        <v>190.79972029999999</v>
      </c>
      <c r="V1448" s="499">
        <v>318.52461</v>
      </c>
      <c r="W1448" s="499">
        <v>50.238861</v>
      </c>
    </row>
    <row r="1449" spans="1:23" customFormat="1" x14ac:dyDescent="0.3">
      <c r="A1449" s="225" t="s">
        <v>774</v>
      </c>
      <c r="B1449" s="496" t="s">
        <v>494</v>
      </c>
      <c r="C1449" s="496" t="s">
        <v>756</v>
      </c>
      <c r="D1449" s="496" t="s">
        <v>532</v>
      </c>
      <c r="E1449" s="497">
        <v>4529.652</v>
      </c>
      <c r="F1449" s="498">
        <v>36.337939724508637</v>
      </c>
      <c r="G1449" s="498">
        <v>1.1208587272752961</v>
      </c>
      <c r="H1449" s="498">
        <v>0.59611046720145389</v>
      </c>
      <c r="I1449" s="498">
        <v>2.9147054983473343E-2</v>
      </c>
      <c r="J1449" s="498">
        <v>1.0947979888962771E-2</v>
      </c>
      <c r="K1449" s="498">
        <v>2.0720925139502988E-3</v>
      </c>
      <c r="L1449" s="498">
        <v>3.294867093542727E-2</v>
      </c>
      <c r="M1449" s="498">
        <v>8.7583878408319216E-2</v>
      </c>
      <c r="N1449" s="498">
        <v>1.3814001605421344E-2</v>
      </c>
      <c r="O1449" s="499">
        <v>164598.221349</v>
      </c>
      <c r="P1449" s="499">
        <v>5077.0999757199997</v>
      </c>
      <c r="Q1449" s="499">
        <v>2700.1729699799998</v>
      </c>
      <c r="R1449" s="499">
        <v>132.0260159</v>
      </c>
      <c r="S1449" s="499">
        <v>49.590539</v>
      </c>
      <c r="T1449" s="499">
        <v>9.3858579999999989</v>
      </c>
      <c r="U1449" s="499">
        <v>149.24601319999999</v>
      </c>
      <c r="V1449" s="499">
        <v>396.72448999999995</v>
      </c>
      <c r="W1449" s="499">
        <v>62.572620000000001</v>
      </c>
    </row>
    <row r="1450" spans="1:23" customFormat="1" x14ac:dyDescent="0.3">
      <c r="A1450" s="225" t="s">
        <v>775</v>
      </c>
      <c r="B1450" s="496" t="s">
        <v>494</v>
      </c>
      <c r="C1450" s="496" t="s">
        <v>756</v>
      </c>
      <c r="D1450" s="496" t="s">
        <v>534</v>
      </c>
      <c r="E1450" s="497">
        <v>5558.424</v>
      </c>
      <c r="F1450" s="498">
        <v>32.578080588850362</v>
      </c>
      <c r="G1450" s="498">
        <v>1.0925051586294965</v>
      </c>
      <c r="H1450" s="498">
        <v>0.54599843955768756</v>
      </c>
      <c r="I1450" s="498">
        <v>2.6620553038055387E-2</v>
      </c>
      <c r="J1450" s="498">
        <v>1.0948003426870639E-2</v>
      </c>
      <c r="K1450" s="498">
        <v>2.0720979543841929E-3</v>
      </c>
      <c r="L1450" s="498">
        <v>3.0092637949174082E-2</v>
      </c>
      <c r="M1450" s="498">
        <v>8.7583915872556692E-2</v>
      </c>
      <c r="N1450" s="498">
        <v>1.3814046931288437E-2</v>
      </c>
      <c r="O1450" s="499">
        <v>181082.785019</v>
      </c>
      <c r="P1450" s="499">
        <v>6072.6068938500002</v>
      </c>
      <c r="Q1450" s="499">
        <v>3034.8908304000001</v>
      </c>
      <c r="R1450" s="499">
        <v>147.96832089999998</v>
      </c>
      <c r="S1450" s="499">
        <v>60.853645000000007</v>
      </c>
      <c r="T1450" s="499">
        <v>11.517599000000002</v>
      </c>
      <c r="U1450" s="499">
        <v>167.267641</v>
      </c>
      <c r="V1450" s="499">
        <v>486.82854000000003</v>
      </c>
      <c r="W1450" s="499">
        <v>76.784329999999997</v>
      </c>
    </row>
    <row r="1451" spans="1:23" customFormat="1" x14ac:dyDescent="0.3">
      <c r="A1451" s="225" t="s">
        <v>776</v>
      </c>
      <c r="B1451" s="496" t="s">
        <v>494</v>
      </c>
      <c r="C1451" s="496" t="s">
        <v>756</v>
      </c>
      <c r="D1451" s="496" t="s">
        <v>536</v>
      </c>
      <c r="E1451" s="497">
        <v>6687.375</v>
      </c>
      <c r="F1451" s="498">
        <v>29.661271323052766</v>
      </c>
      <c r="G1451" s="498">
        <v>1.0715144004007551</v>
      </c>
      <c r="H1451" s="498">
        <v>0.50728222448419591</v>
      </c>
      <c r="I1451" s="498">
        <v>2.4690236901624332E-2</v>
      </c>
      <c r="J1451" s="498">
        <v>1.0947974354660835E-2</v>
      </c>
      <c r="K1451" s="498">
        <v>2.0720894222321915E-3</v>
      </c>
      <c r="L1451" s="498">
        <v>2.7910592915755435E-2</v>
      </c>
      <c r="M1451" s="498">
        <v>8.7583920447111177E-2</v>
      </c>
      <c r="N1451" s="498">
        <v>1.3814034654853362E-2</v>
      </c>
      <c r="O1451" s="499">
        <v>198356.044314</v>
      </c>
      <c r="P1451" s="499">
        <v>7165.6186133799993</v>
      </c>
      <c r="Q1451" s="499">
        <v>3392.3864659599999</v>
      </c>
      <c r="R1451" s="499">
        <v>165.11287300000001</v>
      </c>
      <c r="S1451" s="499">
        <v>73.213210000000004</v>
      </c>
      <c r="T1451" s="499">
        <v>13.856839000000001</v>
      </c>
      <c r="U1451" s="499">
        <v>186.6486013</v>
      </c>
      <c r="V1451" s="499">
        <v>585.70652000000007</v>
      </c>
      <c r="W1451" s="499">
        <v>92.379630000000006</v>
      </c>
    </row>
    <row r="1452" spans="1:23" customFormat="1" x14ac:dyDescent="0.3">
      <c r="A1452" s="225" t="s">
        <v>777</v>
      </c>
      <c r="B1452" s="496" t="s">
        <v>494</v>
      </c>
      <c r="C1452" s="496" t="s">
        <v>756</v>
      </c>
      <c r="D1452" s="496" t="s">
        <v>538</v>
      </c>
      <c r="E1452" s="497">
        <v>8184.1309999999994</v>
      </c>
      <c r="F1452" s="498">
        <v>27.325062492523642</v>
      </c>
      <c r="G1452" s="498">
        <v>1.0547037016074157</v>
      </c>
      <c r="H1452" s="498">
        <v>0.47473864782467434</v>
      </c>
      <c r="I1452" s="498">
        <v>2.3144354898522519E-2</v>
      </c>
      <c r="J1452" s="498">
        <v>1.0947986902946689E-2</v>
      </c>
      <c r="K1452" s="498">
        <v>2.0720969642348103E-3</v>
      </c>
      <c r="L1452" s="498">
        <v>2.6163036772016479E-2</v>
      </c>
      <c r="M1452" s="498">
        <v>8.7583841216617858E-2</v>
      </c>
      <c r="N1452" s="498">
        <v>1.3814029858515217E-2</v>
      </c>
      <c r="O1452" s="499">
        <v>223631.891022</v>
      </c>
      <c r="P1452" s="499">
        <v>8631.8332601399998</v>
      </c>
      <c r="Q1452" s="499">
        <v>3885.3232845599996</v>
      </c>
      <c r="R1452" s="499">
        <v>189.41643239999999</v>
      </c>
      <c r="S1452" s="499">
        <v>89.599758999999992</v>
      </c>
      <c r="T1452" s="499">
        <v>16.958313</v>
      </c>
      <c r="U1452" s="499">
        <v>214.12172029999999</v>
      </c>
      <c r="V1452" s="499">
        <v>716.79762999999991</v>
      </c>
      <c r="W1452" s="499">
        <v>113.05583</v>
      </c>
    </row>
    <row r="1453" spans="1:23" customFormat="1" x14ac:dyDescent="0.3">
      <c r="A1453" s="225" t="s">
        <v>778</v>
      </c>
      <c r="B1453" s="496" t="s">
        <v>494</v>
      </c>
      <c r="C1453" s="496" t="s">
        <v>756</v>
      </c>
      <c r="D1453" s="496" t="s">
        <v>540</v>
      </c>
      <c r="E1453" s="497">
        <v>9614.0820000000003</v>
      </c>
      <c r="F1453" s="498">
        <v>25.411828462665493</v>
      </c>
      <c r="G1453" s="498">
        <v>1.0409388323211721</v>
      </c>
      <c r="H1453" s="498">
        <v>0.44948784769050226</v>
      </c>
      <c r="I1453" s="498">
        <v>2.1878170625130932E-2</v>
      </c>
      <c r="J1453" s="498">
        <v>1.0948002939854266E-2</v>
      </c>
      <c r="K1453" s="498">
        <v>2.07209674308998E-3</v>
      </c>
      <c r="L1453" s="498">
        <v>2.4731797159624806E-2</v>
      </c>
      <c r="M1453" s="498">
        <v>8.7584023102777769E-2</v>
      </c>
      <c r="N1453" s="498">
        <v>1.3814031334452942E-2</v>
      </c>
      <c r="O1453" s="499">
        <v>244311.40260999999</v>
      </c>
      <c r="P1453" s="499">
        <v>10007.67129092</v>
      </c>
      <c r="Q1453" s="499">
        <v>4321.4130256999997</v>
      </c>
      <c r="R1453" s="499">
        <v>210.33852640000003</v>
      </c>
      <c r="S1453" s="499">
        <v>105.25499799999999</v>
      </c>
      <c r="T1453" s="499">
        <v>19.921308</v>
      </c>
      <c r="U1453" s="499">
        <v>237.77352589999998</v>
      </c>
      <c r="V1453" s="499">
        <v>842.0399799999999</v>
      </c>
      <c r="W1453" s="499">
        <v>132.80923000000001</v>
      </c>
    </row>
    <row r="1454" spans="1:23" customFormat="1" x14ac:dyDescent="0.3">
      <c r="A1454" s="225" t="s">
        <v>779</v>
      </c>
      <c r="B1454" s="496" t="s">
        <v>494</v>
      </c>
      <c r="C1454" s="496" t="s">
        <v>756</v>
      </c>
      <c r="D1454" s="496" t="s">
        <v>542</v>
      </c>
      <c r="E1454" s="497">
        <v>10970.205</v>
      </c>
      <c r="F1454" s="498">
        <v>22.718329291202853</v>
      </c>
      <c r="G1454" s="498">
        <v>0.85290131270199598</v>
      </c>
      <c r="H1454" s="498">
        <v>0.36788597478807372</v>
      </c>
      <c r="I1454" s="498">
        <v>1.7140591082846674E-2</v>
      </c>
      <c r="J1454" s="498">
        <v>1.0948029685862753E-2</v>
      </c>
      <c r="K1454" s="498">
        <v>2.0720943683367812E-3</v>
      </c>
      <c r="L1454" s="498">
        <v>1.9376251829386962E-2</v>
      </c>
      <c r="M1454" s="498">
        <v>8.7583927556504182E-2</v>
      </c>
      <c r="N1454" s="498">
        <v>1.3814011679818199E-2</v>
      </c>
      <c r="O1454" s="499">
        <v>249224.729582</v>
      </c>
      <c r="P1454" s="499">
        <v>9356.5022451099994</v>
      </c>
      <c r="Q1454" s="499">
        <v>4035.78456005</v>
      </c>
      <c r="R1454" s="499">
        <v>188.035798</v>
      </c>
      <c r="S1454" s="499">
        <v>120.10213</v>
      </c>
      <c r="T1454" s="499">
        <v>22.731300000000001</v>
      </c>
      <c r="U1454" s="499">
        <v>212.56145470000001</v>
      </c>
      <c r="V1454" s="499">
        <v>960.81363999999996</v>
      </c>
      <c r="W1454" s="499">
        <v>151.54254</v>
      </c>
    </row>
    <row r="1455" spans="1:23" customFormat="1" x14ac:dyDescent="0.3">
      <c r="A1455" s="225" t="s">
        <v>780</v>
      </c>
      <c r="B1455" s="496" t="s">
        <v>494</v>
      </c>
      <c r="C1455" s="496" t="s">
        <v>756</v>
      </c>
      <c r="D1455" s="496" t="s">
        <v>544</v>
      </c>
      <c r="E1455" s="497">
        <v>12464.437</v>
      </c>
      <c r="F1455" s="498">
        <v>21.087319639146155</v>
      </c>
      <c r="G1455" s="498">
        <v>0.80061732059057311</v>
      </c>
      <c r="H1455" s="498">
        <v>0.34382216676292715</v>
      </c>
      <c r="I1455" s="498">
        <v>1.6404610220261052E-2</v>
      </c>
      <c r="J1455" s="498">
        <v>1.0948031587788521E-2</v>
      </c>
      <c r="K1455" s="498">
        <v>2.0720938298296183E-3</v>
      </c>
      <c r="L1455" s="498">
        <v>1.8544214520078203E-2</v>
      </c>
      <c r="M1455" s="498">
        <v>8.7583955055491075E-2</v>
      </c>
      <c r="N1455" s="498">
        <v>1.3814032675523169E-2</v>
      </c>
      <c r="O1455" s="499">
        <v>262841.56714100001</v>
      </c>
      <c r="P1455" s="499">
        <v>9979.2441536100014</v>
      </c>
      <c r="Q1455" s="499">
        <v>4285.5497368199995</v>
      </c>
      <c r="R1455" s="499">
        <v>204.4742306</v>
      </c>
      <c r="S1455" s="499">
        <v>136.46105</v>
      </c>
      <c r="T1455" s="499">
        <v>25.827483000000001</v>
      </c>
      <c r="U1455" s="499">
        <v>231.14319359999999</v>
      </c>
      <c r="V1455" s="499">
        <v>1091.68469</v>
      </c>
      <c r="W1455" s="499">
        <v>172.18413999999999</v>
      </c>
    </row>
    <row r="1456" spans="1:23" customFormat="1" x14ac:dyDescent="0.3">
      <c r="A1456" s="225" t="s">
        <v>781</v>
      </c>
      <c r="B1456" s="496" t="s">
        <v>494</v>
      </c>
      <c r="C1456" s="496" t="s">
        <v>756</v>
      </c>
      <c r="D1456" s="496" t="s">
        <v>546</v>
      </c>
      <c r="E1456" s="497">
        <v>14084.347</v>
      </c>
      <c r="F1456" s="498">
        <v>17.136079298387067</v>
      </c>
      <c r="G1456" s="498">
        <v>0.74255415029109983</v>
      </c>
      <c r="H1456" s="498">
        <v>0.31836440442854752</v>
      </c>
      <c r="I1456" s="498">
        <v>1.4113612665180715E-2</v>
      </c>
      <c r="J1456" s="498">
        <v>1.0947970821792448E-2</v>
      </c>
      <c r="K1456" s="498">
        <v>2.0720969172372703E-3</v>
      </c>
      <c r="L1456" s="498">
        <v>1.5954487510141578E-2</v>
      </c>
      <c r="M1456" s="498">
        <v>8.7583638772887371E-2</v>
      </c>
      <c r="N1456" s="498">
        <v>1.3814018498692201E-2</v>
      </c>
      <c r="O1456" s="499">
        <v>241350.487058</v>
      </c>
      <c r="P1456" s="499">
        <v>10458.390318990001</v>
      </c>
      <c r="Q1456" s="499">
        <v>4483.9547444199998</v>
      </c>
      <c r="R1456" s="499">
        <v>198.78101820000001</v>
      </c>
      <c r="S1456" s="499">
        <v>154.19502</v>
      </c>
      <c r="T1456" s="499">
        <v>29.184131999999998</v>
      </c>
      <c r="U1456" s="499">
        <v>224.70853829999999</v>
      </c>
      <c r="V1456" s="499">
        <v>1233.55836</v>
      </c>
      <c r="W1456" s="499">
        <v>194.56143</v>
      </c>
    </row>
    <row r="1457" spans="1:23" customFormat="1" x14ac:dyDescent="0.3">
      <c r="A1457" s="225" t="s">
        <v>782</v>
      </c>
      <c r="B1457" s="496" t="s">
        <v>494</v>
      </c>
      <c r="C1457" s="496" t="s">
        <v>756</v>
      </c>
      <c r="D1457" s="496" t="s">
        <v>548</v>
      </c>
      <c r="E1457" s="497">
        <v>17257.857</v>
      </c>
      <c r="F1457" s="498">
        <v>16.049454732821115</v>
      </c>
      <c r="G1457" s="498">
        <v>0.69774437479114582</v>
      </c>
      <c r="H1457" s="498">
        <v>0.29993399629629564</v>
      </c>
      <c r="I1457" s="498">
        <v>1.3623895944902081E-2</v>
      </c>
      <c r="J1457" s="498">
        <v>1.0947992557824531E-2</v>
      </c>
      <c r="K1457" s="498">
        <v>2.0720973061719079E-3</v>
      </c>
      <c r="L1457" s="498">
        <v>1.5400860819509631E-2</v>
      </c>
      <c r="M1457" s="498">
        <v>8.7584043604023373E-2</v>
      </c>
      <c r="N1457" s="498">
        <v>1.3814076104582396E-2</v>
      </c>
      <c r="O1457" s="499">
        <v>276979.19470699999</v>
      </c>
      <c r="P1457" s="499">
        <v>12041.572642699999</v>
      </c>
      <c r="Q1457" s="499">
        <v>5176.2180175200001</v>
      </c>
      <c r="R1457" s="499">
        <v>235.119248</v>
      </c>
      <c r="S1457" s="499">
        <v>188.93888999999999</v>
      </c>
      <c r="T1457" s="499">
        <v>35.759959000000002</v>
      </c>
      <c r="U1457" s="499">
        <v>265.78585370000002</v>
      </c>
      <c r="V1457" s="499">
        <v>1511.5128999999999</v>
      </c>
      <c r="W1457" s="499">
        <v>238.40135000000004</v>
      </c>
    </row>
    <row r="1458" spans="1:23" customFormat="1" x14ac:dyDescent="0.3">
      <c r="A1458" s="225" t="s">
        <v>783</v>
      </c>
      <c r="B1458" s="496" t="s">
        <v>494</v>
      </c>
      <c r="C1458" s="496" t="s">
        <v>756</v>
      </c>
      <c r="D1458" s="496" t="s">
        <v>550</v>
      </c>
      <c r="E1458" s="497">
        <v>19184.345999999998</v>
      </c>
      <c r="F1458" s="498">
        <v>11.047603776381015</v>
      </c>
      <c r="G1458" s="498">
        <v>0.53629404526273672</v>
      </c>
      <c r="H1458" s="498">
        <v>0.17150559297252041</v>
      </c>
      <c r="I1458" s="498">
        <v>1.1806692581545392E-2</v>
      </c>
      <c r="J1458" s="498">
        <v>1.0947950480042427E-2</v>
      </c>
      <c r="K1458" s="498">
        <v>2.0720894003892548E-3</v>
      </c>
      <c r="L1458" s="498">
        <v>1.3346646484586966E-2</v>
      </c>
      <c r="M1458" s="498">
        <v>8.7583491248541923E-2</v>
      </c>
      <c r="N1458" s="498">
        <v>1.3814015343551455E-2</v>
      </c>
      <c r="O1458" s="499">
        <v>211941.05331699998</v>
      </c>
      <c r="P1458" s="499">
        <v>10288.45052206</v>
      </c>
      <c r="Q1458" s="499">
        <v>3290.2226365199995</v>
      </c>
      <c r="R1458" s="499">
        <v>226.50367560000001</v>
      </c>
      <c r="S1458" s="499">
        <v>210.02927</v>
      </c>
      <c r="T1458" s="499">
        <v>39.751679999999993</v>
      </c>
      <c r="U1458" s="499">
        <v>256.04668409999999</v>
      </c>
      <c r="V1458" s="499">
        <v>1680.232</v>
      </c>
      <c r="W1458" s="499">
        <v>265.01284999999996</v>
      </c>
    </row>
    <row r="1459" spans="1:23" customFormat="1" x14ac:dyDescent="0.3">
      <c r="A1459" s="225" t="s">
        <v>784</v>
      </c>
      <c r="B1459" s="496" t="s">
        <v>494</v>
      </c>
      <c r="C1459" s="496" t="s">
        <v>756</v>
      </c>
      <c r="D1459" s="496" t="s">
        <v>552</v>
      </c>
      <c r="E1459" s="497">
        <v>20917.823</v>
      </c>
      <c r="F1459" s="498">
        <v>10.497956585061457</v>
      </c>
      <c r="G1459" s="498">
        <v>0.53296970366323493</v>
      </c>
      <c r="H1459" s="498">
        <v>0.16454926394634853</v>
      </c>
      <c r="I1459" s="498">
        <v>1.1468150662714758E-2</v>
      </c>
      <c r="J1459" s="498">
        <v>1.0948015479431104E-2</v>
      </c>
      <c r="K1459" s="498">
        <v>2.0720995679139268E-3</v>
      </c>
      <c r="L1459" s="498">
        <v>1.2963940028558421E-2</v>
      </c>
      <c r="M1459" s="498">
        <v>8.7583856121165191E-2</v>
      </c>
      <c r="N1459" s="498">
        <v>1.381407472469769E-2</v>
      </c>
      <c r="O1459" s="499">
        <v>219594.397708</v>
      </c>
      <c r="P1459" s="499">
        <v>11148.565925590001</v>
      </c>
      <c r="Q1459" s="499">
        <v>3442.0123780100002</v>
      </c>
      <c r="R1459" s="499">
        <v>239.88874570000002</v>
      </c>
      <c r="S1459" s="499">
        <v>229.00864999999999</v>
      </c>
      <c r="T1459" s="499">
        <v>43.343812</v>
      </c>
      <c r="U1459" s="499">
        <v>271.1774029</v>
      </c>
      <c r="V1459" s="499">
        <v>1832.0636</v>
      </c>
      <c r="W1459" s="499">
        <v>288.96037000000001</v>
      </c>
    </row>
    <row r="1460" spans="1:23" customFormat="1" x14ac:dyDescent="0.3">
      <c r="A1460" s="225" t="s">
        <v>785</v>
      </c>
      <c r="B1460" s="496" t="s">
        <v>494</v>
      </c>
      <c r="C1460" s="496" t="s">
        <v>756</v>
      </c>
      <c r="D1460" s="496" t="s">
        <v>554</v>
      </c>
      <c r="E1460" s="497">
        <v>22449.327000000001</v>
      </c>
      <c r="F1460" s="498">
        <v>8.1367661150376573</v>
      </c>
      <c r="G1460" s="498">
        <v>0.52384209010809102</v>
      </c>
      <c r="H1460" s="498">
        <v>0.14828598753227659</v>
      </c>
      <c r="I1460" s="498">
        <v>7.1269640510826888E-3</v>
      </c>
      <c r="J1460" s="498">
        <v>1.094796338438119E-2</v>
      </c>
      <c r="K1460" s="498">
        <v>2.0720920497973054E-3</v>
      </c>
      <c r="L1460" s="498">
        <v>8.0565326568587114E-3</v>
      </c>
      <c r="M1460" s="498">
        <v>8.7583886145005591E-2</v>
      </c>
      <c r="N1460" s="498">
        <v>1.3814020794476375E-2</v>
      </c>
      <c r="O1460" s="499">
        <v>182664.923239</v>
      </c>
      <c r="P1460" s="499">
        <v>11759.902377200002</v>
      </c>
      <c r="Q1460" s="499">
        <v>3328.9206236300001</v>
      </c>
      <c r="R1460" s="499">
        <v>159.99554649999999</v>
      </c>
      <c r="S1460" s="499">
        <v>245.77441000000002</v>
      </c>
      <c r="T1460" s="499">
        <v>46.517071999999999</v>
      </c>
      <c r="U1460" s="499">
        <v>180.86373610000001</v>
      </c>
      <c r="V1460" s="499">
        <v>1966.1993</v>
      </c>
      <c r="W1460" s="499">
        <v>310.11546999999996</v>
      </c>
    </row>
    <row r="1461" spans="1:23" customFormat="1" x14ac:dyDescent="0.3">
      <c r="A1461" s="225" t="s">
        <v>786</v>
      </c>
      <c r="B1461" s="496" t="s">
        <v>494</v>
      </c>
      <c r="C1461" s="496" t="s">
        <v>756</v>
      </c>
      <c r="D1461" s="496" t="s">
        <v>556</v>
      </c>
      <c r="E1461" s="497">
        <v>22686.776000000002</v>
      </c>
      <c r="F1461" s="498">
        <v>8.1367558080971936</v>
      </c>
      <c r="G1461" s="498">
        <v>0.52384179015563948</v>
      </c>
      <c r="H1461" s="498">
        <v>0.14828592720843189</v>
      </c>
      <c r="I1461" s="498">
        <v>7.1269618036516064E-3</v>
      </c>
      <c r="J1461" s="498">
        <v>1.0947954879089034E-2</v>
      </c>
      <c r="K1461" s="498">
        <v>2.0720926587365256E-3</v>
      </c>
      <c r="L1461" s="498">
        <v>8.0565307825140077E-3</v>
      </c>
      <c r="M1461" s="498">
        <v>8.7584009292461823E-2</v>
      </c>
      <c r="N1461" s="498">
        <v>1.3814040390754507E-2</v>
      </c>
      <c r="O1461" s="499">
        <v>184596.75638500002</v>
      </c>
      <c r="P1461" s="499">
        <v>11884.2813527</v>
      </c>
      <c r="Q1461" s="499">
        <v>3364.1296145300003</v>
      </c>
      <c r="R1461" s="499">
        <v>161.68778599999999</v>
      </c>
      <c r="S1461" s="499">
        <v>248.37380000000002</v>
      </c>
      <c r="T1461" s="499">
        <v>47.009101999999999</v>
      </c>
      <c r="U1461" s="499">
        <v>182.77670920000003</v>
      </c>
      <c r="V1461" s="499">
        <v>1986.9988000000001</v>
      </c>
      <c r="W1461" s="499">
        <v>313.39603999999997</v>
      </c>
    </row>
    <row r="1462" spans="1:23" customFormat="1" x14ac:dyDescent="0.3">
      <c r="A1462" s="225" t="s">
        <v>787</v>
      </c>
      <c r="B1462" s="496" t="s">
        <v>494</v>
      </c>
      <c r="C1462" s="496" t="s">
        <v>756</v>
      </c>
      <c r="D1462" s="496" t="s">
        <v>558</v>
      </c>
      <c r="E1462" s="497">
        <v>23304.069</v>
      </c>
      <c r="F1462" s="498">
        <v>8.1367567996816348</v>
      </c>
      <c r="G1462" s="498">
        <v>0.5238417928860406</v>
      </c>
      <c r="H1462" s="498">
        <v>0.14828575022113091</v>
      </c>
      <c r="I1462" s="498">
        <v>7.1269610513082504E-3</v>
      </c>
      <c r="J1462" s="498">
        <v>1.0947963636736571E-2</v>
      </c>
      <c r="K1462" s="498">
        <v>2.0720935043575437E-3</v>
      </c>
      <c r="L1462" s="498">
        <v>8.0565320674256501E-3</v>
      </c>
      <c r="M1462" s="498">
        <v>8.7583597525393533E-2</v>
      </c>
      <c r="N1462" s="498">
        <v>1.3814016771062599E-2</v>
      </c>
      <c r="O1462" s="499">
        <v>189619.54189599998</v>
      </c>
      <c r="P1462" s="499">
        <v>12207.645286499999</v>
      </c>
      <c r="Q1462" s="499">
        <v>3455.6613548699997</v>
      </c>
      <c r="R1462" s="499">
        <v>166.08719210000001</v>
      </c>
      <c r="S1462" s="499">
        <v>255.13209999999998</v>
      </c>
      <c r="T1462" s="499">
        <v>48.288209999999999</v>
      </c>
      <c r="U1462" s="499">
        <v>187.74997920000001</v>
      </c>
      <c r="V1462" s="499">
        <v>2041.0542</v>
      </c>
      <c r="W1462" s="499">
        <v>321.9228</v>
      </c>
    </row>
    <row r="1463" spans="1:23" customFormat="1" x14ac:dyDescent="0.3">
      <c r="A1463" s="225" t="s">
        <v>788</v>
      </c>
      <c r="B1463" s="496" t="s">
        <v>494</v>
      </c>
      <c r="C1463" s="496" t="s">
        <v>789</v>
      </c>
      <c r="D1463" s="496" t="s">
        <v>790</v>
      </c>
      <c r="E1463" s="497">
        <v>106.13092091500002</v>
      </c>
      <c r="F1463" s="498">
        <v>92.804293556319507</v>
      </c>
      <c r="G1463" s="498">
        <v>6.4021348421188753</v>
      </c>
      <c r="H1463" s="498">
        <v>5.6931133643909897</v>
      </c>
      <c r="I1463" s="498">
        <v>0.21002117161953485</v>
      </c>
      <c r="J1463" s="498">
        <v>1.0512322262364491E-2</v>
      </c>
      <c r="K1463" s="498">
        <v>2.0466021838344466E-3</v>
      </c>
      <c r="L1463" s="498">
        <v>0.2374142076699193</v>
      </c>
      <c r="M1463" s="498">
        <v>8.4098660455310517E-2</v>
      </c>
      <c r="N1463" s="498">
        <v>1.3644085677441235E-2</v>
      </c>
      <c r="O1463" s="499">
        <v>9849.4051399981909</v>
      </c>
      <c r="P1463" s="499">
        <v>679.46446661608445</v>
      </c>
      <c r="Q1463" s="499">
        <v>604.21536423630982</v>
      </c>
      <c r="R1463" s="499">
        <v>22.289740355628499</v>
      </c>
      <c r="S1463" s="499">
        <v>1.1156824426599998</v>
      </c>
      <c r="T1463" s="499">
        <v>0.21720777451699999</v>
      </c>
      <c r="U1463" s="499">
        <v>25.196988498313598</v>
      </c>
      <c r="V1463" s="499">
        <v>8.9254682818400006</v>
      </c>
      <c r="W1463" s="499">
        <v>1.4480593779900002</v>
      </c>
    </row>
    <row r="1464" spans="1:23" customFormat="1" x14ac:dyDescent="0.3">
      <c r="A1464" s="225" t="s">
        <v>791</v>
      </c>
      <c r="B1464" s="496" t="s">
        <v>494</v>
      </c>
      <c r="C1464" s="496" t="s">
        <v>789</v>
      </c>
      <c r="D1464" s="496" t="s">
        <v>500</v>
      </c>
      <c r="E1464" s="497">
        <v>19.724015999999999</v>
      </c>
      <c r="F1464" s="498">
        <v>123.4024814875429</v>
      </c>
      <c r="G1464" s="498">
        <v>8.4338541255796997</v>
      </c>
      <c r="H1464" s="498">
        <v>7.1405001578785994</v>
      </c>
      <c r="I1464" s="498">
        <v>0.3094741048171934</v>
      </c>
      <c r="J1464" s="498">
        <v>9.3216346001747316E-3</v>
      </c>
      <c r="K1464" s="498">
        <v>1.9647898784912769E-3</v>
      </c>
      <c r="L1464" s="498">
        <v>0.34983882273265243</v>
      </c>
      <c r="M1464" s="498">
        <v>7.4573261347993247E-2</v>
      </c>
      <c r="N1464" s="498">
        <v>1.3098663071455631E-2</v>
      </c>
      <c r="O1464" s="499">
        <v>2433.9925192999999</v>
      </c>
      <c r="P1464" s="499">
        <v>166.34947371460001</v>
      </c>
      <c r="Q1464" s="499">
        <v>140.839339362</v>
      </c>
      <c r="R1464" s="499">
        <v>6.1040721949999996</v>
      </c>
      <c r="S1464" s="499">
        <v>0.18386006999999999</v>
      </c>
      <c r="T1464" s="499">
        <v>3.8753546999999999E-2</v>
      </c>
      <c r="U1464" s="499">
        <v>6.900226537</v>
      </c>
      <c r="V1464" s="499">
        <v>1.4708842000000002</v>
      </c>
      <c r="W1464" s="499">
        <v>0.25835824000000002</v>
      </c>
    </row>
    <row r="1465" spans="1:23" customFormat="1" x14ac:dyDescent="0.3">
      <c r="A1465" s="225" t="s">
        <v>792</v>
      </c>
      <c r="B1465" s="496" t="s">
        <v>494</v>
      </c>
      <c r="C1465" s="496" t="s">
        <v>789</v>
      </c>
      <c r="D1465" s="496" t="s">
        <v>502</v>
      </c>
      <c r="E1465" s="497">
        <v>8.3067630000000001</v>
      </c>
      <c r="F1465" s="498">
        <v>95.644758898261571</v>
      </c>
      <c r="G1465" s="498">
        <v>6.4331791417788136</v>
      </c>
      <c r="H1465" s="498">
        <v>6.1407103633629614</v>
      </c>
      <c r="I1465" s="498">
        <v>0.28422658188273819</v>
      </c>
      <c r="J1465" s="498">
        <v>1.1878958626844174E-2</v>
      </c>
      <c r="K1465" s="498">
        <v>2.1466938445216265E-3</v>
      </c>
      <c r="L1465" s="498">
        <v>0.32129844838476795</v>
      </c>
      <c r="M1465" s="498">
        <v>9.5031675997015924E-2</v>
      </c>
      <c r="N1465" s="498">
        <v>1.4311373756540303E-2</v>
      </c>
      <c r="O1465" s="499">
        <v>794.49834436000003</v>
      </c>
      <c r="P1465" s="499">
        <v>53.438894467300003</v>
      </c>
      <c r="Q1465" s="499">
        <v>51.009425640100005</v>
      </c>
      <c r="R1465" s="499">
        <v>2.3610028540000001</v>
      </c>
      <c r="S1465" s="499">
        <v>9.8675693999999994E-2</v>
      </c>
      <c r="T1465" s="499">
        <v>1.7832077000000002E-2</v>
      </c>
      <c r="U1465" s="499">
        <v>2.668950063</v>
      </c>
      <c r="V1465" s="499">
        <v>0.78940560999999998</v>
      </c>
      <c r="W1465" s="499">
        <v>0.11888119</v>
      </c>
    </row>
    <row r="1466" spans="1:23" customFormat="1" x14ac:dyDescent="0.3">
      <c r="A1466" s="225" t="s">
        <v>793</v>
      </c>
      <c r="B1466" s="496" t="s">
        <v>494</v>
      </c>
      <c r="C1466" s="496" t="s">
        <v>789</v>
      </c>
      <c r="D1466" s="496" t="s">
        <v>504</v>
      </c>
      <c r="E1466" s="497">
        <v>24.414252000000001</v>
      </c>
      <c r="F1466" s="498">
        <v>78.661740115978148</v>
      </c>
      <c r="G1466" s="498">
        <v>6.2135828593274125</v>
      </c>
      <c r="H1466" s="498">
        <v>5.4392385304862083</v>
      </c>
      <c r="I1466" s="498">
        <v>0.19749441105138096</v>
      </c>
      <c r="J1466" s="498">
        <v>9.4862771138759447E-3</v>
      </c>
      <c r="K1466" s="498">
        <v>1.9732951474409292E-3</v>
      </c>
      <c r="L1466" s="498">
        <v>0.22325368911568536</v>
      </c>
      <c r="M1466" s="498">
        <v>7.5890397952802321E-2</v>
      </c>
      <c r="N1466" s="498">
        <v>1.3155356551574874E-2</v>
      </c>
      <c r="O1466" s="499">
        <v>1920.4675459499999</v>
      </c>
      <c r="P1466" s="499">
        <v>151.69997775050001</v>
      </c>
      <c r="Q1466" s="499">
        <v>132.79494017139999</v>
      </c>
      <c r="R1466" s="499">
        <v>4.8216783200000002</v>
      </c>
      <c r="S1466" s="499">
        <v>0.23160036000000001</v>
      </c>
      <c r="T1466" s="499">
        <v>4.8176524999999998E-2</v>
      </c>
      <c r="U1466" s="499">
        <v>5.450571826</v>
      </c>
      <c r="V1466" s="499">
        <v>1.8528073</v>
      </c>
      <c r="W1466" s="499">
        <v>0.32117818999999997</v>
      </c>
    </row>
    <row r="1467" spans="1:23" customFormat="1" x14ac:dyDescent="0.3">
      <c r="A1467" s="225" t="s">
        <v>794</v>
      </c>
      <c r="B1467" s="496" t="s">
        <v>494</v>
      </c>
      <c r="C1467" s="496" t="s">
        <v>789</v>
      </c>
      <c r="D1467" s="496" t="s">
        <v>506</v>
      </c>
      <c r="E1467" s="497">
        <v>41.252720000000004</v>
      </c>
      <c r="F1467" s="498">
        <v>96.459802408907819</v>
      </c>
      <c r="G1467" s="498">
        <v>6.0277680128486066</v>
      </c>
      <c r="H1467" s="498">
        <v>5.6452223006458722</v>
      </c>
      <c r="I1467" s="498">
        <v>0.17262640225905101</v>
      </c>
      <c r="J1467" s="498">
        <v>1.1716704013698974E-2</v>
      </c>
      <c r="K1467" s="498">
        <v>2.1292605675456069E-3</v>
      </c>
      <c r="L1467" s="498">
        <v>0.19514193861641119</v>
      </c>
      <c r="M1467" s="498">
        <v>9.3733637442573473E-2</v>
      </c>
      <c r="N1467" s="498">
        <v>1.4195143980809023E-2</v>
      </c>
      <c r="O1467" s="499">
        <v>3979.2292200299999</v>
      </c>
      <c r="P1467" s="499">
        <v>248.66182605899999</v>
      </c>
      <c r="Q1467" s="499">
        <v>232.88077490630002</v>
      </c>
      <c r="R1467" s="499">
        <v>7.1213086369999994</v>
      </c>
      <c r="S1467" s="499">
        <v>0.48334590999999999</v>
      </c>
      <c r="T1467" s="499">
        <v>8.7837790000000013E-2</v>
      </c>
      <c r="U1467" s="499">
        <v>8.0501357539999994</v>
      </c>
      <c r="V1467" s="499">
        <v>3.8667674999999999</v>
      </c>
      <c r="W1467" s="499">
        <v>0.58558830000000006</v>
      </c>
    </row>
    <row r="1468" spans="1:23" customFormat="1" x14ac:dyDescent="0.3">
      <c r="A1468" s="225" t="s">
        <v>795</v>
      </c>
      <c r="B1468" s="496" t="s">
        <v>494</v>
      </c>
      <c r="C1468" s="496" t="s">
        <v>789</v>
      </c>
      <c r="D1468" s="496" t="s">
        <v>508</v>
      </c>
      <c r="E1468" s="497">
        <v>12.407622999999997</v>
      </c>
      <c r="F1468" s="498">
        <v>57.964014336186729</v>
      </c>
      <c r="G1468" s="498">
        <v>4.771270686351448</v>
      </c>
      <c r="H1468" s="498">
        <v>3.7553267617979698</v>
      </c>
      <c r="I1468" s="498">
        <v>0.15148845576626566</v>
      </c>
      <c r="J1468" s="498">
        <v>9.4746677909217595E-3</v>
      </c>
      <c r="K1468" s="498">
        <v>1.972515122356635E-3</v>
      </c>
      <c r="L1468" s="498">
        <v>0.17124698679191017</v>
      </c>
      <c r="M1468" s="498">
        <v>7.5797374726811112E-2</v>
      </c>
      <c r="N1468" s="498">
        <v>1.3150198873708527E-2</v>
      </c>
      <c r="O1468" s="499">
        <v>719.19563745000005</v>
      </c>
      <c r="P1468" s="499">
        <v>59.200127907199999</v>
      </c>
      <c r="Q1468" s="499">
        <v>46.5946787022</v>
      </c>
      <c r="R1468" s="499">
        <v>1.879611648</v>
      </c>
      <c r="S1468" s="499">
        <v>0.117558106</v>
      </c>
      <c r="T1468" s="499">
        <v>2.4474223999999996E-2</v>
      </c>
      <c r="U1468" s="499">
        <v>2.1247680520000003</v>
      </c>
      <c r="V1468" s="499">
        <v>0.94046525000000003</v>
      </c>
      <c r="W1468" s="499">
        <v>0.16316270999999999</v>
      </c>
    </row>
    <row r="1469" spans="1:23" customFormat="1" x14ac:dyDescent="0.3">
      <c r="A1469" s="225" t="s">
        <v>796</v>
      </c>
      <c r="B1469" s="496" t="s">
        <v>494</v>
      </c>
      <c r="C1469" s="496" t="s">
        <v>789</v>
      </c>
      <c r="D1469" s="496" t="s">
        <v>510</v>
      </c>
      <c r="E1469" s="497">
        <v>4.4587359999999996E-3</v>
      </c>
      <c r="F1469" s="498">
        <v>85.610051319477094</v>
      </c>
      <c r="G1469" s="498">
        <v>4.6431385642253771</v>
      </c>
      <c r="H1469" s="498">
        <v>4.1495523717035505</v>
      </c>
      <c r="I1469" s="498">
        <v>0.12220255949219688</v>
      </c>
      <c r="J1469" s="498">
        <v>2.5142300418773394E-2</v>
      </c>
      <c r="K1469" s="498">
        <v>5.2300757434393958E-3</v>
      </c>
      <c r="L1469" s="498">
        <v>0.13814138778344356</v>
      </c>
      <c r="M1469" s="498">
        <v>0.20113750623495089</v>
      </c>
      <c r="N1469" s="498">
        <v>3.4867278529161633E-2</v>
      </c>
      <c r="O1469" s="499">
        <v>0.38171261777999999</v>
      </c>
      <c r="P1469" s="499">
        <v>2.0702529069300001E-2</v>
      </c>
      <c r="Q1469" s="499">
        <v>1.8501758543600002E-2</v>
      </c>
      <c r="R1469" s="499">
        <v>5.4486895129999993E-4</v>
      </c>
      <c r="S1469" s="499">
        <v>1.1210288E-4</v>
      </c>
      <c r="T1469" s="499">
        <v>2.3319526999999996E-5</v>
      </c>
      <c r="U1469" s="499">
        <v>6.159359788E-4</v>
      </c>
      <c r="V1469" s="499">
        <v>8.9681903999999993E-4</v>
      </c>
      <c r="W1469" s="499">
        <v>1.5546399E-4</v>
      </c>
    </row>
    <row r="1470" spans="1:23" customFormat="1" x14ac:dyDescent="0.3">
      <c r="A1470" s="225" t="s">
        <v>797</v>
      </c>
      <c r="B1470" s="496" t="s">
        <v>494</v>
      </c>
      <c r="C1470" s="496" t="s">
        <v>789</v>
      </c>
      <c r="D1470" s="496" t="s">
        <v>514</v>
      </c>
      <c r="E1470" s="497">
        <v>2.1088178999999999E-2</v>
      </c>
      <c r="F1470" s="498">
        <v>77.776288337176965</v>
      </c>
      <c r="G1470" s="498">
        <v>4.4320653962108354</v>
      </c>
      <c r="H1470" s="498">
        <v>3.6847039171186853</v>
      </c>
      <c r="I1470" s="498">
        <v>7.2165201044623165E-2</v>
      </c>
      <c r="J1470" s="498">
        <v>2.514203715740463E-2</v>
      </c>
      <c r="K1470" s="498">
        <v>5.230038591762712E-3</v>
      </c>
      <c r="L1470" s="498">
        <v>8.1577946336665694E-2</v>
      </c>
      <c r="M1470" s="498">
        <v>0.20113651349412395</v>
      </c>
      <c r="N1470" s="498">
        <v>3.4867116786138817E-2</v>
      </c>
      <c r="O1470" s="499">
        <v>1.6401602904100001</v>
      </c>
      <c r="P1470" s="499">
        <v>9.346418841500001E-2</v>
      </c>
      <c r="Q1470" s="499">
        <v>7.7703695766199996E-2</v>
      </c>
      <c r="R1470" s="499">
        <v>1.5218326772000002E-3</v>
      </c>
      <c r="S1470" s="499">
        <v>5.3019978E-4</v>
      </c>
      <c r="T1470" s="499">
        <v>1.1029198999999999E-4</v>
      </c>
      <c r="U1470" s="499">
        <v>1.7203303348000002E-3</v>
      </c>
      <c r="V1470" s="499">
        <v>4.2416028000000008E-3</v>
      </c>
      <c r="W1470" s="499">
        <v>7.35284E-4</v>
      </c>
    </row>
    <row r="1471" spans="1:23" customFormat="1" x14ac:dyDescent="0.3">
      <c r="A1471" s="225" t="s">
        <v>798</v>
      </c>
      <c r="B1471" s="496" t="s">
        <v>494</v>
      </c>
      <c r="C1471" s="496" t="s">
        <v>261</v>
      </c>
      <c r="D1471" s="496" t="s">
        <v>799</v>
      </c>
      <c r="E1471" s="497">
        <v>14476.451389999998</v>
      </c>
      <c r="F1471" s="498">
        <v>46.141529660253987</v>
      </c>
      <c r="G1471" s="498">
        <v>2.4351203413518596</v>
      </c>
      <c r="H1471" s="498">
        <v>1.8088787365857342</v>
      </c>
      <c r="I1471" s="498">
        <v>5.9515677253899169E-2</v>
      </c>
      <c r="J1471" s="498">
        <v>1.1838804727268183E-2</v>
      </c>
      <c r="K1471" s="498">
        <v>2.2798509669848038E-3</v>
      </c>
      <c r="L1471" s="498">
        <v>6.7278261405470038E-2</v>
      </c>
      <c r="M1471" s="498">
        <v>9.4710501107136316E-2</v>
      </c>
      <c r="N1471" s="498">
        <v>1.5199073755878515E-2</v>
      </c>
      <c r="O1471" s="499">
        <v>667965.61118690995</v>
      </c>
      <c r="P1471" s="499">
        <v>35251.901250380397</v>
      </c>
      <c r="Q1471" s="499">
        <v>26186.145100587994</v>
      </c>
      <c r="R1471" s="499">
        <v>861.57580870899994</v>
      </c>
      <c r="S1471" s="499">
        <v>171.38388115000004</v>
      </c>
      <c r="T1471" s="499">
        <v>33.004151700000001</v>
      </c>
      <c r="U1471" s="499">
        <v>973.95048083999995</v>
      </c>
      <c r="V1471" s="499">
        <v>1371.0719654</v>
      </c>
      <c r="W1471" s="499">
        <v>220.02865240000003</v>
      </c>
    </row>
    <row r="1472" spans="1:23" customFormat="1" x14ac:dyDescent="0.3">
      <c r="A1472" s="225" t="s">
        <v>800</v>
      </c>
      <c r="B1472" s="496" t="s">
        <v>494</v>
      </c>
      <c r="C1472" s="496" t="s">
        <v>261</v>
      </c>
      <c r="D1472" s="496" t="s">
        <v>500</v>
      </c>
      <c r="E1472" s="497">
        <v>2440.1831000000002</v>
      </c>
      <c r="F1472" s="498">
        <v>120.57816546225567</v>
      </c>
      <c r="G1472" s="498">
        <v>7.1516215416375921</v>
      </c>
      <c r="H1472" s="498">
        <v>5.3734338849408463</v>
      </c>
      <c r="I1472" s="498">
        <v>0.19398871547794913</v>
      </c>
      <c r="J1472" s="498">
        <v>1.1839027571332658E-2</v>
      </c>
      <c r="K1472" s="498">
        <v>2.2799079708403849E-3</v>
      </c>
      <c r="L1472" s="498">
        <v>0.2192903897252628</v>
      </c>
      <c r="M1472" s="498">
        <v>9.4712556611018225E-2</v>
      </c>
      <c r="N1472" s="498">
        <v>1.5199440976375914E-2</v>
      </c>
      <c r="O1472" s="499">
        <v>294232.80158999999</v>
      </c>
      <c r="P1472" s="499">
        <v>17451.2660235</v>
      </c>
      <c r="Q1472" s="499">
        <v>13112.162554999999</v>
      </c>
      <c r="R1472" s="499">
        <v>473.36798509999994</v>
      </c>
      <c r="S1472" s="499">
        <v>28.889395</v>
      </c>
      <c r="T1472" s="499">
        <v>5.5633929000000002</v>
      </c>
      <c r="U1472" s="499">
        <v>535.10870299999999</v>
      </c>
      <c r="V1472" s="499">
        <v>231.11597999999998</v>
      </c>
      <c r="W1472" s="499">
        <v>37.089419000000007</v>
      </c>
    </row>
    <row r="1473" spans="1:23" customFormat="1" x14ac:dyDescent="0.3">
      <c r="A1473" s="225" t="s">
        <v>801</v>
      </c>
      <c r="B1473" s="496" t="s">
        <v>494</v>
      </c>
      <c r="C1473" s="496" t="s">
        <v>261</v>
      </c>
      <c r="D1473" s="496" t="s">
        <v>502</v>
      </c>
      <c r="E1473" s="497">
        <v>196.99328</v>
      </c>
      <c r="F1473" s="498">
        <v>59.883413098152374</v>
      </c>
      <c r="G1473" s="498">
        <v>4.8853940299029501</v>
      </c>
      <c r="H1473" s="498">
        <v>4.1316869830788132</v>
      </c>
      <c r="I1473" s="498">
        <v>0.17954758781619351</v>
      </c>
      <c r="J1473" s="498">
        <v>1.1838627185658314E-2</v>
      </c>
      <c r="K1473" s="498">
        <v>2.2798212202974639E-3</v>
      </c>
      <c r="L1473" s="498">
        <v>0.20296587685630699</v>
      </c>
      <c r="M1473" s="498">
        <v>9.4708824585285345E-2</v>
      </c>
      <c r="N1473" s="498">
        <v>1.51988940942554E-2</v>
      </c>
      <c r="O1473" s="499">
        <v>11796.629963799998</v>
      </c>
      <c r="P1473" s="499">
        <v>962.38979404300028</v>
      </c>
      <c r="Q1473" s="499">
        <v>813.91457072999992</v>
      </c>
      <c r="R1473" s="499">
        <v>35.369668239999996</v>
      </c>
      <c r="S1473" s="499">
        <v>2.3321300000000003</v>
      </c>
      <c r="T1473" s="499">
        <v>0.44910946000000002</v>
      </c>
      <c r="U1473" s="499">
        <v>39.982913809999999</v>
      </c>
      <c r="V1473" s="499">
        <v>18.657001999999999</v>
      </c>
      <c r="W1473" s="499">
        <v>2.9940800000000003</v>
      </c>
    </row>
    <row r="1474" spans="1:23" customFormat="1" x14ac:dyDescent="0.3">
      <c r="A1474" s="225" t="s">
        <v>802</v>
      </c>
      <c r="B1474" s="496" t="s">
        <v>494</v>
      </c>
      <c r="C1474" s="496" t="s">
        <v>261</v>
      </c>
      <c r="D1474" s="496" t="s">
        <v>504</v>
      </c>
      <c r="E1474" s="497">
        <v>226.16567000000001</v>
      </c>
      <c r="F1474" s="498">
        <v>59.883590735057176</v>
      </c>
      <c r="G1474" s="498">
        <v>4.8853952703697248</v>
      </c>
      <c r="H1474" s="498">
        <v>4.109661833606312</v>
      </c>
      <c r="I1474" s="498">
        <v>0.11657789447001393</v>
      </c>
      <c r="J1474" s="498">
        <v>1.1838702133705791E-2</v>
      </c>
      <c r="K1474" s="498">
        <v>2.2798312847391914E-3</v>
      </c>
      <c r="L1474" s="498">
        <v>0.13178310244874919</v>
      </c>
      <c r="M1474" s="498">
        <v>9.470998847879962E-2</v>
      </c>
      <c r="N1474" s="498">
        <v>1.5198934038043881E-2</v>
      </c>
      <c r="O1474" s="499">
        <v>13543.612420599999</v>
      </c>
      <c r="P1474" s="499">
        <v>1104.908694538</v>
      </c>
      <c r="Q1474" s="499">
        <v>929.46442207100006</v>
      </c>
      <c r="R1474" s="499">
        <v>26.365917609999997</v>
      </c>
      <c r="S1474" s="499">
        <v>2.677508</v>
      </c>
      <c r="T1474" s="499">
        <v>0.51561957000000003</v>
      </c>
      <c r="U1474" s="499">
        <v>29.804813660000001</v>
      </c>
      <c r="V1474" s="499">
        <v>21.420147999999998</v>
      </c>
      <c r="W1474" s="499">
        <v>3.4374771000000002</v>
      </c>
    </row>
    <row r="1475" spans="1:23" customFormat="1" x14ac:dyDescent="0.3">
      <c r="A1475" s="225" t="s">
        <v>803</v>
      </c>
      <c r="B1475" s="496" t="s">
        <v>494</v>
      </c>
      <c r="C1475" s="496" t="s">
        <v>261</v>
      </c>
      <c r="D1475" s="496" t="s">
        <v>506</v>
      </c>
      <c r="E1475" s="497">
        <v>263.28495999999996</v>
      </c>
      <c r="F1475" s="498">
        <v>59.884052836136192</v>
      </c>
      <c r="G1475" s="498">
        <v>4.8854049549583083</v>
      </c>
      <c r="H1475" s="498">
        <v>4.1168114981159585</v>
      </c>
      <c r="I1475" s="498">
        <v>0.10428806176395342</v>
      </c>
      <c r="J1475" s="498">
        <v>1.1838596857184705E-2</v>
      </c>
      <c r="K1475" s="498">
        <v>2.2798013224910379E-3</v>
      </c>
      <c r="L1475" s="498">
        <v>0.11789037698925151</v>
      </c>
      <c r="M1475" s="498">
        <v>9.4708752068481256E-2</v>
      </c>
      <c r="N1475" s="498">
        <v>1.5198769044764276E-2</v>
      </c>
      <c r="O1475" s="499">
        <v>15766.570455600002</v>
      </c>
      <c r="P1475" s="499">
        <v>1286.2536481499999</v>
      </c>
      <c r="Q1475" s="499">
        <v>1083.8945506089999</v>
      </c>
      <c r="R1475" s="499">
        <v>27.457478170000002</v>
      </c>
      <c r="S1475" s="499">
        <v>3.1169245000000001</v>
      </c>
      <c r="T1475" s="499">
        <v>0.60023739999999992</v>
      </c>
      <c r="U1475" s="499">
        <v>31.038763189999997</v>
      </c>
      <c r="V1475" s="499">
        <v>24.935390000000002</v>
      </c>
      <c r="W1475" s="499">
        <v>4.0016072999999999</v>
      </c>
    </row>
    <row r="1476" spans="1:23" customFormat="1" x14ac:dyDescent="0.3">
      <c r="A1476" s="225" t="s">
        <v>804</v>
      </c>
      <c r="B1476" s="496" t="s">
        <v>494</v>
      </c>
      <c r="C1476" s="496" t="s">
        <v>261</v>
      </c>
      <c r="D1476" s="496" t="s">
        <v>508</v>
      </c>
      <c r="E1476" s="497">
        <v>298.16658999999999</v>
      </c>
      <c r="F1476" s="498">
        <v>51.938188828936205</v>
      </c>
      <c r="G1476" s="498">
        <v>3.8178044423622377</v>
      </c>
      <c r="H1476" s="498">
        <v>3.3997866158143339</v>
      </c>
      <c r="I1476" s="498">
        <v>0.1102181896704121</v>
      </c>
      <c r="J1476" s="498">
        <v>1.1838968276090222E-2</v>
      </c>
      <c r="K1476" s="498">
        <v>2.279895946759159E-3</v>
      </c>
      <c r="L1476" s="498">
        <v>0.1245941011365492</v>
      </c>
      <c r="M1476" s="498">
        <v>9.4711885728042178E-2</v>
      </c>
      <c r="N1476" s="498">
        <v>1.5199377971891487E-2</v>
      </c>
      <c r="O1476" s="499">
        <v>15486.232653900001</v>
      </c>
      <c r="P1476" s="499">
        <v>1138.3417318659999</v>
      </c>
      <c r="Q1476" s="499">
        <v>1013.702781965</v>
      </c>
      <c r="R1476" s="499">
        <v>32.863381769999997</v>
      </c>
      <c r="S1476" s="499">
        <v>3.5299847999999998</v>
      </c>
      <c r="T1476" s="499">
        <v>0.67978879999999997</v>
      </c>
      <c r="U1476" s="499">
        <v>37.149798269999998</v>
      </c>
      <c r="V1476" s="499">
        <v>28.239920000000001</v>
      </c>
      <c r="W1476" s="499">
        <v>4.5319467000000007</v>
      </c>
    </row>
    <row r="1477" spans="1:23" customFormat="1" x14ac:dyDescent="0.3">
      <c r="A1477" s="225" t="s">
        <v>805</v>
      </c>
      <c r="B1477" s="496" t="s">
        <v>494</v>
      </c>
      <c r="C1477" s="496" t="s">
        <v>261</v>
      </c>
      <c r="D1477" s="496" t="s">
        <v>510</v>
      </c>
      <c r="E1477" s="497">
        <v>207.33465000000001</v>
      </c>
      <c r="F1477" s="498">
        <v>51.937569943084767</v>
      </c>
      <c r="G1477" s="498">
        <v>3.8177977546589537</v>
      </c>
      <c r="H1477" s="498">
        <v>3.399558748356823</v>
      </c>
      <c r="I1477" s="498">
        <v>9.7669620876201832E-2</v>
      </c>
      <c r="J1477" s="498">
        <v>1.1838936714147874E-2</v>
      </c>
      <c r="K1477" s="498">
        <v>2.2798894444319845E-3</v>
      </c>
      <c r="L1477" s="498">
        <v>0.11040865533088659</v>
      </c>
      <c r="M1477" s="498">
        <v>9.4711486960814301E-2</v>
      </c>
      <c r="N1477" s="498">
        <v>1.5199310872543493E-2</v>
      </c>
      <c r="O1477" s="499">
        <v>10768.457886</v>
      </c>
      <c r="P1477" s="499">
        <v>791.56176123300008</v>
      </c>
      <c r="Q1477" s="499">
        <v>704.84632324500001</v>
      </c>
      <c r="R1477" s="499">
        <v>20.25029666</v>
      </c>
      <c r="S1477" s="499">
        <v>2.4546217999999995</v>
      </c>
      <c r="T1477" s="499">
        <v>0.47270007999999997</v>
      </c>
      <c r="U1477" s="499">
        <v>22.891539910000006</v>
      </c>
      <c r="V1477" s="499">
        <v>19.636972999999998</v>
      </c>
      <c r="W1477" s="499">
        <v>3.1513437999999998</v>
      </c>
    </row>
    <row r="1478" spans="1:23" customFormat="1" x14ac:dyDescent="0.3">
      <c r="A1478" s="225" t="s">
        <v>806</v>
      </c>
      <c r="B1478" s="496" t="s">
        <v>494</v>
      </c>
      <c r="C1478" s="496" t="s">
        <v>261</v>
      </c>
      <c r="D1478" s="496" t="s">
        <v>512</v>
      </c>
      <c r="E1478" s="497">
        <v>267.76672000000002</v>
      </c>
      <c r="F1478" s="498">
        <v>51.937670106277587</v>
      </c>
      <c r="G1478" s="498">
        <v>3.8177884444004091</v>
      </c>
      <c r="H1478" s="498">
        <v>3.3994949051808971</v>
      </c>
      <c r="I1478" s="498">
        <v>8.9582426561448714E-2</v>
      </c>
      <c r="J1478" s="498">
        <v>1.1838833817735079E-2</v>
      </c>
      <c r="K1478" s="498">
        <v>2.2798684616221164E-3</v>
      </c>
      <c r="L1478" s="498">
        <v>0.10126669636166885</v>
      </c>
      <c r="M1478" s="498">
        <v>9.4710455429263193E-2</v>
      </c>
      <c r="N1478" s="498">
        <v>1.5199224907411943E-2</v>
      </c>
      <c r="O1478" s="499">
        <v>13907.179568800002</v>
      </c>
      <c r="P1478" s="499">
        <v>1022.276689411</v>
      </c>
      <c r="Q1478" s="499">
        <v>910.27160041699995</v>
      </c>
      <c r="R1478" s="499">
        <v>23.987192530000002</v>
      </c>
      <c r="S1478" s="499">
        <v>3.1700457000000002</v>
      </c>
      <c r="T1478" s="499">
        <v>0.61047289999999998</v>
      </c>
      <c r="U1478" s="499">
        <v>27.115851130000003</v>
      </c>
      <c r="V1478" s="499">
        <v>25.360308</v>
      </c>
      <c r="W1478" s="499">
        <v>4.0698466</v>
      </c>
    </row>
    <row r="1479" spans="1:23" customFormat="1" x14ac:dyDescent="0.3">
      <c r="A1479" s="225" t="s">
        <v>807</v>
      </c>
      <c r="B1479" s="496" t="s">
        <v>494</v>
      </c>
      <c r="C1479" s="496" t="s">
        <v>261</v>
      </c>
      <c r="D1479" s="496" t="s">
        <v>514</v>
      </c>
      <c r="E1479" s="497">
        <v>214.32074</v>
      </c>
      <c r="F1479" s="498">
        <v>51.937694799392723</v>
      </c>
      <c r="G1479" s="498">
        <v>3.817792566389048</v>
      </c>
      <c r="H1479" s="498">
        <v>3.3852053547874088</v>
      </c>
      <c r="I1479" s="498">
        <v>4.9106889281923909E-2</v>
      </c>
      <c r="J1479" s="498">
        <v>1.1838590609569564E-2</v>
      </c>
      <c r="K1479" s="498">
        <v>2.2798094575447996E-3</v>
      </c>
      <c r="L1479" s="498">
        <v>5.5511927730372709E-2</v>
      </c>
      <c r="M1479" s="498">
        <v>9.4708706212940474E-2</v>
      </c>
      <c r="N1479" s="498">
        <v>1.5198808570743082E-2</v>
      </c>
      <c r="O1479" s="499">
        <v>11131.325183299999</v>
      </c>
      <c r="P1479" s="499">
        <v>818.23212799499993</v>
      </c>
      <c r="Q1479" s="499">
        <v>725.51971669</v>
      </c>
      <c r="R1479" s="499">
        <v>10.52462485</v>
      </c>
      <c r="S1479" s="499">
        <v>2.5372555000000001</v>
      </c>
      <c r="T1479" s="499">
        <v>0.48861045000000003</v>
      </c>
      <c r="U1479" s="499">
        <v>11.89735743</v>
      </c>
      <c r="V1479" s="499">
        <v>20.29804</v>
      </c>
      <c r="W1479" s="499">
        <v>3.2574198999999999</v>
      </c>
    </row>
    <row r="1480" spans="1:23" customFormat="1" x14ac:dyDescent="0.3">
      <c r="A1480" s="225" t="s">
        <v>808</v>
      </c>
      <c r="B1480" s="496" t="s">
        <v>494</v>
      </c>
      <c r="C1480" s="496" t="s">
        <v>261</v>
      </c>
      <c r="D1480" s="496" t="s">
        <v>516</v>
      </c>
      <c r="E1480" s="497">
        <v>340.24959000000001</v>
      </c>
      <c r="F1480" s="498">
        <v>51.93805707745306</v>
      </c>
      <c r="G1480" s="498">
        <v>3.5109852230240746</v>
      </c>
      <c r="H1480" s="498">
        <v>2.855501821662739</v>
      </c>
      <c r="I1480" s="498">
        <v>4.9106938850389213E-2</v>
      </c>
      <c r="J1480" s="498">
        <v>1.1838774588971583E-2</v>
      </c>
      <c r="K1480" s="498">
        <v>2.2798411013515104E-3</v>
      </c>
      <c r="L1480" s="498">
        <v>5.551187553231144E-2</v>
      </c>
      <c r="M1480" s="498">
        <v>9.4710144985038769E-2</v>
      </c>
      <c r="N1480" s="498">
        <v>1.5199014053183723E-2</v>
      </c>
      <c r="O1480" s="499">
        <v>17671.902626000003</v>
      </c>
      <c r="P1480" s="499">
        <v>1194.61128263</v>
      </c>
      <c r="Q1480" s="499">
        <v>971.58332406500006</v>
      </c>
      <c r="R1480" s="499">
        <v>16.708615810000001</v>
      </c>
      <c r="S1480" s="499">
        <v>4.0281381999999999</v>
      </c>
      <c r="T1480" s="499">
        <v>0.77571499999999993</v>
      </c>
      <c r="U1480" s="499">
        <v>18.88789289</v>
      </c>
      <c r="V1480" s="499">
        <v>32.225088</v>
      </c>
      <c r="W1480" s="499">
        <v>5.1714583000000003</v>
      </c>
    </row>
    <row r="1481" spans="1:23" customFormat="1" x14ac:dyDescent="0.3">
      <c r="A1481" s="225" t="s">
        <v>809</v>
      </c>
      <c r="B1481" s="496" t="s">
        <v>494</v>
      </c>
      <c r="C1481" s="496" t="s">
        <v>261</v>
      </c>
      <c r="D1481" s="496" t="s">
        <v>518</v>
      </c>
      <c r="E1481" s="497">
        <v>351.02870999999999</v>
      </c>
      <c r="F1481" s="498">
        <v>51.937838783614019</v>
      </c>
      <c r="G1481" s="498">
        <v>3.5000537216742189</v>
      </c>
      <c r="H1481" s="498">
        <v>2.6443579668625965</v>
      </c>
      <c r="I1481" s="498">
        <v>4.9106760270406377E-2</v>
      </c>
      <c r="J1481" s="498">
        <v>1.1838686641898893E-2</v>
      </c>
      <c r="K1481" s="498">
        <v>2.2798309004411635E-3</v>
      </c>
      <c r="L1481" s="498">
        <v>5.5511706264709811E-2</v>
      </c>
      <c r="M1481" s="498">
        <v>9.4709589423611532E-2</v>
      </c>
      <c r="N1481" s="498">
        <v>1.519894911159831E-2</v>
      </c>
      <c r="O1481" s="499">
        <v>18231.672548399998</v>
      </c>
      <c r="P1481" s="499">
        <v>1228.6193428500001</v>
      </c>
      <c r="Q1481" s="499">
        <v>928.24556588599989</v>
      </c>
      <c r="R1481" s="499">
        <v>17.237882710000001</v>
      </c>
      <c r="S1481" s="499">
        <v>4.1557189000000001</v>
      </c>
      <c r="T1481" s="499">
        <v>0.8002861</v>
      </c>
      <c r="U1481" s="499">
        <v>19.486202640000002</v>
      </c>
      <c r="V1481" s="499">
        <v>33.245784999999998</v>
      </c>
      <c r="W1481" s="499">
        <v>5.3352675000000005</v>
      </c>
    </row>
    <row r="1482" spans="1:23" customFormat="1" x14ac:dyDescent="0.3">
      <c r="A1482" s="225" t="s">
        <v>810</v>
      </c>
      <c r="B1482" s="496" t="s">
        <v>494</v>
      </c>
      <c r="C1482" s="496" t="s">
        <v>261</v>
      </c>
      <c r="D1482" s="496" t="s">
        <v>520</v>
      </c>
      <c r="E1482" s="497">
        <v>252.57832999999999</v>
      </c>
      <c r="F1482" s="498">
        <v>51.937802813883522</v>
      </c>
      <c r="G1482" s="498">
        <v>3.5000601995349321</v>
      </c>
      <c r="H1482" s="498">
        <v>2.6443135066812737</v>
      </c>
      <c r="I1482" s="498">
        <v>4.9106845587267918E-2</v>
      </c>
      <c r="J1482" s="498">
        <v>1.1838845794886681E-2</v>
      </c>
      <c r="K1482" s="498">
        <v>2.2798690212260096E-3</v>
      </c>
      <c r="L1482" s="498">
        <v>5.5511862240913541E-2</v>
      </c>
      <c r="M1482" s="498">
        <v>9.4710702220574511E-2</v>
      </c>
      <c r="N1482" s="498">
        <v>1.5199184743996052E-2</v>
      </c>
      <c r="O1482" s="499">
        <v>13118.3634986</v>
      </c>
      <c r="P1482" s="499">
        <v>884.03936009799986</v>
      </c>
      <c r="Q1482" s="499">
        <v>667.89628951399993</v>
      </c>
      <c r="R1482" s="499">
        <v>12.403325049999999</v>
      </c>
      <c r="S1482" s="499">
        <v>2.9902359000000005</v>
      </c>
      <c r="T1482" s="499">
        <v>0.57584551000000006</v>
      </c>
      <c r="U1482" s="499">
        <v>14.021093459999999</v>
      </c>
      <c r="V1482" s="499">
        <v>23.921870999999999</v>
      </c>
      <c r="W1482" s="499">
        <v>3.8389847000000001</v>
      </c>
    </row>
    <row r="1483" spans="1:23" customFormat="1" x14ac:dyDescent="0.3">
      <c r="A1483" s="225" t="s">
        <v>811</v>
      </c>
      <c r="B1483" s="496" t="s">
        <v>494</v>
      </c>
      <c r="C1483" s="496" t="s">
        <v>261</v>
      </c>
      <c r="D1483" s="496" t="s">
        <v>522</v>
      </c>
      <c r="E1483" s="497">
        <v>287.74376000000001</v>
      </c>
      <c r="F1483" s="498">
        <v>35.852588137445622</v>
      </c>
      <c r="G1483" s="498">
        <v>1.0543016963287055</v>
      </c>
      <c r="H1483" s="498">
        <v>1.0242667159419894</v>
      </c>
      <c r="I1483" s="498">
        <v>3.7189925126438886E-2</v>
      </c>
      <c r="J1483" s="498">
        <v>1.1838623364065305E-2</v>
      </c>
      <c r="K1483" s="498">
        <v>2.2798106898999303E-3</v>
      </c>
      <c r="L1483" s="498">
        <v>4.2040645190707174E-2</v>
      </c>
      <c r="M1483" s="498">
        <v>9.4709174579493918E-2</v>
      </c>
      <c r="N1483" s="498">
        <v>1.5198804658700507E-2</v>
      </c>
      <c r="O1483" s="499">
        <v>10316.3585164</v>
      </c>
      <c r="P1483" s="499">
        <v>303.36873427599994</v>
      </c>
      <c r="Q1483" s="499">
        <v>294.72635608799999</v>
      </c>
      <c r="R1483" s="499">
        <v>10.701168890000002</v>
      </c>
      <c r="S1483" s="499">
        <v>3.4064899999999998</v>
      </c>
      <c r="T1483" s="499">
        <v>0.65600130000000001</v>
      </c>
      <c r="U1483" s="499">
        <v>12.09693332</v>
      </c>
      <c r="V1483" s="499">
        <v>27.251974000000001</v>
      </c>
      <c r="W1483" s="499">
        <v>4.3733612000000006</v>
      </c>
    </row>
    <row r="1484" spans="1:23" customFormat="1" x14ac:dyDescent="0.3">
      <c r="A1484" s="225" t="s">
        <v>812</v>
      </c>
      <c r="B1484" s="496" t="s">
        <v>494</v>
      </c>
      <c r="C1484" s="496" t="s">
        <v>261</v>
      </c>
      <c r="D1484" s="496" t="s">
        <v>524</v>
      </c>
      <c r="E1484" s="497">
        <v>264.29936000000004</v>
      </c>
      <c r="F1484" s="498">
        <v>34.34111014608586</v>
      </c>
      <c r="G1484" s="498">
        <v>1.0167250436815283</v>
      </c>
      <c r="H1484" s="498">
        <v>1.015958151465066</v>
      </c>
      <c r="I1484" s="498">
        <v>3.7190076283196448E-2</v>
      </c>
      <c r="J1484" s="498">
        <v>1.1838753601219464E-2</v>
      </c>
      <c r="K1484" s="498">
        <v>2.2798148281554672E-3</v>
      </c>
      <c r="L1484" s="498">
        <v>4.204078023495781E-2</v>
      </c>
      <c r="M1484" s="498">
        <v>9.4709938003633448E-2</v>
      </c>
      <c r="N1484" s="498">
        <v>1.5198852921929133E-2</v>
      </c>
      <c r="O1484" s="499">
        <v>9076.3334333000003</v>
      </c>
      <c r="P1484" s="499">
        <v>268.71977834099999</v>
      </c>
      <c r="Q1484" s="499">
        <v>268.51708921900001</v>
      </c>
      <c r="R1484" s="499">
        <v>9.8293133600000004</v>
      </c>
      <c r="S1484" s="499">
        <v>3.1289750000000001</v>
      </c>
      <c r="T1484" s="499">
        <v>0.60255360000000002</v>
      </c>
      <c r="U1484" s="499">
        <v>11.11135131</v>
      </c>
      <c r="V1484" s="499">
        <v>25.031776000000001</v>
      </c>
      <c r="W1484" s="499">
        <v>4.0170471000000001</v>
      </c>
    </row>
    <row r="1485" spans="1:23" customFormat="1" x14ac:dyDescent="0.3">
      <c r="A1485" s="225" t="s">
        <v>813</v>
      </c>
      <c r="B1485" s="496" t="s">
        <v>494</v>
      </c>
      <c r="C1485" s="496" t="s">
        <v>261</v>
      </c>
      <c r="D1485" s="496" t="s">
        <v>526</v>
      </c>
      <c r="E1485" s="497">
        <v>334.53617000000003</v>
      </c>
      <c r="F1485" s="498">
        <v>34.037500164481465</v>
      </c>
      <c r="G1485" s="498">
        <v>1.0167232579962877</v>
      </c>
      <c r="H1485" s="498">
        <v>0.97831294262441015</v>
      </c>
      <c r="I1485" s="498">
        <v>3.5291892831797525E-2</v>
      </c>
      <c r="J1485" s="498">
        <v>1.1838920437213111E-2</v>
      </c>
      <c r="K1485" s="498">
        <v>2.2798802293934315E-3</v>
      </c>
      <c r="L1485" s="498">
        <v>3.9895011143339147E-2</v>
      </c>
      <c r="M1485" s="498">
        <v>9.4711474696443129E-2</v>
      </c>
      <c r="N1485" s="498">
        <v>1.5199298778365282E-2</v>
      </c>
      <c r="O1485" s="499">
        <v>11386.774941399999</v>
      </c>
      <c r="P1485" s="499">
        <v>340.13070468000001</v>
      </c>
      <c r="Q1485" s="499">
        <v>327.28106488699996</v>
      </c>
      <c r="R1485" s="499">
        <v>11.80641466</v>
      </c>
      <c r="S1485" s="499">
        <v>3.9605470999999999</v>
      </c>
      <c r="T1485" s="499">
        <v>0.7627024</v>
      </c>
      <c r="U1485" s="499">
        <v>13.34632423</v>
      </c>
      <c r="V1485" s="499">
        <v>31.684414</v>
      </c>
      <c r="W1485" s="499">
        <v>5.0847152000000007</v>
      </c>
    </row>
    <row r="1486" spans="1:23" customFormat="1" x14ac:dyDescent="0.3">
      <c r="A1486" s="225" t="s">
        <v>814</v>
      </c>
      <c r="B1486" s="496" t="s">
        <v>494</v>
      </c>
      <c r="C1486" s="496" t="s">
        <v>261</v>
      </c>
      <c r="D1486" s="496" t="s">
        <v>528</v>
      </c>
      <c r="E1486" s="497">
        <v>239.60628</v>
      </c>
      <c r="F1486" s="498">
        <v>33.734768184289663</v>
      </c>
      <c r="G1486" s="498">
        <v>1.0167237442607933</v>
      </c>
      <c r="H1486" s="498">
        <v>0.95191204647056826</v>
      </c>
      <c r="I1486" s="498">
        <v>3.3403230858556794E-2</v>
      </c>
      <c r="J1486" s="498">
        <v>1.183877526081537E-2</v>
      </c>
      <c r="K1486" s="498">
        <v>2.2798383665069213E-3</v>
      </c>
      <c r="L1486" s="498">
        <v>3.7759961341580862E-2</v>
      </c>
      <c r="M1486" s="498">
        <v>9.4710017617234396E-2</v>
      </c>
      <c r="N1486" s="498">
        <v>1.5198993532222942E-2</v>
      </c>
      <c r="O1486" s="499">
        <v>8083.0623113000001</v>
      </c>
      <c r="P1486" s="499">
        <v>243.61339415</v>
      </c>
      <c r="Q1486" s="499">
        <v>228.08410434199999</v>
      </c>
      <c r="R1486" s="499">
        <v>8.0036238859999997</v>
      </c>
      <c r="S1486" s="499">
        <v>2.8366449000000005</v>
      </c>
      <c r="T1486" s="499">
        <v>0.54626359000000002</v>
      </c>
      <c r="U1486" s="499">
        <v>9.0475238699999991</v>
      </c>
      <c r="V1486" s="499">
        <v>22.693114999999999</v>
      </c>
      <c r="W1486" s="499">
        <v>3.6417742999999994</v>
      </c>
    </row>
    <row r="1487" spans="1:23" customFormat="1" x14ac:dyDescent="0.3">
      <c r="A1487" s="225" t="s">
        <v>815</v>
      </c>
      <c r="B1487" s="496" t="s">
        <v>494</v>
      </c>
      <c r="C1487" s="496" t="s">
        <v>261</v>
      </c>
      <c r="D1487" s="496" t="s">
        <v>530</v>
      </c>
      <c r="E1487" s="497">
        <v>404.87449999999995</v>
      </c>
      <c r="F1487" s="498">
        <v>33.431802720102155</v>
      </c>
      <c r="G1487" s="498">
        <v>1.0167258623153594</v>
      </c>
      <c r="H1487" s="498">
        <v>0.92257140965163298</v>
      </c>
      <c r="I1487" s="498">
        <v>3.1524617356736472E-2</v>
      </c>
      <c r="J1487" s="498">
        <v>1.1838773002498307E-2</v>
      </c>
      <c r="K1487" s="498">
        <v>2.2798412841510151E-3</v>
      </c>
      <c r="L1487" s="498">
        <v>3.5636363663308017E-2</v>
      </c>
      <c r="M1487" s="498">
        <v>9.4710183032025996E-2</v>
      </c>
      <c r="N1487" s="498">
        <v>1.5199025870979776E-2</v>
      </c>
      <c r="O1487" s="499">
        <v>13535.684410399999</v>
      </c>
      <c r="P1487" s="499">
        <v>411.64637514199995</v>
      </c>
      <c r="Q1487" s="499">
        <v>373.52563819700003</v>
      </c>
      <c r="R1487" s="499">
        <v>12.76351369</v>
      </c>
      <c r="S1487" s="499">
        <v>4.7932173000000002</v>
      </c>
      <c r="T1487" s="499">
        <v>0.92304960000000003</v>
      </c>
      <c r="U1487" s="499">
        <v>14.428254920000001</v>
      </c>
      <c r="V1487" s="499">
        <v>38.345738000000004</v>
      </c>
      <c r="W1487" s="499">
        <v>6.1536980000000003</v>
      </c>
    </row>
    <row r="1488" spans="1:23" customFormat="1" x14ac:dyDescent="0.3">
      <c r="A1488" s="225" t="s">
        <v>816</v>
      </c>
      <c r="B1488" s="496" t="s">
        <v>494</v>
      </c>
      <c r="C1488" s="496" t="s">
        <v>261</v>
      </c>
      <c r="D1488" s="496" t="s">
        <v>532</v>
      </c>
      <c r="E1488" s="497">
        <v>249.46340000000004</v>
      </c>
      <c r="F1488" s="498">
        <v>33.069085183237291</v>
      </c>
      <c r="G1488" s="498">
        <v>1.0116966850928832</v>
      </c>
      <c r="H1488" s="498">
        <v>0.5907732020208174</v>
      </c>
      <c r="I1488" s="498">
        <v>2.2460033199258888E-2</v>
      </c>
      <c r="J1488" s="498">
        <v>1.1838739470399264E-2</v>
      </c>
      <c r="K1488" s="498">
        <v>2.2798343564627115E-3</v>
      </c>
      <c r="L1488" s="498">
        <v>2.5389491360255648E-2</v>
      </c>
      <c r="M1488" s="498">
        <v>9.4710129822651326E-2</v>
      </c>
      <c r="N1488" s="498">
        <v>1.5198998730875948E-2</v>
      </c>
      <c r="O1488" s="499">
        <v>8249.5264246999996</v>
      </c>
      <c r="P1488" s="499">
        <v>252.38129483199998</v>
      </c>
      <c r="Q1488" s="499">
        <v>147.37629160500001</v>
      </c>
      <c r="R1488" s="499">
        <v>5.6029562460000006</v>
      </c>
      <c r="S1488" s="499">
        <v>2.9533322000000002</v>
      </c>
      <c r="T1488" s="499">
        <v>0.56873523000000004</v>
      </c>
      <c r="U1488" s="499">
        <v>6.3337488390000001</v>
      </c>
      <c r="V1488" s="499">
        <v>23.626711</v>
      </c>
      <c r="W1488" s="499">
        <v>3.7915938999999996</v>
      </c>
    </row>
    <row r="1489" spans="1:23" customFormat="1" x14ac:dyDescent="0.3">
      <c r="A1489" s="225" t="s">
        <v>817</v>
      </c>
      <c r="B1489" s="496" t="s">
        <v>494</v>
      </c>
      <c r="C1489" s="496" t="s">
        <v>261</v>
      </c>
      <c r="D1489" s="496" t="s">
        <v>534</v>
      </c>
      <c r="E1489" s="497">
        <v>264.89006000000001</v>
      </c>
      <c r="F1489" s="498">
        <v>33.037405781100283</v>
      </c>
      <c r="G1489" s="498">
        <v>1.0082454681500697</v>
      </c>
      <c r="H1489" s="498">
        <v>0.58977880020110984</v>
      </c>
      <c r="I1489" s="498">
        <v>2.236281501842689E-2</v>
      </c>
      <c r="J1489" s="498">
        <v>1.183876020111891E-2</v>
      </c>
      <c r="K1489" s="498">
        <v>2.2798363970320365E-3</v>
      </c>
      <c r="L1489" s="498">
        <v>2.527958339395597E-2</v>
      </c>
      <c r="M1489" s="498">
        <v>9.4710073303618858E-2</v>
      </c>
      <c r="N1489" s="498">
        <v>1.5199001049718512E-2</v>
      </c>
      <c r="O1489" s="499">
        <v>8751.2803996000002</v>
      </c>
      <c r="P1489" s="499">
        <v>267.07420255300002</v>
      </c>
      <c r="Q1489" s="499">
        <v>156.22654177199999</v>
      </c>
      <c r="R1489" s="499">
        <v>5.9236874119999996</v>
      </c>
      <c r="S1489" s="499">
        <v>3.1359699000000001</v>
      </c>
      <c r="T1489" s="499">
        <v>0.60390599999999994</v>
      </c>
      <c r="U1489" s="499">
        <v>6.6963103620000002</v>
      </c>
      <c r="V1489" s="499">
        <v>25.087757</v>
      </c>
      <c r="W1489" s="499">
        <v>4.0260642999999998</v>
      </c>
    </row>
    <row r="1490" spans="1:23" customFormat="1" x14ac:dyDescent="0.3">
      <c r="A1490" s="225" t="s">
        <v>818</v>
      </c>
      <c r="B1490" s="496" t="s">
        <v>494</v>
      </c>
      <c r="C1490" s="496" t="s">
        <v>261</v>
      </c>
      <c r="D1490" s="496" t="s">
        <v>536</v>
      </c>
      <c r="E1490" s="497">
        <v>85.137789999999995</v>
      </c>
      <c r="F1490" s="498">
        <v>33.037346899772714</v>
      </c>
      <c r="G1490" s="498">
        <v>1.0082449104257931</v>
      </c>
      <c r="H1490" s="498">
        <v>0.58977893864757369</v>
      </c>
      <c r="I1490" s="498">
        <v>2.2362834318344418E-2</v>
      </c>
      <c r="J1490" s="498">
        <v>1.183875750122243E-2</v>
      </c>
      <c r="K1490" s="498">
        <v>2.2798381306350563E-3</v>
      </c>
      <c r="L1490" s="498">
        <v>2.5279609066667107E-2</v>
      </c>
      <c r="M1490" s="498">
        <v>9.4710038867581614E-2</v>
      </c>
      <c r="N1490" s="498">
        <v>1.5198933399610211E-2</v>
      </c>
      <c r="O1490" s="499">
        <v>2812.72670251</v>
      </c>
      <c r="P1490" s="499">
        <v>85.839743452399972</v>
      </c>
      <c r="Q1490" s="499">
        <v>50.212475425000008</v>
      </c>
      <c r="R1490" s="499">
        <v>1.9039222920000001</v>
      </c>
      <c r="S1490" s="499">
        <v>1.00792565</v>
      </c>
      <c r="T1490" s="499">
        <v>0.19410037999999999</v>
      </c>
      <c r="U1490" s="499">
        <v>2.152250048</v>
      </c>
      <c r="V1490" s="499">
        <v>8.0634034000000003</v>
      </c>
      <c r="W1490" s="499">
        <v>1.2940036000000001</v>
      </c>
    </row>
    <row r="1491" spans="1:23" customFormat="1" x14ac:dyDescent="0.3">
      <c r="A1491" s="225" t="s">
        <v>819</v>
      </c>
      <c r="B1491" s="496" t="s">
        <v>494</v>
      </c>
      <c r="C1491" s="496" t="s">
        <v>261</v>
      </c>
      <c r="D1491" s="496" t="s">
        <v>538</v>
      </c>
      <c r="E1491" s="497">
        <v>233.55149</v>
      </c>
      <c r="F1491" s="498">
        <v>33.037301940998105</v>
      </c>
      <c r="G1491" s="498">
        <v>1.0082443863021384</v>
      </c>
      <c r="H1491" s="498">
        <v>0.58462185024809732</v>
      </c>
      <c r="I1491" s="498">
        <v>2.2362756289844264E-2</v>
      </c>
      <c r="J1491" s="498">
        <v>1.1838726441008789E-2</v>
      </c>
      <c r="K1491" s="498">
        <v>2.2798322973662036E-3</v>
      </c>
      <c r="L1491" s="498">
        <v>2.5279541967383724E-2</v>
      </c>
      <c r="M1491" s="498">
        <v>9.4709791832199394E-2</v>
      </c>
      <c r="N1491" s="498">
        <v>1.5198941783672627E-2</v>
      </c>
      <c r="O1491" s="499">
        <v>7715.9110939000002</v>
      </c>
      <c r="P1491" s="499">
        <v>235.47697870500002</v>
      </c>
      <c r="Q1491" s="499">
        <v>136.53930421199999</v>
      </c>
      <c r="R1491" s="499">
        <v>5.2228550519999999</v>
      </c>
      <c r="S1491" s="499">
        <v>2.7649521999999997</v>
      </c>
      <c r="T1491" s="499">
        <v>0.53245822999999992</v>
      </c>
      <c r="U1491" s="499">
        <v>5.9040746930000001</v>
      </c>
      <c r="V1491" s="499">
        <v>22.119612999999998</v>
      </c>
      <c r="W1491" s="499">
        <v>3.5497354999999997</v>
      </c>
    </row>
    <row r="1492" spans="1:23" customFormat="1" x14ac:dyDescent="0.3">
      <c r="A1492" s="225" t="s">
        <v>820</v>
      </c>
      <c r="B1492" s="496" t="s">
        <v>494</v>
      </c>
      <c r="C1492" s="496" t="s">
        <v>261</v>
      </c>
      <c r="D1492" s="496" t="s">
        <v>540</v>
      </c>
      <c r="E1492" s="497">
        <v>337.68391000000003</v>
      </c>
      <c r="F1492" s="498">
        <v>33.037332153018482</v>
      </c>
      <c r="G1492" s="498">
        <v>1.008246138156242</v>
      </c>
      <c r="H1492" s="498">
        <v>0.58462287586044592</v>
      </c>
      <c r="I1492" s="498">
        <v>2.236280982413405E-2</v>
      </c>
      <c r="J1492" s="498">
        <v>1.1838731374556757E-2</v>
      </c>
      <c r="K1492" s="498">
        <v>2.2798350090177527E-3</v>
      </c>
      <c r="L1492" s="498">
        <v>2.5279593895960278E-2</v>
      </c>
      <c r="M1492" s="498">
        <v>9.4709851588723901E-2</v>
      </c>
      <c r="N1492" s="498">
        <v>1.519896491366734E-2</v>
      </c>
      <c r="O1492" s="499">
        <v>11156.1754974</v>
      </c>
      <c r="P1492" s="499">
        <v>340.46849817500004</v>
      </c>
      <c r="Q1492" s="499">
        <v>197.41773859599999</v>
      </c>
      <c r="R1492" s="499">
        <v>7.5515610599999992</v>
      </c>
      <c r="S1492" s="499">
        <v>3.9977491000000005</v>
      </c>
      <c r="T1492" s="499">
        <v>0.76986360000000009</v>
      </c>
      <c r="U1492" s="499">
        <v>8.5365121100000003</v>
      </c>
      <c r="V1492" s="499">
        <v>31.981993000000003</v>
      </c>
      <c r="W1492" s="499">
        <v>5.1324459000000004</v>
      </c>
    </row>
    <row r="1493" spans="1:23" customFormat="1" x14ac:dyDescent="0.3">
      <c r="A1493" s="225" t="s">
        <v>821</v>
      </c>
      <c r="B1493" s="496" t="s">
        <v>494</v>
      </c>
      <c r="C1493" s="496" t="s">
        <v>261</v>
      </c>
      <c r="D1493" s="496" t="s">
        <v>542</v>
      </c>
      <c r="E1493" s="497">
        <v>277.16874000000001</v>
      </c>
      <c r="F1493" s="498">
        <v>32.369022740443242</v>
      </c>
      <c r="G1493" s="498">
        <v>0.89327823604494516</v>
      </c>
      <c r="H1493" s="498">
        <v>0.45709618267557883</v>
      </c>
      <c r="I1493" s="498">
        <v>1.8408742576814401E-2</v>
      </c>
      <c r="J1493" s="498">
        <v>1.1838749203824356E-2</v>
      </c>
      <c r="K1493" s="498">
        <v>2.2798364635203809E-3</v>
      </c>
      <c r="L1493" s="498">
        <v>2.0809775128320745E-2</v>
      </c>
      <c r="M1493" s="498">
        <v>9.4709785814951569E-2</v>
      </c>
      <c r="N1493" s="498">
        <v>1.5198969046797985E-2</v>
      </c>
      <c r="O1493" s="499">
        <v>8971.6812480000008</v>
      </c>
      <c r="P1493" s="499">
        <v>247.58880315400003</v>
      </c>
      <c r="Q1493" s="499">
        <v>126.69277301100001</v>
      </c>
      <c r="R1493" s="499">
        <v>5.1023279850000005</v>
      </c>
      <c r="S1493" s="499">
        <v>3.2813311999999999</v>
      </c>
      <c r="T1493" s="499">
        <v>0.6318994</v>
      </c>
      <c r="U1493" s="499">
        <v>5.7678191519999995</v>
      </c>
      <c r="V1493" s="499">
        <v>26.250592000000001</v>
      </c>
      <c r="W1493" s="499">
        <v>4.212679099999999</v>
      </c>
    </row>
    <row r="1494" spans="1:23" customFormat="1" x14ac:dyDescent="0.3">
      <c r="A1494" s="225" t="s">
        <v>822</v>
      </c>
      <c r="B1494" s="496" t="s">
        <v>494</v>
      </c>
      <c r="C1494" s="496" t="s">
        <v>261</v>
      </c>
      <c r="D1494" s="496" t="s">
        <v>544</v>
      </c>
      <c r="E1494" s="497">
        <v>421.75229999999999</v>
      </c>
      <c r="F1494" s="498">
        <v>32.17163522949371</v>
      </c>
      <c r="G1494" s="498">
        <v>0.86416391310729079</v>
      </c>
      <c r="H1494" s="498">
        <v>0.45137039561135772</v>
      </c>
      <c r="I1494" s="498">
        <v>1.8408792767698006E-2</v>
      </c>
      <c r="J1494" s="498">
        <v>1.1838786652734317E-2</v>
      </c>
      <c r="K1494" s="498">
        <v>2.2798424572906895E-3</v>
      </c>
      <c r="L1494" s="498">
        <v>2.0809863182725975E-2</v>
      </c>
      <c r="M1494" s="498">
        <v>9.4710350127314047E-2</v>
      </c>
      <c r="N1494" s="498">
        <v>1.5199030331310582E-2</v>
      </c>
      <c r="O1494" s="499">
        <v>13568.4611528</v>
      </c>
      <c r="P1494" s="499">
        <v>364.46311793000001</v>
      </c>
      <c r="Q1494" s="499">
        <v>190.36650250100001</v>
      </c>
      <c r="R1494" s="499">
        <v>7.7639506899999997</v>
      </c>
      <c r="S1494" s="499">
        <v>4.9930354999999995</v>
      </c>
      <c r="T1494" s="499">
        <v>0.96152879999999996</v>
      </c>
      <c r="U1494" s="499">
        <v>8.7766076599999998</v>
      </c>
      <c r="V1494" s="499">
        <v>39.944307999999992</v>
      </c>
      <c r="W1494" s="499">
        <v>6.4102259999999998</v>
      </c>
    </row>
    <row r="1495" spans="1:23" customFormat="1" x14ac:dyDescent="0.3">
      <c r="A1495" s="225" t="s">
        <v>823</v>
      </c>
      <c r="B1495" s="496" t="s">
        <v>494</v>
      </c>
      <c r="C1495" s="496" t="s">
        <v>261</v>
      </c>
      <c r="D1495" s="496" t="s">
        <v>546</v>
      </c>
      <c r="E1495" s="497">
        <v>318.70149000000004</v>
      </c>
      <c r="F1495" s="498">
        <v>27.382293875061578</v>
      </c>
      <c r="G1495" s="498">
        <v>0.82792642110019621</v>
      </c>
      <c r="H1495" s="498">
        <v>0.43987727897663731</v>
      </c>
      <c r="I1495" s="498">
        <v>1.6471712121584367E-2</v>
      </c>
      <c r="J1495" s="498">
        <v>1.1838762661574E-2</v>
      </c>
      <c r="K1495" s="498">
        <v>2.2798362191529132E-3</v>
      </c>
      <c r="L1495" s="498">
        <v>1.8620130285553416E-2</v>
      </c>
      <c r="M1495" s="498">
        <v>9.4709961977272203E-2</v>
      </c>
      <c r="N1495" s="498">
        <v>1.5198985734268138E-2</v>
      </c>
      <c r="O1495" s="499">
        <v>8726.7778576000001</v>
      </c>
      <c r="P1495" s="499">
        <v>263.861384015</v>
      </c>
      <c r="Q1495" s="499">
        <v>140.189544227</v>
      </c>
      <c r="R1495" s="499">
        <v>5.2495591959999999</v>
      </c>
      <c r="S1495" s="499">
        <v>3.7730313</v>
      </c>
      <c r="T1495" s="499">
        <v>0.72658719999999999</v>
      </c>
      <c r="U1495" s="499">
        <v>5.9342632660000003</v>
      </c>
      <c r="V1495" s="499">
        <v>30.184206</v>
      </c>
      <c r="W1495" s="499">
        <v>4.8439394</v>
      </c>
    </row>
    <row r="1496" spans="1:23" customFormat="1" x14ac:dyDescent="0.3">
      <c r="A1496" s="225" t="s">
        <v>824</v>
      </c>
      <c r="B1496" s="496" t="s">
        <v>494</v>
      </c>
      <c r="C1496" s="496" t="s">
        <v>261</v>
      </c>
      <c r="D1496" s="496" t="s">
        <v>548</v>
      </c>
      <c r="E1496" s="497">
        <v>773.82299999999998</v>
      </c>
      <c r="F1496" s="498">
        <v>27.203717356036201</v>
      </c>
      <c r="G1496" s="498">
        <v>0.80155269273852037</v>
      </c>
      <c r="H1496" s="498">
        <v>0.43489927299653797</v>
      </c>
      <c r="I1496" s="498">
        <v>1.6471712859400661E-2</v>
      </c>
      <c r="J1496" s="498">
        <v>1.1838752402035092E-2</v>
      </c>
      <c r="K1496" s="498">
        <v>2.2798367326895171E-3</v>
      </c>
      <c r="L1496" s="498">
        <v>1.8620115517372839E-2</v>
      </c>
      <c r="M1496" s="498">
        <v>9.4709999573545908E-2</v>
      </c>
      <c r="N1496" s="498">
        <v>1.5198977027046236E-2</v>
      </c>
      <c r="O1496" s="499">
        <v>21050.862175599999</v>
      </c>
      <c r="P1496" s="499">
        <v>620.25990935300001</v>
      </c>
      <c r="Q1496" s="499">
        <v>336.535060128</v>
      </c>
      <c r="R1496" s="499">
        <v>12.746190259999999</v>
      </c>
      <c r="S1496" s="499">
        <v>9.1610989000000007</v>
      </c>
      <c r="T1496" s="499">
        <v>1.7641901000000002</v>
      </c>
      <c r="U1496" s="499">
        <v>14.408673650000001</v>
      </c>
      <c r="V1496" s="499">
        <v>73.288776000000013</v>
      </c>
      <c r="W1496" s="499">
        <v>11.761317999999999</v>
      </c>
    </row>
    <row r="1497" spans="1:23" customFormat="1" x14ac:dyDescent="0.3">
      <c r="A1497" s="225" t="s">
        <v>825</v>
      </c>
      <c r="B1497" s="496" t="s">
        <v>494</v>
      </c>
      <c r="C1497" s="496" t="s">
        <v>261</v>
      </c>
      <c r="D1497" s="496" t="s">
        <v>550</v>
      </c>
      <c r="E1497" s="497">
        <v>795.75650000000007</v>
      </c>
      <c r="F1497" s="498">
        <v>20.965794913896399</v>
      </c>
      <c r="G1497" s="498">
        <v>0.63943901512083146</v>
      </c>
      <c r="H1497" s="498">
        <v>0.28606320581987077</v>
      </c>
      <c r="I1497" s="498">
        <v>1.473844080444206E-2</v>
      </c>
      <c r="J1497" s="498">
        <v>1.183874313310667E-2</v>
      </c>
      <c r="K1497" s="498">
        <v>2.2798307019798142E-3</v>
      </c>
      <c r="L1497" s="498">
        <v>1.6660782023144013E-2</v>
      </c>
      <c r="M1497" s="498">
        <v>9.4709992315488475E-2</v>
      </c>
      <c r="N1497" s="498">
        <v>1.5198968528689367E-2</v>
      </c>
      <c r="O1497" s="499">
        <v>16683.667580400001</v>
      </c>
      <c r="P1497" s="499">
        <v>508.837752636</v>
      </c>
      <c r="Q1497" s="499">
        <v>227.63665544200001</v>
      </c>
      <c r="R1497" s="499">
        <v>11.728210069999999</v>
      </c>
      <c r="S1497" s="499">
        <v>9.4207567999999995</v>
      </c>
      <c r="T1497" s="499">
        <v>1.8141901</v>
      </c>
      <c r="U1497" s="499">
        <v>13.257925589999999</v>
      </c>
      <c r="V1497" s="499">
        <v>75.366092000000009</v>
      </c>
      <c r="W1497" s="499">
        <v>12.094678000000002</v>
      </c>
    </row>
    <row r="1498" spans="1:23" customFormat="1" x14ac:dyDescent="0.3">
      <c r="A1498" s="225" t="s">
        <v>826</v>
      </c>
      <c r="B1498" s="496" t="s">
        <v>494</v>
      </c>
      <c r="C1498" s="496" t="s">
        <v>261</v>
      </c>
      <c r="D1498" s="496" t="s">
        <v>552</v>
      </c>
      <c r="E1498" s="497">
        <v>806.03189999999995</v>
      </c>
      <c r="F1498" s="498">
        <v>20.965801427462115</v>
      </c>
      <c r="G1498" s="498">
        <v>0.63943811090479186</v>
      </c>
      <c r="H1498" s="498">
        <v>0.28606372168148686</v>
      </c>
      <c r="I1498" s="498">
        <v>1.4738457758309566E-2</v>
      </c>
      <c r="J1498" s="498">
        <v>1.1838763453406747E-2</v>
      </c>
      <c r="K1498" s="498">
        <v>2.2798406613931785E-3</v>
      </c>
      <c r="L1498" s="498">
        <v>1.6660803933442339E-2</v>
      </c>
      <c r="M1498" s="498">
        <v>9.4710058001426511E-2</v>
      </c>
      <c r="N1498" s="498">
        <v>1.5198984060060155E-2</v>
      </c>
      <c r="O1498" s="499">
        <v>16899.104759599999</v>
      </c>
      <c r="P1498" s="499">
        <v>515.40751546500007</v>
      </c>
      <c r="Q1498" s="499">
        <v>230.57648510800001</v>
      </c>
      <c r="R1498" s="499">
        <v>11.87966711</v>
      </c>
      <c r="S1498" s="499">
        <v>9.5424210000000009</v>
      </c>
      <c r="T1498" s="499">
        <v>1.8376243000000001</v>
      </c>
      <c r="U1498" s="499">
        <v>13.429139450000001</v>
      </c>
      <c r="V1498" s="499">
        <v>76.339328000000009</v>
      </c>
      <c r="W1498" s="499">
        <v>12.250866</v>
      </c>
    </row>
    <row r="1499" spans="1:23" customFormat="1" x14ac:dyDescent="0.3">
      <c r="A1499" s="225" t="s">
        <v>827</v>
      </c>
      <c r="B1499" s="496" t="s">
        <v>494</v>
      </c>
      <c r="C1499" s="496" t="s">
        <v>261</v>
      </c>
      <c r="D1499" s="496" t="s">
        <v>554</v>
      </c>
      <c r="E1499" s="497">
        <v>811.98500000000001</v>
      </c>
      <c r="F1499" s="498">
        <v>16.647761549659169</v>
      </c>
      <c r="G1499" s="498">
        <v>0.63196971025942605</v>
      </c>
      <c r="H1499" s="498">
        <v>0.26862539892608855</v>
      </c>
      <c r="I1499" s="498">
        <v>9.4063047100623777E-3</v>
      </c>
      <c r="J1499" s="498">
        <v>1.1838768203846129E-2</v>
      </c>
      <c r="K1499" s="498">
        <v>2.2798408837601679E-3</v>
      </c>
      <c r="L1499" s="498">
        <v>1.0633167521567516E-2</v>
      </c>
      <c r="M1499" s="498">
        <v>9.4710149818038505E-2</v>
      </c>
      <c r="N1499" s="498">
        <v>1.519899382377753E-2</v>
      </c>
      <c r="O1499" s="499">
        <v>13517.732661900001</v>
      </c>
      <c r="P1499" s="499">
        <v>513.14992518500003</v>
      </c>
      <c r="Q1499" s="499">
        <v>218.11979454700003</v>
      </c>
      <c r="R1499" s="499">
        <v>7.6377783299999997</v>
      </c>
      <c r="S1499" s="499">
        <v>9.6129021999999988</v>
      </c>
      <c r="T1499" s="499">
        <v>1.8511966</v>
      </c>
      <c r="U1499" s="499">
        <v>8.6339725299999994</v>
      </c>
      <c r="V1499" s="499">
        <v>76.903221000000002</v>
      </c>
      <c r="W1499" s="499">
        <v>12.341354999999998</v>
      </c>
    </row>
    <row r="1500" spans="1:23" customFormat="1" x14ac:dyDescent="0.3">
      <c r="A1500" s="225" t="s">
        <v>828</v>
      </c>
      <c r="B1500" s="496" t="s">
        <v>494</v>
      </c>
      <c r="C1500" s="496" t="s">
        <v>261</v>
      </c>
      <c r="D1500" s="496" t="s">
        <v>556</v>
      </c>
      <c r="E1500" s="497">
        <v>815.95749999999998</v>
      </c>
      <c r="F1500" s="498">
        <v>16.647719674737964</v>
      </c>
      <c r="G1500" s="498">
        <v>0.63197032396540276</v>
      </c>
      <c r="H1500" s="498">
        <v>0.26862556323092807</v>
      </c>
      <c r="I1500" s="498">
        <v>9.4062960019363744E-3</v>
      </c>
      <c r="J1500" s="498">
        <v>1.1838761087434087E-2</v>
      </c>
      <c r="K1500" s="498">
        <v>2.2798400651994743E-3</v>
      </c>
      <c r="L1500" s="498">
        <v>1.0633168810875568E-2</v>
      </c>
      <c r="M1500" s="498">
        <v>9.471016443871158E-2</v>
      </c>
      <c r="N1500" s="498">
        <v>1.5198992594589794E-2</v>
      </c>
      <c r="O1500" s="499">
        <v>13583.831726500001</v>
      </c>
      <c r="P1500" s="499">
        <v>515.66092561700009</v>
      </c>
      <c r="Q1500" s="499">
        <v>219.18704300999997</v>
      </c>
      <c r="R1500" s="499">
        <v>7.6751377699999992</v>
      </c>
      <c r="S1500" s="499">
        <v>9.6599258999999993</v>
      </c>
      <c r="T1500" s="499">
        <v>1.8602525999999999</v>
      </c>
      <c r="U1500" s="499">
        <v>8.6762138400000008</v>
      </c>
      <c r="V1500" s="499">
        <v>77.279469000000006</v>
      </c>
      <c r="W1500" s="499">
        <v>12.401732000000001</v>
      </c>
    </row>
    <row r="1501" spans="1:23" customFormat="1" x14ac:dyDescent="0.3">
      <c r="A1501" s="225" t="s">
        <v>829</v>
      </c>
      <c r="B1501" s="496" t="s">
        <v>494</v>
      </c>
      <c r="C1501" s="496" t="s">
        <v>261</v>
      </c>
      <c r="D1501" s="496" t="s">
        <v>558</v>
      </c>
      <c r="E1501" s="497">
        <v>834.79650000000004</v>
      </c>
      <c r="F1501" s="498">
        <v>16.647813851759079</v>
      </c>
      <c r="G1501" s="498">
        <v>0.63196994935292605</v>
      </c>
      <c r="H1501" s="498">
        <v>0.26862612343846676</v>
      </c>
      <c r="I1501" s="498">
        <v>9.4063083158590129E-3</v>
      </c>
      <c r="J1501" s="498">
        <v>1.1838757110265795E-2</v>
      </c>
      <c r="K1501" s="498">
        <v>2.2798387391418148E-3</v>
      </c>
      <c r="L1501" s="498">
        <v>1.0633177918211204E-2</v>
      </c>
      <c r="M1501" s="498">
        <v>9.4710054486332906E-2</v>
      </c>
      <c r="N1501" s="498">
        <v>1.519894609045438E-2</v>
      </c>
      <c r="O1501" s="499">
        <v>13897.536736099999</v>
      </c>
      <c r="P1501" s="499">
        <v>527.56630182499998</v>
      </c>
      <c r="Q1501" s="499">
        <v>224.24814765500003</v>
      </c>
      <c r="R1501" s="499">
        <v>7.8523532599999992</v>
      </c>
      <c r="S1501" s="499">
        <v>9.8829530000000005</v>
      </c>
      <c r="T1501" s="499">
        <v>1.9032013999999999</v>
      </c>
      <c r="U1501" s="499">
        <v>8.8765397099999994</v>
      </c>
      <c r="V1501" s="499">
        <v>79.063622000000009</v>
      </c>
      <c r="W1501" s="499">
        <v>12.688027</v>
      </c>
    </row>
    <row r="1502" spans="1:23" customFormat="1" x14ac:dyDescent="0.3">
      <c r="A1502" s="225" t="s">
        <v>830</v>
      </c>
      <c r="B1502" s="496" t="s">
        <v>494</v>
      </c>
      <c r="C1502" s="496" t="s">
        <v>831</v>
      </c>
      <c r="D1502" s="496" t="s">
        <v>832</v>
      </c>
      <c r="E1502" s="497">
        <v>0.13026986090000001</v>
      </c>
      <c r="F1502" s="498">
        <v>80.588302775895571</v>
      </c>
      <c r="G1502" s="498">
        <v>6.4243852879459853</v>
      </c>
      <c r="H1502" s="498">
        <v>3.5773808176654005</v>
      </c>
      <c r="I1502" s="498">
        <v>0.23591284159726925</v>
      </c>
      <c r="J1502" s="498">
        <v>1.7606250191367172E-2</v>
      </c>
      <c r="K1502" s="498">
        <v>4.8592533931231053E-3</v>
      </c>
      <c r="L1502" s="498">
        <v>0.26668295117447233</v>
      </c>
      <c r="M1502" s="498">
        <v>0.140849455693247</v>
      </c>
      <c r="N1502" s="498">
        <v>3.2395202496143909E-2</v>
      </c>
      <c r="O1502" s="499">
        <v>10.498226992783</v>
      </c>
      <c r="P1502" s="499">
        <v>0.83690377782873004</v>
      </c>
      <c r="Q1502" s="499">
        <v>0.46602490150359999</v>
      </c>
      <c r="R1502" s="499">
        <v>3.0732333059399999E-2</v>
      </c>
      <c r="S1502" s="499">
        <v>2.2935637634000001E-3</v>
      </c>
      <c r="T1502" s="499">
        <v>6.330142636E-4</v>
      </c>
      <c r="U1502" s="499">
        <v>3.4740750953900001E-2</v>
      </c>
      <c r="V1502" s="499">
        <v>1.8348439001E-2</v>
      </c>
      <c r="W1502" s="499">
        <v>4.2201185230000002E-3</v>
      </c>
    </row>
    <row r="1503" spans="1:23" customFormat="1" x14ac:dyDescent="0.3">
      <c r="A1503" s="225" t="s">
        <v>833</v>
      </c>
      <c r="B1503" s="496" t="s">
        <v>494</v>
      </c>
      <c r="C1503" s="496" t="s">
        <v>831</v>
      </c>
      <c r="D1503" s="496" t="s">
        <v>500</v>
      </c>
      <c r="E1503" s="497">
        <v>3.613264E-4</v>
      </c>
      <c r="F1503" s="498">
        <v>376.52568038205891</v>
      </c>
      <c r="G1503" s="498">
        <v>15.845927706444916</v>
      </c>
      <c r="H1503" s="498">
        <v>12.909823368289723</v>
      </c>
      <c r="I1503" s="498">
        <v>0.98482131225396197</v>
      </c>
      <c r="J1503" s="498">
        <v>1.7606193181566584E-2</v>
      </c>
      <c r="K1503" s="498">
        <v>4.8592535723932708E-3</v>
      </c>
      <c r="L1503" s="498">
        <v>1.1132687727771897</v>
      </c>
      <c r="M1503" s="498">
        <v>0.14084949508256248</v>
      </c>
      <c r="N1503" s="498">
        <v>3.2395094850528501E-2</v>
      </c>
      <c r="O1503" s="499">
        <v>0.13604866859999998</v>
      </c>
      <c r="P1503" s="499">
        <v>5.7255520128299984E-3</v>
      </c>
      <c r="Q1503" s="499">
        <v>4.6646600022999998E-3</v>
      </c>
      <c r="R1503" s="499">
        <v>3.5584193939999998E-4</v>
      </c>
      <c r="S1503" s="499">
        <v>6.3615823999999999E-6</v>
      </c>
      <c r="T1503" s="499">
        <v>1.7557766E-6</v>
      </c>
      <c r="U1503" s="499">
        <v>4.0225339789999999E-4</v>
      </c>
      <c r="V1503" s="499">
        <v>5.0892641E-5</v>
      </c>
      <c r="W1503" s="499">
        <v>1.1705203000000001E-5</v>
      </c>
    </row>
    <row r="1504" spans="1:23" customFormat="1" x14ac:dyDescent="0.3">
      <c r="A1504" s="225" t="s">
        <v>834</v>
      </c>
      <c r="B1504" s="496" t="s">
        <v>494</v>
      </c>
      <c r="C1504" s="496" t="s">
        <v>831</v>
      </c>
      <c r="D1504" s="496" t="s">
        <v>504</v>
      </c>
      <c r="E1504" s="497">
        <v>1.7928025E-3</v>
      </c>
      <c r="F1504" s="498">
        <v>132.39073929392669</v>
      </c>
      <c r="G1504" s="498">
        <v>9.1021474520478396</v>
      </c>
      <c r="H1504" s="498">
        <v>6.8321997153060643</v>
      </c>
      <c r="I1504" s="498">
        <v>0.59736668707233509</v>
      </c>
      <c r="J1504" s="498">
        <v>1.7606239951137956E-2</v>
      </c>
      <c r="K1504" s="498">
        <v>4.8592452319761933E-3</v>
      </c>
      <c r="L1504" s="498">
        <v>0.67528130176079082</v>
      </c>
      <c r="M1504" s="498">
        <v>0.14085002112614189</v>
      </c>
      <c r="N1504" s="498">
        <v>3.2395141126811237E-2</v>
      </c>
      <c r="O1504" s="499">
        <v>0.23735044838299998</v>
      </c>
      <c r="P1504" s="499">
        <v>1.6318352707399997E-2</v>
      </c>
      <c r="Q1504" s="499">
        <v>1.22487847301E-2</v>
      </c>
      <c r="R1504" s="499">
        <v>1.0709604899999999E-3</v>
      </c>
      <c r="S1504" s="499">
        <v>3.1564511000000003E-5</v>
      </c>
      <c r="T1504" s="499">
        <v>8.7116669999999997E-6</v>
      </c>
      <c r="U1504" s="499">
        <v>1.2106460060000001E-3</v>
      </c>
      <c r="V1504" s="499">
        <v>2.5251627E-4</v>
      </c>
      <c r="W1504" s="499">
        <v>5.8078090000000001E-5</v>
      </c>
    </row>
    <row r="1505" spans="1:23" customFormat="1" x14ac:dyDescent="0.3">
      <c r="A1505" s="225" t="s">
        <v>835</v>
      </c>
      <c r="B1505" s="496" t="s">
        <v>494</v>
      </c>
      <c r="C1505" s="496" t="s">
        <v>831</v>
      </c>
      <c r="D1505" s="496" t="s">
        <v>506</v>
      </c>
      <c r="E1505" s="497">
        <v>8.6034100000000006E-3</v>
      </c>
      <c r="F1505" s="498">
        <v>115.10727678443779</v>
      </c>
      <c r="G1505" s="498">
        <v>8.6437510832913915</v>
      </c>
      <c r="H1505" s="498">
        <v>5.8975282657109203</v>
      </c>
      <c r="I1505" s="498">
        <v>0.55113191164898567</v>
      </c>
      <c r="J1505" s="498">
        <v>1.7606207306172784E-2</v>
      </c>
      <c r="K1505" s="498">
        <v>4.8592430210811759E-3</v>
      </c>
      <c r="L1505" s="498">
        <v>0.62301600993094586</v>
      </c>
      <c r="M1505" s="498">
        <v>0.14084922025103999</v>
      </c>
      <c r="N1505" s="498">
        <v>3.2395065444980532E-2</v>
      </c>
      <c r="O1505" s="499">
        <v>0.99031509616000002</v>
      </c>
      <c r="P1505" s="499">
        <v>7.4365734507500003E-2</v>
      </c>
      <c r="Q1505" s="499">
        <v>5.0738853656499994E-2</v>
      </c>
      <c r="R1505" s="499">
        <v>4.7416137999999998E-3</v>
      </c>
      <c r="S1505" s="499">
        <v>1.5147342000000001E-4</v>
      </c>
      <c r="T1505" s="499">
        <v>4.1806060000000003E-5</v>
      </c>
      <c r="U1505" s="499">
        <v>5.360062169999999E-3</v>
      </c>
      <c r="V1505" s="499">
        <v>1.2117835899999999E-3</v>
      </c>
      <c r="W1505" s="499">
        <v>2.7870803E-4</v>
      </c>
    </row>
    <row r="1506" spans="1:23" customFormat="1" x14ac:dyDescent="0.3">
      <c r="A1506" s="225" t="s">
        <v>836</v>
      </c>
      <c r="B1506" s="496" t="s">
        <v>494</v>
      </c>
      <c r="C1506" s="496" t="s">
        <v>831</v>
      </c>
      <c r="D1506" s="496" t="s">
        <v>508</v>
      </c>
      <c r="E1506" s="497">
        <v>2.4944802000000002E-2</v>
      </c>
      <c r="F1506" s="498">
        <v>89.268362362627684</v>
      </c>
      <c r="G1506" s="498">
        <v>6.5763765767312972</v>
      </c>
      <c r="H1506" s="498">
        <v>4.0124587850005788</v>
      </c>
      <c r="I1506" s="498">
        <v>0.43591931657745764</v>
      </c>
      <c r="J1506" s="498">
        <v>1.7606221528637511E-2</v>
      </c>
      <c r="K1506" s="498">
        <v>4.8592540441892455E-3</v>
      </c>
      <c r="L1506" s="498">
        <v>0.49277638202941032</v>
      </c>
      <c r="M1506" s="498">
        <v>0.14085002959734857</v>
      </c>
      <c r="N1506" s="498">
        <v>3.2395189987878027E-2</v>
      </c>
      <c r="O1506" s="499">
        <v>2.226781624</v>
      </c>
      <c r="P1506" s="499">
        <v>0.16404641158400002</v>
      </c>
      <c r="Q1506" s="499">
        <v>0.10008998992500001</v>
      </c>
      <c r="R1506" s="499">
        <v>1.087392104E-2</v>
      </c>
      <c r="S1506" s="499">
        <v>4.3918371000000004E-4</v>
      </c>
      <c r="T1506" s="499">
        <v>1.2121312999999999E-4</v>
      </c>
      <c r="U1506" s="499">
        <v>1.2292209279999999E-2</v>
      </c>
      <c r="V1506" s="499">
        <v>3.5134761000000002E-3</v>
      </c>
      <c r="W1506" s="499">
        <v>8.0809159999999992E-4</v>
      </c>
    </row>
    <row r="1507" spans="1:23" customFormat="1" x14ac:dyDescent="0.3">
      <c r="A1507" s="225" t="s">
        <v>837</v>
      </c>
      <c r="B1507" s="496" t="s">
        <v>494</v>
      </c>
      <c r="C1507" s="496" t="s">
        <v>831</v>
      </c>
      <c r="D1507" s="496" t="s">
        <v>510</v>
      </c>
      <c r="E1507" s="497">
        <v>1.6109930000000001E-2</v>
      </c>
      <c r="F1507" s="498">
        <v>81.728362335528459</v>
      </c>
      <c r="G1507" s="498">
        <v>6.3529427905645761</v>
      </c>
      <c r="H1507" s="498">
        <v>3.6258690823423811</v>
      </c>
      <c r="I1507" s="498">
        <v>0.35527593229765742</v>
      </c>
      <c r="J1507" s="498">
        <v>1.7606218028259586E-2</v>
      </c>
      <c r="K1507" s="498">
        <v>4.8592532680154406E-3</v>
      </c>
      <c r="L1507" s="498">
        <v>0.40161490894125546</v>
      </c>
      <c r="M1507" s="498">
        <v>0.14085010301100001</v>
      </c>
      <c r="N1507" s="498">
        <v>3.2395168694091155E-2</v>
      </c>
      <c r="O1507" s="499">
        <v>1.31663819624</v>
      </c>
      <c r="P1507" s="499">
        <v>0.10234546365</v>
      </c>
      <c r="Q1507" s="499">
        <v>5.8412497105699998E-2</v>
      </c>
      <c r="R1507" s="499">
        <v>5.7234704000000006E-3</v>
      </c>
      <c r="S1507" s="499">
        <v>2.8363493999999999E-4</v>
      </c>
      <c r="T1507" s="499">
        <v>7.8282229999999996E-5</v>
      </c>
      <c r="U1507" s="499">
        <v>6.46998807E-3</v>
      </c>
      <c r="V1507" s="499">
        <v>2.2690852999999998E-3</v>
      </c>
      <c r="W1507" s="499">
        <v>5.2188389999999999E-4</v>
      </c>
    </row>
    <row r="1508" spans="1:23" customFormat="1" x14ac:dyDescent="0.3">
      <c r="A1508" s="225" t="s">
        <v>838</v>
      </c>
      <c r="B1508" s="496" t="s">
        <v>494</v>
      </c>
      <c r="C1508" s="496" t="s">
        <v>831</v>
      </c>
      <c r="D1508" s="496" t="s">
        <v>514</v>
      </c>
      <c r="E1508" s="497">
        <v>7.8457589999999994E-2</v>
      </c>
      <c r="F1508" s="498">
        <v>71.262614100178197</v>
      </c>
      <c r="G1508" s="498">
        <v>6.0427839214408712</v>
      </c>
      <c r="H1508" s="498">
        <v>3.0573220014022864</v>
      </c>
      <c r="I1508" s="498">
        <v>0.10153925694123411</v>
      </c>
      <c r="J1508" s="498">
        <v>1.7606271107741139E-2</v>
      </c>
      <c r="K1508" s="498">
        <v>4.8592545348385037E-3</v>
      </c>
      <c r="L1508" s="498">
        <v>0.1147829296056634</v>
      </c>
      <c r="M1508" s="498">
        <v>0.14084915302649495</v>
      </c>
      <c r="N1508" s="498">
        <v>3.2395230340366052E-2</v>
      </c>
      <c r="O1508" s="499">
        <v>5.5910929593999992</v>
      </c>
      <c r="P1508" s="499">
        <v>0.47410226336700001</v>
      </c>
      <c r="Q1508" s="499">
        <v>0.239870116084</v>
      </c>
      <c r="R1508" s="499">
        <v>7.9665253899999997E-3</v>
      </c>
      <c r="S1508" s="499">
        <v>1.3813456E-3</v>
      </c>
      <c r="T1508" s="499">
        <v>3.8124540000000003E-4</v>
      </c>
      <c r="U1508" s="499">
        <v>9.0055920300000005E-3</v>
      </c>
      <c r="V1508" s="499">
        <v>1.1050685099999999E-2</v>
      </c>
      <c r="W1508" s="499">
        <v>2.5416517E-3</v>
      </c>
    </row>
    <row r="1509" spans="1:23" customFormat="1" x14ac:dyDescent="0.3">
      <c r="A1509" s="225" t="s">
        <v>839</v>
      </c>
      <c r="B1509" s="496" t="s">
        <v>840</v>
      </c>
      <c r="C1509" s="496" t="s">
        <v>831</v>
      </c>
      <c r="D1509" s="496" t="s">
        <v>841</v>
      </c>
      <c r="E1509" s="497">
        <v>3417076.9883960038</v>
      </c>
      <c r="F1509" s="498">
        <v>1.0604542558975942</v>
      </c>
      <c r="G1509" s="498">
        <v>1.3572919086839692</v>
      </c>
      <c r="H1509" s="498">
        <v>0.18884940733557409</v>
      </c>
      <c r="I1509" s="498">
        <v>3.3868798765937187E-2</v>
      </c>
      <c r="J1509" s="498">
        <v>1.0241394549302256E-2</v>
      </c>
      <c r="K1509" s="498">
        <v>2.8861044228612187E-3</v>
      </c>
      <c r="L1509" s="498">
        <v>3.6814031759499682E-2</v>
      </c>
      <c r="M1509" s="498">
        <v>8.1931183868835591E-2</v>
      </c>
      <c r="N1509" s="498">
        <v>1.9240792444586423E-2</v>
      </c>
      <c r="O1509" s="499">
        <v>3623653.8350742767</v>
      </c>
      <c r="P1509" s="499">
        <v>4637970.9477000814</v>
      </c>
      <c r="Q1509" s="499">
        <v>645312.96407861367</v>
      </c>
      <c r="R1509" s="499">
        <v>115732.29288769895</v>
      </c>
      <c r="S1509" s="499">
        <v>34995.633643505003</v>
      </c>
      <c r="T1509" s="499">
        <v>9862.0410094670005</v>
      </c>
      <c r="U1509" s="499">
        <v>125796.38077546602</v>
      </c>
      <c r="V1509" s="499">
        <v>279965.16303023999</v>
      </c>
      <c r="W1509" s="499">
        <v>65747.269100899954</v>
      </c>
    </row>
    <row r="1510" spans="1:23" customFormat="1" x14ac:dyDescent="0.3">
      <c r="A1510" s="225" t="s">
        <v>842</v>
      </c>
      <c r="B1510" s="496" t="s">
        <v>840</v>
      </c>
      <c r="C1510" s="496" t="s">
        <v>560</v>
      </c>
      <c r="D1510" s="496" t="s">
        <v>561</v>
      </c>
      <c r="E1510" s="497">
        <v>57625.069380000015</v>
      </c>
      <c r="F1510" s="498">
        <v>2.4484920215080876</v>
      </c>
      <c r="G1510" s="498">
        <v>0.15803707214519622</v>
      </c>
      <c r="H1510" s="498">
        <v>0.24573395841615561</v>
      </c>
      <c r="I1510" s="498">
        <v>4.5842530872628332E-3</v>
      </c>
      <c r="J1510" s="498">
        <v>3.0505467945694288E-3</v>
      </c>
      <c r="K1510" s="498">
        <v>1.371543825115651E-3</v>
      </c>
      <c r="L1510" s="498">
        <v>4.9828994464631016E-3</v>
      </c>
      <c r="M1510" s="498">
        <v>2.4404378397470311E-2</v>
      </c>
      <c r="N1510" s="498">
        <v>9.1436720944386967E-3</v>
      </c>
      <c r="O1510" s="499">
        <v>141094.52261578004</v>
      </c>
      <c r="P1510" s="499">
        <v>9106.8972469790006</v>
      </c>
      <c r="Q1510" s="499">
        <v>14160.436402753006</v>
      </c>
      <c r="R1510" s="499">
        <v>264.16790220900003</v>
      </c>
      <c r="S1510" s="499">
        <v>175.78797068399999</v>
      </c>
      <c r="T1510" s="499">
        <v>79.035308079999993</v>
      </c>
      <c r="U1510" s="499">
        <v>287.1399263159999</v>
      </c>
      <c r="V1510" s="499">
        <v>1406.3039983300002</v>
      </c>
      <c r="W1510" s="499">
        <v>526.90473882999993</v>
      </c>
    </row>
    <row r="1511" spans="1:23" customFormat="1" x14ac:dyDescent="0.3">
      <c r="A1511" s="225" t="s">
        <v>843</v>
      </c>
      <c r="B1511" s="496" t="s">
        <v>840</v>
      </c>
      <c r="C1511" s="496" t="s">
        <v>560</v>
      </c>
      <c r="D1511" s="496" t="s">
        <v>500</v>
      </c>
      <c r="E1511" s="497">
        <v>683.73869999999999</v>
      </c>
      <c r="F1511" s="498">
        <v>12.303971751196764</v>
      </c>
      <c r="G1511" s="498">
        <v>2.5157833248286225</v>
      </c>
      <c r="H1511" s="498">
        <v>2.3653621185988158</v>
      </c>
      <c r="I1511" s="498">
        <v>2.3352000113493653E-2</v>
      </c>
      <c r="J1511" s="498">
        <v>3.0505406524451522E-3</v>
      </c>
      <c r="K1511" s="498">
        <v>1.3715414967735483E-3</v>
      </c>
      <c r="L1511" s="498">
        <v>2.5382684935049016E-2</v>
      </c>
      <c r="M1511" s="498">
        <v>2.4404392642978969E-2</v>
      </c>
      <c r="N1511" s="498">
        <v>9.1436597050890932E-3</v>
      </c>
      <c r="O1511" s="499">
        <v>8412.7016499999991</v>
      </c>
      <c r="P1511" s="499">
        <v>1720.13842</v>
      </c>
      <c r="Q1511" s="499">
        <v>1617.28962</v>
      </c>
      <c r="R1511" s="499">
        <v>15.966666200000002</v>
      </c>
      <c r="S1511" s="499">
        <v>2.0857727000000001</v>
      </c>
      <c r="T1511" s="499">
        <v>0.93777600000000005</v>
      </c>
      <c r="U1511" s="499">
        <v>17.355124</v>
      </c>
      <c r="V1511" s="499">
        <v>16.686227700000003</v>
      </c>
      <c r="W1511" s="499">
        <v>6.2518739999999999</v>
      </c>
    </row>
    <row r="1512" spans="1:23" customFormat="1" x14ac:dyDescent="0.3">
      <c r="A1512" s="225" t="s">
        <v>844</v>
      </c>
      <c r="B1512" s="496" t="s">
        <v>840</v>
      </c>
      <c r="C1512" s="496" t="s">
        <v>560</v>
      </c>
      <c r="D1512" s="496" t="s">
        <v>502</v>
      </c>
      <c r="E1512" s="497">
        <v>41.537149999999997</v>
      </c>
      <c r="F1512" s="498">
        <v>12.303969049393135</v>
      </c>
      <c r="G1512" s="498">
        <v>2.5157829571841113</v>
      </c>
      <c r="H1512" s="498">
        <v>2.3653664370328733</v>
      </c>
      <c r="I1512" s="498">
        <v>2.3593557815112496E-2</v>
      </c>
      <c r="J1512" s="498">
        <v>3.0505551295647391E-3</v>
      </c>
      <c r="K1512" s="498">
        <v>1.3715430644615726E-3</v>
      </c>
      <c r="L1512" s="498">
        <v>2.5645256836350109E-2</v>
      </c>
      <c r="M1512" s="498">
        <v>2.440434334084067E-2</v>
      </c>
      <c r="N1512" s="498">
        <v>9.1436545357589539E-3</v>
      </c>
      <c r="O1512" s="499">
        <v>511.07180800000003</v>
      </c>
      <c r="P1512" s="499">
        <v>104.49845406</v>
      </c>
      <c r="Q1512" s="499">
        <v>98.250580499999998</v>
      </c>
      <c r="R1512" s="499">
        <v>0.98000915</v>
      </c>
      <c r="S1512" s="499">
        <v>0.12671136599999999</v>
      </c>
      <c r="T1512" s="499">
        <v>5.6969990000000005E-2</v>
      </c>
      <c r="U1512" s="499">
        <v>1.0652308799999999</v>
      </c>
      <c r="V1512" s="499">
        <v>1.0136868699999999</v>
      </c>
      <c r="W1512" s="499">
        <v>0.37980134999999998</v>
      </c>
    </row>
    <row r="1513" spans="1:23" customFormat="1" x14ac:dyDescent="0.3">
      <c r="A1513" s="225" t="s">
        <v>845</v>
      </c>
      <c r="B1513" s="496" t="s">
        <v>840</v>
      </c>
      <c r="C1513" s="496" t="s">
        <v>560</v>
      </c>
      <c r="D1513" s="496" t="s">
        <v>504</v>
      </c>
      <c r="E1513" s="497">
        <v>50.76267</v>
      </c>
      <c r="F1513" s="498">
        <v>12.255190418470898</v>
      </c>
      <c r="G1513" s="498">
        <v>2.5051777707910161</v>
      </c>
      <c r="H1513" s="498">
        <v>2.3461838768528134</v>
      </c>
      <c r="I1513" s="498">
        <v>2.0609948806869297E-2</v>
      </c>
      <c r="J1513" s="498">
        <v>3.0505357184718615E-3</v>
      </c>
      <c r="K1513" s="498">
        <v>1.3715434984014827E-3</v>
      </c>
      <c r="L1513" s="498">
        <v>2.2402197914333507E-2</v>
      </c>
      <c r="M1513" s="498">
        <v>2.4404324280027038E-2</v>
      </c>
      <c r="N1513" s="498">
        <v>9.1436636410180943E-3</v>
      </c>
      <c r="O1513" s="499">
        <v>622.10618700000009</v>
      </c>
      <c r="P1513" s="499">
        <v>127.16951247</v>
      </c>
      <c r="Q1513" s="499">
        <v>119.0985579</v>
      </c>
      <c r="R1513" s="499">
        <v>1.0462160299999999</v>
      </c>
      <c r="S1513" s="499">
        <v>0.15485333800000001</v>
      </c>
      <c r="T1513" s="499">
        <v>6.9623209999999991E-2</v>
      </c>
      <c r="U1513" s="499">
        <v>1.1371953800000001</v>
      </c>
      <c r="V1513" s="499">
        <v>1.23882866</v>
      </c>
      <c r="W1513" s="499">
        <v>0.46415677999999999</v>
      </c>
    </row>
    <row r="1514" spans="1:23" customFormat="1" x14ac:dyDescent="0.3">
      <c r="A1514" s="225" t="s">
        <v>846</v>
      </c>
      <c r="B1514" s="496" t="s">
        <v>840</v>
      </c>
      <c r="C1514" s="496" t="s">
        <v>560</v>
      </c>
      <c r="D1514" s="496" t="s">
        <v>506</v>
      </c>
      <c r="E1514" s="497">
        <v>77.113410000000002</v>
      </c>
      <c r="F1514" s="498">
        <v>12.174651036700361</v>
      </c>
      <c r="G1514" s="498">
        <v>2.4876735622247805</v>
      </c>
      <c r="H1514" s="498">
        <v>2.3145282616862617</v>
      </c>
      <c r="I1514" s="498">
        <v>1.8811316086268265E-2</v>
      </c>
      <c r="J1514" s="498">
        <v>3.050540366455069E-3</v>
      </c>
      <c r="K1514" s="498">
        <v>1.3715427705764795E-3</v>
      </c>
      <c r="L1514" s="498">
        <v>2.0447154781509463E-2</v>
      </c>
      <c r="M1514" s="498">
        <v>2.4404422006496666E-2</v>
      </c>
      <c r="N1514" s="498">
        <v>9.1436755293275197E-3</v>
      </c>
      <c r="O1514" s="499">
        <v>938.82885699999997</v>
      </c>
      <c r="P1514" s="499">
        <v>191.83299135000001</v>
      </c>
      <c r="Q1514" s="499">
        <v>178.48116679999998</v>
      </c>
      <c r="R1514" s="499">
        <v>1.4506047300000002</v>
      </c>
      <c r="S1514" s="499">
        <v>0.23523756999999998</v>
      </c>
      <c r="T1514" s="499">
        <v>0.10576434</v>
      </c>
      <c r="U1514" s="499">
        <v>1.5767498299999998</v>
      </c>
      <c r="V1514" s="499">
        <v>1.8819082</v>
      </c>
      <c r="W1514" s="499">
        <v>0.70510000000000006</v>
      </c>
    </row>
    <row r="1515" spans="1:23" customFormat="1" x14ac:dyDescent="0.3">
      <c r="A1515" s="225" t="s">
        <v>847</v>
      </c>
      <c r="B1515" s="496" t="s">
        <v>840</v>
      </c>
      <c r="C1515" s="496" t="s">
        <v>560</v>
      </c>
      <c r="D1515" s="496" t="s">
        <v>508</v>
      </c>
      <c r="E1515" s="497">
        <v>100.22343000000001</v>
      </c>
      <c r="F1515" s="498">
        <v>8.8202942223190721</v>
      </c>
      <c r="G1515" s="498">
        <v>1.3340593904998062</v>
      </c>
      <c r="H1515" s="498">
        <v>1.3921379318987586</v>
      </c>
      <c r="I1515" s="498">
        <v>1.5380405041016855E-2</v>
      </c>
      <c r="J1515" s="498">
        <v>3.0505416747361367E-3</v>
      </c>
      <c r="K1515" s="498">
        <v>1.3715413651278943E-3</v>
      </c>
      <c r="L1515" s="498">
        <v>1.6717884380927691E-2</v>
      </c>
      <c r="M1515" s="498">
        <v>2.4404299473685942E-2</v>
      </c>
      <c r="N1515" s="498">
        <v>9.1436692996837154E-3</v>
      </c>
      <c r="O1515" s="499">
        <v>884.00014056999999</v>
      </c>
      <c r="P1515" s="499">
        <v>133.70400793959999</v>
      </c>
      <c r="Q1515" s="499">
        <v>139.52483856800001</v>
      </c>
      <c r="R1515" s="499">
        <v>1.5414769479999999</v>
      </c>
      <c r="S1515" s="499">
        <v>0.30573574999999997</v>
      </c>
      <c r="T1515" s="499">
        <v>0.13746057999999997</v>
      </c>
      <c r="U1515" s="499">
        <v>1.675523715</v>
      </c>
      <c r="V1515" s="499">
        <v>2.4458826</v>
      </c>
      <c r="W1515" s="499">
        <v>0.9164099</v>
      </c>
    </row>
    <row r="1516" spans="1:23" customFormat="1" x14ac:dyDescent="0.3">
      <c r="A1516" s="225" t="s">
        <v>848</v>
      </c>
      <c r="B1516" s="496" t="s">
        <v>840</v>
      </c>
      <c r="C1516" s="496" t="s">
        <v>560</v>
      </c>
      <c r="D1516" s="496" t="s">
        <v>510</v>
      </c>
      <c r="E1516" s="497">
        <v>132.85254</v>
      </c>
      <c r="F1516" s="498">
        <v>8.3980506794224627</v>
      </c>
      <c r="G1516" s="498">
        <v>1.2611522641802708</v>
      </c>
      <c r="H1516" s="498">
        <v>1.3033057086827244</v>
      </c>
      <c r="I1516" s="498">
        <v>1.3165884641723824E-2</v>
      </c>
      <c r="J1516" s="498">
        <v>3.0505402455986161E-3</v>
      </c>
      <c r="K1516" s="498">
        <v>1.3715422377321503E-3</v>
      </c>
      <c r="L1516" s="498">
        <v>1.4310790648037291E-2</v>
      </c>
      <c r="M1516" s="498">
        <v>2.4404321513160378E-2</v>
      </c>
      <c r="N1516" s="498">
        <v>9.1436558156885832E-3</v>
      </c>
      <c r="O1516" s="499">
        <v>1115.70236381</v>
      </c>
      <c r="P1516" s="499">
        <v>167.54728162309999</v>
      </c>
      <c r="Q1516" s="499">
        <v>173.147473795</v>
      </c>
      <c r="R1516" s="499">
        <v>1.749121216</v>
      </c>
      <c r="S1516" s="499">
        <v>0.40527202000000001</v>
      </c>
      <c r="T1516" s="499">
        <v>0.18221287</v>
      </c>
      <c r="U1516" s="499">
        <v>1.9012248870000001</v>
      </c>
      <c r="V1516" s="499">
        <v>3.2421761</v>
      </c>
      <c r="W1516" s="499">
        <v>1.2147579000000002</v>
      </c>
    </row>
    <row r="1517" spans="1:23" customFormat="1" x14ac:dyDescent="0.3">
      <c r="A1517" s="225" t="s">
        <v>849</v>
      </c>
      <c r="B1517" s="496" t="s">
        <v>840</v>
      </c>
      <c r="C1517" s="496" t="s">
        <v>560</v>
      </c>
      <c r="D1517" s="496" t="s">
        <v>512</v>
      </c>
      <c r="E1517" s="497">
        <v>180.75275999999999</v>
      </c>
      <c r="F1517" s="498">
        <v>8.2464438844529955</v>
      </c>
      <c r="G1517" s="498">
        <v>1.1555296542802445</v>
      </c>
      <c r="H1517" s="498">
        <v>1.2217799445496711</v>
      </c>
      <c r="I1517" s="498">
        <v>1.3705608052679249E-2</v>
      </c>
      <c r="J1517" s="498">
        <v>3.0505398091846569E-3</v>
      </c>
      <c r="K1517" s="498">
        <v>1.3715422657999802E-3</v>
      </c>
      <c r="L1517" s="498">
        <v>1.4897402042436312E-2</v>
      </c>
      <c r="M1517" s="498">
        <v>2.4404317256345075E-2</v>
      </c>
      <c r="N1517" s="498">
        <v>9.1436827852587142E-3</v>
      </c>
      <c r="O1517" s="499">
        <v>1490.5674923000001</v>
      </c>
      <c r="P1517" s="499">
        <v>208.86517427299998</v>
      </c>
      <c r="Q1517" s="499">
        <v>220.84009709</v>
      </c>
      <c r="R1517" s="499">
        <v>2.4773264829999997</v>
      </c>
      <c r="S1517" s="499">
        <v>0.55139349000000004</v>
      </c>
      <c r="T1517" s="499">
        <v>0.24791005000000002</v>
      </c>
      <c r="U1517" s="499">
        <v>2.6927465360000005</v>
      </c>
      <c r="V1517" s="499">
        <v>4.4111476999999999</v>
      </c>
      <c r="W1517" s="499">
        <v>1.6527459</v>
      </c>
    </row>
    <row r="1518" spans="1:23" customFormat="1" x14ac:dyDescent="0.3">
      <c r="A1518" s="225" t="s">
        <v>850</v>
      </c>
      <c r="B1518" s="496" t="s">
        <v>840</v>
      </c>
      <c r="C1518" s="496" t="s">
        <v>560</v>
      </c>
      <c r="D1518" s="496" t="s">
        <v>514</v>
      </c>
      <c r="E1518" s="497">
        <v>227.09809999999999</v>
      </c>
      <c r="F1518" s="498">
        <v>7.5672568845798365</v>
      </c>
      <c r="G1518" s="498">
        <v>0.68636573646675159</v>
      </c>
      <c r="H1518" s="498">
        <v>1.0491147402686329</v>
      </c>
      <c r="I1518" s="498">
        <v>1.4118536288942971E-2</v>
      </c>
      <c r="J1518" s="498">
        <v>3.0505458213873219E-3</v>
      </c>
      <c r="K1518" s="498">
        <v>1.3715444118643E-3</v>
      </c>
      <c r="L1518" s="498">
        <v>1.5346250646746936E-2</v>
      </c>
      <c r="M1518" s="498">
        <v>2.4404375906271342E-2</v>
      </c>
      <c r="N1518" s="498">
        <v>9.1436555391700754E-3</v>
      </c>
      <c r="O1518" s="499">
        <v>1718.5096607</v>
      </c>
      <c r="P1518" s="499">
        <v>155.8723546567</v>
      </c>
      <c r="Q1518" s="499">
        <v>238.25196419700001</v>
      </c>
      <c r="R1518" s="499">
        <v>3.2062927659999998</v>
      </c>
      <c r="S1518" s="499">
        <v>0.69277316000000011</v>
      </c>
      <c r="T1518" s="499">
        <v>0.31147512999999999</v>
      </c>
      <c r="U1518" s="499">
        <v>3.4851043640000001</v>
      </c>
      <c r="V1518" s="499">
        <v>5.5421873999999995</v>
      </c>
      <c r="W1518" s="499">
        <v>2.0765067999999998</v>
      </c>
    </row>
    <row r="1519" spans="1:23" customFormat="1" x14ac:dyDescent="0.3">
      <c r="A1519" s="225" t="s">
        <v>851</v>
      </c>
      <c r="B1519" s="496" t="s">
        <v>840</v>
      </c>
      <c r="C1519" s="496" t="s">
        <v>560</v>
      </c>
      <c r="D1519" s="496" t="s">
        <v>516</v>
      </c>
      <c r="E1519" s="497">
        <v>301.22271999999998</v>
      </c>
      <c r="F1519" s="498">
        <v>7.0834362809684484</v>
      </c>
      <c r="G1519" s="498">
        <v>0.53430201911396324</v>
      </c>
      <c r="H1519" s="498">
        <v>0.98915747765971973</v>
      </c>
      <c r="I1519" s="498">
        <v>1.3930784786087851E-2</v>
      </c>
      <c r="J1519" s="498">
        <v>3.0505415394960914E-3</v>
      </c>
      <c r="K1519" s="498">
        <v>1.3715419939106853E-3</v>
      </c>
      <c r="L1519" s="498">
        <v>1.5142226725128835E-2</v>
      </c>
      <c r="M1519" s="498">
        <v>2.4404317509648676E-2</v>
      </c>
      <c r="N1519" s="498">
        <v>9.1436685121228586E-3</v>
      </c>
      <c r="O1519" s="499">
        <v>2133.6919435</v>
      </c>
      <c r="P1519" s="499">
        <v>160.94390749899998</v>
      </c>
      <c r="Q1519" s="499">
        <v>297.95670592900001</v>
      </c>
      <c r="R1519" s="499">
        <v>4.1962688850000003</v>
      </c>
      <c r="S1519" s="499">
        <v>0.91889242000000004</v>
      </c>
      <c r="T1519" s="499">
        <v>0.41313961000000005</v>
      </c>
      <c r="U1519" s="499">
        <v>4.5611827209999998</v>
      </c>
      <c r="V1519" s="499">
        <v>7.3511348999999999</v>
      </c>
      <c r="W1519" s="499">
        <v>2.7542807000000002</v>
      </c>
    </row>
    <row r="1520" spans="1:23" customFormat="1" x14ac:dyDescent="0.3">
      <c r="A1520" s="225" t="s">
        <v>852</v>
      </c>
      <c r="B1520" s="496" t="s">
        <v>840</v>
      </c>
      <c r="C1520" s="496" t="s">
        <v>560</v>
      </c>
      <c r="D1520" s="496" t="s">
        <v>518</v>
      </c>
      <c r="E1520" s="497">
        <v>384.5933</v>
      </c>
      <c r="F1520" s="498">
        <v>6.7840371189513702</v>
      </c>
      <c r="G1520" s="498">
        <v>0.50176146763607166</v>
      </c>
      <c r="H1520" s="498">
        <v>0.90095415668967715</v>
      </c>
      <c r="I1520" s="498">
        <v>1.3740322493917602E-2</v>
      </c>
      <c r="J1520" s="498">
        <v>3.0505521287032306E-3</v>
      </c>
      <c r="K1520" s="498">
        <v>1.3715467742157754E-3</v>
      </c>
      <c r="L1520" s="498">
        <v>1.4935151114176974E-2</v>
      </c>
      <c r="M1520" s="498">
        <v>2.4404419161748271E-2</v>
      </c>
      <c r="N1520" s="498">
        <v>9.1436865904840261E-3</v>
      </c>
      <c r="O1520" s="499">
        <v>2609.0952229</v>
      </c>
      <c r="P1520" s="499">
        <v>192.97409865099999</v>
      </c>
      <c r="Q1520" s="499">
        <v>346.50093227000002</v>
      </c>
      <c r="R1520" s="499">
        <v>5.2844359710000006</v>
      </c>
      <c r="S1520" s="499">
        <v>1.1732219100000001</v>
      </c>
      <c r="T1520" s="499">
        <v>0.5274877</v>
      </c>
      <c r="U1520" s="499">
        <v>5.7439590529999993</v>
      </c>
      <c r="V1520" s="499">
        <v>9.3857761000000011</v>
      </c>
      <c r="W1520" s="499">
        <v>3.5166006000000003</v>
      </c>
    </row>
    <row r="1521" spans="1:23" customFormat="1" x14ac:dyDescent="0.3">
      <c r="A1521" s="225" t="s">
        <v>853</v>
      </c>
      <c r="B1521" s="496" t="s">
        <v>840</v>
      </c>
      <c r="C1521" s="496" t="s">
        <v>560</v>
      </c>
      <c r="D1521" s="496" t="s">
        <v>520</v>
      </c>
      <c r="E1521" s="497">
        <v>472.41030000000001</v>
      </c>
      <c r="F1521" s="498">
        <v>6.5739262444108428</v>
      </c>
      <c r="G1521" s="498">
        <v>0.40925564735993269</v>
      </c>
      <c r="H1521" s="498">
        <v>0.4503257254128456</v>
      </c>
      <c r="I1521" s="498">
        <v>1.5976129373131788E-2</v>
      </c>
      <c r="J1521" s="498">
        <v>3.0505447489184725E-3</v>
      </c>
      <c r="K1521" s="498">
        <v>1.3715456669763553E-3</v>
      </c>
      <c r="L1521" s="498">
        <v>1.7365417244289548E-2</v>
      </c>
      <c r="M1521" s="498">
        <v>2.4404443552564371E-2</v>
      </c>
      <c r="N1521" s="498">
        <v>9.1436933106665962E-3</v>
      </c>
      <c r="O1521" s="499">
        <v>3105.5904692999998</v>
      </c>
      <c r="P1521" s="499">
        <v>193.33658314600001</v>
      </c>
      <c r="Q1521" s="499">
        <v>212.73851104000002</v>
      </c>
      <c r="R1521" s="499">
        <v>7.5472880700000005</v>
      </c>
      <c r="S1521" s="499">
        <v>1.4411087600000003</v>
      </c>
      <c r="T1521" s="499">
        <v>0.64793230000000013</v>
      </c>
      <c r="U1521" s="499">
        <v>8.2036019699999994</v>
      </c>
      <c r="V1521" s="499">
        <v>11.5289105</v>
      </c>
      <c r="W1521" s="499">
        <v>4.3195749000000001</v>
      </c>
    </row>
    <row r="1522" spans="1:23" customFormat="1" x14ac:dyDescent="0.3">
      <c r="A1522" s="225" t="s">
        <v>854</v>
      </c>
      <c r="B1522" s="496" t="s">
        <v>840</v>
      </c>
      <c r="C1522" s="496" t="s">
        <v>560</v>
      </c>
      <c r="D1522" s="496" t="s">
        <v>522</v>
      </c>
      <c r="E1522" s="497">
        <v>680.97700000000009</v>
      </c>
      <c r="F1522" s="498">
        <v>5.5880250542969874</v>
      </c>
      <c r="G1522" s="498">
        <v>0.33082136534273549</v>
      </c>
      <c r="H1522" s="498">
        <v>0.39445926752885918</v>
      </c>
      <c r="I1522" s="498">
        <v>1.060948886673118E-2</v>
      </c>
      <c r="J1522" s="498">
        <v>3.0505395923797717E-3</v>
      </c>
      <c r="K1522" s="498">
        <v>1.3715435323072582E-3</v>
      </c>
      <c r="L1522" s="498">
        <v>1.1532087221741703E-2</v>
      </c>
      <c r="M1522" s="498">
        <v>2.4404314095777094E-2</v>
      </c>
      <c r="N1522" s="498">
        <v>9.1436773929222271E-3</v>
      </c>
      <c r="O1522" s="499">
        <v>3805.3165374</v>
      </c>
      <c r="P1522" s="499">
        <v>225.281740907</v>
      </c>
      <c r="Q1522" s="499">
        <v>268.61768862399998</v>
      </c>
      <c r="R1522" s="499">
        <v>7.2248178999999997</v>
      </c>
      <c r="S1522" s="499">
        <v>2.0773473</v>
      </c>
      <c r="T1522" s="499">
        <v>0.93398959999999986</v>
      </c>
      <c r="U1522" s="499">
        <v>7.8530861600000001</v>
      </c>
      <c r="V1522" s="499">
        <v>16.6187766</v>
      </c>
      <c r="W1522" s="499">
        <v>6.2266339999999998</v>
      </c>
    </row>
    <row r="1523" spans="1:23" customFormat="1" x14ac:dyDescent="0.3">
      <c r="A1523" s="225" t="s">
        <v>855</v>
      </c>
      <c r="B1523" s="496" t="s">
        <v>840</v>
      </c>
      <c r="C1523" s="496" t="s">
        <v>560</v>
      </c>
      <c r="D1523" s="496" t="s">
        <v>524</v>
      </c>
      <c r="E1523" s="497">
        <v>887.97439999999995</v>
      </c>
      <c r="F1523" s="498">
        <v>5.4325045196122774</v>
      </c>
      <c r="G1523" s="498">
        <v>0.30025189262776047</v>
      </c>
      <c r="H1523" s="498">
        <v>0.37403776010884998</v>
      </c>
      <c r="I1523" s="498">
        <v>1.0468436297262625E-2</v>
      </c>
      <c r="J1523" s="498">
        <v>3.0505511194917337E-3</v>
      </c>
      <c r="K1523" s="498">
        <v>1.3715437066654176E-3</v>
      </c>
      <c r="L1523" s="498">
        <v>1.1378770637982356E-2</v>
      </c>
      <c r="M1523" s="498">
        <v>2.4404343188272094E-2</v>
      </c>
      <c r="N1523" s="498">
        <v>9.1436780159428015E-3</v>
      </c>
      <c r="O1523" s="499">
        <v>4823.9249412999998</v>
      </c>
      <c r="P1523" s="499">
        <v>266.61599420499999</v>
      </c>
      <c r="Q1523" s="499">
        <v>332.13595561</v>
      </c>
      <c r="R1523" s="499">
        <v>9.2957034400000005</v>
      </c>
      <c r="S1523" s="499">
        <v>2.7088113000000003</v>
      </c>
      <c r="T1523" s="499">
        <v>1.2178957000000001</v>
      </c>
      <c r="U1523" s="499">
        <v>10.10405703</v>
      </c>
      <c r="V1523" s="499">
        <v>21.670431999999998</v>
      </c>
      <c r="W1523" s="499">
        <v>8.1193519999999992</v>
      </c>
    </row>
    <row r="1524" spans="1:23" customFormat="1" x14ac:dyDescent="0.3">
      <c r="A1524" s="225" t="s">
        <v>856</v>
      </c>
      <c r="B1524" s="496" t="s">
        <v>840</v>
      </c>
      <c r="C1524" s="496" t="s">
        <v>560</v>
      </c>
      <c r="D1524" s="496" t="s">
        <v>526</v>
      </c>
      <c r="E1524" s="497">
        <v>1264.4527</v>
      </c>
      <c r="F1524" s="498">
        <v>5.2871994367998099</v>
      </c>
      <c r="G1524" s="498">
        <v>0.27210756251222368</v>
      </c>
      <c r="H1524" s="498">
        <v>0.35509905359844618</v>
      </c>
      <c r="I1524" s="498">
        <v>1.0333176503953054E-2</v>
      </c>
      <c r="J1524" s="498">
        <v>3.0505450302727812E-3</v>
      </c>
      <c r="K1524" s="498">
        <v>1.3715412209567032E-3</v>
      </c>
      <c r="L1524" s="498">
        <v>1.1231752986885155E-2</v>
      </c>
      <c r="M1524" s="498">
        <v>2.4404346639459111E-2</v>
      </c>
      <c r="N1524" s="498">
        <v>9.143667453911087E-3</v>
      </c>
      <c r="O1524" s="499">
        <v>6685.4136032999995</v>
      </c>
      <c r="P1524" s="499">
        <v>344.06714210900003</v>
      </c>
      <c r="Q1524" s="499">
        <v>449.00595708999998</v>
      </c>
      <c r="R1524" s="499">
        <v>13.06581293</v>
      </c>
      <c r="S1524" s="499">
        <v>3.8572698999999999</v>
      </c>
      <c r="T1524" s="499">
        <v>1.7342489999999999</v>
      </c>
      <c r="U1524" s="499">
        <v>14.202020389999999</v>
      </c>
      <c r="V1524" s="499">
        <v>30.858142000000001</v>
      </c>
      <c r="W1524" s="499">
        <v>11.561735000000001</v>
      </c>
    </row>
    <row r="1525" spans="1:23" customFormat="1" x14ac:dyDescent="0.3">
      <c r="A1525" s="225" t="s">
        <v>857</v>
      </c>
      <c r="B1525" s="496" t="s">
        <v>840</v>
      </c>
      <c r="C1525" s="496" t="s">
        <v>560</v>
      </c>
      <c r="D1525" s="496" t="s">
        <v>528</v>
      </c>
      <c r="E1525" s="497">
        <v>1548.2224000000001</v>
      </c>
      <c r="F1525" s="498">
        <v>5.1939516913073982</v>
      </c>
      <c r="G1525" s="498">
        <v>0.26706097790860017</v>
      </c>
      <c r="H1525" s="498">
        <v>0.34121442919311845</v>
      </c>
      <c r="I1525" s="498">
        <v>1.020445381748772E-2</v>
      </c>
      <c r="J1525" s="498">
        <v>3.0505490684025753E-3</v>
      </c>
      <c r="K1525" s="498">
        <v>1.3715472660775349E-3</v>
      </c>
      <c r="L1525" s="498">
        <v>1.1091827362787153E-2</v>
      </c>
      <c r="M1525" s="498">
        <v>2.4404409211493127E-2</v>
      </c>
      <c r="N1525" s="498">
        <v>9.1437011891831559E-3</v>
      </c>
      <c r="O1525" s="499">
        <v>8041.3923530000002</v>
      </c>
      <c r="P1525" s="499">
        <v>413.46978816399997</v>
      </c>
      <c r="Q1525" s="499">
        <v>528.27582247999999</v>
      </c>
      <c r="R1525" s="499">
        <v>15.79876398</v>
      </c>
      <c r="S1525" s="499">
        <v>4.7229283999999998</v>
      </c>
      <c r="T1525" s="499">
        <v>2.1234601999999998</v>
      </c>
      <c r="U1525" s="499">
        <v>17.172615579999999</v>
      </c>
      <c r="V1525" s="499">
        <v>37.783453000000002</v>
      </c>
      <c r="W1525" s="499">
        <v>14.156483000000001</v>
      </c>
    </row>
    <row r="1526" spans="1:23" customFormat="1" x14ac:dyDescent="0.3">
      <c r="A1526" s="225" t="s">
        <v>858</v>
      </c>
      <c r="B1526" s="496" t="s">
        <v>840</v>
      </c>
      <c r="C1526" s="496" t="s">
        <v>560</v>
      </c>
      <c r="D1526" s="496" t="s">
        <v>530</v>
      </c>
      <c r="E1526" s="497">
        <v>1410.5717</v>
      </c>
      <c r="F1526" s="498">
        <v>5.1056951318390968</v>
      </c>
      <c r="G1526" s="498">
        <v>0.26228593579255843</v>
      </c>
      <c r="H1526" s="498">
        <v>0.32807537033388662</v>
      </c>
      <c r="I1526" s="498">
        <v>1.0082597587914178E-2</v>
      </c>
      <c r="J1526" s="498">
        <v>3.0505406424926858E-3</v>
      </c>
      <c r="K1526" s="498">
        <v>1.3715391426043779E-3</v>
      </c>
      <c r="L1526" s="498">
        <v>1.0959383695277596E-2</v>
      </c>
      <c r="M1526" s="498">
        <v>2.440436455658369E-2</v>
      </c>
      <c r="N1526" s="498">
        <v>9.1436613962976847E-3</v>
      </c>
      <c r="O1526" s="499">
        <v>7201.9490617999982</v>
      </c>
      <c r="P1526" s="499">
        <v>369.97311833700002</v>
      </c>
      <c r="Q1526" s="499">
        <v>462.77383286000003</v>
      </c>
      <c r="R1526" s="499">
        <v>14.222226820000001</v>
      </c>
      <c r="S1526" s="499">
        <v>4.3030062999999998</v>
      </c>
      <c r="T1526" s="499">
        <v>1.9346542999999998</v>
      </c>
      <c r="U1526" s="499">
        <v>15.458996490000001</v>
      </c>
      <c r="V1526" s="499">
        <v>34.424106000000002</v>
      </c>
      <c r="W1526" s="499">
        <v>12.897789999999999</v>
      </c>
    </row>
    <row r="1527" spans="1:23" customFormat="1" x14ac:dyDescent="0.3">
      <c r="A1527" s="225" t="s">
        <v>859</v>
      </c>
      <c r="B1527" s="496" t="s">
        <v>840</v>
      </c>
      <c r="C1527" s="496" t="s">
        <v>560</v>
      </c>
      <c r="D1527" s="496" t="s">
        <v>532</v>
      </c>
      <c r="E1527" s="497">
        <v>1900.0488</v>
      </c>
      <c r="F1527" s="498">
        <v>4.5399298376968007</v>
      </c>
      <c r="G1527" s="498">
        <v>0.22767575921734221</v>
      </c>
      <c r="H1527" s="498">
        <v>0.30280597691490868</v>
      </c>
      <c r="I1527" s="498">
        <v>6.7102316477345211E-3</v>
      </c>
      <c r="J1527" s="498">
        <v>3.0505527542239968E-3</v>
      </c>
      <c r="K1527" s="498">
        <v>1.3715482465502991E-3</v>
      </c>
      <c r="L1527" s="498">
        <v>7.2937516499576218E-3</v>
      </c>
      <c r="M1527" s="498">
        <v>2.4404421086447886E-2</v>
      </c>
      <c r="N1527" s="498">
        <v>9.1436856779678506E-3</v>
      </c>
      <c r="O1527" s="499">
        <v>8626.0882402000007</v>
      </c>
      <c r="P1527" s="499">
        <v>432.59505309000002</v>
      </c>
      <c r="Q1527" s="499">
        <v>575.34613306999995</v>
      </c>
      <c r="R1527" s="499">
        <v>12.749767589999999</v>
      </c>
      <c r="S1527" s="499">
        <v>5.7961990999999999</v>
      </c>
      <c r="T1527" s="499">
        <v>2.6060086</v>
      </c>
      <c r="U1527" s="499">
        <v>13.858484069999999</v>
      </c>
      <c r="V1527" s="499">
        <v>46.369591</v>
      </c>
      <c r="W1527" s="499">
        <v>17.373449000000001</v>
      </c>
    </row>
    <row r="1528" spans="1:23" customFormat="1" x14ac:dyDescent="0.3">
      <c r="A1528" s="225" t="s">
        <v>860</v>
      </c>
      <c r="B1528" s="496" t="s">
        <v>840</v>
      </c>
      <c r="C1528" s="496" t="s">
        <v>560</v>
      </c>
      <c r="D1528" s="496" t="s">
        <v>534</v>
      </c>
      <c r="E1528" s="497">
        <v>2178.1406000000002</v>
      </c>
      <c r="F1528" s="498">
        <v>4.4659916346538875</v>
      </c>
      <c r="G1528" s="498">
        <v>0.22396052482011491</v>
      </c>
      <c r="H1528" s="498">
        <v>0.29159573204778422</v>
      </c>
      <c r="I1528" s="498">
        <v>6.6379892051045735E-3</v>
      </c>
      <c r="J1528" s="498">
        <v>3.0505538531351004E-3</v>
      </c>
      <c r="K1528" s="498">
        <v>1.3715447937566565E-3</v>
      </c>
      <c r="L1528" s="498">
        <v>7.2152231081868638E-3</v>
      </c>
      <c r="M1528" s="498">
        <v>2.4404420449258418E-2</v>
      </c>
      <c r="N1528" s="498">
        <v>9.1437063337417249E-3</v>
      </c>
      <c r="O1528" s="499">
        <v>9727.5576987000004</v>
      </c>
      <c r="P1528" s="499">
        <v>487.81751190800003</v>
      </c>
      <c r="Q1528" s="499">
        <v>635.13650275999998</v>
      </c>
      <c r="R1528" s="499">
        <v>14.458473789999999</v>
      </c>
      <c r="S1528" s="499">
        <v>6.6445352</v>
      </c>
      <c r="T1528" s="499">
        <v>2.9874174</v>
      </c>
      <c r="U1528" s="499">
        <v>15.715770390000001</v>
      </c>
      <c r="V1528" s="499">
        <v>53.156259000000006</v>
      </c>
      <c r="W1528" s="499">
        <v>19.916278000000002</v>
      </c>
    </row>
    <row r="1529" spans="1:23" customFormat="1" x14ac:dyDescent="0.3">
      <c r="A1529" s="225" t="s">
        <v>861</v>
      </c>
      <c r="B1529" s="496" t="s">
        <v>840</v>
      </c>
      <c r="C1529" s="496" t="s">
        <v>560</v>
      </c>
      <c r="D1529" s="496" t="s">
        <v>536</v>
      </c>
      <c r="E1529" s="497">
        <v>3183.8949000000002</v>
      </c>
      <c r="F1529" s="498">
        <v>4.3968545440994298</v>
      </c>
      <c r="G1529" s="498">
        <v>0.22048691969511933</v>
      </c>
      <c r="H1529" s="498">
        <v>0.28111521322201932</v>
      </c>
      <c r="I1529" s="498">
        <v>6.5704359054062989E-3</v>
      </c>
      <c r="J1529" s="498">
        <v>3.0505465805419642E-3</v>
      </c>
      <c r="K1529" s="498">
        <v>1.3715425405530816E-3</v>
      </c>
      <c r="L1529" s="498">
        <v>7.1417938889879818E-3</v>
      </c>
      <c r="M1529" s="498">
        <v>2.4404366488353615E-2</v>
      </c>
      <c r="N1529" s="498">
        <v>9.1436504389639239E-3</v>
      </c>
      <c r="O1529" s="499">
        <v>13999.122759000002</v>
      </c>
      <c r="P1529" s="499">
        <v>702.00717913400001</v>
      </c>
      <c r="Q1529" s="499">
        <v>895.04129368999997</v>
      </c>
      <c r="R1529" s="499">
        <v>20.919577369999999</v>
      </c>
      <c r="S1529" s="499">
        <v>9.7126196999999994</v>
      </c>
      <c r="T1529" s="499">
        <v>4.3668472999999999</v>
      </c>
      <c r="U1529" s="499">
        <v>22.738721140000003</v>
      </c>
      <c r="V1529" s="499">
        <v>77.700937999999994</v>
      </c>
      <c r="W1529" s="499">
        <v>29.112421999999999</v>
      </c>
    </row>
    <row r="1530" spans="1:23" customFormat="1" x14ac:dyDescent="0.3">
      <c r="A1530" s="225" t="s">
        <v>862</v>
      </c>
      <c r="B1530" s="496" t="s">
        <v>840</v>
      </c>
      <c r="C1530" s="496" t="s">
        <v>560</v>
      </c>
      <c r="D1530" s="496" t="s">
        <v>538</v>
      </c>
      <c r="E1530" s="497">
        <v>3943.7139999999999</v>
      </c>
      <c r="F1530" s="498">
        <v>4.3325797296659951</v>
      </c>
      <c r="G1530" s="498">
        <v>0.21725722774902037</v>
      </c>
      <c r="H1530" s="498">
        <v>0.27137013384084141</v>
      </c>
      <c r="I1530" s="498">
        <v>6.5076180828528641E-3</v>
      </c>
      <c r="J1530" s="498">
        <v>3.0505481381256352E-3</v>
      </c>
      <c r="K1530" s="498">
        <v>1.3715419018721948E-3</v>
      </c>
      <c r="L1530" s="498">
        <v>7.0735298300028861E-3</v>
      </c>
      <c r="M1530" s="498">
        <v>2.4404383532882965E-2</v>
      </c>
      <c r="N1530" s="498">
        <v>9.1436683796035922E-3</v>
      </c>
      <c r="O1530" s="499">
        <v>17086.455335999999</v>
      </c>
      <c r="P1530" s="499">
        <v>856.80037067500007</v>
      </c>
      <c r="Q1530" s="499">
        <v>1070.20619601</v>
      </c>
      <c r="R1530" s="499">
        <v>25.664184540000001</v>
      </c>
      <c r="S1530" s="499">
        <v>12.0304894</v>
      </c>
      <c r="T1530" s="499">
        <v>5.4089690000000008</v>
      </c>
      <c r="U1530" s="499">
        <v>27.895978620000001</v>
      </c>
      <c r="V1530" s="499">
        <v>96.243909000000002</v>
      </c>
      <c r="W1530" s="499">
        <v>36.060012999999998</v>
      </c>
    </row>
    <row r="1531" spans="1:23" customFormat="1" x14ac:dyDescent="0.3">
      <c r="A1531" s="225" t="s">
        <v>863</v>
      </c>
      <c r="B1531" s="496" t="s">
        <v>840</v>
      </c>
      <c r="C1531" s="496" t="s">
        <v>560</v>
      </c>
      <c r="D1531" s="496" t="s">
        <v>540</v>
      </c>
      <c r="E1531" s="497">
        <v>2181.8481000000002</v>
      </c>
      <c r="F1531" s="498">
        <v>2.2796257123490857</v>
      </c>
      <c r="G1531" s="498">
        <v>0.11229859692936459</v>
      </c>
      <c r="H1531" s="498">
        <v>0.20298263899764607</v>
      </c>
      <c r="I1531" s="498">
        <v>5.2517185133098858E-3</v>
      </c>
      <c r="J1531" s="498">
        <v>3.0505425194357018E-3</v>
      </c>
      <c r="K1531" s="498">
        <v>1.3715436468744087E-3</v>
      </c>
      <c r="L1531" s="498">
        <v>5.7084066301407504E-3</v>
      </c>
      <c r="M1531" s="498">
        <v>2.4404369396751315E-2</v>
      </c>
      <c r="N1531" s="498">
        <v>9.1436512010162375E-3</v>
      </c>
      <c r="O1531" s="499">
        <v>4973.7970292</v>
      </c>
      <c r="P1531" s="499">
        <v>245.01848034299996</v>
      </c>
      <c r="Q1531" s="499">
        <v>442.87728522999998</v>
      </c>
      <c r="R1531" s="499">
        <v>11.458452059999999</v>
      </c>
      <c r="S1531" s="499">
        <v>6.6558203999999996</v>
      </c>
      <c r="T1531" s="499">
        <v>2.9924998999999999</v>
      </c>
      <c r="U1531" s="499">
        <v>12.45487616</v>
      </c>
      <c r="V1531" s="499">
        <v>53.246627000000004</v>
      </c>
      <c r="W1531" s="499">
        <v>19.950057999999999</v>
      </c>
    </row>
    <row r="1532" spans="1:23" customFormat="1" x14ac:dyDescent="0.3">
      <c r="A1532" s="225" t="s">
        <v>864</v>
      </c>
      <c r="B1532" s="496" t="s">
        <v>840</v>
      </c>
      <c r="C1532" s="496" t="s">
        <v>560</v>
      </c>
      <c r="D1532" s="496" t="s">
        <v>542</v>
      </c>
      <c r="E1532" s="497">
        <v>2245.2862999999998</v>
      </c>
      <c r="F1532" s="498">
        <v>1.706915716138294</v>
      </c>
      <c r="G1532" s="498">
        <v>8.9580569320268866E-2</v>
      </c>
      <c r="H1532" s="498">
        <v>0.17994531926997462</v>
      </c>
      <c r="I1532" s="498">
        <v>4.0010728431380893E-3</v>
      </c>
      <c r="J1532" s="498">
        <v>3.0505526177218474E-3</v>
      </c>
      <c r="K1532" s="498">
        <v>1.3715460251104727E-3</v>
      </c>
      <c r="L1532" s="498">
        <v>4.3490054030080718E-3</v>
      </c>
      <c r="M1532" s="498">
        <v>2.4404429849324786E-2</v>
      </c>
      <c r="N1532" s="498">
        <v>9.143694503458203E-3</v>
      </c>
      <c r="O1532" s="499">
        <v>3832.5144726999997</v>
      </c>
      <c r="P1532" s="499">
        <v>201.13402504099997</v>
      </c>
      <c r="Q1532" s="499">
        <v>404.02876010599999</v>
      </c>
      <c r="R1532" s="499">
        <v>8.9835540399999996</v>
      </c>
      <c r="S1532" s="499">
        <v>6.8493640000000005</v>
      </c>
      <c r="T1532" s="499">
        <v>3.0795135</v>
      </c>
      <c r="U1532" s="499">
        <v>9.7647622500000004</v>
      </c>
      <c r="V1532" s="499">
        <v>54.794932000000003</v>
      </c>
      <c r="W1532" s="499">
        <v>20.530212000000002</v>
      </c>
    </row>
    <row r="1533" spans="1:23" customFormat="1" x14ac:dyDescent="0.3">
      <c r="A1533" s="225" t="s">
        <v>865</v>
      </c>
      <c r="B1533" s="496" t="s">
        <v>840</v>
      </c>
      <c r="C1533" s="496" t="s">
        <v>560</v>
      </c>
      <c r="D1533" s="496" t="s">
        <v>544</v>
      </c>
      <c r="E1533" s="497">
        <v>2210.8683000000001</v>
      </c>
      <c r="F1533" s="498">
        <v>1.5963133814890738</v>
      </c>
      <c r="G1533" s="498">
        <v>8.250811967949423E-2</v>
      </c>
      <c r="H1533" s="498">
        <v>0.17113528430209976</v>
      </c>
      <c r="I1533" s="498">
        <v>3.6105865962255644E-3</v>
      </c>
      <c r="J1533" s="498">
        <v>3.0505475608836579E-3</v>
      </c>
      <c r="K1533" s="498">
        <v>1.3715442027912744E-3</v>
      </c>
      <c r="L1533" s="498">
        <v>3.9245623993070947E-3</v>
      </c>
      <c r="M1533" s="498">
        <v>2.4404360494924095E-2</v>
      </c>
      <c r="N1533" s="498">
        <v>9.1436712896919275E-3</v>
      </c>
      <c r="O1533" s="499">
        <v>3529.238652</v>
      </c>
      <c r="P1533" s="499">
        <v>182.41458629199997</v>
      </c>
      <c r="Q1533" s="499">
        <v>378.357575075</v>
      </c>
      <c r="R1533" s="499">
        <v>7.9825314500000006</v>
      </c>
      <c r="S1533" s="499">
        <v>6.7443588999999999</v>
      </c>
      <c r="T1533" s="499">
        <v>3.0323036000000001</v>
      </c>
      <c r="U1533" s="499">
        <v>8.6766905999999988</v>
      </c>
      <c r="V1533" s="499">
        <v>53.954826999999995</v>
      </c>
      <c r="W1533" s="499">
        <v>20.215453</v>
      </c>
    </row>
    <row r="1534" spans="1:23" customFormat="1" x14ac:dyDescent="0.3">
      <c r="A1534" s="225" t="s">
        <v>866</v>
      </c>
      <c r="B1534" s="496" t="s">
        <v>840</v>
      </c>
      <c r="C1534" s="496" t="s">
        <v>560</v>
      </c>
      <c r="D1534" s="496" t="s">
        <v>546</v>
      </c>
      <c r="E1534" s="497">
        <v>2740.2120999999997</v>
      </c>
      <c r="F1534" s="498">
        <v>1.4586296945407986</v>
      </c>
      <c r="G1534" s="498">
        <v>6.2993632626467136E-2</v>
      </c>
      <c r="H1534" s="498">
        <v>0.15766742779108231</v>
      </c>
      <c r="I1534" s="498">
        <v>2.6763024986277526E-3</v>
      </c>
      <c r="J1534" s="498">
        <v>3.05054532092607E-3</v>
      </c>
      <c r="K1534" s="498">
        <v>1.3715420788047758E-3</v>
      </c>
      <c r="L1534" s="498">
        <v>2.9090346254583726E-3</v>
      </c>
      <c r="M1534" s="498">
        <v>2.4404340087396888E-2</v>
      </c>
      <c r="N1534" s="498">
        <v>9.143673221499898E-3</v>
      </c>
      <c r="O1534" s="499">
        <v>3996.9547383999998</v>
      </c>
      <c r="P1534" s="499">
        <v>172.61591434600001</v>
      </c>
      <c r="Q1534" s="499">
        <v>432.04219340899999</v>
      </c>
      <c r="R1534" s="499">
        <v>7.3336364900000008</v>
      </c>
      <c r="S1534" s="499">
        <v>8.3591411999999998</v>
      </c>
      <c r="T1534" s="499">
        <v>3.7583161999999999</v>
      </c>
      <c r="U1534" s="499">
        <v>7.9713718799999995</v>
      </c>
      <c r="V1534" s="499">
        <v>66.873068000000004</v>
      </c>
      <c r="W1534" s="499">
        <v>25.055603999999999</v>
      </c>
    </row>
    <row r="1535" spans="1:23" customFormat="1" x14ac:dyDescent="0.3">
      <c r="A1535" s="225" t="s">
        <v>867</v>
      </c>
      <c r="B1535" s="496" t="s">
        <v>840</v>
      </c>
      <c r="C1535" s="496" t="s">
        <v>560</v>
      </c>
      <c r="D1535" s="496" t="s">
        <v>548</v>
      </c>
      <c r="E1535" s="497">
        <v>3663.5080000000003</v>
      </c>
      <c r="F1535" s="498">
        <v>1.3576214273586953</v>
      </c>
      <c r="G1535" s="498">
        <v>5.7436911964434081E-2</v>
      </c>
      <c r="H1535" s="498">
        <v>0.15061862922259212</v>
      </c>
      <c r="I1535" s="498">
        <v>2.1897784172983928E-3</v>
      </c>
      <c r="J1535" s="498">
        <v>3.0505518208231021E-3</v>
      </c>
      <c r="K1535" s="498">
        <v>1.371549072637483E-3</v>
      </c>
      <c r="L1535" s="498">
        <v>2.3802029229907508E-3</v>
      </c>
      <c r="M1535" s="498">
        <v>2.4404441862826556E-2</v>
      </c>
      <c r="N1535" s="498">
        <v>9.143689600241079E-3</v>
      </c>
      <c r="O1535" s="499">
        <v>4973.6569600999992</v>
      </c>
      <c r="P1535" s="499">
        <v>210.420586477</v>
      </c>
      <c r="Q1535" s="499">
        <v>551.79255310600001</v>
      </c>
      <c r="R1535" s="499">
        <v>8.0222707500000006</v>
      </c>
      <c r="S1535" s="499">
        <v>11.175721000000001</v>
      </c>
      <c r="T1535" s="499">
        <v>5.0246810000000002</v>
      </c>
      <c r="U1535" s="499">
        <v>8.7198924499999997</v>
      </c>
      <c r="V1535" s="499">
        <v>89.405867999999998</v>
      </c>
      <c r="W1535" s="499">
        <v>33.497979999999998</v>
      </c>
    </row>
    <row r="1536" spans="1:23" customFormat="1" x14ac:dyDescent="0.3">
      <c r="A1536" s="225" t="s">
        <v>868</v>
      </c>
      <c r="B1536" s="496" t="s">
        <v>840</v>
      </c>
      <c r="C1536" s="496" t="s">
        <v>560</v>
      </c>
      <c r="D1536" s="496" t="s">
        <v>550</v>
      </c>
      <c r="E1536" s="497">
        <v>3834.567</v>
      </c>
      <c r="F1536" s="498">
        <v>1.0870743622943606</v>
      </c>
      <c r="G1536" s="498">
        <v>4.2585481388641794E-2</v>
      </c>
      <c r="H1536" s="498">
        <v>0.13888929725703059</v>
      </c>
      <c r="I1536" s="498">
        <v>1.9158978445284697E-3</v>
      </c>
      <c r="J1536" s="498">
        <v>3.0505483409208911E-3</v>
      </c>
      <c r="K1536" s="498">
        <v>1.3715446880964658E-3</v>
      </c>
      <c r="L1536" s="498">
        <v>2.0825039932800761E-3</v>
      </c>
      <c r="M1536" s="498">
        <v>2.4404388292080956E-2</v>
      </c>
      <c r="N1536" s="498">
        <v>9.143680368604851E-3</v>
      </c>
      <c r="O1536" s="499">
        <v>4168.4594761999997</v>
      </c>
      <c r="P1536" s="499">
        <v>163.29688161199999</v>
      </c>
      <c r="Q1536" s="499">
        <v>532.58031591500003</v>
      </c>
      <c r="R1536" s="499">
        <v>7.34663865</v>
      </c>
      <c r="S1536" s="499">
        <v>11.697531999999999</v>
      </c>
      <c r="T1536" s="499">
        <v>5.2592800000000004</v>
      </c>
      <c r="U1536" s="499">
        <v>7.9855010900000014</v>
      </c>
      <c r="V1536" s="499">
        <v>93.580261999999991</v>
      </c>
      <c r="W1536" s="499">
        <v>35.062055000000001</v>
      </c>
    </row>
    <row r="1537" spans="1:23" customFormat="1" x14ac:dyDescent="0.3">
      <c r="A1537" s="225" t="s">
        <v>869</v>
      </c>
      <c r="B1537" s="496" t="s">
        <v>840</v>
      </c>
      <c r="C1537" s="496" t="s">
        <v>560</v>
      </c>
      <c r="D1537" s="496" t="s">
        <v>552</v>
      </c>
      <c r="E1537" s="497">
        <v>3973.8869999999997</v>
      </c>
      <c r="F1537" s="498">
        <v>1.0055256383485489</v>
      </c>
      <c r="G1537" s="498">
        <v>3.8269420567066961E-2</v>
      </c>
      <c r="H1537" s="498">
        <v>0.13345008700121569</v>
      </c>
      <c r="I1537" s="498">
        <v>1.9051150749882927E-3</v>
      </c>
      <c r="J1537" s="498">
        <v>3.0505548345989711E-3</v>
      </c>
      <c r="K1537" s="498">
        <v>1.3715430257579041E-3</v>
      </c>
      <c r="L1537" s="498">
        <v>2.0707825990019342E-3</v>
      </c>
      <c r="M1537" s="498">
        <v>2.4404363787898353E-2</v>
      </c>
      <c r="N1537" s="498">
        <v>9.143679223893383E-3</v>
      </c>
      <c r="O1537" s="499">
        <v>3995.8452624000001</v>
      </c>
      <c r="P1537" s="499">
        <v>152.078352889</v>
      </c>
      <c r="Q1537" s="499">
        <v>530.31556588299998</v>
      </c>
      <c r="R1537" s="499">
        <v>7.570712030000001</v>
      </c>
      <c r="S1537" s="499">
        <v>12.122560200000001</v>
      </c>
      <c r="T1537" s="499">
        <v>5.4503569999999995</v>
      </c>
      <c r="U1537" s="499">
        <v>8.2290560499999987</v>
      </c>
      <c r="V1537" s="499">
        <v>96.980184000000008</v>
      </c>
      <c r="W1537" s="499">
        <v>36.335948000000002</v>
      </c>
    </row>
    <row r="1538" spans="1:23" customFormat="1" x14ac:dyDescent="0.3">
      <c r="A1538" s="225" t="s">
        <v>870</v>
      </c>
      <c r="B1538" s="496" t="s">
        <v>840</v>
      </c>
      <c r="C1538" s="496" t="s">
        <v>560</v>
      </c>
      <c r="D1538" s="496" t="s">
        <v>554</v>
      </c>
      <c r="E1538" s="497">
        <v>4112.1239999999998</v>
      </c>
      <c r="F1538" s="498">
        <v>0.51075927965693646</v>
      </c>
      <c r="G1538" s="498">
        <v>2.1259628050880761E-2</v>
      </c>
      <c r="H1538" s="498">
        <v>0.12346881582510644</v>
      </c>
      <c r="I1538" s="498">
        <v>1.5651863149068464E-3</v>
      </c>
      <c r="J1538" s="498">
        <v>3.0505330335369265E-3</v>
      </c>
      <c r="K1538" s="498">
        <v>1.371542541032323E-3</v>
      </c>
      <c r="L1538" s="498">
        <v>1.7012967702335824E-3</v>
      </c>
      <c r="M1538" s="498">
        <v>2.4404336785563863E-2</v>
      </c>
      <c r="N1538" s="498">
        <v>9.1436569033424096E-3</v>
      </c>
      <c r="O1538" s="499">
        <v>2100.3054921000003</v>
      </c>
      <c r="P1538" s="499">
        <v>87.422226739099997</v>
      </c>
      <c r="Q1538" s="499">
        <v>507.71908080599997</v>
      </c>
      <c r="R1538" s="499">
        <v>6.4362402100000002</v>
      </c>
      <c r="S1538" s="499">
        <v>12.544170100000001</v>
      </c>
      <c r="T1538" s="499">
        <v>5.6399530000000002</v>
      </c>
      <c r="U1538" s="499">
        <v>6.9959432799999997</v>
      </c>
      <c r="V1538" s="499">
        <v>100.35365900000001</v>
      </c>
      <c r="W1538" s="499">
        <v>37.599851000000001</v>
      </c>
    </row>
    <row r="1539" spans="1:23" customFormat="1" x14ac:dyDescent="0.3">
      <c r="A1539" s="225" t="s">
        <v>871</v>
      </c>
      <c r="B1539" s="496" t="s">
        <v>840</v>
      </c>
      <c r="C1539" s="496" t="s">
        <v>560</v>
      </c>
      <c r="D1539" s="496" t="s">
        <v>556</v>
      </c>
      <c r="E1539" s="497">
        <v>4220.18</v>
      </c>
      <c r="F1539" s="498">
        <v>0.46319378483856133</v>
      </c>
      <c r="G1539" s="498">
        <v>1.8383396710495759E-2</v>
      </c>
      <c r="H1539" s="498">
        <v>0.11939928224720271</v>
      </c>
      <c r="I1539" s="498">
        <v>1.5579012056357784E-3</v>
      </c>
      <c r="J1539" s="498">
        <v>3.0505353326161443E-3</v>
      </c>
      <c r="K1539" s="498">
        <v>1.3715433938836731E-3</v>
      </c>
      <c r="L1539" s="498">
        <v>1.6933763678326516E-3</v>
      </c>
      <c r="M1539" s="498">
        <v>2.4404330857925489E-2</v>
      </c>
      <c r="N1539" s="498">
        <v>9.1436642512878596E-3</v>
      </c>
      <c r="O1539" s="499">
        <v>1954.7611468999999</v>
      </c>
      <c r="P1539" s="499">
        <v>77.581243129699999</v>
      </c>
      <c r="Q1539" s="499">
        <v>503.88646295399997</v>
      </c>
      <c r="R1539" s="499">
        <v>6.5746235099999994</v>
      </c>
      <c r="S1539" s="499">
        <v>12.873808200000001</v>
      </c>
      <c r="T1539" s="499">
        <v>5.7881599999999995</v>
      </c>
      <c r="U1539" s="499">
        <v>7.1463530799999999</v>
      </c>
      <c r="V1539" s="499">
        <v>102.990669</v>
      </c>
      <c r="W1539" s="499">
        <v>38.587909000000003</v>
      </c>
    </row>
    <row r="1540" spans="1:23" customFormat="1" x14ac:dyDescent="0.3">
      <c r="A1540" s="225" t="s">
        <v>872</v>
      </c>
      <c r="B1540" s="496" t="s">
        <v>840</v>
      </c>
      <c r="C1540" s="496" t="s">
        <v>560</v>
      </c>
      <c r="D1540" s="496" t="s">
        <v>558</v>
      </c>
      <c r="E1540" s="497">
        <v>4317.58</v>
      </c>
      <c r="F1540" s="498">
        <v>0.45985464123420983</v>
      </c>
      <c r="G1540" s="498">
        <v>1.8208875020103855E-2</v>
      </c>
      <c r="H1540" s="498">
        <v>0.11692580524136206</v>
      </c>
      <c r="I1540" s="498">
        <v>1.5513744134445686E-3</v>
      </c>
      <c r="J1540" s="498">
        <v>3.0505519527142524E-3</v>
      </c>
      <c r="K1540" s="498">
        <v>1.3715416969691354E-3</v>
      </c>
      <c r="L1540" s="498">
        <v>1.6862830636606618E-3</v>
      </c>
      <c r="M1540" s="498">
        <v>2.4404346184668264E-2</v>
      </c>
      <c r="N1540" s="498">
        <v>9.1436529259446269E-3</v>
      </c>
      <c r="O1540" s="499">
        <v>1985.4592018999997</v>
      </c>
      <c r="P1540" s="499">
        <v>78.618274609300002</v>
      </c>
      <c r="Q1540" s="499">
        <v>504.83651819400001</v>
      </c>
      <c r="R1540" s="499">
        <v>6.6981831400000003</v>
      </c>
      <c r="S1540" s="499">
        <v>13.171002100000001</v>
      </c>
      <c r="T1540" s="499">
        <v>5.9217409999999999</v>
      </c>
      <c r="U1540" s="499">
        <v>7.2806620300000002</v>
      </c>
      <c r="V1540" s="499">
        <v>105.367717</v>
      </c>
      <c r="W1540" s="499">
        <v>39.478453000000002</v>
      </c>
    </row>
    <row r="1541" spans="1:23" customFormat="1" x14ac:dyDescent="0.3">
      <c r="A1541" s="225" t="s">
        <v>873</v>
      </c>
      <c r="B1541" s="496" t="s">
        <v>840</v>
      </c>
      <c r="C1541" s="496" t="s">
        <v>593</v>
      </c>
      <c r="D1541" s="496" t="s">
        <v>594</v>
      </c>
      <c r="E1541" s="497">
        <v>1237591.8144999999</v>
      </c>
      <c r="F1541" s="498">
        <v>1.2760534063115363</v>
      </c>
      <c r="G1541" s="498">
        <v>0.62381979823519595</v>
      </c>
      <c r="H1541" s="498">
        <v>0.21934027987294838</v>
      </c>
      <c r="I1541" s="498">
        <v>1.4538978862323429E-2</v>
      </c>
      <c r="J1541" s="498">
        <v>3.5405906628190624E-3</v>
      </c>
      <c r="K1541" s="498">
        <v>1.7321359228333845E-3</v>
      </c>
      <c r="L1541" s="498">
        <v>1.5803281575518212E-2</v>
      </c>
      <c r="M1541" s="498">
        <v>2.8324730895349662E-2</v>
      </c>
      <c r="N1541" s="498">
        <v>1.1547625358829491E-2</v>
      </c>
      <c r="O1541" s="499">
        <v>1579233.2505159997</v>
      </c>
      <c r="P1541" s="499">
        <v>772034.27601892001</v>
      </c>
      <c r="Q1541" s="499">
        <v>271453.73496089998</v>
      </c>
      <c r="R1541" s="499">
        <v>17993.321231199996</v>
      </c>
      <c r="S1541" s="499">
        <v>4381.8060228000004</v>
      </c>
      <c r="T1541" s="499">
        <v>2143.6772397</v>
      </c>
      <c r="U1541" s="499">
        <v>19558.011920100002</v>
      </c>
      <c r="V1541" s="499">
        <v>35054.455103999993</v>
      </c>
      <c r="W1541" s="499">
        <v>14291.246621000002</v>
      </c>
    </row>
    <row r="1542" spans="1:23" customFormat="1" x14ac:dyDescent="0.3">
      <c r="A1542" s="225" t="s">
        <v>874</v>
      </c>
      <c r="B1542" s="496" t="s">
        <v>840</v>
      </c>
      <c r="C1542" s="496" t="s">
        <v>593</v>
      </c>
      <c r="D1542" s="496" t="s">
        <v>500</v>
      </c>
      <c r="E1542" s="497">
        <v>8554.4579999999987</v>
      </c>
      <c r="F1542" s="498">
        <v>16.963712931900538</v>
      </c>
      <c r="G1542" s="498">
        <v>4.9202124451367935</v>
      </c>
      <c r="H1542" s="498">
        <v>3.2065597411314668</v>
      </c>
      <c r="I1542" s="498">
        <v>0.27148734963687937</v>
      </c>
      <c r="J1542" s="498">
        <v>3.509428884915912E-3</v>
      </c>
      <c r="K1542" s="498">
        <v>1.5679166348119308E-3</v>
      </c>
      <c r="L1542" s="498">
        <v>0.29509511181187636</v>
      </c>
      <c r="M1542" s="498">
        <v>2.8075410505259368E-2</v>
      </c>
      <c r="N1542" s="498">
        <v>1.0452856276809122E-2</v>
      </c>
      <c r="O1542" s="499">
        <v>145115.36979999999</v>
      </c>
      <c r="P1542" s="499">
        <v>42089.750713000001</v>
      </c>
      <c r="Q1542" s="499">
        <v>27430.38063</v>
      </c>
      <c r="R1542" s="499">
        <v>2322.4271299999996</v>
      </c>
      <c r="S1542" s="499">
        <v>30.021262</v>
      </c>
      <c r="T1542" s="499">
        <v>13.412676999999999</v>
      </c>
      <c r="U1542" s="499">
        <v>2524.3787400000001</v>
      </c>
      <c r="V1542" s="499">
        <v>240.16991999999999</v>
      </c>
      <c r="W1542" s="499">
        <v>89.418520000000001</v>
      </c>
    </row>
    <row r="1543" spans="1:23" customFormat="1" x14ac:dyDescent="0.3">
      <c r="A1543" s="225" t="s">
        <v>875</v>
      </c>
      <c r="B1543" s="496" t="s">
        <v>840</v>
      </c>
      <c r="C1543" s="496" t="s">
        <v>593</v>
      </c>
      <c r="D1543" s="496" t="s">
        <v>502</v>
      </c>
      <c r="E1543" s="497">
        <v>1850.6259</v>
      </c>
      <c r="F1543" s="498">
        <v>14.241168839147878</v>
      </c>
      <c r="G1543" s="498">
        <v>4.747333191975752</v>
      </c>
      <c r="H1543" s="498">
        <v>2.854833248578224</v>
      </c>
      <c r="I1543" s="498">
        <v>0.17083666666504563</v>
      </c>
      <c r="J1543" s="498">
        <v>3.5237762532124937E-3</v>
      </c>
      <c r="K1543" s="498">
        <v>1.6435495688242555E-3</v>
      </c>
      <c r="L1543" s="498">
        <v>0.18569282424935263</v>
      </c>
      <c r="M1543" s="498">
        <v>2.8190196084470664E-2</v>
      </c>
      <c r="N1543" s="498">
        <v>1.0957047018524922E-2</v>
      </c>
      <c r="O1543" s="499">
        <v>26355.075899999996</v>
      </c>
      <c r="P1543" s="499">
        <v>8785.5377609999996</v>
      </c>
      <c r="Q1543" s="499">
        <v>5283.2283499999994</v>
      </c>
      <c r="R1543" s="499">
        <v>316.15476000000007</v>
      </c>
      <c r="S1543" s="499">
        <v>6.521191599999999</v>
      </c>
      <c r="T1543" s="499">
        <v>3.0415953999999998</v>
      </c>
      <c r="U1543" s="499">
        <v>343.64795000000004</v>
      </c>
      <c r="V1543" s="499">
        <v>52.169506999999996</v>
      </c>
      <c r="W1543" s="499">
        <v>20.277395000000002</v>
      </c>
    </row>
    <row r="1544" spans="1:23" customFormat="1" x14ac:dyDescent="0.3">
      <c r="A1544" s="225" t="s">
        <v>876</v>
      </c>
      <c r="B1544" s="496" t="s">
        <v>840</v>
      </c>
      <c r="C1544" s="496" t="s">
        <v>593</v>
      </c>
      <c r="D1544" s="496" t="s">
        <v>504</v>
      </c>
      <c r="E1544" s="497">
        <v>1759.6631</v>
      </c>
      <c r="F1544" s="498">
        <v>13.784134286841612</v>
      </c>
      <c r="G1544" s="498">
        <v>4.7968565227059656</v>
      </c>
      <c r="H1544" s="498">
        <v>2.795785789904897</v>
      </c>
      <c r="I1544" s="498">
        <v>0.17609162799401776</v>
      </c>
      <c r="J1544" s="498">
        <v>3.5261861773426971E-3</v>
      </c>
      <c r="K1544" s="498">
        <v>1.6562428342107077E-3</v>
      </c>
      <c r="L1544" s="498">
        <v>0.19140450805611597</v>
      </c>
      <c r="M1544" s="498">
        <v>2.8209514082553646E-2</v>
      </c>
      <c r="N1544" s="498">
        <v>1.1041688036761126E-2</v>
      </c>
      <c r="O1544" s="499">
        <v>24255.43247</v>
      </c>
      <c r="P1544" s="499">
        <v>8440.8514190000005</v>
      </c>
      <c r="Q1544" s="499">
        <v>4919.6410900000001</v>
      </c>
      <c r="R1544" s="499">
        <v>309.86194000000006</v>
      </c>
      <c r="S1544" s="499">
        <v>6.2048997000000004</v>
      </c>
      <c r="T1544" s="499">
        <v>2.9144293999999999</v>
      </c>
      <c r="U1544" s="499">
        <v>336.80745000000002</v>
      </c>
      <c r="V1544" s="499">
        <v>49.639241000000005</v>
      </c>
      <c r="W1544" s="499">
        <v>19.429650999999996</v>
      </c>
    </row>
    <row r="1545" spans="1:23" customFormat="1" x14ac:dyDescent="0.3">
      <c r="A1545" s="225" t="s">
        <v>877</v>
      </c>
      <c r="B1545" s="496" t="s">
        <v>840</v>
      </c>
      <c r="C1545" s="496" t="s">
        <v>593</v>
      </c>
      <c r="D1545" s="496" t="s">
        <v>506</v>
      </c>
      <c r="E1545" s="497">
        <v>2309.6525000000001</v>
      </c>
      <c r="F1545" s="498">
        <v>15.014453706780564</v>
      </c>
      <c r="G1545" s="498">
        <v>4.6635298483213381</v>
      </c>
      <c r="H1545" s="498">
        <v>2.954527029499026</v>
      </c>
      <c r="I1545" s="498">
        <v>0.15692220799449269</v>
      </c>
      <c r="J1545" s="498">
        <v>3.5196983528907487E-3</v>
      </c>
      <c r="K1545" s="498">
        <v>1.6220664364011467E-3</v>
      </c>
      <c r="L1545" s="498">
        <v>0.17056838204015537</v>
      </c>
      <c r="M1545" s="498">
        <v>2.8157561797716321E-2</v>
      </c>
      <c r="N1545" s="498">
        <v>1.081384493987732E-2</v>
      </c>
      <c r="O1545" s="499">
        <v>34678.170539999999</v>
      </c>
      <c r="P1545" s="499">
        <v>10771.133373000001</v>
      </c>
      <c r="Q1545" s="499">
        <v>6823.9307399999998</v>
      </c>
      <c r="R1545" s="499">
        <v>362.43577000000005</v>
      </c>
      <c r="S1545" s="499">
        <v>8.1292801000000008</v>
      </c>
      <c r="T1545" s="499">
        <v>3.7464097999999999</v>
      </c>
      <c r="U1545" s="499">
        <v>393.95368999999999</v>
      </c>
      <c r="V1545" s="499">
        <v>65.034182999999999</v>
      </c>
      <c r="W1545" s="499">
        <v>24.976224000000002</v>
      </c>
    </row>
    <row r="1546" spans="1:23" customFormat="1" x14ac:dyDescent="0.3">
      <c r="A1546" s="225" t="s">
        <v>878</v>
      </c>
      <c r="B1546" s="496" t="s">
        <v>840</v>
      </c>
      <c r="C1546" s="496" t="s">
        <v>593</v>
      </c>
      <c r="D1546" s="496" t="s">
        <v>508</v>
      </c>
      <c r="E1546" s="497">
        <v>2331.4410000000003</v>
      </c>
      <c r="F1546" s="498">
        <v>11.603316548863983</v>
      </c>
      <c r="G1546" s="498">
        <v>3.8556573189370869</v>
      </c>
      <c r="H1546" s="498">
        <v>1.6596520064629556</v>
      </c>
      <c r="I1546" s="498">
        <v>0.11805352629553995</v>
      </c>
      <c r="J1546" s="498">
        <v>3.5150549381262487E-3</v>
      </c>
      <c r="K1546" s="498">
        <v>1.5976497367936823E-3</v>
      </c>
      <c r="L1546" s="498">
        <v>0.12831915116016229</v>
      </c>
      <c r="M1546" s="498">
        <v>2.8120455546591139E-2</v>
      </c>
      <c r="N1546" s="498">
        <v>1.0651039421542299E-2</v>
      </c>
      <c r="O1546" s="499">
        <v>27052.447937999998</v>
      </c>
      <c r="P1546" s="499">
        <v>8989.2375553200018</v>
      </c>
      <c r="Q1546" s="499">
        <v>3869.3807336</v>
      </c>
      <c r="R1546" s="499">
        <v>275.23483139999996</v>
      </c>
      <c r="S1546" s="499">
        <v>8.1951432000000004</v>
      </c>
      <c r="T1546" s="499">
        <v>3.7248261</v>
      </c>
      <c r="U1546" s="499">
        <v>299.1685301</v>
      </c>
      <c r="V1546" s="499">
        <v>65.561183</v>
      </c>
      <c r="W1546" s="499">
        <v>24.832270000000001</v>
      </c>
    </row>
    <row r="1547" spans="1:23" customFormat="1" x14ac:dyDescent="0.3">
      <c r="A1547" s="225" t="s">
        <v>879</v>
      </c>
      <c r="B1547" s="496" t="s">
        <v>840</v>
      </c>
      <c r="C1547" s="496" t="s">
        <v>593</v>
      </c>
      <c r="D1547" s="496" t="s">
        <v>510</v>
      </c>
      <c r="E1547" s="497">
        <v>4163.4459999999999</v>
      </c>
      <c r="F1547" s="498">
        <v>8.6105610873781</v>
      </c>
      <c r="G1547" s="498">
        <v>4.6336298447968352</v>
      </c>
      <c r="H1547" s="498">
        <v>1.606434471348974</v>
      </c>
      <c r="I1547" s="498">
        <v>0.18033601900925342</v>
      </c>
      <c r="J1547" s="498">
        <v>3.5394997317126247E-3</v>
      </c>
      <c r="K1547" s="498">
        <v>1.7263295837150281E-3</v>
      </c>
      <c r="L1547" s="498">
        <v>0.19601790463957017</v>
      </c>
      <c r="M1547" s="498">
        <v>2.8315949816570218E-2</v>
      </c>
      <c r="N1547" s="498">
        <v>1.1508920975557268E-2</v>
      </c>
      <c r="O1547" s="499">
        <v>35849.606117000003</v>
      </c>
      <c r="P1547" s="499">
        <v>19291.867642800004</v>
      </c>
      <c r="Q1547" s="499">
        <v>6688.3031740000006</v>
      </c>
      <c r="R1547" s="499">
        <v>750.81927700000006</v>
      </c>
      <c r="S1547" s="499">
        <v>14.736516</v>
      </c>
      <c r="T1547" s="499">
        <v>7.187479999999999</v>
      </c>
      <c r="U1547" s="499">
        <v>816.10996099999988</v>
      </c>
      <c r="V1547" s="499">
        <v>117.89192800000001</v>
      </c>
      <c r="W1547" s="499">
        <v>47.916771000000004</v>
      </c>
    </row>
    <row r="1548" spans="1:23" customFormat="1" x14ac:dyDescent="0.3">
      <c r="A1548" s="225" t="s">
        <v>880</v>
      </c>
      <c r="B1548" s="496" t="s">
        <v>840</v>
      </c>
      <c r="C1548" s="496" t="s">
        <v>593</v>
      </c>
      <c r="D1548" s="496" t="s">
        <v>512</v>
      </c>
      <c r="E1548" s="497">
        <v>5295.9699999999993</v>
      </c>
      <c r="F1548" s="498">
        <v>7.9191791751086207</v>
      </c>
      <c r="G1548" s="498">
        <v>3.588654237656181</v>
      </c>
      <c r="H1548" s="498">
        <v>1.3659134117829219</v>
      </c>
      <c r="I1548" s="498">
        <v>0.15143570847266882</v>
      </c>
      <c r="J1548" s="498">
        <v>3.538090397037748E-3</v>
      </c>
      <c r="K1548" s="498">
        <v>1.718923256740503E-3</v>
      </c>
      <c r="L1548" s="498">
        <v>0.16460453495771316</v>
      </c>
      <c r="M1548" s="498">
        <v>2.8304759845693996E-2</v>
      </c>
      <c r="N1548" s="498">
        <v>1.1459553207438865E-2</v>
      </c>
      <c r="O1548" s="499">
        <v>41939.735335999998</v>
      </c>
      <c r="P1548" s="499">
        <v>19005.405183000003</v>
      </c>
      <c r="Q1548" s="499">
        <v>7233.8364513999995</v>
      </c>
      <c r="R1548" s="499">
        <v>801.99896899999987</v>
      </c>
      <c r="S1548" s="499">
        <v>18.7376206</v>
      </c>
      <c r="T1548" s="499">
        <v>9.1033660000000012</v>
      </c>
      <c r="U1548" s="499">
        <v>871.740679</v>
      </c>
      <c r="V1548" s="499">
        <v>149.90115900000001</v>
      </c>
      <c r="W1548" s="499">
        <v>60.689450000000001</v>
      </c>
    </row>
    <row r="1549" spans="1:23" customFormat="1" x14ac:dyDescent="0.3">
      <c r="A1549" s="225" t="s">
        <v>881</v>
      </c>
      <c r="B1549" s="496" t="s">
        <v>840</v>
      </c>
      <c r="C1549" s="496" t="s">
        <v>593</v>
      </c>
      <c r="D1549" s="496" t="s">
        <v>514</v>
      </c>
      <c r="E1549" s="497">
        <v>5172.2480000000005</v>
      </c>
      <c r="F1549" s="498">
        <v>5.9183882197837381</v>
      </c>
      <c r="G1549" s="498">
        <v>3.1122219703502227</v>
      </c>
      <c r="H1549" s="498">
        <v>1.151161183744476</v>
      </c>
      <c r="I1549" s="498">
        <v>0.15211612088206133</v>
      </c>
      <c r="J1549" s="498">
        <v>3.5383242257525163E-3</v>
      </c>
      <c r="K1549" s="498">
        <v>1.7202301591107E-3</v>
      </c>
      <c r="L1549" s="498">
        <v>0.16534402623385422</v>
      </c>
      <c r="M1549" s="498">
        <v>2.8306592993994097E-2</v>
      </c>
      <c r="N1549" s="498">
        <v>1.1468253262411238E-2</v>
      </c>
      <c r="O1549" s="499">
        <v>30611.371633000002</v>
      </c>
      <c r="P1549" s="499">
        <v>16097.183861700001</v>
      </c>
      <c r="Q1549" s="499">
        <v>5954.0911302999993</v>
      </c>
      <c r="R1549" s="499">
        <v>786.78230200000007</v>
      </c>
      <c r="S1549" s="499">
        <v>18.301090400000003</v>
      </c>
      <c r="T1549" s="499">
        <v>8.8974570000000011</v>
      </c>
      <c r="U1549" s="499">
        <v>855.20030900000006</v>
      </c>
      <c r="V1549" s="499">
        <v>146.40871899999999</v>
      </c>
      <c r="W1549" s="499">
        <v>59.316650000000003</v>
      </c>
    </row>
    <row r="1550" spans="1:23" customFormat="1" x14ac:dyDescent="0.3">
      <c r="A1550" s="225" t="s">
        <v>882</v>
      </c>
      <c r="B1550" s="496" t="s">
        <v>840</v>
      </c>
      <c r="C1550" s="496" t="s">
        <v>593</v>
      </c>
      <c r="D1550" s="496" t="s">
        <v>516</v>
      </c>
      <c r="E1550" s="497">
        <v>5884.4629999999997</v>
      </c>
      <c r="F1550" s="498">
        <v>4.9857919370042767</v>
      </c>
      <c r="G1550" s="498">
        <v>3.1683843943788927</v>
      </c>
      <c r="H1550" s="498">
        <v>1.1005871500084206</v>
      </c>
      <c r="I1550" s="498">
        <v>0.16457890550080781</v>
      </c>
      <c r="J1550" s="498">
        <v>3.5442050022236522E-3</v>
      </c>
      <c r="K1550" s="498">
        <v>1.7511772951924417E-3</v>
      </c>
      <c r="L1550" s="498">
        <v>0.17889071101305254</v>
      </c>
      <c r="M1550" s="498">
        <v>2.8353708061381305E-2</v>
      </c>
      <c r="N1550" s="498">
        <v>1.1674579311655118E-2</v>
      </c>
      <c r="O1550" s="499">
        <v>29338.708178999997</v>
      </c>
      <c r="P1550" s="499">
        <v>18644.240738500001</v>
      </c>
      <c r="Q1550" s="499">
        <v>6476.3643625000004</v>
      </c>
      <c r="R1550" s="499">
        <v>968.45848000000001</v>
      </c>
      <c r="S1550" s="499">
        <v>20.855743199999999</v>
      </c>
      <c r="T1550" s="499">
        <v>10.304738</v>
      </c>
      <c r="U1550" s="499">
        <v>1052.6757700000001</v>
      </c>
      <c r="V1550" s="499">
        <v>166.84634600000001</v>
      </c>
      <c r="W1550" s="499">
        <v>68.698630000000009</v>
      </c>
    </row>
    <row r="1551" spans="1:23" customFormat="1" x14ac:dyDescent="0.3">
      <c r="A1551" s="225" t="s">
        <v>883</v>
      </c>
      <c r="B1551" s="496" t="s">
        <v>840</v>
      </c>
      <c r="C1551" s="496" t="s">
        <v>593</v>
      </c>
      <c r="D1551" s="496" t="s">
        <v>518</v>
      </c>
      <c r="E1551" s="497">
        <v>6180.7010000000009</v>
      </c>
      <c r="F1551" s="498">
        <v>4.392139636749941</v>
      </c>
      <c r="G1551" s="498">
        <v>3.2726648744373814</v>
      </c>
      <c r="H1551" s="498">
        <v>1.0720814198907209</v>
      </c>
      <c r="I1551" s="498">
        <v>0.17657183368035431</v>
      </c>
      <c r="J1551" s="498">
        <v>3.5498903765123079E-3</v>
      </c>
      <c r="K1551" s="498">
        <v>1.7810648015492091E-3</v>
      </c>
      <c r="L1551" s="498">
        <v>0.19192666058429292</v>
      </c>
      <c r="M1551" s="498">
        <v>2.8399024317791781E-2</v>
      </c>
      <c r="N1551" s="498">
        <v>1.1873821432229124E-2</v>
      </c>
      <c r="O1551" s="499">
        <v>27146.501845000003</v>
      </c>
      <c r="P1551" s="499">
        <v>20227.363062100001</v>
      </c>
      <c r="Q1551" s="499">
        <v>6626.214704</v>
      </c>
      <c r="R1551" s="499">
        <v>1091.3377089999997</v>
      </c>
      <c r="S1551" s="499">
        <v>21.940811</v>
      </c>
      <c r="T1551" s="499">
        <v>11.008229</v>
      </c>
      <c r="U1551" s="499">
        <v>1186.241303</v>
      </c>
      <c r="V1551" s="499">
        <v>175.52587800000001</v>
      </c>
      <c r="W1551" s="499">
        <v>73.388539999999992</v>
      </c>
    </row>
    <row r="1552" spans="1:23" customFormat="1" x14ac:dyDescent="0.3">
      <c r="A1552" s="225" t="s">
        <v>884</v>
      </c>
      <c r="B1552" s="496" t="s">
        <v>840</v>
      </c>
      <c r="C1552" s="496" t="s">
        <v>593</v>
      </c>
      <c r="D1552" s="496" t="s">
        <v>520</v>
      </c>
      <c r="E1552" s="497">
        <v>7801.6380000000008</v>
      </c>
      <c r="F1552" s="498">
        <v>3.4469420983132002</v>
      </c>
      <c r="G1552" s="498">
        <v>1.8736140624315045</v>
      </c>
      <c r="H1552" s="498">
        <v>0.33069886768650375</v>
      </c>
      <c r="I1552" s="498">
        <v>1.5097579341671582E-2</v>
      </c>
      <c r="J1552" s="498">
        <v>3.5399358442419399E-3</v>
      </c>
      <c r="K1552" s="498">
        <v>1.7286869757350955E-3</v>
      </c>
      <c r="L1552" s="498">
        <v>1.6410447088162767E-2</v>
      </c>
      <c r="M1552" s="498">
        <v>2.8319484959440564E-2</v>
      </c>
      <c r="N1552" s="498">
        <v>1.152461572813299E-2</v>
      </c>
      <c r="O1552" s="499">
        <v>26891.794458</v>
      </c>
      <c r="P1552" s="499">
        <v>14617.2586668</v>
      </c>
      <c r="Q1552" s="499">
        <v>2579.9928527000002</v>
      </c>
      <c r="R1552" s="499">
        <v>117.7858487</v>
      </c>
      <c r="S1552" s="499">
        <v>27.617298000000002</v>
      </c>
      <c r="T1552" s="499">
        <v>13.48659</v>
      </c>
      <c r="U1552" s="499">
        <v>128.0283676</v>
      </c>
      <c r="V1552" s="499">
        <v>220.93836999999999</v>
      </c>
      <c r="W1552" s="499">
        <v>89.910880000000006</v>
      </c>
    </row>
    <row r="1553" spans="1:23" customFormat="1" x14ac:dyDescent="0.3">
      <c r="A1553" s="225" t="s">
        <v>885</v>
      </c>
      <c r="B1553" s="496" t="s">
        <v>840</v>
      </c>
      <c r="C1553" s="496" t="s">
        <v>593</v>
      </c>
      <c r="D1553" s="496" t="s">
        <v>522</v>
      </c>
      <c r="E1553" s="497">
        <v>9628.9380000000001</v>
      </c>
      <c r="F1553" s="498">
        <v>2.622282337470653</v>
      </c>
      <c r="G1553" s="498">
        <v>1.8915316006915821</v>
      </c>
      <c r="H1553" s="498">
        <v>0.30055988565924924</v>
      </c>
      <c r="I1553" s="498">
        <v>1.3676766918636302E-2</v>
      </c>
      <c r="J1553" s="498">
        <v>3.5431986372744329E-3</v>
      </c>
      <c r="K1553" s="498">
        <v>1.7458494384323588E-3</v>
      </c>
      <c r="L1553" s="498">
        <v>1.4866098338155257E-2</v>
      </c>
      <c r="M1553" s="498">
        <v>2.8345566250400616E-2</v>
      </c>
      <c r="N1553" s="498">
        <v>1.1639087301216397E-2</v>
      </c>
      <c r="O1553" s="499">
        <v>25249.794045999995</v>
      </c>
      <c r="P1553" s="499">
        <v>18213.4405081</v>
      </c>
      <c r="Q1553" s="499">
        <v>2894.0725043000002</v>
      </c>
      <c r="R1553" s="499">
        <v>131.6927407</v>
      </c>
      <c r="S1553" s="499">
        <v>34.117240000000002</v>
      </c>
      <c r="T1553" s="499">
        <v>16.810676000000001</v>
      </c>
      <c r="U1553" s="499">
        <v>143.1447392</v>
      </c>
      <c r="V1553" s="499">
        <v>272.93770000000001</v>
      </c>
      <c r="W1553" s="499">
        <v>112.07205</v>
      </c>
    </row>
    <row r="1554" spans="1:23" customFormat="1" x14ac:dyDescent="0.3">
      <c r="A1554" s="225" t="s">
        <v>886</v>
      </c>
      <c r="B1554" s="496" t="s">
        <v>840</v>
      </c>
      <c r="C1554" s="496" t="s">
        <v>593</v>
      </c>
      <c r="D1554" s="496" t="s">
        <v>524</v>
      </c>
      <c r="E1554" s="497">
        <v>15424.245999999999</v>
      </c>
      <c r="F1554" s="498">
        <v>3.49432199726327</v>
      </c>
      <c r="G1554" s="498">
        <v>1.5488701079521165</v>
      </c>
      <c r="H1554" s="498">
        <v>0.30790635459911625</v>
      </c>
      <c r="I1554" s="498">
        <v>1.3317067485827186E-2</v>
      </c>
      <c r="J1554" s="498">
        <v>3.5277778246016051E-3</v>
      </c>
      <c r="K1554" s="498">
        <v>1.664664126855861E-3</v>
      </c>
      <c r="L1554" s="498">
        <v>1.4475153936211861E-2</v>
      </c>
      <c r="M1554" s="498">
        <v>2.8222261237275392E-2</v>
      </c>
      <c r="N1554" s="498">
        <v>1.1097794342751016E-2</v>
      </c>
      <c r="O1554" s="499">
        <v>53897.282089</v>
      </c>
      <c r="P1554" s="499">
        <v>23890.153567100002</v>
      </c>
      <c r="Q1554" s="499">
        <v>4749.2233582999997</v>
      </c>
      <c r="R1554" s="499">
        <v>205.40572490000002</v>
      </c>
      <c r="S1554" s="499">
        <v>54.413313000000002</v>
      </c>
      <c r="T1554" s="499">
        <v>25.676189000000004</v>
      </c>
      <c r="U1554" s="499">
        <v>223.26833520000002</v>
      </c>
      <c r="V1554" s="499">
        <v>435.30709999999999</v>
      </c>
      <c r="W1554" s="499">
        <v>171.17510999999999</v>
      </c>
    </row>
    <row r="1555" spans="1:23" customFormat="1" x14ac:dyDescent="0.3">
      <c r="A1555" s="225" t="s">
        <v>887</v>
      </c>
      <c r="B1555" s="496" t="s">
        <v>840</v>
      </c>
      <c r="C1555" s="496" t="s">
        <v>593</v>
      </c>
      <c r="D1555" s="496" t="s">
        <v>526</v>
      </c>
      <c r="E1555" s="497">
        <v>22003.484999999997</v>
      </c>
      <c r="F1555" s="498">
        <v>3.462688248157054</v>
      </c>
      <c r="G1555" s="498">
        <v>0.83874459808980273</v>
      </c>
      <c r="H1555" s="498">
        <v>0.28780128439654001</v>
      </c>
      <c r="I1555" s="498">
        <v>1.2033675501858005E-2</v>
      </c>
      <c r="J1555" s="498">
        <v>3.5250687334301817E-3</v>
      </c>
      <c r="K1555" s="498">
        <v>1.6503874727117093E-3</v>
      </c>
      <c r="L1555" s="498">
        <v>1.3080133746995078E-2</v>
      </c>
      <c r="M1555" s="498">
        <v>2.8200561865540846E-2</v>
      </c>
      <c r="N1555" s="498">
        <v>1.1002626629372575E-2</v>
      </c>
      <c r="O1555" s="499">
        <v>76191.208928000007</v>
      </c>
      <c r="P1555" s="499">
        <v>18455.304182899999</v>
      </c>
      <c r="Q1555" s="499">
        <v>6332.6312442000008</v>
      </c>
      <c r="R1555" s="499">
        <v>264.78279840000005</v>
      </c>
      <c r="S1555" s="499">
        <v>77.563796999999994</v>
      </c>
      <c r="T1555" s="499">
        <v>36.314276</v>
      </c>
      <c r="U1555" s="499">
        <v>287.80852669999996</v>
      </c>
      <c r="V1555" s="499">
        <v>620.51063999999997</v>
      </c>
      <c r="W1555" s="499">
        <v>242.09612999999999</v>
      </c>
    </row>
    <row r="1556" spans="1:23" customFormat="1" x14ac:dyDescent="0.3">
      <c r="A1556" s="225" t="s">
        <v>888</v>
      </c>
      <c r="B1556" s="496" t="s">
        <v>840</v>
      </c>
      <c r="C1556" s="496" t="s">
        <v>593</v>
      </c>
      <c r="D1556" s="496" t="s">
        <v>528</v>
      </c>
      <c r="E1556" s="497">
        <v>15827.519</v>
      </c>
      <c r="F1556" s="498">
        <v>2.4250571804715575</v>
      </c>
      <c r="G1556" s="498">
        <v>0.96528824894792431</v>
      </c>
      <c r="H1556" s="498">
        <v>0.25524384924131188</v>
      </c>
      <c r="I1556" s="498">
        <v>1.191872931569376E-2</v>
      </c>
      <c r="J1556" s="498">
        <v>3.5413732246980718E-3</v>
      </c>
      <c r="K1556" s="498">
        <v>1.7362974576116445E-3</v>
      </c>
      <c r="L1556" s="498">
        <v>1.2955173107042237E-2</v>
      </c>
      <c r="M1556" s="498">
        <v>2.8330984154876074E-2</v>
      </c>
      <c r="N1556" s="498">
        <v>1.1575393465014952E-2</v>
      </c>
      <c r="O1556" s="499">
        <v>38382.638600000006</v>
      </c>
      <c r="P1556" s="499">
        <v>15278.118100700001</v>
      </c>
      <c r="Q1556" s="499">
        <v>4039.8768734999999</v>
      </c>
      <c r="R1556" s="499">
        <v>188.64391469999998</v>
      </c>
      <c r="S1556" s="499">
        <v>56.051152000000002</v>
      </c>
      <c r="T1556" s="499">
        <v>27.481280999999999</v>
      </c>
      <c r="U1556" s="499">
        <v>205.04824850000003</v>
      </c>
      <c r="V1556" s="499">
        <v>448.40919000000002</v>
      </c>
      <c r="W1556" s="499">
        <v>183.20975999999999</v>
      </c>
    </row>
    <row r="1557" spans="1:23" customFormat="1" x14ac:dyDescent="0.3">
      <c r="A1557" s="225" t="s">
        <v>889</v>
      </c>
      <c r="B1557" s="496" t="s">
        <v>840</v>
      </c>
      <c r="C1557" s="496" t="s">
        <v>593</v>
      </c>
      <c r="D1557" s="496" t="s">
        <v>530</v>
      </c>
      <c r="E1557" s="497">
        <v>16860.712</v>
      </c>
      <c r="F1557" s="498">
        <v>2.3874010670486516</v>
      </c>
      <c r="G1557" s="498">
        <v>0.95328144475156196</v>
      </c>
      <c r="H1557" s="498">
        <v>0.2451303363819986</v>
      </c>
      <c r="I1557" s="498">
        <v>1.1845718941169269E-2</v>
      </c>
      <c r="J1557" s="498">
        <v>3.5413576247551111E-3</v>
      </c>
      <c r="K1557" s="498">
        <v>1.736290021441562E-3</v>
      </c>
      <c r="L1557" s="498">
        <v>1.2875830830868828E-2</v>
      </c>
      <c r="M1557" s="498">
        <v>2.8330858744280787E-2</v>
      </c>
      <c r="N1557" s="498">
        <v>1.1575361111677845E-2</v>
      </c>
      <c r="O1557" s="499">
        <v>40253.281820000004</v>
      </c>
      <c r="P1557" s="499">
        <v>16073.003894899997</v>
      </c>
      <c r="Q1557" s="499">
        <v>4133.0720042000003</v>
      </c>
      <c r="R1557" s="499">
        <v>199.72725549999998</v>
      </c>
      <c r="S1557" s="499">
        <v>59.709810999999995</v>
      </c>
      <c r="T1557" s="499">
        <v>29.275086000000002</v>
      </c>
      <c r="U1557" s="499">
        <v>217.0956754</v>
      </c>
      <c r="V1557" s="499">
        <v>477.67845</v>
      </c>
      <c r="W1557" s="499">
        <v>195.16882999999999</v>
      </c>
    </row>
    <row r="1558" spans="1:23" customFormat="1" x14ac:dyDescent="0.3">
      <c r="A1558" s="225" t="s">
        <v>890</v>
      </c>
      <c r="B1558" s="496" t="s">
        <v>840</v>
      </c>
      <c r="C1558" s="496" t="s">
        <v>593</v>
      </c>
      <c r="D1558" s="496" t="s">
        <v>532</v>
      </c>
      <c r="E1558" s="497">
        <v>18393.306999999997</v>
      </c>
      <c r="F1558" s="498">
        <v>2.0356315878922699</v>
      </c>
      <c r="G1558" s="498">
        <v>0.92684245852037372</v>
      </c>
      <c r="H1558" s="498">
        <v>0.22933316989707184</v>
      </c>
      <c r="I1558" s="498">
        <v>1.0843533264572817E-2</v>
      </c>
      <c r="J1558" s="498">
        <v>3.5413556137566787E-3</v>
      </c>
      <c r="K1558" s="498">
        <v>1.7362932070888615E-3</v>
      </c>
      <c r="L1558" s="498">
        <v>1.1786473384041271E-2</v>
      </c>
      <c r="M1558" s="498">
        <v>2.8330890687574564E-2</v>
      </c>
      <c r="N1558" s="498">
        <v>1.1575318130665683E-2</v>
      </c>
      <c r="O1558" s="499">
        <v>37441.996735000001</v>
      </c>
      <c r="P1558" s="499">
        <v>17047.697880199998</v>
      </c>
      <c r="Q1558" s="499">
        <v>4218.1953991999999</v>
      </c>
      <c r="R1558" s="499">
        <v>199.44843630000003</v>
      </c>
      <c r="S1558" s="499">
        <v>65.137241000000003</v>
      </c>
      <c r="T1558" s="499">
        <v>31.936174000000001</v>
      </c>
      <c r="U1558" s="499">
        <v>216.79222339999998</v>
      </c>
      <c r="V1558" s="499">
        <v>521.09876999999994</v>
      </c>
      <c r="W1558" s="499">
        <v>212.90837999999999</v>
      </c>
    </row>
    <row r="1559" spans="1:23" customFormat="1" x14ac:dyDescent="0.3">
      <c r="A1559" s="225" t="s">
        <v>891</v>
      </c>
      <c r="B1559" s="496" t="s">
        <v>840</v>
      </c>
      <c r="C1559" s="496" t="s">
        <v>593</v>
      </c>
      <c r="D1559" s="496" t="s">
        <v>534</v>
      </c>
      <c r="E1559" s="497">
        <v>30371.870999999999</v>
      </c>
      <c r="F1559" s="498">
        <v>2.0049126348192381</v>
      </c>
      <c r="G1559" s="498">
        <v>0.91628859911857252</v>
      </c>
      <c r="H1559" s="498">
        <v>0.22044565418442613</v>
      </c>
      <c r="I1559" s="498">
        <v>1.0790076528377194E-2</v>
      </c>
      <c r="J1559" s="498">
        <v>3.5413734636236278E-3</v>
      </c>
      <c r="K1559" s="498">
        <v>1.7362977078363071E-3</v>
      </c>
      <c r="L1559" s="498">
        <v>1.1728396225573326E-2</v>
      </c>
      <c r="M1559" s="498">
        <v>2.8331020502490614E-2</v>
      </c>
      <c r="N1559" s="498">
        <v>1.1575389280429907E-2</v>
      </c>
      <c r="O1559" s="499">
        <v>60892.94791100001</v>
      </c>
      <c r="P1559" s="499">
        <v>27829.399131199996</v>
      </c>
      <c r="Q1559" s="499">
        <v>6695.3469714000003</v>
      </c>
      <c r="R1559" s="499">
        <v>327.71481239999997</v>
      </c>
      <c r="S1559" s="499">
        <v>107.55813800000001</v>
      </c>
      <c r="T1559" s="499">
        <v>52.734610000000004</v>
      </c>
      <c r="U1559" s="499">
        <v>356.21333719999996</v>
      </c>
      <c r="V1559" s="499">
        <v>860.4661000000001</v>
      </c>
      <c r="W1559" s="499">
        <v>351.56622999999996</v>
      </c>
    </row>
    <row r="1560" spans="1:23" customFormat="1" x14ac:dyDescent="0.3">
      <c r="A1560" s="225" t="s">
        <v>892</v>
      </c>
      <c r="B1560" s="496" t="s">
        <v>840</v>
      </c>
      <c r="C1560" s="496" t="s">
        <v>593</v>
      </c>
      <c r="D1560" s="496" t="s">
        <v>536</v>
      </c>
      <c r="E1560" s="497">
        <v>50697.2</v>
      </c>
      <c r="F1560" s="498">
        <v>1.9762170502512963</v>
      </c>
      <c r="G1560" s="498">
        <v>0.90642960692898256</v>
      </c>
      <c r="H1560" s="498">
        <v>0.21214369292189708</v>
      </c>
      <c r="I1560" s="498">
        <v>1.0740133307164893E-2</v>
      </c>
      <c r="J1560" s="498">
        <v>3.5413837253339439E-3</v>
      </c>
      <c r="K1560" s="498">
        <v>1.7363049635877325E-3</v>
      </c>
      <c r="L1560" s="498">
        <v>1.1674093835556997E-2</v>
      </c>
      <c r="M1560" s="498">
        <v>2.8331030313311193E-2</v>
      </c>
      <c r="N1560" s="498">
        <v>1.157541244881374E-2</v>
      </c>
      <c r="O1560" s="499">
        <v>100188.67104000002</v>
      </c>
      <c r="P1560" s="499">
        <v>45953.443068400011</v>
      </c>
      <c r="Q1560" s="499">
        <v>10755.0912288</v>
      </c>
      <c r="R1560" s="499">
        <v>544.49468630000001</v>
      </c>
      <c r="S1560" s="499">
        <v>179.538239</v>
      </c>
      <c r="T1560" s="499">
        <v>88.02579999999999</v>
      </c>
      <c r="U1560" s="499">
        <v>591.84387000000015</v>
      </c>
      <c r="V1560" s="499">
        <v>1436.3039100000001</v>
      </c>
      <c r="W1560" s="499">
        <v>586.84099999999989</v>
      </c>
    </row>
    <row r="1561" spans="1:23" customFormat="1" x14ac:dyDescent="0.3">
      <c r="A1561" s="225" t="s">
        <v>893</v>
      </c>
      <c r="B1561" s="496" t="s">
        <v>840</v>
      </c>
      <c r="C1561" s="496" t="s">
        <v>593</v>
      </c>
      <c r="D1561" s="496" t="s">
        <v>538</v>
      </c>
      <c r="E1561" s="497">
        <v>37951.42</v>
      </c>
      <c r="F1561" s="498">
        <v>1.9495274085923531</v>
      </c>
      <c r="G1561" s="498">
        <v>0.89725791644686814</v>
      </c>
      <c r="H1561" s="498">
        <v>0.20442497251486244</v>
      </c>
      <c r="I1561" s="498">
        <v>1.0693636591200014E-2</v>
      </c>
      <c r="J1561" s="498">
        <v>3.5413688078074546E-3</v>
      </c>
      <c r="K1561" s="498">
        <v>1.7363015665816984E-3</v>
      </c>
      <c r="L1561" s="498">
        <v>1.1623557271374825E-2</v>
      </c>
      <c r="M1561" s="498">
        <v>2.8330949935470133E-2</v>
      </c>
      <c r="N1561" s="498">
        <v>1.1575396915319638E-2</v>
      </c>
      <c r="O1561" s="499">
        <v>73987.333484999996</v>
      </c>
      <c r="P1561" s="499">
        <v>34052.2120354</v>
      </c>
      <c r="Q1561" s="499">
        <v>7758.2179904000004</v>
      </c>
      <c r="R1561" s="499">
        <v>405.8386936</v>
      </c>
      <c r="S1561" s="499">
        <v>134.39997499999998</v>
      </c>
      <c r="T1561" s="499">
        <v>65.895110000000003</v>
      </c>
      <c r="U1561" s="499">
        <v>441.13050389999995</v>
      </c>
      <c r="V1561" s="499">
        <v>1075.1997799999999</v>
      </c>
      <c r="W1561" s="499">
        <v>439.30275</v>
      </c>
    </row>
    <row r="1562" spans="1:23" customFormat="1" x14ac:dyDescent="0.3">
      <c r="A1562" s="225" t="s">
        <v>894</v>
      </c>
      <c r="B1562" s="496" t="s">
        <v>840</v>
      </c>
      <c r="C1562" s="496" t="s">
        <v>593</v>
      </c>
      <c r="D1562" s="496" t="s">
        <v>540</v>
      </c>
      <c r="E1562" s="497">
        <v>43918.869999999995</v>
      </c>
      <c r="F1562" s="498">
        <v>1.3968103804127932</v>
      </c>
      <c r="G1562" s="498">
        <v>0.85617070796220407</v>
      </c>
      <c r="H1562" s="498">
        <v>0.18451623258749603</v>
      </c>
      <c r="I1562" s="498">
        <v>1.0650753341331415E-2</v>
      </c>
      <c r="J1562" s="498">
        <v>3.5413757457785234E-3</v>
      </c>
      <c r="K1562" s="498">
        <v>1.7363005924332755E-3</v>
      </c>
      <c r="L1562" s="498">
        <v>1.1576927662300967E-2</v>
      </c>
      <c r="M1562" s="498">
        <v>2.8331141261148114E-2</v>
      </c>
      <c r="N1562" s="498">
        <v>1.1575391170128011E-2</v>
      </c>
      <c r="O1562" s="499">
        <v>61346.333511999997</v>
      </c>
      <c r="P1562" s="499">
        <v>37602.050020800001</v>
      </c>
      <c r="Q1562" s="499">
        <v>8103.7444319000006</v>
      </c>
      <c r="R1562" s="499">
        <v>467.76905140000002</v>
      </c>
      <c r="S1562" s="499">
        <v>155.533221</v>
      </c>
      <c r="T1562" s="499">
        <v>76.256360000000001</v>
      </c>
      <c r="U1562" s="499">
        <v>508.445581</v>
      </c>
      <c r="V1562" s="499">
        <v>1244.27171</v>
      </c>
      <c r="W1562" s="499">
        <v>508.37809999999996</v>
      </c>
    </row>
    <row r="1563" spans="1:23" customFormat="1" x14ac:dyDescent="0.3">
      <c r="A1563" s="225" t="s">
        <v>895</v>
      </c>
      <c r="B1563" s="496" t="s">
        <v>840</v>
      </c>
      <c r="C1563" s="496" t="s">
        <v>593</v>
      </c>
      <c r="D1563" s="496" t="s">
        <v>542</v>
      </c>
      <c r="E1563" s="497">
        <v>63632.060000000005</v>
      </c>
      <c r="F1563" s="498">
        <v>0.93863017918954705</v>
      </c>
      <c r="G1563" s="498">
        <v>0.61474751318439158</v>
      </c>
      <c r="H1563" s="498">
        <v>0.16680587273616473</v>
      </c>
      <c r="I1563" s="498">
        <v>9.7297222186426141E-3</v>
      </c>
      <c r="J1563" s="498">
        <v>3.5413858988692175E-3</v>
      </c>
      <c r="K1563" s="498">
        <v>1.7363014807315683E-3</v>
      </c>
      <c r="L1563" s="498">
        <v>1.0575814455794769E-2</v>
      </c>
      <c r="M1563" s="498">
        <v>2.8331052302880026E-2</v>
      </c>
      <c r="N1563" s="498">
        <v>1.1575380397868618E-2</v>
      </c>
      <c r="O1563" s="499">
        <v>59726.971880000012</v>
      </c>
      <c r="P1563" s="499">
        <v>39117.6506438</v>
      </c>
      <c r="Q1563" s="499">
        <v>10614.2013023</v>
      </c>
      <c r="R1563" s="499">
        <v>619.12226799999996</v>
      </c>
      <c r="S1563" s="499">
        <v>225.34567999999999</v>
      </c>
      <c r="T1563" s="499">
        <v>110.48444000000001</v>
      </c>
      <c r="U1563" s="499">
        <v>672.96086000000014</v>
      </c>
      <c r="V1563" s="499">
        <v>1802.76322</v>
      </c>
      <c r="W1563" s="499">
        <v>736.56529999999987</v>
      </c>
    </row>
    <row r="1564" spans="1:23" customFormat="1" x14ac:dyDescent="0.3">
      <c r="A1564" s="225" t="s">
        <v>896</v>
      </c>
      <c r="B1564" s="496" t="s">
        <v>840</v>
      </c>
      <c r="C1564" s="496" t="s">
        <v>593</v>
      </c>
      <c r="D1564" s="496" t="s">
        <v>544</v>
      </c>
      <c r="E1564" s="497">
        <v>81420.400000000009</v>
      </c>
      <c r="F1564" s="498">
        <v>0.88505832259482864</v>
      </c>
      <c r="G1564" s="498">
        <v>0.55144516463441584</v>
      </c>
      <c r="H1564" s="498">
        <v>0.16022390551385154</v>
      </c>
      <c r="I1564" s="498">
        <v>9.5341958526364394E-3</v>
      </c>
      <c r="J1564" s="498">
        <v>3.5413766083192909E-3</v>
      </c>
      <c r="K1564" s="498">
        <v>1.7363007305294493E-3</v>
      </c>
      <c r="L1564" s="498">
        <v>1.0363280995917483E-2</v>
      </c>
      <c r="M1564" s="498">
        <v>2.833103743042284E-2</v>
      </c>
      <c r="N1564" s="498">
        <v>1.1575396338018481E-2</v>
      </c>
      <c r="O1564" s="499">
        <v>72061.80264899999</v>
      </c>
      <c r="P1564" s="499">
        <v>44898.8858826</v>
      </c>
      <c r="Q1564" s="499">
        <v>13045.4944765</v>
      </c>
      <c r="R1564" s="499">
        <v>776.27804000000003</v>
      </c>
      <c r="S1564" s="499">
        <v>288.34030000000001</v>
      </c>
      <c r="T1564" s="499">
        <v>141.37029999999999</v>
      </c>
      <c r="U1564" s="499">
        <v>843.78248399999995</v>
      </c>
      <c r="V1564" s="499">
        <v>2306.7244000000001</v>
      </c>
      <c r="W1564" s="499">
        <v>942.47340000000008</v>
      </c>
    </row>
    <row r="1565" spans="1:23" customFormat="1" x14ac:dyDescent="0.3">
      <c r="A1565" s="225" t="s">
        <v>897</v>
      </c>
      <c r="B1565" s="496" t="s">
        <v>840</v>
      </c>
      <c r="C1565" s="496" t="s">
        <v>593</v>
      </c>
      <c r="D1565" s="496" t="s">
        <v>546</v>
      </c>
      <c r="E1565" s="497">
        <v>129292.16</v>
      </c>
      <c r="F1565" s="498">
        <v>0.82292815148265752</v>
      </c>
      <c r="G1565" s="498">
        <v>0.48320763528353144</v>
      </c>
      <c r="H1565" s="498">
        <v>0.1522968016390166</v>
      </c>
      <c r="I1565" s="498">
        <v>9.1471903323449774E-3</v>
      </c>
      <c r="J1565" s="498">
        <v>3.5413821688801547E-3</v>
      </c>
      <c r="K1565" s="498">
        <v>1.7362987825402562E-3</v>
      </c>
      <c r="L1565" s="498">
        <v>9.942631656861484E-3</v>
      </c>
      <c r="M1565" s="498">
        <v>2.8331057351041238E-2</v>
      </c>
      <c r="N1565" s="498">
        <v>1.1575367756250649E-2</v>
      </c>
      <c r="O1565" s="499">
        <v>106398.15823</v>
      </c>
      <c r="P1565" s="499">
        <v>62474.958894299998</v>
      </c>
      <c r="Q1565" s="499">
        <v>19690.782444999997</v>
      </c>
      <c r="R1565" s="499">
        <v>1182.6599960000001</v>
      </c>
      <c r="S1565" s="499">
        <v>457.87295</v>
      </c>
      <c r="T1565" s="499">
        <v>224.48982000000001</v>
      </c>
      <c r="U1565" s="499">
        <v>1285.5043230000001</v>
      </c>
      <c r="V1565" s="499">
        <v>3662.9836</v>
      </c>
      <c r="W1565" s="499">
        <v>1496.6043</v>
      </c>
    </row>
    <row r="1566" spans="1:23" customFormat="1" x14ac:dyDescent="0.3">
      <c r="A1566" s="225" t="s">
        <v>898</v>
      </c>
      <c r="B1566" s="496" t="s">
        <v>840</v>
      </c>
      <c r="C1566" s="496" t="s">
        <v>593</v>
      </c>
      <c r="D1566" s="496" t="s">
        <v>548</v>
      </c>
      <c r="E1566" s="497">
        <v>78094.149999999994</v>
      </c>
      <c r="F1566" s="498">
        <v>0.77370024288631112</v>
      </c>
      <c r="G1566" s="498">
        <v>0.42642343880559563</v>
      </c>
      <c r="H1566" s="498">
        <v>0.14698833866557229</v>
      </c>
      <c r="I1566" s="498">
        <v>8.899495903342311E-3</v>
      </c>
      <c r="J1566" s="498">
        <v>3.5413858784556847E-3</v>
      </c>
      <c r="K1566" s="498">
        <v>1.7363045759509516E-3</v>
      </c>
      <c r="L1566" s="498">
        <v>9.6733971878815526E-3</v>
      </c>
      <c r="M1566" s="498">
        <v>2.8331068332263044E-2</v>
      </c>
      <c r="N1566" s="498">
        <v>1.15754163404045E-2</v>
      </c>
      <c r="O1566" s="499">
        <v>60421.462823000009</v>
      </c>
      <c r="P1566" s="499">
        <v>33301.175993600002</v>
      </c>
      <c r="Q1566" s="499">
        <v>11478.929368000001</v>
      </c>
      <c r="R1566" s="499">
        <v>694.99856799999986</v>
      </c>
      <c r="S1566" s="499">
        <v>276.56151999999997</v>
      </c>
      <c r="T1566" s="499">
        <v>135.59522999999999</v>
      </c>
      <c r="U1566" s="499">
        <v>755.43573100000003</v>
      </c>
      <c r="V1566" s="499">
        <v>2212.4906999999998</v>
      </c>
      <c r="W1566" s="499">
        <v>903.97230000000002</v>
      </c>
    </row>
    <row r="1567" spans="1:23" customFormat="1" x14ac:dyDescent="0.3">
      <c r="A1567" s="225" t="s">
        <v>899</v>
      </c>
      <c r="B1567" s="496" t="s">
        <v>840</v>
      </c>
      <c r="C1567" s="496" t="s">
        <v>593</v>
      </c>
      <c r="D1567" s="496" t="s">
        <v>550</v>
      </c>
      <c r="E1567" s="497">
        <v>83479.610000000015</v>
      </c>
      <c r="F1567" s="498">
        <v>0.66256894134986954</v>
      </c>
      <c r="G1567" s="498">
        <v>0.27891725081010799</v>
      </c>
      <c r="H1567" s="498">
        <v>0.14041273365795548</v>
      </c>
      <c r="I1567" s="498">
        <v>8.8019845924052556E-3</v>
      </c>
      <c r="J1567" s="498">
        <v>3.5413823806795448E-3</v>
      </c>
      <c r="K1567" s="498">
        <v>1.7362983607613883E-3</v>
      </c>
      <c r="L1567" s="498">
        <v>9.5674029502533595E-3</v>
      </c>
      <c r="M1567" s="498">
        <v>2.833101640029223E-2</v>
      </c>
      <c r="N1567" s="498">
        <v>1.1575403862092789E-2</v>
      </c>
      <c r="O1567" s="499">
        <v>55310.996821999994</v>
      </c>
      <c r="P1567" s="499">
        <v>23283.903319900004</v>
      </c>
      <c r="Q1567" s="499">
        <v>11721.6002448</v>
      </c>
      <c r="R1567" s="499">
        <v>734.7862409999999</v>
      </c>
      <c r="S1567" s="499">
        <v>295.63321999999999</v>
      </c>
      <c r="T1567" s="499">
        <v>144.94551000000001</v>
      </c>
      <c r="U1567" s="499">
        <v>798.68306700000005</v>
      </c>
      <c r="V1567" s="499">
        <v>2365.0621999999998</v>
      </c>
      <c r="W1567" s="499">
        <v>966.31020000000001</v>
      </c>
    </row>
    <row r="1568" spans="1:23" customFormat="1" x14ac:dyDescent="0.3">
      <c r="A1568" s="225" t="s">
        <v>900</v>
      </c>
      <c r="B1568" s="496" t="s">
        <v>840</v>
      </c>
      <c r="C1568" s="496" t="s">
        <v>593</v>
      </c>
      <c r="D1568" s="496" t="s">
        <v>552</v>
      </c>
      <c r="E1568" s="497">
        <v>89174.23</v>
      </c>
      <c r="F1568" s="498">
        <v>0.62224343011428296</v>
      </c>
      <c r="G1568" s="498">
        <v>0.27308566667746953</v>
      </c>
      <c r="H1568" s="498">
        <v>0.13627154541396097</v>
      </c>
      <c r="I1568" s="498">
        <v>8.7884941198819438E-3</v>
      </c>
      <c r="J1568" s="498">
        <v>3.5413855549972233E-3</v>
      </c>
      <c r="K1568" s="498">
        <v>1.7362959007327563E-3</v>
      </c>
      <c r="L1568" s="498">
        <v>9.5527416609036062E-3</v>
      </c>
      <c r="M1568" s="498">
        <v>2.8331091841219153E-2</v>
      </c>
      <c r="N1568" s="498">
        <v>1.157540020250245E-2</v>
      </c>
      <c r="O1568" s="499">
        <v>55488.078752999994</v>
      </c>
      <c r="P1568" s="499">
        <v>24352.20405</v>
      </c>
      <c r="Q1568" s="499">
        <v>12151.910133199999</v>
      </c>
      <c r="R1568" s="499">
        <v>783.70719600000007</v>
      </c>
      <c r="S1568" s="499">
        <v>315.80033000000003</v>
      </c>
      <c r="T1568" s="499">
        <v>154.83284999999998</v>
      </c>
      <c r="U1568" s="499">
        <v>851.85838200000012</v>
      </c>
      <c r="V1568" s="499">
        <v>2526.4032999999999</v>
      </c>
      <c r="W1568" s="499">
        <v>1032.2274</v>
      </c>
    </row>
    <row r="1569" spans="1:23" customFormat="1" x14ac:dyDescent="0.3">
      <c r="A1569" s="225" t="s">
        <v>901</v>
      </c>
      <c r="B1569" s="496" t="s">
        <v>840</v>
      </c>
      <c r="C1569" s="496" t="s">
        <v>593</v>
      </c>
      <c r="D1569" s="496" t="s">
        <v>554</v>
      </c>
      <c r="E1569" s="497">
        <v>93787.689999999988</v>
      </c>
      <c r="F1569" s="498">
        <v>0.39868670089859343</v>
      </c>
      <c r="G1569" s="498">
        <v>0.26268716539771902</v>
      </c>
      <c r="H1569" s="498">
        <v>0.12694216921858298</v>
      </c>
      <c r="I1569" s="498">
        <v>5.4185262159671486E-3</v>
      </c>
      <c r="J1569" s="498">
        <v>3.5413828829775002E-3</v>
      </c>
      <c r="K1569" s="498">
        <v>1.7363053722722034E-3</v>
      </c>
      <c r="L1569" s="498">
        <v>5.8897142460806956E-3</v>
      </c>
      <c r="M1569" s="498">
        <v>2.8331080550123372E-2</v>
      </c>
      <c r="N1569" s="498">
        <v>1.1575395449018951E-2</v>
      </c>
      <c r="O1569" s="499">
        <v>37391.904710999996</v>
      </c>
      <c r="P1569" s="499">
        <v>24636.822435299997</v>
      </c>
      <c r="Q1569" s="499">
        <v>11905.612814600001</v>
      </c>
      <c r="R1569" s="499">
        <v>508.19105699999994</v>
      </c>
      <c r="S1569" s="499">
        <v>332.13812000000001</v>
      </c>
      <c r="T1569" s="499">
        <v>162.84406999999999</v>
      </c>
      <c r="U1569" s="499">
        <v>552.38269389999994</v>
      </c>
      <c r="V1569" s="499">
        <v>2657.1066000000001</v>
      </c>
      <c r="W1569" s="499">
        <v>1085.6296</v>
      </c>
    </row>
    <row r="1570" spans="1:23" customFormat="1" x14ac:dyDescent="0.3">
      <c r="A1570" s="225" t="s">
        <v>902</v>
      </c>
      <c r="B1570" s="496" t="s">
        <v>840</v>
      </c>
      <c r="C1570" s="496" t="s">
        <v>593</v>
      </c>
      <c r="D1570" s="496" t="s">
        <v>556</v>
      </c>
      <c r="E1570" s="497">
        <v>97734.099999999991</v>
      </c>
      <c r="F1570" s="498">
        <v>0.37893105791121023</v>
      </c>
      <c r="G1570" s="498">
        <v>0.25877826284889305</v>
      </c>
      <c r="H1570" s="498">
        <v>0.12392753689039956</v>
      </c>
      <c r="I1570" s="498">
        <v>5.4095583240649893E-3</v>
      </c>
      <c r="J1570" s="498">
        <v>3.5413858622527859E-3</v>
      </c>
      <c r="K1570" s="498">
        <v>1.7363051381247691E-3</v>
      </c>
      <c r="L1570" s="498">
        <v>5.8799692328470824E-3</v>
      </c>
      <c r="M1570" s="498">
        <v>2.8331093241765155E-2</v>
      </c>
      <c r="N1570" s="498">
        <v>1.1575416359285043E-2</v>
      </c>
      <c r="O1570" s="499">
        <v>37034.485907000009</v>
      </c>
      <c r="P1570" s="499">
        <v>25291.460619099998</v>
      </c>
      <c r="Q1570" s="499">
        <v>12111.946283199999</v>
      </c>
      <c r="R1570" s="499">
        <v>528.69831420000003</v>
      </c>
      <c r="S1570" s="499">
        <v>346.11415999999997</v>
      </c>
      <c r="T1570" s="499">
        <v>169.69621999999998</v>
      </c>
      <c r="U1570" s="499">
        <v>574.67350099999999</v>
      </c>
      <c r="V1570" s="499">
        <v>2768.9138999999996</v>
      </c>
      <c r="W1570" s="499">
        <v>1131.3129000000001</v>
      </c>
    </row>
    <row r="1571" spans="1:23" customFormat="1" x14ac:dyDescent="0.3">
      <c r="A1571" s="225" t="s">
        <v>903</v>
      </c>
      <c r="B1571" s="496" t="s">
        <v>840</v>
      </c>
      <c r="C1571" s="496" t="s">
        <v>593</v>
      </c>
      <c r="D1571" s="496" t="s">
        <v>558</v>
      </c>
      <c r="E1571" s="497">
        <v>101847.56999999999</v>
      </c>
      <c r="F1571" s="498">
        <v>0.37656104704314497</v>
      </c>
      <c r="G1571" s="498">
        <v>0.25658277610845309</v>
      </c>
      <c r="H1571" s="498">
        <v>0.12164944458370486</v>
      </c>
      <c r="I1571" s="498">
        <v>5.4017320756891895E-3</v>
      </c>
      <c r="J1571" s="498">
        <v>3.5413807123724208E-3</v>
      </c>
      <c r="K1571" s="498">
        <v>1.7363061288551117E-3</v>
      </c>
      <c r="L1571" s="498">
        <v>5.8714566189453513E-3</v>
      </c>
      <c r="M1571" s="498">
        <v>2.8331060819615041E-2</v>
      </c>
      <c r="N1571" s="498">
        <v>1.1575398411567404E-2</v>
      </c>
      <c r="O1571" s="499">
        <v>38351.827597999996</v>
      </c>
      <c r="P1571" s="499">
        <v>26132.3322505</v>
      </c>
      <c r="Q1571" s="499">
        <v>12389.7003227</v>
      </c>
      <c r="R1571" s="499">
        <v>550.15328569999997</v>
      </c>
      <c r="S1571" s="499">
        <v>360.68101999999999</v>
      </c>
      <c r="T1571" s="499">
        <v>176.83856</v>
      </c>
      <c r="U1571" s="499">
        <v>597.99358899999993</v>
      </c>
      <c r="V1571" s="499">
        <v>2885.4497000000001</v>
      </c>
      <c r="W1571" s="499">
        <v>1178.9261999999999</v>
      </c>
    </row>
    <row r="1572" spans="1:23" customFormat="1" x14ac:dyDescent="0.3">
      <c r="A1572" s="225" t="s">
        <v>904</v>
      </c>
      <c r="B1572" s="496" t="s">
        <v>840</v>
      </c>
      <c r="C1572" s="496" t="s">
        <v>626</v>
      </c>
      <c r="D1572" s="496" t="s">
        <v>627</v>
      </c>
      <c r="E1572" s="497">
        <v>310083.45060000004</v>
      </c>
      <c r="F1572" s="498">
        <v>1.424426677921198</v>
      </c>
      <c r="G1572" s="498">
        <v>0.57027426688546401</v>
      </c>
      <c r="H1572" s="498">
        <v>0.22522694466848789</v>
      </c>
      <c r="I1572" s="498">
        <v>1.5586213571534602E-2</v>
      </c>
      <c r="J1572" s="498">
        <v>3.5546162830593828E-3</v>
      </c>
      <c r="K1572" s="498">
        <v>1.6738052175816439E-3</v>
      </c>
      <c r="L1572" s="498">
        <v>1.6941579103480216E-2</v>
      </c>
      <c r="M1572" s="498">
        <v>2.8436931886683534E-2</v>
      </c>
      <c r="N1572" s="498">
        <v>1.1158754763612009E-2</v>
      </c>
      <c r="O1572" s="499">
        <v>441691.13941649999</v>
      </c>
      <c r="P1572" s="499">
        <v>176832.61246423001</v>
      </c>
      <c r="Q1572" s="499">
        <v>69839.148170900007</v>
      </c>
      <c r="R1572" s="499">
        <v>4833.02688605</v>
      </c>
      <c r="S1572" s="499">
        <v>1102.2276826099999</v>
      </c>
      <c r="T1572" s="499">
        <v>519.01929749999999</v>
      </c>
      <c r="U1572" s="499">
        <v>5253.3033070199999</v>
      </c>
      <c r="V1572" s="499">
        <v>8817.8219638999999</v>
      </c>
      <c r="W1572" s="499">
        <v>3460.1451814999991</v>
      </c>
    </row>
    <row r="1573" spans="1:23" customFormat="1" x14ac:dyDescent="0.3">
      <c r="A1573" s="225" t="s">
        <v>905</v>
      </c>
      <c r="B1573" s="496" t="s">
        <v>840</v>
      </c>
      <c r="C1573" s="496" t="s">
        <v>626</v>
      </c>
      <c r="D1573" s="496" t="s">
        <v>500</v>
      </c>
      <c r="E1573" s="497">
        <v>2143.4180000000001</v>
      </c>
      <c r="F1573" s="498">
        <v>9.6490501386103862</v>
      </c>
      <c r="G1573" s="498">
        <v>6.2384823291583809</v>
      </c>
      <c r="H1573" s="498">
        <v>2.3350048753906143</v>
      </c>
      <c r="I1573" s="498">
        <v>0.54239096153899979</v>
      </c>
      <c r="J1573" s="498">
        <v>3.5743113102530625E-3</v>
      </c>
      <c r="K1573" s="498">
        <v>1.7752067958746263E-3</v>
      </c>
      <c r="L1573" s="498">
        <v>0.58955662871171188</v>
      </c>
      <c r="M1573" s="498">
        <v>2.8594490668642326E-2</v>
      </c>
      <c r="N1573" s="498">
        <v>1.1834758315923444E-2</v>
      </c>
      <c r="O1573" s="499">
        <v>20681.947749999999</v>
      </c>
      <c r="P1573" s="499">
        <v>13371.675316999999</v>
      </c>
      <c r="Q1573" s="499">
        <v>5004.8914800000002</v>
      </c>
      <c r="R1573" s="499">
        <v>1162.5705499999999</v>
      </c>
      <c r="S1573" s="499">
        <v>7.6612431999999995</v>
      </c>
      <c r="T1573" s="499">
        <v>3.8050101999999999</v>
      </c>
      <c r="U1573" s="499">
        <v>1263.6662900000001</v>
      </c>
      <c r="V1573" s="499">
        <v>61.289946</v>
      </c>
      <c r="W1573" s="499">
        <v>25.366833999999997</v>
      </c>
    </row>
    <row r="1574" spans="1:23" customFormat="1" x14ac:dyDescent="0.3">
      <c r="A1574" s="225" t="s">
        <v>906</v>
      </c>
      <c r="B1574" s="496" t="s">
        <v>840</v>
      </c>
      <c r="C1574" s="496" t="s">
        <v>626</v>
      </c>
      <c r="D1574" s="496" t="s">
        <v>502</v>
      </c>
      <c r="E1574" s="497">
        <v>463.92469999999997</v>
      </c>
      <c r="F1574" s="498">
        <v>16.529764722593992</v>
      </c>
      <c r="G1574" s="498">
        <v>4.5715769147450009</v>
      </c>
      <c r="H1574" s="498">
        <v>3.2726461384789389</v>
      </c>
      <c r="I1574" s="498">
        <v>0.13978647396872812</v>
      </c>
      <c r="J1574" s="498">
        <v>3.5382101233238932E-3</v>
      </c>
      <c r="K1574" s="498">
        <v>1.5892682584048661E-3</v>
      </c>
      <c r="L1574" s="498">
        <v>0.1519421492324077</v>
      </c>
      <c r="M1574" s="498">
        <v>2.8305638824576488E-2</v>
      </c>
      <c r="N1574" s="498">
        <v>1.0595179562545388E-2</v>
      </c>
      <c r="O1574" s="499">
        <v>7668.5661400000008</v>
      </c>
      <c r="P1574" s="499">
        <v>2120.8674486999998</v>
      </c>
      <c r="Q1574" s="499">
        <v>1518.2613780000001</v>
      </c>
      <c r="R1574" s="499">
        <v>64.850397999999998</v>
      </c>
      <c r="S1574" s="499">
        <v>1.6414630700000001</v>
      </c>
      <c r="T1574" s="499">
        <v>0.73730079999999998</v>
      </c>
      <c r="U1574" s="499">
        <v>70.489715999999973</v>
      </c>
      <c r="V1574" s="499">
        <v>13.131684999999999</v>
      </c>
      <c r="W1574" s="499">
        <v>4.9153655000000001</v>
      </c>
    </row>
    <row r="1575" spans="1:23" customFormat="1" x14ac:dyDescent="0.3">
      <c r="A1575" s="225" t="s">
        <v>907</v>
      </c>
      <c r="B1575" s="496" t="s">
        <v>840</v>
      </c>
      <c r="C1575" s="496" t="s">
        <v>626</v>
      </c>
      <c r="D1575" s="496" t="s">
        <v>504</v>
      </c>
      <c r="E1575" s="497">
        <v>441.12180000000001</v>
      </c>
      <c r="F1575" s="498">
        <v>7.8453453762656951</v>
      </c>
      <c r="G1575" s="498">
        <v>5.4375874012574306</v>
      </c>
      <c r="H1575" s="498">
        <v>2.0895428382818531</v>
      </c>
      <c r="I1575" s="498">
        <v>0.26964907651356157</v>
      </c>
      <c r="J1575" s="498">
        <v>3.5837728718009403E-3</v>
      </c>
      <c r="K1575" s="498">
        <v>1.8239459033763466E-3</v>
      </c>
      <c r="L1575" s="498">
        <v>0.29309768639863187</v>
      </c>
      <c r="M1575" s="498">
        <v>2.8670046912213358E-2</v>
      </c>
      <c r="N1575" s="498">
        <v>1.2159716432060262E-2</v>
      </c>
      <c r="O1575" s="499">
        <v>3460.7528740000007</v>
      </c>
      <c r="P1575" s="499">
        <v>2398.6383421</v>
      </c>
      <c r="Q1575" s="499">
        <v>921.74289799999997</v>
      </c>
      <c r="R1575" s="499">
        <v>118.948086</v>
      </c>
      <c r="S1575" s="499">
        <v>1.58088034</v>
      </c>
      <c r="T1575" s="499">
        <v>0.80458230000000008</v>
      </c>
      <c r="U1575" s="499">
        <v>129.29177900000002</v>
      </c>
      <c r="V1575" s="499">
        <v>12.646982699999999</v>
      </c>
      <c r="W1575" s="499">
        <v>5.3639160000000006</v>
      </c>
    </row>
    <row r="1576" spans="1:23" customFormat="1" x14ac:dyDescent="0.3">
      <c r="A1576" s="225" t="s">
        <v>908</v>
      </c>
      <c r="B1576" s="496" t="s">
        <v>840</v>
      </c>
      <c r="C1576" s="496" t="s">
        <v>626</v>
      </c>
      <c r="D1576" s="496" t="s">
        <v>506</v>
      </c>
      <c r="E1576" s="497">
        <v>578.99279999999999</v>
      </c>
      <c r="F1576" s="498">
        <v>12.15816291670639</v>
      </c>
      <c r="G1576" s="498">
        <v>5.0075236232643991</v>
      </c>
      <c r="H1576" s="498">
        <v>2.6770217263496194</v>
      </c>
      <c r="I1576" s="498">
        <v>0.20409261047805777</v>
      </c>
      <c r="J1576" s="498">
        <v>3.5611406566713783E-3</v>
      </c>
      <c r="K1576" s="498">
        <v>1.7074015428171128E-3</v>
      </c>
      <c r="L1576" s="498">
        <v>0.22184039076133594</v>
      </c>
      <c r="M1576" s="498">
        <v>2.8489057549593019E-2</v>
      </c>
      <c r="N1576" s="498">
        <v>1.1382735674778684E-2</v>
      </c>
      <c r="O1576" s="499">
        <v>7039.4887899999994</v>
      </c>
      <c r="P1576" s="499">
        <v>2899.3201236999994</v>
      </c>
      <c r="Q1576" s="499">
        <v>1549.9763049999999</v>
      </c>
      <c r="R1576" s="499">
        <v>118.16815200000001</v>
      </c>
      <c r="S1576" s="499">
        <v>2.0618748</v>
      </c>
      <c r="T1576" s="499">
        <v>0.98857320000000004</v>
      </c>
      <c r="U1576" s="499">
        <v>128.44398900000002</v>
      </c>
      <c r="V1576" s="499">
        <v>16.4949592</v>
      </c>
      <c r="W1576" s="499">
        <v>6.590522</v>
      </c>
    </row>
    <row r="1577" spans="1:23" customFormat="1" x14ac:dyDescent="0.3">
      <c r="A1577" s="225" t="s">
        <v>909</v>
      </c>
      <c r="B1577" s="496" t="s">
        <v>840</v>
      </c>
      <c r="C1577" s="496" t="s">
        <v>626</v>
      </c>
      <c r="D1577" s="496" t="s">
        <v>508</v>
      </c>
      <c r="E1577" s="497">
        <v>584.45669999999996</v>
      </c>
      <c r="F1577" s="498">
        <v>6.4937132670392872</v>
      </c>
      <c r="G1577" s="498">
        <v>5.2552985617925154</v>
      </c>
      <c r="H1577" s="498">
        <v>1.6349463229696917</v>
      </c>
      <c r="I1577" s="498">
        <v>0.22814727113231831</v>
      </c>
      <c r="J1577" s="498">
        <v>3.5846185012508194E-3</v>
      </c>
      <c r="K1577" s="498">
        <v>1.8282878782979138E-3</v>
      </c>
      <c r="L1577" s="498">
        <v>0.24798685411596785</v>
      </c>
      <c r="M1577" s="498">
        <v>2.8676979834434277E-2</v>
      </c>
      <c r="N1577" s="498">
        <v>1.2188637755371785E-2</v>
      </c>
      <c r="O1577" s="499">
        <v>3795.2942268000002</v>
      </c>
      <c r="P1577" s="499">
        <v>3071.4944549399993</v>
      </c>
      <c r="Q1577" s="499">
        <v>955.55533260000016</v>
      </c>
      <c r="R1577" s="499">
        <v>133.34220120000001</v>
      </c>
      <c r="S1577" s="499">
        <v>2.0950542999999997</v>
      </c>
      <c r="T1577" s="499">
        <v>1.0685551000000002</v>
      </c>
      <c r="U1577" s="499">
        <v>144.93757839999998</v>
      </c>
      <c r="V1577" s="499">
        <v>16.760453000000002</v>
      </c>
      <c r="W1577" s="499">
        <v>7.1237310000000003</v>
      </c>
    </row>
    <row r="1578" spans="1:23" customFormat="1" x14ac:dyDescent="0.3">
      <c r="A1578" s="225" t="s">
        <v>910</v>
      </c>
      <c r="B1578" s="496" t="s">
        <v>840</v>
      </c>
      <c r="C1578" s="496" t="s">
        <v>626</v>
      </c>
      <c r="D1578" s="496" t="s">
        <v>510</v>
      </c>
      <c r="E1578" s="497">
        <v>1043.7106999999999</v>
      </c>
      <c r="F1578" s="498">
        <v>10.148536421634846</v>
      </c>
      <c r="G1578" s="498">
        <v>4.2405770393079232</v>
      </c>
      <c r="H1578" s="498">
        <v>1.6896239388941785</v>
      </c>
      <c r="I1578" s="498">
        <v>0.14945950510998884</v>
      </c>
      <c r="J1578" s="498">
        <v>3.5527034455045832E-3</v>
      </c>
      <c r="K1578" s="498">
        <v>1.663958796244975E-3</v>
      </c>
      <c r="L1578" s="498">
        <v>0.1624568618487863</v>
      </c>
      <c r="M1578" s="498">
        <v>2.8421631588140282E-2</v>
      </c>
      <c r="N1578" s="498">
        <v>1.1093117086947562E-2</v>
      </c>
      <c r="O1578" s="499">
        <v>10592.136052599999</v>
      </c>
      <c r="P1578" s="499">
        <v>4425.9356300999998</v>
      </c>
      <c r="Q1578" s="499">
        <v>1763.478584</v>
      </c>
      <c r="R1578" s="499">
        <v>155.99248470000001</v>
      </c>
      <c r="S1578" s="499">
        <v>3.7079946000000001</v>
      </c>
      <c r="T1578" s="499">
        <v>1.7366915999999999</v>
      </c>
      <c r="U1578" s="499">
        <v>169.55796500000002</v>
      </c>
      <c r="V1578" s="499">
        <v>29.663961</v>
      </c>
      <c r="W1578" s="499">
        <v>11.578004999999999</v>
      </c>
    </row>
    <row r="1579" spans="1:23" customFormat="1" x14ac:dyDescent="0.3">
      <c r="A1579" s="225" t="s">
        <v>911</v>
      </c>
      <c r="B1579" s="496" t="s">
        <v>840</v>
      </c>
      <c r="C1579" s="496" t="s">
        <v>626</v>
      </c>
      <c r="D1579" s="496" t="s">
        <v>512</v>
      </c>
      <c r="E1579" s="497">
        <v>1327.6161999999999</v>
      </c>
      <c r="F1579" s="498">
        <v>9.7401400380622061</v>
      </c>
      <c r="G1579" s="498">
        <v>3.4159949221243315</v>
      </c>
      <c r="H1579" s="498">
        <v>1.5053694628010719</v>
      </c>
      <c r="I1579" s="498">
        <v>0.1250447945724073</v>
      </c>
      <c r="J1579" s="498">
        <v>3.551141210840904E-3</v>
      </c>
      <c r="K1579" s="498">
        <v>1.6559005531869826E-3</v>
      </c>
      <c r="L1579" s="498">
        <v>0.13591883663365964</v>
      </c>
      <c r="M1579" s="498">
        <v>2.8409158460103154E-2</v>
      </c>
      <c r="N1579" s="498">
        <v>1.1039423140513049E-2</v>
      </c>
      <c r="O1579" s="499">
        <v>12931.1677048</v>
      </c>
      <c r="P1579" s="499">
        <v>4535.1301977300009</v>
      </c>
      <c r="Q1579" s="499">
        <v>1998.5528858000002</v>
      </c>
      <c r="R1579" s="499">
        <v>166.011495</v>
      </c>
      <c r="S1579" s="499">
        <v>4.7145525999999993</v>
      </c>
      <c r="T1579" s="499">
        <v>2.1984003999999997</v>
      </c>
      <c r="U1579" s="499">
        <v>180.4480494</v>
      </c>
      <c r="V1579" s="499">
        <v>37.716459</v>
      </c>
      <c r="W1579" s="499">
        <v>14.656116999999998</v>
      </c>
    </row>
    <row r="1580" spans="1:23" customFormat="1" x14ac:dyDescent="0.3">
      <c r="A1580" s="225" t="s">
        <v>912</v>
      </c>
      <c r="B1580" s="496" t="s">
        <v>840</v>
      </c>
      <c r="C1580" s="496" t="s">
        <v>626</v>
      </c>
      <c r="D1580" s="496" t="s">
        <v>514</v>
      </c>
      <c r="E1580" s="497">
        <v>1296.6107999999999</v>
      </c>
      <c r="F1580" s="498">
        <v>6.9933890420317333</v>
      </c>
      <c r="G1580" s="498">
        <v>2.7779284036042271</v>
      </c>
      <c r="H1580" s="498">
        <v>1.2099257582923111</v>
      </c>
      <c r="I1580" s="498">
        <v>0.12589733426561003</v>
      </c>
      <c r="J1580" s="498">
        <v>3.5514126521235209E-3</v>
      </c>
      <c r="K1580" s="498">
        <v>1.6573174463763531E-3</v>
      </c>
      <c r="L1580" s="498">
        <v>0.13684505473809105</v>
      </c>
      <c r="M1580" s="498">
        <v>2.8411316641817268E-2</v>
      </c>
      <c r="N1580" s="498">
        <v>1.1048848274285547E-2</v>
      </c>
      <c r="O1580" s="499">
        <v>9067.7037604999987</v>
      </c>
      <c r="P1580" s="499">
        <v>3601.8919697399997</v>
      </c>
      <c r="Q1580" s="499">
        <v>1568.8028054000001</v>
      </c>
      <c r="R1580" s="499">
        <v>163.23984330000002</v>
      </c>
      <c r="S1580" s="499">
        <v>4.6048</v>
      </c>
      <c r="T1580" s="499">
        <v>2.1488957000000002</v>
      </c>
      <c r="U1580" s="499">
        <v>177.43477590000001</v>
      </c>
      <c r="V1580" s="499">
        <v>36.838419999999999</v>
      </c>
      <c r="W1580" s="499">
        <v>14.326056000000001</v>
      </c>
    </row>
    <row r="1581" spans="1:23" customFormat="1" x14ac:dyDescent="0.3">
      <c r="A1581" s="225" t="s">
        <v>913</v>
      </c>
      <c r="B1581" s="496" t="s">
        <v>840</v>
      </c>
      <c r="C1581" s="496" t="s">
        <v>626</v>
      </c>
      <c r="D1581" s="496" t="s">
        <v>516</v>
      </c>
      <c r="E1581" s="497">
        <v>1475.1578000000002</v>
      </c>
      <c r="F1581" s="498">
        <v>5.8117306277335192</v>
      </c>
      <c r="G1581" s="498">
        <v>2.8123085795702671</v>
      </c>
      <c r="H1581" s="498">
        <v>1.1399921328416525</v>
      </c>
      <c r="I1581" s="498">
        <v>0.1397330242906894</v>
      </c>
      <c r="J1581" s="498">
        <v>3.558128696468947E-3</v>
      </c>
      <c r="K1581" s="498">
        <v>1.6918909285501521E-3</v>
      </c>
      <c r="L1581" s="498">
        <v>0.15188411727884296</v>
      </c>
      <c r="M1581" s="498">
        <v>2.8465014386935418E-2</v>
      </c>
      <c r="N1581" s="498">
        <v>1.1279309915183311E-2</v>
      </c>
      <c r="O1581" s="499">
        <v>8573.2197669999987</v>
      </c>
      <c r="P1581" s="499">
        <v>4148.5989371600008</v>
      </c>
      <c r="Q1581" s="499">
        <v>1681.6682867</v>
      </c>
      <c r="R1581" s="499">
        <v>206.12826069999997</v>
      </c>
      <c r="S1581" s="499">
        <v>5.2488013000000002</v>
      </c>
      <c r="T1581" s="499">
        <v>2.4958060999999998</v>
      </c>
      <c r="U1581" s="499">
        <v>224.05304029999999</v>
      </c>
      <c r="V1581" s="499">
        <v>41.990388000000003</v>
      </c>
      <c r="W1581" s="499">
        <v>16.638762</v>
      </c>
    </row>
    <row r="1582" spans="1:23" customFormat="1" x14ac:dyDescent="0.3">
      <c r="A1582" s="225" t="s">
        <v>914</v>
      </c>
      <c r="B1582" s="496" t="s">
        <v>840</v>
      </c>
      <c r="C1582" s="496" t="s">
        <v>626</v>
      </c>
      <c r="D1582" s="496" t="s">
        <v>518</v>
      </c>
      <c r="E1582" s="497">
        <v>1549.4101000000001</v>
      </c>
      <c r="F1582" s="498">
        <v>5.0354285871119595</v>
      </c>
      <c r="G1582" s="498">
        <v>2.9203862734017285</v>
      </c>
      <c r="H1582" s="498">
        <v>1.0990212789370613</v>
      </c>
      <c r="I1582" s="498">
        <v>0.15390901776101756</v>
      </c>
      <c r="J1582" s="498">
        <v>3.5650223914249681E-3</v>
      </c>
      <c r="K1582" s="498">
        <v>1.7273958650456712E-3</v>
      </c>
      <c r="L1582" s="498">
        <v>0.16729280788862802</v>
      </c>
      <c r="M1582" s="498">
        <v>2.8520181971190196E-2</v>
      </c>
      <c r="N1582" s="498">
        <v>1.151605310950277E-2</v>
      </c>
      <c r="O1582" s="499">
        <v>7801.9439106999998</v>
      </c>
      <c r="P1582" s="499">
        <v>4524.8759879099998</v>
      </c>
      <c r="Q1582" s="499">
        <v>1702.8346696999999</v>
      </c>
      <c r="R1582" s="499">
        <v>238.46818660000002</v>
      </c>
      <c r="S1582" s="499">
        <v>5.5236816999999991</v>
      </c>
      <c r="T1582" s="499">
        <v>2.6764446</v>
      </c>
      <c r="U1582" s="499">
        <v>259.20516619999995</v>
      </c>
      <c r="V1582" s="499">
        <v>44.189458000000002</v>
      </c>
      <c r="W1582" s="499">
        <v>17.843088999999999</v>
      </c>
    </row>
    <row r="1583" spans="1:23" customFormat="1" x14ac:dyDescent="0.3">
      <c r="A1583" s="225" t="s">
        <v>915</v>
      </c>
      <c r="B1583" s="496" t="s">
        <v>840</v>
      </c>
      <c r="C1583" s="496" t="s">
        <v>626</v>
      </c>
      <c r="D1583" s="496" t="s">
        <v>520</v>
      </c>
      <c r="E1583" s="497">
        <v>1955.7386000000001</v>
      </c>
      <c r="F1583" s="498">
        <v>4.4427373055887935</v>
      </c>
      <c r="G1583" s="498">
        <v>1.6488537803364929</v>
      </c>
      <c r="H1583" s="498">
        <v>0.37452899885495944</v>
      </c>
      <c r="I1583" s="498">
        <v>1.5453936655951872E-2</v>
      </c>
      <c r="J1583" s="498">
        <v>3.5532185129444186E-3</v>
      </c>
      <c r="K1583" s="498">
        <v>1.6665549782573191E-3</v>
      </c>
      <c r="L1583" s="498">
        <v>1.6797810147020666E-2</v>
      </c>
      <c r="M1583" s="498">
        <v>2.8425748205818505E-2</v>
      </c>
      <c r="N1583" s="498">
        <v>1.1110415267152778E-2</v>
      </c>
      <c r="O1583" s="499">
        <v>8688.8328382</v>
      </c>
      <c r="P1583" s="499">
        <v>3224.7269839600003</v>
      </c>
      <c r="Q1583" s="499">
        <v>732.48081988000001</v>
      </c>
      <c r="R1583" s="499">
        <v>30.223860439999999</v>
      </c>
      <c r="S1583" s="499">
        <v>6.9491665999999999</v>
      </c>
      <c r="T1583" s="499">
        <v>3.2593459</v>
      </c>
      <c r="U1583" s="499">
        <v>32.852125699999995</v>
      </c>
      <c r="V1583" s="499">
        <v>55.593333000000001</v>
      </c>
      <c r="W1583" s="499">
        <v>21.729068000000002</v>
      </c>
    </row>
    <row r="1584" spans="1:23" customFormat="1" x14ac:dyDescent="0.3">
      <c r="A1584" s="225" t="s">
        <v>916</v>
      </c>
      <c r="B1584" s="496" t="s">
        <v>840</v>
      </c>
      <c r="C1584" s="496" t="s">
        <v>626</v>
      </c>
      <c r="D1584" s="496" t="s">
        <v>522</v>
      </c>
      <c r="E1584" s="497">
        <v>2413.8044</v>
      </c>
      <c r="F1584" s="498">
        <v>3.3724185691682393</v>
      </c>
      <c r="G1584" s="498">
        <v>1.6621378586558215</v>
      </c>
      <c r="H1584" s="498">
        <v>0.33561726836689837</v>
      </c>
      <c r="I1584" s="498">
        <v>1.3509206901768843E-2</v>
      </c>
      <c r="J1584" s="498">
        <v>3.5569473234865266E-3</v>
      </c>
      <c r="K1584" s="498">
        <v>1.6857892876489908E-3</v>
      </c>
      <c r="L1584" s="498">
        <v>1.4683962577912279E-2</v>
      </c>
      <c r="M1584" s="498">
        <v>2.8455579499316517E-2</v>
      </c>
      <c r="N1584" s="498">
        <v>1.1238637646032961E-2</v>
      </c>
      <c r="O1584" s="499">
        <v>8140.3587809000001</v>
      </c>
      <c r="P1584" s="499">
        <v>4012.0756766300001</v>
      </c>
      <c r="Q1584" s="499">
        <v>810.11443910000003</v>
      </c>
      <c r="R1584" s="499">
        <v>32.608583060000001</v>
      </c>
      <c r="S1584" s="499">
        <v>8.5857751000000011</v>
      </c>
      <c r="T1584" s="499">
        <v>4.0691655999999998</v>
      </c>
      <c r="U1584" s="499">
        <v>35.444213480000002</v>
      </c>
      <c r="V1584" s="499">
        <v>68.686203000000006</v>
      </c>
      <c r="W1584" s="499">
        <v>27.127873000000001</v>
      </c>
    </row>
    <row r="1585" spans="1:23" customFormat="1" x14ac:dyDescent="0.3">
      <c r="A1585" s="225" t="s">
        <v>917</v>
      </c>
      <c r="B1585" s="496" t="s">
        <v>840</v>
      </c>
      <c r="C1585" s="496" t="s">
        <v>626</v>
      </c>
      <c r="D1585" s="496" t="s">
        <v>524</v>
      </c>
      <c r="E1585" s="497">
        <v>3866.5809999999997</v>
      </c>
      <c r="F1585" s="498">
        <v>4.2674597485478776</v>
      </c>
      <c r="G1585" s="498">
        <v>1.2976559888568222</v>
      </c>
      <c r="H1585" s="498">
        <v>0.34344313790658987</v>
      </c>
      <c r="I1585" s="498">
        <v>1.3136174266102278E-2</v>
      </c>
      <c r="J1585" s="498">
        <v>3.5403248503005631E-3</v>
      </c>
      <c r="K1585" s="498">
        <v>1.6002595057493945E-3</v>
      </c>
      <c r="L1585" s="498">
        <v>1.4278510298891966E-2</v>
      </c>
      <c r="M1585" s="498">
        <v>2.8322702666774602E-2</v>
      </c>
      <c r="N1585" s="498">
        <v>1.0668457999457402E-2</v>
      </c>
      <c r="O1585" s="499">
        <v>16500.478781999998</v>
      </c>
      <c r="P1585" s="499">
        <v>5017.4919910500003</v>
      </c>
      <c r="Q1585" s="499">
        <v>1327.9507116100001</v>
      </c>
      <c r="R1585" s="499">
        <v>50.792081830000008</v>
      </c>
      <c r="S1585" s="499">
        <v>13.688952800000001</v>
      </c>
      <c r="T1585" s="499">
        <v>6.1875329999999993</v>
      </c>
      <c r="U1585" s="499">
        <v>55.209016629999994</v>
      </c>
      <c r="V1585" s="499">
        <v>109.512024</v>
      </c>
      <c r="W1585" s="499">
        <v>41.250456999999997</v>
      </c>
    </row>
    <row r="1586" spans="1:23" customFormat="1" x14ac:dyDescent="0.3">
      <c r="A1586" s="225" t="s">
        <v>918</v>
      </c>
      <c r="B1586" s="496" t="s">
        <v>840</v>
      </c>
      <c r="C1586" s="496" t="s">
        <v>626</v>
      </c>
      <c r="D1586" s="496" t="s">
        <v>526</v>
      </c>
      <c r="E1586" s="497">
        <v>5515.8919999999998</v>
      </c>
      <c r="F1586" s="498">
        <v>4.2196636233994429</v>
      </c>
      <c r="G1586" s="498">
        <v>0.7415289858884111</v>
      </c>
      <c r="H1586" s="498">
        <v>0.32395724514910734</v>
      </c>
      <c r="I1586" s="498">
        <v>1.2108550276183797E-2</v>
      </c>
      <c r="J1586" s="498">
        <v>3.537673507748158E-3</v>
      </c>
      <c r="K1586" s="498">
        <v>1.5865470172367407E-3</v>
      </c>
      <c r="L1586" s="498">
        <v>1.3161501312933614E-2</v>
      </c>
      <c r="M1586" s="498">
        <v>2.8301422507909877E-2</v>
      </c>
      <c r="N1586" s="498">
        <v>1.0577029064383422E-2</v>
      </c>
      <c r="O1586" s="499">
        <v>23275.208823000001</v>
      </c>
      <c r="P1586" s="499">
        <v>4090.1938010299996</v>
      </c>
      <c r="Q1586" s="499">
        <v>1786.91317686</v>
      </c>
      <c r="R1586" s="499">
        <v>66.789455599999997</v>
      </c>
      <c r="S1586" s="499">
        <v>19.513425000000002</v>
      </c>
      <c r="T1586" s="499">
        <v>8.7512220000000003</v>
      </c>
      <c r="U1586" s="499">
        <v>72.597419800000011</v>
      </c>
      <c r="V1586" s="499">
        <v>156.10759000000002</v>
      </c>
      <c r="W1586" s="499">
        <v>58.341750000000005</v>
      </c>
    </row>
    <row r="1587" spans="1:23" customFormat="1" x14ac:dyDescent="0.3">
      <c r="A1587" s="225" t="s">
        <v>919</v>
      </c>
      <c r="B1587" s="496" t="s">
        <v>840</v>
      </c>
      <c r="C1587" s="496" t="s">
        <v>626</v>
      </c>
      <c r="D1587" s="496" t="s">
        <v>528</v>
      </c>
      <c r="E1587" s="497">
        <v>3967.7310000000002</v>
      </c>
      <c r="F1587" s="498">
        <v>3.1367924219156991</v>
      </c>
      <c r="G1587" s="498">
        <v>0.87559064833024214</v>
      </c>
      <c r="H1587" s="498">
        <v>0.28783595552218633</v>
      </c>
      <c r="I1587" s="498">
        <v>1.1946351219374497E-2</v>
      </c>
      <c r="J1587" s="498">
        <v>3.5548471153916427E-3</v>
      </c>
      <c r="K1587" s="498">
        <v>1.6750011530519584E-3</v>
      </c>
      <c r="L1587" s="498">
        <v>1.2985220850405432E-2</v>
      </c>
      <c r="M1587" s="498">
        <v>2.8438827380182777E-2</v>
      </c>
      <c r="N1587" s="498">
        <v>1.1166729548953796E-2</v>
      </c>
      <c r="O1587" s="499">
        <v>12445.948532999999</v>
      </c>
      <c r="P1587" s="499">
        <v>3474.10815869</v>
      </c>
      <c r="Q1587" s="499">
        <v>1142.05564364</v>
      </c>
      <c r="R1587" s="499">
        <v>47.399908069999995</v>
      </c>
      <c r="S1587" s="499">
        <v>14.104677099999998</v>
      </c>
      <c r="T1587" s="499">
        <v>6.6459540000000006</v>
      </c>
      <c r="U1587" s="499">
        <v>51.521863310000001</v>
      </c>
      <c r="V1587" s="499">
        <v>112.83761699999999</v>
      </c>
      <c r="W1587" s="499">
        <v>44.306578999999999</v>
      </c>
    </row>
    <row r="1588" spans="1:23" customFormat="1" x14ac:dyDescent="0.3">
      <c r="A1588" s="225" t="s">
        <v>920</v>
      </c>
      <c r="B1588" s="496" t="s">
        <v>840</v>
      </c>
      <c r="C1588" s="496" t="s">
        <v>626</v>
      </c>
      <c r="D1588" s="496" t="s">
        <v>530</v>
      </c>
      <c r="E1588" s="497">
        <v>4226.7470000000003</v>
      </c>
      <c r="F1588" s="498">
        <v>3.0846864806433882</v>
      </c>
      <c r="G1588" s="498">
        <v>0.86382008197320514</v>
      </c>
      <c r="H1588" s="498">
        <v>0.27622947315039204</v>
      </c>
      <c r="I1588" s="498">
        <v>1.1850325110540091E-2</v>
      </c>
      <c r="J1588" s="498">
        <v>3.554840708469184E-3</v>
      </c>
      <c r="K1588" s="498">
        <v>1.6750034955960221E-3</v>
      </c>
      <c r="L1588" s="498">
        <v>1.2880814687985818E-2</v>
      </c>
      <c r="M1588" s="498">
        <v>2.8438868236021694E-2</v>
      </c>
      <c r="N1588" s="498">
        <v>1.1166738155844196E-2</v>
      </c>
      <c r="O1588" s="499">
        <v>13038.189328</v>
      </c>
      <c r="P1588" s="499">
        <v>3651.1489400199994</v>
      </c>
      <c r="Q1588" s="499">
        <v>1167.5520969500001</v>
      </c>
      <c r="R1588" s="499">
        <v>50.088326110000004</v>
      </c>
      <c r="S1588" s="499">
        <v>15.025412299999999</v>
      </c>
      <c r="T1588" s="499">
        <v>7.0798160000000001</v>
      </c>
      <c r="U1588" s="499">
        <v>54.44394484</v>
      </c>
      <c r="V1588" s="499">
        <v>120.203901</v>
      </c>
      <c r="W1588" s="499">
        <v>47.198976999999992</v>
      </c>
    </row>
    <row r="1589" spans="1:23" customFormat="1" x14ac:dyDescent="0.3">
      <c r="A1589" s="225" t="s">
        <v>921</v>
      </c>
      <c r="B1589" s="496" t="s">
        <v>840</v>
      </c>
      <c r="C1589" s="496" t="s">
        <v>626</v>
      </c>
      <c r="D1589" s="496" t="s">
        <v>532</v>
      </c>
      <c r="E1589" s="497">
        <v>4611.0070000000005</v>
      </c>
      <c r="F1589" s="498">
        <v>2.6131570329431288</v>
      </c>
      <c r="G1589" s="498">
        <v>0.83243801820296515</v>
      </c>
      <c r="H1589" s="498">
        <v>0.25657291621114425</v>
      </c>
      <c r="I1589" s="498">
        <v>1.0490618717343086E-2</v>
      </c>
      <c r="J1589" s="498">
        <v>3.5548492552711364E-3</v>
      </c>
      <c r="K1589" s="498">
        <v>1.6750056983214294E-3</v>
      </c>
      <c r="L1589" s="498">
        <v>1.1402856504013114E-2</v>
      </c>
      <c r="M1589" s="498">
        <v>2.8438749713457379E-2</v>
      </c>
      <c r="N1589" s="498">
        <v>1.1166749475765271E-2</v>
      </c>
      <c r="O1589" s="499">
        <v>12049.285371</v>
      </c>
      <c r="P1589" s="499">
        <v>3838.3775290000003</v>
      </c>
      <c r="Q1589" s="499">
        <v>1183.0595126599999</v>
      </c>
      <c r="R1589" s="499">
        <v>48.372316339999998</v>
      </c>
      <c r="S1589" s="499">
        <v>16.391434799999999</v>
      </c>
      <c r="T1589" s="499">
        <v>7.7234629999999997</v>
      </c>
      <c r="U1589" s="499">
        <v>52.57865116</v>
      </c>
      <c r="V1589" s="499">
        <v>131.13127399999999</v>
      </c>
      <c r="W1589" s="499">
        <v>51.489960000000004</v>
      </c>
    </row>
    <row r="1590" spans="1:23" customFormat="1" x14ac:dyDescent="0.3">
      <c r="A1590" s="225" t="s">
        <v>922</v>
      </c>
      <c r="B1590" s="496" t="s">
        <v>840</v>
      </c>
      <c r="C1590" s="496" t="s">
        <v>626</v>
      </c>
      <c r="D1590" s="496" t="s">
        <v>534</v>
      </c>
      <c r="E1590" s="497">
        <v>7613.8950000000004</v>
      </c>
      <c r="F1590" s="498">
        <v>2.5708509627464</v>
      </c>
      <c r="G1590" s="498">
        <v>0.82217844992477573</v>
      </c>
      <c r="H1590" s="498">
        <v>0.24642622006213638</v>
      </c>
      <c r="I1590" s="498">
        <v>1.0421856329776019E-2</v>
      </c>
      <c r="J1590" s="498">
        <v>3.5548554320751725E-3</v>
      </c>
      <c r="K1590" s="498">
        <v>1.6750054998131703E-3</v>
      </c>
      <c r="L1590" s="498">
        <v>1.1328147314876288E-2</v>
      </c>
      <c r="M1590" s="498">
        <v>2.8438862106714105E-2</v>
      </c>
      <c r="N1590" s="498">
        <v>1.1166752365248013E-2</v>
      </c>
      <c r="O1590" s="499">
        <v>19574.189291000002</v>
      </c>
      <c r="P1590" s="499">
        <v>6259.9803889900004</v>
      </c>
      <c r="Q1590" s="499">
        <v>1876.2633648000001</v>
      </c>
      <c r="R1590" s="499">
        <v>79.350919799999986</v>
      </c>
      <c r="S1590" s="499">
        <v>27.066295999999998</v>
      </c>
      <c r="T1590" s="499">
        <v>12.753315999999998</v>
      </c>
      <c r="U1590" s="499">
        <v>86.251324199999999</v>
      </c>
      <c r="V1590" s="499">
        <v>216.53050999999999</v>
      </c>
      <c r="W1590" s="499">
        <v>85.022480000000016</v>
      </c>
    </row>
    <row r="1591" spans="1:23" customFormat="1" x14ac:dyDescent="0.3">
      <c r="A1591" s="225" t="s">
        <v>923</v>
      </c>
      <c r="B1591" s="496" t="s">
        <v>840</v>
      </c>
      <c r="C1591" s="496" t="s">
        <v>626</v>
      </c>
      <c r="D1591" s="496" t="s">
        <v>536</v>
      </c>
      <c r="E1591" s="497">
        <v>12709.293000000001</v>
      </c>
      <c r="F1591" s="498">
        <v>2.5313337617599969</v>
      </c>
      <c r="G1591" s="498">
        <v>0.81259469613455271</v>
      </c>
      <c r="H1591" s="498">
        <v>0.23694675456770095</v>
      </c>
      <c r="I1591" s="498">
        <v>1.0357646880908322E-2</v>
      </c>
      <c r="J1591" s="498">
        <v>3.5548512415285406E-3</v>
      </c>
      <c r="K1591" s="498">
        <v>1.6750054468018004E-3</v>
      </c>
      <c r="L1591" s="498">
        <v>1.1258354953340046E-2</v>
      </c>
      <c r="M1591" s="498">
        <v>2.8438856512317402E-2</v>
      </c>
      <c r="N1591" s="498">
        <v>1.1166767498396644E-2</v>
      </c>
      <c r="O1591" s="499">
        <v>32171.462458999998</v>
      </c>
      <c r="P1591" s="499">
        <v>10327.504083419999</v>
      </c>
      <c r="Q1591" s="499">
        <v>3011.4257292000002</v>
      </c>
      <c r="R1591" s="499">
        <v>131.63836899999998</v>
      </c>
      <c r="S1591" s="499">
        <v>45.179645999999998</v>
      </c>
      <c r="T1591" s="499">
        <v>21.288134999999997</v>
      </c>
      <c r="U1591" s="499">
        <v>143.08573179999999</v>
      </c>
      <c r="V1591" s="499">
        <v>361.43776000000003</v>
      </c>
      <c r="W1591" s="499">
        <v>141.92171999999999</v>
      </c>
    </row>
    <row r="1592" spans="1:23" customFormat="1" x14ac:dyDescent="0.3">
      <c r="A1592" s="225" t="s">
        <v>924</v>
      </c>
      <c r="B1592" s="496" t="s">
        <v>840</v>
      </c>
      <c r="C1592" s="496" t="s">
        <v>626</v>
      </c>
      <c r="D1592" s="496" t="s">
        <v>538</v>
      </c>
      <c r="E1592" s="497">
        <v>9508.4679999999989</v>
      </c>
      <c r="F1592" s="498">
        <v>2.4945946990619308</v>
      </c>
      <c r="G1592" s="498">
        <v>0.80368453263133455</v>
      </c>
      <c r="H1592" s="498">
        <v>0.22813463030006517</v>
      </c>
      <c r="I1592" s="498">
        <v>1.0297967685225423E-2</v>
      </c>
      <c r="J1592" s="498">
        <v>3.5548498454219968E-3</v>
      </c>
      <c r="K1592" s="498">
        <v>1.6750092654253034E-3</v>
      </c>
      <c r="L1592" s="498">
        <v>1.119347454290218E-2</v>
      </c>
      <c r="M1592" s="498">
        <v>2.8438780043220424E-2</v>
      </c>
      <c r="N1592" s="498">
        <v>1.1166754728521988E-2</v>
      </c>
      <c r="O1592" s="499">
        <v>23719.773868999997</v>
      </c>
      <c r="P1592" s="499">
        <v>7641.8086606199995</v>
      </c>
      <c r="Q1592" s="499">
        <v>2169.2108318999999</v>
      </c>
      <c r="R1592" s="499">
        <v>97.917896200000001</v>
      </c>
      <c r="S1592" s="499">
        <v>33.801175999999998</v>
      </c>
      <c r="T1592" s="499">
        <v>15.926772000000001</v>
      </c>
      <c r="U1592" s="499">
        <v>106.4327945</v>
      </c>
      <c r="V1592" s="499">
        <v>270.40922999999998</v>
      </c>
      <c r="W1592" s="499">
        <v>106.17873</v>
      </c>
    </row>
    <row r="1593" spans="1:23" customFormat="1" x14ac:dyDescent="0.3">
      <c r="A1593" s="225" t="s">
        <v>925</v>
      </c>
      <c r="B1593" s="496" t="s">
        <v>840</v>
      </c>
      <c r="C1593" s="496" t="s">
        <v>626</v>
      </c>
      <c r="D1593" s="496" t="s">
        <v>540</v>
      </c>
      <c r="E1593" s="497">
        <v>11005.467000000001</v>
      </c>
      <c r="F1593" s="498">
        <v>1.7446392884554556</v>
      </c>
      <c r="G1593" s="498">
        <v>0.75200961813251532</v>
      </c>
      <c r="H1593" s="498">
        <v>0.20198125941407122</v>
      </c>
      <c r="I1593" s="498">
        <v>1.0242881378863795E-2</v>
      </c>
      <c r="J1593" s="498">
        <v>3.5548502394310028E-3</v>
      </c>
      <c r="K1593" s="498">
        <v>1.6750041592964659E-3</v>
      </c>
      <c r="L1593" s="498">
        <v>1.1133597856410816E-2</v>
      </c>
      <c r="M1593" s="498">
        <v>2.8438817725772107E-2</v>
      </c>
      <c r="N1593" s="498">
        <v>1.1166755577023672E-2</v>
      </c>
      <c r="O1593" s="499">
        <v>19200.570115999999</v>
      </c>
      <c r="P1593" s="499">
        <v>8276.2170360399996</v>
      </c>
      <c r="Q1593" s="499">
        <v>2222.8980851000001</v>
      </c>
      <c r="R1593" s="499">
        <v>112.727693</v>
      </c>
      <c r="S1593" s="499">
        <v>39.122787000000002</v>
      </c>
      <c r="T1593" s="499">
        <v>18.434203</v>
      </c>
      <c r="U1593" s="499">
        <v>122.53044379999999</v>
      </c>
      <c r="V1593" s="499">
        <v>312.98246999999998</v>
      </c>
      <c r="W1593" s="499">
        <v>122.89536</v>
      </c>
    </row>
    <row r="1594" spans="1:23" customFormat="1" x14ac:dyDescent="0.3">
      <c r="A1594" s="225" t="s">
        <v>926</v>
      </c>
      <c r="B1594" s="496" t="s">
        <v>840</v>
      </c>
      <c r="C1594" s="496" t="s">
        <v>626</v>
      </c>
      <c r="D1594" s="496" t="s">
        <v>542</v>
      </c>
      <c r="E1594" s="497">
        <v>15948.079999999998</v>
      </c>
      <c r="F1594" s="498">
        <v>1.1303951629914073</v>
      </c>
      <c r="G1594" s="498">
        <v>0.53597491969879762</v>
      </c>
      <c r="H1594" s="498">
        <v>0.17885150921615645</v>
      </c>
      <c r="I1594" s="498">
        <v>8.9985764806798062E-3</v>
      </c>
      <c r="J1594" s="498">
        <v>3.554844783823508E-3</v>
      </c>
      <c r="K1594" s="498">
        <v>1.6749989967444357E-3</v>
      </c>
      <c r="L1594" s="498">
        <v>9.7810872405957316E-3</v>
      </c>
      <c r="M1594" s="498">
        <v>2.8438723658271093E-2</v>
      </c>
      <c r="N1594" s="498">
        <v>1.1166757377690609E-2</v>
      </c>
      <c r="O1594" s="499">
        <v>18027.632491</v>
      </c>
      <c r="P1594" s="499">
        <v>8547.7708973499994</v>
      </c>
      <c r="Q1594" s="499">
        <v>2852.3381770999999</v>
      </c>
      <c r="R1594" s="499">
        <v>143.5100176</v>
      </c>
      <c r="S1594" s="499">
        <v>56.692949000000006</v>
      </c>
      <c r="T1594" s="499">
        <v>26.713017999999998</v>
      </c>
      <c r="U1594" s="499">
        <v>155.98956179999996</v>
      </c>
      <c r="V1594" s="499">
        <v>453.54304000000002</v>
      </c>
      <c r="W1594" s="499">
        <v>178.08834000000002</v>
      </c>
    </row>
    <row r="1595" spans="1:23" customFormat="1" x14ac:dyDescent="0.3">
      <c r="A1595" s="225" t="s">
        <v>927</v>
      </c>
      <c r="B1595" s="496" t="s">
        <v>840</v>
      </c>
      <c r="C1595" s="496" t="s">
        <v>626</v>
      </c>
      <c r="D1595" s="496" t="s">
        <v>544</v>
      </c>
      <c r="E1595" s="497">
        <v>20407.373</v>
      </c>
      <c r="F1595" s="498">
        <v>1.0588051699255949</v>
      </c>
      <c r="G1595" s="498">
        <v>0.48120773756818191</v>
      </c>
      <c r="H1595" s="498">
        <v>0.17120320656166768</v>
      </c>
      <c r="I1595" s="498">
        <v>8.7373576550004769E-3</v>
      </c>
      <c r="J1595" s="498">
        <v>3.5548388810259907E-3</v>
      </c>
      <c r="K1595" s="498">
        <v>1.6750030981449698E-3</v>
      </c>
      <c r="L1595" s="498">
        <v>9.497149755629989E-3</v>
      </c>
      <c r="M1595" s="498">
        <v>2.843871085220033E-2</v>
      </c>
      <c r="N1595" s="498">
        <v>1.116673272939148E-2</v>
      </c>
      <c r="O1595" s="499">
        <v>21607.432036999999</v>
      </c>
      <c r="P1595" s="499">
        <v>9820.1857910400013</v>
      </c>
      <c r="Q1595" s="499">
        <v>3493.8076950999998</v>
      </c>
      <c r="R1595" s="499">
        <v>178.30651670000003</v>
      </c>
      <c r="S1595" s="499">
        <v>72.544923000000011</v>
      </c>
      <c r="T1595" s="499">
        <v>34.182413000000004</v>
      </c>
      <c r="U1595" s="499">
        <v>193.81187750000004</v>
      </c>
      <c r="V1595" s="499">
        <v>580.35937999999999</v>
      </c>
      <c r="W1595" s="499">
        <v>227.88368</v>
      </c>
    </row>
    <row r="1596" spans="1:23" customFormat="1" x14ac:dyDescent="0.3">
      <c r="A1596" s="225" t="s">
        <v>928</v>
      </c>
      <c r="B1596" s="496" t="s">
        <v>840</v>
      </c>
      <c r="C1596" s="496" t="s">
        <v>626</v>
      </c>
      <c r="D1596" s="496" t="s">
        <v>546</v>
      </c>
      <c r="E1596" s="497">
        <v>32407.97</v>
      </c>
      <c r="F1596" s="498">
        <v>0.97543121605580352</v>
      </c>
      <c r="G1596" s="498">
        <v>0.41947325763724169</v>
      </c>
      <c r="H1596" s="498">
        <v>0.16152796202909345</v>
      </c>
      <c r="I1596" s="498">
        <v>8.2172280738349243E-3</v>
      </c>
      <c r="J1596" s="498">
        <v>3.5548447187528252E-3</v>
      </c>
      <c r="K1596" s="498">
        <v>1.6750046362052299E-3</v>
      </c>
      <c r="L1596" s="498">
        <v>8.9318026522488114E-3</v>
      </c>
      <c r="M1596" s="498">
        <v>2.843875842886796E-2</v>
      </c>
      <c r="N1596" s="498">
        <v>1.116675219089625E-2</v>
      </c>
      <c r="O1596" s="499">
        <v>31611.745587000001</v>
      </c>
      <c r="P1596" s="499">
        <v>13594.27674931</v>
      </c>
      <c r="Q1596" s="499">
        <v>5234.7933475999998</v>
      </c>
      <c r="R1596" s="499">
        <v>266.30368090000002</v>
      </c>
      <c r="S1596" s="499">
        <v>115.20530100000001</v>
      </c>
      <c r="T1596" s="499">
        <v>54.283500000000004</v>
      </c>
      <c r="U1596" s="499">
        <v>289.46159239999992</v>
      </c>
      <c r="V1596" s="499">
        <v>921.64242999999999</v>
      </c>
      <c r="W1596" s="499">
        <v>361.89176999999995</v>
      </c>
    </row>
    <row r="1597" spans="1:23" customFormat="1" x14ac:dyDescent="0.3">
      <c r="A1597" s="225" t="s">
        <v>929</v>
      </c>
      <c r="B1597" s="496" t="s">
        <v>840</v>
      </c>
      <c r="C1597" s="496" t="s">
        <v>626</v>
      </c>
      <c r="D1597" s="496" t="s">
        <v>548</v>
      </c>
      <c r="E1597" s="497">
        <v>19548.97</v>
      </c>
      <c r="F1597" s="498">
        <v>0.90981508949064827</v>
      </c>
      <c r="G1597" s="498">
        <v>0.37065235777076744</v>
      </c>
      <c r="H1597" s="498">
        <v>0.15539726225985309</v>
      </c>
      <c r="I1597" s="498">
        <v>7.8857100553123768E-3</v>
      </c>
      <c r="J1597" s="498">
        <v>3.55485854241937E-3</v>
      </c>
      <c r="K1597" s="498">
        <v>1.6750074300589748E-3</v>
      </c>
      <c r="L1597" s="498">
        <v>8.5714118237431441E-3</v>
      </c>
      <c r="M1597" s="498">
        <v>2.8438848696376327E-2</v>
      </c>
      <c r="N1597" s="498">
        <v>1.1166797534601567E-2</v>
      </c>
      <c r="O1597" s="499">
        <v>17785.947889999999</v>
      </c>
      <c r="P1597" s="499">
        <v>7245.8718224900003</v>
      </c>
      <c r="Q1597" s="499">
        <v>3037.8564180000003</v>
      </c>
      <c r="R1597" s="499">
        <v>154.15750930000002</v>
      </c>
      <c r="S1597" s="499">
        <v>69.493822999999992</v>
      </c>
      <c r="T1597" s="499">
        <v>32.744669999999999</v>
      </c>
      <c r="U1597" s="499">
        <v>167.56227260000003</v>
      </c>
      <c r="V1597" s="499">
        <v>555.9502</v>
      </c>
      <c r="W1597" s="499">
        <v>218.29939000000002</v>
      </c>
    </row>
    <row r="1598" spans="1:23" customFormat="1" x14ac:dyDescent="0.3">
      <c r="A1598" s="225" t="s">
        <v>930</v>
      </c>
      <c r="B1598" s="496" t="s">
        <v>840</v>
      </c>
      <c r="C1598" s="496" t="s">
        <v>626</v>
      </c>
      <c r="D1598" s="496" t="s">
        <v>550</v>
      </c>
      <c r="E1598" s="497">
        <v>20901.045999999998</v>
      </c>
      <c r="F1598" s="498">
        <v>0.76093670039288952</v>
      </c>
      <c r="G1598" s="498">
        <v>0.24558305406006953</v>
      </c>
      <c r="H1598" s="498">
        <v>0.14734274277469178</v>
      </c>
      <c r="I1598" s="498">
        <v>7.7570083956563706E-3</v>
      </c>
      <c r="J1598" s="498">
        <v>3.5548547665987624E-3</v>
      </c>
      <c r="K1598" s="498">
        <v>1.6750050212797965E-3</v>
      </c>
      <c r="L1598" s="498">
        <v>8.4315160159926933E-3</v>
      </c>
      <c r="M1598" s="498">
        <v>2.843880827782495E-2</v>
      </c>
      <c r="N1598" s="498">
        <v>1.1166776055131404E-2</v>
      </c>
      <c r="O1598" s="499">
        <v>15904.372978000001</v>
      </c>
      <c r="P1598" s="499">
        <v>5132.9427097299995</v>
      </c>
      <c r="Q1598" s="499">
        <v>3079.6174445000001</v>
      </c>
      <c r="R1598" s="499">
        <v>162.12958929999999</v>
      </c>
      <c r="S1598" s="499">
        <v>74.30018299999999</v>
      </c>
      <c r="T1598" s="499">
        <v>35.009357000000001</v>
      </c>
      <c r="U1598" s="499">
        <v>176.2275041</v>
      </c>
      <c r="V1598" s="499">
        <v>594.40084000000002</v>
      </c>
      <c r="W1598" s="499">
        <v>233.3973</v>
      </c>
    </row>
    <row r="1599" spans="1:23" customFormat="1" x14ac:dyDescent="0.3">
      <c r="A1599" s="225" t="s">
        <v>931</v>
      </c>
      <c r="B1599" s="496" t="s">
        <v>840</v>
      </c>
      <c r="C1599" s="496" t="s">
        <v>626</v>
      </c>
      <c r="D1599" s="496" t="s">
        <v>552</v>
      </c>
      <c r="E1599" s="497">
        <v>22335.877</v>
      </c>
      <c r="F1599" s="498">
        <v>0.70740858050928568</v>
      </c>
      <c r="G1599" s="498">
        <v>0.23918750043842019</v>
      </c>
      <c r="H1599" s="498">
        <v>0.14259986217241435</v>
      </c>
      <c r="I1599" s="498">
        <v>7.7415092275087286E-3</v>
      </c>
      <c r="J1599" s="498">
        <v>3.5548566102866701E-3</v>
      </c>
      <c r="K1599" s="498">
        <v>1.6750101193698369E-3</v>
      </c>
      <c r="L1599" s="498">
        <v>8.4147201876156458E-3</v>
      </c>
      <c r="M1599" s="498">
        <v>2.8438834078464887E-2</v>
      </c>
      <c r="N1599" s="498">
        <v>1.1166760544034156E-2</v>
      </c>
      <c r="O1599" s="499">
        <v>15800.591043000002</v>
      </c>
      <c r="P1599" s="499">
        <v>5342.4625897299993</v>
      </c>
      <c r="Q1599" s="499">
        <v>3185.0929817000001</v>
      </c>
      <c r="R1599" s="499">
        <v>172.91339789999998</v>
      </c>
      <c r="S1599" s="499">
        <v>79.400840000000002</v>
      </c>
      <c r="T1599" s="499">
        <v>37.412819999999996</v>
      </c>
      <c r="U1599" s="499">
        <v>187.95015509999999</v>
      </c>
      <c r="V1599" s="499">
        <v>635.20630000000006</v>
      </c>
      <c r="W1599" s="499">
        <v>249.41938999999999</v>
      </c>
    </row>
    <row r="1600" spans="1:23" customFormat="1" x14ac:dyDescent="0.3">
      <c r="A1600" s="225" t="s">
        <v>932</v>
      </c>
      <c r="B1600" s="496" t="s">
        <v>840</v>
      </c>
      <c r="C1600" s="496" t="s">
        <v>626</v>
      </c>
      <c r="D1600" s="496" t="s">
        <v>554</v>
      </c>
      <c r="E1600" s="497">
        <v>23492.686999999998</v>
      </c>
      <c r="F1600" s="498">
        <v>0.42625155947465698</v>
      </c>
      <c r="G1600" s="498">
        <v>0.22649663837814721</v>
      </c>
      <c r="H1600" s="498">
        <v>0.13273525767401576</v>
      </c>
      <c r="I1600" s="498">
        <v>4.8034202132774349E-3</v>
      </c>
      <c r="J1600" s="498">
        <v>3.5548436839089549E-3</v>
      </c>
      <c r="K1600" s="498">
        <v>1.6750026082584767E-3</v>
      </c>
      <c r="L1600" s="498">
        <v>5.2211259657100962E-3</v>
      </c>
      <c r="M1600" s="498">
        <v>2.8438763943860489E-2</v>
      </c>
      <c r="N1600" s="498">
        <v>1.1166738823873149E-2</v>
      </c>
      <c r="O1600" s="499">
        <v>10013.794470000001</v>
      </c>
      <c r="P1600" s="499">
        <v>5321.0146319699998</v>
      </c>
      <c r="Q1600" s="499">
        <v>3118.3078624</v>
      </c>
      <c r="R1600" s="499">
        <v>112.84524760000001</v>
      </c>
      <c r="S1600" s="499">
        <v>83.512830000000008</v>
      </c>
      <c r="T1600" s="499">
        <v>39.350312000000002</v>
      </c>
      <c r="U1600" s="499">
        <v>122.6582781</v>
      </c>
      <c r="V1600" s="499">
        <v>668.10298</v>
      </c>
      <c r="W1600" s="499">
        <v>262.33670000000001</v>
      </c>
    </row>
    <row r="1601" spans="1:23" customFormat="1" x14ac:dyDescent="0.3">
      <c r="A1601" s="225" t="s">
        <v>933</v>
      </c>
      <c r="B1601" s="496" t="s">
        <v>840</v>
      </c>
      <c r="C1601" s="496" t="s">
        <v>626</v>
      </c>
      <c r="D1601" s="496" t="s">
        <v>556</v>
      </c>
      <c r="E1601" s="497">
        <v>24483.125</v>
      </c>
      <c r="F1601" s="498">
        <v>0.40035209234932218</v>
      </c>
      <c r="G1601" s="498">
        <v>0.22236929162351615</v>
      </c>
      <c r="H1601" s="498">
        <v>0.12934466413499093</v>
      </c>
      <c r="I1601" s="498">
        <v>4.7936123064355549E-3</v>
      </c>
      <c r="J1601" s="498">
        <v>3.5548460010721671E-3</v>
      </c>
      <c r="K1601" s="498">
        <v>1.6750045592627573E-3</v>
      </c>
      <c r="L1601" s="498">
        <v>5.2104622224491345E-3</v>
      </c>
      <c r="M1601" s="498">
        <v>2.8438759349551989E-2</v>
      </c>
      <c r="N1601" s="498">
        <v>1.116674035687846E-2</v>
      </c>
      <c r="O1601" s="499">
        <v>9801.8703209999985</v>
      </c>
      <c r="P1601" s="499">
        <v>5444.2951629799991</v>
      </c>
      <c r="Q1601" s="499">
        <v>3166.7615801000002</v>
      </c>
      <c r="R1601" s="499">
        <v>117.3626093</v>
      </c>
      <c r="S1601" s="499">
        <v>87.033738999999997</v>
      </c>
      <c r="T1601" s="499">
        <v>41.009345999999994</v>
      </c>
      <c r="U1601" s="499">
        <v>127.56839789999997</v>
      </c>
      <c r="V1601" s="499">
        <v>696.26970000000006</v>
      </c>
      <c r="W1601" s="499">
        <v>273.39669999999995</v>
      </c>
    </row>
    <row r="1602" spans="1:23" customFormat="1" x14ac:dyDescent="0.3">
      <c r="A1602" s="225" t="s">
        <v>934</v>
      </c>
      <c r="B1602" s="496" t="s">
        <v>840</v>
      </c>
      <c r="C1602" s="496" t="s">
        <v>626</v>
      </c>
      <c r="D1602" s="496" t="s">
        <v>558</v>
      </c>
      <c r="E1602" s="497">
        <v>25519.067000000003</v>
      </c>
      <c r="F1602" s="498">
        <v>0.39767419235977552</v>
      </c>
      <c r="G1602" s="498">
        <v>0.22038140140350743</v>
      </c>
      <c r="H1602" s="498">
        <v>0.1268842744681849</v>
      </c>
      <c r="I1602" s="498">
        <v>4.7850604961380437E-3</v>
      </c>
      <c r="J1602" s="498">
        <v>3.5548495562161418E-3</v>
      </c>
      <c r="K1602" s="498">
        <v>1.6750063785639184E-3</v>
      </c>
      <c r="L1602" s="498">
        <v>5.2011648505801561E-3</v>
      </c>
      <c r="M1602" s="498">
        <v>2.8438798330675644E-2</v>
      </c>
      <c r="N1602" s="498">
        <v>1.1166747984947881E-2</v>
      </c>
      <c r="O1602" s="499">
        <v>10148.274359000001</v>
      </c>
      <c r="P1602" s="499">
        <v>5623.9277479700004</v>
      </c>
      <c r="Q1602" s="499">
        <v>3237.9683014000002</v>
      </c>
      <c r="R1602" s="499">
        <v>122.1102794</v>
      </c>
      <c r="S1602" s="499">
        <v>90.716443999999996</v>
      </c>
      <c r="T1602" s="499">
        <v>42.744600000000005</v>
      </c>
      <c r="U1602" s="499">
        <v>132.7288743</v>
      </c>
      <c r="V1602" s="499">
        <v>725.73159999999996</v>
      </c>
      <c r="W1602" s="499">
        <v>284.96499</v>
      </c>
    </row>
    <row r="1603" spans="1:23" customFormat="1" x14ac:dyDescent="0.3">
      <c r="A1603" s="225" t="s">
        <v>935</v>
      </c>
      <c r="B1603" s="496" t="s">
        <v>840</v>
      </c>
      <c r="C1603" s="496" t="s">
        <v>936</v>
      </c>
      <c r="D1603" s="496" t="s">
        <v>937</v>
      </c>
      <c r="E1603" s="497">
        <v>16900.426510000001</v>
      </c>
      <c r="F1603" s="498">
        <v>0.98461028803941097</v>
      </c>
      <c r="G1603" s="498">
        <v>3.6051624135617164</v>
      </c>
      <c r="H1603" s="498">
        <v>0.18864862233586313</v>
      </c>
      <c r="I1603" s="498">
        <v>0.12823805067035554</v>
      </c>
      <c r="J1603" s="498">
        <v>2.0633537283432733E-2</v>
      </c>
      <c r="K1603" s="498">
        <v>4.2501801967836832E-3</v>
      </c>
      <c r="L1603" s="498">
        <v>0.1393896044420006</v>
      </c>
      <c r="M1603" s="498">
        <v>0.16506839579162783</v>
      </c>
      <c r="N1603" s="498">
        <v>2.8334678211621053E-2</v>
      </c>
      <c r="O1603" s="499">
        <v>16640.333813999998</v>
      </c>
      <c r="P1603" s="499">
        <v>60928.782427014019</v>
      </c>
      <c r="Q1603" s="499">
        <v>3188.2421779999995</v>
      </c>
      <c r="R1603" s="499">
        <v>2167.2777511400004</v>
      </c>
      <c r="S1603" s="499">
        <v>348.71558049999999</v>
      </c>
      <c r="T1603" s="499">
        <v>71.829858069999986</v>
      </c>
      <c r="U1603" s="499">
        <v>2355.7437661300009</v>
      </c>
      <c r="V1603" s="499">
        <v>2789.7262921999995</v>
      </c>
      <c r="W1603" s="499">
        <v>478.86814679999986</v>
      </c>
    </row>
    <row r="1604" spans="1:23" customFormat="1" x14ac:dyDescent="0.3">
      <c r="A1604" s="225" t="s">
        <v>938</v>
      </c>
      <c r="B1604" s="496" t="s">
        <v>840</v>
      </c>
      <c r="C1604" s="496" t="s">
        <v>936</v>
      </c>
      <c r="D1604" s="496" t="s">
        <v>500</v>
      </c>
      <c r="E1604" s="497">
        <v>147.63170000000002</v>
      </c>
      <c r="F1604" s="498">
        <v>5.996242507537338</v>
      </c>
      <c r="G1604" s="498">
        <v>29.023817709841449</v>
      </c>
      <c r="H1604" s="498">
        <v>1.2808810079407065</v>
      </c>
      <c r="I1604" s="498">
        <v>1.3680580191788076</v>
      </c>
      <c r="J1604" s="498">
        <v>2.0634733597188135E-2</v>
      </c>
      <c r="K1604" s="498">
        <v>4.2503967643805485E-3</v>
      </c>
      <c r="L1604" s="498">
        <v>1.4870209423179437</v>
      </c>
      <c r="M1604" s="498">
        <v>0.16507749351934572</v>
      </c>
      <c r="N1604" s="498">
        <v>2.8336149350037962E-2</v>
      </c>
      <c r="O1604" s="499">
        <v>885.23547500000018</v>
      </c>
      <c r="P1604" s="499">
        <v>4284.8355489940004</v>
      </c>
      <c r="Q1604" s="499">
        <v>189.09864070000003</v>
      </c>
      <c r="R1604" s="499">
        <v>201.96873107000002</v>
      </c>
      <c r="S1604" s="499">
        <v>3.0463407999999998</v>
      </c>
      <c r="T1604" s="499">
        <v>0.62749329999999992</v>
      </c>
      <c r="U1604" s="499">
        <v>219.53142965000001</v>
      </c>
      <c r="V1604" s="499">
        <v>24.370670999999998</v>
      </c>
      <c r="W1604" s="499">
        <v>4.1833138999999999</v>
      </c>
    </row>
    <row r="1605" spans="1:23" customFormat="1" x14ac:dyDescent="0.3">
      <c r="A1605" s="225" t="s">
        <v>939</v>
      </c>
      <c r="B1605" s="496" t="s">
        <v>840</v>
      </c>
      <c r="C1605" s="496" t="s">
        <v>936</v>
      </c>
      <c r="D1605" s="496" t="s">
        <v>502</v>
      </c>
      <c r="E1605" s="497">
        <v>138.07018999999997</v>
      </c>
      <c r="F1605" s="498">
        <v>5.9962738082709981</v>
      </c>
      <c r="G1605" s="498">
        <v>25.777779195378823</v>
      </c>
      <c r="H1605" s="498">
        <v>1.2808484105077282</v>
      </c>
      <c r="I1605" s="498">
        <v>0.79095519489036736</v>
      </c>
      <c r="J1605" s="498">
        <v>2.0634718471814955E-2</v>
      </c>
      <c r="K1605" s="498">
        <v>4.2504690549060604E-3</v>
      </c>
      <c r="L1605" s="498">
        <v>0.85973679821835569</v>
      </c>
      <c r="M1605" s="498">
        <v>0.16507761885458408</v>
      </c>
      <c r="N1605" s="498">
        <v>2.8336643847596654E-2</v>
      </c>
      <c r="O1605" s="499">
        <v>827.90666400000009</v>
      </c>
      <c r="P1605" s="499">
        <v>3559.1428712840002</v>
      </c>
      <c r="Q1605" s="499">
        <v>176.8469834</v>
      </c>
      <c r="R1605" s="499">
        <v>109.20733404000002</v>
      </c>
      <c r="S1605" s="499">
        <v>2.8490394999999999</v>
      </c>
      <c r="T1605" s="499">
        <v>0.58686307000000004</v>
      </c>
      <c r="U1605" s="499">
        <v>118.70402308</v>
      </c>
      <c r="V1605" s="499">
        <v>22.792298200000001</v>
      </c>
      <c r="W1605" s="499">
        <v>3.9124458000000004</v>
      </c>
    </row>
    <row r="1606" spans="1:23" customFormat="1" x14ac:dyDescent="0.3">
      <c r="A1606" s="225" t="s">
        <v>940</v>
      </c>
      <c r="B1606" s="496" t="s">
        <v>840</v>
      </c>
      <c r="C1606" s="496" t="s">
        <v>936</v>
      </c>
      <c r="D1606" s="496" t="s">
        <v>504</v>
      </c>
      <c r="E1606" s="497">
        <v>155.92507999999998</v>
      </c>
      <c r="F1606" s="498">
        <v>5.9960876916016339</v>
      </c>
      <c r="G1606" s="498">
        <v>18.050448105327256</v>
      </c>
      <c r="H1606" s="498">
        <v>1.2810196069804807</v>
      </c>
      <c r="I1606" s="498">
        <v>0.79090922717499978</v>
      </c>
      <c r="J1606" s="498">
        <v>2.0632897542845578E-2</v>
      </c>
      <c r="K1606" s="498">
        <v>4.2499846721258706E-3</v>
      </c>
      <c r="L1606" s="498">
        <v>0.85968687410646205</v>
      </c>
      <c r="M1606" s="498">
        <v>0.16506269549452854</v>
      </c>
      <c r="N1606" s="498">
        <v>2.8333361765791622E-2</v>
      </c>
      <c r="O1606" s="499">
        <v>934.94045299999993</v>
      </c>
      <c r="P1606" s="499">
        <v>2814.5175648590002</v>
      </c>
      <c r="Q1606" s="499">
        <v>199.74308469999997</v>
      </c>
      <c r="R1606" s="499">
        <v>123.32258452000001</v>
      </c>
      <c r="S1606" s="499">
        <v>3.2171862</v>
      </c>
      <c r="T1606" s="499">
        <v>0.66267920000000002</v>
      </c>
      <c r="U1606" s="499">
        <v>134.04674462</v>
      </c>
      <c r="V1606" s="499">
        <v>25.737413999999998</v>
      </c>
      <c r="W1606" s="499">
        <v>4.4178816999999997</v>
      </c>
    </row>
    <row r="1607" spans="1:23" customFormat="1" x14ac:dyDescent="0.3">
      <c r="A1607" s="225" t="s">
        <v>941</v>
      </c>
      <c r="B1607" s="496" t="s">
        <v>840</v>
      </c>
      <c r="C1607" s="496" t="s">
        <v>936</v>
      </c>
      <c r="D1607" s="496" t="s">
        <v>506</v>
      </c>
      <c r="E1607" s="497">
        <v>175.68463000000003</v>
      </c>
      <c r="F1607" s="498">
        <v>5.9961574555497537</v>
      </c>
      <c r="G1607" s="498">
        <v>18.050688899421647</v>
      </c>
      <c r="H1607" s="498">
        <v>1.2809571400753723</v>
      </c>
      <c r="I1607" s="498">
        <v>0.79092390045731376</v>
      </c>
      <c r="J1607" s="498">
        <v>2.0633583598064324E-2</v>
      </c>
      <c r="K1607" s="498">
        <v>4.2501629197727762E-3</v>
      </c>
      <c r="L1607" s="498">
        <v>0.85970115348166742</v>
      </c>
      <c r="M1607" s="498">
        <v>0.16506842971977684</v>
      </c>
      <c r="N1607" s="498">
        <v>2.8334573149626115E-2</v>
      </c>
      <c r="O1607" s="499">
        <v>1053.4327040000001</v>
      </c>
      <c r="P1607" s="499">
        <v>3171.2286005400001</v>
      </c>
      <c r="Q1607" s="499">
        <v>225.04448120000001</v>
      </c>
      <c r="R1607" s="499">
        <v>138.95317281000001</v>
      </c>
      <c r="S1607" s="499">
        <v>3.6250035</v>
      </c>
      <c r="T1607" s="499">
        <v>0.74668829999999997</v>
      </c>
      <c r="U1607" s="499">
        <v>151.03627905999997</v>
      </c>
      <c r="V1607" s="499">
        <v>28.999986</v>
      </c>
      <c r="W1607" s="499">
        <v>4.9779489999999997</v>
      </c>
    </row>
    <row r="1608" spans="1:23" customFormat="1" x14ac:dyDescent="0.3">
      <c r="A1608" s="225" t="s">
        <v>942</v>
      </c>
      <c r="B1608" s="496" t="s">
        <v>840</v>
      </c>
      <c r="C1608" s="496" t="s">
        <v>936</v>
      </c>
      <c r="D1608" s="496" t="s">
        <v>508</v>
      </c>
      <c r="E1608" s="497">
        <v>199.41139000000001</v>
      </c>
      <c r="F1608" s="498">
        <v>5.9963611707435573</v>
      </c>
      <c r="G1608" s="498">
        <v>18.051644609798867</v>
      </c>
      <c r="H1608" s="498">
        <v>1.2807800798138962</v>
      </c>
      <c r="I1608" s="498">
        <v>0.79097919100809633</v>
      </c>
      <c r="J1608" s="498">
        <v>2.0635450161598092E-2</v>
      </c>
      <c r="K1608" s="498">
        <v>4.2506859813774929E-3</v>
      </c>
      <c r="L1608" s="498">
        <v>0.8597605548008066</v>
      </c>
      <c r="M1608" s="498">
        <v>0.16508347893267278</v>
      </c>
      <c r="N1608" s="498">
        <v>2.8338042275318377E-2</v>
      </c>
      <c r="O1608" s="499">
        <v>1195.7427160000002</v>
      </c>
      <c r="P1608" s="499">
        <v>3599.7035434260001</v>
      </c>
      <c r="Q1608" s="499">
        <v>255.40213599999998</v>
      </c>
      <c r="R1608" s="499">
        <v>157.73025994</v>
      </c>
      <c r="S1608" s="499">
        <v>4.1149438000000007</v>
      </c>
      <c r="T1608" s="499">
        <v>0.84763520000000003</v>
      </c>
      <c r="U1608" s="499">
        <v>171.44604730000003</v>
      </c>
      <c r="V1608" s="499">
        <v>32.919525999999998</v>
      </c>
      <c r="W1608" s="499">
        <v>5.6509284000000006</v>
      </c>
    </row>
    <row r="1609" spans="1:23" customFormat="1" x14ac:dyDescent="0.3">
      <c r="A1609" s="225" t="s">
        <v>943</v>
      </c>
      <c r="B1609" s="496" t="s">
        <v>840</v>
      </c>
      <c r="C1609" s="496" t="s">
        <v>936</v>
      </c>
      <c r="D1609" s="496" t="s">
        <v>510</v>
      </c>
      <c r="E1609" s="497">
        <v>226.12579000000002</v>
      </c>
      <c r="F1609" s="498">
        <v>5.9960768340488704</v>
      </c>
      <c r="G1609" s="498">
        <v>18.050263636766065</v>
      </c>
      <c r="H1609" s="498">
        <v>1.2810409551250213</v>
      </c>
      <c r="I1609" s="498">
        <v>0.79090284261693455</v>
      </c>
      <c r="J1609" s="498">
        <v>2.0632473191138433E-2</v>
      </c>
      <c r="K1609" s="498">
        <v>4.2499079826321439E-3</v>
      </c>
      <c r="L1609" s="498">
        <v>0.85967896187338899</v>
      </c>
      <c r="M1609" s="498">
        <v>0.16505955379967935</v>
      </c>
      <c r="N1609" s="498">
        <v>2.8332867294791977E-2</v>
      </c>
      <c r="O1609" s="499">
        <v>1355.8676109999999</v>
      </c>
      <c r="P1609" s="499">
        <v>4081.6301245720001</v>
      </c>
      <c r="Q1609" s="499">
        <v>289.67639800000001</v>
      </c>
      <c r="R1609" s="499">
        <v>178.84353010000001</v>
      </c>
      <c r="S1609" s="499">
        <v>4.6655343</v>
      </c>
      <c r="T1609" s="499">
        <v>0.96101379999999992</v>
      </c>
      <c r="U1609" s="499">
        <v>194.39558439999999</v>
      </c>
      <c r="V1609" s="499">
        <v>37.324221999999999</v>
      </c>
      <c r="W1609" s="499">
        <v>6.4067919999999994</v>
      </c>
    </row>
    <row r="1610" spans="1:23" customFormat="1" x14ac:dyDescent="0.3">
      <c r="A1610" s="225" t="s">
        <v>944</v>
      </c>
      <c r="B1610" s="496" t="s">
        <v>840</v>
      </c>
      <c r="C1610" s="496" t="s">
        <v>936</v>
      </c>
      <c r="D1610" s="496" t="s">
        <v>512</v>
      </c>
      <c r="E1610" s="497">
        <v>250.51232000000002</v>
      </c>
      <c r="F1610" s="498">
        <v>3.182570945013802</v>
      </c>
      <c r="G1610" s="498">
        <v>10.438737160088571</v>
      </c>
      <c r="H1610" s="498">
        <v>0.86768532581551283</v>
      </c>
      <c r="I1610" s="498">
        <v>0.71439402620996839</v>
      </c>
      <c r="J1610" s="498">
        <v>2.0633932893998987E-2</v>
      </c>
      <c r="K1610" s="498">
        <v>4.2501801907387227E-3</v>
      </c>
      <c r="L1610" s="498">
        <v>0.77652040785858356</v>
      </c>
      <c r="M1610" s="498">
        <v>0.16507170984644587</v>
      </c>
      <c r="N1610" s="498">
        <v>2.833469427771057E-2</v>
      </c>
      <c r="O1610" s="499">
        <v>797.27323100000001</v>
      </c>
      <c r="P1610" s="499">
        <v>2615.0322638439998</v>
      </c>
      <c r="Q1610" s="499">
        <v>217.36586400000002</v>
      </c>
      <c r="R1610" s="499">
        <v>178.96450490000001</v>
      </c>
      <c r="S1610" s="499">
        <v>5.1690544000000003</v>
      </c>
      <c r="T1610" s="499">
        <v>1.0647225</v>
      </c>
      <c r="U1610" s="499">
        <v>194.52792890000001</v>
      </c>
      <c r="V1610" s="499">
        <v>41.352497</v>
      </c>
      <c r="W1610" s="499">
        <v>7.0981899999999998</v>
      </c>
    </row>
    <row r="1611" spans="1:23" customFormat="1" x14ac:dyDescent="0.3">
      <c r="A1611" s="225" t="s">
        <v>945</v>
      </c>
      <c r="B1611" s="496" t="s">
        <v>840</v>
      </c>
      <c r="C1611" s="496" t="s">
        <v>936</v>
      </c>
      <c r="D1611" s="496" t="s">
        <v>514</v>
      </c>
      <c r="E1611" s="497">
        <v>278.96641</v>
      </c>
      <c r="F1611" s="498">
        <v>3.1825883087501463</v>
      </c>
      <c r="G1611" s="498">
        <v>10.438743821304508</v>
      </c>
      <c r="H1611" s="498">
        <v>0.86769682772918799</v>
      </c>
      <c r="I1611" s="498">
        <v>0.71437901000339088</v>
      </c>
      <c r="J1611" s="498">
        <v>2.0631866037204981E-2</v>
      </c>
      <c r="K1611" s="498">
        <v>4.2499037787380933E-3</v>
      </c>
      <c r="L1611" s="498">
        <v>0.7765028843436742</v>
      </c>
      <c r="M1611" s="498">
        <v>0.16505475695084579</v>
      </c>
      <c r="N1611" s="498">
        <v>2.833285197311031E-2</v>
      </c>
      <c r="O1611" s="499">
        <v>887.8352349999999</v>
      </c>
      <c r="P1611" s="499">
        <v>2912.0588887389999</v>
      </c>
      <c r="Q1611" s="499">
        <v>242.05826900000002</v>
      </c>
      <c r="R1611" s="499">
        <v>199.28774780000003</v>
      </c>
      <c r="S1611" s="499">
        <v>5.7555975999999998</v>
      </c>
      <c r="T1611" s="499">
        <v>1.1855804000000001</v>
      </c>
      <c r="U1611" s="499">
        <v>216.618222</v>
      </c>
      <c r="V1611" s="499">
        <v>46.044732999999994</v>
      </c>
      <c r="W1611" s="499">
        <v>7.9039139999999994</v>
      </c>
    </row>
    <row r="1612" spans="1:23" customFormat="1" x14ac:dyDescent="0.3">
      <c r="A1612" s="225" t="s">
        <v>946</v>
      </c>
      <c r="B1612" s="496" t="s">
        <v>840</v>
      </c>
      <c r="C1612" s="496" t="s">
        <v>936</v>
      </c>
      <c r="D1612" s="496" t="s">
        <v>516</v>
      </c>
      <c r="E1612" s="497">
        <v>304.37714</v>
      </c>
      <c r="F1612" s="498">
        <v>3.1825389285148025</v>
      </c>
      <c r="G1612" s="498">
        <v>10.438742694329804</v>
      </c>
      <c r="H1612" s="498">
        <v>0.86768207691287202</v>
      </c>
      <c r="I1612" s="498">
        <v>0.71440520730301893</v>
      </c>
      <c r="J1612" s="498">
        <v>2.0633701992206117E-2</v>
      </c>
      <c r="K1612" s="498">
        <v>4.2502249019095188E-3</v>
      </c>
      <c r="L1612" s="498">
        <v>0.77652914341727519</v>
      </c>
      <c r="M1612" s="498">
        <v>0.16506954497305545</v>
      </c>
      <c r="N1612" s="498">
        <v>2.8335064847511218E-2</v>
      </c>
      <c r="O1612" s="499">
        <v>968.69209699999999</v>
      </c>
      <c r="P1612" s="499">
        <v>3177.314646496</v>
      </c>
      <c r="Q1612" s="499">
        <v>264.10258900000002</v>
      </c>
      <c r="R1612" s="499">
        <v>217.4486138</v>
      </c>
      <c r="S1612" s="499">
        <v>6.2804272000000001</v>
      </c>
      <c r="T1612" s="499">
        <v>1.2936713</v>
      </c>
      <c r="U1612" s="499">
        <v>236.35771980000004</v>
      </c>
      <c r="V1612" s="499">
        <v>50.243395999999997</v>
      </c>
      <c r="W1612" s="499">
        <v>8.6245460000000005</v>
      </c>
    </row>
    <row r="1613" spans="1:23" customFormat="1" x14ac:dyDescent="0.3">
      <c r="A1613" s="225" t="s">
        <v>947</v>
      </c>
      <c r="B1613" s="496" t="s">
        <v>840</v>
      </c>
      <c r="C1613" s="496" t="s">
        <v>936</v>
      </c>
      <c r="D1613" s="496" t="s">
        <v>518</v>
      </c>
      <c r="E1613" s="497">
        <v>332.02911</v>
      </c>
      <c r="F1613" s="498">
        <v>3.1826313903621286</v>
      </c>
      <c r="G1613" s="498">
        <v>10.438803947822526</v>
      </c>
      <c r="H1613" s="498">
        <v>0.86770861446455694</v>
      </c>
      <c r="I1613" s="498">
        <v>0.71436964849256734</v>
      </c>
      <c r="J1613" s="498">
        <v>2.0631895799738762E-2</v>
      </c>
      <c r="K1613" s="498">
        <v>4.2498144213921488E-3</v>
      </c>
      <c r="L1613" s="498">
        <v>0.77649184103164925</v>
      </c>
      <c r="M1613" s="498">
        <v>0.16505502785584072</v>
      </c>
      <c r="N1613" s="498">
        <v>2.8332320018567045E-2</v>
      </c>
      <c r="O1613" s="499">
        <v>1056.7262680000001</v>
      </c>
      <c r="P1613" s="499">
        <v>3465.9867842599997</v>
      </c>
      <c r="Q1613" s="499">
        <v>288.10451899999998</v>
      </c>
      <c r="R1613" s="499">
        <v>237.19151859999999</v>
      </c>
      <c r="S1613" s="499">
        <v>6.85039</v>
      </c>
      <c r="T1613" s="499">
        <v>1.4110621000000001</v>
      </c>
      <c r="U1613" s="499">
        <v>257.8178949</v>
      </c>
      <c r="V1613" s="499">
        <v>54.803074000000002</v>
      </c>
      <c r="W1613" s="499">
        <v>9.4071549999999995</v>
      </c>
    </row>
    <row r="1614" spans="1:23" customFormat="1" x14ac:dyDescent="0.3">
      <c r="A1614" s="225" t="s">
        <v>948</v>
      </c>
      <c r="B1614" s="496" t="s">
        <v>840</v>
      </c>
      <c r="C1614" s="496" t="s">
        <v>936</v>
      </c>
      <c r="D1614" s="496" t="s">
        <v>520</v>
      </c>
      <c r="E1614" s="497">
        <v>361.15157999999997</v>
      </c>
      <c r="F1614" s="498">
        <v>0.70867836158988984</v>
      </c>
      <c r="G1614" s="498">
        <v>6.8164538280574609</v>
      </c>
      <c r="H1614" s="498">
        <v>9.0077648282751527E-2</v>
      </c>
      <c r="I1614" s="498">
        <v>3.6753593020415413E-2</v>
      </c>
      <c r="J1614" s="498">
        <v>2.0632165308538872E-2</v>
      </c>
      <c r="K1614" s="498">
        <v>4.2499127374716183E-3</v>
      </c>
      <c r="L1614" s="498">
        <v>3.9949661718218156E-2</v>
      </c>
      <c r="M1614" s="498">
        <v>0.1650574227032317</v>
      </c>
      <c r="N1614" s="498">
        <v>2.8332826343996614E-2</v>
      </c>
      <c r="O1614" s="499">
        <v>255.94031000000001</v>
      </c>
      <c r="P1614" s="499">
        <v>2461.7730700000002</v>
      </c>
      <c r="Q1614" s="499">
        <v>32.531684999999996</v>
      </c>
      <c r="R1614" s="499">
        <v>13.273618189999999</v>
      </c>
      <c r="S1614" s="499">
        <v>7.4513391000000002</v>
      </c>
      <c r="T1614" s="499">
        <v>1.5348626999999999</v>
      </c>
      <c r="U1614" s="499">
        <v>14.427883450000001</v>
      </c>
      <c r="V1614" s="499">
        <v>59.610748999999998</v>
      </c>
      <c r="W1614" s="499">
        <v>10.232445</v>
      </c>
    </row>
    <row r="1615" spans="1:23" customFormat="1" x14ac:dyDescent="0.3">
      <c r="A1615" s="225" t="s">
        <v>949</v>
      </c>
      <c r="B1615" s="496" t="s">
        <v>840</v>
      </c>
      <c r="C1615" s="496" t="s">
        <v>936</v>
      </c>
      <c r="D1615" s="496" t="s">
        <v>522</v>
      </c>
      <c r="E1615" s="497">
        <v>394.35957000000008</v>
      </c>
      <c r="F1615" s="498">
        <v>0.70867994911344467</v>
      </c>
      <c r="G1615" s="498">
        <v>6.8165653999470583</v>
      </c>
      <c r="H1615" s="498">
        <v>9.0076997497486849E-2</v>
      </c>
      <c r="I1615" s="498">
        <v>3.6754499123731167E-2</v>
      </c>
      <c r="J1615" s="498">
        <v>2.0633146800520138E-2</v>
      </c>
      <c r="K1615" s="498">
        <v>4.2500771567430193E-3</v>
      </c>
      <c r="L1615" s="498">
        <v>3.9950655210421286E-2</v>
      </c>
      <c r="M1615" s="498">
        <v>0.16506511303884416</v>
      </c>
      <c r="N1615" s="498">
        <v>2.8333936463111567E-2</v>
      </c>
      <c r="O1615" s="499">
        <v>279.47471999999999</v>
      </c>
      <c r="P1615" s="499">
        <v>2688.1778000000004</v>
      </c>
      <c r="Q1615" s="499">
        <v>35.522725999999999</v>
      </c>
      <c r="R1615" s="499">
        <v>14.494488470000002</v>
      </c>
      <c r="S1615" s="499">
        <v>8.1368788999999992</v>
      </c>
      <c r="T1615" s="499">
        <v>1.6760586</v>
      </c>
      <c r="U1615" s="499">
        <v>15.754923210000001</v>
      </c>
      <c r="V1615" s="499">
        <v>65.095006999999995</v>
      </c>
      <c r="W1615" s="499">
        <v>11.173759</v>
      </c>
    </row>
    <row r="1616" spans="1:23" customFormat="1" x14ac:dyDescent="0.3">
      <c r="A1616" s="225" t="s">
        <v>950</v>
      </c>
      <c r="B1616" s="496" t="s">
        <v>840</v>
      </c>
      <c r="C1616" s="496" t="s">
        <v>936</v>
      </c>
      <c r="D1616" s="496" t="s">
        <v>524</v>
      </c>
      <c r="E1616" s="497">
        <v>430.53589999999997</v>
      </c>
      <c r="F1616" s="498">
        <v>0.70866383035653935</v>
      </c>
      <c r="G1616" s="498">
        <v>6.816740624881688</v>
      </c>
      <c r="H1616" s="498">
        <v>9.0075601128732821E-2</v>
      </c>
      <c r="I1616" s="498">
        <v>3.6756012262856595E-2</v>
      </c>
      <c r="J1616" s="498">
        <v>2.0634140846326636E-2</v>
      </c>
      <c r="K1616" s="498">
        <v>4.2503284859636567E-3</v>
      </c>
      <c r="L1616" s="498">
        <v>3.9952287788312196E-2</v>
      </c>
      <c r="M1616" s="498">
        <v>0.1650730241078619</v>
      </c>
      <c r="N1616" s="498">
        <v>2.8335595243044773E-2</v>
      </c>
      <c r="O1616" s="499">
        <v>305.10521999999997</v>
      </c>
      <c r="P1616" s="499">
        <v>2934.8515599999996</v>
      </c>
      <c r="Q1616" s="499">
        <v>38.78078</v>
      </c>
      <c r="R1616" s="499">
        <v>15.824782819999999</v>
      </c>
      <c r="S1616" s="499">
        <v>8.8837383999999986</v>
      </c>
      <c r="T1616" s="499">
        <v>1.8299190000000001</v>
      </c>
      <c r="U1616" s="499">
        <v>17.200894179999999</v>
      </c>
      <c r="V1616" s="499">
        <v>71.069863000000012</v>
      </c>
      <c r="W1616" s="499">
        <v>12.199491</v>
      </c>
    </row>
    <row r="1617" spans="1:23" customFormat="1" x14ac:dyDescent="0.3">
      <c r="A1617" s="225" t="s">
        <v>951</v>
      </c>
      <c r="B1617" s="496" t="s">
        <v>840</v>
      </c>
      <c r="C1617" s="496" t="s">
        <v>936</v>
      </c>
      <c r="D1617" s="496" t="s">
        <v>526</v>
      </c>
      <c r="E1617" s="497">
        <v>467.14959999999996</v>
      </c>
      <c r="F1617" s="498">
        <v>0.46488092893582694</v>
      </c>
      <c r="G1617" s="498">
        <v>1.8066995883117531</v>
      </c>
      <c r="H1617" s="498">
        <v>5.8505763464209333E-2</v>
      </c>
      <c r="I1617" s="498">
        <v>3.4242616369574118E-2</v>
      </c>
      <c r="J1617" s="498">
        <v>2.06296075175918E-2</v>
      </c>
      <c r="K1617" s="498">
        <v>4.2494860318835767E-3</v>
      </c>
      <c r="L1617" s="498">
        <v>3.7220373023973484E-2</v>
      </c>
      <c r="M1617" s="498">
        <v>0.16503685971260601</v>
      </c>
      <c r="N1617" s="498">
        <v>2.8330160188513493E-2</v>
      </c>
      <c r="O1617" s="499">
        <v>217.16893999999996</v>
      </c>
      <c r="P1617" s="499">
        <v>843.99899000000005</v>
      </c>
      <c r="Q1617" s="499">
        <v>27.330944000000002</v>
      </c>
      <c r="R1617" s="499">
        <v>15.99642454</v>
      </c>
      <c r="S1617" s="499">
        <v>9.6371129000000018</v>
      </c>
      <c r="T1617" s="499">
        <v>1.9851456999999999</v>
      </c>
      <c r="U1617" s="499">
        <v>17.387482370000001</v>
      </c>
      <c r="V1617" s="499">
        <v>77.096903000000012</v>
      </c>
      <c r="W1617" s="499">
        <v>13.234423000000001</v>
      </c>
    </row>
    <row r="1618" spans="1:23" customFormat="1" x14ac:dyDescent="0.3">
      <c r="A1618" s="225" t="s">
        <v>952</v>
      </c>
      <c r="B1618" s="496" t="s">
        <v>840</v>
      </c>
      <c r="C1618" s="496" t="s">
        <v>936</v>
      </c>
      <c r="D1618" s="496" t="s">
        <v>528</v>
      </c>
      <c r="E1618" s="497">
        <v>506.46</v>
      </c>
      <c r="F1618" s="498">
        <v>0.4649119575089839</v>
      </c>
      <c r="G1618" s="498">
        <v>1.8067390909449907</v>
      </c>
      <c r="H1618" s="498">
        <v>5.8505814871855626E-2</v>
      </c>
      <c r="I1618" s="498">
        <v>3.4246931643170241E-2</v>
      </c>
      <c r="J1618" s="498">
        <v>2.0633758243494053E-2</v>
      </c>
      <c r="K1618" s="498">
        <v>4.2502195632429015E-3</v>
      </c>
      <c r="L1618" s="498">
        <v>3.7225047782648187E-2</v>
      </c>
      <c r="M1618" s="498">
        <v>0.16507007068672749</v>
      </c>
      <c r="N1618" s="498">
        <v>2.8334958338269559E-2</v>
      </c>
      <c r="O1618" s="499">
        <v>235.45930999999999</v>
      </c>
      <c r="P1618" s="499">
        <v>915.04107999999997</v>
      </c>
      <c r="Q1618" s="499">
        <v>29.630855</v>
      </c>
      <c r="R1618" s="499">
        <v>17.344701000000001</v>
      </c>
      <c r="S1618" s="499">
        <v>10.450173199999998</v>
      </c>
      <c r="T1618" s="499">
        <v>2.1525661999999999</v>
      </c>
      <c r="U1618" s="499">
        <v>18.8529977</v>
      </c>
      <c r="V1618" s="499">
        <v>83.601388</v>
      </c>
      <c r="W1618" s="499">
        <v>14.350523000000001</v>
      </c>
    </row>
    <row r="1619" spans="1:23" customFormat="1" x14ac:dyDescent="0.3">
      <c r="A1619" s="225" t="s">
        <v>953</v>
      </c>
      <c r="B1619" s="496" t="s">
        <v>840</v>
      </c>
      <c r="C1619" s="496" t="s">
        <v>936</v>
      </c>
      <c r="D1619" s="496" t="s">
        <v>530</v>
      </c>
      <c r="E1619" s="497">
        <v>544.04469999999992</v>
      </c>
      <c r="F1619" s="498">
        <v>0.46491104499317804</v>
      </c>
      <c r="G1619" s="498">
        <v>1.8067415600225498</v>
      </c>
      <c r="H1619" s="498">
        <v>5.850574042904931E-2</v>
      </c>
      <c r="I1619" s="498">
        <v>3.4246941234791932E-2</v>
      </c>
      <c r="J1619" s="498">
        <v>2.06338231031384E-2</v>
      </c>
      <c r="K1619" s="498">
        <v>4.2502171237032557E-3</v>
      </c>
      <c r="L1619" s="498">
        <v>3.7224957967608184E-2</v>
      </c>
      <c r="M1619" s="498">
        <v>0.16507003744361451</v>
      </c>
      <c r="N1619" s="498">
        <v>2.8334991591683557E-2</v>
      </c>
      <c r="O1619" s="499">
        <v>252.93239</v>
      </c>
      <c r="P1619" s="499">
        <v>982.94817</v>
      </c>
      <c r="Q1619" s="499">
        <v>31.829737999999999</v>
      </c>
      <c r="R1619" s="499">
        <v>18.631866870000003</v>
      </c>
      <c r="S1619" s="499">
        <v>11.225722099999999</v>
      </c>
      <c r="T1619" s="499">
        <v>2.3123081000000001</v>
      </c>
      <c r="U1619" s="499">
        <v>20.252041090000002</v>
      </c>
      <c r="V1619" s="499">
        <v>89.805479000000005</v>
      </c>
      <c r="W1619" s="499">
        <v>15.415502</v>
      </c>
    </row>
    <row r="1620" spans="1:23" customFormat="1" x14ac:dyDescent="0.3">
      <c r="A1620" s="225" t="s">
        <v>954</v>
      </c>
      <c r="B1620" s="496" t="s">
        <v>840</v>
      </c>
      <c r="C1620" s="496" t="s">
        <v>936</v>
      </c>
      <c r="D1620" s="496" t="s">
        <v>532</v>
      </c>
      <c r="E1620" s="497">
        <v>575.92660000000001</v>
      </c>
      <c r="F1620" s="498">
        <v>0.44683497862401217</v>
      </c>
      <c r="G1620" s="498">
        <v>1.6444108329082212</v>
      </c>
      <c r="H1620" s="498">
        <v>5.6164561595175501E-2</v>
      </c>
      <c r="I1620" s="498">
        <v>3.0695426882522876E-2</v>
      </c>
      <c r="J1620" s="498">
        <v>2.0633818441447224E-2</v>
      </c>
      <c r="K1620" s="498">
        <v>4.250228761790131E-3</v>
      </c>
      <c r="L1620" s="498">
        <v>3.3364699251606011E-2</v>
      </c>
      <c r="M1620" s="498">
        <v>0.16507019644517201</v>
      </c>
      <c r="N1620" s="498">
        <v>2.8334947543662677E-2</v>
      </c>
      <c r="O1620" s="499">
        <v>257.34415000000001</v>
      </c>
      <c r="P1620" s="499">
        <v>947.05993999999998</v>
      </c>
      <c r="Q1620" s="499">
        <v>32.346665000000002</v>
      </c>
      <c r="R1620" s="499">
        <v>17.67831284</v>
      </c>
      <c r="S1620" s="499">
        <v>11.8835649</v>
      </c>
      <c r="T1620" s="499">
        <v>2.4478198</v>
      </c>
      <c r="U1620" s="499">
        <v>19.215617799999993</v>
      </c>
      <c r="V1620" s="499">
        <v>95.068317000000008</v>
      </c>
      <c r="W1620" s="499">
        <v>16.318849999999998</v>
      </c>
    </row>
    <row r="1621" spans="1:23" customFormat="1" x14ac:dyDescent="0.3">
      <c r="A1621" s="225" t="s">
        <v>955</v>
      </c>
      <c r="B1621" s="496" t="s">
        <v>840</v>
      </c>
      <c r="C1621" s="496" t="s">
        <v>936</v>
      </c>
      <c r="D1621" s="496" t="s">
        <v>534</v>
      </c>
      <c r="E1621" s="497">
        <v>610.96510000000001</v>
      </c>
      <c r="F1621" s="498">
        <v>0.44583479481888572</v>
      </c>
      <c r="G1621" s="498">
        <v>1.6334963322782268</v>
      </c>
      <c r="H1621" s="498">
        <v>5.6140943238820018E-2</v>
      </c>
      <c r="I1621" s="498">
        <v>3.0513023018827093E-2</v>
      </c>
      <c r="J1621" s="498">
        <v>2.0633660253261597E-2</v>
      </c>
      <c r="K1621" s="498">
        <v>4.2502133100564997E-3</v>
      </c>
      <c r="L1621" s="498">
        <v>3.3166427313114935E-2</v>
      </c>
      <c r="M1621" s="498">
        <v>0.16506977239780146</v>
      </c>
      <c r="N1621" s="498">
        <v>2.8334888523092402E-2</v>
      </c>
      <c r="O1621" s="499">
        <v>272.3895</v>
      </c>
      <c r="P1621" s="499">
        <v>998.00925000000007</v>
      </c>
      <c r="Q1621" s="499">
        <v>34.300156999999999</v>
      </c>
      <c r="R1621" s="499">
        <v>18.642392159999996</v>
      </c>
      <c r="S1621" s="499">
        <v>12.606446299999998</v>
      </c>
      <c r="T1621" s="499">
        <v>2.5967320000000003</v>
      </c>
      <c r="U1621" s="499">
        <v>20.263529579999997</v>
      </c>
      <c r="V1621" s="499">
        <v>100.85187000000001</v>
      </c>
      <c r="W1621" s="499">
        <v>17.311628000000002</v>
      </c>
    </row>
    <row r="1622" spans="1:23" customFormat="1" x14ac:dyDescent="0.3">
      <c r="A1622" s="225" t="s">
        <v>956</v>
      </c>
      <c r="B1622" s="496" t="s">
        <v>840</v>
      </c>
      <c r="C1622" s="496" t="s">
        <v>936</v>
      </c>
      <c r="D1622" s="496" t="s">
        <v>536</v>
      </c>
      <c r="E1622" s="497">
        <v>645.67489999999998</v>
      </c>
      <c r="F1622" s="498">
        <v>0.4458348775831304</v>
      </c>
      <c r="G1622" s="498">
        <v>1.6334982357220331</v>
      </c>
      <c r="H1622" s="498">
        <v>5.6141071923347191E-2</v>
      </c>
      <c r="I1622" s="498">
        <v>3.0513097922809148E-2</v>
      </c>
      <c r="J1622" s="498">
        <v>2.0633748655863808E-2</v>
      </c>
      <c r="K1622" s="498">
        <v>4.2502282495416816E-3</v>
      </c>
      <c r="L1622" s="498">
        <v>3.3166431651594316E-2</v>
      </c>
      <c r="M1622" s="498">
        <v>0.16507029931007072</v>
      </c>
      <c r="N1622" s="498">
        <v>2.8334888037307941E-2</v>
      </c>
      <c r="O1622" s="499">
        <v>287.86438999999996</v>
      </c>
      <c r="P1622" s="499">
        <v>1054.7088100000001</v>
      </c>
      <c r="Q1622" s="499">
        <v>36.248881000000004</v>
      </c>
      <c r="R1622" s="499">
        <v>19.701541450000004</v>
      </c>
      <c r="S1622" s="499">
        <v>13.322693599999999</v>
      </c>
      <c r="T1622" s="499">
        <v>2.7442657000000001</v>
      </c>
      <c r="U1622" s="499">
        <v>21.414732439999995</v>
      </c>
      <c r="V1622" s="499">
        <v>106.58174899999999</v>
      </c>
      <c r="W1622" s="499">
        <v>18.295126</v>
      </c>
    </row>
    <row r="1623" spans="1:23" customFormat="1" x14ac:dyDescent="0.3">
      <c r="A1623" s="225" t="s">
        <v>957</v>
      </c>
      <c r="B1623" s="496" t="s">
        <v>840</v>
      </c>
      <c r="C1623" s="496" t="s">
        <v>936</v>
      </c>
      <c r="D1623" s="496" t="s">
        <v>538</v>
      </c>
      <c r="E1623" s="497">
        <v>681.96389999999997</v>
      </c>
      <c r="F1623" s="498">
        <v>0.44583422964177427</v>
      </c>
      <c r="G1623" s="498">
        <v>1.6334967144155288</v>
      </c>
      <c r="H1623" s="498">
        <v>5.6140946756859128E-2</v>
      </c>
      <c r="I1623" s="498">
        <v>3.0512953002351004E-2</v>
      </c>
      <c r="J1623" s="498">
        <v>2.0633731785509469E-2</v>
      </c>
      <c r="K1623" s="498">
        <v>4.250207525647619E-3</v>
      </c>
      <c r="L1623" s="498">
        <v>3.3166459001715484E-2</v>
      </c>
      <c r="M1623" s="498">
        <v>0.16507014520856603</v>
      </c>
      <c r="N1623" s="498">
        <v>2.8334885468277719E-2</v>
      </c>
      <c r="O1623" s="499">
        <v>304.04284999999999</v>
      </c>
      <c r="P1623" s="499">
        <v>1113.9857900000002</v>
      </c>
      <c r="Q1623" s="499">
        <v>38.286099</v>
      </c>
      <c r="R1623" s="499">
        <v>20.808732429999999</v>
      </c>
      <c r="S1623" s="499">
        <v>14.071460200000001</v>
      </c>
      <c r="T1623" s="499">
        <v>2.8984881000000002</v>
      </c>
      <c r="U1623" s="499">
        <v>22.618327729999997</v>
      </c>
      <c r="V1623" s="499">
        <v>112.57187999999999</v>
      </c>
      <c r="W1623" s="499">
        <v>19.323369</v>
      </c>
    </row>
    <row r="1624" spans="1:23" customFormat="1" x14ac:dyDescent="0.3">
      <c r="A1624" s="225" t="s">
        <v>958</v>
      </c>
      <c r="B1624" s="496" t="s">
        <v>840</v>
      </c>
      <c r="C1624" s="496" t="s">
        <v>936</v>
      </c>
      <c r="D1624" s="496" t="s">
        <v>540</v>
      </c>
      <c r="E1624" s="497">
        <v>720.74070000000006</v>
      </c>
      <c r="F1624" s="498">
        <v>0.44583519426612084</v>
      </c>
      <c r="G1624" s="498">
        <v>1.6334994679778732</v>
      </c>
      <c r="H1624" s="498">
        <v>5.6141014375905227E-2</v>
      </c>
      <c r="I1624" s="498">
        <v>3.051315310762941E-2</v>
      </c>
      <c r="J1624" s="498">
        <v>2.0633752749081604E-2</v>
      </c>
      <c r="K1624" s="498">
        <v>4.2502155074633638E-3</v>
      </c>
      <c r="L1624" s="498">
        <v>3.3166470424106753E-2</v>
      </c>
      <c r="M1624" s="498">
        <v>0.16506973867300681</v>
      </c>
      <c r="N1624" s="498">
        <v>2.8334887983986472E-2</v>
      </c>
      <c r="O1624" s="499">
        <v>321.33156999999994</v>
      </c>
      <c r="P1624" s="499">
        <v>1177.3295499999999</v>
      </c>
      <c r="Q1624" s="499">
        <v>40.463113999999997</v>
      </c>
      <c r="R1624" s="499">
        <v>21.992071329999998</v>
      </c>
      <c r="S1624" s="499">
        <v>14.871585400000001</v>
      </c>
      <c r="T1624" s="499">
        <v>3.0633033000000003</v>
      </c>
      <c r="U1624" s="499">
        <v>23.904425109999998</v>
      </c>
      <c r="V1624" s="499">
        <v>118.97247900000001</v>
      </c>
      <c r="W1624" s="499">
        <v>20.422107</v>
      </c>
    </row>
    <row r="1625" spans="1:23" customFormat="1" x14ac:dyDescent="0.3">
      <c r="A1625" s="225" t="s">
        <v>959</v>
      </c>
      <c r="B1625" s="496" t="s">
        <v>840</v>
      </c>
      <c r="C1625" s="496" t="s">
        <v>936</v>
      </c>
      <c r="D1625" s="496" t="s">
        <v>542</v>
      </c>
      <c r="E1625" s="497">
        <v>747.52319999999997</v>
      </c>
      <c r="F1625" s="498">
        <v>0.44583517942988266</v>
      </c>
      <c r="G1625" s="498">
        <v>1.5418352233081196</v>
      </c>
      <c r="H1625" s="498">
        <v>5.6141104383114794E-2</v>
      </c>
      <c r="I1625" s="498">
        <v>3.0513097225611192E-2</v>
      </c>
      <c r="J1625" s="498">
        <v>2.063372708699877E-2</v>
      </c>
      <c r="K1625" s="498">
        <v>4.2502268825904002E-3</v>
      </c>
      <c r="L1625" s="498">
        <v>3.3166429189087375E-2</v>
      </c>
      <c r="M1625" s="498">
        <v>0.16506981589333949</v>
      </c>
      <c r="N1625" s="498">
        <v>2.8334960038698464E-2</v>
      </c>
      <c r="O1625" s="499">
        <v>333.27214000000004</v>
      </c>
      <c r="P1625" s="499">
        <v>1152.5576000000001</v>
      </c>
      <c r="Q1625" s="499">
        <v>41.966777999999998</v>
      </c>
      <c r="R1625" s="499">
        <v>22.80924808</v>
      </c>
      <c r="S1625" s="499">
        <v>15.424189699999999</v>
      </c>
      <c r="T1625" s="499">
        <v>3.1771432000000002</v>
      </c>
      <c r="U1625" s="499">
        <v>24.792675280000001</v>
      </c>
      <c r="V1625" s="499">
        <v>123.393517</v>
      </c>
      <c r="W1625" s="499">
        <v>21.181039999999999</v>
      </c>
    </row>
    <row r="1626" spans="1:23" customFormat="1" x14ac:dyDescent="0.3">
      <c r="A1626" s="225" t="s">
        <v>960</v>
      </c>
      <c r="B1626" s="496" t="s">
        <v>840</v>
      </c>
      <c r="C1626" s="496" t="s">
        <v>936</v>
      </c>
      <c r="D1626" s="496" t="s">
        <v>544</v>
      </c>
      <c r="E1626" s="497">
        <v>776.68899999999996</v>
      </c>
      <c r="F1626" s="498">
        <v>0.44583454896361352</v>
      </c>
      <c r="G1626" s="498">
        <v>1.5175149255364762</v>
      </c>
      <c r="H1626" s="498">
        <v>5.6141011395809653E-2</v>
      </c>
      <c r="I1626" s="498">
        <v>3.0513008179593126E-2</v>
      </c>
      <c r="J1626" s="498">
        <v>2.06337948651262E-2</v>
      </c>
      <c r="K1626" s="498">
        <v>4.2502167534238288E-3</v>
      </c>
      <c r="L1626" s="498">
        <v>3.3166502036207537E-2</v>
      </c>
      <c r="M1626" s="498">
        <v>0.16507010141768458</v>
      </c>
      <c r="N1626" s="498">
        <v>2.8334982212957827E-2</v>
      </c>
      <c r="O1626" s="499">
        <v>346.27479</v>
      </c>
      <c r="P1626" s="499">
        <v>1178.63715</v>
      </c>
      <c r="Q1626" s="499">
        <v>43.604106000000002</v>
      </c>
      <c r="R1626" s="499">
        <v>23.699117810000004</v>
      </c>
      <c r="S1626" s="499">
        <v>16.026041500000002</v>
      </c>
      <c r="T1626" s="499">
        <v>3.3010966000000002</v>
      </c>
      <c r="U1626" s="499">
        <v>25.760057299999996</v>
      </c>
      <c r="V1626" s="499">
        <v>128.20813200000001</v>
      </c>
      <c r="W1626" s="499">
        <v>22.007469</v>
      </c>
    </row>
    <row r="1627" spans="1:23" customFormat="1" x14ac:dyDescent="0.3">
      <c r="A1627" s="225" t="s">
        <v>961</v>
      </c>
      <c r="B1627" s="496" t="s">
        <v>840</v>
      </c>
      <c r="C1627" s="496" t="s">
        <v>936</v>
      </c>
      <c r="D1627" s="496" t="s">
        <v>546</v>
      </c>
      <c r="E1627" s="497">
        <v>807.19339999999988</v>
      </c>
      <c r="F1627" s="498">
        <v>0.44583410865351486</v>
      </c>
      <c r="G1627" s="498">
        <v>1.4931949146264083</v>
      </c>
      <c r="H1627" s="498">
        <v>5.6141067308033012E-2</v>
      </c>
      <c r="I1627" s="498">
        <v>3.0513053674621225E-2</v>
      </c>
      <c r="J1627" s="498">
        <v>2.0633679611354601E-2</v>
      </c>
      <c r="K1627" s="498">
        <v>4.2502133937170452E-3</v>
      </c>
      <c r="L1627" s="498">
        <v>3.3166483447461294E-2</v>
      </c>
      <c r="M1627" s="498">
        <v>0.16507042054605503</v>
      </c>
      <c r="N1627" s="498">
        <v>2.8334898427068416E-2</v>
      </c>
      <c r="O1627" s="499">
        <v>359.87435000000005</v>
      </c>
      <c r="P1627" s="499">
        <v>1205.2970800000001</v>
      </c>
      <c r="Q1627" s="499">
        <v>45.316699000000007</v>
      </c>
      <c r="R1627" s="499">
        <v>24.629935539999998</v>
      </c>
      <c r="S1627" s="499">
        <v>16.655369999999998</v>
      </c>
      <c r="T1627" s="499">
        <v>3.4307441999999999</v>
      </c>
      <c r="U1627" s="499">
        <v>26.771766540000002</v>
      </c>
      <c r="V1627" s="499">
        <v>133.243754</v>
      </c>
      <c r="W1627" s="499">
        <v>22.871743000000002</v>
      </c>
    </row>
    <row r="1628" spans="1:23" customFormat="1" x14ac:dyDescent="0.3">
      <c r="A1628" s="225" t="s">
        <v>962</v>
      </c>
      <c r="B1628" s="496" t="s">
        <v>840</v>
      </c>
      <c r="C1628" s="496" t="s">
        <v>936</v>
      </c>
      <c r="D1628" s="496" t="s">
        <v>548</v>
      </c>
      <c r="E1628" s="497">
        <v>837.38030000000003</v>
      </c>
      <c r="F1628" s="498">
        <v>0.44583527938261741</v>
      </c>
      <c r="G1628" s="498">
        <v>1.4707480699032449</v>
      </c>
      <c r="H1628" s="498">
        <v>5.6141011437694441E-2</v>
      </c>
      <c r="I1628" s="498">
        <v>3.0513026769318548E-2</v>
      </c>
      <c r="J1628" s="498">
        <v>2.0633720783734696E-2</v>
      </c>
      <c r="K1628" s="498">
        <v>4.2502192850727444E-3</v>
      </c>
      <c r="L1628" s="498">
        <v>3.3166431357413116E-2</v>
      </c>
      <c r="M1628" s="498">
        <v>0.16507047992411569</v>
      </c>
      <c r="N1628" s="498">
        <v>2.8334904702200417E-2</v>
      </c>
      <c r="O1628" s="499">
        <v>373.33368000000002</v>
      </c>
      <c r="P1628" s="499">
        <v>1231.5754600000002</v>
      </c>
      <c r="Q1628" s="499">
        <v>47.011377000000003</v>
      </c>
      <c r="R1628" s="499">
        <v>25.551007509999998</v>
      </c>
      <c r="S1628" s="499">
        <v>17.278271299999997</v>
      </c>
      <c r="T1628" s="499">
        <v>3.5590499000000002</v>
      </c>
      <c r="U1628" s="499">
        <v>27.772916240000001</v>
      </c>
      <c r="V1628" s="499">
        <v>138.22676799999999</v>
      </c>
      <c r="W1628" s="499">
        <v>23.727090999999998</v>
      </c>
    </row>
    <row r="1629" spans="1:23" customFormat="1" x14ac:dyDescent="0.3">
      <c r="A1629" s="225" t="s">
        <v>963</v>
      </c>
      <c r="B1629" s="496" t="s">
        <v>840</v>
      </c>
      <c r="C1629" s="496" t="s">
        <v>936</v>
      </c>
      <c r="D1629" s="496" t="s">
        <v>550</v>
      </c>
      <c r="E1629" s="497">
        <v>874.96500000000003</v>
      </c>
      <c r="F1629" s="498">
        <v>0.444415113747407</v>
      </c>
      <c r="G1629" s="498">
        <v>1.3913003605858518</v>
      </c>
      <c r="H1629" s="498">
        <v>5.5956893132868175E-2</v>
      </c>
      <c r="I1629" s="498">
        <v>3.0353923242643997E-2</v>
      </c>
      <c r="J1629" s="498">
        <v>2.0633704433891641E-2</v>
      </c>
      <c r="K1629" s="498">
        <v>4.250216637236918E-3</v>
      </c>
      <c r="L1629" s="498">
        <v>3.2993528426851361E-2</v>
      </c>
      <c r="M1629" s="498">
        <v>0.16507008737492357</v>
      </c>
      <c r="N1629" s="498">
        <v>2.8334917396695865E-2</v>
      </c>
      <c r="O1629" s="499">
        <v>388.84766999999999</v>
      </c>
      <c r="P1629" s="499">
        <v>1217.3391199999999</v>
      </c>
      <c r="Q1629" s="499">
        <v>48.960323000000002</v>
      </c>
      <c r="R1629" s="499">
        <v>26.558620450000006</v>
      </c>
      <c r="S1629" s="499">
        <v>18.053769200000001</v>
      </c>
      <c r="T1629" s="499">
        <v>3.7187907999999998</v>
      </c>
      <c r="U1629" s="499">
        <v>28.868182600000001</v>
      </c>
      <c r="V1629" s="499">
        <v>144.43054900000001</v>
      </c>
      <c r="W1629" s="499">
        <v>24.792060999999997</v>
      </c>
    </row>
    <row r="1630" spans="1:23" customFormat="1" x14ac:dyDescent="0.3">
      <c r="A1630" s="225" t="s">
        <v>964</v>
      </c>
      <c r="B1630" s="496" t="s">
        <v>840</v>
      </c>
      <c r="C1630" s="496" t="s">
        <v>936</v>
      </c>
      <c r="D1630" s="496" t="s">
        <v>552</v>
      </c>
      <c r="E1630" s="497">
        <v>898.88279999999997</v>
      </c>
      <c r="F1630" s="498">
        <v>0.44441554560839297</v>
      </c>
      <c r="G1630" s="498">
        <v>1.3913012352667111</v>
      </c>
      <c r="H1630" s="498">
        <v>5.5956905616616537E-2</v>
      </c>
      <c r="I1630" s="498">
        <v>3.0353956989721022E-2</v>
      </c>
      <c r="J1630" s="498">
        <v>2.0633761932033853E-2</v>
      </c>
      <c r="K1630" s="498">
        <v>4.2502217196724642E-3</v>
      </c>
      <c r="L1630" s="498">
        <v>3.299352329358176E-2</v>
      </c>
      <c r="M1630" s="498">
        <v>0.16507054312308569</v>
      </c>
      <c r="N1630" s="498">
        <v>2.8334914184585582E-2</v>
      </c>
      <c r="O1630" s="499">
        <v>399.47748999999999</v>
      </c>
      <c r="P1630" s="499">
        <v>1250.6167499999999</v>
      </c>
      <c r="Q1630" s="499">
        <v>50.298699999999997</v>
      </c>
      <c r="R1630" s="499">
        <v>27.284649850000001</v>
      </c>
      <c r="S1630" s="499">
        <v>18.547333699999999</v>
      </c>
      <c r="T1630" s="499">
        <v>3.8204511999999999</v>
      </c>
      <c r="U1630" s="499">
        <v>29.657310599999995</v>
      </c>
      <c r="V1630" s="499">
        <v>148.37907200000001</v>
      </c>
      <c r="W1630" s="499">
        <v>25.469767000000004</v>
      </c>
    </row>
    <row r="1631" spans="1:23" customFormat="1" x14ac:dyDescent="0.3">
      <c r="A1631" s="225" t="s">
        <v>965</v>
      </c>
      <c r="B1631" s="496" t="s">
        <v>840</v>
      </c>
      <c r="C1631" s="496" t="s">
        <v>936</v>
      </c>
      <c r="D1631" s="496" t="s">
        <v>554</v>
      </c>
      <c r="E1631" s="497">
        <v>917.1973999999999</v>
      </c>
      <c r="F1631" s="498">
        <v>0.39016137638418946</v>
      </c>
      <c r="G1631" s="498">
        <v>1.0218740807594964</v>
      </c>
      <c r="H1631" s="498">
        <v>4.8914836653483763E-2</v>
      </c>
      <c r="I1631" s="498">
        <v>2.0849482456012196E-2</v>
      </c>
      <c r="J1631" s="498">
        <v>2.0633771639561999E-2</v>
      </c>
      <c r="K1631" s="498">
        <v>4.2502226892487923E-3</v>
      </c>
      <c r="L1631" s="498">
        <v>2.266251190855971E-2</v>
      </c>
      <c r="M1631" s="498">
        <v>0.16506974398313823</v>
      </c>
      <c r="N1631" s="498">
        <v>2.8334987648242355E-2</v>
      </c>
      <c r="O1631" s="499">
        <v>357.85499999999996</v>
      </c>
      <c r="P1631" s="499">
        <v>937.26025000000004</v>
      </c>
      <c r="Q1631" s="499">
        <v>44.864561000000002</v>
      </c>
      <c r="R1631" s="499">
        <v>19.1230911</v>
      </c>
      <c r="S1631" s="499">
        <v>18.925241700000001</v>
      </c>
      <c r="T1631" s="499">
        <v>3.8982931999999999</v>
      </c>
      <c r="U1631" s="499">
        <v>20.785997000000002</v>
      </c>
      <c r="V1631" s="499">
        <v>151.40154000000001</v>
      </c>
      <c r="W1631" s="499">
        <v>25.988776999999999</v>
      </c>
    </row>
    <row r="1632" spans="1:23" customFormat="1" x14ac:dyDescent="0.3">
      <c r="A1632" s="225" t="s">
        <v>966</v>
      </c>
      <c r="B1632" s="496" t="s">
        <v>840</v>
      </c>
      <c r="C1632" s="496" t="s">
        <v>936</v>
      </c>
      <c r="D1632" s="496" t="s">
        <v>556</v>
      </c>
      <c r="E1632" s="497">
        <v>932.91660000000002</v>
      </c>
      <c r="F1632" s="498">
        <v>0.39016084610349949</v>
      </c>
      <c r="G1632" s="498">
        <v>1.0218720087090314</v>
      </c>
      <c r="H1632" s="498">
        <v>4.891476580007259E-2</v>
      </c>
      <c r="I1632" s="498">
        <v>2.0849466415325871E-2</v>
      </c>
      <c r="J1632" s="498">
        <v>2.0633767262797122E-2</v>
      </c>
      <c r="K1632" s="498">
        <v>4.2502140062680846E-3</v>
      </c>
      <c r="L1632" s="498">
        <v>2.2662493196069187E-2</v>
      </c>
      <c r="M1632" s="498">
        <v>0.1650701423900057</v>
      </c>
      <c r="N1632" s="498">
        <v>2.8334936906471594E-2</v>
      </c>
      <c r="O1632" s="499">
        <v>363.98752999999999</v>
      </c>
      <c r="P1632" s="499">
        <v>953.32135999999991</v>
      </c>
      <c r="Q1632" s="499">
        <v>45.633397000000002</v>
      </c>
      <c r="R1632" s="499">
        <v>19.450813320000002</v>
      </c>
      <c r="S1632" s="499">
        <v>19.249583999999999</v>
      </c>
      <c r="T1632" s="499">
        <v>3.9650951999999999</v>
      </c>
      <c r="U1632" s="499">
        <v>21.142216099999999</v>
      </c>
      <c r="V1632" s="499">
        <v>153.99667599999998</v>
      </c>
      <c r="W1632" s="499">
        <v>26.434132999999999</v>
      </c>
    </row>
    <row r="1633" spans="1:23" customFormat="1" x14ac:dyDescent="0.3">
      <c r="A1633" s="225" t="s">
        <v>967</v>
      </c>
      <c r="B1633" s="496" t="s">
        <v>840</v>
      </c>
      <c r="C1633" s="496" t="s">
        <v>936</v>
      </c>
      <c r="D1633" s="496" t="s">
        <v>558</v>
      </c>
      <c r="E1633" s="497">
        <v>963.68729999999994</v>
      </c>
      <c r="F1633" s="498">
        <v>0.39016137288516722</v>
      </c>
      <c r="G1633" s="498">
        <v>1.0218727070492679</v>
      </c>
      <c r="H1633" s="498">
        <v>4.8914786985363404E-2</v>
      </c>
      <c r="I1633" s="498">
        <v>2.0849455523591524E-2</v>
      </c>
      <c r="J1633" s="498">
        <v>2.0633751736688861E-2</v>
      </c>
      <c r="K1633" s="498">
        <v>4.2502180946039246E-3</v>
      </c>
      <c r="L1633" s="498">
        <v>2.2662531092814034E-2</v>
      </c>
      <c r="M1633" s="498">
        <v>0.16506960504719737</v>
      </c>
      <c r="N1633" s="498">
        <v>2.8334989991047926E-2</v>
      </c>
      <c r="O1633" s="499">
        <v>375.99356</v>
      </c>
      <c r="P1633" s="499">
        <v>984.76574999999991</v>
      </c>
      <c r="Q1633" s="499">
        <v>47.138558999999994</v>
      </c>
      <c r="R1633" s="499">
        <v>20.0923555</v>
      </c>
      <c r="S1633" s="499">
        <v>19.884484499999999</v>
      </c>
      <c r="T1633" s="499">
        <v>4.0958812</v>
      </c>
      <c r="U1633" s="499">
        <v>21.839593400000005</v>
      </c>
      <c r="V1633" s="499">
        <v>159.07548199999999</v>
      </c>
      <c r="W1633" s="499">
        <v>27.306069999999998</v>
      </c>
    </row>
    <row r="1634" spans="1:23" customFormat="1" x14ac:dyDescent="0.3">
      <c r="A1634" s="225" t="s">
        <v>968</v>
      </c>
      <c r="B1634" s="496" t="s">
        <v>840</v>
      </c>
      <c r="C1634" s="496" t="s">
        <v>256</v>
      </c>
      <c r="D1634" s="496" t="s">
        <v>659</v>
      </c>
      <c r="E1634" s="497">
        <v>50483.489629999996</v>
      </c>
      <c r="F1634" s="498">
        <v>0.86052053672185913</v>
      </c>
      <c r="G1634" s="498">
        <v>2.2556558834500682</v>
      </c>
      <c r="H1634" s="498">
        <v>0.14688131124345968</v>
      </c>
      <c r="I1634" s="498">
        <v>4.5898197022082546E-2</v>
      </c>
      <c r="J1634" s="498">
        <v>1.6554313913818085E-2</v>
      </c>
      <c r="K1634" s="498">
        <v>2.8310821230366676E-3</v>
      </c>
      <c r="L1634" s="498">
        <v>4.9889504468869264E-2</v>
      </c>
      <c r="M1634" s="498">
        <v>0.13243450252747516</v>
      </c>
      <c r="N1634" s="498">
        <v>1.8873970054038836E-2</v>
      </c>
      <c r="O1634" s="499">
        <v>43442.079592000009</v>
      </c>
      <c r="P1634" s="499">
        <v>113873.380401</v>
      </c>
      <c r="Q1634" s="499">
        <v>7415.0811529999992</v>
      </c>
      <c r="R1634" s="499">
        <v>2317.1011534000008</v>
      </c>
      <c r="S1634" s="499">
        <v>835.71953480000002</v>
      </c>
      <c r="T1634" s="499">
        <v>142.92290499999999</v>
      </c>
      <c r="U1634" s="499">
        <v>2518.5962814999998</v>
      </c>
      <c r="V1634" s="499">
        <v>6685.7558349999999</v>
      </c>
      <c r="W1634" s="499">
        <v>952.82387150000011</v>
      </c>
    </row>
    <row r="1635" spans="1:23" customFormat="1" x14ac:dyDescent="0.3">
      <c r="A1635" s="225" t="s">
        <v>969</v>
      </c>
      <c r="B1635" s="496" t="s">
        <v>840</v>
      </c>
      <c r="C1635" s="496" t="s">
        <v>256</v>
      </c>
      <c r="D1635" s="496" t="s">
        <v>500</v>
      </c>
      <c r="E1635" s="497">
        <v>225.74695</v>
      </c>
      <c r="F1635" s="498">
        <v>7.6555139150274218</v>
      </c>
      <c r="G1635" s="498">
        <v>23.448002407120008</v>
      </c>
      <c r="H1635" s="498">
        <v>1.3264426961250197</v>
      </c>
      <c r="I1635" s="498">
        <v>0.43813382196304307</v>
      </c>
      <c r="J1635" s="498">
        <v>1.6554352561573924E-2</v>
      </c>
      <c r="K1635" s="498">
        <v>2.8310836536218982E-3</v>
      </c>
      <c r="L1635" s="498">
        <v>0.47623350392995345</v>
      </c>
      <c r="M1635" s="498">
        <v>0.13243490111383563</v>
      </c>
      <c r="N1635" s="498">
        <v>1.8873984343974526E-2</v>
      </c>
      <c r="O1635" s="499">
        <v>1728.2089169999997</v>
      </c>
      <c r="P1635" s="499">
        <v>5293.3150269999996</v>
      </c>
      <c r="Q1635" s="499">
        <v>299.44039300000003</v>
      </c>
      <c r="R1635" s="499">
        <v>98.90737399999999</v>
      </c>
      <c r="S1635" s="499">
        <v>3.7370946000000003</v>
      </c>
      <c r="T1635" s="499">
        <v>0.63910849999999997</v>
      </c>
      <c r="U1635" s="499">
        <v>107.508261</v>
      </c>
      <c r="V1635" s="499">
        <v>29.896774999999998</v>
      </c>
      <c r="W1635" s="499">
        <v>4.2607444000000001</v>
      </c>
    </row>
    <row r="1636" spans="1:23" customFormat="1" x14ac:dyDescent="0.3">
      <c r="A1636" s="225" t="s">
        <v>970</v>
      </c>
      <c r="B1636" s="496" t="s">
        <v>840</v>
      </c>
      <c r="C1636" s="496" t="s">
        <v>256</v>
      </c>
      <c r="D1636" s="496" t="s">
        <v>502</v>
      </c>
      <c r="E1636" s="497">
        <v>224.17021999999997</v>
      </c>
      <c r="F1636" s="498">
        <v>7.6438011837611635</v>
      </c>
      <c r="G1636" s="498">
        <v>19.700073265753144</v>
      </c>
      <c r="H1636" s="498">
        <v>1.3238325768694881</v>
      </c>
      <c r="I1636" s="498">
        <v>0.3248559500900699</v>
      </c>
      <c r="J1636" s="498">
        <v>1.6554349636628812E-2</v>
      </c>
      <c r="K1636" s="498">
        <v>2.8310901421250336E-3</v>
      </c>
      <c r="L1636" s="498">
        <v>0.35310505962834848</v>
      </c>
      <c r="M1636" s="498">
        <v>0.13243481226007631</v>
      </c>
      <c r="N1636" s="498">
        <v>1.8873986027225207E-2</v>
      </c>
      <c r="O1636" s="499">
        <v>1713.5125930000002</v>
      </c>
      <c r="P1636" s="499">
        <v>4416.169758</v>
      </c>
      <c r="Q1636" s="499">
        <v>296.76384000000002</v>
      </c>
      <c r="R1636" s="499">
        <v>72.823029799999986</v>
      </c>
      <c r="S1636" s="499">
        <v>3.7109922000000002</v>
      </c>
      <c r="T1636" s="499">
        <v>0.63464609999999999</v>
      </c>
      <c r="U1636" s="499">
        <v>79.155638899999985</v>
      </c>
      <c r="V1636" s="499">
        <v>29.687940999999999</v>
      </c>
      <c r="W1636" s="499">
        <v>4.2309856000000003</v>
      </c>
    </row>
    <row r="1637" spans="1:23" customFormat="1" x14ac:dyDescent="0.3">
      <c r="A1637" s="225" t="s">
        <v>971</v>
      </c>
      <c r="B1637" s="496" t="s">
        <v>840</v>
      </c>
      <c r="C1637" s="496" t="s">
        <v>256</v>
      </c>
      <c r="D1637" s="496" t="s">
        <v>504</v>
      </c>
      <c r="E1637" s="497">
        <v>273.09136999999998</v>
      </c>
      <c r="F1637" s="498">
        <v>7.6316193953693974</v>
      </c>
      <c r="G1637" s="498">
        <v>15.601197123146001</v>
      </c>
      <c r="H1637" s="498">
        <v>1.3211128165639217</v>
      </c>
      <c r="I1637" s="498">
        <v>0.32480964814084023</v>
      </c>
      <c r="J1637" s="498">
        <v>1.6554311108403025E-2</v>
      </c>
      <c r="K1637" s="498">
        <v>2.8310788436851741E-3</v>
      </c>
      <c r="L1637" s="498">
        <v>0.35305502586918069</v>
      </c>
      <c r="M1637" s="498">
        <v>0.13243442295521826</v>
      </c>
      <c r="N1637" s="498">
        <v>1.8873966980355327E-2</v>
      </c>
      <c r="O1637" s="499">
        <v>2084.1293960000003</v>
      </c>
      <c r="P1637" s="499">
        <v>4260.5522959999998</v>
      </c>
      <c r="Q1637" s="499">
        <v>360.78450900000001</v>
      </c>
      <c r="R1637" s="499">
        <v>88.702711800000003</v>
      </c>
      <c r="S1637" s="499">
        <v>4.5208395000000001</v>
      </c>
      <c r="T1637" s="499">
        <v>0.77314320000000003</v>
      </c>
      <c r="U1637" s="499">
        <v>96.416280699999987</v>
      </c>
      <c r="V1637" s="499">
        <v>36.166698000000004</v>
      </c>
      <c r="W1637" s="499">
        <v>5.1543174999999994</v>
      </c>
    </row>
    <row r="1638" spans="1:23" customFormat="1" x14ac:dyDescent="0.3">
      <c r="A1638" s="225" t="s">
        <v>972</v>
      </c>
      <c r="B1638" s="496" t="s">
        <v>840</v>
      </c>
      <c r="C1638" s="496" t="s">
        <v>256</v>
      </c>
      <c r="D1638" s="496" t="s">
        <v>506</v>
      </c>
      <c r="E1638" s="497">
        <v>331.72244999999998</v>
      </c>
      <c r="F1638" s="498">
        <v>7.6201803676537434</v>
      </c>
      <c r="G1638" s="498">
        <v>15.601220553507913</v>
      </c>
      <c r="H1638" s="498">
        <v>1.318565222221167</v>
      </c>
      <c r="I1638" s="498">
        <v>0.3247662909157944</v>
      </c>
      <c r="J1638" s="498">
        <v>1.6554293506514255E-2</v>
      </c>
      <c r="K1638" s="498">
        <v>2.8310818275941226E-3</v>
      </c>
      <c r="L1638" s="498">
        <v>0.35300826820735232</v>
      </c>
      <c r="M1638" s="498">
        <v>0.13243460007002844</v>
      </c>
      <c r="N1638" s="498">
        <v>1.8873950195411861E-2</v>
      </c>
      <c r="O1638" s="499">
        <v>2527.7849010000004</v>
      </c>
      <c r="P1638" s="499">
        <v>5175.2751050000006</v>
      </c>
      <c r="Q1638" s="499">
        <v>437.39768599999996</v>
      </c>
      <c r="R1638" s="499">
        <v>107.73226970000005</v>
      </c>
      <c r="S1638" s="499">
        <v>5.4914307999999998</v>
      </c>
      <c r="T1638" s="499">
        <v>0.9391333999999999</v>
      </c>
      <c r="U1638" s="499">
        <v>117.10076760000001</v>
      </c>
      <c r="V1638" s="499">
        <v>43.931530000000002</v>
      </c>
      <c r="W1638" s="499">
        <v>6.2609130000000004</v>
      </c>
    </row>
    <row r="1639" spans="1:23" customFormat="1" x14ac:dyDescent="0.3">
      <c r="A1639" s="225" t="s">
        <v>973</v>
      </c>
      <c r="B1639" s="496" t="s">
        <v>840</v>
      </c>
      <c r="C1639" s="496" t="s">
        <v>256</v>
      </c>
      <c r="D1639" s="496" t="s">
        <v>508</v>
      </c>
      <c r="E1639" s="497">
        <v>383.98954000000003</v>
      </c>
      <c r="F1639" s="498">
        <v>7.6094843468913247</v>
      </c>
      <c r="G1639" s="498">
        <v>15.601215905516595</v>
      </c>
      <c r="H1639" s="498">
        <v>1.31617859694824</v>
      </c>
      <c r="I1639" s="498">
        <v>0.32472647978900671</v>
      </c>
      <c r="J1639" s="498">
        <v>1.6554304578192416E-2</v>
      </c>
      <c r="K1639" s="498">
        <v>2.8310831071075532E-3</v>
      </c>
      <c r="L1639" s="498">
        <v>0.35296411667880329</v>
      </c>
      <c r="M1639" s="498">
        <v>0.13243452412792284</v>
      </c>
      <c r="N1639" s="498">
        <v>1.8873975056716386E-2</v>
      </c>
      <c r="O1639" s="499">
        <v>2921.9623940000006</v>
      </c>
      <c r="P1639" s="499">
        <v>5990.703719000001</v>
      </c>
      <c r="Q1639" s="499">
        <v>505.39881400000013</v>
      </c>
      <c r="R1639" s="499">
        <v>124.69157159999999</v>
      </c>
      <c r="S1639" s="499">
        <v>6.3566798000000002</v>
      </c>
      <c r="T1639" s="499">
        <v>1.0871063000000001</v>
      </c>
      <c r="U1639" s="499">
        <v>135.5345288</v>
      </c>
      <c r="V1639" s="499">
        <v>50.853471999999996</v>
      </c>
      <c r="W1639" s="499">
        <v>7.2474090000000002</v>
      </c>
    </row>
    <row r="1640" spans="1:23" customFormat="1" x14ac:dyDescent="0.3">
      <c r="A1640" s="225" t="s">
        <v>974</v>
      </c>
      <c r="B1640" s="496" t="s">
        <v>840</v>
      </c>
      <c r="C1640" s="496" t="s">
        <v>256</v>
      </c>
      <c r="D1640" s="496" t="s">
        <v>510</v>
      </c>
      <c r="E1640" s="497">
        <v>443.30450000000002</v>
      </c>
      <c r="F1640" s="498">
        <v>7.5984279654278257</v>
      </c>
      <c r="G1640" s="498">
        <v>15.601213565393536</v>
      </c>
      <c r="H1640" s="498">
        <v>1.3137160619844828</v>
      </c>
      <c r="I1640" s="498">
        <v>0.32468470408037814</v>
      </c>
      <c r="J1640" s="498">
        <v>1.6554301614353114E-2</v>
      </c>
      <c r="K1640" s="498">
        <v>2.8310851796000268E-3</v>
      </c>
      <c r="L1640" s="498">
        <v>0.35291936287585624</v>
      </c>
      <c r="M1640" s="498">
        <v>0.13243450720667171</v>
      </c>
      <c r="N1640" s="498">
        <v>1.8873963607407545E-2</v>
      </c>
      <c r="O1640" s="499">
        <v>3368.4173099999998</v>
      </c>
      <c r="P1640" s="499">
        <v>6916.0881789999994</v>
      </c>
      <c r="Q1640" s="499">
        <v>582.37624200000016</v>
      </c>
      <c r="R1640" s="499">
        <v>143.93419040000001</v>
      </c>
      <c r="S1640" s="499">
        <v>7.3385964000000001</v>
      </c>
      <c r="T1640" s="499">
        <v>1.2550328000000002</v>
      </c>
      <c r="U1640" s="499">
        <v>156.45074170000001</v>
      </c>
      <c r="V1640" s="499">
        <v>58.708812999999999</v>
      </c>
      <c r="W1640" s="499">
        <v>8.3669129999999985</v>
      </c>
    </row>
    <row r="1641" spans="1:23" customFormat="1" x14ac:dyDescent="0.3">
      <c r="A1641" s="225" t="s">
        <v>975</v>
      </c>
      <c r="B1641" s="496" t="s">
        <v>840</v>
      </c>
      <c r="C1641" s="496" t="s">
        <v>256</v>
      </c>
      <c r="D1641" s="496" t="s">
        <v>512</v>
      </c>
      <c r="E1641" s="497">
        <v>501.25510000000003</v>
      </c>
      <c r="F1641" s="498">
        <v>3.0847113615402613</v>
      </c>
      <c r="G1641" s="498">
        <v>8.74169148603176</v>
      </c>
      <c r="H1641" s="498">
        <v>0.90402959890083923</v>
      </c>
      <c r="I1641" s="498">
        <v>0.29350827193578671</v>
      </c>
      <c r="J1641" s="498">
        <v>1.6554314759091728E-2</v>
      </c>
      <c r="K1641" s="498">
        <v>2.831076830938977E-3</v>
      </c>
      <c r="L1641" s="498">
        <v>0.3190315051158582</v>
      </c>
      <c r="M1641" s="498">
        <v>0.13243448296087165</v>
      </c>
      <c r="N1641" s="498">
        <v>1.8873980534063389E-2</v>
      </c>
      <c r="O1641" s="499">
        <v>1546.227302</v>
      </c>
      <c r="P1641" s="499">
        <v>4381.8174399999989</v>
      </c>
      <c r="Q1641" s="499">
        <v>453.14944700000007</v>
      </c>
      <c r="R1641" s="499">
        <v>147.12251819999997</v>
      </c>
      <c r="S1641" s="499">
        <v>8.2979347000000008</v>
      </c>
      <c r="T1641" s="499">
        <v>1.4190917000000001</v>
      </c>
      <c r="U1641" s="499">
        <v>159.91616900000002</v>
      </c>
      <c r="V1641" s="499">
        <v>66.383460000000014</v>
      </c>
      <c r="W1641" s="499">
        <v>9.460678999999999</v>
      </c>
    </row>
    <row r="1642" spans="1:23" customFormat="1" x14ac:dyDescent="0.3">
      <c r="A1642" s="225" t="s">
        <v>976</v>
      </c>
      <c r="B1642" s="496" t="s">
        <v>840</v>
      </c>
      <c r="C1642" s="496" t="s">
        <v>256</v>
      </c>
      <c r="D1642" s="496" t="s">
        <v>514</v>
      </c>
      <c r="E1642" s="497">
        <v>567.93389999999999</v>
      </c>
      <c r="F1642" s="498">
        <v>3.0750088064825856</v>
      </c>
      <c r="G1642" s="498">
        <v>8.741692904755288</v>
      </c>
      <c r="H1642" s="498">
        <v>0.90186959961361701</v>
      </c>
      <c r="I1642" s="498">
        <v>0.29347262771248556</v>
      </c>
      <c r="J1642" s="498">
        <v>1.6554356237583282E-2</v>
      </c>
      <c r="K1642" s="498">
        <v>2.8310875614222012E-3</v>
      </c>
      <c r="L1642" s="498">
        <v>0.31899315043528831</v>
      </c>
      <c r="M1642" s="498">
        <v>0.13243478334362505</v>
      </c>
      <c r="N1642" s="498">
        <v>1.8874006288407859E-2</v>
      </c>
      <c r="O1642" s="499">
        <v>1746.401744</v>
      </c>
      <c r="P1642" s="499">
        <v>4964.7037439999995</v>
      </c>
      <c r="Q1642" s="499">
        <v>512.20231899999999</v>
      </c>
      <c r="R1642" s="499">
        <v>166.67305400000001</v>
      </c>
      <c r="S1642" s="499">
        <v>9.4017800999999999</v>
      </c>
      <c r="T1642" s="499">
        <v>1.6078706000000003</v>
      </c>
      <c r="U1642" s="499">
        <v>181.167024</v>
      </c>
      <c r="V1642" s="499">
        <v>75.214203000000012</v>
      </c>
      <c r="W1642" s="499">
        <v>10.719187999999999</v>
      </c>
    </row>
    <row r="1643" spans="1:23" customFormat="1" x14ac:dyDescent="0.3">
      <c r="A1643" s="225" t="s">
        <v>977</v>
      </c>
      <c r="B1643" s="496" t="s">
        <v>840</v>
      </c>
      <c r="C1643" s="496" t="s">
        <v>256</v>
      </c>
      <c r="D1643" s="496" t="s">
        <v>516</v>
      </c>
      <c r="E1643" s="497">
        <v>631.5421</v>
      </c>
      <c r="F1643" s="498">
        <v>3.065088891144391</v>
      </c>
      <c r="G1643" s="498">
        <v>8.7416851972338829</v>
      </c>
      <c r="H1643" s="498">
        <v>0.89965674339050383</v>
      </c>
      <c r="I1643" s="498">
        <v>0.29343442503674733</v>
      </c>
      <c r="J1643" s="498">
        <v>1.6554309997702448E-2</v>
      </c>
      <c r="K1643" s="498">
        <v>2.8310753946569835E-3</v>
      </c>
      <c r="L1643" s="498">
        <v>0.31895134623645832</v>
      </c>
      <c r="M1643" s="498">
        <v>0.13243447586471277</v>
      </c>
      <c r="N1643" s="498">
        <v>1.8873954721308366E-2</v>
      </c>
      <c r="O1643" s="499">
        <v>1935.732675</v>
      </c>
      <c r="P1643" s="499">
        <v>5520.7422270000006</v>
      </c>
      <c r="Q1643" s="499">
        <v>568.17110899999989</v>
      </c>
      <c r="R1643" s="499">
        <v>185.31619299999997</v>
      </c>
      <c r="S1643" s="499">
        <v>10.4547437</v>
      </c>
      <c r="T1643" s="499">
        <v>1.7879433</v>
      </c>
      <c r="U1643" s="499">
        <v>201.43120299999998</v>
      </c>
      <c r="V1643" s="499">
        <v>83.637947000000011</v>
      </c>
      <c r="W1643" s="499">
        <v>11.919696999999999</v>
      </c>
    </row>
    <row r="1644" spans="1:23" customFormat="1" x14ac:dyDescent="0.3">
      <c r="A1644" s="225" t="s">
        <v>978</v>
      </c>
      <c r="B1644" s="496" t="s">
        <v>840</v>
      </c>
      <c r="C1644" s="496" t="s">
        <v>256</v>
      </c>
      <c r="D1644" s="496" t="s">
        <v>518</v>
      </c>
      <c r="E1644" s="497">
        <v>703.9541999999999</v>
      </c>
      <c r="F1644" s="498">
        <v>3.0557958031928791</v>
      </c>
      <c r="G1644" s="498">
        <v>8.7416959881765042</v>
      </c>
      <c r="H1644" s="498">
        <v>0.89758461701059544</v>
      </c>
      <c r="I1644" s="498">
        <v>0.29339945411221363</v>
      </c>
      <c r="J1644" s="498">
        <v>1.6554408369180838E-2</v>
      </c>
      <c r="K1644" s="498">
        <v>2.8310784991409958E-3</v>
      </c>
      <c r="L1644" s="498">
        <v>0.31891381569994187</v>
      </c>
      <c r="M1644" s="498">
        <v>0.13243483169785764</v>
      </c>
      <c r="N1644" s="498">
        <v>1.8874014815168375E-2</v>
      </c>
      <c r="O1644" s="499">
        <v>2151.1402900000003</v>
      </c>
      <c r="P1644" s="499">
        <v>6153.7536059999993</v>
      </c>
      <c r="Q1644" s="499">
        <v>631.85846100000003</v>
      </c>
      <c r="R1644" s="499">
        <v>206.53977800000004</v>
      </c>
      <c r="S1644" s="499">
        <v>11.653545299999999</v>
      </c>
      <c r="T1644" s="499">
        <v>1.9929496</v>
      </c>
      <c r="U1644" s="499">
        <v>224.50071999999997</v>
      </c>
      <c r="V1644" s="499">
        <v>93.228055999999995</v>
      </c>
      <c r="W1644" s="499">
        <v>13.286441999999999</v>
      </c>
    </row>
    <row r="1645" spans="1:23" customFormat="1" x14ac:dyDescent="0.3">
      <c r="A1645" s="225" t="s">
        <v>979</v>
      </c>
      <c r="B1645" s="496" t="s">
        <v>840</v>
      </c>
      <c r="C1645" s="496" t="s">
        <v>256</v>
      </c>
      <c r="D1645" s="496" t="s">
        <v>520</v>
      </c>
      <c r="E1645" s="497">
        <v>784.81489999999997</v>
      </c>
      <c r="F1645" s="498">
        <v>0.8491186902797081</v>
      </c>
      <c r="G1645" s="498">
        <v>4.3425905904691664</v>
      </c>
      <c r="H1645" s="498">
        <v>0.110471526470764</v>
      </c>
      <c r="I1645" s="498">
        <v>3.0361740838508545E-2</v>
      </c>
      <c r="J1645" s="498">
        <v>1.6554378873285921E-2</v>
      </c>
      <c r="K1645" s="498">
        <v>2.8310787677451078E-3</v>
      </c>
      <c r="L1645" s="498">
        <v>3.3002053987507121E-2</v>
      </c>
      <c r="M1645" s="498">
        <v>0.13243465051440792</v>
      </c>
      <c r="N1645" s="498">
        <v>1.8874046606403624E-2</v>
      </c>
      <c r="O1645" s="499">
        <v>666.40100000000007</v>
      </c>
      <c r="P1645" s="499">
        <v>3408.1297999999997</v>
      </c>
      <c r="Q1645" s="499">
        <v>86.699699999999993</v>
      </c>
      <c r="R1645" s="499">
        <v>23.8283466</v>
      </c>
      <c r="S1645" s="499">
        <v>12.992123200000002</v>
      </c>
      <c r="T1645" s="499">
        <v>2.2218727999999999</v>
      </c>
      <c r="U1645" s="499">
        <v>25.900503700000002</v>
      </c>
      <c r="V1645" s="499">
        <v>103.93668699999999</v>
      </c>
      <c r="W1645" s="499">
        <v>14.812632999999998</v>
      </c>
    </row>
    <row r="1646" spans="1:23" customFormat="1" x14ac:dyDescent="0.3">
      <c r="A1646" s="225" t="s">
        <v>980</v>
      </c>
      <c r="B1646" s="496" t="s">
        <v>840</v>
      </c>
      <c r="C1646" s="496" t="s">
        <v>256</v>
      </c>
      <c r="D1646" s="496" t="s">
        <v>522</v>
      </c>
      <c r="E1646" s="497">
        <v>874.11999999999989</v>
      </c>
      <c r="F1646" s="498">
        <v>0.84009060540886837</v>
      </c>
      <c r="G1646" s="498">
        <v>4.3425948382373134</v>
      </c>
      <c r="H1646" s="498">
        <v>0.10951934516999956</v>
      </c>
      <c r="I1646" s="498">
        <v>3.0358332608795127E-2</v>
      </c>
      <c r="J1646" s="498">
        <v>1.6554280304763653E-2</v>
      </c>
      <c r="K1646" s="498">
        <v>2.8310871505056517E-3</v>
      </c>
      <c r="L1646" s="498">
        <v>3.2998314075870595E-2</v>
      </c>
      <c r="M1646" s="498">
        <v>0.13243470232919968</v>
      </c>
      <c r="N1646" s="498">
        <v>1.887397725712717E-2</v>
      </c>
      <c r="O1646" s="499">
        <v>734.33999999999992</v>
      </c>
      <c r="P1646" s="499">
        <v>3795.9490000000001</v>
      </c>
      <c r="Q1646" s="499">
        <v>95.733050000000006</v>
      </c>
      <c r="R1646" s="499">
        <v>26.536825699999994</v>
      </c>
      <c r="S1646" s="499">
        <v>14.470427500000001</v>
      </c>
      <c r="T1646" s="499">
        <v>2.4747099000000001</v>
      </c>
      <c r="U1646" s="499">
        <v>28.844486300000003</v>
      </c>
      <c r="V1646" s="499">
        <v>115.763822</v>
      </c>
      <c r="W1646" s="499">
        <v>16.498121000000001</v>
      </c>
    </row>
    <row r="1647" spans="1:23" customFormat="1" x14ac:dyDescent="0.3">
      <c r="A1647" s="225" t="s">
        <v>981</v>
      </c>
      <c r="B1647" s="496" t="s">
        <v>840</v>
      </c>
      <c r="C1647" s="496" t="s">
        <v>256</v>
      </c>
      <c r="D1647" s="496" t="s">
        <v>524</v>
      </c>
      <c r="E1647" s="497">
        <v>980.2822000000001</v>
      </c>
      <c r="F1647" s="498">
        <v>0.83161726286573379</v>
      </c>
      <c r="G1647" s="498">
        <v>4.3425903275607771</v>
      </c>
      <c r="H1647" s="498">
        <v>0.10862649551323078</v>
      </c>
      <c r="I1647" s="498">
        <v>3.0355174866992379E-2</v>
      </c>
      <c r="J1647" s="498">
        <v>1.6554267536429811E-2</v>
      </c>
      <c r="K1647" s="498">
        <v>2.831084253085489E-3</v>
      </c>
      <c r="L1647" s="498">
        <v>3.2994940028493847E-2</v>
      </c>
      <c r="M1647" s="498">
        <v>0.13243414090350714</v>
      </c>
      <c r="N1647" s="498">
        <v>1.8873953847167682E-2</v>
      </c>
      <c r="O1647" s="499">
        <v>815.2195999999999</v>
      </c>
      <c r="P1647" s="499">
        <v>4256.9639999999999</v>
      </c>
      <c r="Q1647" s="499">
        <v>106.48462000000001</v>
      </c>
      <c r="R1647" s="499">
        <v>29.756637600000001</v>
      </c>
      <c r="S1647" s="499">
        <v>16.227853799999998</v>
      </c>
      <c r="T1647" s="499">
        <v>2.7752615</v>
      </c>
      <c r="U1647" s="499">
        <v>32.344352400000012</v>
      </c>
      <c r="V1647" s="499">
        <v>129.82283099999998</v>
      </c>
      <c r="W1647" s="499">
        <v>18.501801</v>
      </c>
    </row>
    <row r="1648" spans="1:23" customFormat="1" x14ac:dyDescent="0.3">
      <c r="A1648" s="225" t="s">
        <v>982</v>
      </c>
      <c r="B1648" s="496" t="s">
        <v>840</v>
      </c>
      <c r="C1648" s="496" t="s">
        <v>256</v>
      </c>
      <c r="D1648" s="496" t="s">
        <v>526</v>
      </c>
      <c r="E1648" s="497">
        <v>1091.6298999999999</v>
      </c>
      <c r="F1648" s="498">
        <v>0.56045656133090538</v>
      </c>
      <c r="G1648" s="498">
        <v>1.5418387678827778</v>
      </c>
      <c r="H1648" s="498">
        <v>7.0323507078726963E-2</v>
      </c>
      <c r="I1648" s="498">
        <v>2.868793553566094E-2</v>
      </c>
      <c r="J1648" s="498">
        <v>1.6554352074819499E-2</v>
      </c>
      <c r="K1648" s="498">
        <v>2.8310788299221192E-3</v>
      </c>
      <c r="L1648" s="498">
        <v>3.1182559492003659E-2</v>
      </c>
      <c r="M1648" s="498">
        <v>0.13243482154528749</v>
      </c>
      <c r="N1648" s="498">
        <v>1.887394253308745E-2</v>
      </c>
      <c r="O1648" s="499">
        <v>611.81114000000002</v>
      </c>
      <c r="P1648" s="499">
        <v>1683.1172999999999</v>
      </c>
      <c r="Q1648" s="499">
        <v>76.767242999999993</v>
      </c>
      <c r="R1648" s="499">
        <v>31.316608199999997</v>
      </c>
      <c r="S1648" s="499">
        <v>18.071225699999999</v>
      </c>
      <c r="T1648" s="499">
        <v>3.0904902999999999</v>
      </c>
      <c r="U1648" s="499">
        <v>34.039814300000003</v>
      </c>
      <c r="V1648" s="499">
        <v>144.56981100000002</v>
      </c>
      <c r="W1648" s="499">
        <v>20.603359999999999</v>
      </c>
    </row>
    <row r="1649" spans="1:23" customFormat="1" x14ac:dyDescent="0.3">
      <c r="A1649" s="225" t="s">
        <v>983</v>
      </c>
      <c r="B1649" s="496" t="s">
        <v>840</v>
      </c>
      <c r="C1649" s="496" t="s">
        <v>256</v>
      </c>
      <c r="D1649" s="496" t="s">
        <v>528</v>
      </c>
      <c r="E1649" s="497">
        <v>1217.9368999999999</v>
      </c>
      <c r="F1649" s="498">
        <v>0.55243398898580043</v>
      </c>
      <c r="G1649" s="498">
        <v>1.5418444091808041</v>
      </c>
      <c r="H1649" s="498">
        <v>6.9477967208317615E-2</v>
      </c>
      <c r="I1649" s="498">
        <v>2.8684927848068326E-2</v>
      </c>
      <c r="J1649" s="498">
        <v>1.6554289060459536E-2</v>
      </c>
      <c r="K1649" s="498">
        <v>2.831080083048638E-3</v>
      </c>
      <c r="L1649" s="498">
        <v>3.1179300832415862E-2</v>
      </c>
      <c r="M1649" s="498">
        <v>0.13243483796245933</v>
      </c>
      <c r="N1649" s="498">
        <v>1.8873997495272542E-2</v>
      </c>
      <c r="O1649" s="499">
        <v>672.8297399999999</v>
      </c>
      <c r="P1649" s="499">
        <v>1877.8691999999999</v>
      </c>
      <c r="Q1649" s="499">
        <v>84.619780000000006</v>
      </c>
      <c r="R1649" s="499">
        <v>34.936432100000005</v>
      </c>
      <c r="S1649" s="499">
        <v>20.162079499999997</v>
      </c>
      <c r="T1649" s="499">
        <v>3.4480769000000002</v>
      </c>
      <c r="U1649" s="499">
        <v>37.974420999999992</v>
      </c>
      <c r="V1649" s="499">
        <v>161.29727600000001</v>
      </c>
      <c r="W1649" s="499">
        <v>22.987338000000001</v>
      </c>
    </row>
    <row r="1650" spans="1:23" customFormat="1" x14ac:dyDescent="0.3">
      <c r="A1650" s="225" t="s">
        <v>984</v>
      </c>
      <c r="B1650" s="496" t="s">
        <v>840</v>
      </c>
      <c r="C1650" s="496" t="s">
        <v>256</v>
      </c>
      <c r="D1650" s="496" t="s">
        <v>530</v>
      </c>
      <c r="E1650" s="497">
        <v>1352.126</v>
      </c>
      <c r="F1650" s="498">
        <v>0.54437914070138427</v>
      </c>
      <c r="G1650" s="498">
        <v>1.5418470615904141</v>
      </c>
      <c r="H1650" s="498">
        <v>6.8628826011777014E-2</v>
      </c>
      <c r="I1650" s="498">
        <v>2.8681950202865712E-2</v>
      </c>
      <c r="J1650" s="498">
        <v>1.6554340349937802E-2</v>
      </c>
      <c r="K1650" s="498">
        <v>2.8310829020372361E-3</v>
      </c>
      <c r="L1650" s="498">
        <v>3.1176152814160807E-2</v>
      </c>
      <c r="M1650" s="498">
        <v>0.13243472132035033</v>
      </c>
      <c r="N1650" s="498">
        <v>1.8873951835849615E-2</v>
      </c>
      <c r="O1650" s="499">
        <v>736.06918999999994</v>
      </c>
      <c r="P1650" s="499">
        <v>2084.7715000000003</v>
      </c>
      <c r="Q1650" s="499">
        <v>92.794820000000001</v>
      </c>
      <c r="R1650" s="499">
        <v>38.7816106</v>
      </c>
      <c r="S1650" s="499">
        <v>22.383554</v>
      </c>
      <c r="T1650" s="499">
        <v>3.8279807999999997</v>
      </c>
      <c r="U1650" s="499">
        <v>42.154086799999995</v>
      </c>
      <c r="V1650" s="499">
        <v>179.06843000000001</v>
      </c>
      <c r="W1650" s="499">
        <v>25.519960999999999</v>
      </c>
    </row>
    <row r="1651" spans="1:23" customFormat="1" x14ac:dyDescent="0.3">
      <c r="A1651" s="225" t="s">
        <v>985</v>
      </c>
      <c r="B1651" s="496" t="s">
        <v>840</v>
      </c>
      <c r="C1651" s="496" t="s">
        <v>256</v>
      </c>
      <c r="D1651" s="496" t="s">
        <v>532</v>
      </c>
      <c r="E1651" s="497">
        <v>1477.7376000000002</v>
      </c>
      <c r="F1651" s="498">
        <v>0.51969984386943935</v>
      </c>
      <c r="G1651" s="498">
        <v>1.3747766179868468</v>
      </c>
      <c r="H1651" s="498">
        <v>6.5393260616769852E-2</v>
      </c>
      <c r="I1651" s="498">
        <v>2.5350832583538506E-2</v>
      </c>
      <c r="J1651" s="498">
        <v>1.6554273234977577E-2</v>
      </c>
      <c r="K1651" s="498">
        <v>2.8310754223212563E-3</v>
      </c>
      <c r="L1651" s="498">
        <v>2.7555363211980252E-2</v>
      </c>
      <c r="M1651" s="498">
        <v>0.13243405865831659</v>
      </c>
      <c r="N1651" s="498">
        <v>1.8873923218844804E-2</v>
      </c>
      <c r="O1651" s="499">
        <v>767.98</v>
      </c>
      <c r="P1651" s="499">
        <v>2031.5590999999999</v>
      </c>
      <c r="Q1651" s="499">
        <v>96.634080000000012</v>
      </c>
      <c r="R1651" s="499">
        <v>37.461878499999997</v>
      </c>
      <c r="S1651" s="499">
        <v>24.462872000000001</v>
      </c>
      <c r="T1651" s="499">
        <v>4.1835865999999999</v>
      </c>
      <c r="U1651" s="499">
        <v>40.719596299999992</v>
      </c>
      <c r="V1651" s="499">
        <v>195.702788</v>
      </c>
      <c r="W1651" s="499">
        <v>27.890705999999998</v>
      </c>
    </row>
    <row r="1652" spans="1:23" customFormat="1" x14ac:dyDescent="0.3">
      <c r="A1652" s="225" t="s">
        <v>986</v>
      </c>
      <c r="B1652" s="496" t="s">
        <v>840</v>
      </c>
      <c r="C1652" s="496" t="s">
        <v>256</v>
      </c>
      <c r="D1652" s="496" t="s">
        <v>534</v>
      </c>
      <c r="E1652" s="497">
        <v>1620.1069999999997</v>
      </c>
      <c r="F1652" s="498">
        <v>0.51216820864300949</v>
      </c>
      <c r="G1652" s="498">
        <v>1.3702319044359417</v>
      </c>
      <c r="H1652" s="498">
        <v>6.4603010788793588E-2</v>
      </c>
      <c r="I1652" s="498">
        <v>2.5277378160825183E-2</v>
      </c>
      <c r="J1652" s="498">
        <v>1.6554296722376981E-2</v>
      </c>
      <c r="K1652" s="498">
        <v>2.8310805397421287E-3</v>
      </c>
      <c r="L1652" s="498">
        <v>2.7475517913323012E-2</v>
      </c>
      <c r="M1652" s="498">
        <v>0.13243434847204538</v>
      </c>
      <c r="N1652" s="498">
        <v>1.8873991038863485E-2</v>
      </c>
      <c r="O1652" s="499">
        <v>829.76729999999998</v>
      </c>
      <c r="P1652" s="499">
        <v>2219.9222999999997</v>
      </c>
      <c r="Q1652" s="499">
        <v>104.66379000000001</v>
      </c>
      <c r="R1652" s="499">
        <v>40.9520573</v>
      </c>
      <c r="S1652" s="499">
        <v>26.819731999999998</v>
      </c>
      <c r="T1652" s="499">
        <v>4.5866534000000003</v>
      </c>
      <c r="U1652" s="499">
        <v>44.513278899999996</v>
      </c>
      <c r="V1652" s="499">
        <v>214.55781500000001</v>
      </c>
      <c r="W1652" s="499">
        <v>30.577884999999998</v>
      </c>
    </row>
    <row r="1653" spans="1:23" customFormat="1" x14ac:dyDescent="0.3">
      <c r="A1653" s="225" t="s">
        <v>987</v>
      </c>
      <c r="B1653" s="496" t="s">
        <v>840</v>
      </c>
      <c r="C1653" s="496" t="s">
        <v>256</v>
      </c>
      <c r="D1653" s="496" t="s">
        <v>536</v>
      </c>
      <c r="E1653" s="497">
        <v>1767.6014</v>
      </c>
      <c r="F1653" s="498">
        <v>0.50509475722298025</v>
      </c>
      <c r="G1653" s="498">
        <v>1.3702400326227395</v>
      </c>
      <c r="H1653" s="498">
        <v>6.3857434147766581E-2</v>
      </c>
      <c r="I1653" s="498">
        <v>2.5274790119537129E-2</v>
      </c>
      <c r="J1653" s="498">
        <v>1.6554339117405087E-2</v>
      </c>
      <c r="K1653" s="498">
        <v>2.8310922360663435E-3</v>
      </c>
      <c r="L1653" s="498">
        <v>2.7472683943337E-2</v>
      </c>
      <c r="M1653" s="498">
        <v>0.13243505011933121</v>
      </c>
      <c r="N1653" s="498">
        <v>1.8874002362749883E-2</v>
      </c>
      <c r="O1653" s="499">
        <v>892.80619999999999</v>
      </c>
      <c r="P1653" s="499">
        <v>2422.0382</v>
      </c>
      <c r="Q1653" s="499">
        <v>112.87449000000001</v>
      </c>
      <c r="R1653" s="499">
        <v>44.675754399999995</v>
      </c>
      <c r="S1653" s="499">
        <v>29.261472999999999</v>
      </c>
      <c r="T1653" s="499">
        <v>5.0042425999999995</v>
      </c>
      <c r="U1653" s="499">
        <v>48.560754600000003</v>
      </c>
      <c r="V1653" s="499">
        <v>234.09237999999999</v>
      </c>
      <c r="W1653" s="499">
        <v>33.361713000000002</v>
      </c>
    </row>
    <row r="1654" spans="1:23" customFormat="1" x14ac:dyDescent="0.3">
      <c r="A1654" s="225" t="s">
        <v>988</v>
      </c>
      <c r="B1654" s="496" t="s">
        <v>840</v>
      </c>
      <c r="C1654" s="496" t="s">
        <v>256</v>
      </c>
      <c r="D1654" s="496" t="s">
        <v>538</v>
      </c>
      <c r="E1654" s="497">
        <v>1929.0789</v>
      </c>
      <c r="F1654" s="498">
        <v>0.49804816174185518</v>
      </c>
      <c r="G1654" s="498">
        <v>1.370235608299899</v>
      </c>
      <c r="H1654" s="498">
        <v>6.3114505062493817E-2</v>
      </c>
      <c r="I1654" s="498">
        <v>2.527205916771989E-2</v>
      </c>
      <c r="J1654" s="498">
        <v>1.6554326523399329E-2</v>
      </c>
      <c r="K1654" s="498">
        <v>2.8310831143298497E-3</v>
      </c>
      <c r="L1654" s="498">
        <v>2.7469766996051848E-2</v>
      </c>
      <c r="M1654" s="498">
        <v>0.13243429286381184</v>
      </c>
      <c r="N1654" s="498">
        <v>1.8873971925150394E-2</v>
      </c>
      <c r="O1654" s="499">
        <v>960.77420000000006</v>
      </c>
      <c r="P1654" s="499">
        <v>2643.2925999999998</v>
      </c>
      <c r="Q1654" s="499">
        <v>121.75286000000001</v>
      </c>
      <c r="R1654" s="499">
        <v>48.7517961</v>
      </c>
      <c r="S1654" s="499">
        <v>31.934601999999998</v>
      </c>
      <c r="T1654" s="499">
        <v>5.4613827000000006</v>
      </c>
      <c r="U1654" s="499">
        <v>52.991347900000001</v>
      </c>
      <c r="V1654" s="499">
        <v>255.47620000000001</v>
      </c>
      <c r="W1654" s="499">
        <v>36.409381000000003</v>
      </c>
    </row>
    <row r="1655" spans="1:23" customFormat="1" x14ac:dyDescent="0.3">
      <c r="A1655" s="225" t="s">
        <v>989</v>
      </c>
      <c r="B1655" s="496" t="s">
        <v>840</v>
      </c>
      <c r="C1655" s="496" t="s">
        <v>256</v>
      </c>
      <c r="D1655" s="496" t="s">
        <v>540</v>
      </c>
      <c r="E1655" s="497">
        <v>2108.8874000000001</v>
      </c>
      <c r="F1655" s="498">
        <v>0.49106647419866978</v>
      </c>
      <c r="G1655" s="498">
        <v>1.370232047476788</v>
      </c>
      <c r="H1655" s="498">
        <v>6.2378593565498089E-2</v>
      </c>
      <c r="I1655" s="498">
        <v>2.5269467350414253E-2</v>
      </c>
      <c r="J1655" s="498">
        <v>1.6554327177449112E-2</v>
      </c>
      <c r="K1655" s="498">
        <v>2.8310852442856834E-3</v>
      </c>
      <c r="L1655" s="498">
        <v>2.7466910798556628E-2</v>
      </c>
      <c r="M1655" s="498">
        <v>0.13243443912652708</v>
      </c>
      <c r="N1655" s="498">
        <v>1.887395363071542E-2</v>
      </c>
      <c r="O1655" s="499">
        <v>1035.6038999999998</v>
      </c>
      <c r="P1655" s="499">
        <v>2889.6651000000002</v>
      </c>
      <c r="Q1655" s="499">
        <v>131.54943</v>
      </c>
      <c r="R1655" s="499">
        <v>53.290461300000004</v>
      </c>
      <c r="S1655" s="499">
        <v>34.911211999999999</v>
      </c>
      <c r="T1655" s="499">
        <v>5.97044</v>
      </c>
      <c r="U1655" s="499">
        <v>57.924622100000015</v>
      </c>
      <c r="V1655" s="499">
        <v>279.28931999999998</v>
      </c>
      <c r="W1655" s="499">
        <v>39.803043000000002</v>
      </c>
    </row>
    <row r="1656" spans="1:23" customFormat="1" x14ac:dyDescent="0.3">
      <c r="A1656" s="225" t="s">
        <v>990</v>
      </c>
      <c r="B1656" s="496" t="s">
        <v>840</v>
      </c>
      <c r="C1656" s="496" t="s">
        <v>256</v>
      </c>
      <c r="D1656" s="496" t="s">
        <v>542</v>
      </c>
      <c r="E1656" s="497">
        <v>2256.4934000000003</v>
      </c>
      <c r="F1656" s="498">
        <v>0.4751516667409707</v>
      </c>
      <c r="G1656" s="498">
        <v>1.2756228314250773</v>
      </c>
      <c r="H1656" s="498">
        <v>6.0340632948449997E-2</v>
      </c>
      <c r="I1656" s="498">
        <v>2.341167295237823E-2</v>
      </c>
      <c r="J1656" s="498">
        <v>1.6554336919398921E-2</v>
      </c>
      <c r="K1656" s="498">
        <v>2.8310873854095913E-3</v>
      </c>
      <c r="L1656" s="498">
        <v>2.5447546711193564E-2</v>
      </c>
      <c r="M1656" s="498">
        <v>0.13243453315662254</v>
      </c>
      <c r="N1656" s="498">
        <v>1.8873963912325199E-2</v>
      </c>
      <c r="O1656" s="499">
        <v>1072.1766</v>
      </c>
      <c r="P1656" s="499">
        <v>2878.4344999999998</v>
      </c>
      <c r="Q1656" s="499">
        <v>136.15823999999998</v>
      </c>
      <c r="R1656" s="499">
        <v>52.8282855</v>
      </c>
      <c r="S1656" s="499">
        <v>37.354752000000005</v>
      </c>
      <c r="T1656" s="499">
        <v>6.3883299999999998</v>
      </c>
      <c r="U1656" s="499">
        <v>57.422221199999989</v>
      </c>
      <c r="V1656" s="499">
        <v>298.83765</v>
      </c>
      <c r="W1656" s="499">
        <v>42.588974999999998</v>
      </c>
    </row>
    <row r="1657" spans="1:23" customFormat="1" x14ac:dyDescent="0.3">
      <c r="A1657" s="225" t="s">
        <v>991</v>
      </c>
      <c r="B1657" s="496" t="s">
        <v>840</v>
      </c>
      <c r="C1657" s="496" t="s">
        <v>256</v>
      </c>
      <c r="D1657" s="496" t="s">
        <v>544</v>
      </c>
      <c r="E1657" s="497">
        <v>2423.4054000000001</v>
      </c>
      <c r="F1657" s="498">
        <v>0.46867028521105053</v>
      </c>
      <c r="G1657" s="498">
        <v>1.2756246643669276</v>
      </c>
      <c r="H1657" s="498">
        <v>5.9657307027540657E-2</v>
      </c>
      <c r="I1657" s="498">
        <v>2.3409277952421828E-2</v>
      </c>
      <c r="J1657" s="498">
        <v>1.6554335894440112E-2</v>
      </c>
      <c r="K1657" s="498">
        <v>2.8310851333417015E-3</v>
      </c>
      <c r="L1657" s="498">
        <v>2.5444921926805971E-2</v>
      </c>
      <c r="M1657" s="498">
        <v>0.13243483323095676</v>
      </c>
      <c r="N1657" s="498">
        <v>1.8874002261445814E-2</v>
      </c>
      <c r="O1657" s="499">
        <v>1135.7781</v>
      </c>
      <c r="P1657" s="499">
        <v>3091.3557000000001</v>
      </c>
      <c r="Q1657" s="499">
        <v>144.57383999999999</v>
      </c>
      <c r="R1657" s="499">
        <v>56.730170600000001</v>
      </c>
      <c r="S1657" s="499">
        <v>40.117866999999997</v>
      </c>
      <c r="T1657" s="499">
        <v>6.8608669999999998</v>
      </c>
      <c r="U1657" s="499">
        <v>61.663361199999997</v>
      </c>
      <c r="V1657" s="499">
        <v>320.94329000000005</v>
      </c>
      <c r="W1657" s="499">
        <v>45.739359</v>
      </c>
    </row>
    <row r="1658" spans="1:23" customFormat="1" x14ac:dyDescent="0.3">
      <c r="A1658" s="225" t="s">
        <v>992</v>
      </c>
      <c r="B1658" s="496" t="s">
        <v>840</v>
      </c>
      <c r="C1658" s="496" t="s">
        <v>256</v>
      </c>
      <c r="D1658" s="496" t="s">
        <v>546</v>
      </c>
      <c r="E1658" s="497">
        <v>2600.9411</v>
      </c>
      <c r="F1658" s="498">
        <v>0.44962060078946037</v>
      </c>
      <c r="G1658" s="498">
        <v>1.1494755878939358</v>
      </c>
      <c r="H1658" s="498">
        <v>5.7168791711584711E-2</v>
      </c>
      <c r="I1658" s="498">
        <v>2.0781986104952545E-2</v>
      </c>
      <c r="J1658" s="498">
        <v>1.6554270683023158E-2</v>
      </c>
      <c r="K1658" s="498">
        <v>2.8310760285959573E-3</v>
      </c>
      <c r="L1658" s="498">
        <v>2.2589243216618787E-2</v>
      </c>
      <c r="M1658" s="498">
        <v>0.1324342638900973</v>
      </c>
      <c r="N1658" s="498">
        <v>1.8873931439662355E-2</v>
      </c>
      <c r="O1658" s="499">
        <v>1169.4367</v>
      </c>
      <c r="P1658" s="499">
        <v>2989.7183</v>
      </c>
      <c r="Q1658" s="499">
        <v>148.69266000000002</v>
      </c>
      <c r="R1658" s="499">
        <v>54.052721799999993</v>
      </c>
      <c r="S1658" s="499">
        <v>43.056683000000007</v>
      </c>
      <c r="T1658" s="499">
        <v>7.3634620000000002</v>
      </c>
      <c r="U1658" s="499">
        <v>58.753291100000006</v>
      </c>
      <c r="V1658" s="499">
        <v>344.45371999999998</v>
      </c>
      <c r="W1658" s="499">
        <v>49.089983999999994</v>
      </c>
    </row>
    <row r="1659" spans="1:23" customFormat="1" x14ac:dyDescent="0.3">
      <c r="A1659" s="225" t="s">
        <v>993</v>
      </c>
      <c r="B1659" s="496" t="s">
        <v>840</v>
      </c>
      <c r="C1659" s="496" t="s">
        <v>256</v>
      </c>
      <c r="D1659" s="496" t="s">
        <v>548</v>
      </c>
      <c r="E1659" s="497">
        <v>2787.4652999999998</v>
      </c>
      <c r="F1659" s="498">
        <v>0.44363264360636168</v>
      </c>
      <c r="G1659" s="498">
        <v>1.1494799235707076</v>
      </c>
      <c r="H1659" s="498">
        <v>5.6537550440538223E-2</v>
      </c>
      <c r="I1659" s="498">
        <v>2.077979532157764E-2</v>
      </c>
      <c r="J1659" s="498">
        <v>1.6554299707336267E-2</v>
      </c>
      <c r="K1659" s="498">
        <v>2.8310809824251444E-3</v>
      </c>
      <c r="L1659" s="498">
        <v>2.2586797582735831E-2</v>
      </c>
      <c r="M1659" s="498">
        <v>0.13243424052668926</v>
      </c>
      <c r="N1659" s="498">
        <v>1.8873969121696331E-2</v>
      </c>
      <c r="O1659" s="499">
        <v>1236.6106</v>
      </c>
      <c r="P1659" s="499">
        <v>3204.1353999999997</v>
      </c>
      <c r="Q1659" s="499">
        <v>157.59646000000001</v>
      </c>
      <c r="R1659" s="499">
        <v>57.922958400000006</v>
      </c>
      <c r="S1659" s="499">
        <v>46.144535999999995</v>
      </c>
      <c r="T1659" s="499">
        <v>7.89154</v>
      </c>
      <c r="U1659" s="499">
        <v>62.959914500000004</v>
      </c>
      <c r="V1659" s="499">
        <v>369.15585000000004</v>
      </c>
      <c r="W1659" s="499">
        <v>52.610533999999994</v>
      </c>
    </row>
    <row r="1660" spans="1:23" customFormat="1" x14ac:dyDescent="0.3">
      <c r="A1660" s="225" t="s">
        <v>994</v>
      </c>
      <c r="B1660" s="496" t="s">
        <v>840</v>
      </c>
      <c r="C1660" s="496" t="s">
        <v>256</v>
      </c>
      <c r="D1660" s="496" t="s">
        <v>550</v>
      </c>
      <c r="E1660" s="497">
        <v>3008.3797</v>
      </c>
      <c r="F1660" s="498">
        <v>0.42504099465901857</v>
      </c>
      <c r="G1660" s="498">
        <v>1.0233314298723664</v>
      </c>
      <c r="H1660" s="498">
        <v>5.4097316904511757E-2</v>
      </c>
      <c r="I1660" s="498">
        <v>1.8364009868834043E-2</v>
      </c>
      <c r="J1660" s="498">
        <v>1.6554312608877131E-2</v>
      </c>
      <c r="K1660" s="498">
        <v>2.8310814622236678E-3</v>
      </c>
      <c r="L1660" s="498">
        <v>1.9960895328471999E-2</v>
      </c>
      <c r="M1660" s="498">
        <v>0.13243434663516709</v>
      </c>
      <c r="N1660" s="498">
        <v>1.8873998850610516E-2</v>
      </c>
      <c r="O1660" s="499">
        <v>1278.6846999999998</v>
      </c>
      <c r="P1660" s="499">
        <v>3078.5695000000005</v>
      </c>
      <c r="Q1660" s="499">
        <v>162.74527</v>
      </c>
      <c r="R1660" s="499">
        <v>55.245914499999998</v>
      </c>
      <c r="S1660" s="499">
        <v>49.801658000000003</v>
      </c>
      <c r="T1660" s="499">
        <v>8.5169679999999985</v>
      </c>
      <c r="U1660" s="499">
        <v>60.049952299999994</v>
      </c>
      <c r="V1660" s="499">
        <v>398.4128</v>
      </c>
      <c r="W1660" s="499">
        <v>56.780155000000008</v>
      </c>
    </row>
    <row r="1661" spans="1:23" customFormat="1" x14ac:dyDescent="0.3">
      <c r="A1661" s="225" t="s">
        <v>995</v>
      </c>
      <c r="B1661" s="496" t="s">
        <v>840</v>
      </c>
      <c r="C1661" s="496" t="s">
        <v>256</v>
      </c>
      <c r="D1661" s="496" t="s">
        <v>552</v>
      </c>
      <c r="E1661" s="497">
        <v>3195.7519000000002</v>
      </c>
      <c r="F1661" s="498">
        <v>0.41951229067563101</v>
      </c>
      <c r="G1661" s="498">
        <v>1.0233313793852392</v>
      </c>
      <c r="H1661" s="498">
        <v>5.3514463998284717E-2</v>
      </c>
      <c r="I1661" s="498">
        <v>1.8361935105162572E-2</v>
      </c>
      <c r="J1661" s="498">
        <v>1.6554312617321761E-2</v>
      </c>
      <c r="K1661" s="498">
        <v>2.8310846032822503E-3</v>
      </c>
      <c r="L1661" s="498">
        <v>1.9958713253053217E-2</v>
      </c>
      <c r="M1661" s="498">
        <v>0.1324346392471831</v>
      </c>
      <c r="N1661" s="498">
        <v>1.8873972663522472E-2</v>
      </c>
      <c r="O1661" s="499">
        <v>1340.6572000000001</v>
      </c>
      <c r="P1661" s="499">
        <v>3270.3131999999996</v>
      </c>
      <c r="Q1661" s="499">
        <v>171.01894999999999</v>
      </c>
      <c r="R1661" s="499">
        <v>58.680188999999999</v>
      </c>
      <c r="S1661" s="499">
        <v>52.903475999999998</v>
      </c>
      <c r="T1661" s="499">
        <v>9.0474439999999987</v>
      </c>
      <c r="U1661" s="499">
        <v>63.783095799999998</v>
      </c>
      <c r="V1661" s="499">
        <v>423.22825</v>
      </c>
      <c r="W1661" s="499">
        <v>60.316534000000004</v>
      </c>
    </row>
    <row r="1662" spans="1:23" customFormat="1" x14ac:dyDescent="0.3">
      <c r="A1662" s="225" t="s">
        <v>996</v>
      </c>
      <c r="B1662" s="496" t="s">
        <v>840</v>
      </c>
      <c r="C1662" s="496" t="s">
        <v>256</v>
      </c>
      <c r="D1662" s="496" t="s">
        <v>554</v>
      </c>
      <c r="E1662" s="497">
        <v>3369.6283000000003</v>
      </c>
      <c r="F1662" s="498">
        <v>0.39948456629474532</v>
      </c>
      <c r="G1662" s="498">
        <v>0.88141528844590955</v>
      </c>
      <c r="H1662" s="498">
        <v>5.0862933457675431E-2</v>
      </c>
      <c r="I1662" s="498">
        <v>1.555395560988136E-2</v>
      </c>
      <c r="J1662" s="498">
        <v>1.6554337165318796E-2</v>
      </c>
      <c r="K1662" s="498">
        <v>2.8310870371073271E-3</v>
      </c>
      <c r="L1662" s="498">
        <v>1.6906530402774692E-2</v>
      </c>
      <c r="M1662" s="498">
        <v>0.13243473768308509</v>
      </c>
      <c r="N1662" s="498">
        <v>1.8873974912900628E-2</v>
      </c>
      <c r="O1662" s="499">
        <v>1346.1145000000001</v>
      </c>
      <c r="P1662" s="499">
        <v>2970.0419000000002</v>
      </c>
      <c r="Q1662" s="499">
        <v>171.38918000000001</v>
      </c>
      <c r="R1662" s="499">
        <v>52.411048999999998</v>
      </c>
      <c r="S1662" s="499">
        <v>55.781962999999998</v>
      </c>
      <c r="T1662" s="499">
        <v>9.5397110000000005</v>
      </c>
      <c r="U1662" s="499">
        <v>56.968723300000001</v>
      </c>
      <c r="V1662" s="499">
        <v>446.25583999999998</v>
      </c>
      <c r="W1662" s="499">
        <v>63.598280000000003</v>
      </c>
    </row>
    <row r="1663" spans="1:23" customFormat="1" x14ac:dyDescent="0.3">
      <c r="A1663" s="225" t="s">
        <v>997</v>
      </c>
      <c r="B1663" s="496" t="s">
        <v>840</v>
      </c>
      <c r="C1663" s="496" t="s">
        <v>256</v>
      </c>
      <c r="D1663" s="496" t="s">
        <v>556</v>
      </c>
      <c r="E1663" s="497">
        <v>3543.0416</v>
      </c>
      <c r="F1663" s="498">
        <v>0.39417087284552343</v>
      </c>
      <c r="G1663" s="498">
        <v>0.88141629497096508</v>
      </c>
      <c r="H1663" s="498">
        <v>5.0302717303686191E-2</v>
      </c>
      <c r="I1663" s="498">
        <v>1.5551935066187199E-2</v>
      </c>
      <c r="J1663" s="498">
        <v>1.6554311414237983E-2</v>
      </c>
      <c r="K1663" s="498">
        <v>2.8310807866325925E-3</v>
      </c>
      <c r="L1663" s="498">
        <v>1.6904345887443151E-2</v>
      </c>
      <c r="M1663" s="498">
        <v>0.13243453026348886</v>
      </c>
      <c r="N1663" s="498">
        <v>1.8873975400119491E-2</v>
      </c>
      <c r="O1663" s="499">
        <v>1396.5637999999999</v>
      </c>
      <c r="P1663" s="499">
        <v>3122.8946000000001</v>
      </c>
      <c r="Q1663" s="499">
        <v>178.22462000000002</v>
      </c>
      <c r="R1663" s="499">
        <v>55.101152900000002</v>
      </c>
      <c r="S1663" s="499">
        <v>58.652614</v>
      </c>
      <c r="T1663" s="499">
        <v>10.030636999999999</v>
      </c>
      <c r="U1663" s="499">
        <v>59.892800700000002</v>
      </c>
      <c r="V1663" s="499">
        <v>469.22104999999999</v>
      </c>
      <c r="W1663" s="499">
        <v>66.871279999999999</v>
      </c>
    </row>
    <row r="1664" spans="1:23" customFormat="1" x14ac:dyDescent="0.3">
      <c r="A1664" s="225" t="s">
        <v>998</v>
      </c>
      <c r="B1664" s="496" t="s">
        <v>840</v>
      </c>
      <c r="C1664" s="496" t="s">
        <v>256</v>
      </c>
      <c r="D1664" s="496" t="s">
        <v>558</v>
      </c>
      <c r="E1664" s="497">
        <v>3777.549</v>
      </c>
      <c r="F1664" s="498">
        <v>0.38919272787725584</v>
      </c>
      <c r="G1664" s="498">
        <v>0.88141448330650374</v>
      </c>
      <c r="H1664" s="498">
        <v>4.9777956553310104E-2</v>
      </c>
      <c r="I1664" s="498">
        <v>1.5550090309880825E-2</v>
      </c>
      <c r="J1664" s="498">
        <v>1.655429327323087E-2</v>
      </c>
      <c r="K1664" s="498">
        <v>2.8310785644342401E-3</v>
      </c>
      <c r="L1664" s="498">
        <v>1.6902306998532648E-2</v>
      </c>
      <c r="M1664" s="498">
        <v>0.13243439330634757</v>
      </c>
      <c r="N1664" s="498">
        <v>1.8873957690555439E-2</v>
      </c>
      <c r="O1664" s="499">
        <v>1470.1945999999998</v>
      </c>
      <c r="P1664" s="499">
        <v>3329.5863999999997</v>
      </c>
      <c r="Q1664" s="499">
        <v>188.03867000000002</v>
      </c>
      <c r="R1664" s="499">
        <v>58.741228100000001</v>
      </c>
      <c r="S1664" s="499">
        <v>62.534653999999996</v>
      </c>
      <c r="T1664" s="499">
        <v>10.694538</v>
      </c>
      <c r="U1664" s="499">
        <v>63.849292900000002</v>
      </c>
      <c r="V1664" s="499">
        <v>500.27740999999997</v>
      </c>
      <c r="W1664" s="499">
        <v>71.297300000000007</v>
      </c>
    </row>
    <row r="1665" spans="1:23" customFormat="1" x14ac:dyDescent="0.3">
      <c r="A1665" s="225" t="s">
        <v>999</v>
      </c>
      <c r="B1665" s="496" t="s">
        <v>840</v>
      </c>
      <c r="C1665" s="496" t="s">
        <v>257</v>
      </c>
      <c r="D1665" s="496" t="s">
        <v>691</v>
      </c>
      <c r="E1665" s="497">
        <v>35224.233560000001</v>
      </c>
      <c r="F1665" s="498">
        <v>1.4372159354089862</v>
      </c>
      <c r="G1665" s="498">
        <v>1.826470181856102</v>
      </c>
      <c r="H1665" s="498">
        <v>0.27432576227784927</v>
      </c>
      <c r="I1665" s="498">
        <v>7.2688766585614267E-2</v>
      </c>
      <c r="J1665" s="498">
        <v>1.3834943169732944E-2</v>
      </c>
      <c r="K1665" s="498">
        <v>2.5796876756798339E-3</v>
      </c>
      <c r="L1665" s="498">
        <v>7.9009812919262262E-2</v>
      </c>
      <c r="M1665" s="498">
        <v>0.11067951106329198</v>
      </c>
      <c r="N1665" s="498">
        <v>1.7198008023882751E-2</v>
      </c>
      <c r="O1665" s="499">
        <v>50624.829785000002</v>
      </c>
      <c r="P1665" s="499">
        <v>64336.012276075009</v>
      </c>
      <c r="Q1665" s="499">
        <v>9662.9147220000013</v>
      </c>
      <c r="R1665" s="499">
        <v>2560.4060914000006</v>
      </c>
      <c r="S1665" s="499">
        <v>487.32526949999993</v>
      </c>
      <c r="T1665" s="499">
        <v>90.867521199999999</v>
      </c>
      <c r="U1665" s="499">
        <v>2783.0601037999995</v>
      </c>
      <c r="V1665" s="499">
        <v>3898.6009480000007</v>
      </c>
      <c r="W1665" s="499">
        <v>605.7866514000001</v>
      </c>
    </row>
    <row r="1666" spans="1:23" customFormat="1" x14ac:dyDescent="0.3">
      <c r="A1666" s="225" t="s">
        <v>1000</v>
      </c>
      <c r="B1666" s="496" t="s">
        <v>840</v>
      </c>
      <c r="C1666" s="496" t="s">
        <v>257</v>
      </c>
      <c r="D1666" s="496" t="s">
        <v>500</v>
      </c>
      <c r="E1666" s="497">
        <v>307.71170000000001</v>
      </c>
      <c r="F1666" s="498">
        <v>4.1393379127280499</v>
      </c>
      <c r="G1666" s="498">
        <v>14.312133859157774</v>
      </c>
      <c r="H1666" s="498">
        <v>1.6326636588728993</v>
      </c>
      <c r="I1666" s="498">
        <v>1.0285273098162988</v>
      </c>
      <c r="J1666" s="498">
        <v>1.3834994899446462E-2</v>
      </c>
      <c r="K1666" s="498">
        <v>2.5797039891560835E-3</v>
      </c>
      <c r="L1666" s="498">
        <v>1.117970018689572</v>
      </c>
      <c r="M1666" s="498">
        <v>0.11067976290794274</v>
      </c>
      <c r="N1666" s="498">
        <v>1.7198094840072706E-2</v>
      </c>
      <c r="O1666" s="499">
        <v>1273.722706</v>
      </c>
      <c r="P1666" s="499">
        <v>4404.011040428999</v>
      </c>
      <c r="Q1666" s="499">
        <v>502.38970999999998</v>
      </c>
      <c r="R1666" s="499">
        <v>316.48988700000001</v>
      </c>
      <c r="S1666" s="499">
        <v>4.2571897999999999</v>
      </c>
      <c r="T1666" s="499">
        <v>0.79380510000000004</v>
      </c>
      <c r="U1666" s="499">
        <v>344.01245499999999</v>
      </c>
      <c r="V1666" s="499">
        <v>34.057458000000004</v>
      </c>
      <c r="W1666" s="499">
        <v>5.2920550000000004</v>
      </c>
    </row>
    <row r="1667" spans="1:23" customFormat="1" x14ac:dyDescent="0.3">
      <c r="A1667" s="225" t="s">
        <v>1001</v>
      </c>
      <c r="B1667" s="496" t="s">
        <v>840</v>
      </c>
      <c r="C1667" s="496" t="s">
        <v>257</v>
      </c>
      <c r="D1667" s="496" t="s">
        <v>502</v>
      </c>
      <c r="E1667" s="497">
        <v>287.67090999999994</v>
      </c>
      <c r="F1667" s="498">
        <v>4.1393654123734658</v>
      </c>
      <c r="G1667" s="498">
        <v>13.020111214846162</v>
      </c>
      <c r="H1667" s="498">
        <v>1.6326671925221781</v>
      </c>
      <c r="I1667" s="498">
        <v>0.45476909361464468</v>
      </c>
      <c r="J1667" s="498">
        <v>1.3835095804438483E-2</v>
      </c>
      <c r="K1667" s="498">
        <v>2.5797127001823028E-3</v>
      </c>
      <c r="L1667" s="498">
        <v>0.49431582428685616</v>
      </c>
      <c r="M1667" s="498">
        <v>0.11068069065447045</v>
      </c>
      <c r="N1667" s="498">
        <v>1.7198184202914371E-2</v>
      </c>
      <c r="O1667" s="499">
        <v>1190.7750149999999</v>
      </c>
      <c r="P1667" s="499">
        <v>3745.5072414760002</v>
      </c>
      <c r="Q1667" s="499">
        <v>469.67085700000007</v>
      </c>
      <c r="R1667" s="499">
        <v>130.82383899999999</v>
      </c>
      <c r="S1667" s="499">
        <v>3.9799545999999997</v>
      </c>
      <c r="T1667" s="499">
        <v>0.74210830000000005</v>
      </c>
      <c r="U1667" s="499">
        <v>142.20028299999998</v>
      </c>
      <c r="V1667" s="499">
        <v>31.839615000000002</v>
      </c>
      <c r="W1667" s="499">
        <v>4.9474173000000006</v>
      </c>
    </row>
    <row r="1668" spans="1:23" customFormat="1" x14ac:dyDescent="0.3">
      <c r="A1668" s="225" t="s">
        <v>1002</v>
      </c>
      <c r="B1668" s="496" t="s">
        <v>840</v>
      </c>
      <c r="C1668" s="496" t="s">
        <v>257</v>
      </c>
      <c r="D1668" s="496" t="s">
        <v>504</v>
      </c>
      <c r="E1668" s="497">
        <v>324.86420000000004</v>
      </c>
      <c r="F1668" s="498">
        <v>4.1393624813075727</v>
      </c>
      <c r="G1668" s="498">
        <v>7.3510864203873467</v>
      </c>
      <c r="H1668" s="498">
        <v>1.6326566762357935</v>
      </c>
      <c r="I1668" s="498">
        <v>0.45477154761897415</v>
      </c>
      <c r="J1668" s="498">
        <v>1.3835193905638109E-2</v>
      </c>
      <c r="K1668" s="498">
        <v>2.5797588653966794E-3</v>
      </c>
      <c r="L1668" s="498">
        <v>0.49431807198207744</v>
      </c>
      <c r="M1668" s="498">
        <v>0.11068142626980748</v>
      </c>
      <c r="N1668" s="498">
        <v>1.7198478933659046E-2</v>
      </c>
      <c r="O1668" s="499">
        <v>1344.7306809999998</v>
      </c>
      <c r="P1668" s="499">
        <v>2388.1048090899994</v>
      </c>
      <c r="Q1668" s="499">
        <v>530.39170500000012</v>
      </c>
      <c r="R1668" s="499">
        <v>147.73899499999996</v>
      </c>
      <c r="S1668" s="499">
        <v>4.4945592000000003</v>
      </c>
      <c r="T1668" s="499">
        <v>0.83807129999999996</v>
      </c>
      <c r="U1668" s="499">
        <v>160.58624500000002</v>
      </c>
      <c r="V1668" s="499">
        <v>35.956432999999997</v>
      </c>
      <c r="W1668" s="499">
        <v>5.5871700999999998</v>
      </c>
    </row>
    <row r="1669" spans="1:23" customFormat="1" x14ac:dyDescent="0.3">
      <c r="A1669" s="225" t="s">
        <v>1003</v>
      </c>
      <c r="B1669" s="496" t="s">
        <v>840</v>
      </c>
      <c r="C1669" s="496" t="s">
        <v>257</v>
      </c>
      <c r="D1669" s="496" t="s">
        <v>506</v>
      </c>
      <c r="E1669" s="497">
        <v>366.02969999999999</v>
      </c>
      <c r="F1669" s="498">
        <v>4.1393784630045056</v>
      </c>
      <c r="G1669" s="498">
        <v>7.3510913451285518</v>
      </c>
      <c r="H1669" s="498">
        <v>1.6326510662932541</v>
      </c>
      <c r="I1669" s="498">
        <v>0.45477123850878765</v>
      </c>
      <c r="J1669" s="498">
        <v>1.3835321286769901E-2</v>
      </c>
      <c r="K1669" s="498">
        <v>2.5797780890457799E-3</v>
      </c>
      <c r="L1669" s="498">
        <v>0.49431828072967848</v>
      </c>
      <c r="M1669" s="498">
        <v>0.11068246101340957</v>
      </c>
      <c r="N1669" s="498">
        <v>1.7198593447471613E-2</v>
      </c>
      <c r="O1669" s="499">
        <v>1515.1354570000003</v>
      </c>
      <c r="P1669" s="499">
        <v>2690.7177597300001</v>
      </c>
      <c r="Q1669" s="499">
        <v>597.59877999999992</v>
      </c>
      <c r="R1669" s="499">
        <v>166.45977999999999</v>
      </c>
      <c r="S1669" s="499">
        <v>5.0641385000000003</v>
      </c>
      <c r="T1669" s="499">
        <v>0.9442754000000001</v>
      </c>
      <c r="U1669" s="499">
        <v>180.93517199999999</v>
      </c>
      <c r="V1669" s="499">
        <v>40.513068000000004</v>
      </c>
      <c r="W1669" s="499">
        <v>6.2951959999999998</v>
      </c>
    </row>
    <row r="1670" spans="1:23" customFormat="1" x14ac:dyDescent="0.3">
      <c r="A1670" s="225" t="s">
        <v>1004</v>
      </c>
      <c r="B1670" s="496" t="s">
        <v>840</v>
      </c>
      <c r="C1670" s="496" t="s">
        <v>257</v>
      </c>
      <c r="D1670" s="496" t="s">
        <v>508</v>
      </c>
      <c r="E1670" s="497">
        <v>415.46195</v>
      </c>
      <c r="F1670" s="498">
        <v>4.1393437666193016</v>
      </c>
      <c r="G1670" s="498">
        <v>7.351046923214029</v>
      </c>
      <c r="H1670" s="498">
        <v>1.6326614603334917</v>
      </c>
      <c r="I1670" s="498">
        <v>0.45477034659852716</v>
      </c>
      <c r="J1670" s="498">
        <v>1.3835062392596962E-2</v>
      </c>
      <c r="K1670" s="498">
        <v>2.5797286610723317E-3</v>
      </c>
      <c r="L1670" s="498">
        <v>0.49431737611591142</v>
      </c>
      <c r="M1670" s="498">
        <v>0.110680609860903</v>
      </c>
      <c r="N1670" s="498">
        <v>1.7198272910431391E-2</v>
      </c>
      <c r="O1670" s="499">
        <v>1719.7398330000001</v>
      </c>
      <c r="P1670" s="499">
        <v>3054.0802892600009</v>
      </c>
      <c r="Q1670" s="499">
        <v>678.30871400000012</v>
      </c>
      <c r="R1670" s="499">
        <v>188.93977499999997</v>
      </c>
      <c r="S1670" s="499">
        <v>5.7479419999999992</v>
      </c>
      <c r="T1670" s="499">
        <v>1.0717791000000001</v>
      </c>
      <c r="U1670" s="499">
        <v>205.37006099999999</v>
      </c>
      <c r="V1670" s="499">
        <v>45.983581999999991</v>
      </c>
      <c r="W1670" s="499">
        <v>7.1452280000000004</v>
      </c>
    </row>
    <row r="1671" spans="1:23" customFormat="1" x14ac:dyDescent="0.3">
      <c r="A1671" s="225" t="s">
        <v>1005</v>
      </c>
      <c r="B1671" s="496" t="s">
        <v>840</v>
      </c>
      <c r="C1671" s="496" t="s">
        <v>257</v>
      </c>
      <c r="D1671" s="496" t="s">
        <v>510</v>
      </c>
      <c r="E1671" s="497">
        <v>471.12040000000002</v>
      </c>
      <c r="F1671" s="498">
        <v>4.1393558525591336</v>
      </c>
      <c r="G1671" s="498">
        <v>7.351031160994089</v>
      </c>
      <c r="H1671" s="498">
        <v>1.6326641385089671</v>
      </c>
      <c r="I1671" s="498">
        <v>0.45476935619854281</v>
      </c>
      <c r="J1671" s="498">
        <v>1.3835128769630861E-2</v>
      </c>
      <c r="K1671" s="498">
        <v>2.5797239941212483E-3</v>
      </c>
      <c r="L1671" s="498">
        <v>0.49431766486868339</v>
      </c>
      <c r="M1671" s="498">
        <v>0.11068099577093243</v>
      </c>
      <c r="N1671" s="498">
        <v>1.7198232129196696E-2</v>
      </c>
      <c r="O1671" s="499">
        <v>1950.1349850000001</v>
      </c>
      <c r="P1671" s="499">
        <v>3463.2207409799998</v>
      </c>
      <c r="Q1671" s="499">
        <v>769.18138199999999</v>
      </c>
      <c r="R1671" s="499">
        <v>214.25112099999998</v>
      </c>
      <c r="S1671" s="499">
        <v>6.5180113999999998</v>
      </c>
      <c r="T1671" s="499">
        <v>1.2153606000000001</v>
      </c>
      <c r="U1671" s="499">
        <v>232.88313600000006</v>
      </c>
      <c r="V1671" s="499">
        <v>52.144075000000001</v>
      </c>
      <c r="W1671" s="499">
        <v>8.1024379999999994</v>
      </c>
    </row>
    <row r="1672" spans="1:23" customFormat="1" x14ac:dyDescent="0.3">
      <c r="A1672" s="225" t="s">
        <v>1006</v>
      </c>
      <c r="B1672" s="496" t="s">
        <v>840</v>
      </c>
      <c r="C1672" s="496" t="s">
        <v>257</v>
      </c>
      <c r="D1672" s="496" t="s">
        <v>512</v>
      </c>
      <c r="E1672" s="497">
        <v>521.94060000000002</v>
      </c>
      <c r="F1672" s="498">
        <v>3.2241331676439811</v>
      </c>
      <c r="G1672" s="498">
        <v>5.7886895055490983</v>
      </c>
      <c r="H1672" s="498">
        <v>0.93960836539636883</v>
      </c>
      <c r="I1672" s="498">
        <v>0.41031738477520241</v>
      </c>
      <c r="J1672" s="498">
        <v>1.3835079892232947E-2</v>
      </c>
      <c r="K1672" s="498">
        <v>2.5797219070522585E-3</v>
      </c>
      <c r="L1672" s="498">
        <v>0.44599899682071104</v>
      </c>
      <c r="M1672" s="498">
        <v>0.11068060043614157</v>
      </c>
      <c r="N1672" s="498">
        <v>1.7198160097145154E-2</v>
      </c>
      <c r="O1672" s="499">
        <v>1682.806</v>
      </c>
      <c r="P1672" s="499">
        <v>3021.3520737399999</v>
      </c>
      <c r="Q1672" s="499">
        <v>490.41975400000001</v>
      </c>
      <c r="R1672" s="499">
        <v>214.16130200000001</v>
      </c>
      <c r="S1672" s="499">
        <v>7.2210899</v>
      </c>
      <c r="T1672" s="499">
        <v>1.3464616</v>
      </c>
      <c r="U1672" s="499">
        <v>232.78498400000001</v>
      </c>
      <c r="V1672" s="499">
        <v>57.768698999999998</v>
      </c>
      <c r="W1672" s="499">
        <v>8.9764180000000007</v>
      </c>
    </row>
    <row r="1673" spans="1:23" customFormat="1" x14ac:dyDescent="0.3">
      <c r="A1673" s="225" t="s">
        <v>1007</v>
      </c>
      <c r="B1673" s="496" t="s">
        <v>840</v>
      </c>
      <c r="C1673" s="496" t="s">
        <v>257</v>
      </c>
      <c r="D1673" s="496" t="s">
        <v>514</v>
      </c>
      <c r="E1673" s="497">
        <v>581.20939999999996</v>
      </c>
      <c r="F1673" s="498">
        <v>3.2241286858058391</v>
      </c>
      <c r="G1673" s="498">
        <v>5.7886992111793107</v>
      </c>
      <c r="H1673" s="498">
        <v>0.93961126058869671</v>
      </c>
      <c r="I1673" s="498">
        <v>0.41031887130524736</v>
      </c>
      <c r="J1673" s="498">
        <v>1.3835057037962567E-2</v>
      </c>
      <c r="K1673" s="498">
        <v>2.5797125786334494E-3</v>
      </c>
      <c r="L1673" s="498">
        <v>0.4459997567141894</v>
      </c>
      <c r="M1673" s="498">
        <v>0.11068056022493787</v>
      </c>
      <c r="N1673" s="498">
        <v>1.7198166443970112E-2</v>
      </c>
      <c r="O1673" s="499">
        <v>1873.8938990000001</v>
      </c>
      <c r="P1673" s="499">
        <v>3364.4463953100003</v>
      </c>
      <c r="Q1673" s="499">
        <v>546.11089700000002</v>
      </c>
      <c r="R1673" s="499">
        <v>238.48118500000001</v>
      </c>
      <c r="S1673" s="499">
        <v>8.0410652000000002</v>
      </c>
      <c r="T1673" s="499">
        <v>1.4993531999999998</v>
      </c>
      <c r="U1673" s="499">
        <v>259.21925099999999</v>
      </c>
      <c r="V1673" s="499">
        <v>64.328581999999997</v>
      </c>
      <c r="W1673" s="499">
        <v>9.9957360000000008</v>
      </c>
    </row>
    <row r="1674" spans="1:23" customFormat="1" x14ac:dyDescent="0.3">
      <c r="A1674" s="225" t="s">
        <v>1008</v>
      </c>
      <c r="B1674" s="496" t="s">
        <v>840</v>
      </c>
      <c r="C1674" s="496" t="s">
        <v>257</v>
      </c>
      <c r="D1674" s="496" t="s">
        <v>516</v>
      </c>
      <c r="E1674" s="497">
        <v>634.16499999999996</v>
      </c>
      <c r="F1674" s="498">
        <v>3.2241200239685255</v>
      </c>
      <c r="G1674" s="498">
        <v>5.7887012282134771</v>
      </c>
      <c r="H1674" s="498">
        <v>0.93960802314854974</v>
      </c>
      <c r="I1674" s="498">
        <v>0.41031925129895219</v>
      </c>
      <c r="J1674" s="498">
        <v>1.3835196518256293E-2</v>
      </c>
      <c r="K1674" s="498">
        <v>2.5797593686185775E-3</v>
      </c>
      <c r="L1674" s="498">
        <v>0.44599976189162138</v>
      </c>
      <c r="M1674" s="498">
        <v>0.11068156867692162</v>
      </c>
      <c r="N1674" s="498">
        <v>1.7198449930223205E-2</v>
      </c>
      <c r="O1674" s="499">
        <v>2044.6240749999999</v>
      </c>
      <c r="P1674" s="499">
        <v>3670.9917143899997</v>
      </c>
      <c r="Q1674" s="499">
        <v>595.86652200000003</v>
      </c>
      <c r="R1674" s="499">
        <v>260.21010799999999</v>
      </c>
      <c r="S1674" s="499">
        <v>8.7737974000000012</v>
      </c>
      <c r="T1674" s="499">
        <v>1.6359931000000001</v>
      </c>
      <c r="U1674" s="499">
        <v>282.83743900000007</v>
      </c>
      <c r="V1674" s="499">
        <v>70.190376999999998</v>
      </c>
      <c r="W1674" s="499">
        <v>10.906654999999999</v>
      </c>
    </row>
    <row r="1675" spans="1:23" customFormat="1" x14ac:dyDescent="0.3">
      <c r="A1675" s="225" t="s">
        <v>1009</v>
      </c>
      <c r="B1675" s="496" t="s">
        <v>840</v>
      </c>
      <c r="C1675" s="496" t="s">
        <v>257</v>
      </c>
      <c r="D1675" s="496" t="s">
        <v>518</v>
      </c>
      <c r="E1675" s="497">
        <v>691.77359999999999</v>
      </c>
      <c r="F1675" s="498">
        <v>3.2241420950438124</v>
      </c>
      <c r="G1675" s="498">
        <v>5.7887033296298096</v>
      </c>
      <c r="H1675" s="498">
        <v>0.93961034506086971</v>
      </c>
      <c r="I1675" s="498">
        <v>0.4103176313753516</v>
      </c>
      <c r="J1675" s="498">
        <v>1.3835128718413078E-2</v>
      </c>
      <c r="K1675" s="498">
        <v>2.5797195787754844E-3</v>
      </c>
      <c r="L1675" s="498">
        <v>0.44599934573970434</v>
      </c>
      <c r="M1675" s="498">
        <v>0.11068109855594373</v>
      </c>
      <c r="N1675" s="498">
        <v>1.7198237978436878E-2</v>
      </c>
      <c r="O1675" s="499">
        <v>2230.3763840000001</v>
      </c>
      <c r="P1675" s="499">
        <v>4004.4721416699999</v>
      </c>
      <c r="Q1675" s="499">
        <v>649.99763100000007</v>
      </c>
      <c r="R1675" s="499">
        <v>283.84690499999994</v>
      </c>
      <c r="S1675" s="499">
        <v>9.5707768000000009</v>
      </c>
      <c r="T1675" s="499">
        <v>1.7845819000000003</v>
      </c>
      <c r="U1675" s="499">
        <v>308.53057299999995</v>
      </c>
      <c r="V1675" s="499">
        <v>76.566261999999995</v>
      </c>
      <c r="W1675" s="499">
        <v>11.897287000000002</v>
      </c>
    </row>
    <row r="1676" spans="1:23" customFormat="1" x14ac:dyDescent="0.3">
      <c r="A1676" s="225" t="s">
        <v>1010</v>
      </c>
      <c r="B1676" s="496" t="s">
        <v>840</v>
      </c>
      <c r="C1676" s="496" t="s">
        <v>257</v>
      </c>
      <c r="D1676" s="496" t="s">
        <v>520</v>
      </c>
      <c r="E1676" s="497">
        <v>752.43830000000003</v>
      </c>
      <c r="F1676" s="498">
        <v>1.3239923326603655</v>
      </c>
      <c r="G1676" s="498">
        <v>2.9395243570137248</v>
      </c>
      <c r="H1676" s="498">
        <v>0.15825022463635888</v>
      </c>
      <c r="I1676" s="498">
        <v>1.6768474837073017E-2</v>
      </c>
      <c r="J1676" s="498">
        <v>1.3835073653215152E-2</v>
      </c>
      <c r="K1676" s="498">
        <v>2.5797077315176543E-3</v>
      </c>
      <c r="L1676" s="498">
        <v>1.822663758609842E-2</v>
      </c>
      <c r="M1676" s="498">
        <v>0.11068053952064909</v>
      </c>
      <c r="N1676" s="498">
        <v>1.7198106475972846E-2</v>
      </c>
      <c r="O1676" s="499">
        <v>996.22253999999998</v>
      </c>
      <c r="P1676" s="499">
        <v>2211.8107100000002</v>
      </c>
      <c r="Q1676" s="499">
        <v>119.07352999999999</v>
      </c>
      <c r="R1676" s="499">
        <v>12.617242699999998</v>
      </c>
      <c r="S1676" s="499">
        <v>10.410039299999999</v>
      </c>
      <c r="T1676" s="499">
        <v>1.9410709000000002</v>
      </c>
      <c r="U1676" s="499">
        <v>13.714420199999999</v>
      </c>
      <c r="V1676" s="499">
        <v>83.280277000000012</v>
      </c>
      <c r="W1676" s="499">
        <v>12.940513999999999</v>
      </c>
    </row>
    <row r="1677" spans="1:23" customFormat="1" x14ac:dyDescent="0.3">
      <c r="A1677" s="225" t="s">
        <v>1011</v>
      </c>
      <c r="B1677" s="496" t="s">
        <v>840</v>
      </c>
      <c r="C1677" s="496" t="s">
        <v>257</v>
      </c>
      <c r="D1677" s="496" t="s">
        <v>522</v>
      </c>
      <c r="E1677" s="497">
        <v>821.63139999999999</v>
      </c>
      <c r="F1677" s="498">
        <v>1.3240054238433436</v>
      </c>
      <c r="G1677" s="498">
        <v>2.9395233312650904</v>
      </c>
      <c r="H1677" s="498">
        <v>0.15825028108711522</v>
      </c>
      <c r="I1677" s="498">
        <v>1.6768485479011632E-2</v>
      </c>
      <c r="J1677" s="498">
        <v>1.3835243151612754E-2</v>
      </c>
      <c r="K1677" s="498">
        <v>2.579733685932646E-3</v>
      </c>
      <c r="L1677" s="498">
        <v>1.8226673299000015E-2</v>
      </c>
      <c r="M1677" s="498">
        <v>0.11068158787504957</v>
      </c>
      <c r="N1677" s="498">
        <v>1.7198275285000061E-2</v>
      </c>
      <c r="O1677" s="499">
        <v>1087.8444299999999</v>
      </c>
      <c r="P1677" s="499">
        <v>2415.2046700000001</v>
      </c>
      <c r="Q1677" s="499">
        <v>130.02340000000001</v>
      </c>
      <c r="R1677" s="499">
        <v>13.777514199999999</v>
      </c>
      <c r="S1677" s="499">
        <v>11.3674702</v>
      </c>
      <c r="T1677" s="499">
        <v>2.1195902000000002</v>
      </c>
      <c r="U1677" s="499">
        <v>14.9756071</v>
      </c>
      <c r="V1677" s="499">
        <v>90.939468000000005</v>
      </c>
      <c r="W1677" s="499">
        <v>14.130642999999999</v>
      </c>
    </row>
    <row r="1678" spans="1:23" customFormat="1" x14ac:dyDescent="0.3">
      <c r="A1678" s="225" t="s">
        <v>1012</v>
      </c>
      <c r="B1678" s="496" t="s">
        <v>840</v>
      </c>
      <c r="C1678" s="496" t="s">
        <v>257</v>
      </c>
      <c r="D1678" s="496" t="s">
        <v>524</v>
      </c>
      <c r="E1678" s="497">
        <v>897.01469999999995</v>
      </c>
      <c r="F1678" s="498">
        <v>1.3239906770758607</v>
      </c>
      <c r="G1678" s="498">
        <v>2.9395336330608628</v>
      </c>
      <c r="H1678" s="498">
        <v>0.15825005989310989</v>
      </c>
      <c r="I1678" s="498">
        <v>1.6768562767143058E-2</v>
      </c>
      <c r="J1678" s="498">
        <v>1.3835174496025542E-2</v>
      </c>
      <c r="K1678" s="498">
        <v>2.5797523719510952E-3</v>
      </c>
      <c r="L1678" s="498">
        <v>1.8226754254974862E-2</v>
      </c>
      <c r="M1678" s="498">
        <v>0.11068161647741112</v>
      </c>
      <c r="N1678" s="498">
        <v>1.7198402657169386E-2</v>
      </c>
      <c r="O1678" s="499">
        <v>1187.6391000000001</v>
      </c>
      <c r="P1678" s="499">
        <v>2636.8048799999997</v>
      </c>
      <c r="Q1678" s="499">
        <v>141.95263</v>
      </c>
      <c r="R1678" s="499">
        <v>15.041647299999999</v>
      </c>
      <c r="S1678" s="499">
        <v>12.410354900000002</v>
      </c>
      <c r="T1678" s="499">
        <v>2.3140757999999999</v>
      </c>
      <c r="U1678" s="499">
        <v>16.349666499999998</v>
      </c>
      <c r="V1678" s="499">
        <v>99.283036999999993</v>
      </c>
      <c r="W1678" s="499">
        <v>15.427219999999998</v>
      </c>
    </row>
    <row r="1679" spans="1:23" customFormat="1" x14ac:dyDescent="0.3">
      <c r="A1679" s="225" t="s">
        <v>1013</v>
      </c>
      <c r="B1679" s="496" t="s">
        <v>840</v>
      </c>
      <c r="C1679" s="496" t="s">
        <v>257</v>
      </c>
      <c r="D1679" s="496" t="s">
        <v>526</v>
      </c>
      <c r="E1679" s="497">
        <v>973.28909999999985</v>
      </c>
      <c r="F1679" s="498">
        <v>1.1118452061160451</v>
      </c>
      <c r="G1679" s="498">
        <v>1.0222325411843203</v>
      </c>
      <c r="H1679" s="498">
        <v>0.12635543128963431</v>
      </c>
      <c r="I1679" s="498">
        <v>1.584100633614411E-2</v>
      </c>
      <c r="J1679" s="498">
        <v>1.3835130075945577E-2</v>
      </c>
      <c r="K1679" s="498">
        <v>2.5797391545841829E-3</v>
      </c>
      <c r="L1679" s="498">
        <v>1.721853660952332E-2</v>
      </c>
      <c r="M1679" s="498">
        <v>0.11068143062528905</v>
      </c>
      <c r="N1679" s="498">
        <v>1.7198303155763282E-2</v>
      </c>
      <c r="O1679" s="499">
        <v>1082.1468199999999</v>
      </c>
      <c r="P1679" s="499">
        <v>994.92778999999996</v>
      </c>
      <c r="Q1679" s="499">
        <v>122.98036399999999</v>
      </c>
      <c r="R1679" s="499">
        <v>15.417878799999997</v>
      </c>
      <c r="S1679" s="499">
        <v>13.4655813</v>
      </c>
      <c r="T1679" s="499">
        <v>2.5108319999999997</v>
      </c>
      <c r="U1679" s="499">
        <v>16.758614000000001</v>
      </c>
      <c r="V1679" s="499">
        <v>107.72503</v>
      </c>
      <c r="W1679" s="499">
        <v>16.738921000000001</v>
      </c>
    </row>
    <row r="1680" spans="1:23" customFormat="1" x14ac:dyDescent="0.3">
      <c r="A1680" s="225" t="s">
        <v>1014</v>
      </c>
      <c r="B1680" s="496" t="s">
        <v>840</v>
      </c>
      <c r="C1680" s="496" t="s">
        <v>257</v>
      </c>
      <c r="D1680" s="496" t="s">
        <v>528</v>
      </c>
      <c r="E1680" s="497">
        <v>1055.1770000000001</v>
      </c>
      <c r="F1680" s="498">
        <v>1.1118199979719041</v>
      </c>
      <c r="G1680" s="498">
        <v>1.0222358902819144</v>
      </c>
      <c r="H1680" s="498">
        <v>0.12635557067676798</v>
      </c>
      <c r="I1680" s="498">
        <v>1.5840850776694337E-2</v>
      </c>
      <c r="J1680" s="498">
        <v>1.3834830554494647E-2</v>
      </c>
      <c r="K1680" s="498">
        <v>2.5796745001075649E-3</v>
      </c>
      <c r="L1680" s="498">
        <v>1.721837378942111E-2</v>
      </c>
      <c r="M1680" s="498">
        <v>0.1106788406115751</v>
      </c>
      <c r="N1680" s="498">
        <v>1.7197942146199165E-2</v>
      </c>
      <c r="O1680" s="499">
        <v>1173.16689</v>
      </c>
      <c r="P1680" s="499">
        <v>1078.6397999999997</v>
      </c>
      <c r="Q1680" s="499">
        <v>133.32749200000001</v>
      </c>
      <c r="R1680" s="499">
        <v>16.714901400000002</v>
      </c>
      <c r="S1680" s="499">
        <v>14.598195</v>
      </c>
      <c r="T1680" s="499">
        <v>2.7220132000000001</v>
      </c>
      <c r="U1680" s="499">
        <v>18.168432000000003</v>
      </c>
      <c r="V1680" s="499">
        <v>116.78576699999999</v>
      </c>
      <c r="W1680" s="499">
        <v>18.146872999999999</v>
      </c>
    </row>
    <row r="1681" spans="1:23" customFormat="1" x14ac:dyDescent="0.3">
      <c r="A1681" s="225" t="s">
        <v>1015</v>
      </c>
      <c r="B1681" s="496" t="s">
        <v>840</v>
      </c>
      <c r="C1681" s="496" t="s">
        <v>257</v>
      </c>
      <c r="D1681" s="496" t="s">
        <v>530</v>
      </c>
      <c r="E1681" s="497">
        <v>1133.4813999999999</v>
      </c>
      <c r="F1681" s="498">
        <v>1.1118213585154553</v>
      </c>
      <c r="G1681" s="498">
        <v>1.0222377888159437</v>
      </c>
      <c r="H1681" s="498">
        <v>0.12635567641427553</v>
      </c>
      <c r="I1681" s="498">
        <v>1.5840873965818941E-2</v>
      </c>
      <c r="J1681" s="498">
        <v>1.3834873690913678E-2</v>
      </c>
      <c r="K1681" s="498">
        <v>2.5796767375274093E-3</v>
      </c>
      <c r="L1681" s="498">
        <v>1.7218391056086142E-2</v>
      </c>
      <c r="M1681" s="498">
        <v>0.1106791739149844</v>
      </c>
      <c r="N1681" s="498">
        <v>1.7197946080103301E-2</v>
      </c>
      <c r="O1681" s="499">
        <v>1260.22883</v>
      </c>
      <c r="P1681" s="499">
        <v>1158.6875200000002</v>
      </c>
      <c r="Q1681" s="499">
        <v>143.22180900000001</v>
      </c>
      <c r="R1681" s="499">
        <v>17.955336000000003</v>
      </c>
      <c r="S1681" s="499">
        <v>15.681572000000001</v>
      </c>
      <c r="T1681" s="499">
        <v>2.9240156000000002</v>
      </c>
      <c r="U1681" s="499">
        <v>19.516725999999998</v>
      </c>
      <c r="V1681" s="499">
        <v>125.45278499999999</v>
      </c>
      <c r="W1681" s="499">
        <v>19.493552000000001</v>
      </c>
    </row>
    <row r="1682" spans="1:23" customFormat="1" x14ac:dyDescent="0.3">
      <c r="A1682" s="225" t="s">
        <v>1016</v>
      </c>
      <c r="B1682" s="496" t="s">
        <v>840</v>
      </c>
      <c r="C1682" s="496" t="s">
        <v>257</v>
      </c>
      <c r="D1682" s="496" t="s">
        <v>532</v>
      </c>
      <c r="E1682" s="497">
        <v>1199.9060999999999</v>
      </c>
      <c r="F1682" s="498">
        <v>1.0961390895504239</v>
      </c>
      <c r="G1682" s="498">
        <v>0.91284010473819577</v>
      </c>
      <c r="H1682" s="498">
        <v>0.12399783449721608</v>
      </c>
      <c r="I1682" s="498">
        <v>1.4042709675365429E-2</v>
      </c>
      <c r="J1682" s="498">
        <v>1.3834888413351678E-2</v>
      </c>
      <c r="K1682" s="498">
        <v>2.5796741928389229E-3</v>
      </c>
      <c r="L1682" s="498">
        <v>1.5263864397389098E-2</v>
      </c>
      <c r="M1682" s="498">
        <v>0.11067910397321924</v>
      </c>
      <c r="N1682" s="498">
        <v>1.7197951573043928E-2</v>
      </c>
      <c r="O1682" s="499">
        <v>1315.2639799999999</v>
      </c>
      <c r="P1682" s="499">
        <v>1095.32241</v>
      </c>
      <c r="Q1682" s="499">
        <v>148.78575799999999</v>
      </c>
      <c r="R1682" s="499">
        <v>16.849932999999996</v>
      </c>
      <c r="S1682" s="499">
        <v>16.600566999999998</v>
      </c>
      <c r="T1682" s="499">
        <v>3.0953667999999999</v>
      </c>
      <c r="U1682" s="499">
        <v>18.315204000000001</v>
      </c>
      <c r="V1682" s="499">
        <v>132.80453199999999</v>
      </c>
      <c r="W1682" s="499">
        <v>20.635927000000002</v>
      </c>
    </row>
    <row r="1683" spans="1:23" customFormat="1" x14ac:dyDescent="0.3">
      <c r="A1683" s="225" t="s">
        <v>1017</v>
      </c>
      <c r="B1683" s="496" t="s">
        <v>840</v>
      </c>
      <c r="C1683" s="496" t="s">
        <v>257</v>
      </c>
      <c r="D1683" s="496" t="s">
        <v>534</v>
      </c>
      <c r="E1683" s="497">
        <v>1272.9031</v>
      </c>
      <c r="F1683" s="498">
        <v>1.0959419377641548</v>
      </c>
      <c r="G1683" s="498">
        <v>0.90951344214653895</v>
      </c>
      <c r="H1683" s="498">
        <v>0.12400939003133861</v>
      </c>
      <c r="I1683" s="498">
        <v>1.4025612004558714E-2</v>
      </c>
      <c r="J1683" s="498">
        <v>1.3834893638015336E-2</v>
      </c>
      <c r="K1683" s="498">
        <v>2.5796739751831857E-3</v>
      </c>
      <c r="L1683" s="498">
        <v>1.5245279078980951E-2</v>
      </c>
      <c r="M1683" s="498">
        <v>0.11067950969716391</v>
      </c>
      <c r="N1683" s="498">
        <v>1.7197943032741456E-2</v>
      </c>
      <c r="O1683" s="499">
        <v>1395.0278899999998</v>
      </c>
      <c r="P1683" s="499">
        <v>1157.7224800000001</v>
      </c>
      <c r="Q1683" s="499">
        <v>157.85193700000002</v>
      </c>
      <c r="R1683" s="499">
        <v>17.853245000000001</v>
      </c>
      <c r="S1683" s="499">
        <v>17.610478999999998</v>
      </c>
      <c r="T1683" s="499">
        <v>3.2836750000000001</v>
      </c>
      <c r="U1683" s="499">
        <v>19.405762999999997</v>
      </c>
      <c r="V1683" s="499">
        <v>140.88429099999999</v>
      </c>
      <c r="W1683" s="499">
        <v>21.891315000000002</v>
      </c>
    </row>
    <row r="1684" spans="1:23" customFormat="1" x14ac:dyDescent="0.3">
      <c r="A1684" s="225" t="s">
        <v>1018</v>
      </c>
      <c r="B1684" s="496" t="s">
        <v>840</v>
      </c>
      <c r="C1684" s="496" t="s">
        <v>257</v>
      </c>
      <c r="D1684" s="496" t="s">
        <v>536</v>
      </c>
      <c r="E1684" s="497">
        <v>1345.221</v>
      </c>
      <c r="F1684" s="498">
        <v>1.095937500232304</v>
      </c>
      <c r="G1684" s="498">
        <v>0.90951318779590862</v>
      </c>
      <c r="H1684" s="498">
        <v>0.12400920740904284</v>
      </c>
      <c r="I1684" s="498">
        <v>1.4025603228019783E-2</v>
      </c>
      <c r="J1684" s="498">
        <v>1.3834912627739235E-2</v>
      </c>
      <c r="K1684" s="498">
        <v>2.5796748638327832E-3</v>
      </c>
      <c r="L1684" s="498">
        <v>1.5245257842391694E-2</v>
      </c>
      <c r="M1684" s="498">
        <v>0.11067900367300243</v>
      </c>
      <c r="N1684" s="498">
        <v>1.7197950373953424E-2</v>
      </c>
      <c r="O1684" s="499">
        <v>1474.2781400000001</v>
      </c>
      <c r="P1684" s="499">
        <v>1223.4962399999999</v>
      </c>
      <c r="Q1684" s="499">
        <v>166.81979000000001</v>
      </c>
      <c r="R1684" s="499">
        <v>18.867536000000001</v>
      </c>
      <c r="S1684" s="499">
        <v>18.611015000000002</v>
      </c>
      <c r="T1684" s="499">
        <v>3.4702328000000002</v>
      </c>
      <c r="U1684" s="499">
        <v>20.508240999999998</v>
      </c>
      <c r="V1684" s="499">
        <v>148.88772</v>
      </c>
      <c r="W1684" s="499">
        <v>23.135044000000001</v>
      </c>
    </row>
    <row r="1685" spans="1:23" customFormat="1" x14ac:dyDescent="0.3">
      <c r="A1685" s="225" t="s">
        <v>1019</v>
      </c>
      <c r="B1685" s="496" t="s">
        <v>840</v>
      </c>
      <c r="C1685" s="496" t="s">
        <v>257</v>
      </c>
      <c r="D1685" s="496" t="s">
        <v>538</v>
      </c>
      <c r="E1685" s="497">
        <v>1420.9207000000001</v>
      </c>
      <c r="F1685" s="498">
        <v>1.0959336858137121</v>
      </c>
      <c r="G1685" s="498">
        <v>0.90951001699109602</v>
      </c>
      <c r="H1685" s="498">
        <v>0.12400872195049308</v>
      </c>
      <c r="I1685" s="498">
        <v>1.4025553290904973E-2</v>
      </c>
      <c r="J1685" s="498">
        <v>1.3834874106626777E-2</v>
      </c>
      <c r="K1685" s="498">
        <v>2.5796653535978464E-3</v>
      </c>
      <c r="L1685" s="498">
        <v>1.5245223748235915E-2</v>
      </c>
      <c r="M1685" s="498">
        <v>0.11067856918405086</v>
      </c>
      <c r="N1685" s="498">
        <v>1.7197880923263343E-2</v>
      </c>
      <c r="O1685" s="499">
        <v>1557.23486</v>
      </c>
      <c r="P1685" s="499">
        <v>1292.3416100000002</v>
      </c>
      <c r="Q1685" s="499">
        <v>176.20656</v>
      </c>
      <c r="R1685" s="499">
        <v>19.929199000000001</v>
      </c>
      <c r="S1685" s="499">
        <v>19.658258999999997</v>
      </c>
      <c r="T1685" s="499">
        <v>3.6654998999999999</v>
      </c>
      <c r="U1685" s="499">
        <v>21.662254000000001</v>
      </c>
      <c r="V1685" s="499">
        <v>157.26546999999999</v>
      </c>
      <c r="W1685" s="499">
        <v>24.436824999999999</v>
      </c>
    </row>
    <row r="1686" spans="1:23" customFormat="1" x14ac:dyDescent="0.3">
      <c r="A1686" s="225" t="s">
        <v>1020</v>
      </c>
      <c r="B1686" s="496" t="s">
        <v>840</v>
      </c>
      <c r="C1686" s="496" t="s">
        <v>257</v>
      </c>
      <c r="D1686" s="496" t="s">
        <v>540</v>
      </c>
      <c r="E1686" s="497">
        <v>1501.3747000000001</v>
      </c>
      <c r="F1686" s="498">
        <v>1.0959367238571422</v>
      </c>
      <c r="G1686" s="498">
        <v>0.9095098112416572</v>
      </c>
      <c r="H1686" s="498">
        <v>0.12400840376489625</v>
      </c>
      <c r="I1686" s="498">
        <v>1.4025556711459171E-2</v>
      </c>
      <c r="J1686" s="498">
        <v>1.3834810857009912E-2</v>
      </c>
      <c r="K1686" s="498">
        <v>2.5796672875865031E-3</v>
      </c>
      <c r="L1686" s="498">
        <v>1.5245213603239747E-2</v>
      </c>
      <c r="M1686" s="498">
        <v>0.11067884652645339</v>
      </c>
      <c r="N1686" s="498">
        <v>1.7197887376149336E-2</v>
      </c>
      <c r="O1686" s="499">
        <v>1645.41167</v>
      </c>
      <c r="P1686" s="499">
        <v>1365.5150199999998</v>
      </c>
      <c r="Q1686" s="499">
        <v>186.18307999999999</v>
      </c>
      <c r="R1686" s="499">
        <v>21.057615999999999</v>
      </c>
      <c r="S1686" s="499">
        <v>20.771235000000001</v>
      </c>
      <c r="T1686" s="499">
        <v>3.8730471999999998</v>
      </c>
      <c r="U1686" s="499">
        <v>22.888777999999995</v>
      </c>
      <c r="V1686" s="499">
        <v>166.17042000000001</v>
      </c>
      <c r="W1686" s="499">
        <v>25.820473</v>
      </c>
    </row>
    <row r="1687" spans="1:23" customFormat="1" x14ac:dyDescent="0.3">
      <c r="A1687" s="225" t="s">
        <v>1021</v>
      </c>
      <c r="B1687" s="496" t="s">
        <v>840</v>
      </c>
      <c r="C1687" s="496" t="s">
        <v>257</v>
      </c>
      <c r="D1687" s="496" t="s">
        <v>542</v>
      </c>
      <c r="E1687" s="497">
        <v>1557.9131</v>
      </c>
      <c r="F1687" s="498">
        <v>1.0959400110314241</v>
      </c>
      <c r="G1687" s="498">
        <v>0.90641083896142849</v>
      </c>
      <c r="H1687" s="498">
        <v>0.12400863693873553</v>
      </c>
      <c r="I1687" s="498">
        <v>1.4025583968707881E-2</v>
      </c>
      <c r="J1687" s="498">
        <v>1.3834886554327066E-2</v>
      </c>
      <c r="K1687" s="498">
        <v>2.5796725760891281E-3</v>
      </c>
      <c r="L1687" s="498">
        <v>1.5245222599386318E-2</v>
      </c>
      <c r="M1687" s="498">
        <v>0.1106790937183852</v>
      </c>
      <c r="N1687" s="498">
        <v>1.7197871948056668E-2</v>
      </c>
      <c r="O1687" s="499">
        <v>1707.3793000000001</v>
      </c>
      <c r="P1687" s="499">
        <v>1412.1093199999998</v>
      </c>
      <c r="Q1687" s="499">
        <v>193.19467999999998</v>
      </c>
      <c r="R1687" s="499">
        <v>21.850640999999996</v>
      </c>
      <c r="S1687" s="499">
        <v>21.553550999999999</v>
      </c>
      <c r="T1687" s="499">
        <v>4.0189056999999995</v>
      </c>
      <c r="U1687" s="499">
        <v>23.750731999999996</v>
      </c>
      <c r="V1687" s="499">
        <v>172.42841000000001</v>
      </c>
      <c r="W1687" s="499">
        <v>26.79279</v>
      </c>
    </row>
    <row r="1688" spans="1:23" customFormat="1" x14ac:dyDescent="0.3">
      <c r="A1688" s="225" t="s">
        <v>1022</v>
      </c>
      <c r="B1688" s="496" t="s">
        <v>840</v>
      </c>
      <c r="C1688" s="496" t="s">
        <v>257</v>
      </c>
      <c r="D1688" s="496" t="s">
        <v>544</v>
      </c>
      <c r="E1688" s="497">
        <v>1618.9629</v>
      </c>
      <c r="F1688" s="498">
        <v>1.0959380230393172</v>
      </c>
      <c r="G1688" s="498">
        <v>0.90559038752524856</v>
      </c>
      <c r="H1688" s="498">
        <v>0.12400911101792389</v>
      </c>
      <c r="I1688" s="498">
        <v>1.4025607998799726E-2</v>
      </c>
      <c r="J1688" s="498">
        <v>1.3834846987537518E-2</v>
      </c>
      <c r="K1688" s="498">
        <v>2.5796754823720794E-3</v>
      </c>
      <c r="L1688" s="498">
        <v>1.5245277084484147E-2</v>
      </c>
      <c r="M1688" s="498">
        <v>0.11067899702951808</v>
      </c>
      <c r="N1688" s="498">
        <v>1.7197895640474529E-2</v>
      </c>
      <c r="O1688" s="499">
        <v>1774.2829999999999</v>
      </c>
      <c r="P1688" s="499">
        <v>1466.1172400000003</v>
      </c>
      <c r="Q1688" s="499">
        <v>200.76615000000001</v>
      </c>
      <c r="R1688" s="499">
        <v>22.706939000000002</v>
      </c>
      <c r="S1688" s="499">
        <v>22.398104000000004</v>
      </c>
      <c r="T1688" s="499">
        <v>4.1763989000000006</v>
      </c>
      <c r="U1688" s="499">
        <v>24.681538</v>
      </c>
      <c r="V1688" s="499">
        <v>179.18518999999998</v>
      </c>
      <c r="W1688" s="499">
        <v>27.842755</v>
      </c>
    </row>
    <row r="1689" spans="1:23" customFormat="1" x14ac:dyDescent="0.3">
      <c r="A1689" s="225" t="s">
        <v>1023</v>
      </c>
      <c r="B1689" s="496" t="s">
        <v>840</v>
      </c>
      <c r="C1689" s="496" t="s">
        <v>257</v>
      </c>
      <c r="D1689" s="496" t="s">
        <v>546</v>
      </c>
      <c r="E1689" s="497">
        <v>1682.4114</v>
      </c>
      <c r="F1689" s="498">
        <v>1.095940743149981</v>
      </c>
      <c r="G1689" s="498">
        <v>0.90476886925516553</v>
      </c>
      <c r="H1689" s="498">
        <v>0.12400920488294362</v>
      </c>
      <c r="I1689" s="498">
        <v>1.4025643787244907E-2</v>
      </c>
      <c r="J1689" s="498">
        <v>1.3834927652059419E-2</v>
      </c>
      <c r="K1689" s="498">
        <v>2.5796797976998967E-3</v>
      </c>
      <c r="L1689" s="498">
        <v>1.5245316335826067E-2</v>
      </c>
      <c r="M1689" s="498">
        <v>0.11067943310417416</v>
      </c>
      <c r="N1689" s="498">
        <v>1.7197939814245198E-2</v>
      </c>
      <c r="O1689" s="499">
        <v>1843.8231999999998</v>
      </c>
      <c r="P1689" s="499">
        <v>1522.19346</v>
      </c>
      <c r="Q1689" s="499">
        <v>208.6345</v>
      </c>
      <c r="R1689" s="499">
        <v>23.596903000000005</v>
      </c>
      <c r="S1689" s="499">
        <v>23.276039999999998</v>
      </c>
      <c r="T1689" s="499">
        <v>4.3400827</v>
      </c>
      <c r="U1689" s="499">
        <v>25.648894000000002</v>
      </c>
      <c r="V1689" s="499">
        <v>186.20833999999999</v>
      </c>
      <c r="W1689" s="499">
        <v>28.934010000000001</v>
      </c>
    </row>
    <row r="1690" spans="1:23" customFormat="1" x14ac:dyDescent="0.3">
      <c r="A1690" s="225" t="s">
        <v>1024</v>
      </c>
      <c r="B1690" s="496" t="s">
        <v>840</v>
      </c>
      <c r="C1690" s="496" t="s">
        <v>257</v>
      </c>
      <c r="D1690" s="496" t="s">
        <v>548</v>
      </c>
      <c r="E1690" s="497">
        <v>1745.566</v>
      </c>
      <c r="F1690" s="498">
        <v>1.0959393113752216</v>
      </c>
      <c r="G1690" s="498">
        <v>0.9040095877211175</v>
      </c>
      <c r="H1690" s="498">
        <v>0.12400902056983237</v>
      </c>
      <c r="I1690" s="498">
        <v>1.4025612322879801E-2</v>
      </c>
      <c r="J1690" s="498">
        <v>1.383490340668872E-2</v>
      </c>
      <c r="K1690" s="498">
        <v>2.5796778236972994E-3</v>
      </c>
      <c r="L1690" s="498">
        <v>1.5245285483333199E-2</v>
      </c>
      <c r="M1690" s="498">
        <v>0.11067914934181808</v>
      </c>
      <c r="N1690" s="498">
        <v>1.7197964442478831E-2</v>
      </c>
      <c r="O1690" s="499">
        <v>1913.0344</v>
      </c>
      <c r="P1690" s="499">
        <v>1578.0084000000002</v>
      </c>
      <c r="Q1690" s="499">
        <v>216.46593000000001</v>
      </c>
      <c r="R1690" s="499">
        <v>24.482632000000002</v>
      </c>
      <c r="S1690" s="499">
        <v>24.149737000000002</v>
      </c>
      <c r="T1690" s="499">
        <v>4.5029979000000004</v>
      </c>
      <c r="U1690" s="499">
        <v>26.611651999999999</v>
      </c>
      <c r="V1690" s="499">
        <v>193.19776000000002</v>
      </c>
      <c r="W1690" s="499">
        <v>30.020182000000002</v>
      </c>
    </row>
    <row r="1691" spans="1:23" customFormat="1" x14ac:dyDescent="0.3">
      <c r="A1691" s="225" t="s">
        <v>1025</v>
      </c>
      <c r="B1691" s="496" t="s">
        <v>840</v>
      </c>
      <c r="C1691" s="496" t="s">
        <v>257</v>
      </c>
      <c r="D1691" s="496" t="s">
        <v>550</v>
      </c>
      <c r="E1691" s="497">
        <v>1821.8658</v>
      </c>
      <c r="F1691" s="498">
        <v>1.0884082131625721</v>
      </c>
      <c r="G1691" s="498">
        <v>0.84959464083468716</v>
      </c>
      <c r="H1691" s="498">
        <v>0.12287596594655874</v>
      </c>
      <c r="I1691" s="498">
        <v>1.3191569324151097E-2</v>
      </c>
      <c r="J1691" s="498">
        <v>1.3834871920862668E-2</v>
      </c>
      <c r="K1691" s="498">
        <v>2.5796714006048084E-3</v>
      </c>
      <c r="L1691" s="498">
        <v>1.4338710348479018E-2</v>
      </c>
      <c r="M1691" s="498">
        <v>0.11067888754484552</v>
      </c>
      <c r="N1691" s="498">
        <v>1.7197896793495985E-2</v>
      </c>
      <c r="O1691" s="499">
        <v>1982.9337</v>
      </c>
      <c r="P1691" s="499">
        <v>1547.8474200000001</v>
      </c>
      <c r="Q1691" s="499">
        <v>223.86351999999999</v>
      </c>
      <c r="R1691" s="499">
        <v>24.033268999999997</v>
      </c>
      <c r="S1691" s="499">
        <v>25.205280000000002</v>
      </c>
      <c r="T1691" s="499">
        <v>4.6998150999999995</v>
      </c>
      <c r="U1691" s="499">
        <v>26.123206000000003</v>
      </c>
      <c r="V1691" s="499">
        <v>201.64208000000002</v>
      </c>
      <c r="W1691" s="499">
        <v>31.332259999999998</v>
      </c>
    </row>
    <row r="1692" spans="1:23" customFormat="1" x14ac:dyDescent="0.3">
      <c r="A1692" s="225" t="s">
        <v>1026</v>
      </c>
      <c r="B1692" s="496" t="s">
        <v>840</v>
      </c>
      <c r="C1692" s="496" t="s">
        <v>257</v>
      </c>
      <c r="D1692" s="496" t="s">
        <v>552</v>
      </c>
      <c r="E1692" s="497">
        <v>1875.1473000000001</v>
      </c>
      <c r="F1692" s="498">
        <v>1.0884145474864828</v>
      </c>
      <c r="G1692" s="498">
        <v>0.84959554910699542</v>
      </c>
      <c r="H1692" s="498">
        <v>0.12287619751259007</v>
      </c>
      <c r="I1692" s="498">
        <v>1.3191575403169658E-2</v>
      </c>
      <c r="J1692" s="498">
        <v>1.3834929127967707E-2</v>
      </c>
      <c r="K1692" s="498">
        <v>2.5796775538647018E-3</v>
      </c>
      <c r="L1692" s="498">
        <v>1.4338753547521307E-2</v>
      </c>
      <c r="M1692" s="498">
        <v>0.11067921970716646</v>
      </c>
      <c r="N1692" s="498">
        <v>1.7197971060726801E-2</v>
      </c>
      <c r="O1692" s="499">
        <v>2040.9376000000002</v>
      </c>
      <c r="P1692" s="499">
        <v>1593.1168</v>
      </c>
      <c r="Q1692" s="499">
        <v>230.41096999999999</v>
      </c>
      <c r="R1692" s="499">
        <v>24.736146999999995</v>
      </c>
      <c r="S1692" s="499">
        <v>25.942530000000001</v>
      </c>
      <c r="T1692" s="499">
        <v>4.8372754000000002</v>
      </c>
      <c r="U1692" s="499">
        <v>26.887275000000002</v>
      </c>
      <c r="V1692" s="499">
        <v>207.53984</v>
      </c>
      <c r="W1692" s="499">
        <v>32.248728999999997</v>
      </c>
    </row>
    <row r="1693" spans="1:23" customFormat="1" x14ac:dyDescent="0.3">
      <c r="A1693" s="225" t="s">
        <v>1027</v>
      </c>
      <c r="B1693" s="496" t="s">
        <v>840</v>
      </c>
      <c r="C1693" s="496" t="s">
        <v>257</v>
      </c>
      <c r="D1693" s="496" t="s">
        <v>554</v>
      </c>
      <c r="E1693" s="497">
        <v>1914.5099</v>
      </c>
      <c r="F1693" s="498">
        <v>1.0522183771418472</v>
      </c>
      <c r="G1693" s="498">
        <v>0.6013862764564446</v>
      </c>
      <c r="H1693" s="498">
        <v>0.11742926479513112</v>
      </c>
      <c r="I1693" s="498">
        <v>8.9988920924357705E-3</v>
      </c>
      <c r="J1693" s="498">
        <v>1.3834929242204494E-2</v>
      </c>
      <c r="K1693" s="498">
        <v>2.5796789037236109E-3</v>
      </c>
      <c r="L1693" s="498">
        <v>9.7814328356306754E-3</v>
      </c>
      <c r="M1693" s="498">
        <v>0.11067912994338655</v>
      </c>
      <c r="N1693" s="498">
        <v>1.7197963823535202E-2</v>
      </c>
      <c r="O1693" s="499">
        <v>2014.4825000000001</v>
      </c>
      <c r="P1693" s="499">
        <v>1151.3599800000002</v>
      </c>
      <c r="Q1693" s="499">
        <v>224.81949</v>
      </c>
      <c r="R1693" s="499">
        <v>17.228467999999999</v>
      </c>
      <c r="S1693" s="499">
        <v>26.487109</v>
      </c>
      <c r="T1693" s="499">
        <v>4.9388208000000002</v>
      </c>
      <c r="U1693" s="499">
        <v>18.726649999999999</v>
      </c>
      <c r="V1693" s="499">
        <v>211.89628999999999</v>
      </c>
      <c r="W1693" s="499">
        <v>32.925671999999999</v>
      </c>
    </row>
    <row r="1694" spans="1:23" customFormat="1" x14ac:dyDescent="0.3">
      <c r="A1694" s="225" t="s">
        <v>1028</v>
      </c>
      <c r="B1694" s="496" t="s">
        <v>840</v>
      </c>
      <c r="C1694" s="496" t="s">
        <v>257</v>
      </c>
      <c r="D1694" s="496" t="s">
        <v>556</v>
      </c>
      <c r="E1694" s="497">
        <v>1946.8659000000002</v>
      </c>
      <c r="F1694" s="498">
        <v>1.0522156148505142</v>
      </c>
      <c r="G1694" s="498">
        <v>0.60138412717588807</v>
      </c>
      <c r="H1694" s="498">
        <v>0.11742883780541843</v>
      </c>
      <c r="I1694" s="498">
        <v>8.998864277195465E-3</v>
      </c>
      <c r="J1694" s="498">
        <v>1.3834875324489477E-2</v>
      </c>
      <c r="K1694" s="498">
        <v>2.5796696115536256E-3</v>
      </c>
      <c r="L1694" s="498">
        <v>9.7814045641253441E-3</v>
      </c>
      <c r="M1694" s="498">
        <v>0.11067870673578493</v>
      </c>
      <c r="N1694" s="498">
        <v>1.7197916918674266E-2</v>
      </c>
      <c r="O1694" s="499">
        <v>2048.5227</v>
      </c>
      <c r="P1694" s="499">
        <v>1170.8142499999999</v>
      </c>
      <c r="Q1694" s="499">
        <v>228.6182</v>
      </c>
      <c r="R1694" s="499">
        <v>17.519582</v>
      </c>
      <c r="S1694" s="499">
        <v>26.934647000000002</v>
      </c>
      <c r="T1694" s="499">
        <v>5.0222708000000003</v>
      </c>
      <c r="U1694" s="499">
        <v>19.043082999999999</v>
      </c>
      <c r="V1694" s="499">
        <v>215.47660000000002</v>
      </c>
      <c r="W1694" s="499">
        <v>33.482038000000003</v>
      </c>
    </row>
    <row r="1695" spans="1:23" customFormat="1" x14ac:dyDescent="0.3">
      <c r="A1695" s="225" t="s">
        <v>1029</v>
      </c>
      <c r="B1695" s="496" t="s">
        <v>840</v>
      </c>
      <c r="C1695" s="496" t="s">
        <v>257</v>
      </c>
      <c r="D1695" s="496" t="s">
        <v>558</v>
      </c>
      <c r="E1695" s="497">
        <v>2010.2703999999999</v>
      </c>
      <c r="F1695" s="498">
        <v>1.0522162590664421</v>
      </c>
      <c r="G1695" s="498">
        <v>0.60138412722984935</v>
      </c>
      <c r="H1695" s="498">
        <v>0.11742914286555679</v>
      </c>
      <c r="I1695" s="498">
        <v>8.9988670180887118E-3</v>
      </c>
      <c r="J1695" s="498">
        <v>1.3834874651688648E-2</v>
      </c>
      <c r="K1695" s="498">
        <v>2.5796736598220822E-3</v>
      </c>
      <c r="L1695" s="498">
        <v>9.7814055263411338E-3</v>
      </c>
      <c r="M1695" s="498">
        <v>0.11067879724041105</v>
      </c>
      <c r="N1695" s="498">
        <v>1.7197910291073284E-2</v>
      </c>
      <c r="O1695" s="499">
        <v>2115.2392</v>
      </c>
      <c r="P1695" s="499">
        <v>1208.94471</v>
      </c>
      <c r="Q1695" s="499">
        <v>236.06432999999998</v>
      </c>
      <c r="R1695" s="499">
        <v>18.090156</v>
      </c>
      <c r="S1695" s="499">
        <v>27.811838999999999</v>
      </c>
      <c r="T1695" s="499">
        <v>5.1858416000000007</v>
      </c>
      <c r="U1695" s="499">
        <v>19.663270000000001</v>
      </c>
      <c r="V1695" s="499">
        <v>222.49431000000001</v>
      </c>
      <c r="W1695" s="499">
        <v>34.572450000000003</v>
      </c>
    </row>
    <row r="1696" spans="1:23" customFormat="1" x14ac:dyDescent="0.3">
      <c r="A1696" s="225" t="s">
        <v>1030</v>
      </c>
      <c r="B1696" s="496" t="s">
        <v>840</v>
      </c>
      <c r="C1696" s="496" t="s">
        <v>723</v>
      </c>
      <c r="D1696" s="496" t="s">
        <v>724</v>
      </c>
      <c r="E1696" s="497">
        <v>30736.533533000002</v>
      </c>
      <c r="F1696" s="498">
        <v>0.86529018288107951</v>
      </c>
      <c r="G1696" s="498">
        <v>1.9422555925259939</v>
      </c>
      <c r="H1696" s="498">
        <v>0.11498260604975424</v>
      </c>
      <c r="I1696" s="498">
        <v>5.2530566092187696E-2</v>
      </c>
      <c r="J1696" s="498">
        <v>2.1780617863502386E-2</v>
      </c>
      <c r="K1696" s="498">
        <v>5.1550730184613232E-3</v>
      </c>
      <c r="L1696" s="498">
        <v>5.7098629314061886E-2</v>
      </c>
      <c r="M1696" s="498">
        <v>0.17424489098811088</v>
      </c>
      <c r="N1696" s="498">
        <v>3.4367305361090207E-2</v>
      </c>
      <c r="O1696" s="499">
        <v>26596.020721900004</v>
      </c>
      <c r="P1696" s="499">
        <v>59698.204149331999</v>
      </c>
      <c r="Q1696" s="499">
        <v>3534.1667265600004</v>
      </c>
      <c r="R1696" s="499">
        <v>1614.6075062</v>
      </c>
      <c r="S1696" s="499">
        <v>669.46069133099991</v>
      </c>
      <c r="T1696" s="499">
        <v>158.44907469699999</v>
      </c>
      <c r="U1696" s="499">
        <v>1755.0139346000001</v>
      </c>
      <c r="V1696" s="499">
        <v>5355.6839348100002</v>
      </c>
      <c r="W1696" s="499">
        <v>1056.3318336699999</v>
      </c>
    </row>
    <row r="1697" spans="1:23" customFormat="1" x14ac:dyDescent="0.3">
      <c r="A1697" s="225" t="s">
        <v>1031</v>
      </c>
      <c r="B1697" s="496" t="s">
        <v>840</v>
      </c>
      <c r="C1697" s="496" t="s">
        <v>723</v>
      </c>
      <c r="D1697" s="496" t="s">
        <v>500</v>
      </c>
      <c r="E1697" s="497">
        <v>12.227081</v>
      </c>
      <c r="F1697" s="498">
        <v>15.114558650588803</v>
      </c>
      <c r="G1697" s="498">
        <v>29.478307502829171</v>
      </c>
      <c r="H1697" s="498">
        <v>2.9537303686791638</v>
      </c>
      <c r="I1697" s="498">
        <v>1.3228698574909252</v>
      </c>
      <c r="J1697" s="498">
        <v>2.1293615377210636E-2</v>
      </c>
      <c r="K1697" s="498">
        <v>4.9882559868540989E-3</v>
      </c>
      <c r="L1697" s="498">
        <v>1.4378993318192625</v>
      </c>
      <c r="M1697" s="498">
        <v>0.17034906205332245</v>
      </c>
      <c r="N1697" s="498">
        <v>3.3255211117027852E-2</v>
      </c>
      <c r="O1697" s="499">
        <v>184.80693289999999</v>
      </c>
      <c r="P1697" s="499">
        <v>360.43365358</v>
      </c>
      <c r="Q1697" s="499">
        <v>36.115500470000001</v>
      </c>
      <c r="R1697" s="499">
        <v>16.174836899999999</v>
      </c>
      <c r="S1697" s="499">
        <v>0.26035876000000002</v>
      </c>
      <c r="T1697" s="499">
        <v>6.099181E-2</v>
      </c>
      <c r="U1697" s="499">
        <v>17.581311599999999</v>
      </c>
      <c r="V1697" s="499">
        <v>2.0828717800000001</v>
      </c>
      <c r="W1697" s="499">
        <v>0.40661416</v>
      </c>
    </row>
    <row r="1698" spans="1:23" customFormat="1" x14ac:dyDescent="0.3">
      <c r="A1698" s="225" t="s">
        <v>1032</v>
      </c>
      <c r="B1698" s="496" t="s">
        <v>840</v>
      </c>
      <c r="C1698" s="496" t="s">
        <v>723</v>
      </c>
      <c r="D1698" s="496" t="s">
        <v>502</v>
      </c>
      <c r="E1698" s="497">
        <v>9.5086919999999981</v>
      </c>
      <c r="F1698" s="498">
        <v>11.21073528304419</v>
      </c>
      <c r="G1698" s="498">
        <v>26.090165241444364</v>
      </c>
      <c r="H1698" s="498">
        <v>2.1297494113806614</v>
      </c>
      <c r="I1698" s="498">
        <v>0.87968835250947253</v>
      </c>
      <c r="J1698" s="498">
        <v>2.1165597855099316E-2</v>
      </c>
      <c r="K1698" s="498">
        <v>4.9444115973048663E-3</v>
      </c>
      <c r="L1698" s="498">
        <v>0.95618567727296255</v>
      </c>
      <c r="M1698" s="498">
        <v>0.16932541615608121</v>
      </c>
      <c r="N1698" s="498">
        <v>3.29628838540569E-2</v>
      </c>
      <c r="O1698" s="499">
        <v>106.59942890000001</v>
      </c>
      <c r="P1698" s="499">
        <v>248.08334551000004</v>
      </c>
      <c r="Q1698" s="499">
        <v>20.251131190000002</v>
      </c>
      <c r="R1698" s="499">
        <v>8.3646855999999996</v>
      </c>
      <c r="S1698" s="499">
        <v>0.201257151</v>
      </c>
      <c r="T1698" s="499">
        <v>4.7014886999999998E-2</v>
      </c>
      <c r="U1698" s="499">
        <v>9.0920750999999989</v>
      </c>
      <c r="V1698" s="499">
        <v>1.61006323</v>
      </c>
      <c r="W1698" s="499">
        <v>0.31343390999999998</v>
      </c>
    </row>
    <row r="1699" spans="1:23" customFormat="1" x14ac:dyDescent="0.3">
      <c r="A1699" s="225" t="s">
        <v>1033</v>
      </c>
      <c r="B1699" s="496" t="s">
        <v>840</v>
      </c>
      <c r="C1699" s="496" t="s">
        <v>723</v>
      </c>
      <c r="D1699" s="496" t="s">
        <v>504</v>
      </c>
      <c r="E1699" s="497">
        <v>21.828485999999998</v>
      </c>
      <c r="F1699" s="498">
        <v>9.6766051754574285</v>
      </c>
      <c r="G1699" s="498">
        <v>19.410905886922251</v>
      </c>
      <c r="H1699" s="498">
        <v>1.8182043546217543</v>
      </c>
      <c r="I1699" s="498">
        <v>0.87069962616738517</v>
      </c>
      <c r="J1699" s="498">
        <v>2.1033772566727719E-2</v>
      </c>
      <c r="K1699" s="498">
        <v>4.8992596188301837E-3</v>
      </c>
      <c r="L1699" s="498">
        <v>0.94641949514959489</v>
      </c>
      <c r="M1699" s="498">
        <v>0.1682704654825809</v>
      </c>
      <c r="N1699" s="498">
        <v>3.2661903349595574E-2</v>
      </c>
      <c r="O1699" s="499">
        <v>211.22564059999999</v>
      </c>
      <c r="P1699" s="499">
        <v>423.71068739999993</v>
      </c>
      <c r="Q1699" s="499">
        <v>39.688648299999997</v>
      </c>
      <c r="R1699" s="499">
        <v>19.006054599999999</v>
      </c>
      <c r="S1699" s="499">
        <v>0.45913541000000002</v>
      </c>
      <c r="T1699" s="499">
        <v>0.10694342</v>
      </c>
      <c r="U1699" s="499">
        <v>20.658904699999997</v>
      </c>
      <c r="V1699" s="499">
        <v>3.6730895000000001</v>
      </c>
      <c r="W1699" s="499">
        <v>0.71295989999999998</v>
      </c>
    </row>
    <row r="1700" spans="1:23" customFormat="1" x14ac:dyDescent="0.3">
      <c r="A1700" s="225" t="s">
        <v>1034</v>
      </c>
      <c r="B1700" s="496" t="s">
        <v>840</v>
      </c>
      <c r="C1700" s="496" t="s">
        <v>723</v>
      </c>
      <c r="D1700" s="496" t="s">
        <v>506</v>
      </c>
      <c r="E1700" s="497">
        <v>38.934344000000003</v>
      </c>
      <c r="F1700" s="498">
        <v>8.6509129446228741</v>
      </c>
      <c r="G1700" s="498">
        <v>18.873530691617656</v>
      </c>
      <c r="H1700" s="498">
        <v>1.7478913963466287</v>
      </c>
      <c r="I1700" s="498">
        <v>0.83727878656437604</v>
      </c>
      <c r="J1700" s="498">
        <v>2.0011216575268352E-2</v>
      </c>
      <c r="K1700" s="498">
        <v>4.5902429998563726E-3</v>
      </c>
      <c r="L1700" s="498">
        <v>0.91008954459332847</v>
      </c>
      <c r="M1700" s="498">
        <v>0.16008957284601996</v>
      </c>
      <c r="N1700" s="498">
        <v>3.0601776673057596E-2</v>
      </c>
      <c r="O1700" s="499">
        <v>336.81762049999998</v>
      </c>
      <c r="P1700" s="499">
        <v>734.82853644199986</v>
      </c>
      <c r="Q1700" s="499">
        <v>68.053004899999991</v>
      </c>
      <c r="R1700" s="499">
        <v>32.598900299999997</v>
      </c>
      <c r="S1700" s="499">
        <v>0.77912358999999998</v>
      </c>
      <c r="T1700" s="499">
        <v>0.17871809999999999</v>
      </c>
      <c r="U1700" s="499">
        <v>35.433739399999993</v>
      </c>
      <c r="V1700" s="499">
        <v>6.2329825000000003</v>
      </c>
      <c r="W1700" s="499">
        <v>1.1914601</v>
      </c>
    </row>
    <row r="1701" spans="1:23" customFormat="1" x14ac:dyDescent="0.3">
      <c r="A1701" s="225" t="s">
        <v>1035</v>
      </c>
      <c r="B1701" s="496" t="s">
        <v>840</v>
      </c>
      <c r="C1701" s="496" t="s">
        <v>723</v>
      </c>
      <c r="D1701" s="496" t="s">
        <v>508</v>
      </c>
      <c r="E1701" s="497">
        <v>54.924619999999997</v>
      </c>
      <c r="F1701" s="498">
        <v>8.4340755347965999</v>
      </c>
      <c r="G1701" s="498">
        <v>19.715010457969484</v>
      </c>
      <c r="H1701" s="498">
        <v>1.4793714567347029</v>
      </c>
      <c r="I1701" s="498">
        <v>0.88400141685094946</v>
      </c>
      <c r="J1701" s="498">
        <v>2.1502447900413332E-2</v>
      </c>
      <c r="K1701" s="498">
        <v>5.0597571726486226E-3</v>
      </c>
      <c r="L1701" s="498">
        <v>0.96087458957385585</v>
      </c>
      <c r="M1701" s="498">
        <v>0.17201940404867619</v>
      </c>
      <c r="N1701" s="498">
        <v>3.3731874703912382E-2</v>
      </c>
      <c r="O1701" s="499">
        <v>463.23839380000004</v>
      </c>
      <c r="P1701" s="499">
        <v>1082.8394576999999</v>
      </c>
      <c r="Q1701" s="499">
        <v>81.2539151</v>
      </c>
      <c r="R1701" s="499">
        <v>48.553441899999996</v>
      </c>
      <c r="S1701" s="499">
        <v>1.18101378</v>
      </c>
      <c r="T1701" s="499">
        <v>0.27790524</v>
      </c>
      <c r="U1701" s="499">
        <v>52.77567169999999</v>
      </c>
      <c r="V1701" s="499">
        <v>9.4481004000000013</v>
      </c>
      <c r="W1701" s="499">
        <v>1.8527103999999999</v>
      </c>
    </row>
    <row r="1702" spans="1:23" customFormat="1" x14ac:dyDescent="0.3">
      <c r="A1702" s="225" t="s">
        <v>1036</v>
      </c>
      <c r="B1702" s="496" t="s">
        <v>840</v>
      </c>
      <c r="C1702" s="496" t="s">
        <v>723</v>
      </c>
      <c r="D1702" s="496" t="s">
        <v>510</v>
      </c>
      <c r="E1702" s="497">
        <v>75.231830000000002</v>
      </c>
      <c r="F1702" s="498">
        <v>8.1250403319977735</v>
      </c>
      <c r="G1702" s="498">
        <v>19.865275216620415</v>
      </c>
      <c r="H1702" s="498">
        <v>1.3779378582177251</v>
      </c>
      <c r="I1702" s="498">
        <v>0.89142627528799978</v>
      </c>
      <c r="J1702" s="498">
        <v>2.1734148564510523E-2</v>
      </c>
      <c r="K1702" s="498">
        <v>5.1390766381729644E-3</v>
      </c>
      <c r="L1702" s="498">
        <v>0.9689440546640965</v>
      </c>
      <c r="M1702" s="498">
        <v>0.17387319037699867</v>
      </c>
      <c r="N1702" s="498">
        <v>3.4260771006102066E-2</v>
      </c>
      <c r="O1702" s="499">
        <v>611.26165300000002</v>
      </c>
      <c r="P1702" s="499">
        <v>1494.5010080000002</v>
      </c>
      <c r="Q1702" s="499">
        <v>103.66478669999999</v>
      </c>
      <c r="R1702" s="499">
        <v>67.063630000000003</v>
      </c>
      <c r="S1702" s="499">
        <v>1.6350997699999998</v>
      </c>
      <c r="T1702" s="499">
        <v>0.38662214</v>
      </c>
      <c r="U1702" s="499">
        <v>72.895434400000013</v>
      </c>
      <c r="V1702" s="499">
        <v>13.0807983</v>
      </c>
      <c r="W1702" s="499">
        <v>2.5775004999999998</v>
      </c>
    </row>
    <row r="1703" spans="1:23" customFormat="1" x14ac:dyDescent="0.3">
      <c r="A1703" s="225" t="s">
        <v>1037</v>
      </c>
      <c r="B1703" s="496" t="s">
        <v>840</v>
      </c>
      <c r="C1703" s="496" t="s">
        <v>723</v>
      </c>
      <c r="D1703" s="496" t="s">
        <v>512</v>
      </c>
      <c r="E1703" s="497">
        <v>97.608289999999982</v>
      </c>
      <c r="F1703" s="498">
        <v>4.5048844037734916</v>
      </c>
      <c r="G1703" s="498">
        <v>10.525054852410593</v>
      </c>
      <c r="H1703" s="498">
        <v>1.1411770629318474</v>
      </c>
      <c r="I1703" s="498">
        <v>0.80768988371786876</v>
      </c>
      <c r="J1703" s="498">
        <v>2.1804938596916307E-2</v>
      </c>
      <c r="K1703" s="498">
        <v>5.1633319260075148E-3</v>
      </c>
      <c r="L1703" s="498">
        <v>0.87792583088997878</v>
      </c>
      <c r="M1703" s="498">
        <v>0.17443910143288038</v>
      </c>
      <c r="N1703" s="498">
        <v>3.442237949256155E-2</v>
      </c>
      <c r="O1703" s="499">
        <v>439.71406330000002</v>
      </c>
      <c r="P1703" s="499">
        <v>1027.3326063000002</v>
      </c>
      <c r="Q1703" s="499">
        <v>111.38834169999998</v>
      </c>
      <c r="R1703" s="499">
        <v>78.837228400000001</v>
      </c>
      <c r="S1703" s="499">
        <v>2.1283427699999997</v>
      </c>
      <c r="T1703" s="499">
        <v>0.50398399999999999</v>
      </c>
      <c r="U1703" s="499">
        <v>85.692839099999986</v>
      </c>
      <c r="V1703" s="499">
        <v>17.026702400000001</v>
      </c>
      <c r="W1703" s="499">
        <v>3.3599095999999999</v>
      </c>
    </row>
    <row r="1704" spans="1:23" customFormat="1" x14ac:dyDescent="0.3">
      <c r="A1704" s="225" t="s">
        <v>1038</v>
      </c>
      <c r="B1704" s="496" t="s">
        <v>840</v>
      </c>
      <c r="C1704" s="496" t="s">
        <v>723</v>
      </c>
      <c r="D1704" s="496" t="s">
        <v>514</v>
      </c>
      <c r="E1704" s="497">
        <v>125.18409000000001</v>
      </c>
      <c r="F1704" s="498">
        <v>4.3249101615069456</v>
      </c>
      <c r="G1704" s="498">
        <v>10.525794017434642</v>
      </c>
      <c r="H1704" s="498">
        <v>1.1027770214250068</v>
      </c>
      <c r="I1704" s="498">
        <v>0.80390407519038565</v>
      </c>
      <c r="J1704" s="498">
        <v>2.170555539445947E-2</v>
      </c>
      <c r="K1704" s="498">
        <v>5.1293283355736338E-3</v>
      </c>
      <c r="L1704" s="498">
        <v>0.87381228716844117</v>
      </c>
      <c r="M1704" s="498">
        <v>0.17364458774273947</v>
      </c>
      <c r="N1704" s="498">
        <v>3.4195673747358789E-2</v>
      </c>
      <c r="O1704" s="499">
        <v>541.40994290000003</v>
      </c>
      <c r="P1704" s="499">
        <v>1317.6619455999999</v>
      </c>
      <c r="Q1704" s="499">
        <v>138.05013789999998</v>
      </c>
      <c r="R1704" s="499">
        <v>100.63600010000002</v>
      </c>
      <c r="S1704" s="499">
        <v>2.7171902000000001</v>
      </c>
      <c r="T1704" s="499">
        <v>0.64211030000000002</v>
      </c>
      <c r="U1704" s="499">
        <v>109.387396</v>
      </c>
      <c r="V1704" s="499">
        <v>21.737539699999996</v>
      </c>
      <c r="W1704" s="499">
        <v>4.2807542999999999</v>
      </c>
    </row>
    <row r="1705" spans="1:23" customFormat="1" x14ac:dyDescent="0.3">
      <c r="A1705" s="225" t="s">
        <v>1039</v>
      </c>
      <c r="B1705" s="496" t="s">
        <v>840</v>
      </c>
      <c r="C1705" s="496" t="s">
        <v>723</v>
      </c>
      <c r="D1705" s="496" t="s">
        <v>516</v>
      </c>
      <c r="E1705" s="497">
        <v>155.39366000000001</v>
      </c>
      <c r="F1705" s="498">
        <v>4.173089642138553</v>
      </c>
      <c r="G1705" s="498">
        <v>10.525318303204903</v>
      </c>
      <c r="H1705" s="498">
        <v>1.0697459433029635</v>
      </c>
      <c r="I1705" s="498">
        <v>0.80530050839911993</v>
      </c>
      <c r="J1705" s="498">
        <v>2.1760577619447278E-2</v>
      </c>
      <c r="K1705" s="498">
        <v>5.1481643459585155E-3</v>
      </c>
      <c r="L1705" s="498">
        <v>0.8753287515076229</v>
      </c>
      <c r="M1705" s="498">
        <v>0.17408462481673961</v>
      </c>
      <c r="N1705" s="498">
        <v>3.4321289555828728E-2</v>
      </c>
      <c r="O1705" s="499">
        <v>648.47167300000001</v>
      </c>
      <c r="P1705" s="499">
        <v>1635.5677337999998</v>
      </c>
      <c r="Q1705" s="499">
        <v>166.23173739999999</v>
      </c>
      <c r="R1705" s="499">
        <v>125.13859339999999</v>
      </c>
      <c r="S1705" s="499">
        <v>3.3814557999999999</v>
      </c>
      <c r="T1705" s="499">
        <v>0.79999209999999998</v>
      </c>
      <c r="U1705" s="499">
        <v>136.02053840000005</v>
      </c>
      <c r="V1705" s="499">
        <v>27.051646999999999</v>
      </c>
      <c r="W1705" s="499">
        <v>5.3333108000000005</v>
      </c>
    </row>
    <row r="1706" spans="1:23" customFormat="1" x14ac:dyDescent="0.3">
      <c r="A1706" s="225" t="s">
        <v>1040</v>
      </c>
      <c r="B1706" s="496" t="s">
        <v>840</v>
      </c>
      <c r="C1706" s="496" t="s">
        <v>723</v>
      </c>
      <c r="D1706" s="496" t="s">
        <v>518</v>
      </c>
      <c r="E1706" s="497">
        <v>190.03734</v>
      </c>
      <c r="F1706" s="498">
        <v>4.0518526148597953</v>
      </c>
      <c r="G1706" s="498">
        <v>10.52515876616669</v>
      </c>
      <c r="H1706" s="498">
        <v>1.0434332479080164</v>
      </c>
      <c r="I1706" s="498">
        <v>0.80600232722684928</v>
      </c>
      <c r="J1706" s="498">
        <v>2.1792084124098977E-2</v>
      </c>
      <c r="K1706" s="498">
        <v>5.1589403429873303E-3</v>
      </c>
      <c r="L1706" s="498">
        <v>0.87609375083865104</v>
      </c>
      <c r="M1706" s="498">
        <v>0.17433692767958131</v>
      </c>
      <c r="N1706" s="498">
        <v>3.4393061910885515E-2</v>
      </c>
      <c r="O1706" s="499">
        <v>770.00329299999999</v>
      </c>
      <c r="P1706" s="499">
        <v>2000.1731749999999</v>
      </c>
      <c r="Q1706" s="499">
        <v>198.29127890000001</v>
      </c>
      <c r="R1706" s="499">
        <v>153.1705383</v>
      </c>
      <c r="S1706" s="499">
        <v>4.1413096999999999</v>
      </c>
      <c r="T1706" s="499">
        <v>0.98039129999999997</v>
      </c>
      <c r="U1706" s="499">
        <v>166.49052600000002</v>
      </c>
      <c r="V1706" s="499">
        <v>33.130526000000003</v>
      </c>
      <c r="W1706" s="499">
        <v>6.5359660000000002</v>
      </c>
    </row>
    <row r="1707" spans="1:23" customFormat="1" x14ac:dyDescent="0.3">
      <c r="A1707" s="225" t="s">
        <v>1041</v>
      </c>
      <c r="B1707" s="496" t="s">
        <v>840</v>
      </c>
      <c r="C1707" s="496" t="s">
        <v>723</v>
      </c>
      <c r="D1707" s="496" t="s">
        <v>520</v>
      </c>
      <c r="E1707" s="497">
        <v>230.16138000000001</v>
      </c>
      <c r="F1707" s="498">
        <v>1.6299584665333515</v>
      </c>
      <c r="G1707" s="498">
        <v>7.6395987893364206</v>
      </c>
      <c r="H1707" s="498">
        <v>0.18279660123692343</v>
      </c>
      <c r="I1707" s="498">
        <v>4.328286743849033E-2</v>
      </c>
      <c r="J1707" s="498">
        <v>2.1783294834259333E-2</v>
      </c>
      <c r="K1707" s="498">
        <v>5.1559284185730891E-3</v>
      </c>
      <c r="L1707" s="498">
        <v>4.7046733904706331E-2</v>
      </c>
      <c r="M1707" s="498">
        <v>0.17426629089554466</v>
      </c>
      <c r="N1707" s="498">
        <v>3.4372990811925096E-2</v>
      </c>
      <c r="O1707" s="499">
        <v>375.15349000000003</v>
      </c>
      <c r="P1707" s="499">
        <v>1758.3406</v>
      </c>
      <c r="Q1707" s="499">
        <v>42.072718000000002</v>
      </c>
      <c r="R1707" s="499">
        <v>9.9620444999999993</v>
      </c>
      <c r="S1707" s="499">
        <v>5.0136731999999995</v>
      </c>
      <c r="T1707" s="499">
        <v>1.1866956</v>
      </c>
      <c r="U1707" s="499">
        <v>10.828341199999999</v>
      </c>
      <c r="V1707" s="499">
        <v>40.109369999999998</v>
      </c>
      <c r="W1707" s="499">
        <v>7.9113350000000002</v>
      </c>
    </row>
    <row r="1708" spans="1:23" customFormat="1" x14ac:dyDescent="0.3">
      <c r="A1708" s="225" t="s">
        <v>1042</v>
      </c>
      <c r="B1708" s="496" t="s">
        <v>840</v>
      </c>
      <c r="C1708" s="496" t="s">
        <v>723</v>
      </c>
      <c r="D1708" s="496" t="s">
        <v>522</v>
      </c>
      <c r="E1708" s="497">
        <v>276.21279000000004</v>
      </c>
      <c r="F1708" s="498">
        <v>1.5475483593645321</v>
      </c>
      <c r="G1708" s="498">
        <v>7.6176472494267893</v>
      </c>
      <c r="H1708" s="498">
        <v>0.17441207917996843</v>
      </c>
      <c r="I1708" s="498">
        <v>4.3084906024807898E-2</v>
      </c>
      <c r="J1708" s="498">
        <v>2.1710170264019994E-2</v>
      </c>
      <c r="K1708" s="498">
        <v>5.1308811586892834E-3</v>
      </c>
      <c r="L1708" s="498">
        <v>4.6831592049014097E-2</v>
      </c>
      <c r="M1708" s="498">
        <v>0.17368121874443249</v>
      </c>
      <c r="N1708" s="498">
        <v>3.4206178504623187E-2</v>
      </c>
      <c r="O1708" s="499">
        <v>427.45265000000006</v>
      </c>
      <c r="P1708" s="499">
        <v>2104.0915999999997</v>
      </c>
      <c r="Q1708" s="499">
        <v>48.174847</v>
      </c>
      <c r="R1708" s="499">
        <v>11.9006021</v>
      </c>
      <c r="S1708" s="499">
        <v>5.9966267000000002</v>
      </c>
      <c r="T1708" s="499">
        <v>1.4172149999999999</v>
      </c>
      <c r="U1708" s="499">
        <v>12.935484700000002</v>
      </c>
      <c r="V1708" s="499">
        <v>47.972974000000001</v>
      </c>
      <c r="W1708" s="499">
        <v>9.4481839999999995</v>
      </c>
    </row>
    <row r="1709" spans="1:23" customFormat="1" x14ac:dyDescent="0.3">
      <c r="A1709" s="225" t="s">
        <v>1043</v>
      </c>
      <c r="B1709" s="496" t="s">
        <v>840</v>
      </c>
      <c r="C1709" s="496" t="s">
        <v>723</v>
      </c>
      <c r="D1709" s="496" t="s">
        <v>524</v>
      </c>
      <c r="E1709" s="497">
        <v>331.82227999999998</v>
      </c>
      <c r="F1709" s="498">
        <v>1.4740662079713274</v>
      </c>
      <c r="G1709" s="498">
        <v>7.6630978486435586</v>
      </c>
      <c r="H1709" s="498">
        <v>0.1668401892724021</v>
      </c>
      <c r="I1709" s="498">
        <v>4.3427030577934671E-2</v>
      </c>
      <c r="J1709" s="498">
        <v>2.1861463913755281E-2</v>
      </c>
      <c r="K1709" s="498">
        <v>5.1827068393358036E-3</v>
      </c>
      <c r="L1709" s="498">
        <v>4.7203440046280208E-2</v>
      </c>
      <c r="M1709" s="498">
        <v>0.17489158654445988</v>
      </c>
      <c r="N1709" s="498">
        <v>3.4551492443485113E-2</v>
      </c>
      <c r="O1709" s="499">
        <v>489.12801000000002</v>
      </c>
      <c r="P1709" s="499">
        <v>2542.7866000000004</v>
      </c>
      <c r="Q1709" s="499">
        <v>55.361291999999999</v>
      </c>
      <c r="R1709" s="499">
        <v>14.410056299999999</v>
      </c>
      <c r="S1709" s="499">
        <v>7.2541207999999999</v>
      </c>
      <c r="T1709" s="499">
        <v>1.7197376</v>
      </c>
      <c r="U1709" s="499">
        <v>15.663153100000002</v>
      </c>
      <c r="V1709" s="499">
        <v>58.032924999999999</v>
      </c>
      <c r="W1709" s="499">
        <v>11.464955</v>
      </c>
    </row>
    <row r="1710" spans="1:23" customFormat="1" x14ac:dyDescent="0.3">
      <c r="A1710" s="225" t="s">
        <v>1044</v>
      </c>
      <c r="B1710" s="496" t="s">
        <v>840</v>
      </c>
      <c r="C1710" s="496" t="s">
        <v>723</v>
      </c>
      <c r="D1710" s="496" t="s">
        <v>526</v>
      </c>
      <c r="E1710" s="497">
        <v>391.98665000000005</v>
      </c>
      <c r="F1710" s="498">
        <v>1.2056879743225948</v>
      </c>
      <c r="G1710" s="498">
        <v>1.8563407707890052</v>
      </c>
      <c r="H1710" s="498">
        <v>0.13382186612732855</v>
      </c>
      <c r="I1710" s="498">
        <v>4.0986187157139142E-2</v>
      </c>
      <c r="J1710" s="498">
        <v>2.183985679104122E-2</v>
      </c>
      <c r="K1710" s="498">
        <v>5.1752969138107122E-3</v>
      </c>
      <c r="L1710" s="498">
        <v>4.4550338640359295E-2</v>
      </c>
      <c r="M1710" s="498">
        <v>0.17471880228574108</v>
      </c>
      <c r="N1710" s="498">
        <v>3.4502264299052017E-2</v>
      </c>
      <c r="O1710" s="499">
        <v>472.61358999999999</v>
      </c>
      <c r="P1710" s="499">
        <v>727.66080000000011</v>
      </c>
      <c r="Q1710" s="499">
        <v>52.456384999999997</v>
      </c>
      <c r="R1710" s="499">
        <v>16.066038199999998</v>
      </c>
      <c r="S1710" s="499">
        <v>8.5609322999999993</v>
      </c>
      <c r="T1710" s="499">
        <v>2.0286473000000003</v>
      </c>
      <c r="U1710" s="499">
        <v>17.463137999999997</v>
      </c>
      <c r="V1710" s="499">
        <v>68.487437999999997</v>
      </c>
      <c r="W1710" s="499">
        <v>13.524426999999999</v>
      </c>
    </row>
    <row r="1711" spans="1:23" customFormat="1" x14ac:dyDescent="0.3">
      <c r="A1711" s="225" t="s">
        <v>1045</v>
      </c>
      <c r="B1711" s="496" t="s">
        <v>840</v>
      </c>
      <c r="C1711" s="496" t="s">
        <v>723</v>
      </c>
      <c r="D1711" s="496" t="s">
        <v>528</v>
      </c>
      <c r="E1711" s="497">
        <v>460.02199999999999</v>
      </c>
      <c r="F1711" s="498">
        <v>1.1527634113151111</v>
      </c>
      <c r="G1711" s="498">
        <v>1.8564168670194032</v>
      </c>
      <c r="H1711" s="498">
        <v>0.1284202472925208</v>
      </c>
      <c r="I1711" s="498">
        <v>4.0844920677706724E-2</v>
      </c>
      <c r="J1711" s="498">
        <v>2.178384012068988E-2</v>
      </c>
      <c r="K1711" s="498">
        <v>5.1561140554147412E-3</v>
      </c>
      <c r="L1711" s="498">
        <v>4.439675102495097E-2</v>
      </c>
      <c r="M1711" s="498">
        <v>0.17427072183504269</v>
      </c>
      <c r="N1711" s="498">
        <v>3.4374271230506369E-2</v>
      </c>
      <c r="O1711" s="499">
        <v>530.29652999999996</v>
      </c>
      <c r="P1711" s="499">
        <v>853.99259999999992</v>
      </c>
      <c r="Q1711" s="499">
        <v>59.076138999999998</v>
      </c>
      <c r="R1711" s="499">
        <v>18.789562100000001</v>
      </c>
      <c r="S1711" s="499">
        <v>10.0210457</v>
      </c>
      <c r="T1711" s="499">
        <v>2.3719258999999999</v>
      </c>
      <c r="U1711" s="499">
        <v>20.423482199999995</v>
      </c>
      <c r="V1711" s="499">
        <v>80.168366000000006</v>
      </c>
      <c r="W1711" s="499">
        <v>15.812921000000001</v>
      </c>
    </row>
    <row r="1712" spans="1:23" customFormat="1" x14ac:dyDescent="0.3">
      <c r="A1712" s="225" t="s">
        <v>1046</v>
      </c>
      <c r="B1712" s="496" t="s">
        <v>840</v>
      </c>
      <c r="C1712" s="496" t="s">
        <v>723</v>
      </c>
      <c r="D1712" s="496" t="s">
        <v>530</v>
      </c>
      <c r="E1712" s="497">
        <v>562.92790000000002</v>
      </c>
      <c r="F1712" s="498">
        <v>1.0689962604447212</v>
      </c>
      <c r="G1712" s="498">
        <v>1.8564171361909758</v>
      </c>
      <c r="H1712" s="498">
        <v>0.11986499336771191</v>
      </c>
      <c r="I1712" s="498">
        <v>4.0821745200406656E-2</v>
      </c>
      <c r="J1712" s="498">
        <v>2.1783917443068644E-2</v>
      </c>
      <c r="K1712" s="498">
        <v>5.1561283425461766E-3</v>
      </c>
      <c r="L1712" s="498">
        <v>4.4371477235361757E-2</v>
      </c>
      <c r="M1712" s="498">
        <v>0.17427063039511811</v>
      </c>
      <c r="N1712" s="498">
        <v>3.4374347052260154E-2</v>
      </c>
      <c r="O1712" s="499">
        <v>601.76782000000003</v>
      </c>
      <c r="P1712" s="499">
        <v>1045.029</v>
      </c>
      <c r="Q1712" s="499">
        <v>67.475348999999994</v>
      </c>
      <c r="R1712" s="499">
        <v>22.9796993</v>
      </c>
      <c r="S1712" s="499">
        <v>12.262774900000002</v>
      </c>
      <c r="T1712" s="499">
        <v>2.9025284999999998</v>
      </c>
      <c r="U1712" s="499">
        <v>24.977942500000001</v>
      </c>
      <c r="V1712" s="499">
        <v>98.101800000000011</v>
      </c>
      <c r="W1712" s="499">
        <v>19.350279</v>
      </c>
    </row>
    <row r="1713" spans="1:23" customFormat="1" x14ac:dyDescent="0.3">
      <c r="A1713" s="225" t="s">
        <v>1047</v>
      </c>
      <c r="B1713" s="496" t="s">
        <v>840</v>
      </c>
      <c r="C1713" s="496" t="s">
        <v>723</v>
      </c>
      <c r="D1713" s="496" t="s">
        <v>532</v>
      </c>
      <c r="E1713" s="497">
        <v>668.15499999999997</v>
      </c>
      <c r="F1713" s="498">
        <v>0.97963688066391774</v>
      </c>
      <c r="G1713" s="498">
        <v>1.6552677148266497</v>
      </c>
      <c r="H1713" s="498">
        <v>0.11013601784017182</v>
      </c>
      <c r="I1713" s="498">
        <v>3.6073160419363773E-2</v>
      </c>
      <c r="J1713" s="498">
        <v>2.1783925286797224E-2</v>
      </c>
      <c r="K1713" s="498">
        <v>5.1561251506012824E-3</v>
      </c>
      <c r="L1713" s="498">
        <v>3.9209981366599068E-2</v>
      </c>
      <c r="M1713" s="498">
        <v>0.17427049861184907</v>
      </c>
      <c r="N1713" s="498">
        <v>3.4374300873300359E-2</v>
      </c>
      <c r="O1713" s="499">
        <v>654.54927999999995</v>
      </c>
      <c r="P1713" s="499">
        <v>1105.9754</v>
      </c>
      <c r="Q1713" s="499">
        <v>73.587930999999998</v>
      </c>
      <c r="R1713" s="499">
        <v>24.102462500000001</v>
      </c>
      <c r="S1713" s="499">
        <v>14.5550386</v>
      </c>
      <c r="T1713" s="499">
        <v>3.4450908</v>
      </c>
      <c r="U1713" s="499">
        <v>26.198345099999997</v>
      </c>
      <c r="V1713" s="499">
        <v>116.439705</v>
      </c>
      <c r="W1713" s="499">
        <v>22.967361</v>
      </c>
    </row>
    <row r="1714" spans="1:23" customFormat="1" x14ac:dyDescent="0.3">
      <c r="A1714" s="225" t="s">
        <v>1048</v>
      </c>
      <c r="B1714" s="496" t="s">
        <v>840</v>
      </c>
      <c r="C1714" s="496" t="s">
        <v>723</v>
      </c>
      <c r="D1714" s="496" t="s">
        <v>534</v>
      </c>
      <c r="E1714" s="497">
        <v>789.50080000000003</v>
      </c>
      <c r="F1714" s="498">
        <v>0.92351699960278699</v>
      </c>
      <c r="G1714" s="498">
        <v>1.6397072681876954</v>
      </c>
      <c r="H1714" s="498">
        <v>0.104509982763792</v>
      </c>
      <c r="I1714" s="498">
        <v>3.5778397691300631E-2</v>
      </c>
      <c r="J1714" s="498">
        <v>2.1783758167186151E-2</v>
      </c>
      <c r="K1714" s="498">
        <v>5.1561087715173938E-3</v>
      </c>
      <c r="L1714" s="498">
        <v>3.8889683075685293E-2</v>
      </c>
      <c r="M1714" s="498">
        <v>0.17427006533748921</v>
      </c>
      <c r="N1714" s="498">
        <v>3.4374314756869154E-2</v>
      </c>
      <c r="O1714" s="499">
        <v>729.11741000000006</v>
      </c>
      <c r="P1714" s="499">
        <v>1294.5502000000001</v>
      </c>
      <c r="Q1714" s="499">
        <v>82.510715000000005</v>
      </c>
      <c r="R1714" s="499">
        <v>28.2470736</v>
      </c>
      <c r="S1714" s="499">
        <v>17.198294499999999</v>
      </c>
      <c r="T1714" s="499">
        <v>4.0707519999999997</v>
      </c>
      <c r="U1714" s="499">
        <v>30.703435899999999</v>
      </c>
      <c r="V1714" s="499">
        <v>137.58635599999999</v>
      </c>
      <c r="W1714" s="499">
        <v>27.138549000000001</v>
      </c>
    </row>
    <row r="1715" spans="1:23" customFormat="1" x14ac:dyDescent="0.3">
      <c r="A1715" s="225" t="s">
        <v>1049</v>
      </c>
      <c r="B1715" s="496" t="s">
        <v>840</v>
      </c>
      <c r="C1715" s="496" t="s">
        <v>723</v>
      </c>
      <c r="D1715" s="496" t="s">
        <v>536</v>
      </c>
      <c r="E1715" s="497">
        <v>921.35279999999989</v>
      </c>
      <c r="F1715" s="498">
        <v>0.87769594882655178</v>
      </c>
      <c r="G1715" s="498">
        <v>1.6397093491222912</v>
      </c>
      <c r="H1715" s="498">
        <v>9.9830260460488124E-2</v>
      </c>
      <c r="I1715" s="498">
        <v>3.5765710919856121E-2</v>
      </c>
      <c r="J1715" s="498">
        <v>2.1783860319304401E-2</v>
      </c>
      <c r="K1715" s="498">
        <v>5.1561257533487724E-3</v>
      </c>
      <c r="L1715" s="498">
        <v>3.887586383847752E-2</v>
      </c>
      <c r="M1715" s="498">
        <v>0.17427066591646548</v>
      </c>
      <c r="N1715" s="498">
        <v>3.4374315680160743E-2</v>
      </c>
      <c r="O1715" s="499">
        <v>808.66762000000006</v>
      </c>
      <c r="P1715" s="499">
        <v>1510.7508000000003</v>
      </c>
      <c r="Q1715" s="499">
        <v>91.978890000000007</v>
      </c>
      <c r="R1715" s="499">
        <v>32.952837900000006</v>
      </c>
      <c r="S1715" s="499">
        <v>20.070620700000003</v>
      </c>
      <c r="T1715" s="499">
        <v>4.7506108999999999</v>
      </c>
      <c r="U1715" s="499">
        <v>35.818386000000004</v>
      </c>
      <c r="V1715" s="499">
        <v>160.56476600000002</v>
      </c>
      <c r="W1715" s="499">
        <v>31.670871999999999</v>
      </c>
    </row>
    <row r="1716" spans="1:23" customFormat="1" x14ac:dyDescent="0.3">
      <c r="A1716" s="225" t="s">
        <v>1050</v>
      </c>
      <c r="B1716" s="496" t="s">
        <v>840</v>
      </c>
      <c r="C1716" s="496" t="s">
        <v>723</v>
      </c>
      <c r="D1716" s="496" t="s">
        <v>538</v>
      </c>
      <c r="E1716" s="497">
        <v>1098.7067</v>
      </c>
      <c r="F1716" s="498">
        <v>0.83889831562872963</v>
      </c>
      <c r="G1716" s="498">
        <v>1.6397069390766437</v>
      </c>
      <c r="H1716" s="498">
        <v>9.5867682430625031E-2</v>
      </c>
      <c r="I1716" s="498">
        <v>3.5754977556794729E-2</v>
      </c>
      <c r="J1716" s="498">
        <v>2.1783809091179655E-2</v>
      </c>
      <c r="K1716" s="498">
        <v>5.1561201911301709E-3</v>
      </c>
      <c r="L1716" s="498">
        <v>3.8864259588113903E-2</v>
      </c>
      <c r="M1716" s="498">
        <v>0.17427082587190923</v>
      </c>
      <c r="N1716" s="498">
        <v>3.4374310268609452E-2</v>
      </c>
      <c r="O1716" s="499">
        <v>921.70319999999992</v>
      </c>
      <c r="P1716" s="499">
        <v>1801.557</v>
      </c>
      <c r="Q1716" s="499">
        <v>105.330465</v>
      </c>
      <c r="R1716" s="499">
        <v>39.284233399999998</v>
      </c>
      <c r="S1716" s="499">
        <v>23.934016999999997</v>
      </c>
      <c r="T1716" s="499">
        <v>5.6650637999999995</v>
      </c>
      <c r="U1716" s="499">
        <v>42.700422399999987</v>
      </c>
      <c r="V1716" s="499">
        <v>191.47252399999999</v>
      </c>
      <c r="W1716" s="499">
        <v>37.767285000000001</v>
      </c>
    </row>
    <row r="1717" spans="1:23" customFormat="1" x14ac:dyDescent="0.3">
      <c r="A1717" s="225" t="s">
        <v>1051</v>
      </c>
      <c r="B1717" s="496" t="s">
        <v>840</v>
      </c>
      <c r="C1717" s="496" t="s">
        <v>723</v>
      </c>
      <c r="D1717" s="496" t="s">
        <v>540</v>
      </c>
      <c r="E1717" s="497">
        <v>1264.9431000000002</v>
      </c>
      <c r="F1717" s="498">
        <v>0.80562526488345587</v>
      </c>
      <c r="G1717" s="498">
        <v>1.6397069559887711</v>
      </c>
      <c r="H1717" s="498">
        <v>9.2469213042072784E-2</v>
      </c>
      <c r="I1717" s="498">
        <v>3.5745743267029152E-2</v>
      </c>
      <c r="J1717" s="498">
        <v>2.1783801974966301E-2</v>
      </c>
      <c r="K1717" s="498">
        <v>5.1561188799717538E-3</v>
      </c>
      <c r="L1717" s="498">
        <v>3.8854182532004795E-2</v>
      </c>
      <c r="M1717" s="498">
        <v>0.17427039998874255</v>
      </c>
      <c r="N1717" s="498">
        <v>3.4374274226247802E-2</v>
      </c>
      <c r="O1717" s="499">
        <v>1019.07012</v>
      </c>
      <c r="P1717" s="499">
        <v>2074.136</v>
      </c>
      <c r="Q1717" s="499">
        <v>116.96829299999999</v>
      </c>
      <c r="R1717" s="499">
        <v>45.216331299999993</v>
      </c>
      <c r="S1717" s="499">
        <v>27.55527</v>
      </c>
      <c r="T1717" s="499">
        <v>6.5221969999999994</v>
      </c>
      <c r="U1717" s="499">
        <v>49.148330100000003</v>
      </c>
      <c r="V1717" s="499">
        <v>220.44213999999999</v>
      </c>
      <c r="W1717" s="499">
        <v>43.481501000000002</v>
      </c>
    </row>
    <row r="1718" spans="1:23" customFormat="1" x14ac:dyDescent="0.3">
      <c r="A1718" s="225" t="s">
        <v>1052</v>
      </c>
      <c r="B1718" s="496" t="s">
        <v>840</v>
      </c>
      <c r="C1718" s="496" t="s">
        <v>723</v>
      </c>
      <c r="D1718" s="496" t="s">
        <v>542</v>
      </c>
      <c r="E1718" s="497">
        <v>1417.1797999999999</v>
      </c>
      <c r="F1718" s="498">
        <v>0.77677522640387631</v>
      </c>
      <c r="G1718" s="498">
        <v>1.6397125474128267</v>
      </c>
      <c r="H1718" s="498">
        <v>8.9522670306195457E-2</v>
      </c>
      <c r="I1718" s="498">
        <v>3.573774026414997E-2</v>
      </c>
      <c r="J1718" s="498">
        <v>2.1783861158619397E-2</v>
      </c>
      <c r="K1718" s="498">
        <v>5.1561192164889733E-3</v>
      </c>
      <c r="L1718" s="498">
        <v>3.8845448968437175E-2</v>
      </c>
      <c r="M1718" s="498">
        <v>0.17427046307038813</v>
      </c>
      <c r="N1718" s="498">
        <v>3.4374334858569111E-2</v>
      </c>
      <c r="O1718" s="499">
        <v>1100.83016</v>
      </c>
      <c r="P1718" s="499">
        <v>2323.7674999999999</v>
      </c>
      <c r="Q1718" s="499">
        <v>126.86972</v>
      </c>
      <c r="R1718" s="499">
        <v>50.646803599999998</v>
      </c>
      <c r="S1718" s="499">
        <v>30.871648</v>
      </c>
      <c r="T1718" s="499">
        <v>7.3071479999999998</v>
      </c>
      <c r="U1718" s="499">
        <v>55.050985599999997</v>
      </c>
      <c r="V1718" s="499">
        <v>246.97258000000002</v>
      </c>
      <c r="W1718" s="499">
        <v>48.714613</v>
      </c>
    </row>
    <row r="1719" spans="1:23" customFormat="1" x14ac:dyDescent="0.3">
      <c r="A1719" s="225" t="s">
        <v>1053</v>
      </c>
      <c r="B1719" s="496" t="s">
        <v>840</v>
      </c>
      <c r="C1719" s="496" t="s">
        <v>723</v>
      </c>
      <c r="D1719" s="496" t="s">
        <v>544</v>
      </c>
      <c r="E1719" s="497">
        <v>1586.6882000000001</v>
      </c>
      <c r="F1719" s="498">
        <v>0.75152074616802456</v>
      </c>
      <c r="G1719" s="498">
        <v>1.6397095535216055</v>
      </c>
      <c r="H1719" s="498">
        <v>8.6943452406087085E-2</v>
      </c>
      <c r="I1719" s="498">
        <v>3.573075787668932E-2</v>
      </c>
      <c r="J1719" s="498">
        <v>2.178385142083996E-2</v>
      </c>
      <c r="K1719" s="498">
        <v>5.1561258223260242E-3</v>
      </c>
      <c r="L1719" s="498">
        <v>3.8837942766575061E-2</v>
      </c>
      <c r="M1719" s="498">
        <v>0.17427105085926775</v>
      </c>
      <c r="N1719" s="498">
        <v>3.4374341474273269E-2</v>
      </c>
      <c r="O1719" s="499">
        <v>1192.4290999999998</v>
      </c>
      <c r="P1719" s="499">
        <v>2601.7078000000001</v>
      </c>
      <c r="Q1719" s="499">
        <v>137.95214999999999</v>
      </c>
      <c r="R1719" s="499">
        <v>56.693571900000002</v>
      </c>
      <c r="S1719" s="499">
        <v>34.56418</v>
      </c>
      <c r="T1719" s="499">
        <v>8.181163999999999</v>
      </c>
      <c r="U1719" s="499">
        <v>61.623705500000007</v>
      </c>
      <c r="V1719" s="499">
        <v>276.51382000000001</v>
      </c>
      <c r="W1719" s="499">
        <v>54.541361999999999</v>
      </c>
    </row>
    <row r="1720" spans="1:23" customFormat="1" x14ac:dyDescent="0.3">
      <c r="A1720" s="225" t="s">
        <v>1054</v>
      </c>
      <c r="B1720" s="496" t="s">
        <v>840</v>
      </c>
      <c r="C1720" s="496" t="s">
        <v>723</v>
      </c>
      <c r="D1720" s="496" t="s">
        <v>546</v>
      </c>
      <c r="E1720" s="497">
        <v>1768.3221999999998</v>
      </c>
      <c r="F1720" s="498">
        <v>0.72922892671935025</v>
      </c>
      <c r="G1720" s="498">
        <v>1.6397087024072881</v>
      </c>
      <c r="H1720" s="498">
        <v>8.4666629192349671E-2</v>
      </c>
      <c r="I1720" s="498">
        <v>3.5724595777850893E-2</v>
      </c>
      <c r="J1720" s="498">
        <v>2.1783838375155844E-2</v>
      </c>
      <c r="K1720" s="498">
        <v>5.1561208698279086E-3</v>
      </c>
      <c r="L1720" s="498">
        <v>3.8831140218677347E-2</v>
      </c>
      <c r="M1720" s="498">
        <v>0.17427083141296312</v>
      </c>
      <c r="N1720" s="498">
        <v>3.4374295589344524E-2</v>
      </c>
      <c r="O1720" s="499">
        <v>1289.5117</v>
      </c>
      <c r="P1720" s="499">
        <v>2899.5333000000005</v>
      </c>
      <c r="Q1720" s="499">
        <v>149.71787999999998</v>
      </c>
      <c r="R1720" s="499">
        <v>63.172595799999996</v>
      </c>
      <c r="S1720" s="499">
        <v>38.520845000000001</v>
      </c>
      <c r="T1720" s="499">
        <v>9.1176829999999995</v>
      </c>
      <c r="U1720" s="499">
        <v>68.665967300000005</v>
      </c>
      <c r="V1720" s="499">
        <v>308.16698000000002</v>
      </c>
      <c r="W1720" s="499">
        <v>60.784829999999999</v>
      </c>
    </row>
    <row r="1721" spans="1:23" customFormat="1" x14ac:dyDescent="0.3">
      <c r="A1721" s="225" t="s">
        <v>1055</v>
      </c>
      <c r="B1721" s="496" t="s">
        <v>840</v>
      </c>
      <c r="C1721" s="496" t="s">
        <v>723</v>
      </c>
      <c r="D1721" s="496" t="s">
        <v>548</v>
      </c>
      <c r="E1721" s="497">
        <v>2135.8296</v>
      </c>
      <c r="F1721" s="498">
        <v>0.70940752951452679</v>
      </c>
      <c r="G1721" s="498">
        <v>1.6397085703840795</v>
      </c>
      <c r="H1721" s="498">
        <v>8.2642168644914374E-2</v>
      </c>
      <c r="I1721" s="498">
        <v>3.5719068365753517E-2</v>
      </c>
      <c r="J1721" s="498">
        <v>2.1783808502326214E-2</v>
      </c>
      <c r="K1721" s="498">
        <v>5.1561140458021553E-3</v>
      </c>
      <c r="L1721" s="498">
        <v>3.8825231329315778E-2</v>
      </c>
      <c r="M1721" s="498">
        <v>0.17427055510420866</v>
      </c>
      <c r="N1721" s="498">
        <v>3.4374268434148487E-2</v>
      </c>
      <c r="O1721" s="499">
        <v>1515.1736000000001</v>
      </c>
      <c r="P1721" s="499">
        <v>3502.1381000000001</v>
      </c>
      <c r="Q1721" s="499">
        <v>176.50959</v>
      </c>
      <c r="R1721" s="499">
        <v>76.289843499999989</v>
      </c>
      <c r="S1721" s="499">
        <v>46.526502999999998</v>
      </c>
      <c r="T1721" s="499">
        <v>11.012580999999999</v>
      </c>
      <c r="U1721" s="499">
        <v>82.924078299999991</v>
      </c>
      <c r="V1721" s="499">
        <v>372.21220999999997</v>
      </c>
      <c r="W1721" s="499">
        <v>73.417579999999987</v>
      </c>
    </row>
    <row r="1722" spans="1:23" customFormat="1" x14ac:dyDescent="0.3">
      <c r="A1722" s="225" t="s">
        <v>1056</v>
      </c>
      <c r="B1722" s="496" t="s">
        <v>840</v>
      </c>
      <c r="C1722" s="496" t="s">
        <v>723</v>
      </c>
      <c r="D1722" s="496" t="s">
        <v>550</v>
      </c>
      <c r="E1722" s="497">
        <v>2356.7653999999998</v>
      </c>
      <c r="F1722" s="498">
        <v>0.69135553330849142</v>
      </c>
      <c r="G1722" s="498">
        <v>1.6370214447309861</v>
      </c>
      <c r="H1722" s="498">
        <v>8.0789882607747054E-2</v>
      </c>
      <c r="I1722" s="498">
        <v>3.5679383955653801E-2</v>
      </c>
      <c r="J1722" s="498">
        <v>2.1783873778866578E-2</v>
      </c>
      <c r="K1722" s="498">
        <v>5.1561283952997619E-3</v>
      </c>
      <c r="L1722" s="498">
        <v>3.878211331513947E-2</v>
      </c>
      <c r="M1722" s="498">
        <v>0.1742708968826511</v>
      </c>
      <c r="N1722" s="498">
        <v>3.4374350539939195E-2</v>
      </c>
      <c r="O1722" s="499">
        <v>1629.3627999999999</v>
      </c>
      <c r="P1722" s="499">
        <v>3858.0754999999999</v>
      </c>
      <c r="Q1722" s="499">
        <v>190.40280000000001</v>
      </c>
      <c r="R1722" s="499">
        <v>84.087937600000004</v>
      </c>
      <c r="S1722" s="499">
        <v>51.339479999999995</v>
      </c>
      <c r="T1722" s="499">
        <v>12.151785</v>
      </c>
      <c r="U1722" s="499">
        <v>91.40034279999999</v>
      </c>
      <c r="V1722" s="499">
        <v>410.71561999999994</v>
      </c>
      <c r="W1722" s="499">
        <v>81.012280000000004</v>
      </c>
    </row>
    <row r="1723" spans="1:23" customFormat="1" x14ac:dyDescent="0.3">
      <c r="A1723" s="225" t="s">
        <v>1057</v>
      </c>
      <c r="B1723" s="496" t="s">
        <v>840</v>
      </c>
      <c r="C1723" s="496" t="s">
        <v>723</v>
      </c>
      <c r="D1723" s="496" t="s">
        <v>552</v>
      </c>
      <c r="E1723" s="497">
        <v>2543.4808000000003</v>
      </c>
      <c r="F1723" s="498">
        <v>0.67538496850457841</v>
      </c>
      <c r="G1723" s="498">
        <v>1.6370211247515607</v>
      </c>
      <c r="H1723" s="498">
        <v>7.9158757557753132E-2</v>
      </c>
      <c r="I1723" s="498">
        <v>3.5674934404851796E-2</v>
      </c>
      <c r="J1723" s="498">
        <v>2.1783844014077087E-2</v>
      </c>
      <c r="K1723" s="498">
        <v>5.1561187330370255E-3</v>
      </c>
      <c r="L1723" s="498">
        <v>3.8777213965994949E-2</v>
      </c>
      <c r="M1723" s="498">
        <v>0.17427066483065254</v>
      </c>
      <c r="N1723" s="498">
        <v>3.4374338504933863E-2</v>
      </c>
      <c r="O1723" s="499">
        <v>1717.8287</v>
      </c>
      <c r="P1723" s="499">
        <v>4163.7317999999996</v>
      </c>
      <c r="Q1723" s="499">
        <v>201.33878000000001</v>
      </c>
      <c r="R1723" s="499">
        <v>90.738510699999978</v>
      </c>
      <c r="S1723" s="499">
        <v>55.406789000000003</v>
      </c>
      <c r="T1723" s="499">
        <v>13.114489000000001</v>
      </c>
      <c r="U1723" s="499">
        <v>98.629099200000013</v>
      </c>
      <c r="V1723" s="499">
        <v>443.25409000000002</v>
      </c>
      <c r="W1723" s="499">
        <v>87.43047</v>
      </c>
    </row>
    <row r="1724" spans="1:23" customFormat="1" x14ac:dyDescent="0.3">
      <c r="A1724" s="225" t="s">
        <v>1058</v>
      </c>
      <c r="B1724" s="496" t="s">
        <v>840</v>
      </c>
      <c r="C1724" s="496" t="s">
        <v>723</v>
      </c>
      <c r="D1724" s="496" t="s">
        <v>554</v>
      </c>
      <c r="E1724" s="497">
        <v>2712.4711000000002</v>
      </c>
      <c r="F1724" s="498">
        <v>0.61047857800217653</v>
      </c>
      <c r="G1724" s="498">
        <v>1.1841577224546282</v>
      </c>
      <c r="H1724" s="498">
        <v>7.1146192119798057E-2</v>
      </c>
      <c r="I1724" s="498">
        <v>2.5065766820520221E-2</v>
      </c>
      <c r="J1724" s="498">
        <v>2.1783808867124888E-2</v>
      </c>
      <c r="K1724" s="498">
        <v>5.1561242440518532E-3</v>
      </c>
      <c r="L1724" s="498">
        <v>2.7245464919423472E-2</v>
      </c>
      <c r="M1724" s="498">
        <v>0.17427055351852411</v>
      </c>
      <c r="N1724" s="498">
        <v>3.4374298033995637E-2</v>
      </c>
      <c r="O1724" s="499">
        <v>1655.9054999999998</v>
      </c>
      <c r="P1724" s="499">
        <v>3211.9936000000002</v>
      </c>
      <c r="Q1724" s="499">
        <v>192.98199</v>
      </c>
      <c r="R1724" s="499">
        <v>67.990168099999991</v>
      </c>
      <c r="S1724" s="499">
        <v>59.087952000000001</v>
      </c>
      <c r="T1724" s="499">
        <v>13.985837999999999</v>
      </c>
      <c r="U1724" s="499">
        <v>73.9025362</v>
      </c>
      <c r="V1724" s="499">
        <v>472.70384000000001</v>
      </c>
      <c r="W1724" s="499">
        <v>93.239289999999997</v>
      </c>
    </row>
    <row r="1725" spans="1:23" customFormat="1" x14ac:dyDescent="0.3">
      <c r="A1725" s="225" t="s">
        <v>1059</v>
      </c>
      <c r="B1725" s="496" t="s">
        <v>840</v>
      </c>
      <c r="C1725" s="496" t="s">
        <v>723</v>
      </c>
      <c r="D1725" s="496" t="s">
        <v>556</v>
      </c>
      <c r="E1725" s="497">
        <v>2734.902</v>
      </c>
      <c r="F1725" s="498">
        <v>0.61047858387613152</v>
      </c>
      <c r="G1725" s="498">
        <v>1.1841567997683278</v>
      </c>
      <c r="H1725" s="498">
        <v>7.1146227543071011E-2</v>
      </c>
      <c r="I1725" s="498">
        <v>2.5065766451594966E-2</v>
      </c>
      <c r="J1725" s="498">
        <v>2.1783828451622765E-2</v>
      </c>
      <c r="K1725" s="498">
        <v>5.1561273493529198E-3</v>
      </c>
      <c r="L1725" s="498">
        <v>2.7245508358251954E-2</v>
      </c>
      <c r="M1725" s="498">
        <v>0.17427048208674387</v>
      </c>
      <c r="N1725" s="498">
        <v>3.437430664791645E-2</v>
      </c>
      <c r="O1725" s="499">
        <v>1669.5990999999999</v>
      </c>
      <c r="P1725" s="499">
        <v>3238.5527999999995</v>
      </c>
      <c r="Q1725" s="499">
        <v>194.57795999999999</v>
      </c>
      <c r="R1725" s="499">
        <v>68.55241479999998</v>
      </c>
      <c r="S1725" s="499">
        <v>59.576636000000001</v>
      </c>
      <c r="T1725" s="499">
        <v>14.101502999999999</v>
      </c>
      <c r="U1725" s="499">
        <v>74.513795299999984</v>
      </c>
      <c r="V1725" s="499">
        <v>476.61268999999999</v>
      </c>
      <c r="W1725" s="499">
        <v>94.010360000000006</v>
      </c>
    </row>
    <row r="1726" spans="1:23" customFormat="1" x14ac:dyDescent="0.3">
      <c r="A1726" s="225" t="s">
        <v>1060</v>
      </c>
      <c r="B1726" s="496" t="s">
        <v>840</v>
      </c>
      <c r="C1726" s="496" t="s">
        <v>723</v>
      </c>
      <c r="D1726" s="496" t="s">
        <v>558</v>
      </c>
      <c r="E1726" s="497">
        <v>2811.9020999999998</v>
      </c>
      <c r="F1726" s="498">
        <v>0.61048010882028936</v>
      </c>
      <c r="G1726" s="498">
        <v>1.1841595054109459</v>
      </c>
      <c r="H1726" s="498">
        <v>7.1146353210518959E-2</v>
      </c>
      <c r="I1726" s="498">
        <v>2.5065797916648667E-2</v>
      </c>
      <c r="J1726" s="498">
        <v>2.1783863314444697E-2</v>
      </c>
      <c r="K1726" s="498">
        <v>5.1561425271527059E-3</v>
      </c>
      <c r="L1726" s="498">
        <v>2.7245543648194589E-2</v>
      </c>
      <c r="M1726" s="498">
        <v>0.17427104236665994</v>
      </c>
      <c r="N1726" s="498">
        <v>3.4374333302713493E-2</v>
      </c>
      <c r="O1726" s="499">
        <v>1716.6103000000001</v>
      </c>
      <c r="P1726" s="499">
        <v>3329.7406000000001</v>
      </c>
      <c r="Q1726" s="499">
        <v>200.05658</v>
      </c>
      <c r="R1726" s="499">
        <v>70.482569800000007</v>
      </c>
      <c r="S1726" s="499">
        <v>61.254091000000003</v>
      </c>
      <c r="T1726" s="499">
        <v>14.498568000000001</v>
      </c>
      <c r="U1726" s="499">
        <v>76.611801400000019</v>
      </c>
      <c r="V1726" s="499">
        <v>490.03311000000002</v>
      </c>
      <c r="W1726" s="499">
        <v>96.657260000000008</v>
      </c>
    </row>
    <row r="1727" spans="1:23" customFormat="1" x14ac:dyDescent="0.3">
      <c r="A1727" s="225" t="s">
        <v>1061</v>
      </c>
      <c r="B1727" s="496" t="s">
        <v>840</v>
      </c>
      <c r="C1727" s="496" t="s">
        <v>756</v>
      </c>
      <c r="D1727" s="496" t="s">
        <v>757</v>
      </c>
      <c r="E1727" s="497">
        <v>508186.99133999995</v>
      </c>
      <c r="F1727" s="498">
        <v>0.85858251306767908</v>
      </c>
      <c r="G1727" s="498">
        <v>1.1259109079529552</v>
      </c>
      <c r="H1727" s="498">
        <v>0.20997160986478233</v>
      </c>
      <c r="I1727" s="498">
        <v>2.6313826427826252E-2</v>
      </c>
      <c r="J1727" s="498">
        <v>1.4240389701865211E-2</v>
      </c>
      <c r="K1727" s="498">
        <v>2.6922338706317659E-3</v>
      </c>
      <c r="L1727" s="498">
        <v>2.8602079003780118E-2</v>
      </c>
      <c r="M1727" s="498">
        <v>0.11392315406843252</v>
      </c>
      <c r="N1727" s="498">
        <v>1.7948311474776761E-2</v>
      </c>
      <c r="O1727" s="499">
        <v>436320.464133</v>
      </c>
      <c r="P1727" s="499">
        <v>572173.27682949998</v>
      </c>
      <c r="Q1727" s="499">
        <v>106704.84068399998</v>
      </c>
      <c r="R1727" s="499">
        <v>13372.344283000002</v>
      </c>
      <c r="S1727" s="499">
        <v>7236.7807981000005</v>
      </c>
      <c r="T1727" s="499">
        <v>1368.1582306999999</v>
      </c>
      <c r="U1727" s="499">
        <v>14535.204475</v>
      </c>
      <c r="V1727" s="499">
        <v>57894.264909999998</v>
      </c>
      <c r="W1727" s="499">
        <v>9121.0984079999998</v>
      </c>
    </row>
    <row r="1728" spans="1:23" customFormat="1" x14ac:dyDescent="0.3">
      <c r="A1728" s="225" t="s">
        <v>1062</v>
      </c>
      <c r="B1728" s="496" t="s">
        <v>840</v>
      </c>
      <c r="C1728" s="496" t="s">
        <v>756</v>
      </c>
      <c r="D1728" s="496" t="s">
        <v>500</v>
      </c>
      <c r="E1728" s="497">
        <v>310.58794</v>
      </c>
      <c r="F1728" s="498">
        <v>10.795977358296655</v>
      </c>
      <c r="G1728" s="498">
        <v>17.233871300025367</v>
      </c>
      <c r="H1728" s="498">
        <v>4.7406188469520094</v>
      </c>
      <c r="I1728" s="498">
        <v>1.1228144273728078</v>
      </c>
      <c r="J1728" s="498">
        <v>1.5642288300054402E-2</v>
      </c>
      <c r="K1728" s="498">
        <v>2.9858731797506367E-3</v>
      </c>
      <c r="L1728" s="498">
        <v>1.220454309977393</v>
      </c>
      <c r="M1728" s="498">
        <v>0.12513836499897582</v>
      </c>
      <c r="N1728" s="498">
        <v>1.9905898471138318E-2</v>
      </c>
      <c r="O1728" s="499">
        <v>3353.1003679999999</v>
      </c>
      <c r="P1728" s="499">
        <v>5352.6325853000008</v>
      </c>
      <c r="Q1728" s="499">
        <v>1472.379042</v>
      </c>
      <c r="R1728" s="499">
        <v>348.73262</v>
      </c>
      <c r="S1728" s="499">
        <v>4.8583060999999992</v>
      </c>
      <c r="T1728" s="499">
        <v>0.92737619999999998</v>
      </c>
      <c r="U1728" s="499">
        <v>379.05838999999997</v>
      </c>
      <c r="V1728" s="499">
        <v>38.866467</v>
      </c>
      <c r="W1728" s="499">
        <v>6.1825319999999993</v>
      </c>
    </row>
    <row r="1729" spans="1:23" customFormat="1" x14ac:dyDescent="0.3">
      <c r="A1729" s="225" t="s">
        <v>1063</v>
      </c>
      <c r="B1729" s="496" t="s">
        <v>840</v>
      </c>
      <c r="C1729" s="496" t="s">
        <v>756</v>
      </c>
      <c r="D1729" s="496" t="s">
        <v>502</v>
      </c>
      <c r="E1729" s="497">
        <v>343.66290000000004</v>
      </c>
      <c r="F1729" s="498">
        <v>10.953826613230582</v>
      </c>
      <c r="G1729" s="498">
        <v>15.08084681238504</v>
      </c>
      <c r="H1729" s="498">
        <v>3.9040157666131541</v>
      </c>
      <c r="I1729" s="498">
        <v>0.58705200939641722</v>
      </c>
      <c r="J1729" s="498">
        <v>1.7382873449534413E-2</v>
      </c>
      <c r="K1729" s="498">
        <v>3.2434417564421412E-3</v>
      </c>
      <c r="L1729" s="498">
        <v>0.63810134582464384</v>
      </c>
      <c r="M1729" s="498">
        <v>0.13906293056364241</v>
      </c>
      <c r="N1729" s="498">
        <v>2.1623052706591255E-2</v>
      </c>
      <c r="O1729" s="499">
        <v>3764.4238200000004</v>
      </c>
      <c r="P1729" s="499">
        <v>5182.7275499999996</v>
      </c>
      <c r="Q1729" s="499">
        <v>1341.6653799999999</v>
      </c>
      <c r="R1729" s="499">
        <v>201.747996</v>
      </c>
      <c r="S1729" s="499">
        <v>5.9738487000000005</v>
      </c>
      <c r="T1729" s="499">
        <v>1.1146506</v>
      </c>
      <c r="U1729" s="499">
        <v>219.29175900000001</v>
      </c>
      <c r="V1729" s="499">
        <v>47.790769999999995</v>
      </c>
      <c r="W1729" s="499">
        <v>7.4310410000000005</v>
      </c>
    </row>
    <row r="1730" spans="1:23" customFormat="1" x14ac:dyDescent="0.3">
      <c r="A1730" s="225" t="s">
        <v>1064</v>
      </c>
      <c r="B1730" s="496" t="s">
        <v>840</v>
      </c>
      <c r="C1730" s="496" t="s">
        <v>756</v>
      </c>
      <c r="D1730" s="496" t="s">
        <v>504</v>
      </c>
      <c r="E1730" s="497">
        <v>440.52659999999997</v>
      </c>
      <c r="F1730" s="498">
        <v>8.354163015354807</v>
      </c>
      <c r="G1730" s="498">
        <v>9.3616143047888603</v>
      </c>
      <c r="H1730" s="498">
        <v>3.5258624587028349</v>
      </c>
      <c r="I1730" s="498">
        <v>0.56901145129488218</v>
      </c>
      <c r="J1730" s="498">
        <v>1.5638775274864219E-2</v>
      </c>
      <c r="K1730" s="498">
        <v>2.9556644252583157E-3</v>
      </c>
      <c r="L1730" s="498">
        <v>0.6184927538995374</v>
      </c>
      <c r="M1730" s="498">
        <v>0.1251100251380961</v>
      </c>
      <c r="N1730" s="498">
        <v>1.9704492305345468E-2</v>
      </c>
      <c r="O1730" s="499">
        <v>3680.2310290000005</v>
      </c>
      <c r="P1730" s="499">
        <v>4124.0401202000003</v>
      </c>
      <c r="Q1730" s="499">
        <v>1553.2362010000002</v>
      </c>
      <c r="R1730" s="499">
        <v>250.66468000000003</v>
      </c>
      <c r="S1730" s="499">
        <v>6.8892964999999995</v>
      </c>
      <c r="T1730" s="499">
        <v>1.3020487999999999</v>
      </c>
      <c r="U1730" s="499">
        <v>272.46250999999995</v>
      </c>
      <c r="V1730" s="499">
        <v>55.114294000000001</v>
      </c>
      <c r="W1730" s="499">
        <v>8.6803530000000002</v>
      </c>
    </row>
    <row r="1731" spans="1:23" customFormat="1" x14ac:dyDescent="0.3">
      <c r="A1731" s="225" t="s">
        <v>1065</v>
      </c>
      <c r="B1731" s="496" t="s">
        <v>840</v>
      </c>
      <c r="C1731" s="496" t="s">
        <v>756</v>
      </c>
      <c r="D1731" s="496" t="s">
        <v>506</v>
      </c>
      <c r="E1731" s="497">
        <v>654.6671</v>
      </c>
      <c r="F1731" s="498">
        <v>7.752377347204404</v>
      </c>
      <c r="G1731" s="498">
        <v>9.1885087932477436</v>
      </c>
      <c r="H1731" s="498">
        <v>3.2195236586656031</v>
      </c>
      <c r="I1731" s="498">
        <v>0.56335826254290167</v>
      </c>
      <c r="J1731" s="498">
        <v>1.5401164652996921E-2</v>
      </c>
      <c r="K1731" s="498">
        <v>2.9174575902775621E-3</v>
      </c>
      <c r="L1731" s="498">
        <v>0.61234684009628715</v>
      </c>
      <c r="M1731" s="498">
        <v>0.12320931203049609</v>
      </c>
      <c r="N1731" s="498">
        <v>1.9449786005742462E-2</v>
      </c>
      <c r="O1731" s="499">
        <v>5075.226396</v>
      </c>
      <c r="P1731" s="499">
        <v>6015.4144050000004</v>
      </c>
      <c r="Q1731" s="499">
        <v>2107.7162170000001</v>
      </c>
      <c r="R1731" s="499">
        <v>368.81212000000005</v>
      </c>
      <c r="S1731" s="499">
        <v>10.0826358</v>
      </c>
      <c r="T1731" s="499">
        <v>1.9099634999999999</v>
      </c>
      <c r="U1731" s="499">
        <v>400.88333000000006</v>
      </c>
      <c r="V1731" s="499">
        <v>80.661082999999991</v>
      </c>
      <c r="W1731" s="499">
        <v>12.733135000000001</v>
      </c>
    </row>
    <row r="1732" spans="1:23" customFormat="1" x14ac:dyDescent="0.3">
      <c r="A1732" s="225" t="s">
        <v>1066</v>
      </c>
      <c r="B1732" s="496" t="s">
        <v>840</v>
      </c>
      <c r="C1732" s="496" t="s">
        <v>756</v>
      </c>
      <c r="D1732" s="496" t="s">
        <v>508</v>
      </c>
      <c r="E1732" s="497">
        <v>896.23050000000001</v>
      </c>
      <c r="F1732" s="498">
        <v>7.500948418961416</v>
      </c>
      <c r="G1732" s="498">
        <v>9.0952129658609024</v>
      </c>
      <c r="H1732" s="498">
        <v>2.9783258994198478</v>
      </c>
      <c r="I1732" s="498">
        <v>0.56239907032844794</v>
      </c>
      <c r="J1732" s="498">
        <v>1.5978568013474213E-2</v>
      </c>
      <c r="K1732" s="498">
        <v>2.9829610797668677E-3</v>
      </c>
      <c r="L1732" s="498">
        <v>0.61130509394625598</v>
      </c>
      <c r="M1732" s="498">
        <v>0.12782832541405365</v>
      </c>
      <c r="N1732" s="498">
        <v>1.9886535885578541E-2</v>
      </c>
      <c r="O1732" s="499">
        <v>6722.5787519999994</v>
      </c>
      <c r="P1732" s="499">
        <v>8151.4072639999995</v>
      </c>
      <c r="Q1732" s="499">
        <v>2669.2665099999999</v>
      </c>
      <c r="R1732" s="499">
        <v>504.03920000000005</v>
      </c>
      <c r="S1732" s="499">
        <v>14.32048</v>
      </c>
      <c r="T1732" s="499">
        <v>2.6734206999999999</v>
      </c>
      <c r="U1732" s="499">
        <v>547.87027</v>
      </c>
      <c r="V1732" s="499">
        <v>114.563644</v>
      </c>
      <c r="W1732" s="499">
        <v>17.82292</v>
      </c>
    </row>
    <row r="1733" spans="1:23" customFormat="1" x14ac:dyDescent="0.3">
      <c r="A1733" s="225" t="s">
        <v>1067</v>
      </c>
      <c r="B1733" s="496" t="s">
        <v>840</v>
      </c>
      <c r="C1733" s="496" t="s">
        <v>756</v>
      </c>
      <c r="D1733" s="496" t="s">
        <v>510</v>
      </c>
      <c r="E1733" s="497">
        <v>1013.812</v>
      </c>
      <c r="F1733" s="498">
        <v>6.3855863098878292</v>
      </c>
      <c r="G1733" s="498">
        <v>8.7930687474600813</v>
      </c>
      <c r="H1733" s="498">
        <v>2.916288977640825</v>
      </c>
      <c r="I1733" s="498">
        <v>0.54283709405688629</v>
      </c>
      <c r="J1733" s="498">
        <v>1.3858556616019539E-2</v>
      </c>
      <c r="K1733" s="498">
        <v>2.6006806981965099E-3</v>
      </c>
      <c r="L1733" s="498">
        <v>0.59004141793547527</v>
      </c>
      <c r="M1733" s="498">
        <v>0.11086905856312611</v>
      </c>
      <c r="N1733" s="498">
        <v>1.7337925571999542E-2</v>
      </c>
      <c r="O1733" s="499">
        <v>6473.784028</v>
      </c>
      <c r="P1733" s="499">
        <v>8914.5186130000002</v>
      </c>
      <c r="Q1733" s="499">
        <v>2956.568761</v>
      </c>
      <c r="R1733" s="499">
        <v>550.33475999999996</v>
      </c>
      <c r="S1733" s="499">
        <v>14.049971000000001</v>
      </c>
      <c r="T1733" s="499">
        <v>2.6366013000000001</v>
      </c>
      <c r="U1733" s="499">
        <v>598.19107000000008</v>
      </c>
      <c r="V1733" s="499">
        <v>112.40038200000001</v>
      </c>
      <c r="W1733" s="499">
        <v>17.577397000000001</v>
      </c>
    </row>
    <row r="1734" spans="1:23" customFormat="1" x14ac:dyDescent="0.3">
      <c r="A1734" s="225" t="s">
        <v>1068</v>
      </c>
      <c r="B1734" s="496" t="s">
        <v>840</v>
      </c>
      <c r="C1734" s="496" t="s">
        <v>756</v>
      </c>
      <c r="D1734" s="496" t="s">
        <v>512</v>
      </c>
      <c r="E1734" s="497">
        <v>1353.9087999999999</v>
      </c>
      <c r="F1734" s="498">
        <v>4.9215857301466688</v>
      </c>
      <c r="G1734" s="498">
        <v>7.3186294808040255</v>
      </c>
      <c r="H1734" s="498">
        <v>2.052824976837436</v>
      </c>
      <c r="I1734" s="498">
        <v>0.49329619543059328</v>
      </c>
      <c r="J1734" s="498">
        <v>1.4106498162948641E-2</v>
      </c>
      <c r="K1734" s="498">
        <v>2.673728614512292E-3</v>
      </c>
      <c r="L1734" s="498">
        <v>0.53619296957077167</v>
      </c>
      <c r="M1734" s="498">
        <v>0.11285226154080689</v>
      </c>
      <c r="N1734" s="498">
        <v>1.7824947293347972E-2</v>
      </c>
      <c r="O1734" s="499">
        <v>6663.3782300000003</v>
      </c>
      <c r="P1734" s="499">
        <v>9908.7568580000006</v>
      </c>
      <c r="Q1734" s="499">
        <v>2779.3378010000006</v>
      </c>
      <c r="R1734" s="499">
        <v>667.87806</v>
      </c>
      <c r="S1734" s="499">
        <v>19.098911999999999</v>
      </c>
      <c r="T1734" s="499">
        <v>3.6199846999999998</v>
      </c>
      <c r="U1734" s="499">
        <v>725.95637999999997</v>
      </c>
      <c r="V1734" s="499">
        <v>152.79167000000001</v>
      </c>
      <c r="W1734" s="499">
        <v>24.133353</v>
      </c>
    </row>
    <row r="1735" spans="1:23" customFormat="1" x14ac:dyDescent="0.3">
      <c r="A1735" s="225" t="s">
        <v>1069</v>
      </c>
      <c r="B1735" s="496" t="s">
        <v>840</v>
      </c>
      <c r="C1735" s="496" t="s">
        <v>756</v>
      </c>
      <c r="D1735" s="496" t="s">
        <v>514</v>
      </c>
      <c r="E1735" s="497">
        <v>1705.1507999999999</v>
      </c>
      <c r="F1735" s="498">
        <v>4.8991540396309832</v>
      </c>
      <c r="G1735" s="498">
        <v>7.2390913525067697</v>
      </c>
      <c r="H1735" s="498">
        <v>1.9471005801950185</v>
      </c>
      <c r="I1735" s="498">
        <v>0.48841274918323951</v>
      </c>
      <c r="J1735" s="498">
        <v>1.4126104271833318E-2</v>
      </c>
      <c r="K1735" s="498">
        <v>2.6239320885871205E-3</v>
      </c>
      <c r="L1735" s="498">
        <v>0.53088569644397443</v>
      </c>
      <c r="M1735" s="498">
        <v>0.11300879664132932</v>
      </c>
      <c r="N1735" s="498">
        <v>1.749297188260417E-2</v>
      </c>
      <c r="O1735" s="499">
        <v>8353.7964300000021</v>
      </c>
      <c r="P1735" s="499">
        <v>12343.742410999999</v>
      </c>
      <c r="Q1735" s="499">
        <v>3320.1001119999996</v>
      </c>
      <c r="R1735" s="499">
        <v>832.81739000000016</v>
      </c>
      <c r="S1735" s="499">
        <v>24.087137999999999</v>
      </c>
      <c r="T1735" s="499">
        <v>4.4741998999999995</v>
      </c>
      <c r="U1735" s="499">
        <v>905.24017000000003</v>
      </c>
      <c r="V1735" s="499">
        <v>192.69703999999999</v>
      </c>
      <c r="W1735" s="499">
        <v>29.828155000000002</v>
      </c>
    </row>
    <row r="1736" spans="1:23" customFormat="1" x14ac:dyDescent="0.3">
      <c r="A1736" s="225" t="s">
        <v>1070</v>
      </c>
      <c r="B1736" s="496" t="s">
        <v>840</v>
      </c>
      <c r="C1736" s="496" t="s">
        <v>756</v>
      </c>
      <c r="D1736" s="496" t="s">
        <v>516</v>
      </c>
      <c r="E1736" s="497">
        <v>2382.4497999999999</v>
      </c>
      <c r="F1736" s="498">
        <v>4.8772388110758937</v>
      </c>
      <c r="G1736" s="498">
        <v>7.1526068263851759</v>
      </c>
      <c r="H1736" s="498">
        <v>1.8488476399376814</v>
      </c>
      <c r="I1736" s="498">
        <v>0.49351047816411497</v>
      </c>
      <c r="J1736" s="498">
        <v>1.4809100279888373E-2</v>
      </c>
      <c r="K1736" s="498">
        <v>2.7636494166634698E-3</v>
      </c>
      <c r="L1736" s="498">
        <v>0.53642644222765989</v>
      </c>
      <c r="M1736" s="498">
        <v>0.11847280056016291</v>
      </c>
      <c r="N1736" s="498">
        <v>1.8424397441658583E-2</v>
      </c>
      <c r="O1736" s="499">
        <v>11619.77663</v>
      </c>
      <c r="P1736" s="499">
        <v>17040.726702999997</v>
      </c>
      <c r="Q1736" s="499">
        <v>4404.7866900000008</v>
      </c>
      <c r="R1736" s="499">
        <v>1175.76394</v>
      </c>
      <c r="S1736" s="499">
        <v>35.281937999999997</v>
      </c>
      <c r="T1736" s="499">
        <v>6.5842559999999999</v>
      </c>
      <c r="U1736" s="499">
        <v>1278.0090699999998</v>
      </c>
      <c r="V1736" s="499">
        <v>282.25549999999998</v>
      </c>
      <c r="W1736" s="499">
        <v>43.895201999999998</v>
      </c>
    </row>
    <row r="1737" spans="1:23" customFormat="1" x14ac:dyDescent="0.3">
      <c r="A1737" s="225" t="s">
        <v>1071</v>
      </c>
      <c r="B1737" s="496" t="s">
        <v>840</v>
      </c>
      <c r="C1737" s="496" t="s">
        <v>756</v>
      </c>
      <c r="D1737" s="496" t="s">
        <v>518</v>
      </c>
      <c r="E1737" s="497">
        <v>2781.2048999999997</v>
      </c>
      <c r="F1737" s="498">
        <v>4.5719069278211037</v>
      </c>
      <c r="G1737" s="498">
        <v>7.1624425514279819</v>
      </c>
      <c r="H1737" s="498">
        <v>1.7779868825917864</v>
      </c>
      <c r="I1737" s="498">
        <v>0.49115974518813782</v>
      </c>
      <c r="J1737" s="498">
        <v>1.4385366213039538E-2</v>
      </c>
      <c r="K1737" s="498">
        <v>2.7123643425193164E-3</v>
      </c>
      <c r="L1737" s="498">
        <v>0.5338712836296241</v>
      </c>
      <c r="M1737" s="498">
        <v>0.11508270030733801</v>
      </c>
      <c r="N1737" s="498">
        <v>1.808251524366292E-2</v>
      </c>
      <c r="O1737" s="499">
        <v>12715.409949999999</v>
      </c>
      <c r="P1737" s="499">
        <v>19920.220320000004</v>
      </c>
      <c r="Q1737" s="499">
        <v>4944.9458300000006</v>
      </c>
      <c r="R1737" s="499">
        <v>1366.0158900000001</v>
      </c>
      <c r="S1737" s="499">
        <v>40.008651</v>
      </c>
      <c r="T1737" s="499">
        <v>7.543641</v>
      </c>
      <c r="U1737" s="499">
        <v>1484.8054300000001</v>
      </c>
      <c r="V1737" s="499">
        <v>320.06856999999997</v>
      </c>
      <c r="W1737" s="499">
        <v>50.291180000000004</v>
      </c>
    </row>
    <row r="1738" spans="1:23" customFormat="1" x14ac:dyDescent="0.3">
      <c r="A1738" s="225" t="s">
        <v>1072</v>
      </c>
      <c r="B1738" s="496" t="s">
        <v>840</v>
      </c>
      <c r="C1738" s="496" t="s">
        <v>756</v>
      </c>
      <c r="D1738" s="496" t="s">
        <v>520</v>
      </c>
      <c r="E1738" s="497">
        <v>3616.5212999999999</v>
      </c>
      <c r="F1738" s="498">
        <v>2.3508286540438732</v>
      </c>
      <c r="G1738" s="498">
        <v>4.0765765709716693</v>
      </c>
      <c r="H1738" s="498">
        <v>0.46075678580961216</v>
      </c>
      <c r="I1738" s="498">
        <v>2.1060142795232537E-2</v>
      </c>
      <c r="J1738" s="498">
        <v>1.5735774319924508E-2</v>
      </c>
      <c r="K1738" s="498">
        <v>2.9242507157361411E-3</v>
      </c>
      <c r="L1738" s="498">
        <v>2.2891526727631888E-2</v>
      </c>
      <c r="M1738" s="498">
        <v>0.12588635106338236</v>
      </c>
      <c r="N1738" s="498">
        <v>1.9495118140186261E-2</v>
      </c>
      <c r="O1738" s="499">
        <v>8501.821899999999</v>
      </c>
      <c r="P1738" s="499">
        <v>14743.026000000002</v>
      </c>
      <c r="Q1738" s="499">
        <v>1666.33673</v>
      </c>
      <c r="R1738" s="499">
        <v>76.164455000000004</v>
      </c>
      <c r="S1738" s="499">
        <v>56.908763</v>
      </c>
      <c r="T1738" s="499">
        <v>10.575614999999999</v>
      </c>
      <c r="U1738" s="499">
        <v>82.787694000000016</v>
      </c>
      <c r="V1738" s="499">
        <v>455.27067</v>
      </c>
      <c r="W1738" s="499">
        <v>70.504509999999996</v>
      </c>
    </row>
    <row r="1739" spans="1:23" customFormat="1" x14ac:dyDescent="0.3">
      <c r="A1739" s="225" t="s">
        <v>1073</v>
      </c>
      <c r="B1739" s="496" t="s">
        <v>840</v>
      </c>
      <c r="C1739" s="496" t="s">
        <v>756</v>
      </c>
      <c r="D1739" s="496" t="s">
        <v>522</v>
      </c>
      <c r="E1739" s="497">
        <v>3874.7977000000001</v>
      </c>
      <c r="F1739" s="498">
        <v>1.5559846130805743</v>
      </c>
      <c r="G1739" s="498">
        <v>3.9665023028169957</v>
      </c>
      <c r="H1739" s="498">
        <v>0.44040002398060685</v>
      </c>
      <c r="I1739" s="498">
        <v>1.9655399299942807E-2</v>
      </c>
      <c r="J1739" s="498">
        <v>1.2869714978926512E-2</v>
      </c>
      <c r="K1739" s="498">
        <v>2.4185863948458521E-3</v>
      </c>
      <c r="L1739" s="498">
        <v>2.1364649566092183E-2</v>
      </c>
      <c r="M1739" s="498">
        <v>0.10295770795982458</v>
      </c>
      <c r="N1739" s="498">
        <v>1.6123987582629153E-2</v>
      </c>
      <c r="O1739" s="499">
        <v>6029.1255999999994</v>
      </c>
      <c r="P1739" s="499">
        <v>15369.393999999998</v>
      </c>
      <c r="Q1739" s="499">
        <v>1706.4610000000002</v>
      </c>
      <c r="R1739" s="499">
        <v>76.160696000000002</v>
      </c>
      <c r="S1739" s="499">
        <v>49.867542</v>
      </c>
      <c r="T1739" s="499">
        <v>9.3715329999999994</v>
      </c>
      <c r="U1739" s="499">
        <v>82.783694999999994</v>
      </c>
      <c r="V1739" s="499">
        <v>398.94028999999995</v>
      </c>
      <c r="W1739" s="499">
        <v>62.47719</v>
      </c>
    </row>
    <row r="1740" spans="1:23" customFormat="1" x14ac:dyDescent="0.3">
      <c r="A1740" s="225" t="s">
        <v>1074</v>
      </c>
      <c r="B1740" s="496" t="s">
        <v>840</v>
      </c>
      <c r="C1740" s="496" t="s">
        <v>756</v>
      </c>
      <c r="D1740" s="496" t="s">
        <v>524</v>
      </c>
      <c r="E1740" s="497">
        <v>4467.3929999999991</v>
      </c>
      <c r="F1740" s="498">
        <v>2.0131479813842215</v>
      </c>
      <c r="G1740" s="498">
        <v>4.1291722040124972</v>
      </c>
      <c r="H1740" s="498">
        <v>0.41186442070352897</v>
      </c>
      <c r="I1740" s="498">
        <v>2.1281508700935876E-2</v>
      </c>
      <c r="J1740" s="498">
        <v>1.5816914473385263E-2</v>
      </c>
      <c r="K1740" s="498">
        <v>3.0083001428349828E-3</v>
      </c>
      <c r="L1740" s="498">
        <v>2.3132140378068374E-2</v>
      </c>
      <c r="M1740" s="498">
        <v>0.12653522087714247</v>
      </c>
      <c r="N1740" s="498">
        <v>2.005539696194179E-2</v>
      </c>
      <c r="O1740" s="499">
        <v>8993.5231999999996</v>
      </c>
      <c r="P1740" s="499">
        <v>18446.634999999998</v>
      </c>
      <c r="Q1740" s="499">
        <v>1839.9602300000001</v>
      </c>
      <c r="R1740" s="499">
        <v>95.072863000000012</v>
      </c>
      <c r="S1740" s="499">
        <v>70.660372999999993</v>
      </c>
      <c r="T1740" s="499">
        <v>13.439259</v>
      </c>
      <c r="U1740" s="499">
        <v>103.34036199999998</v>
      </c>
      <c r="V1740" s="499">
        <v>565.28255999999999</v>
      </c>
      <c r="W1740" s="499">
        <v>89.595339999999993</v>
      </c>
    </row>
    <row r="1741" spans="1:23" customFormat="1" x14ac:dyDescent="0.3">
      <c r="A1741" s="225" t="s">
        <v>1075</v>
      </c>
      <c r="B1741" s="496" t="s">
        <v>840</v>
      </c>
      <c r="C1741" s="496" t="s">
        <v>756</v>
      </c>
      <c r="D1741" s="496" t="s">
        <v>526</v>
      </c>
      <c r="E1741" s="497">
        <v>4823.9450000000006</v>
      </c>
      <c r="F1741" s="498">
        <v>1.5939005523487517</v>
      </c>
      <c r="G1741" s="498">
        <v>1.4228375323516331</v>
      </c>
      <c r="H1741" s="498">
        <v>0.35468547837921033</v>
      </c>
      <c r="I1741" s="498">
        <v>1.9332380033354444E-2</v>
      </c>
      <c r="J1741" s="498">
        <v>1.524709050372672E-2</v>
      </c>
      <c r="K1741" s="498">
        <v>2.8935147477842297E-3</v>
      </c>
      <c r="L1741" s="498">
        <v>2.101354327215588E-2</v>
      </c>
      <c r="M1741" s="498">
        <v>0.12197663737874288</v>
      </c>
      <c r="N1741" s="498">
        <v>1.9290230299060209E-2</v>
      </c>
      <c r="O1741" s="499">
        <v>7688.8886000000002</v>
      </c>
      <c r="P1741" s="499">
        <v>6863.69</v>
      </c>
      <c r="Q1741" s="499">
        <v>1710.98324</v>
      </c>
      <c r="R1741" s="499">
        <v>93.258338000000009</v>
      </c>
      <c r="S1741" s="499">
        <v>73.551125999999996</v>
      </c>
      <c r="T1741" s="499">
        <v>13.958155999999999</v>
      </c>
      <c r="U1741" s="499">
        <v>101.368177</v>
      </c>
      <c r="V1741" s="499">
        <v>588.40858999999989</v>
      </c>
      <c r="W1741" s="499">
        <v>93.05501000000001</v>
      </c>
    </row>
    <row r="1742" spans="1:23" customFormat="1" x14ac:dyDescent="0.3">
      <c r="A1742" s="225" t="s">
        <v>1076</v>
      </c>
      <c r="B1742" s="496" t="s">
        <v>840</v>
      </c>
      <c r="C1742" s="496" t="s">
        <v>756</v>
      </c>
      <c r="D1742" s="496" t="s">
        <v>528</v>
      </c>
      <c r="E1742" s="497">
        <v>5858.4500000000007</v>
      </c>
      <c r="F1742" s="498">
        <v>1.3963820976538159</v>
      </c>
      <c r="G1742" s="498">
        <v>1.4284472855448109</v>
      </c>
      <c r="H1742" s="498">
        <v>0.33763317088991113</v>
      </c>
      <c r="I1742" s="498">
        <v>1.8576579812066327E-2</v>
      </c>
      <c r="J1742" s="498">
        <v>1.4204029393440242E-2</v>
      </c>
      <c r="K1742" s="498">
        <v>2.6860708890576856E-3</v>
      </c>
      <c r="L1742" s="498">
        <v>2.0191978765714481E-2</v>
      </c>
      <c r="M1742" s="498">
        <v>0.11363213648661336</v>
      </c>
      <c r="N1742" s="498">
        <v>1.790718022685181E-2</v>
      </c>
      <c r="O1742" s="499">
        <v>8180.6346999999996</v>
      </c>
      <c r="P1742" s="499">
        <v>8368.4869999999992</v>
      </c>
      <c r="Q1742" s="499">
        <v>1978.0070500000002</v>
      </c>
      <c r="R1742" s="499">
        <v>108.82996399999999</v>
      </c>
      <c r="S1742" s="499">
        <v>83.213595999999995</v>
      </c>
      <c r="T1742" s="499">
        <v>15.736212</v>
      </c>
      <c r="U1742" s="499">
        <v>118.29369800000001</v>
      </c>
      <c r="V1742" s="499">
        <v>665.70819000000006</v>
      </c>
      <c r="W1742" s="499">
        <v>104.90832</v>
      </c>
    </row>
    <row r="1743" spans="1:23" customFormat="1" x14ac:dyDescent="0.3">
      <c r="A1743" s="225" t="s">
        <v>1077</v>
      </c>
      <c r="B1743" s="496" t="s">
        <v>840</v>
      </c>
      <c r="C1743" s="496" t="s">
        <v>756</v>
      </c>
      <c r="D1743" s="496" t="s">
        <v>530</v>
      </c>
      <c r="E1743" s="497">
        <v>7639.7119999999995</v>
      </c>
      <c r="F1743" s="498">
        <v>1.2259965166226161</v>
      </c>
      <c r="G1743" s="498">
        <v>1.3833162820797433</v>
      </c>
      <c r="H1743" s="498">
        <v>0.29043777959169143</v>
      </c>
      <c r="I1743" s="498">
        <v>1.8452263776435555E-2</v>
      </c>
      <c r="J1743" s="498">
        <v>1.4204002978122738E-2</v>
      </c>
      <c r="K1743" s="498">
        <v>2.6860623803619823E-3</v>
      </c>
      <c r="L1743" s="498">
        <v>2.0056859473236686E-2</v>
      </c>
      <c r="M1743" s="498">
        <v>0.11363210812135327</v>
      </c>
      <c r="N1743" s="498">
        <v>1.7907232628664536E-2</v>
      </c>
      <c r="O1743" s="499">
        <v>9366.2602999999999</v>
      </c>
      <c r="P1743" s="499">
        <v>10568.137999999999</v>
      </c>
      <c r="Q1743" s="499">
        <v>2218.8609900000001</v>
      </c>
      <c r="R1743" s="499">
        <v>140.96998100000002</v>
      </c>
      <c r="S1743" s="499">
        <v>108.514492</v>
      </c>
      <c r="T1743" s="499">
        <v>20.520743</v>
      </c>
      <c r="U1743" s="499">
        <v>153.22862999999998</v>
      </c>
      <c r="V1743" s="499">
        <v>868.11658</v>
      </c>
      <c r="W1743" s="499">
        <v>136.80609999999999</v>
      </c>
    </row>
    <row r="1744" spans="1:23" customFormat="1" x14ac:dyDescent="0.3">
      <c r="A1744" s="225" t="s">
        <v>1078</v>
      </c>
      <c r="B1744" s="496" t="s">
        <v>840</v>
      </c>
      <c r="C1744" s="496" t="s">
        <v>756</v>
      </c>
      <c r="D1744" s="496" t="s">
        <v>532</v>
      </c>
      <c r="E1744" s="497">
        <v>9515.2980000000007</v>
      </c>
      <c r="F1744" s="498">
        <v>1.0895253201738926</v>
      </c>
      <c r="G1744" s="498">
        <v>1.2617757215801333</v>
      </c>
      <c r="H1744" s="498">
        <v>0.25457557293528799</v>
      </c>
      <c r="I1744" s="498">
        <v>1.6824586050799457E-2</v>
      </c>
      <c r="J1744" s="498">
        <v>1.4203991193969961E-2</v>
      </c>
      <c r="K1744" s="498">
        <v>2.6860595432744196E-3</v>
      </c>
      <c r="L1744" s="498">
        <v>1.8287642699156663E-2</v>
      </c>
      <c r="M1744" s="498">
        <v>0.11363202497704224</v>
      </c>
      <c r="N1744" s="498">
        <v>1.7907159607612921E-2</v>
      </c>
      <c r="O1744" s="499">
        <v>10367.158100000001</v>
      </c>
      <c r="P1744" s="499">
        <v>12006.172</v>
      </c>
      <c r="Q1744" s="499">
        <v>2422.3624399999999</v>
      </c>
      <c r="R1744" s="499">
        <v>160.09094999999999</v>
      </c>
      <c r="S1744" s="499">
        <v>135.15520899999999</v>
      </c>
      <c r="T1744" s="499">
        <v>25.558657</v>
      </c>
      <c r="U1744" s="499">
        <v>174.01237</v>
      </c>
      <c r="V1744" s="499">
        <v>1081.2425800000001</v>
      </c>
      <c r="W1744" s="499">
        <v>170.39196000000001</v>
      </c>
    </row>
    <row r="1745" spans="1:23" customFormat="1" x14ac:dyDescent="0.3">
      <c r="A1745" s="225" t="s">
        <v>1079</v>
      </c>
      <c r="B1745" s="496" t="s">
        <v>840</v>
      </c>
      <c r="C1745" s="496" t="s">
        <v>756</v>
      </c>
      <c r="D1745" s="496" t="s">
        <v>534</v>
      </c>
      <c r="E1745" s="497">
        <v>11676.415999999999</v>
      </c>
      <c r="F1745" s="498">
        <v>0.99726880234482906</v>
      </c>
      <c r="G1745" s="498">
        <v>1.2331840523667539</v>
      </c>
      <c r="H1745" s="498">
        <v>0.22915965481188752</v>
      </c>
      <c r="I1745" s="498">
        <v>1.6719298969820877E-2</v>
      </c>
      <c r="J1745" s="498">
        <v>1.4204056278912981E-2</v>
      </c>
      <c r="K1745" s="498">
        <v>2.6860638572657912E-3</v>
      </c>
      <c r="L1745" s="498">
        <v>1.8173199721558397E-2</v>
      </c>
      <c r="M1745" s="498">
        <v>0.11363231063367391</v>
      </c>
      <c r="N1745" s="498">
        <v>1.7907222558702945E-2</v>
      </c>
      <c r="O1745" s="499">
        <v>11644.525399999999</v>
      </c>
      <c r="P1745" s="499">
        <v>14399.170000000002</v>
      </c>
      <c r="Q1745" s="499">
        <v>2675.7634600000001</v>
      </c>
      <c r="R1745" s="499">
        <v>195.22148999999999</v>
      </c>
      <c r="S1745" s="499">
        <v>165.85246999999998</v>
      </c>
      <c r="T1745" s="499">
        <v>31.363599000000001</v>
      </c>
      <c r="U1745" s="499">
        <v>212.19783999999999</v>
      </c>
      <c r="V1745" s="499">
        <v>1326.8181300000001</v>
      </c>
      <c r="W1745" s="499">
        <v>209.09218000000001</v>
      </c>
    </row>
    <row r="1746" spans="1:23" customFormat="1" x14ac:dyDescent="0.3">
      <c r="A1746" s="225" t="s">
        <v>1080</v>
      </c>
      <c r="B1746" s="496" t="s">
        <v>840</v>
      </c>
      <c r="C1746" s="496" t="s">
        <v>756</v>
      </c>
      <c r="D1746" s="496" t="s">
        <v>536</v>
      </c>
      <c r="E1746" s="497">
        <v>14047.945</v>
      </c>
      <c r="F1746" s="498">
        <v>0.92583290296196341</v>
      </c>
      <c r="G1746" s="498">
        <v>1.2142654317054915</v>
      </c>
      <c r="H1746" s="498">
        <v>0.2093716910195762</v>
      </c>
      <c r="I1746" s="498">
        <v>1.666715807899305E-2</v>
      </c>
      <c r="J1746" s="498">
        <v>1.4204019876216769E-2</v>
      </c>
      <c r="K1746" s="498">
        <v>2.6860676775143982E-3</v>
      </c>
      <c r="L1746" s="498">
        <v>1.811654160092455E-2</v>
      </c>
      <c r="M1746" s="498">
        <v>0.11363238537736303</v>
      </c>
      <c r="N1746" s="498">
        <v>1.7907183577384449E-2</v>
      </c>
      <c r="O1746" s="499">
        <v>13006.0497</v>
      </c>
      <c r="P1746" s="499">
        <v>17057.934000000001</v>
      </c>
      <c r="Q1746" s="499">
        <v>2941.2420000000002</v>
      </c>
      <c r="R1746" s="499">
        <v>234.13932000000003</v>
      </c>
      <c r="S1746" s="499">
        <v>199.53728999999998</v>
      </c>
      <c r="T1746" s="499">
        <v>37.733730999999999</v>
      </c>
      <c r="U1746" s="499">
        <v>254.50018</v>
      </c>
      <c r="V1746" s="499">
        <v>1596.3015</v>
      </c>
      <c r="W1746" s="499">
        <v>251.55912999999998</v>
      </c>
    </row>
    <row r="1747" spans="1:23" customFormat="1" x14ac:dyDescent="0.3">
      <c r="A1747" s="225" t="s">
        <v>1081</v>
      </c>
      <c r="B1747" s="496" t="s">
        <v>840</v>
      </c>
      <c r="C1747" s="496" t="s">
        <v>756</v>
      </c>
      <c r="D1747" s="496" t="s">
        <v>538</v>
      </c>
      <c r="E1747" s="497">
        <v>17192.189999999999</v>
      </c>
      <c r="F1747" s="498">
        <v>0.86861307372708196</v>
      </c>
      <c r="G1747" s="498">
        <v>1.1990993584877785</v>
      </c>
      <c r="H1747" s="498">
        <v>0.19352262858891162</v>
      </c>
      <c r="I1747" s="498">
        <v>1.6625385131271816E-2</v>
      </c>
      <c r="J1747" s="498">
        <v>1.420401298496585E-2</v>
      </c>
      <c r="K1747" s="498">
        <v>2.6860557032001159E-3</v>
      </c>
      <c r="L1747" s="498">
        <v>1.8071152657107677E-2</v>
      </c>
      <c r="M1747" s="498">
        <v>0.11363218414873266</v>
      </c>
      <c r="N1747" s="498">
        <v>1.7907136321783323E-2</v>
      </c>
      <c r="O1747" s="499">
        <v>14933.361000000001</v>
      </c>
      <c r="P1747" s="499">
        <v>20615.144</v>
      </c>
      <c r="Q1747" s="499">
        <v>3327.0778</v>
      </c>
      <c r="R1747" s="499">
        <v>285.82677999999999</v>
      </c>
      <c r="S1747" s="499">
        <v>244.19809000000004</v>
      </c>
      <c r="T1747" s="499">
        <v>46.179179999999995</v>
      </c>
      <c r="U1747" s="499">
        <v>310.68269000000004</v>
      </c>
      <c r="V1747" s="499">
        <v>1953.5861</v>
      </c>
      <c r="W1747" s="499">
        <v>307.86288999999999</v>
      </c>
    </row>
    <row r="1748" spans="1:23" customFormat="1" x14ac:dyDescent="0.3">
      <c r="A1748" s="225" t="s">
        <v>1082</v>
      </c>
      <c r="B1748" s="496" t="s">
        <v>840</v>
      </c>
      <c r="C1748" s="496" t="s">
        <v>756</v>
      </c>
      <c r="D1748" s="496" t="s">
        <v>540</v>
      </c>
      <c r="E1748" s="497">
        <v>20196.05</v>
      </c>
      <c r="F1748" s="498">
        <v>0.82175440246978992</v>
      </c>
      <c r="G1748" s="498">
        <v>1.186688733688023</v>
      </c>
      <c r="H1748" s="498">
        <v>0.18054322998804223</v>
      </c>
      <c r="I1748" s="498">
        <v>1.6591228977943708E-2</v>
      </c>
      <c r="J1748" s="498">
        <v>1.4203991374550964E-2</v>
      </c>
      <c r="K1748" s="498">
        <v>2.6860605415415387E-3</v>
      </c>
      <c r="L1748" s="498">
        <v>1.803400813525417E-2</v>
      </c>
      <c r="M1748" s="498">
        <v>0.11363192802552974</v>
      </c>
      <c r="N1748" s="498">
        <v>1.7907164024648384E-2</v>
      </c>
      <c r="O1748" s="499">
        <v>16596.192999999999</v>
      </c>
      <c r="P1748" s="499">
        <v>23966.424999999996</v>
      </c>
      <c r="Q1748" s="499">
        <v>3646.2601</v>
      </c>
      <c r="R1748" s="499">
        <v>335.07729</v>
      </c>
      <c r="S1748" s="499">
        <v>286.86451999999997</v>
      </c>
      <c r="T1748" s="499">
        <v>54.247812999999994</v>
      </c>
      <c r="U1748" s="499">
        <v>364.21572999999995</v>
      </c>
      <c r="V1748" s="499">
        <v>2294.9160999999999</v>
      </c>
      <c r="W1748" s="499">
        <v>361.65397999999999</v>
      </c>
    </row>
    <row r="1749" spans="1:23" customFormat="1" x14ac:dyDescent="0.3">
      <c r="A1749" s="225" t="s">
        <v>1083</v>
      </c>
      <c r="B1749" s="496" t="s">
        <v>840</v>
      </c>
      <c r="C1749" s="496" t="s">
        <v>756</v>
      </c>
      <c r="D1749" s="496" t="s">
        <v>542</v>
      </c>
      <c r="E1749" s="497">
        <v>23044.794999999998</v>
      </c>
      <c r="F1749" s="498">
        <v>0.78267465603404163</v>
      </c>
      <c r="G1749" s="498">
        <v>1.0700330378291498</v>
      </c>
      <c r="H1749" s="498">
        <v>0.16971806431777764</v>
      </c>
      <c r="I1749" s="498">
        <v>1.6562743560964634E-2</v>
      </c>
      <c r="J1749" s="498">
        <v>1.4204041303036111E-2</v>
      </c>
      <c r="K1749" s="498">
        <v>2.686063816145902E-3</v>
      </c>
      <c r="L1749" s="498">
        <v>1.8003028015653861E-2</v>
      </c>
      <c r="M1749" s="498">
        <v>0.11363234951753748</v>
      </c>
      <c r="N1749" s="498">
        <v>1.790718945427807E-2</v>
      </c>
      <c r="O1749" s="499">
        <v>18036.577000000001</v>
      </c>
      <c r="P1749" s="499">
        <v>24658.691999999999</v>
      </c>
      <c r="Q1749" s="499">
        <v>3911.1180000000004</v>
      </c>
      <c r="R1749" s="499">
        <v>381.68502999999993</v>
      </c>
      <c r="S1749" s="499">
        <v>327.32922000000002</v>
      </c>
      <c r="T1749" s="499">
        <v>61.899789999999996</v>
      </c>
      <c r="U1749" s="499">
        <v>414.87608999999998</v>
      </c>
      <c r="V1749" s="499">
        <v>2618.6342</v>
      </c>
      <c r="W1749" s="499">
        <v>412.66750999999999</v>
      </c>
    </row>
    <row r="1750" spans="1:23" customFormat="1" x14ac:dyDescent="0.3">
      <c r="A1750" s="225" t="s">
        <v>1084</v>
      </c>
      <c r="B1750" s="496" t="s">
        <v>840</v>
      </c>
      <c r="C1750" s="496" t="s">
        <v>756</v>
      </c>
      <c r="D1750" s="496" t="s">
        <v>544</v>
      </c>
      <c r="E1750" s="497">
        <v>26183.656999999999</v>
      </c>
      <c r="F1750" s="498">
        <v>0.74958528520290346</v>
      </c>
      <c r="G1750" s="498">
        <v>1.0337119066293909</v>
      </c>
      <c r="H1750" s="498">
        <v>0.16055249654393197</v>
      </c>
      <c r="I1750" s="498">
        <v>1.6538647752680231E-2</v>
      </c>
      <c r="J1750" s="498">
        <v>1.4204031163408536E-2</v>
      </c>
      <c r="K1750" s="498">
        <v>2.6860678781424614E-3</v>
      </c>
      <c r="L1750" s="498">
        <v>1.7976827683008526E-2</v>
      </c>
      <c r="M1750" s="498">
        <v>0.11363215611936867</v>
      </c>
      <c r="N1750" s="498">
        <v>1.7907178512153593E-2</v>
      </c>
      <c r="O1750" s="499">
        <v>19626.883999999998</v>
      </c>
      <c r="P1750" s="499">
        <v>27066.358</v>
      </c>
      <c r="Q1750" s="499">
        <v>4203.8514999999998</v>
      </c>
      <c r="R1750" s="499">
        <v>433.04228000000001</v>
      </c>
      <c r="S1750" s="499">
        <v>371.91348000000005</v>
      </c>
      <c r="T1750" s="499">
        <v>70.33108</v>
      </c>
      <c r="U1750" s="499">
        <v>470.69908999999996</v>
      </c>
      <c r="V1750" s="499">
        <v>2975.3054000000002</v>
      </c>
      <c r="W1750" s="499">
        <v>468.87542000000002</v>
      </c>
    </row>
    <row r="1751" spans="1:23" customFormat="1" x14ac:dyDescent="0.3">
      <c r="A1751" s="225" t="s">
        <v>1085</v>
      </c>
      <c r="B1751" s="496" t="s">
        <v>840</v>
      </c>
      <c r="C1751" s="496" t="s">
        <v>756</v>
      </c>
      <c r="D1751" s="496" t="s">
        <v>546</v>
      </c>
      <c r="E1751" s="497">
        <v>29586.592999999997</v>
      </c>
      <c r="F1751" s="498">
        <v>0.72120507420371116</v>
      </c>
      <c r="G1751" s="498">
        <v>0.99880111238221991</v>
      </c>
      <c r="H1751" s="498">
        <v>0.15269134232522141</v>
      </c>
      <c r="I1751" s="498">
        <v>1.6517881933888097E-2</v>
      </c>
      <c r="J1751" s="498">
        <v>1.4203989624624911E-2</v>
      </c>
      <c r="K1751" s="498">
        <v>2.6860602030115469E-3</v>
      </c>
      <c r="L1751" s="498">
        <v>1.7954295379667411E-2</v>
      </c>
      <c r="M1751" s="498">
        <v>0.11363194471225531</v>
      </c>
      <c r="N1751" s="498">
        <v>1.7907148011263078E-2</v>
      </c>
      <c r="O1751" s="499">
        <v>21338.001</v>
      </c>
      <c r="P1751" s="499">
        <v>29551.121999999999</v>
      </c>
      <c r="Q1751" s="499">
        <v>4517.6165999999994</v>
      </c>
      <c r="R1751" s="499">
        <v>488.70784999999995</v>
      </c>
      <c r="S1751" s="499">
        <v>420.24766</v>
      </c>
      <c r="T1751" s="499">
        <v>79.471370000000007</v>
      </c>
      <c r="U1751" s="499">
        <v>531.20643000000007</v>
      </c>
      <c r="V1751" s="499">
        <v>3361.9820999999997</v>
      </c>
      <c r="W1751" s="499">
        <v>529.81150000000002</v>
      </c>
    </row>
    <row r="1752" spans="1:23" customFormat="1" x14ac:dyDescent="0.3">
      <c r="A1752" s="225" t="s">
        <v>1086</v>
      </c>
      <c r="B1752" s="496" t="s">
        <v>840</v>
      </c>
      <c r="C1752" s="496" t="s">
        <v>756</v>
      </c>
      <c r="D1752" s="496" t="s">
        <v>548</v>
      </c>
      <c r="E1752" s="497">
        <v>36253.137000000002</v>
      </c>
      <c r="F1752" s="498">
        <v>0.69659855918123714</v>
      </c>
      <c r="G1752" s="498">
        <v>0.96716093837617423</v>
      </c>
      <c r="H1752" s="498">
        <v>0.14587524384441544</v>
      </c>
      <c r="I1752" s="498">
        <v>1.6499965782271475E-2</v>
      </c>
      <c r="J1752" s="498">
        <v>1.4204019641114089E-2</v>
      </c>
      <c r="K1752" s="498">
        <v>2.6860643811320384E-3</v>
      </c>
      <c r="L1752" s="498">
        <v>1.7934792511886621E-2</v>
      </c>
      <c r="M1752" s="498">
        <v>0.11363209203109788</v>
      </c>
      <c r="N1752" s="498">
        <v>1.7907178625673134E-2</v>
      </c>
      <c r="O1752" s="499">
        <v>25253.883000000002</v>
      </c>
      <c r="P1752" s="499">
        <v>35062.618000000002</v>
      </c>
      <c r="Q1752" s="499">
        <v>5288.4351999999999</v>
      </c>
      <c r="R1752" s="499">
        <v>598.17552000000001</v>
      </c>
      <c r="S1752" s="499">
        <v>514.94026999999994</v>
      </c>
      <c r="T1752" s="499">
        <v>97.378260000000012</v>
      </c>
      <c r="U1752" s="499">
        <v>650.19248999999991</v>
      </c>
      <c r="V1752" s="499">
        <v>4119.5198</v>
      </c>
      <c r="W1752" s="499">
        <v>649.19139999999993</v>
      </c>
    </row>
    <row r="1753" spans="1:23" customFormat="1" x14ac:dyDescent="0.3">
      <c r="A1753" s="225" t="s">
        <v>1087</v>
      </c>
      <c r="B1753" s="496" t="s">
        <v>840</v>
      </c>
      <c r="C1753" s="496" t="s">
        <v>756</v>
      </c>
      <c r="D1753" s="496" t="s">
        <v>550</v>
      </c>
      <c r="E1753" s="497">
        <v>40299.950000000004</v>
      </c>
      <c r="F1753" s="498">
        <v>0.67260517692949984</v>
      </c>
      <c r="G1753" s="498">
        <v>0.87243334048801546</v>
      </c>
      <c r="H1753" s="498">
        <v>0.1395584758790023</v>
      </c>
      <c r="I1753" s="498">
        <v>1.6260423896307562E-2</v>
      </c>
      <c r="J1753" s="498">
        <v>1.4204001741937644E-2</v>
      </c>
      <c r="K1753" s="498">
        <v>2.6860586675665852E-3</v>
      </c>
      <c r="L1753" s="498">
        <v>1.767440282183973E-2</v>
      </c>
      <c r="M1753" s="498">
        <v>0.11363206902241814</v>
      </c>
      <c r="N1753" s="498">
        <v>1.7907168619315902E-2</v>
      </c>
      <c r="O1753" s="499">
        <v>27105.954999999998</v>
      </c>
      <c r="P1753" s="499">
        <v>35159.020000000004</v>
      </c>
      <c r="Q1753" s="499">
        <v>5624.1995999999999</v>
      </c>
      <c r="R1753" s="499">
        <v>655.29426999999998</v>
      </c>
      <c r="S1753" s="499">
        <v>572.42056000000002</v>
      </c>
      <c r="T1753" s="499">
        <v>108.24803000000001</v>
      </c>
      <c r="U1753" s="499">
        <v>712.27755000000013</v>
      </c>
      <c r="V1753" s="499">
        <v>4579.3667000000005</v>
      </c>
      <c r="W1753" s="499">
        <v>721.65800000000002</v>
      </c>
    </row>
    <row r="1754" spans="1:23" customFormat="1" x14ac:dyDescent="0.3">
      <c r="A1754" s="225" t="s">
        <v>1088</v>
      </c>
      <c r="B1754" s="496" t="s">
        <v>840</v>
      </c>
      <c r="C1754" s="496" t="s">
        <v>756</v>
      </c>
      <c r="D1754" s="496" t="s">
        <v>552</v>
      </c>
      <c r="E1754" s="497">
        <v>43941.479999999996</v>
      </c>
      <c r="F1754" s="498">
        <v>0.65359134467022961</v>
      </c>
      <c r="G1754" s="498">
        <v>0.86800191982609598</v>
      </c>
      <c r="H1754" s="498">
        <v>0.1342919628560531</v>
      </c>
      <c r="I1754" s="498">
        <v>1.624655974263953E-2</v>
      </c>
      <c r="J1754" s="498">
        <v>1.4204037961397751E-2</v>
      </c>
      <c r="K1754" s="498">
        <v>2.6860665594331369E-3</v>
      </c>
      <c r="L1754" s="498">
        <v>1.7659382660756989E-2</v>
      </c>
      <c r="M1754" s="498">
        <v>0.11363237651531083</v>
      </c>
      <c r="N1754" s="498">
        <v>1.7907218873829466E-2</v>
      </c>
      <c r="O1754" s="499">
        <v>28719.771000000001</v>
      </c>
      <c r="P1754" s="499">
        <v>38141.288999999997</v>
      </c>
      <c r="Q1754" s="499">
        <v>5900.9876000000004</v>
      </c>
      <c r="R1754" s="499">
        <v>713.89787999999999</v>
      </c>
      <c r="S1754" s="499">
        <v>624.14644999999996</v>
      </c>
      <c r="T1754" s="499">
        <v>118.02973999999999</v>
      </c>
      <c r="U1754" s="499">
        <v>775.97940999999992</v>
      </c>
      <c r="V1754" s="499">
        <v>4993.1747999999998</v>
      </c>
      <c r="W1754" s="499">
        <v>786.86969999999997</v>
      </c>
    </row>
    <row r="1755" spans="1:23" customFormat="1" x14ac:dyDescent="0.3">
      <c r="A1755" s="225" t="s">
        <v>1089</v>
      </c>
      <c r="B1755" s="496" t="s">
        <v>840</v>
      </c>
      <c r="C1755" s="496" t="s">
        <v>756</v>
      </c>
      <c r="D1755" s="496" t="s">
        <v>554</v>
      </c>
      <c r="E1755" s="497">
        <v>47158.57</v>
      </c>
      <c r="F1755" s="498">
        <v>0.57969086000699344</v>
      </c>
      <c r="G1755" s="498">
        <v>0.6346430775996813</v>
      </c>
      <c r="H1755" s="498">
        <v>0.12146794527484613</v>
      </c>
      <c r="I1755" s="498">
        <v>1.0479457074292115E-2</v>
      </c>
      <c r="J1755" s="498">
        <v>1.4204008306443559E-2</v>
      </c>
      <c r="K1755" s="498">
        <v>2.6860710577101894E-3</v>
      </c>
      <c r="L1755" s="498">
        <v>1.1390756759587917E-2</v>
      </c>
      <c r="M1755" s="498">
        <v>0.11363224118118935</v>
      </c>
      <c r="N1755" s="498">
        <v>1.7907190570027889E-2</v>
      </c>
      <c r="O1755" s="499">
        <v>27337.392</v>
      </c>
      <c r="P1755" s="499">
        <v>29928.860000000004</v>
      </c>
      <c r="Q1755" s="499">
        <v>5728.2546000000002</v>
      </c>
      <c r="R1755" s="499">
        <v>494.19620999999995</v>
      </c>
      <c r="S1755" s="499">
        <v>669.84072000000003</v>
      </c>
      <c r="T1755" s="499">
        <v>126.67127000000001</v>
      </c>
      <c r="U1755" s="499">
        <v>537.17179999999996</v>
      </c>
      <c r="V1755" s="499">
        <v>5358.7340000000004</v>
      </c>
      <c r="W1755" s="499">
        <v>844.47750000000008</v>
      </c>
    </row>
    <row r="1756" spans="1:23" customFormat="1" x14ac:dyDescent="0.3">
      <c r="A1756" s="225" t="s">
        <v>1090</v>
      </c>
      <c r="B1756" s="496" t="s">
        <v>840</v>
      </c>
      <c r="C1756" s="496" t="s">
        <v>756</v>
      </c>
      <c r="D1756" s="496" t="s">
        <v>556</v>
      </c>
      <c r="E1756" s="497">
        <v>47657.36</v>
      </c>
      <c r="F1756" s="498">
        <v>0.57969090188797701</v>
      </c>
      <c r="G1756" s="498">
        <v>0.63464310654220046</v>
      </c>
      <c r="H1756" s="498">
        <v>0.12146817616418534</v>
      </c>
      <c r="I1756" s="498">
        <v>1.047945773748273E-2</v>
      </c>
      <c r="J1756" s="498">
        <v>1.4204027457668659E-2</v>
      </c>
      <c r="K1756" s="498">
        <v>2.686065698981228E-3</v>
      </c>
      <c r="L1756" s="498">
        <v>1.1390769022874957E-2</v>
      </c>
      <c r="M1756" s="498">
        <v>0.11363221966134927</v>
      </c>
      <c r="N1756" s="498">
        <v>1.7907169008102842E-2</v>
      </c>
      <c r="O1756" s="499">
        <v>27626.538</v>
      </c>
      <c r="P1756" s="499">
        <v>30245.415000000001</v>
      </c>
      <c r="Q1756" s="499">
        <v>5788.8526000000002</v>
      </c>
      <c r="R1756" s="499">
        <v>499.42329000000001</v>
      </c>
      <c r="S1756" s="499">
        <v>676.92645000000005</v>
      </c>
      <c r="T1756" s="499">
        <v>128.01080000000002</v>
      </c>
      <c r="U1756" s="499">
        <v>542.85398000000009</v>
      </c>
      <c r="V1756" s="499">
        <v>5415.4116000000004</v>
      </c>
      <c r="W1756" s="499">
        <v>853.40840000000014</v>
      </c>
    </row>
    <row r="1757" spans="1:23" customFormat="1" x14ac:dyDescent="0.3">
      <c r="A1757" s="225" t="s">
        <v>1091</v>
      </c>
      <c r="B1757" s="496" t="s">
        <v>840</v>
      </c>
      <c r="C1757" s="496" t="s">
        <v>756</v>
      </c>
      <c r="D1757" s="496" t="s">
        <v>558</v>
      </c>
      <c r="E1757" s="497">
        <v>48954.049999999996</v>
      </c>
      <c r="F1757" s="498">
        <v>0.57969052611581684</v>
      </c>
      <c r="G1757" s="498">
        <v>0.63464444719078406</v>
      </c>
      <c r="H1757" s="498">
        <v>0.1214681073373909</v>
      </c>
      <c r="I1757" s="498">
        <v>1.0479469216540816E-2</v>
      </c>
      <c r="J1757" s="498">
        <v>1.4204029901509683E-2</v>
      </c>
      <c r="K1757" s="498">
        <v>2.6860596824981797E-3</v>
      </c>
      <c r="L1757" s="498">
        <v>1.1390782376534733E-2</v>
      </c>
      <c r="M1757" s="498">
        <v>0.11363230621368406</v>
      </c>
      <c r="N1757" s="498">
        <v>1.790720073211512E-2</v>
      </c>
      <c r="O1757" s="499">
        <v>28378.199000000001</v>
      </c>
      <c r="P1757" s="499">
        <v>31068.416000000001</v>
      </c>
      <c r="Q1757" s="499">
        <v>5946.3558000000003</v>
      </c>
      <c r="R1757" s="499">
        <v>513.01245999999992</v>
      </c>
      <c r="S1757" s="499">
        <v>695.34478999999999</v>
      </c>
      <c r="T1757" s="499">
        <v>131.49350000000001</v>
      </c>
      <c r="U1757" s="499">
        <v>557.62493000000006</v>
      </c>
      <c r="V1757" s="499">
        <v>5562.7615999999998</v>
      </c>
      <c r="W1757" s="499">
        <v>876.63000000000011</v>
      </c>
    </row>
    <row r="1758" spans="1:23" customFormat="1" x14ac:dyDescent="0.3">
      <c r="A1758" s="225" t="s">
        <v>1092</v>
      </c>
      <c r="B1758" s="496" t="s">
        <v>840</v>
      </c>
      <c r="C1758" s="496" t="s">
        <v>789</v>
      </c>
      <c r="D1758" s="496" t="s">
        <v>790</v>
      </c>
      <c r="E1758" s="497">
        <v>44058.609952999999</v>
      </c>
      <c r="F1758" s="498">
        <v>0.69982957044246275</v>
      </c>
      <c r="G1758" s="498">
        <v>1.0126014337488694</v>
      </c>
      <c r="H1758" s="498">
        <v>0.13559253357908588</v>
      </c>
      <c r="I1758" s="498">
        <v>2.5948189802618944E-2</v>
      </c>
      <c r="J1758" s="498">
        <v>1.5836656065280383E-2</v>
      </c>
      <c r="K1758" s="498">
        <v>3.0170847022137786E-3</v>
      </c>
      <c r="L1758" s="498">
        <v>2.8204640594099956E-2</v>
      </c>
      <c r="M1758" s="498">
        <v>0.12669324723486697</v>
      </c>
      <c r="N1758" s="498">
        <v>2.0113995004503265E-2</v>
      </c>
      <c r="O1758" s="499">
        <v>30833.518077700002</v>
      </c>
      <c r="P1758" s="499">
        <v>44613.811607390002</v>
      </c>
      <c r="Q1758" s="499">
        <v>5974.0185494999996</v>
      </c>
      <c r="R1758" s="499">
        <v>1143.2411735000001</v>
      </c>
      <c r="S1758" s="499">
        <v>697.74105254000006</v>
      </c>
      <c r="T1758" s="499">
        <v>132.92855809000002</v>
      </c>
      <c r="U1758" s="499">
        <v>1242.6572588000001</v>
      </c>
      <c r="V1758" s="499">
        <v>5581.9283636</v>
      </c>
      <c r="W1758" s="499">
        <v>886.19466049999983</v>
      </c>
    </row>
    <row r="1759" spans="1:23" customFormat="1" x14ac:dyDescent="0.3">
      <c r="A1759" s="225" t="s">
        <v>1093</v>
      </c>
      <c r="B1759" s="496" t="s">
        <v>840</v>
      </c>
      <c r="C1759" s="496" t="s">
        <v>789</v>
      </c>
      <c r="D1759" s="496" t="s">
        <v>500</v>
      </c>
      <c r="E1759" s="497">
        <v>41.370159999999998</v>
      </c>
      <c r="F1759" s="498">
        <v>7.2163270482879467</v>
      </c>
      <c r="G1759" s="498">
        <v>14.61093921415822</v>
      </c>
      <c r="H1759" s="498">
        <v>2.0913069661804546</v>
      </c>
      <c r="I1759" s="498">
        <v>0.95789743863693044</v>
      </c>
      <c r="J1759" s="498">
        <v>1.9711203920893709E-2</v>
      </c>
      <c r="K1759" s="498">
        <v>3.7177552612801114E-3</v>
      </c>
      <c r="L1759" s="498">
        <v>1.041195451020736</v>
      </c>
      <c r="M1759" s="498">
        <v>0.15768977204825896</v>
      </c>
      <c r="N1759" s="498">
        <v>2.4785222005426134E-2</v>
      </c>
      <c r="O1759" s="499">
        <v>298.54060460000005</v>
      </c>
      <c r="P1759" s="499">
        <v>604.45689303999984</v>
      </c>
      <c r="Q1759" s="499">
        <v>86.517703799999992</v>
      </c>
      <c r="R1759" s="499">
        <v>39.628370299999993</v>
      </c>
      <c r="S1759" s="499">
        <v>0.81545566000000003</v>
      </c>
      <c r="T1759" s="499">
        <v>0.15380413000000001</v>
      </c>
      <c r="U1759" s="499">
        <v>43.07442240000001</v>
      </c>
      <c r="V1759" s="499">
        <v>6.5236511000000004</v>
      </c>
      <c r="W1759" s="499">
        <v>1.0253686</v>
      </c>
    </row>
    <row r="1760" spans="1:23" customFormat="1" x14ac:dyDescent="0.3">
      <c r="A1760" s="225" t="s">
        <v>1094</v>
      </c>
      <c r="B1760" s="496" t="s">
        <v>840</v>
      </c>
      <c r="C1760" s="496" t="s">
        <v>789</v>
      </c>
      <c r="D1760" s="496" t="s">
        <v>502</v>
      </c>
      <c r="E1760" s="497">
        <v>39.785774000000004</v>
      </c>
      <c r="F1760" s="498">
        <v>6.3496571915378581</v>
      </c>
      <c r="G1760" s="498">
        <v>13.405681955816668</v>
      </c>
      <c r="H1760" s="498">
        <v>2.1928000696932521</v>
      </c>
      <c r="I1760" s="498">
        <v>0.54282516409005876</v>
      </c>
      <c r="J1760" s="498">
        <v>1.7218922019714884E-2</v>
      </c>
      <c r="K1760" s="498">
        <v>3.1667484965857387E-3</v>
      </c>
      <c r="L1760" s="498">
        <v>0.59003031586114163</v>
      </c>
      <c r="M1760" s="498">
        <v>0.13775136560118195</v>
      </c>
      <c r="N1760" s="498">
        <v>2.1111774776582201E-2</v>
      </c>
      <c r="O1760" s="499">
        <v>252.62602599999997</v>
      </c>
      <c r="P1760" s="499">
        <v>533.35543260999998</v>
      </c>
      <c r="Q1760" s="499">
        <v>87.242247999999989</v>
      </c>
      <c r="R1760" s="499">
        <v>21.596719299999997</v>
      </c>
      <c r="S1760" s="499">
        <v>0.68506813999999994</v>
      </c>
      <c r="T1760" s="499">
        <v>0.12599153999999999</v>
      </c>
      <c r="U1760" s="499">
        <v>23.474812799999999</v>
      </c>
      <c r="V1760" s="499">
        <v>5.4805447000000003</v>
      </c>
      <c r="W1760" s="499">
        <v>0.83994829999999998</v>
      </c>
    </row>
    <row r="1761" spans="1:23" customFormat="1" x14ac:dyDescent="0.3">
      <c r="A1761" s="225" t="s">
        <v>1095</v>
      </c>
      <c r="B1761" s="496" t="s">
        <v>840</v>
      </c>
      <c r="C1761" s="496" t="s">
        <v>789</v>
      </c>
      <c r="D1761" s="496" t="s">
        <v>504</v>
      </c>
      <c r="E1761" s="497">
        <v>35.648961</v>
      </c>
      <c r="F1761" s="498">
        <v>5.6837146221456498</v>
      </c>
      <c r="G1761" s="498">
        <v>7.7214785502444245</v>
      </c>
      <c r="H1761" s="498">
        <v>2.2790865601945591</v>
      </c>
      <c r="I1761" s="498">
        <v>0.51743672978295219</v>
      </c>
      <c r="J1761" s="498">
        <v>1.4336835230625655E-2</v>
      </c>
      <c r="K1761" s="498">
        <v>2.6494940483679174E-3</v>
      </c>
      <c r="L1761" s="498">
        <v>0.56243391216927752</v>
      </c>
      <c r="M1761" s="498">
        <v>0.11469458254337343</v>
      </c>
      <c r="N1761" s="498">
        <v>1.7663378744755005E-2</v>
      </c>
      <c r="O1761" s="499">
        <v>202.61852089999999</v>
      </c>
      <c r="P1761" s="499">
        <v>275.26268770000001</v>
      </c>
      <c r="Q1761" s="499">
        <v>81.24706789999999</v>
      </c>
      <c r="R1761" s="499">
        <v>18.446081800000002</v>
      </c>
      <c r="S1761" s="499">
        <v>0.51109327999999998</v>
      </c>
      <c r="T1761" s="499">
        <v>9.4451709999999994E-2</v>
      </c>
      <c r="U1761" s="499">
        <v>20.050184599999998</v>
      </c>
      <c r="V1761" s="499">
        <v>4.0887427000000001</v>
      </c>
      <c r="W1761" s="499">
        <v>0.6296811000000001</v>
      </c>
    </row>
    <row r="1762" spans="1:23" customFormat="1" x14ac:dyDescent="0.3">
      <c r="A1762" s="225" t="s">
        <v>1096</v>
      </c>
      <c r="B1762" s="496" t="s">
        <v>840</v>
      </c>
      <c r="C1762" s="496" t="s">
        <v>789</v>
      </c>
      <c r="D1762" s="496" t="s">
        <v>506</v>
      </c>
      <c r="E1762" s="497">
        <v>32.820937999999998</v>
      </c>
      <c r="F1762" s="498">
        <v>5.7710806376100523</v>
      </c>
      <c r="G1762" s="498">
        <v>8.0950874390000696</v>
      </c>
      <c r="H1762" s="498">
        <v>2.1161216629457695</v>
      </c>
      <c r="I1762" s="498">
        <v>0.53715145191767522</v>
      </c>
      <c r="J1762" s="498">
        <v>1.6232283184593934E-2</v>
      </c>
      <c r="K1762" s="498">
        <v>3.0412065005576625E-3</v>
      </c>
      <c r="L1762" s="498">
        <v>0.58386172875376086</v>
      </c>
      <c r="M1762" s="498">
        <v>0.12985824171143431</v>
      </c>
      <c r="N1762" s="498">
        <v>2.0274813596125738E-2</v>
      </c>
      <c r="O1762" s="499">
        <v>189.41227979999999</v>
      </c>
      <c r="P1762" s="499">
        <v>265.68836294000005</v>
      </c>
      <c r="Q1762" s="499">
        <v>69.453097899999989</v>
      </c>
      <c r="R1762" s="499">
        <v>17.629814499999998</v>
      </c>
      <c r="S1762" s="499">
        <v>0.53275876</v>
      </c>
      <c r="T1762" s="499">
        <v>9.9815249999999994E-2</v>
      </c>
      <c r="U1762" s="499">
        <v>19.1628896</v>
      </c>
      <c r="V1762" s="499">
        <v>4.2620692999999994</v>
      </c>
      <c r="W1762" s="499">
        <v>0.66543839999999987</v>
      </c>
    </row>
    <row r="1763" spans="1:23" customFormat="1" x14ac:dyDescent="0.3">
      <c r="A1763" s="225" t="s">
        <v>1097</v>
      </c>
      <c r="B1763" s="496" t="s">
        <v>840</v>
      </c>
      <c r="C1763" s="496" t="s">
        <v>789</v>
      </c>
      <c r="D1763" s="496" t="s">
        <v>508</v>
      </c>
      <c r="E1763" s="497">
        <v>79.199839999999995</v>
      </c>
      <c r="F1763" s="498">
        <v>5.4210130992688876</v>
      </c>
      <c r="G1763" s="498">
        <v>7.8215289955131215</v>
      </c>
      <c r="H1763" s="498">
        <v>2.1586816223366108</v>
      </c>
      <c r="I1763" s="498">
        <v>0.52208173021561677</v>
      </c>
      <c r="J1763" s="498">
        <v>1.4586293356148196E-2</v>
      </c>
      <c r="K1763" s="498">
        <v>2.739931419053372E-3</v>
      </c>
      <c r="L1763" s="498">
        <v>0.56748161991236334</v>
      </c>
      <c r="M1763" s="498">
        <v>0.1166904731120669</v>
      </c>
      <c r="N1763" s="498">
        <v>1.8266227558035475E-2</v>
      </c>
      <c r="O1763" s="499">
        <v>429.34337009999996</v>
      </c>
      <c r="P1763" s="499">
        <v>619.46384499999988</v>
      </c>
      <c r="Q1763" s="499">
        <v>170.9672391</v>
      </c>
      <c r="R1763" s="499">
        <v>41.348789500000009</v>
      </c>
      <c r="S1763" s="499">
        <v>1.1552321000000001</v>
      </c>
      <c r="T1763" s="499">
        <v>0.21700212999999999</v>
      </c>
      <c r="U1763" s="499">
        <v>44.944453499999987</v>
      </c>
      <c r="V1763" s="499">
        <v>9.2418668000000004</v>
      </c>
      <c r="W1763" s="499">
        <v>1.4466823000000002</v>
      </c>
    </row>
    <row r="1764" spans="1:23" customFormat="1" x14ac:dyDescent="0.3">
      <c r="A1764" s="225" t="s">
        <v>1098</v>
      </c>
      <c r="B1764" s="496" t="s">
        <v>840</v>
      </c>
      <c r="C1764" s="496" t="s">
        <v>789</v>
      </c>
      <c r="D1764" s="496" t="s">
        <v>510</v>
      </c>
      <c r="E1764" s="497">
        <v>112.9098</v>
      </c>
      <c r="F1764" s="498">
        <v>5.4441729858701375</v>
      </c>
      <c r="G1764" s="498">
        <v>7.9532113102671342</v>
      </c>
      <c r="H1764" s="498">
        <v>2.078148415815102</v>
      </c>
      <c r="I1764" s="498">
        <v>0.52950520681110047</v>
      </c>
      <c r="J1764" s="498">
        <v>1.5323512219488475E-2</v>
      </c>
      <c r="K1764" s="498">
        <v>2.8926476709727586E-3</v>
      </c>
      <c r="L1764" s="498">
        <v>0.57555180329785349</v>
      </c>
      <c r="M1764" s="498">
        <v>0.12258760532743836</v>
      </c>
      <c r="N1764" s="498">
        <v>1.9284372127131567E-2</v>
      </c>
      <c r="O1764" s="499">
        <v>614.70048300000008</v>
      </c>
      <c r="P1764" s="499">
        <v>897.99549840000009</v>
      </c>
      <c r="Q1764" s="499">
        <v>234.64332200000001</v>
      </c>
      <c r="R1764" s="499">
        <v>59.786327</v>
      </c>
      <c r="S1764" s="499">
        <v>1.7301746999999998</v>
      </c>
      <c r="T1764" s="499">
        <v>0.32660826999999998</v>
      </c>
      <c r="U1764" s="499">
        <v>64.985438999999985</v>
      </c>
      <c r="V1764" s="499">
        <v>13.841341999999999</v>
      </c>
      <c r="W1764" s="499">
        <v>2.1773946</v>
      </c>
    </row>
    <row r="1765" spans="1:23" customFormat="1" x14ac:dyDescent="0.3">
      <c r="A1765" s="225" t="s">
        <v>1099</v>
      </c>
      <c r="B1765" s="496" t="s">
        <v>840</v>
      </c>
      <c r="C1765" s="496" t="s">
        <v>789</v>
      </c>
      <c r="D1765" s="496" t="s">
        <v>512</v>
      </c>
      <c r="E1765" s="497">
        <v>134.65771000000001</v>
      </c>
      <c r="F1765" s="498">
        <v>4.143714268570287</v>
      </c>
      <c r="G1765" s="498">
        <v>6.5552334946138613</v>
      </c>
      <c r="H1765" s="498">
        <v>1.3969203122494804</v>
      </c>
      <c r="I1765" s="498">
        <v>0.48413337045461419</v>
      </c>
      <c r="J1765" s="498">
        <v>1.5714656813932155E-2</v>
      </c>
      <c r="K1765" s="498">
        <v>3.0063891625663319E-3</v>
      </c>
      <c r="L1765" s="498">
        <v>0.52623348488549238</v>
      </c>
      <c r="M1765" s="498">
        <v>0.12571753225270207</v>
      </c>
      <c r="N1765" s="498">
        <v>2.0042665213896776E-2</v>
      </c>
      <c r="O1765" s="499">
        <v>557.98307429999988</v>
      </c>
      <c r="P1765" s="499">
        <v>882.7127309</v>
      </c>
      <c r="Q1765" s="499">
        <v>188.10609030000001</v>
      </c>
      <c r="R1765" s="499">
        <v>65.192291000000012</v>
      </c>
      <c r="S1765" s="499">
        <v>2.1160997000000004</v>
      </c>
      <c r="T1765" s="499">
        <v>0.40483348000000002</v>
      </c>
      <c r="U1765" s="499">
        <v>70.861396000000013</v>
      </c>
      <c r="V1765" s="499">
        <v>16.928835000000003</v>
      </c>
      <c r="W1765" s="499">
        <v>2.6988994000000002</v>
      </c>
    </row>
    <row r="1766" spans="1:23" customFormat="1" x14ac:dyDescent="0.3">
      <c r="A1766" s="225" t="s">
        <v>1100</v>
      </c>
      <c r="B1766" s="496" t="s">
        <v>840</v>
      </c>
      <c r="C1766" s="496" t="s">
        <v>789</v>
      </c>
      <c r="D1766" s="496" t="s">
        <v>514</v>
      </c>
      <c r="E1766" s="497">
        <v>161.40701000000001</v>
      </c>
      <c r="F1766" s="498">
        <v>4.1627974460340971</v>
      </c>
      <c r="G1766" s="498">
        <v>6.5405761509366895</v>
      </c>
      <c r="H1766" s="498">
        <v>1.3760201833860872</v>
      </c>
      <c r="I1766" s="498">
        <v>0.4776788133303505</v>
      </c>
      <c r="J1766" s="498">
        <v>1.557098480419159E-2</v>
      </c>
      <c r="K1766" s="498">
        <v>2.9112086271841598E-3</v>
      </c>
      <c r="L1766" s="498">
        <v>0.51921738715065702</v>
      </c>
      <c r="M1766" s="498">
        <v>0.12456779293538736</v>
      </c>
      <c r="N1766" s="498">
        <v>1.9408137849774926E-2</v>
      </c>
      <c r="O1766" s="499">
        <v>671.90468899999996</v>
      </c>
      <c r="P1766" s="499">
        <v>1055.6948401999998</v>
      </c>
      <c r="Q1766" s="499">
        <v>222.09930350000002</v>
      </c>
      <c r="R1766" s="499">
        <v>77.100709000000023</v>
      </c>
      <c r="S1766" s="499">
        <v>2.5132661000000001</v>
      </c>
      <c r="T1766" s="499">
        <v>0.46988947999999997</v>
      </c>
      <c r="U1766" s="499">
        <v>83.80532599999998</v>
      </c>
      <c r="V1766" s="499">
        <v>20.106114999999999</v>
      </c>
      <c r="W1766" s="499">
        <v>3.1326095</v>
      </c>
    </row>
    <row r="1767" spans="1:23" customFormat="1" x14ac:dyDescent="0.3">
      <c r="A1767" s="225" t="s">
        <v>1101</v>
      </c>
      <c r="B1767" s="496" t="s">
        <v>840</v>
      </c>
      <c r="C1767" s="496" t="s">
        <v>789</v>
      </c>
      <c r="D1767" s="496" t="s">
        <v>516</v>
      </c>
      <c r="E1767" s="497">
        <v>188.86845</v>
      </c>
      <c r="F1767" s="498">
        <v>4.1615086479504644</v>
      </c>
      <c r="G1767" s="498">
        <v>6.4977098419561345</v>
      </c>
      <c r="H1767" s="498">
        <v>1.340552289172702</v>
      </c>
      <c r="I1767" s="498">
        <v>0.48614528789747569</v>
      </c>
      <c r="J1767" s="498">
        <v>1.6443600294278903E-2</v>
      </c>
      <c r="K1767" s="498">
        <v>3.0963143923720456E-3</v>
      </c>
      <c r="L1767" s="498">
        <v>0.52842032642296799</v>
      </c>
      <c r="M1767" s="498">
        <v>0.13154882141511723</v>
      </c>
      <c r="N1767" s="498">
        <v>2.0642239611750931E-2</v>
      </c>
      <c r="O1767" s="499">
        <v>785.97768799999994</v>
      </c>
      <c r="P1767" s="499">
        <v>1227.2123864</v>
      </c>
      <c r="Q1767" s="499">
        <v>253.18803300000002</v>
      </c>
      <c r="R1767" s="499">
        <v>91.817506999999992</v>
      </c>
      <c r="S1767" s="499">
        <v>3.1056773</v>
      </c>
      <c r="T1767" s="499">
        <v>0.58479610000000004</v>
      </c>
      <c r="U1767" s="499">
        <v>99.801928000000004</v>
      </c>
      <c r="V1767" s="499">
        <v>24.845421999999999</v>
      </c>
      <c r="W1767" s="499">
        <v>3.8986678000000001</v>
      </c>
    </row>
    <row r="1768" spans="1:23" customFormat="1" x14ac:dyDescent="0.3">
      <c r="A1768" s="225" t="s">
        <v>1102</v>
      </c>
      <c r="B1768" s="496" t="s">
        <v>840</v>
      </c>
      <c r="C1768" s="496" t="s">
        <v>789</v>
      </c>
      <c r="D1768" s="496" t="s">
        <v>518</v>
      </c>
      <c r="E1768" s="497">
        <v>220.13694999999998</v>
      </c>
      <c r="F1768" s="498">
        <v>4.0262582088104697</v>
      </c>
      <c r="G1768" s="498">
        <v>6.5084553965156706</v>
      </c>
      <c r="H1768" s="498">
        <v>1.3203314391336847</v>
      </c>
      <c r="I1768" s="498">
        <v>0.48526448195089472</v>
      </c>
      <c r="J1768" s="498">
        <v>1.6119156279761303E-2</v>
      </c>
      <c r="K1768" s="498">
        <v>3.0644292109979722E-3</v>
      </c>
      <c r="L1768" s="498">
        <v>0.5274625681876669</v>
      </c>
      <c r="M1768" s="498">
        <v>0.12895314030652286</v>
      </c>
      <c r="N1768" s="498">
        <v>2.0429623468481782E-2</v>
      </c>
      <c r="O1768" s="499">
        <v>886.32820199999992</v>
      </c>
      <c r="P1768" s="499">
        <v>1432.7515202000002</v>
      </c>
      <c r="Q1768" s="499">
        <v>290.65373599999998</v>
      </c>
      <c r="R1768" s="499">
        <v>106.82464300000001</v>
      </c>
      <c r="S1768" s="499">
        <v>3.5484218999999997</v>
      </c>
      <c r="T1768" s="499">
        <v>0.67459409999999997</v>
      </c>
      <c r="U1768" s="499">
        <v>116.114001</v>
      </c>
      <c r="V1768" s="499">
        <v>28.387351000000002</v>
      </c>
      <c r="W1768" s="499">
        <v>4.4973150000000004</v>
      </c>
    </row>
    <row r="1769" spans="1:23" customFormat="1" x14ac:dyDescent="0.3">
      <c r="A1769" s="225" t="s">
        <v>1103</v>
      </c>
      <c r="B1769" s="496" t="s">
        <v>840</v>
      </c>
      <c r="C1769" s="496" t="s">
        <v>789</v>
      </c>
      <c r="D1769" s="496" t="s">
        <v>520</v>
      </c>
      <c r="E1769" s="497">
        <v>255.36977999999999</v>
      </c>
      <c r="F1769" s="498">
        <v>1.7627411121237602</v>
      </c>
      <c r="G1769" s="498">
        <v>3.8712897038952692</v>
      </c>
      <c r="H1769" s="498">
        <v>0.26781843959766893</v>
      </c>
      <c r="I1769" s="498">
        <v>2.0430511394104654E-2</v>
      </c>
      <c r="J1769" s="498">
        <v>1.7382822666017882E-2</v>
      </c>
      <c r="K1769" s="498">
        <v>3.2727713514104917E-3</v>
      </c>
      <c r="L1769" s="498">
        <v>2.220712881532028E-2</v>
      </c>
      <c r="M1769" s="498">
        <v>0.13906260560666184</v>
      </c>
      <c r="N1769" s="498">
        <v>2.1818567568958239E-2</v>
      </c>
      <c r="O1769" s="499">
        <v>450.15080999999998</v>
      </c>
      <c r="P1769" s="499">
        <v>988.61040000000003</v>
      </c>
      <c r="Q1769" s="499">
        <v>68.392735999999999</v>
      </c>
      <c r="R1769" s="499">
        <v>5.2173351999999982</v>
      </c>
      <c r="S1769" s="499">
        <v>4.4390476000000003</v>
      </c>
      <c r="T1769" s="499">
        <v>0.83576689999999998</v>
      </c>
      <c r="U1769" s="499">
        <v>5.6710296000000007</v>
      </c>
      <c r="V1769" s="499">
        <v>35.512386999999997</v>
      </c>
      <c r="W1769" s="499">
        <v>5.5718028000000004</v>
      </c>
    </row>
    <row r="1770" spans="1:23" customFormat="1" x14ac:dyDescent="0.3">
      <c r="A1770" s="225" t="s">
        <v>1104</v>
      </c>
      <c r="B1770" s="496" t="s">
        <v>840</v>
      </c>
      <c r="C1770" s="496" t="s">
        <v>789</v>
      </c>
      <c r="D1770" s="496" t="s">
        <v>522</v>
      </c>
      <c r="E1770" s="497">
        <v>296.77632999999997</v>
      </c>
      <c r="F1770" s="498">
        <v>1.3241504805993121</v>
      </c>
      <c r="G1770" s="498">
        <v>3.6592217445373763</v>
      </c>
      <c r="H1770" s="498">
        <v>0.26423740734309914</v>
      </c>
      <c r="I1770" s="498">
        <v>1.8808411034667082E-2</v>
      </c>
      <c r="J1770" s="498">
        <v>1.4129632575482014E-2</v>
      </c>
      <c r="K1770" s="498">
        <v>2.6661445675266624E-3</v>
      </c>
      <c r="L1770" s="498">
        <v>2.0444009466657937E-2</v>
      </c>
      <c r="M1770" s="498">
        <v>0.11303708082110187</v>
      </c>
      <c r="N1770" s="498">
        <v>1.77744117935551E-2</v>
      </c>
      <c r="O1770" s="499">
        <v>392.97651999999999</v>
      </c>
      <c r="P1770" s="499">
        <v>1085.9703999999999</v>
      </c>
      <c r="Q1770" s="499">
        <v>78.419408000000004</v>
      </c>
      <c r="R1770" s="499">
        <v>5.5818911999999994</v>
      </c>
      <c r="S1770" s="499">
        <v>4.1933404999999997</v>
      </c>
      <c r="T1770" s="499">
        <v>0.79124859999999997</v>
      </c>
      <c r="U1770" s="499">
        <v>6.0672980999999995</v>
      </c>
      <c r="V1770" s="499">
        <v>33.546729999999997</v>
      </c>
      <c r="W1770" s="499">
        <v>5.2750247000000003</v>
      </c>
    </row>
    <row r="1771" spans="1:23" customFormat="1" x14ac:dyDescent="0.3">
      <c r="A1771" s="225" t="s">
        <v>1105</v>
      </c>
      <c r="B1771" s="496" t="s">
        <v>840</v>
      </c>
      <c r="C1771" s="496" t="s">
        <v>789</v>
      </c>
      <c r="D1771" s="496" t="s">
        <v>524</v>
      </c>
      <c r="E1771" s="497">
        <v>344.03975000000003</v>
      </c>
      <c r="F1771" s="498">
        <v>1.5929609296600173</v>
      </c>
      <c r="G1771" s="498">
        <v>3.9591279786710687</v>
      </c>
      <c r="H1771" s="498">
        <v>0.25097217981352443</v>
      </c>
      <c r="I1771" s="498">
        <v>2.0845932773756518E-2</v>
      </c>
      <c r="J1771" s="498">
        <v>1.7565373768583425E-2</v>
      </c>
      <c r="K1771" s="498">
        <v>3.3928053371739741E-3</v>
      </c>
      <c r="L1771" s="498">
        <v>2.2658701211124583E-2</v>
      </c>
      <c r="M1771" s="498">
        <v>0.14052310525164605</v>
      </c>
      <c r="N1771" s="498">
        <v>2.2618819482341793E-2</v>
      </c>
      <c r="O1771" s="499">
        <v>548.04187999999999</v>
      </c>
      <c r="P1771" s="499">
        <v>1362.0973999999999</v>
      </c>
      <c r="Q1771" s="499">
        <v>86.344406000000006</v>
      </c>
      <c r="R1771" s="499">
        <v>7.1718294999999994</v>
      </c>
      <c r="S1771" s="499">
        <v>6.0431868</v>
      </c>
      <c r="T1771" s="499">
        <v>1.1672598999999999</v>
      </c>
      <c r="U1771" s="499">
        <v>7.7954938999999994</v>
      </c>
      <c r="V1771" s="499">
        <v>48.345534000000001</v>
      </c>
      <c r="W1771" s="499">
        <v>7.7817730000000012</v>
      </c>
    </row>
    <row r="1772" spans="1:23" customFormat="1" x14ac:dyDescent="0.3">
      <c r="A1772" s="225" t="s">
        <v>1106</v>
      </c>
      <c r="B1772" s="496" t="s">
        <v>840</v>
      </c>
      <c r="C1772" s="496" t="s">
        <v>789</v>
      </c>
      <c r="D1772" s="496" t="s">
        <v>526</v>
      </c>
      <c r="E1772" s="497">
        <v>395.33350000000002</v>
      </c>
      <c r="F1772" s="498">
        <v>1.2517382412570652</v>
      </c>
      <c r="G1772" s="498">
        <v>1.2008327146573716</v>
      </c>
      <c r="H1772" s="498">
        <v>0.20825647965578431</v>
      </c>
      <c r="I1772" s="498">
        <v>1.8913577776737866E-2</v>
      </c>
      <c r="J1772" s="498">
        <v>1.6856233787422514E-2</v>
      </c>
      <c r="K1772" s="498">
        <v>3.2440347200528158E-3</v>
      </c>
      <c r="L1772" s="498">
        <v>2.0558293187903375E-2</v>
      </c>
      <c r="M1772" s="498">
        <v>0.13484975343602298</v>
      </c>
      <c r="N1772" s="498">
        <v>2.1627087003757584E-2</v>
      </c>
      <c r="O1772" s="499">
        <v>494.85406</v>
      </c>
      <c r="P1772" s="499">
        <v>474.72940000000006</v>
      </c>
      <c r="Q1772" s="499">
        <v>82.330763000000005</v>
      </c>
      <c r="R1772" s="499">
        <v>7.4771708999999991</v>
      </c>
      <c r="S1772" s="499">
        <v>6.6638338999999993</v>
      </c>
      <c r="T1772" s="499">
        <v>1.2824755999999999</v>
      </c>
      <c r="U1772" s="499">
        <v>8.127381999999999</v>
      </c>
      <c r="V1772" s="499">
        <v>53.310624999999995</v>
      </c>
      <c r="W1772" s="499">
        <v>8.5499119999999991</v>
      </c>
    </row>
    <row r="1773" spans="1:23" customFormat="1" x14ac:dyDescent="0.3">
      <c r="A1773" s="225" t="s">
        <v>1107</v>
      </c>
      <c r="B1773" s="496" t="s">
        <v>840</v>
      </c>
      <c r="C1773" s="496" t="s">
        <v>789</v>
      </c>
      <c r="D1773" s="496" t="s">
        <v>528</v>
      </c>
      <c r="E1773" s="497">
        <v>452.89959999999996</v>
      </c>
      <c r="F1773" s="498">
        <v>1.1481870374802714</v>
      </c>
      <c r="G1773" s="498">
        <v>1.2071896508630171</v>
      </c>
      <c r="H1773" s="498">
        <v>0.20211595682575123</v>
      </c>
      <c r="I1773" s="498">
        <v>1.8166028629744872E-2</v>
      </c>
      <c r="J1773" s="498">
        <v>1.58121716159608E-2</v>
      </c>
      <c r="K1773" s="498">
        <v>3.0129138996810773E-3</v>
      </c>
      <c r="L1773" s="498">
        <v>1.9745728854695388E-2</v>
      </c>
      <c r="M1773" s="498">
        <v>0.1264974091388025</v>
      </c>
      <c r="N1773" s="498">
        <v>2.0086233240214826E-2</v>
      </c>
      <c r="O1773" s="499">
        <v>520.01344999999992</v>
      </c>
      <c r="P1773" s="499">
        <v>546.73571000000004</v>
      </c>
      <c r="Q1773" s="499">
        <v>91.538235999999998</v>
      </c>
      <c r="R1773" s="499">
        <v>8.2273870999999996</v>
      </c>
      <c r="S1773" s="499">
        <v>7.1613261999999995</v>
      </c>
      <c r="T1773" s="499">
        <v>1.3645475</v>
      </c>
      <c r="U1773" s="499">
        <v>8.9428326999999985</v>
      </c>
      <c r="V1773" s="499">
        <v>57.290625999999996</v>
      </c>
      <c r="W1773" s="499">
        <v>9.0970469999999981</v>
      </c>
    </row>
    <row r="1774" spans="1:23" customFormat="1" x14ac:dyDescent="0.3">
      <c r="A1774" s="225" t="s">
        <v>1108</v>
      </c>
      <c r="B1774" s="496" t="s">
        <v>840</v>
      </c>
      <c r="C1774" s="496" t="s">
        <v>789</v>
      </c>
      <c r="D1774" s="496" t="s">
        <v>530</v>
      </c>
      <c r="E1774" s="497">
        <v>609.20519999999999</v>
      </c>
      <c r="F1774" s="498">
        <v>0.99768716681998115</v>
      </c>
      <c r="G1774" s="498">
        <v>1.185014835723661</v>
      </c>
      <c r="H1774" s="498">
        <v>0.17350419366085518</v>
      </c>
      <c r="I1774" s="498">
        <v>1.8088015663687701E-2</v>
      </c>
      <c r="J1774" s="498">
        <v>1.5812148681593655E-2</v>
      </c>
      <c r="K1774" s="498">
        <v>3.0129145319179808E-3</v>
      </c>
      <c r="L1774" s="498">
        <v>1.9660936413543419E-2</v>
      </c>
      <c r="M1774" s="498">
        <v>0.12649719339230853</v>
      </c>
      <c r="N1774" s="498">
        <v>2.0086230386739966E-2</v>
      </c>
      <c r="O1774" s="499">
        <v>607.79620999999997</v>
      </c>
      <c r="P1774" s="499">
        <v>721.91719999999998</v>
      </c>
      <c r="Q1774" s="499">
        <v>105.699657</v>
      </c>
      <c r="R1774" s="499">
        <v>11.019313199999999</v>
      </c>
      <c r="S1774" s="499">
        <v>9.6328431999999982</v>
      </c>
      <c r="T1774" s="499">
        <v>1.8354831999999999</v>
      </c>
      <c r="U1774" s="499">
        <v>11.977544700000001</v>
      </c>
      <c r="V1774" s="499">
        <v>77.062747999999999</v>
      </c>
      <c r="W1774" s="499">
        <v>12.236635999999999</v>
      </c>
    </row>
    <row r="1775" spans="1:23" customFormat="1" x14ac:dyDescent="0.3">
      <c r="A1775" s="225" t="s">
        <v>1109</v>
      </c>
      <c r="B1775" s="496" t="s">
        <v>840</v>
      </c>
      <c r="C1775" s="496" t="s">
        <v>789</v>
      </c>
      <c r="D1775" s="496" t="s">
        <v>532</v>
      </c>
      <c r="E1775" s="497">
        <v>775.36059999999998</v>
      </c>
      <c r="F1775" s="498">
        <v>0.88035231607074182</v>
      </c>
      <c r="G1775" s="498">
        <v>1.0806797508152981</v>
      </c>
      <c r="H1775" s="498">
        <v>0.15187513912881312</v>
      </c>
      <c r="I1775" s="498">
        <v>1.6398546302197971E-2</v>
      </c>
      <c r="J1775" s="498">
        <v>1.581210819843051E-2</v>
      </c>
      <c r="K1775" s="498">
        <v>3.012918892190292E-3</v>
      </c>
      <c r="L1775" s="498">
        <v>1.7824554536302207E-2</v>
      </c>
      <c r="M1775" s="498">
        <v>0.12649737941288222</v>
      </c>
      <c r="N1775" s="498">
        <v>2.0086234714531536E-2</v>
      </c>
      <c r="O1775" s="499">
        <v>682.59050000000002</v>
      </c>
      <c r="P1775" s="499">
        <v>837.91649999999993</v>
      </c>
      <c r="Q1775" s="499">
        <v>117.75799900000001</v>
      </c>
      <c r="R1775" s="499">
        <v>12.714786700000001</v>
      </c>
      <c r="S1775" s="499">
        <v>12.260085699999999</v>
      </c>
      <c r="T1775" s="499">
        <v>2.3360986000000001</v>
      </c>
      <c r="U1775" s="499">
        <v>13.820457299999999</v>
      </c>
      <c r="V1775" s="499">
        <v>98.081084000000004</v>
      </c>
      <c r="W1775" s="499">
        <v>15.574075000000001</v>
      </c>
    </row>
    <row r="1776" spans="1:23" customFormat="1" x14ac:dyDescent="0.3">
      <c r="A1776" s="225" t="s">
        <v>1110</v>
      </c>
      <c r="B1776" s="496" t="s">
        <v>840</v>
      </c>
      <c r="C1776" s="496" t="s">
        <v>789</v>
      </c>
      <c r="D1776" s="496" t="s">
        <v>534</v>
      </c>
      <c r="E1776" s="497">
        <v>966.76340000000005</v>
      </c>
      <c r="F1776" s="498">
        <v>0.80590788811409297</v>
      </c>
      <c r="G1776" s="498">
        <v>1.0662317170881725</v>
      </c>
      <c r="H1776" s="498">
        <v>0.13780316155948807</v>
      </c>
      <c r="I1776" s="498">
        <v>1.631702565488102E-2</v>
      </c>
      <c r="J1776" s="498">
        <v>1.5812180105287395E-2</v>
      </c>
      <c r="K1776" s="498">
        <v>3.0129232240277198E-3</v>
      </c>
      <c r="L1776" s="498">
        <v>1.773595131963001E-2</v>
      </c>
      <c r="M1776" s="498">
        <v>0.12649787941910087</v>
      </c>
      <c r="N1776" s="498">
        <v>2.0086246541811573E-2</v>
      </c>
      <c r="O1776" s="499">
        <v>779.12225000000012</v>
      </c>
      <c r="P1776" s="499">
        <v>1030.7937999999999</v>
      </c>
      <c r="Q1776" s="499">
        <v>133.22305299999999</v>
      </c>
      <c r="R1776" s="499">
        <v>15.774703200000001</v>
      </c>
      <c r="S1776" s="499">
        <v>15.286637000000001</v>
      </c>
      <c r="T1776" s="499">
        <v>2.9127839000000004</v>
      </c>
      <c r="U1776" s="499">
        <v>17.146468599999995</v>
      </c>
      <c r="V1776" s="499">
        <v>122.29352</v>
      </c>
      <c r="W1776" s="499">
        <v>19.418648000000001</v>
      </c>
    </row>
    <row r="1777" spans="1:23" customFormat="1" x14ac:dyDescent="0.3">
      <c r="A1777" s="225" t="s">
        <v>1111</v>
      </c>
      <c r="B1777" s="496" t="s">
        <v>840</v>
      </c>
      <c r="C1777" s="496" t="s">
        <v>789</v>
      </c>
      <c r="D1777" s="496" t="s">
        <v>536</v>
      </c>
      <c r="E1777" s="497">
        <v>1177.4575</v>
      </c>
      <c r="F1777" s="498">
        <v>0.74985749379489286</v>
      </c>
      <c r="G1777" s="498">
        <v>1.0579733875744981</v>
      </c>
      <c r="H1777" s="498">
        <v>0.12714722187425023</v>
      </c>
      <c r="I1777" s="498">
        <v>1.6287980755144031E-2</v>
      </c>
      <c r="J1777" s="498">
        <v>1.5812163920990777E-2</v>
      </c>
      <c r="K1777" s="498">
        <v>3.0129258168553855E-3</v>
      </c>
      <c r="L1777" s="498">
        <v>1.7704368947499171E-2</v>
      </c>
      <c r="M1777" s="498">
        <v>0.12649763579577183</v>
      </c>
      <c r="N1777" s="498">
        <v>2.0086252794686857E-2</v>
      </c>
      <c r="O1777" s="499">
        <v>882.92533000000003</v>
      </c>
      <c r="P1777" s="499">
        <v>1245.7186999999997</v>
      </c>
      <c r="Q1777" s="499">
        <v>149.71044999999998</v>
      </c>
      <c r="R1777" s="499">
        <v>19.178405100000003</v>
      </c>
      <c r="S1777" s="499">
        <v>18.618150999999997</v>
      </c>
      <c r="T1777" s="499">
        <v>3.5475921000000001</v>
      </c>
      <c r="U1777" s="499">
        <v>20.846142000000004</v>
      </c>
      <c r="V1777" s="499">
        <v>148.94559000000001</v>
      </c>
      <c r="W1777" s="499">
        <v>23.650708999999999</v>
      </c>
    </row>
    <row r="1778" spans="1:23" customFormat="1" x14ac:dyDescent="0.3">
      <c r="A1778" s="225" t="s">
        <v>1112</v>
      </c>
      <c r="B1778" s="496" t="s">
        <v>840</v>
      </c>
      <c r="C1778" s="496" t="s">
        <v>789</v>
      </c>
      <c r="D1778" s="496" t="s">
        <v>538</v>
      </c>
      <c r="E1778" s="497">
        <v>1455.194</v>
      </c>
      <c r="F1778" s="498">
        <v>0.7059373045793208</v>
      </c>
      <c r="G1778" s="498">
        <v>1.0515036483108096</v>
      </c>
      <c r="H1778" s="498">
        <v>0.11879727376555979</v>
      </c>
      <c r="I1778" s="498">
        <v>1.6265186634909161E-2</v>
      </c>
      <c r="J1778" s="498">
        <v>1.5812178994690743E-2</v>
      </c>
      <c r="K1778" s="498">
        <v>3.0129196519501872E-3</v>
      </c>
      <c r="L1778" s="498">
        <v>1.7679600795495305E-2</v>
      </c>
      <c r="M1778" s="498">
        <v>0.1264971612032485</v>
      </c>
      <c r="N1778" s="498">
        <v>2.0086242796493115E-2</v>
      </c>
      <c r="O1778" s="499">
        <v>1027.2757300000001</v>
      </c>
      <c r="P1778" s="499">
        <v>1530.1418000000001</v>
      </c>
      <c r="Q1778" s="499">
        <v>172.87308000000002</v>
      </c>
      <c r="R1778" s="499">
        <v>23.669001999999999</v>
      </c>
      <c r="S1778" s="499">
        <v>23.009788</v>
      </c>
      <c r="T1778" s="499">
        <v>4.3843826000000004</v>
      </c>
      <c r="U1778" s="499">
        <v>25.727248999999997</v>
      </c>
      <c r="V1778" s="499">
        <v>184.07791</v>
      </c>
      <c r="W1778" s="499">
        <v>29.229380000000003</v>
      </c>
    </row>
    <row r="1779" spans="1:23" customFormat="1" x14ac:dyDescent="0.3">
      <c r="A1779" s="225" t="s">
        <v>1113</v>
      </c>
      <c r="B1779" s="496" t="s">
        <v>840</v>
      </c>
      <c r="C1779" s="496" t="s">
        <v>789</v>
      </c>
      <c r="D1779" s="496" t="s">
        <v>540</v>
      </c>
      <c r="E1779" s="497">
        <v>1728.2125000000001</v>
      </c>
      <c r="F1779" s="498">
        <v>0.67059895701483463</v>
      </c>
      <c r="G1779" s="498">
        <v>1.0462996303984609</v>
      </c>
      <c r="H1779" s="498">
        <v>0.1120794057443746</v>
      </c>
      <c r="I1779" s="498">
        <v>1.6246941276029422E-2</v>
      </c>
      <c r="J1779" s="498">
        <v>1.5812247047165783E-2</v>
      </c>
      <c r="K1779" s="498">
        <v>3.0129344626311865E-3</v>
      </c>
      <c r="L1779" s="498">
        <v>1.7659762326681469E-2</v>
      </c>
      <c r="M1779" s="498">
        <v>0.12649798563544701</v>
      </c>
      <c r="N1779" s="498">
        <v>2.008632618963235E-2</v>
      </c>
      <c r="O1779" s="499">
        <v>1158.9375</v>
      </c>
      <c r="P1779" s="499">
        <v>1808.2281</v>
      </c>
      <c r="Q1779" s="499">
        <v>193.69702999999998</v>
      </c>
      <c r="R1779" s="499">
        <v>28.078167000000001</v>
      </c>
      <c r="S1779" s="499">
        <v>27.326922999999997</v>
      </c>
      <c r="T1779" s="499">
        <v>5.2069909999999995</v>
      </c>
      <c r="U1779" s="499">
        <v>30.519821999999998</v>
      </c>
      <c r="V1779" s="499">
        <v>218.61539999999999</v>
      </c>
      <c r="W1779" s="499">
        <v>34.713439999999999</v>
      </c>
    </row>
    <row r="1780" spans="1:23" customFormat="1" x14ac:dyDescent="0.3">
      <c r="A1780" s="225" t="s">
        <v>1114</v>
      </c>
      <c r="B1780" s="496" t="s">
        <v>840</v>
      </c>
      <c r="C1780" s="496" t="s">
        <v>789</v>
      </c>
      <c r="D1780" s="496" t="s">
        <v>542</v>
      </c>
      <c r="E1780" s="497">
        <v>1980.2646</v>
      </c>
      <c r="F1780" s="498">
        <v>0.64154416536052816</v>
      </c>
      <c r="G1780" s="498">
        <v>0.95897932023831567</v>
      </c>
      <c r="H1780" s="498">
        <v>0.10655562898008679</v>
      </c>
      <c r="I1780" s="498">
        <v>1.6231847501591457E-2</v>
      </c>
      <c r="J1780" s="498">
        <v>1.5812193481618567E-2</v>
      </c>
      <c r="K1780" s="498">
        <v>3.012922111519844E-3</v>
      </c>
      <c r="L1780" s="498">
        <v>1.7643387151393804E-2</v>
      </c>
      <c r="M1780" s="498">
        <v>0.12649744887627642</v>
      </c>
      <c r="N1780" s="498">
        <v>2.0086256654792495E-2</v>
      </c>
      <c r="O1780" s="499">
        <v>1270.4272000000001</v>
      </c>
      <c r="P1780" s="499">
        <v>1899.0328</v>
      </c>
      <c r="Q1780" s="499">
        <v>211.00833999999998</v>
      </c>
      <c r="R1780" s="499">
        <v>32.143353000000005</v>
      </c>
      <c r="S1780" s="499">
        <v>31.312327</v>
      </c>
      <c r="T1780" s="499">
        <v>5.9663829999999995</v>
      </c>
      <c r="U1780" s="499">
        <v>34.938574999999993</v>
      </c>
      <c r="V1780" s="499">
        <v>250.49841999999998</v>
      </c>
      <c r="W1780" s="499">
        <v>39.776102999999999</v>
      </c>
    </row>
    <row r="1781" spans="1:23" customFormat="1" x14ac:dyDescent="0.3">
      <c r="A1781" s="225" t="s">
        <v>1115</v>
      </c>
      <c r="B1781" s="496" t="s">
        <v>840</v>
      </c>
      <c r="C1781" s="496" t="s">
        <v>789</v>
      </c>
      <c r="D1781" s="496" t="s">
        <v>544</v>
      </c>
      <c r="E1781" s="497">
        <v>2263.1695999999997</v>
      </c>
      <c r="F1781" s="498">
        <v>0.61723770061245076</v>
      </c>
      <c r="G1781" s="498">
        <v>0.93366555471582879</v>
      </c>
      <c r="H1781" s="498">
        <v>0.10193452580840606</v>
      </c>
      <c r="I1781" s="498">
        <v>1.6219202484869012E-2</v>
      </c>
      <c r="J1781" s="498">
        <v>1.5812168915665888E-2</v>
      </c>
      <c r="K1781" s="498">
        <v>3.0129217889812592E-3</v>
      </c>
      <c r="L1781" s="498">
        <v>1.7629658422417836E-2</v>
      </c>
      <c r="M1781" s="498">
        <v>0.12649722760503676</v>
      </c>
      <c r="N1781" s="498">
        <v>2.0086247181828533E-2</v>
      </c>
      <c r="O1781" s="499">
        <v>1396.9135999999999</v>
      </c>
      <c r="P1781" s="499">
        <v>2113.0435000000002</v>
      </c>
      <c r="Q1781" s="499">
        <v>230.69512</v>
      </c>
      <c r="R1781" s="499">
        <v>36.706806</v>
      </c>
      <c r="S1781" s="499">
        <v>35.785620000000002</v>
      </c>
      <c r="T1781" s="499">
        <v>6.8187530000000001</v>
      </c>
      <c r="U1781" s="499">
        <v>39.898907000000001</v>
      </c>
      <c r="V1781" s="499">
        <v>286.28467999999998</v>
      </c>
      <c r="W1781" s="499">
        <v>45.458584000000002</v>
      </c>
    </row>
    <row r="1782" spans="1:23" customFormat="1" x14ac:dyDescent="0.3">
      <c r="A1782" s="225" t="s">
        <v>1116</v>
      </c>
      <c r="B1782" s="496" t="s">
        <v>840</v>
      </c>
      <c r="C1782" s="496" t="s">
        <v>789</v>
      </c>
      <c r="D1782" s="496" t="s">
        <v>546</v>
      </c>
      <c r="E1782" s="497">
        <v>2568.0236</v>
      </c>
      <c r="F1782" s="498">
        <v>0.59660522590212961</v>
      </c>
      <c r="G1782" s="498">
        <v>0.90896520577147344</v>
      </c>
      <c r="H1782" s="498">
        <v>9.8011731667886542E-2</v>
      </c>
      <c r="I1782" s="498">
        <v>1.6208586245079683E-2</v>
      </c>
      <c r="J1782" s="498">
        <v>1.5812198532754916E-2</v>
      </c>
      <c r="K1782" s="498">
        <v>3.0129279185752032E-3</v>
      </c>
      <c r="L1782" s="498">
        <v>1.7618069008400076E-2</v>
      </c>
      <c r="M1782" s="498">
        <v>0.12649741614524102</v>
      </c>
      <c r="N1782" s="498">
        <v>2.008627997032426E-2</v>
      </c>
      <c r="O1782" s="499">
        <v>1532.0963000000002</v>
      </c>
      <c r="P1782" s="499">
        <v>2334.2440999999999</v>
      </c>
      <c r="Q1782" s="499">
        <v>251.69644</v>
      </c>
      <c r="R1782" s="499">
        <v>41.624032000000007</v>
      </c>
      <c r="S1782" s="499">
        <v>40.606099</v>
      </c>
      <c r="T1782" s="499">
        <v>7.7372699999999996</v>
      </c>
      <c r="U1782" s="499">
        <v>45.243616999999993</v>
      </c>
      <c r="V1782" s="499">
        <v>324.84834999999998</v>
      </c>
      <c r="W1782" s="499">
        <v>51.582041000000004</v>
      </c>
    </row>
    <row r="1783" spans="1:23" customFormat="1" x14ac:dyDescent="0.3">
      <c r="A1783" s="225" t="s">
        <v>1117</v>
      </c>
      <c r="B1783" s="496" t="s">
        <v>840</v>
      </c>
      <c r="C1783" s="496" t="s">
        <v>789</v>
      </c>
      <c r="D1783" s="496" t="s">
        <v>548</v>
      </c>
      <c r="E1783" s="497">
        <v>3169.6335000000004</v>
      </c>
      <c r="F1783" s="498">
        <v>0.5788673990226314</v>
      </c>
      <c r="G1783" s="498">
        <v>0.88642759486230804</v>
      </c>
      <c r="H1783" s="498">
        <v>9.4639979669573784E-2</v>
      </c>
      <c r="I1783" s="498">
        <v>1.6199332509578789E-2</v>
      </c>
      <c r="J1783" s="498">
        <v>1.5812170397618525E-2</v>
      </c>
      <c r="K1783" s="498">
        <v>3.01291900151863E-3</v>
      </c>
      <c r="L1783" s="498">
        <v>1.7608037648516772E-2</v>
      </c>
      <c r="M1783" s="498">
        <v>0.12649717388461473</v>
      </c>
      <c r="N1783" s="498">
        <v>2.0086211860140923E-2</v>
      </c>
      <c r="O1783" s="499">
        <v>1834.7975000000001</v>
      </c>
      <c r="P1783" s="499">
        <v>2809.6505999999999</v>
      </c>
      <c r="Q1783" s="499">
        <v>299.97405000000003</v>
      </c>
      <c r="R1783" s="499">
        <v>51.345947000000002</v>
      </c>
      <c r="S1783" s="499">
        <v>50.118785000000003</v>
      </c>
      <c r="T1783" s="499">
        <v>9.5498490000000018</v>
      </c>
      <c r="U1783" s="499">
        <v>55.811025999999991</v>
      </c>
      <c r="V1783" s="499">
        <v>400.94968</v>
      </c>
      <c r="W1783" s="499">
        <v>63.665929999999996</v>
      </c>
    </row>
    <row r="1784" spans="1:23" customFormat="1" x14ac:dyDescent="0.3">
      <c r="A1784" s="225" t="s">
        <v>1118</v>
      </c>
      <c r="B1784" s="496" t="s">
        <v>840</v>
      </c>
      <c r="C1784" s="496" t="s">
        <v>789</v>
      </c>
      <c r="D1784" s="496" t="s">
        <v>550</v>
      </c>
      <c r="E1784" s="497">
        <v>3556.9910999999997</v>
      </c>
      <c r="F1784" s="498">
        <v>0.56056985917114055</v>
      </c>
      <c r="G1784" s="498">
        <v>0.80793772579301648</v>
      </c>
      <c r="H1784" s="498">
        <v>9.129073446374382E-2</v>
      </c>
      <c r="I1784" s="498">
        <v>1.5939381743181762E-2</v>
      </c>
      <c r="J1784" s="498">
        <v>1.5812148082124805E-2</v>
      </c>
      <c r="K1784" s="498">
        <v>3.012921511105271E-3</v>
      </c>
      <c r="L1784" s="498">
        <v>1.7325452683870927E-2</v>
      </c>
      <c r="M1784" s="498">
        <v>0.12649735333889364</v>
      </c>
      <c r="N1784" s="498">
        <v>2.0086229622559359E-2</v>
      </c>
      <c r="O1784" s="499">
        <v>1993.942</v>
      </c>
      <c r="P1784" s="499">
        <v>2873.8272999999999</v>
      </c>
      <c r="Q1784" s="499">
        <v>324.72032999999999</v>
      </c>
      <c r="R1784" s="499">
        <v>56.696239000000006</v>
      </c>
      <c r="S1784" s="499">
        <v>56.243670000000002</v>
      </c>
      <c r="T1784" s="499">
        <v>10.716934999999999</v>
      </c>
      <c r="U1784" s="499">
        <v>61.626480999999998</v>
      </c>
      <c r="V1784" s="499">
        <v>449.94995999999998</v>
      </c>
      <c r="W1784" s="499">
        <v>71.446539999999999</v>
      </c>
    </row>
    <row r="1785" spans="1:23" customFormat="1" x14ac:dyDescent="0.3">
      <c r="A1785" s="225" t="s">
        <v>1119</v>
      </c>
      <c r="B1785" s="496" t="s">
        <v>840</v>
      </c>
      <c r="C1785" s="496" t="s">
        <v>789</v>
      </c>
      <c r="D1785" s="496" t="s">
        <v>552</v>
      </c>
      <c r="E1785" s="497">
        <v>3862.4688000000001</v>
      </c>
      <c r="F1785" s="498">
        <v>0.5470589950137591</v>
      </c>
      <c r="G1785" s="498">
        <v>0.80621748970503004</v>
      </c>
      <c r="H1785" s="498">
        <v>8.8722267478251224E-2</v>
      </c>
      <c r="I1785" s="498">
        <v>1.5932392774279495E-2</v>
      </c>
      <c r="J1785" s="498">
        <v>1.5812172256252269E-2</v>
      </c>
      <c r="K1785" s="498">
        <v>3.0129237548792626E-3</v>
      </c>
      <c r="L1785" s="498">
        <v>1.731786933787012E-2</v>
      </c>
      <c r="M1785" s="498">
        <v>0.12649749300240301</v>
      </c>
      <c r="N1785" s="498">
        <v>2.0086280049692568E-2</v>
      </c>
      <c r="O1785" s="499">
        <v>2112.9983000000002</v>
      </c>
      <c r="P1785" s="499">
        <v>3113.9899</v>
      </c>
      <c r="Q1785" s="499">
        <v>342.68699000000004</v>
      </c>
      <c r="R1785" s="499">
        <v>61.538369999999993</v>
      </c>
      <c r="S1785" s="499">
        <v>61.074021999999999</v>
      </c>
      <c r="T1785" s="499">
        <v>11.637324</v>
      </c>
      <c r="U1785" s="499">
        <v>66.88973</v>
      </c>
      <c r="V1785" s="499">
        <v>488.59262000000001</v>
      </c>
      <c r="W1785" s="499">
        <v>77.582629999999995</v>
      </c>
    </row>
    <row r="1786" spans="1:23" customFormat="1" x14ac:dyDescent="0.3">
      <c r="A1786" s="225" t="s">
        <v>1120</v>
      </c>
      <c r="B1786" s="496" t="s">
        <v>840</v>
      </c>
      <c r="C1786" s="496" t="s">
        <v>789</v>
      </c>
      <c r="D1786" s="496" t="s">
        <v>554</v>
      </c>
      <c r="E1786" s="497">
        <v>4159.5410000000002</v>
      </c>
      <c r="F1786" s="498">
        <v>0.48139866874734494</v>
      </c>
      <c r="G1786" s="498">
        <v>0.58541358289292011</v>
      </c>
      <c r="H1786" s="498">
        <v>7.8645408231340891E-2</v>
      </c>
      <c r="I1786" s="498">
        <v>1.0475594061940969E-2</v>
      </c>
      <c r="J1786" s="498">
        <v>1.5812171823766132E-2</v>
      </c>
      <c r="K1786" s="498">
        <v>3.0129223392677219E-3</v>
      </c>
      <c r="L1786" s="498">
        <v>1.1386568133358945E-2</v>
      </c>
      <c r="M1786" s="498">
        <v>0.1264973418942138</v>
      </c>
      <c r="N1786" s="498">
        <v>2.0086230668239599E-2</v>
      </c>
      <c r="O1786" s="499">
        <v>2002.3975</v>
      </c>
      <c r="P1786" s="499">
        <v>2435.0517999999997</v>
      </c>
      <c r="Q1786" s="499">
        <v>327.12879999999996</v>
      </c>
      <c r="R1786" s="499">
        <v>43.573663000000003</v>
      </c>
      <c r="S1786" s="499">
        <v>65.771377000000001</v>
      </c>
      <c r="T1786" s="499">
        <v>12.532373999999999</v>
      </c>
      <c r="U1786" s="499">
        <v>47.362897000000004</v>
      </c>
      <c r="V1786" s="499">
        <v>526.17088000000001</v>
      </c>
      <c r="W1786" s="499">
        <v>83.549500000000009</v>
      </c>
    </row>
    <row r="1787" spans="1:23" customFormat="1" x14ac:dyDescent="0.3">
      <c r="A1787" s="225" t="s">
        <v>1121</v>
      </c>
      <c r="B1787" s="496" t="s">
        <v>840</v>
      </c>
      <c r="C1787" s="496" t="s">
        <v>789</v>
      </c>
      <c r="D1787" s="496" t="s">
        <v>556</v>
      </c>
      <c r="E1787" s="497">
        <v>4195.2449999999999</v>
      </c>
      <c r="F1787" s="498">
        <v>0.4813984642136514</v>
      </c>
      <c r="G1787" s="498">
        <v>0.58541403422207761</v>
      </c>
      <c r="H1787" s="498">
        <v>7.8645218574838902E-2</v>
      </c>
      <c r="I1787" s="498">
        <v>1.0475603212684837E-2</v>
      </c>
      <c r="J1787" s="498">
        <v>1.5812152806331931E-2</v>
      </c>
      <c r="K1787" s="498">
        <v>3.0129179583075608E-3</v>
      </c>
      <c r="L1787" s="498">
        <v>1.1386559307024976E-2</v>
      </c>
      <c r="M1787" s="498">
        <v>0.12649737500432037</v>
      </c>
      <c r="N1787" s="498">
        <v>2.0086247644654841E-2</v>
      </c>
      <c r="O1787" s="499">
        <v>2019.5844999999999</v>
      </c>
      <c r="P1787" s="499">
        <v>2455.9553000000001</v>
      </c>
      <c r="Q1787" s="499">
        <v>329.93596000000002</v>
      </c>
      <c r="R1787" s="499">
        <v>43.947721999999999</v>
      </c>
      <c r="S1787" s="499">
        <v>66.335854999999995</v>
      </c>
      <c r="T1787" s="499">
        <v>12.639929000000002</v>
      </c>
      <c r="U1787" s="499">
        <v>47.769405999999996</v>
      </c>
      <c r="V1787" s="499">
        <v>530.68748000000005</v>
      </c>
      <c r="W1787" s="499">
        <v>84.266729999999995</v>
      </c>
    </row>
    <row r="1788" spans="1:23" customFormat="1" x14ac:dyDescent="0.3">
      <c r="A1788" s="225" t="s">
        <v>1122</v>
      </c>
      <c r="B1788" s="496" t="s">
        <v>840</v>
      </c>
      <c r="C1788" s="496" t="s">
        <v>789</v>
      </c>
      <c r="D1788" s="496" t="s">
        <v>558</v>
      </c>
      <c r="E1788" s="497">
        <v>4351.0070000000005</v>
      </c>
      <c r="F1788" s="498">
        <v>0.48139968517632803</v>
      </c>
      <c r="G1788" s="498">
        <v>0.58541523835746523</v>
      </c>
      <c r="H1788" s="498">
        <v>7.8645417026449282E-2</v>
      </c>
      <c r="I1788" s="498">
        <v>1.047560392341359E-2</v>
      </c>
      <c r="J1788" s="498">
        <v>1.5812186925923122E-2</v>
      </c>
      <c r="K1788" s="498">
        <v>3.0129294207065166E-3</v>
      </c>
      <c r="L1788" s="498">
        <v>1.1386572119971307E-2</v>
      </c>
      <c r="M1788" s="498">
        <v>0.12649744070740404</v>
      </c>
      <c r="N1788" s="498">
        <v>2.0086267385917785E-2</v>
      </c>
      <c r="O1788" s="499">
        <v>2094.5733999999998</v>
      </c>
      <c r="P1788" s="499">
        <v>2547.1457999999998</v>
      </c>
      <c r="Q1788" s="499">
        <v>342.18676000000005</v>
      </c>
      <c r="R1788" s="499">
        <v>45.579425999999998</v>
      </c>
      <c r="S1788" s="499">
        <v>68.798935999999998</v>
      </c>
      <c r="T1788" s="499">
        <v>13.109277000000001</v>
      </c>
      <c r="U1788" s="499">
        <v>49.543055000000003</v>
      </c>
      <c r="V1788" s="499">
        <v>550.39125000000001</v>
      </c>
      <c r="W1788" s="499">
        <v>87.395489999999995</v>
      </c>
    </row>
    <row r="1789" spans="1:23" customFormat="1" x14ac:dyDescent="0.3">
      <c r="A1789" s="225" t="s">
        <v>1123</v>
      </c>
      <c r="B1789" s="496" t="s">
        <v>840</v>
      </c>
      <c r="C1789" s="496" t="s">
        <v>261</v>
      </c>
      <c r="D1789" s="496" t="s">
        <v>799</v>
      </c>
      <c r="E1789" s="497">
        <v>12038.369890000002</v>
      </c>
      <c r="F1789" s="498">
        <v>1.5387296945234499</v>
      </c>
      <c r="G1789" s="498">
        <v>3.2186943730502029</v>
      </c>
      <c r="H1789" s="498">
        <v>0.45480702404302015</v>
      </c>
      <c r="I1789" s="498">
        <v>0.15976300439128638</v>
      </c>
      <c r="J1789" s="498">
        <v>1.1838758647745787E-2</v>
      </c>
      <c r="K1789" s="498">
        <v>2.2798343032139549E-3</v>
      </c>
      <c r="L1789" s="498">
        <v>0.17365597031011304</v>
      </c>
      <c r="M1789" s="498">
        <v>9.4710070700444307E-2</v>
      </c>
      <c r="N1789" s="498">
        <v>1.519896758214662E-2</v>
      </c>
      <c r="O1789" s="499">
        <v>18523.797223400001</v>
      </c>
      <c r="P1789" s="499">
        <v>38747.833425639998</v>
      </c>
      <c r="Q1789" s="499">
        <v>5475.1351840000007</v>
      </c>
      <c r="R1789" s="499">
        <v>1923.2861416000001</v>
      </c>
      <c r="S1789" s="499">
        <v>142.51935564000001</v>
      </c>
      <c r="T1789" s="499">
        <v>27.445488630000007</v>
      </c>
      <c r="U1789" s="499">
        <v>2090.5348041999991</v>
      </c>
      <c r="V1789" s="499">
        <v>1140.1548634000001</v>
      </c>
      <c r="W1789" s="499">
        <v>182.9707937</v>
      </c>
    </row>
    <row r="1790" spans="1:23" customFormat="1" x14ac:dyDescent="0.3">
      <c r="A1790" s="225" t="s">
        <v>1124</v>
      </c>
      <c r="B1790" s="496" t="s">
        <v>840</v>
      </c>
      <c r="C1790" s="496" t="s">
        <v>261</v>
      </c>
      <c r="D1790" s="496" t="s">
        <v>500</v>
      </c>
      <c r="E1790" s="497">
        <v>857.34539999999993</v>
      </c>
      <c r="F1790" s="498">
        <v>4.7753888992697693</v>
      </c>
      <c r="G1790" s="498">
        <v>17.315950980783242</v>
      </c>
      <c r="H1790" s="498">
        <v>1.9838080183319347</v>
      </c>
      <c r="I1790" s="498">
        <v>1.2070883042003842</v>
      </c>
      <c r="J1790" s="498">
        <v>1.1838603088090285E-2</v>
      </c>
      <c r="K1790" s="498">
        <v>2.2797563269132837E-3</v>
      </c>
      <c r="L1790" s="498">
        <v>1.3120564244002477</v>
      </c>
      <c r="M1790" s="498">
        <v>9.4708896787689081E-2</v>
      </c>
      <c r="N1790" s="498">
        <v>1.5198473100806281E-2</v>
      </c>
      <c r="O1790" s="499">
        <v>4094.157706</v>
      </c>
      <c r="P1790" s="499">
        <v>14845.750919999999</v>
      </c>
      <c r="Q1790" s="499">
        <v>1700.8086789999998</v>
      </c>
      <c r="R1790" s="499">
        <v>1034.891605</v>
      </c>
      <c r="S1790" s="499">
        <v>10.149771899999999</v>
      </c>
      <c r="T1790" s="499">
        <v>1.9545386</v>
      </c>
      <c r="U1790" s="499">
        <v>1124.88554</v>
      </c>
      <c r="V1790" s="499">
        <v>81.198237000000006</v>
      </c>
      <c r="W1790" s="499">
        <v>13.030341</v>
      </c>
    </row>
    <row r="1791" spans="1:23" customFormat="1" x14ac:dyDescent="0.3">
      <c r="A1791" s="225" t="s">
        <v>1125</v>
      </c>
      <c r="B1791" s="496" t="s">
        <v>840</v>
      </c>
      <c r="C1791" s="496" t="s">
        <v>261</v>
      </c>
      <c r="D1791" s="496" t="s">
        <v>502</v>
      </c>
      <c r="E1791" s="497">
        <v>80.461029999999994</v>
      </c>
      <c r="F1791" s="498">
        <v>4.7753375192935001</v>
      </c>
      <c r="G1791" s="498">
        <v>15.852787347365551</v>
      </c>
      <c r="H1791" s="498">
        <v>1.9837744060696221</v>
      </c>
      <c r="I1791" s="498">
        <v>0.51552108020491405</v>
      </c>
      <c r="J1791" s="498">
        <v>1.1838450489634547E-2</v>
      </c>
      <c r="K1791" s="498">
        <v>2.2798102385713928E-3</v>
      </c>
      <c r="L1791" s="498">
        <v>0.56035019437359934</v>
      </c>
      <c r="M1791" s="498">
        <v>9.4707562157730268E-2</v>
      </c>
      <c r="N1791" s="498">
        <v>1.5198848436317558E-2</v>
      </c>
      <c r="O1791" s="499">
        <v>384.2285753999999</v>
      </c>
      <c r="P1791" s="499">
        <v>1275.5315983399998</v>
      </c>
      <c r="Q1791" s="499">
        <v>159.61653200000003</v>
      </c>
      <c r="R1791" s="499">
        <v>41.479357099999994</v>
      </c>
      <c r="S1791" s="499">
        <v>0.95253391999999992</v>
      </c>
      <c r="T1791" s="499">
        <v>0.18343588</v>
      </c>
      <c r="U1791" s="499">
        <v>45.086353800000005</v>
      </c>
      <c r="V1791" s="499">
        <v>7.6202679999999994</v>
      </c>
      <c r="W1791" s="499">
        <v>1.222915</v>
      </c>
    </row>
    <row r="1792" spans="1:23" customFormat="1" x14ac:dyDescent="0.3">
      <c r="A1792" s="225" t="s">
        <v>1126</v>
      </c>
      <c r="B1792" s="496" t="s">
        <v>840</v>
      </c>
      <c r="C1792" s="496" t="s">
        <v>261</v>
      </c>
      <c r="D1792" s="496" t="s">
        <v>504</v>
      </c>
      <c r="E1792" s="497">
        <v>106.42495</v>
      </c>
      <c r="F1792" s="498">
        <v>4.7754160279145061</v>
      </c>
      <c r="G1792" s="498">
        <v>8.2922784901472841</v>
      </c>
      <c r="H1792" s="498">
        <v>1.983776698978952</v>
      </c>
      <c r="I1792" s="498">
        <v>0.5155219560826666</v>
      </c>
      <c r="J1792" s="498">
        <v>1.1838901216303131E-2</v>
      </c>
      <c r="K1792" s="498">
        <v>2.2798725298907824E-3</v>
      </c>
      <c r="L1792" s="498">
        <v>0.560351615856996</v>
      </c>
      <c r="M1792" s="498">
        <v>9.4711398971763686E-2</v>
      </c>
      <c r="N1792" s="498">
        <v>1.519919905999486E-2</v>
      </c>
      <c r="O1792" s="499">
        <v>508.22341199999994</v>
      </c>
      <c r="P1792" s="499">
        <v>882.50532370000008</v>
      </c>
      <c r="Q1792" s="499">
        <v>211.12333600000002</v>
      </c>
      <c r="R1792" s="499">
        <v>54.864398399999992</v>
      </c>
      <c r="S1792" s="499">
        <v>1.2599544699999998</v>
      </c>
      <c r="T1792" s="499">
        <v>0.24263532000000002</v>
      </c>
      <c r="U1792" s="499">
        <v>59.635392700000004</v>
      </c>
      <c r="V1792" s="499">
        <v>10.079655900000001</v>
      </c>
      <c r="W1792" s="499">
        <v>1.6175739999999998</v>
      </c>
    </row>
    <row r="1793" spans="1:23" customFormat="1" x14ac:dyDescent="0.3">
      <c r="A1793" s="225" t="s">
        <v>1127</v>
      </c>
      <c r="B1793" s="496" t="s">
        <v>840</v>
      </c>
      <c r="C1793" s="496" t="s">
        <v>261</v>
      </c>
      <c r="D1793" s="496" t="s">
        <v>506</v>
      </c>
      <c r="E1793" s="497">
        <v>135.62607</v>
      </c>
      <c r="F1793" s="498">
        <v>4.7753709371656941</v>
      </c>
      <c r="G1793" s="498">
        <v>8.2921757719588882</v>
      </c>
      <c r="H1793" s="498">
        <v>1.9838016393160991</v>
      </c>
      <c r="I1793" s="498">
        <v>0.51551741490408143</v>
      </c>
      <c r="J1793" s="498">
        <v>1.1838560241404915E-2</v>
      </c>
      <c r="K1793" s="498">
        <v>2.2797773318949666E-3</v>
      </c>
      <c r="L1793" s="498">
        <v>0.56034614878983069</v>
      </c>
      <c r="M1793" s="498">
        <v>9.4708476769989725E-2</v>
      </c>
      <c r="N1793" s="498">
        <v>1.5198583133758872E-2</v>
      </c>
      <c r="O1793" s="499">
        <v>647.66479300000003</v>
      </c>
      <c r="P1793" s="499">
        <v>1124.6352117000001</v>
      </c>
      <c r="Q1793" s="499">
        <v>269.05522000000002</v>
      </c>
      <c r="R1793" s="499">
        <v>69.917600999999991</v>
      </c>
      <c r="S1793" s="499">
        <v>1.6056173999999999</v>
      </c>
      <c r="T1793" s="499">
        <v>0.30919723999999998</v>
      </c>
      <c r="U1793" s="499">
        <v>75.997545999999986</v>
      </c>
      <c r="V1793" s="499">
        <v>12.8449385</v>
      </c>
      <c r="W1793" s="499">
        <v>2.0613241000000002</v>
      </c>
    </row>
    <row r="1794" spans="1:23" customFormat="1" x14ac:dyDescent="0.3">
      <c r="A1794" s="225" t="s">
        <v>1128</v>
      </c>
      <c r="B1794" s="496" t="s">
        <v>840</v>
      </c>
      <c r="C1794" s="496" t="s">
        <v>261</v>
      </c>
      <c r="D1794" s="496" t="s">
        <v>508</v>
      </c>
      <c r="E1794" s="497">
        <v>175.09716</v>
      </c>
      <c r="F1794" s="498">
        <v>4.7753975678417628</v>
      </c>
      <c r="G1794" s="498">
        <v>8.2922658579956412</v>
      </c>
      <c r="H1794" s="498">
        <v>1.9837880408797037</v>
      </c>
      <c r="I1794" s="498">
        <v>0.51552157670632703</v>
      </c>
      <c r="J1794" s="498">
        <v>1.1838686018665293E-2</v>
      </c>
      <c r="K1794" s="498">
        <v>2.2798385764794815E-3</v>
      </c>
      <c r="L1794" s="498">
        <v>0.56035095029525317</v>
      </c>
      <c r="M1794" s="498">
        <v>9.4709594376059553E-2</v>
      </c>
      <c r="N1794" s="498">
        <v>1.5198995803244323E-2</v>
      </c>
      <c r="O1794" s="499">
        <v>836.15855199999999</v>
      </c>
      <c r="P1794" s="499">
        <v>1451.9522016999999</v>
      </c>
      <c r="Q1794" s="499">
        <v>347.35565200000002</v>
      </c>
      <c r="R1794" s="499">
        <v>90.26636400000001</v>
      </c>
      <c r="S1794" s="499">
        <v>2.0729202999999998</v>
      </c>
      <c r="T1794" s="499">
        <v>0.39919325999999999</v>
      </c>
      <c r="U1794" s="499">
        <v>98.115859999999998</v>
      </c>
      <c r="V1794" s="499">
        <v>16.583380999999999</v>
      </c>
      <c r="W1794" s="499">
        <v>2.6613009999999999</v>
      </c>
    </row>
    <row r="1795" spans="1:23" customFormat="1" x14ac:dyDescent="0.3">
      <c r="A1795" s="225" t="s">
        <v>1129</v>
      </c>
      <c r="B1795" s="496" t="s">
        <v>840</v>
      </c>
      <c r="C1795" s="496" t="s">
        <v>261</v>
      </c>
      <c r="D1795" s="496" t="s">
        <v>510</v>
      </c>
      <c r="E1795" s="497">
        <v>138.22681999999998</v>
      </c>
      <c r="F1795" s="498">
        <v>4.7754605944056303</v>
      </c>
      <c r="G1795" s="498">
        <v>8.2924043799893568</v>
      </c>
      <c r="H1795" s="498">
        <v>1.9837454699457029</v>
      </c>
      <c r="I1795" s="498">
        <v>0.51552712418617463</v>
      </c>
      <c r="J1795" s="498">
        <v>1.1839350713559064E-2</v>
      </c>
      <c r="K1795" s="498">
        <v>2.2799722224673912E-3</v>
      </c>
      <c r="L1795" s="498">
        <v>0.56035720130145528</v>
      </c>
      <c r="M1795" s="498">
        <v>9.4714951845090573E-2</v>
      </c>
      <c r="N1795" s="498">
        <v>1.5199876550730173E-2</v>
      </c>
      <c r="O1795" s="499">
        <v>660.09673199999997</v>
      </c>
      <c r="P1795" s="499">
        <v>1146.2326876000002</v>
      </c>
      <c r="Q1795" s="499">
        <v>274.20682800000003</v>
      </c>
      <c r="R1795" s="499">
        <v>71.259674999999987</v>
      </c>
      <c r="S1795" s="499">
        <v>1.6365158</v>
      </c>
      <c r="T1795" s="499">
        <v>0.31515330999999996</v>
      </c>
      <c r="U1795" s="499">
        <v>77.456394000000003</v>
      </c>
      <c r="V1795" s="499">
        <v>13.0921466</v>
      </c>
      <c r="W1795" s="499">
        <v>2.1010306000000001</v>
      </c>
    </row>
    <row r="1796" spans="1:23" customFormat="1" x14ac:dyDescent="0.3">
      <c r="A1796" s="225" t="s">
        <v>1130</v>
      </c>
      <c r="B1796" s="496" t="s">
        <v>840</v>
      </c>
      <c r="C1796" s="496" t="s">
        <v>261</v>
      </c>
      <c r="D1796" s="496" t="s">
        <v>512</v>
      </c>
      <c r="E1796" s="497">
        <v>186.06317999999999</v>
      </c>
      <c r="F1796" s="498">
        <v>3.718162529523573</v>
      </c>
      <c r="G1796" s="498">
        <v>7.2064355387239978</v>
      </c>
      <c r="H1796" s="498">
        <v>1.1742536540544992</v>
      </c>
      <c r="I1796" s="498">
        <v>0.46530882144441471</v>
      </c>
      <c r="J1796" s="498">
        <v>1.1838486797871563E-2</v>
      </c>
      <c r="K1796" s="498">
        <v>2.2797714195790914E-3</v>
      </c>
      <c r="L1796" s="498">
        <v>0.50577190500560087</v>
      </c>
      <c r="M1796" s="498">
        <v>9.4708001873342176E-2</v>
      </c>
      <c r="N1796" s="498">
        <v>1.5198581471089554E-2</v>
      </c>
      <c r="O1796" s="499">
        <v>691.81314399999985</v>
      </c>
      <c r="P1796" s="499">
        <v>1340.8523128000002</v>
      </c>
      <c r="Q1796" s="499">
        <v>218.48536899999999</v>
      </c>
      <c r="R1796" s="499">
        <v>86.576838999999993</v>
      </c>
      <c r="S1796" s="499">
        <v>2.2027065000000001</v>
      </c>
      <c r="T1796" s="499">
        <v>0.42418151999999998</v>
      </c>
      <c r="U1796" s="499">
        <v>94.105529000000018</v>
      </c>
      <c r="V1796" s="499">
        <v>17.621672</v>
      </c>
      <c r="W1796" s="499">
        <v>2.8278964000000002</v>
      </c>
    </row>
    <row r="1797" spans="1:23" customFormat="1" x14ac:dyDescent="0.3">
      <c r="A1797" s="225" t="s">
        <v>1131</v>
      </c>
      <c r="B1797" s="496" t="s">
        <v>840</v>
      </c>
      <c r="C1797" s="496" t="s">
        <v>261</v>
      </c>
      <c r="D1797" s="496" t="s">
        <v>514</v>
      </c>
      <c r="E1797" s="497">
        <v>161.68516999999997</v>
      </c>
      <c r="F1797" s="498">
        <v>3.7181505762093083</v>
      </c>
      <c r="G1797" s="498">
        <v>7.2064055404710281</v>
      </c>
      <c r="H1797" s="498">
        <v>1.1742454134785525</v>
      </c>
      <c r="I1797" s="498">
        <v>0.46530845098533163</v>
      </c>
      <c r="J1797" s="498">
        <v>1.1838573692318227E-2</v>
      </c>
      <c r="K1797" s="498">
        <v>2.2797995635592309E-3</v>
      </c>
      <c r="L1797" s="498">
        <v>0.50577207544761227</v>
      </c>
      <c r="M1797" s="498">
        <v>9.4708327300518674E-2</v>
      </c>
      <c r="N1797" s="498">
        <v>1.5198721070089485E-2</v>
      </c>
      <c r="O1797" s="499">
        <v>601.16980799999988</v>
      </c>
      <c r="P1797" s="499">
        <v>1165.1689048999999</v>
      </c>
      <c r="Q1797" s="499">
        <v>189.85806930000001</v>
      </c>
      <c r="R1797" s="499">
        <v>75.233475999999996</v>
      </c>
      <c r="S1797" s="499">
        <v>1.9141218</v>
      </c>
      <c r="T1797" s="499">
        <v>0.36860978</v>
      </c>
      <c r="U1797" s="499">
        <v>81.775843999999992</v>
      </c>
      <c r="V1797" s="499">
        <v>15.312932</v>
      </c>
      <c r="W1797" s="499">
        <v>2.4574077999999999</v>
      </c>
    </row>
    <row r="1798" spans="1:23" customFormat="1" x14ac:dyDescent="0.3">
      <c r="A1798" s="225" t="s">
        <v>1132</v>
      </c>
      <c r="B1798" s="496" t="s">
        <v>840</v>
      </c>
      <c r="C1798" s="496" t="s">
        <v>261</v>
      </c>
      <c r="D1798" s="496" t="s">
        <v>516</v>
      </c>
      <c r="E1798" s="497">
        <v>267.34290000000004</v>
      </c>
      <c r="F1798" s="498">
        <v>3.7181819490998262</v>
      </c>
      <c r="G1798" s="498">
        <v>7.2063901925205407</v>
      </c>
      <c r="H1798" s="498">
        <v>1.1742468829357351</v>
      </c>
      <c r="I1798" s="498">
        <v>0.46531241338371049</v>
      </c>
      <c r="J1798" s="498">
        <v>1.1838948406709134E-2</v>
      </c>
      <c r="K1798" s="498">
        <v>2.2798705333113389E-3</v>
      </c>
      <c r="L1798" s="498">
        <v>0.50577580702535951</v>
      </c>
      <c r="M1798" s="498">
        <v>9.4711578276438224E-2</v>
      </c>
      <c r="N1798" s="498">
        <v>1.5199209704091634E-2</v>
      </c>
      <c r="O1798" s="499">
        <v>994.0295450000001</v>
      </c>
      <c r="P1798" s="499">
        <v>1926.5772526000001</v>
      </c>
      <c r="Q1798" s="499">
        <v>313.92656699999998</v>
      </c>
      <c r="R1798" s="499">
        <v>124.39797</v>
      </c>
      <c r="S1798" s="499">
        <v>3.1650587999999997</v>
      </c>
      <c r="T1798" s="499">
        <v>0.60950720000000003</v>
      </c>
      <c r="U1798" s="499">
        <v>135.21557100000001</v>
      </c>
      <c r="V1798" s="499">
        <v>25.320468000000002</v>
      </c>
      <c r="W1798" s="499">
        <v>4.0634008000000001</v>
      </c>
    </row>
    <row r="1799" spans="1:23" customFormat="1" x14ac:dyDescent="0.3">
      <c r="A1799" s="225" t="s">
        <v>1133</v>
      </c>
      <c r="B1799" s="496" t="s">
        <v>840</v>
      </c>
      <c r="C1799" s="496" t="s">
        <v>261</v>
      </c>
      <c r="D1799" s="496" t="s">
        <v>518</v>
      </c>
      <c r="E1799" s="497">
        <v>299.02692999999999</v>
      </c>
      <c r="F1799" s="498">
        <v>3.7181543548602796</v>
      </c>
      <c r="G1799" s="498">
        <v>7.2064247266960209</v>
      </c>
      <c r="H1799" s="498">
        <v>1.1742472860220317</v>
      </c>
      <c r="I1799" s="498">
        <v>0.46531182325284209</v>
      </c>
      <c r="J1799" s="498">
        <v>1.1838749105306336E-2</v>
      </c>
      <c r="K1799" s="498">
        <v>2.27985352356057E-3</v>
      </c>
      <c r="L1799" s="498">
        <v>0.50577588112214522</v>
      </c>
      <c r="M1799" s="498">
        <v>9.4709927965350812E-2</v>
      </c>
      <c r="N1799" s="498">
        <v>1.5199099960662406E-2</v>
      </c>
      <c r="O1799" s="499">
        <v>1111.8282819999999</v>
      </c>
      <c r="P1799" s="499">
        <v>2154.9150623</v>
      </c>
      <c r="Q1799" s="499">
        <v>351.13156100000003</v>
      </c>
      <c r="R1799" s="499">
        <v>139.14076599999999</v>
      </c>
      <c r="S1799" s="499">
        <v>3.5401047999999999</v>
      </c>
      <c r="T1799" s="499">
        <v>0.68173759999999994</v>
      </c>
      <c r="U1799" s="499">
        <v>151.24060900000003</v>
      </c>
      <c r="V1799" s="499">
        <v>28.320819</v>
      </c>
      <c r="W1799" s="499">
        <v>4.5449402000000001</v>
      </c>
    </row>
    <row r="1800" spans="1:23" customFormat="1" x14ac:dyDescent="0.3">
      <c r="A1800" s="225" t="s">
        <v>1134</v>
      </c>
      <c r="B1800" s="496" t="s">
        <v>840</v>
      </c>
      <c r="C1800" s="496" t="s">
        <v>261</v>
      </c>
      <c r="D1800" s="496" t="s">
        <v>520</v>
      </c>
      <c r="E1800" s="497">
        <v>223.96679</v>
      </c>
      <c r="F1800" s="498">
        <v>1.1350255991077962</v>
      </c>
      <c r="G1800" s="498">
        <v>3.7112131669163979</v>
      </c>
      <c r="H1800" s="498">
        <v>0.19232129013413105</v>
      </c>
      <c r="I1800" s="498">
        <v>1.8813630360108295E-2</v>
      </c>
      <c r="J1800" s="498">
        <v>1.1838882898665467E-2</v>
      </c>
      <c r="K1800" s="498">
        <v>2.2798678768401336E-3</v>
      </c>
      <c r="L1800" s="498">
        <v>2.0449646128338935E-2</v>
      </c>
      <c r="M1800" s="498">
        <v>9.4710912274092063E-2</v>
      </c>
      <c r="N1800" s="498">
        <v>1.5199193594728934E-2</v>
      </c>
      <c r="O1800" s="499">
        <v>254.20803999999998</v>
      </c>
      <c r="P1800" s="499">
        <v>831.18849999999986</v>
      </c>
      <c r="Q1800" s="499">
        <v>43.073582000000002</v>
      </c>
      <c r="R1800" s="499">
        <v>4.2136283999999993</v>
      </c>
      <c r="S1800" s="499">
        <v>2.6515165999999999</v>
      </c>
      <c r="T1800" s="499">
        <v>0.51061469000000004</v>
      </c>
      <c r="U1800" s="499">
        <v>4.5800415999999995</v>
      </c>
      <c r="V1800" s="499">
        <v>21.212098999999998</v>
      </c>
      <c r="W1800" s="499">
        <v>3.4041146000000002</v>
      </c>
    </row>
    <row r="1801" spans="1:23" customFormat="1" x14ac:dyDescent="0.3">
      <c r="A1801" s="225" t="s">
        <v>1135</v>
      </c>
      <c r="B1801" s="496" t="s">
        <v>840</v>
      </c>
      <c r="C1801" s="496" t="s">
        <v>261</v>
      </c>
      <c r="D1801" s="496" t="s">
        <v>522</v>
      </c>
      <c r="E1801" s="497">
        <v>276.46819999999997</v>
      </c>
      <c r="F1801" s="498">
        <v>1.135044247403499</v>
      </c>
      <c r="G1801" s="498">
        <v>3.7112015052725775</v>
      </c>
      <c r="H1801" s="498">
        <v>0.19232069728091697</v>
      </c>
      <c r="I1801" s="498">
        <v>1.881360677285851E-2</v>
      </c>
      <c r="J1801" s="498">
        <v>1.1838936268257978E-2</v>
      </c>
      <c r="K1801" s="498">
        <v>2.2798712473984352E-3</v>
      </c>
      <c r="L1801" s="498">
        <v>2.0449661841759739E-2</v>
      </c>
      <c r="M1801" s="498">
        <v>9.4711612402439069E-2</v>
      </c>
      <c r="N1801" s="498">
        <v>1.5199208082520886E-2</v>
      </c>
      <c r="O1801" s="499">
        <v>313.80363999999997</v>
      </c>
      <c r="P1801" s="499">
        <v>1026.0291999999999</v>
      </c>
      <c r="Q1801" s="499">
        <v>53.170557000000002</v>
      </c>
      <c r="R1801" s="499">
        <v>5.2013640000000008</v>
      </c>
      <c r="S1801" s="499">
        <v>3.2730893999999999</v>
      </c>
      <c r="T1801" s="499">
        <v>0.63031190000000004</v>
      </c>
      <c r="U1801" s="499">
        <v>5.6536811999999994</v>
      </c>
      <c r="V1801" s="499">
        <v>26.184749000000004</v>
      </c>
      <c r="W1801" s="499">
        <v>4.2020977000000004</v>
      </c>
    </row>
    <row r="1802" spans="1:23" customFormat="1" x14ac:dyDescent="0.3">
      <c r="A1802" s="225" t="s">
        <v>1136</v>
      </c>
      <c r="B1802" s="496" t="s">
        <v>840</v>
      </c>
      <c r="C1802" s="496" t="s">
        <v>261</v>
      </c>
      <c r="D1802" s="496" t="s">
        <v>524</v>
      </c>
      <c r="E1802" s="497">
        <v>264.29936000000004</v>
      </c>
      <c r="F1802" s="498">
        <v>1.1350308982965374</v>
      </c>
      <c r="G1802" s="498">
        <v>3.7111856797534424</v>
      </c>
      <c r="H1802" s="498">
        <v>0.19232215696625218</v>
      </c>
      <c r="I1802" s="498">
        <v>1.8813485208590743E-2</v>
      </c>
      <c r="J1802" s="498">
        <v>1.1838753601219464E-2</v>
      </c>
      <c r="K1802" s="498">
        <v>2.2798148281554672E-3</v>
      </c>
      <c r="L1802" s="498">
        <v>2.0449536086655673E-2</v>
      </c>
      <c r="M1802" s="498">
        <v>9.4709938003633448E-2</v>
      </c>
      <c r="N1802" s="498">
        <v>1.5198852921929133E-2</v>
      </c>
      <c r="O1802" s="499">
        <v>299.98793999999998</v>
      </c>
      <c r="P1802" s="499">
        <v>980.86399999999992</v>
      </c>
      <c r="Q1802" s="499">
        <v>50.830623000000003</v>
      </c>
      <c r="R1802" s="499">
        <v>4.9723921000000004</v>
      </c>
      <c r="S1802" s="499">
        <v>3.1289750000000001</v>
      </c>
      <c r="T1802" s="499">
        <v>0.60255360000000002</v>
      </c>
      <c r="U1802" s="499">
        <v>5.4047992999999996</v>
      </c>
      <c r="V1802" s="499">
        <v>25.031776000000001</v>
      </c>
      <c r="W1802" s="499">
        <v>4.0170471000000001</v>
      </c>
    </row>
    <row r="1803" spans="1:23" customFormat="1" x14ac:dyDescent="0.3">
      <c r="A1803" s="225" t="s">
        <v>1137</v>
      </c>
      <c r="B1803" s="496" t="s">
        <v>840</v>
      </c>
      <c r="C1803" s="496" t="s">
        <v>261</v>
      </c>
      <c r="D1803" s="496" t="s">
        <v>526</v>
      </c>
      <c r="E1803" s="497">
        <v>334.53617000000003</v>
      </c>
      <c r="F1803" s="498">
        <v>0.84233205635133568</v>
      </c>
      <c r="G1803" s="498">
        <v>1.3345074764262408</v>
      </c>
      <c r="H1803" s="498">
        <v>0.15111788659504291</v>
      </c>
      <c r="I1803" s="498">
        <v>1.7272234568836007E-2</v>
      </c>
      <c r="J1803" s="498">
        <v>1.1838920437213111E-2</v>
      </c>
      <c r="K1803" s="498">
        <v>2.2798802293934315E-3</v>
      </c>
      <c r="L1803" s="498">
        <v>1.8774221334571985E-2</v>
      </c>
      <c r="M1803" s="498">
        <v>9.4711474696443129E-2</v>
      </c>
      <c r="N1803" s="498">
        <v>1.5199298778365282E-2</v>
      </c>
      <c r="O1803" s="499">
        <v>281.79054000000002</v>
      </c>
      <c r="P1803" s="499">
        <v>446.44101999999992</v>
      </c>
      <c r="Q1803" s="499">
        <v>50.554399000000004</v>
      </c>
      <c r="R1803" s="499">
        <v>5.7781871999999996</v>
      </c>
      <c r="S1803" s="499">
        <v>3.9605470999999999</v>
      </c>
      <c r="T1803" s="499">
        <v>0.7627024</v>
      </c>
      <c r="U1803" s="499">
        <v>6.2806561000000007</v>
      </c>
      <c r="V1803" s="499">
        <v>31.684414</v>
      </c>
      <c r="W1803" s="499">
        <v>5.0847152000000007</v>
      </c>
    </row>
    <row r="1804" spans="1:23" customFormat="1" x14ac:dyDescent="0.3">
      <c r="A1804" s="225" t="s">
        <v>1138</v>
      </c>
      <c r="B1804" s="496" t="s">
        <v>840</v>
      </c>
      <c r="C1804" s="496" t="s">
        <v>261</v>
      </c>
      <c r="D1804" s="496" t="s">
        <v>528</v>
      </c>
      <c r="E1804" s="497">
        <v>239.60628</v>
      </c>
      <c r="F1804" s="498">
        <v>0.84232291407387139</v>
      </c>
      <c r="G1804" s="498">
        <v>1.3345098467369054</v>
      </c>
      <c r="H1804" s="498">
        <v>0.15111840557768352</v>
      </c>
      <c r="I1804" s="498">
        <v>1.7272108226879527E-2</v>
      </c>
      <c r="J1804" s="498">
        <v>1.183877526081537E-2</v>
      </c>
      <c r="K1804" s="498">
        <v>2.2798383665069213E-3</v>
      </c>
      <c r="L1804" s="498">
        <v>1.8774098491909308E-2</v>
      </c>
      <c r="M1804" s="498">
        <v>9.4710017617234396E-2</v>
      </c>
      <c r="N1804" s="498">
        <v>1.5198993532222942E-2</v>
      </c>
      <c r="O1804" s="499">
        <v>201.82585999999998</v>
      </c>
      <c r="P1804" s="499">
        <v>319.75694000000004</v>
      </c>
      <c r="Q1804" s="499">
        <v>36.208919000000002</v>
      </c>
      <c r="R1804" s="499">
        <v>4.1385055999999993</v>
      </c>
      <c r="S1804" s="499">
        <v>2.8366449000000005</v>
      </c>
      <c r="T1804" s="499">
        <v>0.54626359000000002</v>
      </c>
      <c r="U1804" s="499">
        <v>4.4983918999999997</v>
      </c>
      <c r="V1804" s="499">
        <v>22.693114999999999</v>
      </c>
      <c r="W1804" s="499">
        <v>3.6417742999999994</v>
      </c>
    </row>
    <row r="1805" spans="1:23" customFormat="1" x14ac:dyDescent="0.3">
      <c r="A1805" s="225" t="s">
        <v>1139</v>
      </c>
      <c r="B1805" s="496" t="s">
        <v>840</v>
      </c>
      <c r="C1805" s="496" t="s">
        <v>261</v>
      </c>
      <c r="D1805" s="496" t="s">
        <v>530</v>
      </c>
      <c r="E1805" s="497">
        <v>404.87449999999995</v>
      </c>
      <c r="F1805" s="498">
        <v>0.8423216083008439</v>
      </c>
      <c r="G1805" s="498">
        <v>1.3345113115298695</v>
      </c>
      <c r="H1805" s="498">
        <v>0.1511185663705667</v>
      </c>
      <c r="I1805" s="498">
        <v>1.727215198783821E-2</v>
      </c>
      <c r="J1805" s="498">
        <v>1.1838773002498307E-2</v>
      </c>
      <c r="K1805" s="498">
        <v>2.2798412841510151E-3</v>
      </c>
      <c r="L1805" s="498">
        <v>1.8774092959670221E-2</v>
      </c>
      <c r="M1805" s="498">
        <v>9.4710183032025996E-2</v>
      </c>
      <c r="N1805" s="498">
        <v>1.5199025870979776E-2</v>
      </c>
      <c r="O1805" s="499">
        <v>341.03453999999999</v>
      </c>
      <c r="P1805" s="499">
        <v>540.30960000000005</v>
      </c>
      <c r="Q1805" s="499">
        <v>61.184054000000003</v>
      </c>
      <c r="R1805" s="499">
        <v>6.9930539000000005</v>
      </c>
      <c r="S1805" s="499">
        <v>4.7932173000000002</v>
      </c>
      <c r="T1805" s="499">
        <v>0.92304960000000003</v>
      </c>
      <c r="U1805" s="499">
        <v>7.6011515000000003</v>
      </c>
      <c r="V1805" s="499">
        <v>38.345738000000004</v>
      </c>
      <c r="W1805" s="499">
        <v>6.1536980000000003</v>
      </c>
    </row>
    <row r="1806" spans="1:23" customFormat="1" x14ac:dyDescent="0.3">
      <c r="A1806" s="225" t="s">
        <v>1140</v>
      </c>
      <c r="B1806" s="496" t="s">
        <v>840</v>
      </c>
      <c r="C1806" s="496" t="s">
        <v>261</v>
      </c>
      <c r="D1806" s="496" t="s">
        <v>532</v>
      </c>
      <c r="E1806" s="497">
        <v>249.46340000000004</v>
      </c>
      <c r="F1806" s="498">
        <v>0.82669698240302969</v>
      </c>
      <c r="G1806" s="498">
        <v>1.2356691201995964</v>
      </c>
      <c r="H1806" s="498">
        <v>0.14891887948292212</v>
      </c>
      <c r="I1806" s="498">
        <v>1.5787280619120877E-2</v>
      </c>
      <c r="J1806" s="498">
        <v>1.1838739470399264E-2</v>
      </c>
      <c r="K1806" s="498">
        <v>2.2798343564627115E-3</v>
      </c>
      <c r="L1806" s="498">
        <v>1.7160201857266438E-2</v>
      </c>
      <c r="M1806" s="498">
        <v>9.4710129822651326E-2</v>
      </c>
      <c r="N1806" s="498">
        <v>1.5198998730875948E-2</v>
      </c>
      <c r="O1806" s="499">
        <v>206.23063999999999</v>
      </c>
      <c r="P1806" s="499">
        <v>308.25422000000003</v>
      </c>
      <c r="Q1806" s="499">
        <v>37.149810000000002</v>
      </c>
      <c r="R1806" s="499">
        <v>3.9383486999999997</v>
      </c>
      <c r="S1806" s="499">
        <v>2.9533322000000002</v>
      </c>
      <c r="T1806" s="499">
        <v>0.56873523000000004</v>
      </c>
      <c r="U1806" s="499">
        <v>4.2808423000000007</v>
      </c>
      <c r="V1806" s="499">
        <v>23.626711</v>
      </c>
      <c r="W1806" s="499">
        <v>3.7915938999999996</v>
      </c>
    </row>
    <row r="1807" spans="1:23" customFormat="1" x14ac:dyDescent="0.3">
      <c r="A1807" s="225" t="s">
        <v>1141</v>
      </c>
      <c r="B1807" s="496" t="s">
        <v>840</v>
      </c>
      <c r="C1807" s="496" t="s">
        <v>261</v>
      </c>
      <c r="D1807" s="496" t="s">
        <v>534</v>
      </c>
      <c r="E1807" s="497">
        <v>264.89006000000001</v>
      </c>
      <c r="F1807" s="498">
        <v>0.82587266581464025</v>
      </c>
      <c r="G1807" s="498">
        <v>1.2275507431271675</v>
      </c>
      <c r="H1807" s="498">
        <v>0.14891000817471217</v>
      </c>
      <c r="I1807" s="498">
        <v>1.5708746489015102E-2</v>
      </c>
      <c r="J1807" s="498">
        <v>1.183876020111891E-2</v>
      </c>
      <c r="K1807" s="498">
        <v>2.2798367745471455E-3</v>
      </c>
      <c r="L1807" s="498">
        <v>1.7074748671203441E-2</v>
      </c>
      <c r="M1807" s="498">
        <v>9.4710073303618858E-2</v>
      </c>
      <c r="N1807" s="498">
        <v>1.5199001427233624E-2</v>
      </c>
      <c r="O1807" s="499">
        <v>218.76546000000002</v>
      </c>
      <c r="P1807" s="499">
        <v>325.16599000000002</v>
      </c>
      <c r="Q1807" s="499">
        <v>39.444780999999999</v>
      </c>
      <c r="R1807" s="499">
        <v>4.1610907999999993</v>
      </c>
      <c r="S1807" s="499">
        <v>3.1359699000000001</v>
      </c>
      <c r="T1807" s="499">
        <v>0.60390609999999989</v>
      </c>
      <c r="U1807" s="499">
        <v>4.5229311999999995</v>
      </c>
      <c r="V1807" s="499">
        <v>25.087757</v>
      </c>
      <c r="W1807" s="499">
        <v>4.0260644000000001</v>
      </c>
    </row>
    <row r="1808" spans="1:23" customFormat="1" x14ac:dyDescent="0.3">
      <c r="A1808" s="225" t="s">
        <v>1142</v>
      </c>
      <c r="B1808" s="496" t="s">
        <v>840</v>
      </c>
      <c r="C1808" s="496" t="s">
        <v>261</v>
      </c>
      <c r="D1808" s="496" t="s">
        <v>536</v>
      </c>
      <c r="E1808" s="497">
        <v>85.137789999999995</v>
      </c>
      <c r="F1808" s="498">
        <v>0.8258732579269441</v>
      </c>
      <c r="G1808" s="498">
        <v>1.2275513611523157</v>
      </c>
      <c r="H1808" s="498">
        <v>0.14891005157639164</v>
      </c>
      <c r="I1808" s="498">
        <v>1.5708697630041842E-2</v>
      </c>
      <c r="J1808" s="498">
        <v>1.183875750122243E-2</v>
      </c>
      <c r="K1808" s="498">
        <v>2.2798381306350563E-3</v>
      </c>
      <c r="L1808" s="498">
        <v>1.7074738491567609E-2</v>
      </c>
      <c r="M1808" s="498">
        <v>9.4710038867581614E-2</v>
      </c>
      <c r="N1808" s="498">
        <v>1.5198933399610211E-2</v>
      </c>
      <c r="O1808" s="499">
        <v>70.313023999999999</v>
      </c>
      <c r="P1808" s="499">
        <v>104.51101</v>
      </c>
      <c r="Q1808" s="499">
        <v>12.6778727</v>
      </c>
      <c r="R1808" s="499">
        <v>1.3374037999999999</v>
      </c>
      <c r="S1808" s="499">
        <v>1.00792565</v>
      </c>
      <c r="T1808" s="499">
        <v>0.19410037999999999</v>
      </c>
      <c r="U1808" s="499">
        <v>1.4537054999999997</v>
      </c>
      <c r="V1808" s="499">
        <v>8.0634034000000003</v>
      </c>
      <c r="W1808" s="499">
        <v>1.2940036000000001</v>
      </c>
    </row>
    <row r="1809" spans="1:23" customFormat="1" x14ac:dyDescent="0.3">
      <c r="A1809" s="225" t="s">
        <v>1143</v>
      </c>
      <c r="B1809" s="496" t="s">
        <v>840</v>
      </c>
      <c r="C1809" s="496" t="s">
        <v>261</v>
      </c>
      <c r="D1809" s="496" t="s">
        <v>538</v>
      </c>
      <c r="E1809" s="497">
        <v>233.55149</v>
      </c>
      <c r="F1809" s="498">
        <v>0.82587231620744528</v>
      </c>
      <c r="G1809" s="498">
        <v>1.2275511066103668</v>
      </c>
      <c r="H1809" s="498">
        <v>0.14890989991115022</v>
      </c>
      <c r="I1809" s="498">
        <v>1.5708662787807515E-2</v>
      </c>
      <c r="J1809" s="498">
        <v>1.1838726441008789E-2</v>
      </c>
      <c r="K1809" s="498">
        <v>2.2798322973662036E-3</v>
      </c>
      <c r="L1809" s="498">
        <v>1.7074678906993913E-2</v>
      </c>
      <c r="M1809" s="498">
        <v>9.4709791832199394E-2</v>
      </c>
      <c r="N1809" s="498">
        <v>1.5198941783672627E-2</v>
      </c>
      <c r="O1809" s="499">
        <v>192.88371000000001</v>
      </c>
      <c r="P1809" s="499">
        <v>286.69639000000001</v>
      </c>
      <c r="Q1809" s="499">
        <v>34.778129</v>
      </c>
      <c r="R1809" s="499">
        <v>3.6687815999999991</v>
      </c>
      <c r="S1809" s="499">
        <v>2.7649521999999997</v>
      </c>
      <c r="T1809" s="499">
        <v>0.53245822999999992</v>
      </c>
      <c r="U1809" s="499">
        <v>3.9878167000000002</v>
      </c>
      <c r="V1809" s="499">
        <v>22.119612999999998</v>
      </c>
      <c r="W1809" s="499">
        <v>3.5497354999999997</v>
      </c>
    </row>
    <row r="1810" spans="1:23" customFormat="1" x14ac:dyDescent="0.3">
      <c r="A1810" s="225" t="s">
        <v>1144</v>
      </c>
      <c r="B1810" s="496" t="s">
        <v>840</v>
      </c>
      <c r="C1810" s="496" t="s">
        <v>261</v>
      </c>
      <c r="D1810" s="496" t="s">
        <v>540</v>
      </c>
      <c r="E1810" s="497">
        <v>337.68391000000003</v>
      </c>
      <c r="F1810" s="498">
        <v>0.8258733144851349</v>
      </c>
      <c r="G1810" s="498">
        <v>1.227550640479139</v>
      </c>
      <c r="H1810" s="498">
        <v>0.14890992585344087</v>
      </c>
      <c r="I1810" s="498">
        <v>1.5708684195228605E-2</v>
      </c>
      <c r="J1810" s="498">
        <v>1.1838763949398713E-2</v>
      </c>
      <c r="K1810" s="498">
        <v>2.2798350090177527E-3</v>
      </c>
      <c r="L1810" s="498">
        <v>1.7074720261323673E-2</v>
      </c>
      <c r="M1810" s="498">
        <v>9.4709851588723901E-2</v>
      </c>
      <c r="N1810" s="498">
        <v>1.519896491366734E-2</v>
      </c>
      <c r="O1810" s="499">
        <v>278.88413000000003</v>
      </c>
      <c r="P1810" s="499">
        <v>414.52409999999998</v>
      </c>
      <c r="Q1810" s="499">
        <v>50.284486000000001</v>
      </c>
      <c r="R1810" s="499">
        <v>5.3045698999999988</v>
      </c>
      <c r="S1810" s="499">
        <v>3.9977600999999998</v>
      </c>
      <c r="T1810" s="499">
        <v>0.76986360000000009</v>
      </c>
      <c r="U1810" s="499">
        <v>5.7658582999999997</v>
      </c>
      <c r="V1810" s="499">
        <v>31.981993000000003</v>
      </c>
      <c r="W1810" s="499">
        <v>5.1324459000000004</v>
      </c>
    </row>
    <row r="1811" spans="1:23" customFormat="1" x14ac:dyDescent="0.3">
      <c r="A1811" s="225" t="s">
        <v>1145</v>
      </c>
      <c r="B1811" s="496" t="s">
        <v>840</v>
      </c>
      <c r="C1811" s="496" t="s">
        <v>261</v>
      </c>
      <c r="D1811" s="496" t="s">
        <v>542</v>
      </c>
      <c r="E1811" s="497">
        <v>277.16874000000001</v>
      </c>
      <c r="F1811" s="498">
        <v>0.8258723909485608</v>
      </c>
      <c r="G1811" s="498">
        <v>1.132112373134142</v>
      </c>
      <c r="H1811" s="498">
        <v>0.14890986263458136</v>
      </c>
      <c r="I1811" s="498">
        <v>1.570868561873175E-2</v>
      </c>
      <c r="J1811" s="498">
        <v>1.1838749203824356E-2</v>
      </c>
      <c r="K1811" s="498">
        <v>2.2798364635203809E-3</v>
      </c>
      <c r="L1811" s="498">
        <v>1.7074715207782806E-2</v>
      </c>
      <c r="M1811" s="498">
        <v>9.4709785814951569E-2</v>
      </c>
      <c r="N1811" s="498">
        <v>1.5198969046797985E-2</v>
      </c>
      <c r="O1811" s="499">
        <v>228.90601000000001</v>
      </c>
      <c r="P1811" s="499">
        <v>313.78616</v>
      </c>
      <c r="Q1811" s="499">
        <v>41.273159</v>
      </c>
      <c r="R1811" s="499">
        <v>4.3539566000000001</v>
      </c>
      <c r="S1811" s="499">
        <v>3.2813311999999999</v>
      </c>
      <c r="T1811" s="499">
        <v>0.6318994</v>
      </c>
      <c r="U1811" s="499">
        <v>4.7325772999999991</v>
      </c>
      <c r="V1811" s="499">
        <v>26.250592000000001</v>
      </c>
      <c r="W1811" s="499">
        <v>4.212679099999999</v>
      </c>
    </row>
    <row r="1812" spans="1:23" customFormat="1" x14ac:dyDescent="0.3">
      <c r="A1812" s="225" t="s">
        <v>1146</v>
      </c>
      <c r="B1812" s="496" t="s">
        <v>840</v>
      </c>
      <c r="C1812" s="496" t="s">
        <v>261</v>
      </c>
      <c r="D1812" s="496" t="s">
        <v>544</v>
      </c>
      <c r="E1812" s="497">
        <v>421.75229999999999</v>
      </c>
      <c r="F1812" s="498">
        <v>0.82587682390825135</v>
      </c>
      <c r="G1812" s="498">
        <v>1.1067965485902507</v>
      </c>
      <c r="H1812" s="498">
        <v>0.14891032722287464</v>
      </c>
      <c r="I1812" s="498">
        <v>1.5708726662545764E-2</v>
      </c>
      <c r="J1812" s="498">
        <v>1.1838786652734317E-2</v>
      </c>
      <c r="K1812" s="498">
        <v>2.2798424572906895E-3</v>
      </c>
      <c r="L1812" s="498">
        <v>1.7074766634349123E-2</v>
      </c>
      <c r="M1812" s="498">
        <v>9.4710350127314047E-2</v>
      </c>
      <c r="N1812" s="498">
        <v>1.5199030331310582E-2</v>
      </c>
      <c r="O1812" s="499">
        <v>348.31545</v>
      </c>
      <c r="P1812" s="499">
        <v>466.79399000000001</v>
      </c>
      <c r="Q1812" s="499">
        <v>62.803272999999997</v>
      </c>
      <c r="R1812" s="499">
        <v>6.6251916</v>
      </c>
      <c r="S1812" s="499">
        <v>4.9930354999999995</v>
      </c>
      <c r="T1812" s="499">
        <v>0.96152879999999996</v>
      </c>
      <c r="U1812" s="499">
        <v>7.2013221000000014</v>
      </c>
      <c r="V1812" s="499">
        <v>39.944307999999992</v>
      </c>
      <c r="W1812" s="499">
        <v>6.4102259999999998</v>
      </c>
    </row>
    <row r="1813" spans="1:23" customFormat="1" x14ac:dyDescent="0.3">
      <c r="A1813" s="225" t="s">
        <v>1147</v>
      </c>
      <c r="B1813" s="496" t="s">
        <v>840</v>
      </c>
      <c r="C1813" s="496" t="s">
        <v>261</v>
      </c>
      <c r="D1813" s="496" t="s">
        <v>546</v>
      </c>
      <c r="E1813" s="497">
        <v>318.70149000000004</v>
      </c>
      <c r="F1813" s="498">
        <v>0.82587335879728696</v>
      </c>
      <c r="G1813" s="498">
        <v>1.0814719755467725</v>
      </c>
      <c r="H1813" s="498">
        <v>0.14890986232916575</v>
      </c>
      <c r="I1813" s="498">
        <v>1.5708710680957281E-2</v>
      </c>
      <c r="J1813" s="498">
        <v>1.1838762661574E-2</v>
      </c>
      <c r="K1813" s="498">
        <v>2.2798362191529132E-3</v>
      </c>
      <c r="L1813" s="498">
        <v>1.7074726572505198E-2</v>
      </c>
      <c r="M1813" s="498">
        <v>9.4709961977272203E-2</v>
      </c>
      <c r="N1813" s="498">
        <v>1.5198986048041381E-2</v>
      </c>
      <c r="O1813" s="499">
        <v>263.20706999999999</v>
      </c>
      <c r="P1813" s="499">
        <v>344.66673000000003</v>
      </c>
      <c r="Q1813" s="499">
        <v>47.457794999999997</v>
      </c>
      <c r="R1813" s="499">
        <v>5.0063895</v>
      </c>
      <c r="S1813" s="499">
        <v>3.7730313</v>
      </c>
      <c r="T1813" s="499">
        <v>0.72658719999999999</v>
      </c>
      <c r="U1813" s="499">
        <v>5.4417408000000007</v>
      </c>
      <c r="V1813" s="499">
        <v>30.184206</v>
      </c>
      <c r="W1813" s="499">
        <v>4.8439395000000003</v>
      </c>
    </row>
    <row r="1814" spans="1:23" customFormat="1" x14ac:dyDescent="0.3">
      <c r="A1814" s="225" t="s">
        <v>1148</v>
      </c>
      <c r="B1814" s="496" t="s">
        <v>840</v>
      </c>
      <c r="C1814" s="496" t="s">
        <v>261</v>
      </c>
      <c r="D1814" s="496" t="s">
        <v>548</v>
      </c>
      <c r="E1814" s="497">
        <v>773.82299999999998</v>
      </c>
      <c r="F1814" s="498">
        <v>0.82587405647027812</v>
      </c>
      <c r="G1814" s="498">
        <v>1.0581010127639008</v>
      </c>
      <c r="H1814" s="498">
        <v>0.14890994581448214</v>
      </c>
      <c r="I1814" s="498">
        <v>1.5708699017734029E-2</v>
      </c>
      <c r="J1814" s="498">
        <v>1.183875253126361E-2</v>
      </c>
      <c r="K1814" s="498">
        <v>2.2798367326895171E-3</v>
      </c>
      <c r="L1814" s="498">
        <v>1.7074731560059602E-2</v>
      </c>
      <c r="M1814" s="498">
        <v>9.4709999573545908E-2</v>
      </c>
      <c r="N1814" s="498">
        <v>1.5198977027046236E-2</v>
      </c>
      <c r="O1814" s="499">
        <v>639.08033999999998</v>
      </c>
      <c r="P1814" s="499">
        <v>818.78290000000004</v>
      </c>
      <c r="Q1814" s="499">
        <v>115.229941</v>
      </c>
      <c r="R1814" s="499">
        <v>12.1557526</v>
      </c>
      <c r="S1814" s="499">
        <v>9.1610990000000001</v>
      </c>
      <c r="T1814" s="499">
        <v>1.7641901000000002</v>
      </c>
      <c r="U1814" s="499">
        <v>13.212820000000001</v>
      </c>
      <c r="V1814" s="499">
        <v>73.288776000000013</v>
      </c>
      <c r="W1814" s="499">
        <v>11.761317999999999</v>
      </c>
    </row>
    <row r="1815" spans="1:23" customFormat="1" x14ac:dyDescent="0.3">
      <c r="A1815" s="225" t="s">
        <v>1149</v>
      </c>
      <c r="B1815" s="496" t="s">
        <v>840</v>
      </c>
      <c r="C1815" s="496" t="s">
        <v>261</v>
      </c>
      <c r="D1815" s="496" t="s">
        <v>550</v>
      </c>
      <c r="E1815" s="497">
        <v>795.75650000000007</v>
      </c>
      <c r="F1815" s="498">
        <v>0.82264878766306027</v>
      </c>
      <c r="G1815" s="498">
        <v>0.97026552720587267</v>
      </c>
      <c r="H1815" s="498">
        <v>0.14845513294581947</v>
      </c>
      <c r="I1815" s="498">
        <v>1.5416202443838031E-2</v>
      </c>
      <c r="J1815" s="498">
        <v>1.183874313310667E-2</v>
      </c>
      <c r="K1815" s="498">
        <v>2.2798307019798142E-3</v>
      </c>
      <c r="L1815" s="498">
        <v>1.675680814419989E-2</v>
      </c>
      <c r="M1815" s="498">
        <v>9.4710006138812572E-2</v>
      </c>
      <c r="N1815" s="498">
        <v>1.5198981095347635E-2</v>
      </c>
      <c r="O1815" s="499">
        <v>654.62812000000008</v>
      </c>
      <c r="P1815" s="499">
        <v>772.09510000000012</v>
      </c>
      <c r="Q1815" s="499">
        <v>118.13413700000001</v>
      </c>
      <c r="R1815" s="499">
        <v>12.2675433</v>
      </c>
      <c r="S1815" s="499">
        <v>9.4207567999999995</v>
      </c>
      <c r="T1815" s="499">
        <v>1.8141901</v>
      </c>
      <c r="U1815" s="499">
        <v>13.334339000000002</v>
      </c>
      <c r="V1815" s="499">
        <v>75.36610300000001</v>
      </c>
      <c r="W1815" s="499">
        <v>12.094688000000001</v>
      </c>
    </row>
    <row r="1816" spans="1:23" customFormat="1" x14ac:dyDescent="0.3">
      <c r="A1816" s="225" t="s">
        <v>1150</v>
      </c>
      <c r="B1816" s="496" t="s">
        <v>840</v>
      </c>
      <c r="C1816" s="496" t="s">
        <v>261</v>
      </c>
      <c r="D1816" s="496" t="s">
        <v>552</v>
      </c>
      <c r="E1816" s="497">
        <v>806.03189999999995</v>
      </c>
      <c r="F1816" s="498">
        <v>0.8226498976033082</v>
      </c>
      <c r="G1816" s="498">
        <v>0.97026606515201197</v>
      </c>
      <c r="H1816" s="498">
        <v>0.14845523235494773</v>
      </c>
      <c r="I1816" s="498">
        <v>1.5416225834238077E-2</v>
      </c>
      <c r="J1816" s="498">
        <v>1.1838763453406747E-2</v>
      </c>
      <c r="K1816" s="498">
        <v>2.2798406613931785E-3</v>
      </c>
      <c r="L1816" s="498">
        <v>1.6756833073231964E-2</v>
      </c>
      <c r="M1816" s="498">
        <v>9.4710058001426511E-2</v>
      </c>
      <c r="N1816" s="498">
        <v>1.5198984060060155E-2</v>
      </c>
      <c r="O1816" s="499">
        <v>663.08205999999996</v>
      </c>
      <c r="P1816" s="499">
        <v>782.06539999999995</v>
      </c>
      <c r="Q1816" s="499">
        <v>119.65965299999999</v>
      </c>
      <c r="R1816" s="499">
        <v>12.425969800000001</v>
      </c>
      <c r="S1816" s="499">
        <v>9.5424210000000009</v>
      </c>
      <c r="T1816" s="499">
        <v>1.8376243000000001</v>
      </c>
      <c r="U1816" s="499">
        <v>13.506542</v>
      </c>
      <c r="V1816" s="499">
        <v>76.339328000000009</v>
      </c>
      <c r="W1816" s="499">
        <v>12.250866</v>
      </c>
    </row>
    <row r="1817" spans="1:23" customFormat="1" x14ac:dyDescent="0.3">
      <c r="A1817" s="225" t="s">
        <v>1151</v>
      </c>
      <c r="B1817" s="496" t="s">
        <v>840</v>
      </c>
      <c r="C1817" s="496" t="s">
        <v>261</v>
      </c>
      <c r="D1817" s="496" t="s">
        <v>554</v>
      </c>
      <c r="E1817" s="497">
        <v>811.98500000000001</v>
      </c>
      <c r="F1817" s="498">
        <v>0.76352863661274528</v>
      </c>
      <c r="G1817" s="498">
        <v>0.70765186549012593</v>
      </c>
      <c r="H1817" s="498">
        <v>0.14011498241962597</v>
      </c>
      <c r="I1817" s="498">
        <v>9.8442447828469733E-3</v>
      </c>
      <c r="J1817" s="498">
        <v>1.1838768203846129E-2</v>
      </c>
      <c r="K1817" s="498">
        <v>2.2798408837601679E-3</v>
      </c>
      <c r="L1817" s="498">
        <v>1.0700297911907238E-2</v>
      </c>
      <c r="M1817" s="498">
        <v>9.4710149818038505E-2</v>
      </c>
      <c r="N1817" s="498">
        <v>1.519899382377753E-2</v>
      </c>
      <c r="O1817" s="499">
        <v>619.97379999999998</v>
      </c>
      <c r="P1817" s="499">
        <v>574.60269999999991</v>
      </c>
      <c r="Q1817" s="499">
        <v>113.771264</v>
      </c>
      <c r="R1817" s="499">
        <v>7.9933791000000003</v>
      </c>
      <c r="S1817" s="499">
        <v>9.6129021999999988</v>
      </c>
      <c r="T1817" s="499">
        <v>1.8511966</v>
      </c>
      <c r="U1817" s="499">
        <v>8.6884813999999988</v>
      </c>
      <c r="V1817" s="499">
        <v>76.903221000000002</v>
      </c>
      <c r="W1817" s="499">
        <v>12.341354999999998</v>
      </c>
    </row>
    <row r="1818" spans="1:23" customFormat="1" x14ac:dyDescent="0.3">
      <c r="A1818" s="225" t="s">
        <v>1152</v>
      </c>
      <c r="B1818" s="496" t="s">
        <v>840</v>
      </c>
      <c r="C1818" s="496" t="s">
        <v>261</v>
      </c>
      <c r="D1818" s="496" t="s">
        <v>556</v>
      </c>
      <c r="E1818" s="497">
        <v>815.95749999999998</v>
      </c>
      <c r="F1818" s="498">
        <v>0.76352844357702454</v>
      </c>
      <c r="G1818" s="498">
        <v>0.70765217551159221</v>
      </c>
      <c r="H1818" s="498">
        <v>0.14011486750229027</v>
      </c>
      <c r="I1818" s="498">
        <v>9.844248383034656E-3</v>
      </c>
      <c r="J1818" s="498">
        <v>1.1838761087434087E-2</v>
      </c>
      <c r="K1818" s="498">
        <v>2.2798400651994743E-3</v>
      </c>
      <c r="L1818" s="498">
        <v>1.07003085332263E-2</v>
      </c>
      <c r="M1818" s="498">
        <v>9.471016443871158E-2</v>
      </c>
      <c r="N1818" s="498">
        <v>1.5198992594589794E-2</v>
      </c>
      <c r="O1818" s="499">
        <v>623.00675999999999</v>
      </c>
      <c r="P1818" s="499">
        <v>577.41409999999996</v>
      </c>
      <c r="Q1818" s="499">
        <v>114.32777700000001</v>
      </c>
      <c r="R1818" s="499">
        <v>8.0324883000000007</v>
      </c>
      <c r="S1818" s="499">
        <v>9.6599258999999993</v>
      </c>
      <c r="T1818" s="499">
        <v>1.8602525999999999</v>
      </c>
      <c r="U1818" s="499">
        <v>8.7309969999999986</v>
      </c>
      <c r="V1818" s="499">
        <v>77.279469000000006</v>
      </c>
      <c r="W1818" s="499">
        <v>12.401732000000001</v>
      </c>
    </row>
    <row r="1819" spans="1:23" customFormat="1" x14ac:dyDescent="0.3">
      <c r="A1819" s="225" t="s">
        <v>1153</v>
      </c>
      <c r="B1819" s="496" t="s">
        <v>840</v>
      </c>
      <c r="C1819" s="496" t="s">
        <v>261</v>
      </c>
      <c r="D1819" s="496" t="s">
        <v>558</v>
      </c>
      <c r="E1819" s="497">
        <v>834.79650000000004</v>
      </c>
      <c r="F1819" s="498">
        <v>0.76352890794343287</v>
      </c>
      <c r="G1819" s="498">
        <v>0.70765162527633974</v>
      </c>
      <c r="H1819" s="498">
        <v>0.14011504121064233</v>
      </c>
      <c r="I1819" s="498">
        <v>9.8442474303617709E-3</v>
      </c>
      <c r="J1819" s="498">
        <v>1.1838757110265795E-2</v>
      </c>
      <c r="K1819" s="498">
        <v>2.2798387391418148E-3</v>
      </c>
      <c r="L1819" s="498">
        <v>1.0700310674517682E-2</v>
      </c>
      <c r="M1819" s="498">
        <v>9.4710054486332906E-2</v>
      </c>
      <c r="N1819" s="498">
        <v>1.519894609045438E-2</v>
      </c>
      <c r="O1819" s="499">
        <v>637.39125999999999</v>
      </c>
      <c r="P1819" s="499">
        <v>590.74509999999998</v>
      </c>
      <c r="Q1819" s="499">
        <v>116.967546</v>
      </c>
      <c r="R1819" s="499">
        <v>8.2179433</v>
      </c>
      <c r="S1819" s="499">
        <v>9.8829530000000005</v>
      </c>
      <c r="T1819" s="499">
        <v>1.9032013999999999</v>
      </c>
      <c r="U1819" s="499">
        <v>8.9325819000000006</v>
      </c>
      <c r="V1819" s="499">
        <v>79.063622000000009</v>
      </c>
      <c r="W1819" s="499">
        <v>12.688027</v>
      </c>
    </row>
    <row r="1820" spans="1:23" customFormat="1" x14ac:dyDescent="0.3">
      <c r="A1820" s="225" t="s">
        <v>1154</v>
      </c>
      <c r="B1820" s="496" t="s">
        <v>840</v>
      </c>
      <c r="C1820" s="496" t="s">
        <v>831</v>
      </c>
      <c r="D1820" s="496" t="s">
        <v>832</v>
      </c>
      <c r="E1820" s="497">
        <v>329587.09639999998</v>
      </c>
      <c r="F1820" s="498">
        <v>0.69461356785386585</v>
      </c>
      <c r="G1820" s="498">
        <v>1.8744065106154444</v>
      </c>
      <c r="H1820" s="498">
        <v>0.10651329323401267</v>
      </c>
      <c r="I1820" s="498">
        <v>4.4721568517085919E-2</v>
      </c>
      <c r="J1820" s="498">
        <v>1.6070715691404718E-2</v>
      </c>
      <c r="K1820" s="498">
        <v>4.2435146126066602E-3</v>
      </c>
      <c r="L1820" s="498">
        <v>4.861055489428439E-2</v>
      </c>
      <c r="M1820" s="498">
        <v>0.12856579097554746</v>
      </c>
      <c r="N1820" s="498">
        <v>2.8290237287335748E-2</v>
      </c>
      <c r="O1820" s="499">
        <v>228935.66894900001</v>
      </c>
      <c r="P1820" s="499">
        <v>617780.19930700003</v>
      </c>
      <c r="Q1820" s="499">
        <v>35105.407045</v>
      </c>
      <c r="R1820" s="499">
        <v>14739.651914000002</v>
      </c>
      <c r="S1820" s="499">
        <v>5296.7005217999995</v>
      </c>
      <c r="T1820" s="499">
        <v>1398.6076596999999</v>
      </c>
      <c r="U1820" s="499">
        <v>16021.411642000001</v>
      </c>
      <c r="V1820" s="499">
        <v>42373.625744000004</v>
      </c>
      <c r="W1820" s="499">
        <v>9324.0971640000007</v>
      </c>
    </row>
    <row r="1821" spans="1:23" customFormat="1" x14ac:dyDescent="0.3">
      <c r="A1821" s="225" t="s">
        <v>1155</v>
      </c>
      <c r="B1821" s="496" t="s">
        <v>840</v>
      </c>
      <c r="C1821" s="496" t="s">
        <v>831</v>
      </c>
      <c r="D1821" s="496" t="s">
        <v>500</v>
      </c>
      <c r="E1821" s="497">
        <v>176.39159999999998</v>
      </c>
      <c r="F1821" s="498">
        <v>10.569705728617462</v>
      </c>
      <c r="G1821" s="498">
        <v>30.402754059717132</v>
      </c>
      <c r="H1821" s="498">
        <v>2.3173318400649467</v>
      </c>
      <c r="I1821" s="498">
        <v>1.2233570702913292</v>
      </c>
      <c r="J1821" s="498">
        <v>1.7079375094959173E-2</v>
      </c>
      <c r="K1821" s="498">
        <v>4.647999677989202E-3</v>
      </c>
      <c r="L1821" s="498">
        <v>1.3297409740599893</v>
      </c>
      <c r="M1821" s="498">
        <v>0.13663519124493456</v>
      </c>
      <c r="N1821" s="498">
        <v>3.098678168348153E-2</v>
      </c>
      <c r="O1821" s="499">
        <v>1864.4073049999997</v>
      </c>
      <c r="P1821" s="499">
        <v>5362.7904330000001</v>
      </c>
      <c r="Q1821" s="499">
        <v>408.75787100000002</v>
      </c>
      <c r="R1821" s="499">
        <v>215.78991100000002</v>
      </c>
      <c r="S1821" s="499">
        <v>3.0126583</v>
      </c>
      <c r="T1821" s="499">
        <v>0.81986809999999999</v>
      </c>
      <c r="U1821" s="499">
        <v>234.55513799999997</v>
      </c>
      <c r="V1821" s="499">
        <v>24.101299999999998</v>
      </c>
      <c r="W1821" s="499">
        <v>5.465808</v>
      </c>
    </row>
    <row r="1822" spans="1:23" customFormat="1" x14ac:dyDescent="0.3">
      <c r="A1822" s="225" t="s">
        <v>1156</v>
      </c>
      <c r="B1822" s="496" t="s">
        <v>840</v>
      </c>
      <c r="C1822" s="496" t="s">
        <v>831</v>
      </c>
      <c r="D1822" s="496" t="s">
        <v>502</v>
      </c>
      <c r="E1822" s="497">
        <v>264.05040000000002</v>
      </c>
      <c r="F1822" s="498">
        <v>9.3398135696821516</v>
      </c>
      <c r="G1822" s="498">
        <v>27.091416460645391</v>
      </c>
      <c r="H1822" s="498">
        <v>1.9991467916731045</v>
      </c>
      <c r="I1822" s="498">
        <v>0.81163976649912284</v>
      </c>
      <c r="J1822" s="498">
        <v>1.6861274590002511E-2</v>
      </c>
      <c r="K1822" s="498">
        <v>4.5605210217443334E-3</v>
      </c>
      <c r="L1822" s="498">
        <v>0.8822182015251635</v>
      </c>
      <c r="M1822" s="498">
        <v>0.13489013461066524</v>
      </c>
      <c r="N1822" s="498">
        <v>3.0403616127830144E-2</v>
      </c>
      <c r="O1822" s="499">
        <v>2466.181509</v>
      </c>
      <c r="P1822" s="499">
        <v>7153.4993530000002</v>
      </c>
      <c r="Q1822" s="499">
        <v>527.87550999999996</v>
      </c>
      <c r="R1822" s="499">
        <v>214.313805</v>
      </c>
      <c r="S1822" s="499">
        <v>4.4522262999999995</v>
      </c>
      <c r="T1822" s="499">
        <v>1.2042074</v>
      </c>
      <c r="U1822" s="499">
        <v>232.95006900000004</v>
      </c>
      <c r="V1822" s="499">
        <v>35.617794000000004</v>
      </c>
      <c r="W1822" s="499">
        <v>8.0280870000000011</v>
      </c>
    </row>
    <row r="1823" spans="1:23" customFormat="1" x14ac:dyDescent="0.3">
      <c r="A1823" s="225" t="s">
        <v>1157</v>
      </c>
      <c r="B1823" s="496" t="s">
        <v>840</v>
      </c>
      <c r="C1823" s="496" t="s">
        <v>831</v>
      </c>
      <c r="D1823" s="496" t="s">
        <v>504</v>
      </c>
      <c r="E1823" s="497">
        <v>375.06550000000004</v>
      </c>
      <c r="F1823" s="498">
        <v>8.6322294772513075</v>
      </c>
      <c r="G1823" s="498">
        <v>20.103831786714583</v>
      </c>
      <c r="H1823" s="498">
        <v>1.8070454493948389</v>
      </c>
      <c r="I1823" s="498">
        <v>0.80612717245387788</v>
      </c>
      <c r="J1823" s="498">
        <v>1.6782650763666612E-2</v>
      </c>
      <c r="K1823" s="498">
        <v>4.5289985349225665E-3</v>
      </c>
      <c r="L1823" s="498">
        <v>0.87622847475974197</v>
      </c>
      <c r="M1823" s="498">
        <v>0.13426103173978943</v>
      </c>
      <c r="N1823" s="498">
        <v>3.0193443545194106E-2</v>
      </c>
      <c r="O1823" s="499">
        <v>3237.6514650000004</v>
      </c>
      <c r="P1823" s="499">
        <v>7540.2537209999991</v>
      </c>
      <c r="Q1823" s="499">
        <v>677.76040499999999</v>
      </c>
      <c r="R1823" s="499">
        <v>302.35049099999998</v>
      </c>
      <c r="S1823" s="499">
        <v>6.2945932999999998</v>
      </c>
      <c r="T1823" s="499">
        <v>1.6986711000000001</v>
      </c>
      <c r="U1823" s="499">
        <v>328.64307100000002</v>
      </c>
      <c r="V1823" s="499">
        <v>50.356680999999995</v>
      </c>
      <c r="W1823" s="499">
        <v>11.324519</v>
      </c>
    </row>
    <row r="1824" spans="1:23" customFormat="1" x14ac:dyDescent="0.3">
      <c r="A1824" s="225" t="s">
        <v>1158</v>
      </c>
      <c r="B1824" s="496" t="s">
        <v>840</v>
      </c>
      <c r="C1824" s="496" t="s">
        <v>831</v>
      </c>
      <c r="D1824" s="496" t="s">
        <v>506</v>
      </c>
      <c r="E1824" s="497">
        <v>501.91139999999996</v>
      </c>
      <c r="F1824" s="498">
        <v>8.1578133909690038</v>
      </c>
      <c r="G1824" s="498">
        <v>20.019463512882954</v>
      </c>
      <c r="H1824" s="498">
        <v>1.6874469099526335</v>
      </c>
      <c r="I1824" s="498">
        <v>0.80041226399719156</v>
      </c>
      <c r="J1824" s="498">
        <v>1.6681526859122948E-2</v>
      </c>
      <c r="K1824" s="498">
        <v>4.4884595169585716E-3</v>
      </c>
      <c r="L1824" s="498">
        <v>0.87001621202467228</v>
      </c>
      <c r="M1824" s="498">
        <v>0.13345225472065392</v>
      </c>
      <c r="N1824" s="498">
        <v>2.9923139821091932E-2</v>
      </c>
      <c r="O1824" s="499">
        <v>4094.4995399999998</v>
      </c>
      <c r="P1824" s="499">
        <v>10047.996959</v>
      </c>
      <c r="Q1824" s="499">
        <v>846.94884100000013</v>
      </c>
      <c r="R1824" s="499">
        <v>401.73604</v>
      </c>
      <c r="S1824" s="499">
        <v>8.3726485000000004</v>
      </c>
      <c r="T1824" s="499">
        <v>2.2528090000000001</v>
      </c>
      <c r="U1824" s="499">
        <v>436.67105500000008</v>
      </c>
      <c r="V1824" s="499">
        <v>66.981208000000009</v>
      </c>
      <c r="W1824" s="499">
        <v>15.018765</v>
      </c>
    </row>
    <row r="1825" spans="1:23" customFormat="1" x14ac:dyDescent="0.3">
      <c r="A1825" s="225" t="s">
        <v>1159</v>
      </c>
      <c r="B1825" s="496" t="s">
        <v>840</v>
      </c>
      <c r="C1825" s="496" t="s">
        <v>831</v>
      </c>
      <c r="D1825" s="496" t="s">
        <v>508</v>
      </c>
      <c r="E1825" s="497">
        <v>653.17219999999998</v>
      </c>
      <c r="F1825" s="498">
        <v>7.8685238594049185</v>
      </c>
      <c r="G1825" s="498">
        <v>20.137849319061651</v>
      </c>
      <c r="H1825" s="498">
        <v>1.5757148558986436</v>
      </c>
      <c r="I1825" s="498">
        <v>0.80541843483234599</v>
      </c>
      <c r="J1825" s="498">
        <v>1.6823420225171862E-2</v>
      </c>
      <c r="K1825" s="498">
        <v>4.5453448569917707E-3</v>
      </c>
      <c r="L1825" s="498">
        <v>0.87545832630353826</v>
      </c>
      <c r="M1825" s="498">
        <v>0.13458727882172575</v>
      </c>
      <c r="N1825" s="498">
        <v>3.0302401112600942E-2</v>
      </c>
      <c r="O1825" s="499">
        <v>5139.501040000001</v>
      </c>
      <c r="P1825" s="499">
        <v>13153.483343</v>
      </c>
      <c r="Q1825" s="499">
        <v>1029.213139</v>
      </c>
      <c r="R1825" s="499">
        <v>526.07693100000006</v>
      </c>
      <c r="S1825" s="499">
        <v>10.9885904</v>
      </c>
      <c r="T1825" s="499">
        <v>2.9688929000000002</v>
      </c>
      <c r="U1825" s="499">
        <v>571.82504099999994</v>
      </c>
      <c r="V1825" s="499">
        <v>87.908669000000003</v>
      </c>
      <c r="W1825" s="499">
        <v>19.792686000000003</v>
      </c>
    </row>
    <row r="1826" spans="1:23" customFormat="1" x14ac:dyDescent="0.3">
      <c r="A1826" s="225" t="s">
        <v>1160</v>
      </c>
      <c r="B1826" s="496" t="s">
        <v>840</v>
      </c>
      <c r="C1826" s="496" t="s">
        <v>831</v>
      </c>
      <c r="D1826" s="496" t="s">
        <v>510</v>
      </c>
      <c r="E1826" s="497">
        <v>837.73890000000006</v>
      </c>
      <c r="F1826" s="498">
        <v>7.4113911625686697</v>
      </c>
      <c r="G1826" s="498">
        <v>19.283337880096049</v>
      </c>
      <c r="H1826" s="498">
        <v>1.6371619725429964</v>
      </c>
      <c r="I1826" s="498">
        <v>0.7612537677312109</v>
      </c>
      <c r="J1826" s="498">
        <v>1.5799431063783717E-2</v>
      </c>
      <c r="K1826" s="498">
        <v>4.1347407885678937E-3</v>
      </c>
      <c r="L1826" s="498">
        <v>0.82745391792120426</v>
      </c>
      <c r="M1826" s="498">
        <v>0.12639582810348191</v>
      </c>
      <c r="N1826" s="498">
        <v>2.7565137538677023E-2</v>
      </c>
      <c r="O1826" s="499">
        <v>6208.8106799999987</v>
      </c>
      <c r="P1826" s="499">
        <v>16154.402263999998</v>
      </c>
      <c r="Q1826" s="499">
        <v>1371.5142700000001</v>
      </c>
      <c r="R1826" s="499">
        <v>637.73189400000012</v>
      </c>
      <c r="S1826" s="499">
        <v>13.235798000000001</v>
      </c>
      <c r="T1826" s="499">
        <v>3.4638331999999998</v>
      </c>
      <c r="U1826" s="499">
        <v>693.190335</v>
      </c>
      <c r="V1826" s="499">
        <v>105.88670200000001</v>
      </c>
      <c r="W1826" s="499">
        <v>23.092388</v>
      </c>
    </row>
    <row r="1827" spans="1:23" customFormat="1" x14ac:dyDescent="0.3">
      <c r="A1827" s="225" t="s">
        <v>1161</v>
      </c>
      <c r="B1827" s="496" t="s">
        <v>840</v>
      </c>
      <c r="C1827" s="496" t="s">
        <v>831</v>
      </c>
      <c r="D1827" s="496" t="s">
        <v>512</v>
      </c>
      <c r="E1827" s="497">
        <v>1044.3253000000002</v>
      </c>
      <c r="F1827" s="498">
        <v>4.3244687072122066</v>
      </c>
      <c r="G1827" s="498">
        <v>10.554123247804107</v>
      </c>
      <c r="H1827" s="498">
        <v>1.1851176381535522</v>
      </c>
      <c r="I1827" s="498">
        <v>0.70236625216299919</v>
      </c>
      <c r="J1827" s="498">
        <v>1.6184209077382303E-2</v>
      </c>
      <c r="K1827" s="498">
        <v>4.2890342693028688E-3</v>
      </c>
      <c r="L1827" s="498">
        <v>0.76344376029193173</v>
      </c>
      <c r="M1827" s="498">
        <v>0.12947399627300035</v>
      </c>
      <c r="N1827" s="498">
        <v>2.8593711174094885E-2</v>
      </c>
      <c r="O1827" s="499">
        <v>4516.1520800000008</v>
      </c>
      <c r="P1827" s="499">
        <v>11021.937927000001</v>
      </c>
      <c r="Q1827" s="499">
        <v>1237.6483330000001</v>
      </c>
      <c r="R1827" s="499">
        <v>733.49884699999996</v>
      </c>
      <c r="S1827" s="499">
        <v>16.901579000000002</v>
      </c>
      <c r="T1827" s="499">
        <v>4.4791470000000002</v>
      </c>
      <c r="U1827" s="499">
        <v>797.28363399999989</v>
      </c>
      <c r="V1827" s="499">
        <v>135.21297000000001</v>
      </c>
      <c r="W1827" s="499">
        <v>29.861135999999998</v>
      </c>
    </row>
    <row r="1828" spans="1:23" customFormat="1" x14ac:dyDescent="0.3">
      <c r="A1828" s="225" t="s">
        <v>1162</v>
      </c>
      <c r="B1828" s="496" t="s">
        <v>840</v>
      </c>
      <c r="C1828" s="496" t="s">
        <v>831</v>
      </c>
      <c r="D1828" s="496" t="s">
        <v>514</v>
      </c>
      <c r="E1828" s="497">
        <v>1273.9589000000001</v>
      </c>
      <c r="F1828" s="498">
        <v>4.2279737909912152</v>
      </c>
      <c r="G1828" s="498">
        <v>10.560739052884671</v>
      </c>
      <c r="H1828" s="498">
        <v>1.1555232558915363</v>
      </c>
      <c r="I1828" s="498">
        <v>0.68168935748241177</v>
      </c>
      <c r="J1828" s="498">
        <v>1.5659159804919921E-2</v>
      </c>
      <c r="K1828" s="498">
        <v>4.0784879323814928E-3</v>
      </c>
      <c r="L1828" s="498">
        <v>0.74096818743524606</v>
      </c>
      <c r="M1828" s="498">
        <v>0.12527324861108158</v>
      </c>
      <c r="N1828" s="498">
        <v>2.7190001969451288E-2</v>
      </c>
      <c r="O1828" s="499">
        <v>5386.2648399999989</v>
      </c>
      <c r="P1828" s="499">
        <v>13453.947506999999</v>
      </c>
      <c r="Q1828" s="499">
        <v>1472.0891360000001</v>
      </c>
      <c r="R1828" s="499">
        <v>868.44422400000008</v>
      </c>
      <c r="S1828" s="499">
        <v>19.949126</v>
      </c>
      <c r="T1828" s="499">
        <v>5.1958260000000012</v>
      </c>
      <c r="U1828" s="499">
        <v>943.96301699999992</v>
      </c>
      <c r="V1828" s="499">
        <v>159.59297000000001</v>
      </c>
      <c r="W1828" s="499">
        <v>34.638945</v>
      </c>
    </row>
    <row r="1829" spans="1:23" customFormat="1" x14ac:dyDescent="0.3">
      <c r="A1829" s="225" t="s">
        <v>1163</v>
      </c>
      <c r="B1829" s="496" t="s">
        <v>840</v>
      </c>
      <c r="C1829" s="496" t="s">
        <v>831</v>
      </c>
      <c r="D1829" s="496" t="s">
        <v>516</v>
      </c>
      <c r="E1829" s="497">
        <v>1502.2330000000002</v>
      </c>
      <c r="F1829" s="498">
        <v>4.0823825664860243</v>
      </c>
      <c r="G1829" s="498">
        <v>10.557238849765648</v>
      </c>
      <c r="H1829" s="498">
        <v>1.1136708619768036</v>
      </c>
      <c r="I1829" s="498">
        <v>0.69202971509745814</v>
      </c>
      <c r="J1829" s="498">
        <v>1.5937493052009907E-2</v>
      </c>
      <c r="K1829" s="498">
        <v>4.1900930148652035E-3</v>
      </c>
      <c r="L1829" s="498">
        <v>0.75220852823763029</v>
      </c>
      <c r="M1829" s="498">
        <v>0.12750021468041239</v>
      </c>
      <c r="N1829" s="498">
        <v>2.7934068816222249E-2</v>
      </c>
      <c r="O1829" s="499">
        <v>6132.6898099999999</v>
      </c>
      <c r="P1829" s="499">
        <v>15859.432589</v>
      </c>
      <c r="Q1829" s="499">
        <v>1672.9931199999999</v>
      </c>
      <c r="R1829" s="499">
        <v>1039.5898749999999</v>
      </c>
      <c r="S1829" s="499">
        <v>23.941828000000001</v>
      </c>
      <c r="T1829" s="499">
        <v>6.2944959999999996</v>
      </c>
      <c r="U1829" s="499">
        <v>1129.9924740000001</v>
      </c>
      <c r="V1829" s="499">
        <v>191.53502999999998</v>
      </c>
      <c r="W1829" s="499">
        <v>41.963480000000004</v>
      </c>
    </row>
    <row r="1830" spans="1:23" customFormat="1" x14ac:dyDescent="0.3">
      <c r="A1830" s="225" t="s">
        <v>1164</v>
      </c>
      <c r="B1830" s="496" t="s">
        <v>840</v>
      </c>
      <c r="C1830" s="496" t="s">
        <v>831</v>
      </c>
      <c r="D1830" s="496" t="s">
        <v>518</v>
      </c>
      <c r="E1830" s="497">
        <v>1755.9996000000001</v>
      </c>
      <c r="F1830" s="498">
        <v>3.9669844913404297</v>
      </c>
      <c r="G1830" s="498">
        <v>10.555086237491171</v>
      </c>
      <c r="H1830" s="498">
        <v>1.0803732643219282</v>
      </c>
      <c r="I1830" s="498">
        <v>0.69837136580213344</v>
      </c>
      <c r="J1830" s="498">
        <v>1.6110340230145837E-2</v>
      </c>
      <c r="K1830" s="498">
        <v>4.2594018814127287E-3</v>
      </c>
      <c r="L1830" s="498">
        <v>0.7591013972896119</v>
      </c>
      <c r="M1830" s="498">
        <v>0.12888260339011465</v>
      </c>
      <c r="N1830" s="498">
        <v>2.8396168199582728E-2</v>
      </c>
      <c r="O1830" s="499">
        <v>6966.0231799999983</v>
      </c>
      <c r="P1830" s="499">
        <v>18534.727211000001</v>
      </c>
      <c r="Q1830" s="499">
        <v>1897.1350200000002</v>
      </c>
      <c r="R1830" s="499">
        <v>1226.339839</v>
      </c>
      <c r="S1830" s="499">
        <v>28.289750999999999</v>
      </c>
      <c r="T1830" s="499">
        <v>7.479508</v>
      </c>
      <c r="U1830" s="499">
        <v>1332.9817499999997</v>
      </c>
      <c r="V1830" s="499">
        <v>226.31779999999998</v>
      </c>
      <c r="W1830" s="499">
        <v>49.863659999999996</v>
      </c>
    </row>
    <row r="1831" spans="1:23" customFormat="1" x14ac:dyDescent="0.3">
      <c r="A1831" s="225" t="s">
        <v>1165</v>
      </c>
      <c r="B1831" s="496" t="s">
        <v>840</v>
      </c>
      <c r="C1831" s="496" t="s">
        <v>831</v>
      </c>
      <c r="D1831" s="496" t="s">
        <v>520</v>
      </c>
      <c r="E1831" s="497">
        <v>2048.1471000000001</v>
      </c>
      <c r="F1831" s="498">
        <v>1.601799255531988</v>
      </c>
      <c r="G1831" s="498">
        <v>7.0137940775835874</v>
      </c>
      <c r="H1831" s="498">
        <v>0.21384821920261488</v>
      </c>
      <c r="I1831" s="498">
        <v>3.6955672275687614E-2</v>
      </c>
      <c r="J1831" s="498">
        <v>1.6060993372985756E-2</v>
      </c>
      <c r="K1831" s="498">
        <v>4.2396124770530388E-3</v>
      </c>
      <c r="L1831" s="498">
        <v>4.016928520417308E-2</v>
      </c>
      <c r="M1831" s="498">
        <v>0.1284875339276168</v>
      </c>
      <c r="N1831" s="498">
        <v>2.8264200359437074E-2</v>
      </c>
      <c r="O1831" s="499">
        <v>3280.7205000000004</v>
      </c>
      <c r="P1831" s="499">
        <v>14365.282000000001</v>
      </c>
      <c r="Q1831" s="499">
        <v>437.99261000000001</v>
      </c>
      <c r="R1831" s="499">
        <v>75.690652999999998</v>
      </c>
      <c r="S1831" s="499">
        <v>32.895277</v>
      </c>
      <c r="T1831" s="499">
        <v>8.683349999999999</v>
      </c>
      <c r="U1831" s="499">
        <v>82.272605000000013</v>
      </c>
      <c r="V1831" s="499">
        <v>263.16136999999998</v>
      </c>
      <c r="W1831" s="499">
        <v>57.889240000000001</v>
      </c>
    </row>
    <row r="1832" spans="1:23" customFormat="1" x14ac:dyDescent="0.3">
      <c r="A1832" s="225" t="s">
        <v>1166</v>
      </c>
      <c r="B1832" s="496" t="s">
        <v>840</v>
      </c>
      <c r="C1832" s="496" t="s">
        <v>831</v>
      </c>
      <c r="D1832" s="496" t="s">
        <v>522</v>
      </c>
      <c r="E1832" s="497">
        <v>2385.5475000000001</v>
      </c>
      <c r="F1832" s="498">
        <v>1.5361110604588675</v>
      </c>
      <c r="G1832" s="498">
        <v>6.8794836405479236</v>
      </c>
      <c r="H1832" s="498">
        <v>0.20466536088675658</v>
      </c>
      <c r="I1832" s="498">
        <v>3.5864167869220795E-2</v>
      </c>
      <c r="J1832" s="498">
        <v>1.568143413618886E-2</v>
      </c>
      <c r="K1832" s="498">
        <v>4.087413895552278E-3</v>
      </c>
      <c r="L1832" s="498">
        <v>3.8982923626546956E-2</v>
      </c>
      <c r="M1832" s="498">
        <v>0.12545162064473672</v>
      </c>
      <c r="N1832" s="498">
        <v>2.7249543343823589E-2</v>
      </c>
      <c r="O1832" s="499">
        <v>3664.4659000000001</v>
      </c>
      <c r="P1832" s="499">
        <v>16411.334999999999</v>
      </c>
      <c r="Q1832" s="499">
        <v>488.23893999999996</v>
      </c>
      <c r="R1832" s="499">
        <v>85.555676000000005</v>
      </c>
      <c r="S1832" s="499">
        <v>37.408805999999998</v>
      </c>
      <c r="T1832" s="499">
        <v>9.7507199999999994</v>
      </c>
      <c r="U1832" s="499">
        <v>92.995616000000027</v>
      </c>
      <c r="V1832" s="499">
        <v>299.27080000000007</v>
      </c>
      <c r="W1832" s="499">
        <v>65.005080000000007</v>
      </c>
    </row>
    <row r="1833" spans="1:23" customFormat="1" x14ac:dyDescent="0.3">
      <c r="A1833" s="225" t="s">
        <v>1167</v>
      </c>
      <c r="B1833" s="496" t="s">
        <v>840</v>
      </c>
      <c r="C1833" s="496" t="s">
        <v>831</v>
      </c>
      <c r="D1833" s="496" t="s">
        <v>524</v>
      </c>
      <c r="E1833" s="497">
        <v>2757.2690000000002</v>
      </c>
      <c r="F1833" s="498">
        <v>1.4563989585346948</v>
      </c>
      <c r="G1833" s="498">
        <v>7.1813040367116878</v>
      </c>
      <c r="H1833" s="498">
        <v>0.19385431018881361</v>
      </c>
      <c r="I1833" s="498">
        <v>3.8245613322457836E-2</v>
      </c>
      <c r="J1833" s="498">
        <v>1.6534301150885167E-2</v>
      </c>
      <c r="K1833" s="498">
        <v>4.4294038775324418E-3</v>
      </c>
      <c r="L1833" s="498">
        <v>4.1571421576929925E-2</v>
      </c>
      <c r="M1833" s="498">
        <v>0.1322744026788826</v>
      </c>
      <c r="N1833" s="498">
        <v>2.9529519970666624E-2</v>
      </c>
      <c r="O1833" s="499">
        <v>4015.6836999999996</v>
      </c>
      <c r="P1833" s="499">
        <v>19800.787</v>
      </c>
      <c r="Q1833" s="499">
        <v>534.50847999999996</v>
      </c>
      <c r="R1833" s="499">
        <v>105.453444</v>
      </c>
      <c r="S1833" s="499">
        <v>45.589515999999996</v>
      </c>
      <c r="T1833" s="499">
        <v>12.213058</v>
      </c>
      <c r="U1833" s="499">
        <v>114.623592</v>
      </c>
      <c r="V1833" s="499">
        <v>364.71610999999996</v>
      </c>
      <c r="W1833" s="499">
        <v>81.420829999999995</v>
      </c>
    </row>
    <row r="1834" spans="1:23" customFormat="1" x14ac:dyDescent="0.3">
      <c r="A1834" s="225" t="s">
        <v>1168</v>
      </c>
      <c r="B1834" s="496" t="s">
        <v>840</v>
      </c>
      <c r="C1834" s="496" t="s">
        <v>831</v>
      </c>
      <c r="D1834" s="496" t="s">
        <v>526</v>
      </c>
      <c r="E1834" s="497">
        <v>3170.252</v>
      </c>
      <c r="F1834" s="498">
        <v>1.1911668220696652</v>
      </c>
      <c r="G1834" s="498">
        <v>1.8610542631942195</v>
      </c>
      <c r="H1834" s="498">
        <v>0.15990138638821141</v>
      </c>
      <c r="I1834" s="498">
        <v>3.5771347198897754E-2</v>
      </c>
      <c r="J1834" s="498">
        <v>1.6395830047579815E-2</v>
      </c>
      <c r="K1834" s="498">
        <v>4.3738787957550377E-3</v>
      </c>
      <c r="L1834" s="498">
        <v>3.8882017580936783E-2</v>
      </c>
      <c r="M1834" s="498">
        <v>0.13116650032868049</v>
      </c>
      <c r="N1834" s="498">
        <v>2.915936335660383E-2</v>
      </c>
      <c r="O1834" s="499">
        <v>3776.299</v>
      </c>
      <c r="P1834" s="499">
        <v>5900.0110000000004</v>
      </c>
      <c r="Q1834" s="499">
        <v>506.92768999999998</v>
      </c>
      <c r="R1834" s="499">
        <v>113.40418500000001</v>
      </c>
      <c r="S1834" s="499">
        <v>51.978913000000006</v>
      </c>
      <c r="T1834" s="499">
        <v>13.866297999999999</v>
      </c>
      <c r="U1834" s="499">
        <v>123.26579399999999</v>
      </c>
      <c r="V1834" s="499">
        <v>415.83085999999997</v>
      </c>
      <c r="W1834" s="499">
        <v>92.442530000000005</v>
      </c>
    </row>
    <row r="1835" spans="1:23" customFormat="1" x14ac:dyDescent="0.3">
      <c r="A1835" s="225" t="s">
        <v>1169</v>
      </c>
      <c r="B1835" s="496" t="s">
        <v>840</v>
      </c>
      <c r="C1835" s="496" t="s">
        <v>831</v>
      </c>
      <c r="D1835" s="496" t="s">
        <v>528</v>
      </c>
      <c r="E1835" s="497">
        <v>3630.1869999999999</v>
      </c>
      <c r="F1835" s="498">
        <v>1.1435664884481158</v>
      </c>
      <c r="G1835" s="498">
        <v>1.861785632530776</v>
      </c>
      <c r="H1835" s="498">
        <v>0.15330338079002542</v>
      </c>
      <c r="I1835" s="498">
        <v>3.4873620560042777E-2</v>
      </c>
      <c r="J1835" s="498">
        <v>1.6064114603462576E-2</v>
      </c>
      <c r="K1835" s="498">
        <v>4.2408674814823589E-3</v>
      </c>
      <c r="L1835" s="498">
        <v>3.7906214748716797E-2</v>
      </c>
      <c r="M1835" s="498">
        <v>0.12851296641192314</v>
      </c>
      <c r="N1835" s="498">
        <v>2.8272590365179533E-2</v>
      </c>
      <c r="O1835" s="499">
        <v>4151.3602000000001</v>
      </c>
      <c r="P1835" s="499">
        <v>6758.63</v>
      </c>
      <c r="Q1835" s="499">
        <v>556.51994000000002</v>
      </c>
      <c r="R1835" s="499">
        <v>126.59776400000001</v>
      </c>
      <c r="S1835" s="499">
        <v>58.315739999999998</v>
      </c>
      <c r="T1835" s="499">
        <v>15.395142</v>
      </c>
      <c r="U1835" s="499">
        <v>137.60664799999998</v>
      </c>
      <c r="V1835" s="499">
        <v>466.52609999999999</v>
      </c>
      <c r="W1835" s="499">
        <v>102.63479</v>
      </c>
    </row>
    <row r="1836" spans="1:23" customFormat="1" x14ac:dyDescent="0.3">
      <c r="A1836" s="225" t="s">
        <v>1170</v>
      </c>
      <c r="B1836" s="496" t="s">
        <v>840</v>
      </c>
      <c r="C1836" s="496" t="s">
        <v>831</v>
      </c>
      <c r="D1836" s="496" t="s">
        <v>530</v>
      </c>
      <c r="E1836" s="497">
        <v>5130.8960000000006</v>
      </c>
      <c r="F1836" s="498">
        <v>0.95539336599299607</v>
      </c>
      <c r="G1836" s="498">
        <v>1.8617865183780764</v>
      </c>
      <c r="H1836" s="498">
        <v>0.12727274144710785</v>
      </c>
      <c r="I1836" s="498">
        <v>3.4814656543418539E-2</v>
      </c>
      <c r="J1836" s="498">
        <v>1.6064136556266196E-2</v>
      </c>
      <c r="K1836" s="498">
        <v>4.2408744983332336E-3</v>
      </c>
      <c r="L1836" s="498">
        <v>3.7842119972807862E-2</v>
      </c>
      <c r="M1836" s="498">
        <v>0.12851310375419808</v>
      </c>
      <c r="N1836" s="498">
        <v>2.8272636981922838E-2</v>
      </c>
      <c r="O1836" s="499">
        <v>4902.0240000000003</v>
      </c>
      <c r="P1836" s="499">
        <v>9552.6329999999998</v>
      </c>
      <c r="Q1836" s="499">
        <v>653.02319999999997</v>
      </c>
      <c r="R1836" s="499">
        <v>178.63038200000003</v>
      </c>
      <c r="S1836" s="499">
        <v>82.423414000000008</v>
      </c>
      <c r="T1836" s="499">
        <v>21.759485999999999</v>
      </c>
      <c r="U1836" s="499">
        <v>194.163982</v>
      </c>
      <c r="V1836" s="499">
        <v>659.38737000000003</v>
      </c>
      <c r="W1836" s="499">
        <v>145.06395999999998</v>
      </c>
    </row>
    <row r="1837" spans="1:23" customFormat="1" x14ac:dyDescent="0.3">
      <c r="A1837" s="225" t="s">
        <v>1171</v>
      </c>
      <c r="B1837" s="496" t="s">
        <v>840</v>
      </c>
      <c r="C1837" s="496" t="s">
        <v>831</v>
      </c>
      <c r="D1837" s="496" t="s">
        <v>532</v>
      </c>
      <c r="E1837" s="497">
        <v>6708.5329999999994</v>
      </c>
      <c r="F1837" s="498">
        <v>0.82009777696554531</v>
      </c>
      <c r="G1837" s="498">
        <v>1.6600526523459005</v>
      </c>
      <c r="H1837" s="498">
        <v>0.10883276865448827</v>
      </c>
      <c r="I1837" s="498">
        <v>3.0747498298063079E-2</v>
      </c>
      <c r="J1837" s="498">
        <v>1.6064139059910713E-2</v>
      </c>
      <c r="K1837" s="498">
        <v>4.2408790416623128E-3</v>
      </c>
      <c r="L1837" s="498">
        <v>3.3421285398760062E-2</v>
      </c>
      <c r="M1837" s="498">
        <v>0.12851311605681898</v>
      </c>
      <c r="N1837" s="498">
        <v>2.8272625326580342E-2</v>
      </c>
      <c r="O1837" s="499">
        <v>5501.6530000000002</v>
      </c>
      <c r="P1837" s="499">
        <v>11136.518</v>
      </c>
      <c r="Q1837" s="499">
        <v>730.10822000000007</v>
      </c>
      <c r="R1837" s="499">
        <v>206.27060699999998</v>
      </c>
      <c r="S1837" s="499">
        <v>107.766807</v>
      </c>
      <c r="T1837" s="499">
        <v>28.450077</v>
      </c>
      <c r="U1837" s="499">
        <v>224.207796</v>
      </c>
      <c r="V1837" s="499">
        <v>862.13447999999994</v>
      </c>
      <c r="W1837" s="499">
        <v>189.66783999999998</v>
      </c>
    </row>
    <row r="1838" spans="1:23" customFormat="1" x14ac:dyDescent="0.3">
      <c r="A1838" s="225" t="s">
        <v>1172</v>
      </c>
      <c r="B1838" s="496" t="s">
        <v>840</v>
      </c>
      <c r="C1838" s="496" t="s">
        <v>831</v>
      </c>
      <c r="D1838" s="496" t="s">
        <v>534</v>
      </c>
      <c r="E1838" s="497">
        <v>8410.5390000000007</v>
      </c>
      <c r="F1838" s="498">
        <v>0.74144120846476069</v>
      </c>
      <c r="G1838" s="498">
        <v>1.6045106027092912</v>
      </c>
      <c r="H1838" s="498">
        <v>9.8254501881508416E-2</v>
      </c>
      <c r="I1838" s="498">
        <v>2.9930381513004096E-2</v>
      </c>
      <c r="J1838" s="498">
        <v>1.6064094108593989E-2</v>
      </c>
      <c r="K1838" s="498">
        <v>4.2408732662674769E-3</v>
      </c>
      <c r="L1838" s="498">
        <v>3.253306833248143E-2</v>
      </c>
      <c r="M1838" s="498">
        <v>0.12851299185462431</v>
      </c>
      <c r="N1838" s="498">
        <v>2.8272561366162144E-2</v>
      </c>
      <c r="O1838" s="499">
        <v>6235.9202000000005</v>
      </c>
      <c r="P1838" s="499">
        <v>13494.799000000001</v>
      </c>
      <c r="Q1838" s="499">
        <v>826.37331999999992</v>
      </c>
      <c r="R1838" s="499">
        <v>251.73064099999999</v>
      </c>
      <c r="S1838" s="499">
        <v>135.10768999999999</v>
      </c>
      <c r="T1838" s="499">
        <v>35.668030000000002</v>
      </c>
      <c r="U1838" s="499">
        <v>273.62064000000004</v>
      </c>
      <c r="V1838" s="499">
        <v>1080.8635300000001</v>
      </c>
      <c r="W1838" s="499">
        <v>237.78748000000002</v>
      </c>
    </row>
    <row r="1839" spans="1:23" customFormat="1" x14ac:dyDescent="0.3">
      <c r="A1839" s="225" t="s">
        <v>1173</v>
      </c>
      <c r="B1839" s="496" t="s">
        <v>840</v>
      </c>
      <c r="C1839" s="496" t="s">
        <v>831</v>
      </c>
      <c r="D1839" s="496" t="s">
        <v>536</v>
      </c>
      <c r="E1839" s="497">
        <v>10255.458000000001</v>
      </c>
      <c r="F1839" s="498">
        <v>0.68646012689048108</v>
      </c>
      <c r="G1839" s="498">
        <v>1.6045113733584593</v>
      </c>
      <c r="H1839" s="498">
        <v>9.0648774535471752E-2</v>
      </c>
      <c r="I1839" s="498">
        <v>2.9913153951778647E-2</v>
      </c>
      <c r="J1839" s="498">
        <v>1.6064155301498965E-2</v>
      </c>
      <c r="K1839" s="498">
        <v>4.2408754440806055E-3</v>
      </c>
      <c r="L1839" s="498">
        <v>3.2514439628147269E-2</v>
      </c>
      <c r="M1839" s="498">
        <v>0.1285132365614485</v>
      </c>
      <c r="N1839" s="498">
        <v>2.8272670026048569E-2</v>
      </c>
      <c r="O1839" s="499">
        <v>7039.9629999999997</v>
      </c>
      <c r="P1839" s="499">
        <v>16454.999</v>
      </c>
      <c r="Q1839" s="499">
        <v>929.64470000000006</v>
      </c>
      <c r="R1839" s="499">
        <v>306.77309399999996</v>
      </c>
      <c r="S1839" s="499">
        <v>164.74526999999998</v>
      </c>
      <c r="T1839" s="499">
        <v>43.49212</v>
      </c>
      <c r="U1839" s="499">
        <v>333.45046999999994</v>
      </c>
      <c r="V1839" s="499">
        <v>1317.9620999999997</v>
      </c>
      <c r="W1839" s="499">
        <v>289.94918000000001</v>
      </c>
    </row>
    <row r="1840" spans="1:23" customFormat="1" x14ac:dyDescent="0.3">
      <c r="A1840" s="225" t="s">
        <v>1174</v>
      </c>
      <c r="B1840" s="496" t="s">
        <v>840</v>
      </c>
      <c r="C1840" s="496" t="s">
        <v>831</v>
      </c>
      <c r="D1840" s="496" t="s">
        <v>538</v>
      </c>
      <c r="E1840" s="497">
        <v>12037.855</v>
      </c>
      <c r="F1840" s="498">
        <v>0.64508220110642633</v>
      </c>
      <c r="G1840" s="498">
        <v>1.6045081951892592</v>
      </c>
      <c r="H1840" s="498">
        <v>8.4924922255667654E-2</v>
      </c>
      <c r="I1840" s="498">
        <v>2.990018678576872E-2</v>
      </c>
      <c r="J1840" s="498">
        <v>1.6064160101612789E-2</v>
      </c>
      <c r="K1840" s="498">
        <v>4.2408792928640528E-3</v>
      </c>
      <c r="L1840" s="498">
        <v>3.2500287966585412E-2</v>
      </c>
      <c r="M1840" s="498">
        <v>0.12851341040409608</v>
      </c>
      <c r="N1840" s="498">
        <v>2.8272616674648431E-2</v>
      </c>
      <c r="O1840" s="499">
        <v>7765.405999999999</v>
      </c>
      <c r="P1840" s="499">
        <v>19314.837</v>
      </c>
      <c r="Q1840" s="499">
        <v>1022.3139000000001</v>
      </c>
      <c r="R1840" s="499">
        <v>359.93411299999991</v>
      </c>
      <c r="S1840" s="499">
        <v>193.37803</v>
      </c>
      <c r="T1840" s="499">
        <v>51.051090000000002</v>
      </c>
      <c r="U1840" s="499">
        <v>391.23375400000003</v>
      </c>
      <c r="V1840" s="499">
        <v>1547.0258000000001</v>
      </c>
      <c r="W1840" s="499">
        <v>340.34165999999999</v>
      </c>
    </row>
    <row r="1841" spans="1:23" customFormat="1" x14ac:dyDescent="0.3">
      <c r="A1841" s="225" t="s">
        <v>1175</v>
      </c>
      <c r="B1841" s="496" t="s">
        <v>840</v>
      </c>
      <c r="C1841" s="496" t="s">
        <v>831</v>
      </c>
      <c r="D1841" s="496" t="s">
        <v>540</v>
      </c>
      <c r="E1841" s="497">
        <v>14156.651000000002</v>
      </c>
      <c r="F1841" s="498">
        <v>0.61281541799681294</v>
      </c>
      <c r="G1841" s="498">
        <v>1.6045125361923522</v>
      </c>
      <c r="H1841" s="498">
        <v>8.0461360529407694E-2</v>
      </c>
      <c r="I1841" s="498">
        <v>2.9890031477077448E-2</v>
      </c>
      <c r="J1841" s="498">
        <v>1.6064155992826266E-2</v>
      </c>
      <c r="K1841" s="498">
        <v>4.2408737772796686E-3</v>
      </c>
      <c r="L1841" s="498">
        <v>3.2489313468277208E-2</v>
      </c>
      <c r="M1841" s="498">
        <v>0.12851337509132632</v>
      </c>
      <c r="N1841" s="498">
        <v>2.8272611933429732E-2</v>
      </c>
      <c r="O1841" s="499">
        <v>8675.4140000000007</v>
      </c>
      <c r="P1841" s="499">
        <v>22714.524000000001</v>
      </c>
      <c r="Q1841" s="499">
        <v>1139.0634</v>
      </c>
      <c r="R1841" s="499">
        <v>423.14274399999999</v>
      </c>
      <c r="S1841" s="499">
        <v>227.41464999999999</v>
      </c>
      <c r="T1841" s="499">
        <v>60.036570000000005</v>
      </c>
      <c r="U1841" s="499">
        <v>459.93987200000004</v>
      </c>
      <c r="V1841" s="499">
        <v>1819.3190000000002</v>
      </c>
      <c r="W1841" s="499">
        <v>400.24549999999999</v>
      </c>
    </row>
    <row r="1842" spans="1:23" customFormat="1" x14ac:dyDescent="0.3">
      <c r="A1842" s="225" t="s">
        <v>1176</v>
      </c>
      <c r="B1842" s="496" t="s">
        <v>840</v>
      </c>
      <c r="C1842" s="496" t="s">
        <v>831</v>
      </c>
      <c r="D1842" s="496" t="s">
        <v>542</v>
      </c>
      <c r="E1842" s="497">
        <v>16173.835999999999</v>
      </c>
      <c r="F1842" s="498">
        <v>0.58694820449521079</v>
      </c>
      <c r="G1842" s="498">
        <v>1.604508849972264</v>
      </c>
      <c r="H1842" s="498">
        <v>7.6883096873246404E-2</v>
      </c>
      <c r="I1842" s="498">
        <v>2.9881980069539474E-2</v>
      </c>
      <c r="J1842" s="498">
        <v>1.6064111816145532E-2</v>
      </c>
      <c r="K1842" s="498">
        <v>4.2408714914631256E-3</v>
      </c>
      <c r="L1842" s="498">
        <v>3.24805161867599E-2</v>
      </c>
      <c r="M1842" s="498">
        <v>0.12851313071308501</v>
      </c>
      <c r="N1842" s="498">
        <v>2.8272624997557783E-2</v>
      </c>
      <c r="O1842" s="499">
        <v>9493.2040000000015</v>
      </c>
      <c r="P1842" s="499">
        <v>25951.063000000002</v>
      </c>
      <c r="Q1842" s="499">
        <v>1243.4946</v>
      </c>
      <c r="R1842" s="499">
        <v>483.30624500000005</v>
      </c>
      <c r="S1842" s="499">
        <v>259.81831</v>
      </c>
      <c r="T1842" s="499">
        <v>68.591159999999988</v>
      </c>
      <c r="U1842" s="499">
        <v>525.33454199999994</v>
      </c>
      <c r="V1842" s="499">
        <v>2078.5502999999999</v>
      </c>
      <c r="W1842" s="499">
        <v>457.27679999999998</v>
      </c>
    </row>
    <row r="1843" spans="1:23" customFormat="1" x14ac:dyDescent="0.3">
      <c r="A1843" s="225" t="s">
        <v>1177</v>
      </c>
      <c r="B1843" s="496" t="s">
        <v>840</v>
      </c>
      <c r="C1843" s="496" t="s">
        <v>831</v>
      </c>
      <c r="D1843" s="496" t="s">
        <v>544</v>
      </c>
      <c r="E1843" s="497">
        <v>18310.814000000002</v>
      </c>
      <c r="F1843" s="498">
        <v>0.56574945275507682</v>
      </c>
      <c r="G1843" s="498">
        <v>1.6045097722034638</v>
      </c>
      <c r="H1843" s="498">
        <v>7.3950622839596303E-2</v>
      </c>
      <c r="I1843" s="498">
        <v>2.9875362231302226E-2</v>
      </c>
      <c r="J1843" s="498">
        <v>1.6064142751927902E-2</v>
      </c>
      <c r="K1843" s="498">
        <v>4.2408791875664289E-3</v>
      </c>
      <c r="L1843" s="498">
        <v>3.247331735224878E-2</v>
      </c>
      <c r="M1843" s="498">
        <v>0.12851339104859016</v>
      </c>
      <c r="N1843" s="498">
        <v>2.8272658987197403E-2</v>
      </c>
      <c r="O1843" s="499">
        <v>10359.333000000001</v>
      </c>
      <c r="P1843" s="499">
        <v>29379.879999999997</v>
      </c>
      <c r="Q1843" s="499">
        <v>1354.0961</v>
      </c>
      <c r="R1843" s="499">
        <v>547.04220100000009</v>
      </c>
      <c r="S1843" s="499">
        <v>294.14753000000002</v>
      </c>
      <c r="T1843" s="499">
        <v>77.653949999999995</v>
      </c>
      <c r="U1843" s="499">
        <v>594.61287399999992</v>
      </c>
      <c r="V1843" s="499">
        <v>2353.1847999999995</v>
      </c>
      <c r="W1843" s="499">
        <v>517.69540000000006</v>
      </c>
    </row>
    <row r="1844" spans="1:23" customFormat="1" x14ac:dyDescent="0.3">
      <c r="A1844" s="225" t="s">
        <v>1178</v>
      </c>
      <c r="B1844" s="496" t="s">
        <v>840</v>
      </c>
      <c r="C1844" s="496" t="s">
        <v>831</v>
      </c>
      <c r="D1844" s="496" t="s">
        <v>546</v>
      </c>
      <c r="E1844" s="497">
        <v>20556.150000000001</v>
      </c>
      <c r="F1844" s="498">
        <v>0.54805792913556284</v>
      </c>
      <c r="G1844" s="498">
        <v>1.6045071669549014</v>
      </c>
      <c r="H1844" s="498">
        <v>7.1503350578780545E-2</v>
      </c>
      <c r="I1844" s="498">
        <v>2.9869685714494203E-2</v>
      </c>
      <c r="J1844" s="498">
        <v>1.6064095173463903E-2</v>
      </c>
      <c r="K1844" s="498">
        <v>4.2408646560761617E-3</v>
      </c>
      <c r="L1844" s="498">
        <v>3.24671480311245E-2</v>
      </c>
      <c r="M1844" s="498">
        <v>0.12851297543557524</v>
      </c>
      <c r="N1844" s="498">
        <v>2.8272565631210125E-2</v>
      </c>
      <c r="O1844" s="499">
        <v>11265.961000000001</v>
      </c>
      <c r="P1844" s="499">
        <v>32982.49</v>
      </c>
      <c r="Q1844" s="499">
        <v>1469.8335999999999</v>
      </c>
      <c r="R1844" s="499">
        <v>614.00574000000006</v>
      </c>
      <c r="S1844" s="499">
        <v>330.21595000000002</v>
      </c>
      <c r="T1844" s="499">
        <v>87.175849999999997</v>
      </c>
      <c r="U1844" s="499">
        <v>667.39956499999994</v>
      </c>
      <c r="V1844" s="499">
        <v>2641.732</v>
      </c>
      <c r="W1844" s="499">
        <v>581.17510000000004</v>
      </c>
    </row>
    <row r="1845" spans="1:23" customFormat="1" x14ac:dyDescent="0.3">
      <c r="A1845" s="225" t="s">
        <v>1179</v>
      </c>
      <c r="B1845" s="496" t="s">
        <v>840</v>
      </c>
      <c r="C1845" s="496" t="s">
        <v>831</v>
      </c>
      <c r="D1845" s="496" t="s">
        <v>548</v>
      </c>
      <c r="E1845" s="497">
        <v>21717.319000000003</v>
      </c>
      <c r="F1845" s="498">
        <v>0.53307201501253443</v>
      </c>
      <c r="G1845" s="498">
        <v>1.6045106672697487</v>
      </c>
      <c r="H1845" s="498">
        <v>6.9430292017168396E-2</v>
      </c>
      <c r="I1845" s="498">
        <v>2.9864957410258606E-2</v>
      </c>
      <c r="J1845" s="498">
        <v>1.6064097506695001E-2</v>
      </c>
      <c r="K1845" s="498">
        <v>4.2408637088215163E-3</v>
      </c>
      <c r="L1845" s="498">
        <v>3.2462041654404937E-2</v>
      </c>
      <c r="M1845" s="498">
        <v>0.12851277821171203</v>
      </c>
      <c r="N1845" s="498">
        <v>2.8272582817427873E-2</v>
      </c>
      <c r="O1845" s="499">
        <v>11576.895</v>
      </c>
      <c r="P1845" s="499">
        <v>34845.67</v>
      </c>
      <c r="Q1845" s="499">
        <v>1507.8397999999997</v>
      </c>
      <c r="R1845" s="499">
        <v>648.58680700000014</v>
      </c>
      <c r="S1845" s="499">
        <v>348.86913000000004</v>
      </c>
      <c r="T1845" s="499">
        <v>92.100189999999998</v>
      </c>
      <c r="U1845" s="499">
        <v>704.9885139999999</v>
      </c>
      <c r="V1845" s="499">
        <v>2790.953</v>
      </c>
      <c r="W1845" s="499">
        <v>614.00469999999996</v>
      </c>
    </row>
    <row r="1846" spans="1:23" customFormat="1" x14ac:dyDescent="0.3">
      <c r="A1846" s="225" t="s">
        <v>1180</v>
      </c>
      <c r="B1846" s="496" t="s">
        <v>840</v>
      </c>
      <c r="C1846" s="496" t="s">
        <v>831</v>
      </c>
      <c r="D1846" s="496" t="s">
        <v>550</v>
      </c>
      <c r="E1846" s="497">
        <v>24433.576000000001</v>
      </c>
      <c r="F1846" s="498">
        <v>0.51757155808875455</v>
      </c>
      <c r="G1846" s="498">
        <v>1.5807825264709514</v>
      </c>
      <c r="H1846" s="498">
        <v>6.7318435091122147E-2</v>
      </c>
      <c r="I1846" s="498">
        <v>2.9566352014948609E-2</v>
      </c>
      <c r="J1846" s="498">
        <v>1.6064141818618774E-2</v>
      </c>
      <c r="K1846" s="498">
        <v>4.2408692039184103E-3</v>
      </c>
      <c r="L1846" s="498">
        <v>3.2137468211775468E-2</v>
      </c>
      <c r="M1846" s="498">
        <v>0.1285129446463342</v>
      </c>
      <c r="N1846" s="498">
        <v>2.8272615518907262E-2</v>
      </c>
      <c r="O1846" s="499">
        <v>12646.124</v>
      </c>
      <c r="P1846" s="499">
        <v>38624.170000000006</v>
      </c>
      <c r="Q1846" s="499">
        <v>1644.8301000000001</v>
      </c>
      <c r="R1846" s="499">
        <v>722.41170899999997</v>
      </c>
      <c r="S1846" s="499">
        <v>392.50443000000001</v>
      </c>
      <c r="T1846" s="499">
        <v>103.61959999999999</v>
      </c>
      <c r="U1846" s="499">
        <v>785.23327200000006</v>
      </c>
      <c r="V1846" s="499">
        <v>3140.0308</v>
      </c>
      <c r="W1846" s="499">
        <v>690.80110000000002</v>
      </c>
    </row>
    <row r="1847" spans="1:23" customFormat="1" x14ac:dyDescent="0.3">
      <c r="A1847" s="225" t="s">
        <v>1181</v>
      </c>
      <c r="B1847" s="496" t="s">
        <v>840</v>
      </c>
      <c r="C1847" s="496" t="s">
        <v>831</v>
      </c>
      <c r="D1847" s="496" t="s">
        <v>552</v>
      </c>
      <c r="E1847" s="497">
        <v>26928.22</v>
      </c>
      <c r="F1847" s="498">
        <v>0.50641873098184731</v>
      </c>
      <c r="G1847" s="498">
        <v>1.5807825396554247</v>
      </c>
      <c r="H1847" s="498">
        <v>6.5775636117054892E-2</v>
      </c>
      <c r="I1847" s="498">
        <v>2.956287563752821E-2</v>
      </c>
      <c r="J1847" s="498">
        <v>1.6064106353854801E-2</v>
      </c>
      <c r="K1847" s="498">
        <v>4.240866644731809E-3</v>
      </c>
      <c r="L1847" s="498">
        <v>3.2133635494659502E-2</v>
      </c>
      <c r="M1847" s="498">
        <v>0.12851285008812316</v>
      </c>
      <c r="N1847" s="498">
        <v>2.8272585414112036E-2</v>
      </c>
      <c r="O1847" s="499">
        <v>13636.955</v>
      </c>
      <c r="P1847" s="499">
        <v>42567.66</v>
      </c>
      <c r="Q1847" s="499">
        <v>1771.2208000000001</v>
      </c>
      <c r="R1847" s="499">
        <v>796.07561899999996</v>
      </c>
      <c r="S1847" s="499">
        <v>432.57778999999999</v>
      </c>
      <c r="T1847" s="499">
        <v>114.19899000000001</v>
      </c>
      <c r="U1847" s="499">
        <v>865.30160599999988</v>
      </c>
      <c r="V1847" s="499">
        <v>3460.6223</v>
      </c>
      <c r="W1847" s="499">
        <v>761.33040000000005</v>
      </c>
    </row>
    <row r="1848" spans="1:23" customFormat="1" x14ac:dyDescent="0.3">
      <c r="A1848" s="225" t="s">
        <v>1182</v>
      </c>
      <c r="B1848" s="496" t="s">
        <v>840</v>
      </c>
      <c r="C1848" s="496" t="s">
        <v>831</v>
      </c>
      <c r="D1848" s="496" t="s">
        <v>554</v>
      </c>
      <c r="E1848" s="497">
        <v>29359.32</v>
      </c>
      <c r="F1848" s="498">
        <v>0.44885733048313103</v>
      </c>
      <c r="G1848" s="498">
        <v>1.1376864314296107</v>
      </c>
      <c r="H1848" s="498">
        <v>5.8398437021020926E-2</v>
      </c>
      <c r="I1848" s="498">
        <v>2.066465401787235E-2</v>
      </c>
      <c r="J1848" s="498">
        <v>1.6064129210077074E-2</v>
      </c>
      <c r="K1848" s="498">
        <v>4.240872745009081E-3</v>
      </c>
      <c r="L1848" s="498">
        <v>2.2461685829235831E-2</v>
      </c>
      <c r="M1848" s="498">
        <v>0.12851297305250942</v>
      </c>
      <c r="N1848" s="498">
        <v>2.8272626886453777E-2</v>
      </c>
      <c r="O1848" s="499">
        <v>13178.145999999999</v>
      </c>
      <c r="P1848" s="499">
        <v>33401.699999999997</v>
      </c>
      <c r="Q1848" s="499">
        <v>1714.5384000000001</v>
      </c>
      <c r="R1848" s="499">
        <v>606.70019000000002</v>
      </c>
      <c r="S1848" s="499">
        <v>471.63191000000006</v>
      </c>
      <c r="T1848" s="499">
        <v>124.50914000000002</v>
      </c>
      <c r="U1848" s="499">
        <v>659.45982200000014</v>
      </c>
      <c r="V1848" s="499">
        <v>3773.0535000000004</v>
      </c>
      <c r="W1848" s="499">
        <v>830.06510000000014</v>
      </c>
    </row>
    <row r="1849" spans="1:23" customFormat="1" x14ac:dyDescent="0.3">
      <c r="A1849" s="225" t="s">
        <v>1183</v>
      </c>
      <c r="B1849" s="496" t="s">
        <v>840</v>
      </c>
      <c r="C1849" s="496" t="s">
        <v>831</v>
      </c>
      <c r="D1849" s="496" t="s">
        <v>556</v>
      </c>
      <c r="E1849" s="497">
        <v>29928.369999999995</v>
      </c>
      <c r="F1849" s="498">
        <v>0.44885668681588742</v>
      </c>
      <c r="G1849" s="498">
        <v>1.1376824063589164</v>
      </c>
      <c r="H1849" s="498">
        <v>5.8398339100993485E-2</v>
      </c>
      <c r="I1849" s="498">
        <v>2.0664640740541508E-2</v>
      </c>
      <c r="J1849" s="498">
        <v>1.6064102054338409E-2</v>
      </c>
      <c r="K1849" s="498">
        <v>4.2408657738460202E-3</v>
      </c>
      <c r="L1849" s="498">
        <v>2.2461638271646607E-2</v>
      </c>
      <c r="M1849" s="498">
        <v>0.12851295610151844</v>
      </c>
      <c r="N1849" s="498">
        <v>2.8272588851313989E-2</v>
      </c>
      <c r="O1849" s="499">
        <v>13433.548999999999</v>
      </c>
      <c r="P1849" s="499">
        <v>34048.979999999996</v>
      </c>
      <c r="Q1849" s="499">
        <v>1747.7671</v>
      </c>
      <c r="R1849" s="499">
        <v>618.45901400000014</v>
      </c>
      <c r="S1849" s="499">
        <v>480.77238999999997</v>
      </c>
      <c r="T1849" s="499">
        <v>126.9222</v>
      </c>
      <c r="U1849" s="499">
        <v>672.24022100000002</v>
      </c>
      <c r="V1849" s="499">
        <v>3846.1833000000006</v>
      </c>
      <c r="W1849" s="499">
        <v>846.15249999999992</v>
      </c>
    </row>
    <row r="1850" spans="1:23" customFormat="1" x14ac:dyDescent="0.3">
      <c r="A1850" s="225" t="s">
        <v>1184</v>
      </c>
      <c r="B1850" s="496" t="s">
        <v>840</v>
      </c>
      <c r="C1850" s="496" t="s">
        <v>831</v>
      </c>
      <c r="D1850" s="496" t="s">
        <v>558</v>
      </c>
      <c r="E1850" s="497">
        <v>30969.96</v>
      </c>
      <c r="F1850" s="498">
        <v>0.44885747350012722</v>
      </c>
      <c r="G1850" s="498">
        <v>1.1376860028233811</v>
      </c>
      <c r="H1850" s="498">
        <v>5.8398399610461241E-2</v>
      </c>
      <c r="I1850" s="498">
        <v>2.0664664339250037E-2</v>
      </c>
      <c r="J1850" s="498">
        <v>1.6064126334034659E-2</v>
      </c>
      <c r="K1850" s="498">
        <v>4.2408734141083822E-3</v>
      </c>
      <c r="L1850" s="498">
        <v>2.2461647674068681E-2</v>
      </c>
      <c r="M1850" s="498">
        <v>0.12851306233524357</v>
      </c>
      <c r="N1850" s="498">
        <v>2.8272655179406109E-2</v>
      </c>
      <c r="O1850" s="499">
        <v>13901.098</v>
      </c>
      <c r="P1850" s="499">
        <v>35234.089999999997</v>
      </c>
      <c r="Q1850" s="499">
        <v>1808.5961000000002</v>
      </c>
      <c r="R1850" s="499">
        <v>639.98382800000002</v>
      </c>
      <c r="S1850" s="499">
        <v>497.50534999999996</v>
      </c>
      <c r="T1850" s="499">
        <v>131.33968000000002</v>
      </c>
      <c r="U1850" s="499">
        <v>695.63633000000004</v>
      </c>
      <c r="V1850" s="499">
        <v>3980.0443999999998</v>
      </c>
      <c r="W1850" s="499">
        <v>875.60299999999995</v>
      </c>
    </row>
    <row r="1851" spans="1:23" customFormat="1" x14ac:dyDescent="0.3">
      <c r="A1851" s="225" t="s">
        <v>1185</v>
      </c>
      <c r="B1851" s="496" t="s">
        <v>840</v>
      </c>
      <c r="C1851" s="496" t="s">
        <v>1186</v>
      </c>
      <c r="D1851" s="496" t="s">
        <v>1187</v>
      </c>
      <c r="E1851" s="497">
        <v>784560.9031</v>
      </c>
      <c r="F1851" s="498">
        <v>0.77714579941575979</v>
      </c>
      <c r="G1851" s="498">
        <v>2.6866565147694264</v>
      </c>
      <c r="H1851" s="498">
        <v>0.14377448309786925</v>
      </c>
      <c r="I1851" s="498">
        <v>6.7303711726340823E-2</v>
      </c>
      <c r="J1851" s="498">
        <v>1.7361111303635646E-2</v>
      </c>
      <c r="K1851" s="498">
        <v>4.7531043840769744E-3</v>
      </c>
      <c r="L1851" s="498">
        <v>7.3156466412250418E-2</v>
      </c>
      <c r="M1851" s="498">
        <v>0.1388889513133324</v>
      </c>
      <c r="N1851" s="498">
        <v>3.1687534940587327E-2</v>
      </c>
      <c r="O1851" s="499">
        <v>609718.21022999997</v>
      </c>
      <c r="P1851" s="499">
        <v>2107845.6615469996</v>
      </c>
      <c r="Q1851" s="499">
        <v>112799.83830199999</v>
      </c>
      <c r="R1851" s="499">
        <v>52803.860854000013</v>
      </c>
      <c r="S1851" s="499">
        <v>13620.8491632</v>
      </c>
      <c r="T1851" s="499">
        <v>3729.0998681000001</v>
      </c>
      <c r="U1851" s="499">
        <v>57395.703356000005</v>
      </c>
      <c r="V1851" s="499">
        <v>108966.841073</v>
      </c>
      <c r="W1851" s="499">
        <v>24860.801029999999</v>
      </c>
    </row>
    <row r="1852" spans="1:23" customFormat="1" x14ac:dyDescent="0.3">
      <c r="A1852" s="225" t="s">
        <v>1188</v>
      </c>
      <c r="B1852" s="496" t="s">
        <v>840</v>
      </c>
      <c r="C1852" s="496" t="s">
        <v>1186</v>
      </c>
      <c r="D1852" s="496" t="s">
        <v>500</v>
      </c>
      <c r="E1852" s="497">
        <v>649.21559999999999</v>
      </c>
      <c r="F1852" s="498">
        <v>7.7395444286921009</v>
      </c>
      <c r="G1852" s="498">
        <v>32.193662241018231</v>
      </c>
      <c r="H1852" s="498">
        <v>1.4058087205544658</v>
      </c>
      <c r="I1852" s="498">
        <v>1.2776340186526634</v>
      </c>
      <c r="J1852" s="498">
        <v>1.7394377461046839E-2</v>
      </c>
      <c r="K1852" s="498">
        <v>4.7663951698018346E-3</v>
      </c>
      <c r="L1852" s="498">
        <v>1.38873770901377</v>
      </c>
      <c r="M1852" s="498">
        <v>0.13915502492546389</v>
      </c>
      <c r="N1852" s="498">
        <v>3.1776084863025474E-2</v>
      </c>
      <c r="O1852" s="499">
        <v>5024.6329799999994</v>
      </c>
      <c r="P1852" s="499">
        <v>20900.627747999995</v>
      </c>
      <c r="Q1852" s="499">
        <v>912.6729519999999</v>
      </c>
      <c r="R1852" s="499">
        <v>829.45993599999997</v>
      </c>
      <c r="S1852" s="499">
        <v>11.2927012</v>
      </c>
      <c r="T1852" s="499">
        <v>3.0944180999999999</v>
      </c>
      <c r="U1852" s="499">
        <v>901.59018500000013</v>
      </c>
      <c r="V1852" s="499">
        <v>90.341612999999995</v>
      </c>
      <c r="W1852" s="499">
        <v>20.629530000000003</v>
      </c>
    </row>
    <row r="1853" spans="1:23" customFormat="1" x14ac:dyDescent="0.3">
      <c r="A1853" s="225" t="s">
        <v>1189</v>
      </c>
      <c r="B1853" s="496" t="s">
        <v>840</v>
      </c>
      <c r="C1853" s="496" t="s">
        <v>1186</v>
      </c>
      <c r="D1853" s="496" t="s">
        <v>502</v>
      </c>
      <c r="E1853" s="497">
        <v>1029.2164</v>
      </c>
      <c r="F1853" s="498">
        <v>7.3340189487847249</v>
      </c>
      <c r="G1853" s="498">
        <v>28.587489783489652</v>
      </c>
      <c r="H1853" s="498">
        <v>1.3294846836875125</v>
      </c>
      <c r="I1853" s="498">
        <v>0.85991209914649613</v>
      </c>
      <c r="J1853" s="498">
        <v>1.728279106318166E-2</v>
      </c>
      <c r="K1853" s="498">
        <v>4.7218233211208053E-3</v>
      </c>
      <c r="L1853" s="498">
        <v>0.93468909356671726</v>
      </c>
      <c r="M1853" s="498">
        <v>0.13826231295964581</v>
      </c>
      <c r="N1853" s="498">
        <v>3.1478958166620739E-2</v>
      </c>
      <c r="O1853" s="499">
        <v>7548.2925799999994</v>
      </c>
      <c r="P1853" s="499">
        <v>29422.713319999999</v>
      </c>
      <c r="Q1853" s="499">
        <v>1368.3274400000003</v>
      </c>
      <c r="R1853" s="499">
        <v>885.03563499999984</v>
      </c>
      <c r="S1853" s="499">
        <v>17.787732000000002</v>
      </c>
      <c r="T1853" s="499">
        <v>4.8597779999999995</v>
      </c>
      <c r="U1853" s="499">
        <v>961.99734399999988</v>
      </c>
      <c r="V1853" s="499">
        <v>142.30184</v>
      </c>
      <c r="W1853" s="499">
        <v>32.39866</v>
      </c>
    </row>
    <row r="1854" spans="1:23" customFormat="1" x14ac:dyDescent="0.3">
      <c r="A1854" s="225" t="s">
        <v>1190</v>
      </c>
      <c r="B1854" s="496" t="s">
        <v>840</v>
      </c>
      <c r="C1854" s="496" t="s">
        <v>1186</v>
      </c>
      <c r="D1854" s="496" t="s">
        <v>504</v>
      </c>
      <c r="E1854" s="497">
        <v>1502.6759999999999</v>
      </c>
      <c r="F1854" s="498">
        <v>7.1803775331475315</v>
      </c>
      <c r="G1854" s="498">
        <v>21.996524619412309</v>
      </c>
      <c r="H1854" s="498">
        <v>1.2568012066473411</v>
      </c>
      <c r="I1854" s="498">
        <v>0.86875394296574915</v>
      </c>
      <c r="J1854" s="498">
        <v>1.7493024444391207E-2</v>
      </c>
      <c r="K1854" s="498">
        <v>4.8058031139114488E-3</v>
      </c>
      <c r="L1854" s="498">
        <v>0.94430019711501356</v>
      </c>
      <c r="M1854" s="498">
        <v>0.13994459218088262</v>
      </c>
      <c r="N1854" s="498">
        <v>3.2038869323793018E-2</v>
      </c>
      <c r="O1854" s="499">
        <v>10789.780989999999</v>
      </c>
      <c r="P1854" s="499">
        <v>33053.649629000007</v>
      </c>
      <c r="Q1854" s="499">
        <v>1888.5650099999998</v>
      </c>
      <c r="R1854" s="499">
        <v>1305.4557</v>
      </c>
      <c r="S1854" s="499">
        <v>26.286348</v>
      </c>
      <c r="T1854" s="499">
        <v>7.221565</v>
      </c>
      <c r="U1854" s="499">
        <v>1418.977243</v>
      </c>
      <c r="V1854" s="499">
        <v>210.29137999999998</v>
      </c>
      <c r="W1854" s="499">
        <v>48.144039999999997</v>
      </c>
    </row>
    <row r="1855" spans="1:23" customFormat="1" x14ac:dyDescent="0.3">
      <c r="A1855" s="225" t="s">
        <v>1191</v>
      </c>
      <c r="B1855" s="496" t="s">
        <v>840</v>
      </c>
      <c r="C1855" s="496" t="s">
        <v>1186</v>
      </c>
      <c r="D1855" s="496" t="s">
        <v>506</v>
      </c>
      <c r="E1855" s="497">
        <v>2046.5700999999999</v>
      </c>
      <c r="F1855" s="498">
        <v>7.0602226329799311</v>
      </c>
      <c r="G1855" s="498">
        <v>22.025985178812103</v>
      </c>
      <c r="H1855" s="498">
        <v>1.2226733401411465</v>
      </c>
      <c r="I1855" s="498">
        <v>0.86984964404590892</v>
      </c>
      <c r="J1855" s="498">
        <v>1.7526349573855304E-2</v>
      </c>
      <c r="K1855" s="498">
        <v>4.8191019696808817E-3</v>
      </c>
      <c r="L1855" s="498">
        <v>0.94549115908612169</v>
      </c>
      <c r="M1855" s="498">
        <v>0.14021089236083339</v>
      </c>
      <c r="N1855" s="498">
        <v>3.2127528883569637E-2</v>
      </c>
      <c r="O1855" s="499">
        <v>14449.240540000001</v>
      </c>
      <c r="P1855" s="499">
        <v>45077.722690000002</v>
      </c>
      <c r="Q1855" s="499">
        <v>2502.2867000000001</v>
      </c>
      <c r="R1855" s="499">
        <v>1780.2082730000002</v>
      </c>
      <c r="S1855" s="499">
        <v>35.868903000000003</v>
      </c>
      <c r="T1855" s="499">
        <v>9.8626299999999993</v>
      </c>
      <c r="U1855" s="499">
        <v>1935.0139359999998</v>
      </c>
      <c r="V1855" s="499">
        <v>286.95142000000004</v>
      </c>
      <c r="W1855" s="499">
        <v>65.751239999999996</v>
      </c>
    </row>
    <row r="1856" spans="1:23" customFormat="1" x14ac:dyDescent="0.3">
      <c r="A1856" s="225" t="s">
        <v>1192</v>
      </c>
      <c r="B1856" s="496" t="s">
        <v>840</v>
      </c>
      <c r="C1856" s="496" t="s">
        <v>1186</v>
      </c>
      <c r="D1856" s="496" t="s">
        <v>508</v>
      </c>
      <c r="E1856" s="497">
        <v>2696.1610000000001</v>
      </c>
      <c r="F1856" s="498">
        <v>6.937569191899148</v>
      </c>
      <c r="G1856" s="498">
        <v>21.8993358519762</v>
      </c>
      <c r="H1856" s="498">
        <v>1.2185713241902096</v>
      </c>
      <c r="I1856" s="498">
        <v>0.86309991910720463</v>
      </c>
      <c r="J1856" s="498">
        <v>1.7383003463072123E-2</v>
      </c>
      <c r="K1856" s="498">
        <v>4.7618499043640197E-3</v>
      </c>
      <c r="L1856" s="498">
        <v>0.93815885290233036</v>
      </c>
      <c r="M1856" s="498">
        <v>0.13906395426682605</v>
      </c>
      <c r="N1856" s="498">
        <v>3.1745819333489356E-2</v>
      </c>
      <c r="O1856" s="499">
        <v>18704.803489999998</v>
      </c>
      <c r="P1856" s="499">
        <v>59044.135250000007</v>
      </c>
      <c r="Q1856" s="499">
        <v>3285.4644800000001</v>
      </c>
      <c r="R1856" s="499">
        <v>2327.056341</v>
      </c>
      <c r="S1856" s="499">
        <v>46.867376</v>
      </c>
      <c r="T1856" s="499">
        <v>12.838714</v>
      </c>
      <c r="U1856" s="499">
        <v>2529.4273109999999</v>
      </c>
      <c r="V1856" s="499">
        <v>374.93880999999999</v>
      </c>
      <c r="W1856" s="499">
        <v>85.591840000000005</v>
      </c>
    </row>
    <row r="1857" spans="1:23" customFormat="1" x14ac:dyDescent="0.3">
      <c r="A1857" s="225" t="s">
        <v>1193</v>
      </c>
      <c r="B1857" s="496" t="s">
        <v>840</v>
      </c>
      <c r="C1857" s="496" t="s">
        <v>1186</v>
      </c>
      <c r="D1857" s="496" t="s">
        <v>510</v>
      </c>
      <c r="E1857" s="497">
        <v>3489.1660000000002</v>
      </c>
      <c r="F1857" s="498">
        <v>6.853317010425986</v>
      </c>
      <c r="G1857" s="498">
        <v>21.825561446488933</v>
      </c>
      <c r="H1857" s="498">
        <v>1.2131674617945949</v>
      </c>
      <c r="I1857" s="498">
        <v>0.85913123164676042</v>
      </c>
      <c r="J1857" s="498">
        <v>1.7299510828662209E-2</v>
      </c>
      <c r="K1857" s="498">
        <v>4.7285081879165384E-3</v>
      </c>
      <c r="L1857" s="498">
        <v>0.93384198487546888</v>
      </c>
      <c r="M1857" s="498">
        <v>0.13839605223712484</v>
      </c>
      <c r="N1857" s="498">
        <v>3.1523478676566269E-2</v>
      </c>
      <c r="O1857" s="499">
        <v>23912.360699999997</v>
      </c>
      <c r="P1857" s="499">
        <v>76153.006930000003</v>
      </c>
      <c r="Q1857" s="499">
        <v>4232.9426599999997</v>
      </c>
      <c r="R1857" s="499">
        <v>2997.6514830000006</v>
      </c>
      <c r="S1857" s="499">
        <v>60.360865000000004</v>
      </c>
      <c r="T1857" s="499">
        <v>16.498549999999998</v>
      </c>
      <c r="U1857" s="499">
        <v>3258.3297030000003</v>
      </c>
      <c r="V1857" s="499">
        <v>482.88679999999999</v>
      </c>
      <c r="W1857" s="499">
        <v>109.99065000000002</v>
      </c>
    </row>
    <row r="1858" spans="1:23" customFormat="1" x14ac:dyDescent="0.3">
      <c r="A1858" s="225" t="s">
        <v>1194</v>
      </c>
      <c r="B1858" s="496" t="s">
        <v>840</v>
      </c>
      <c r="C1858" s="496" t="s">
        <v>1186</v>
      </c>
      <c r="D1858" s="496" t="s">
        <v>512</v>
      </c>
      <c r="E1858" s="497">
        <v>4379.652</v>
      </c>
      <c r="F1858" s="498">
        <v>3.3344719534794089</v>
      </c>
      <c r="G1858" s="498">
        <v>11.438659350103615</v>
      </c>
      <c r="H1858" s="498">
        <v>0.95213890281693614</v>
      </c>
      <c r="I1858" s="498">
        <v>0.77985981169280105</v>
      </c>
      <c r="J1858" s="498">
        <v>1.7385524694656103E-2</v>
      </c>
      <c r="K1858" s="498">
        <v>4.7628617524862697E-3</v>
      </c>
      <c r="L1858" s="498">
        <v>0.84767726088739481</v>
      </c>
      <c r="M1858" s="498">
        <v>0.13908419436064781</v>
      </c>
      <c r="N1858" s="498">
        <v>3.1752559335764582E-2</v>
      </c>
      <c r="O1858" s="499">
        <v>14603.82676</v>
      </c>
      <c r="P1858" s="499">
        <v>50097.347299999994</v>
      </c>
      <c r="Q1858" s="499">
        <v>4170.0370499999999</v>
      </c>
      <c r="R1858" s="499">
        <v>3415.5145839999996</v>
      </c>
      <c r="S1858" s="499">
        <v>76.142547999999991</v>
      </c>
      <c r="T1858" s="499">
        <v>20.859676999999998</v>
      </c>
      <c r="U1858" s="499">
        <v>3712.5314110000004</v>
      </c>
      <c r="V1858" s="499">
        <v>609.14036999999996</v>
      </c>
      <c r="W1858" s="499">
        <v>139.06516000000002</v>
      </c>
    </row>
    <row r="1859" spans="1:23" customFormat="1" x14ac:dyDescent="0.3">
      <c r="A1859" s="225" t="s">
        <v>1195</v>
      </c>
      <c r="B1859" s="496" t="s">
        <v>840</v>
      </c>
      <c r="C1859" s="496" t="s">
        <v>1186</v>
      </c>
      <c r="D1859" s="496" t="s">
        <v>514</v>
      </c>
      <c r="E1859" s="497">
        <v>5372.3310000000001</v>
      </c>
      <c r="F1859" s="498">
        <v>3.3058736235723378</v>
      </c>
      <c r="G1859" s="498">
        <v>11.434829745226047</v>
      </c>
      <c r="H1859" s="498">
        <v>0.94488579724518074</v>
      </c>
      <c r="I1859" s="498">
        <v>0.77480718481418942</v>
      </c>
      <c r="J1859" s="498">
        <v>1.7265138726560221E-2</v>
      </c>
      <c r="K1859" s="498">
        <v>4.7147614322349089E-3</v>
      </c>
      <c r="L1859" s="498">
        <v>0.84218272049879273</v>
      </c>
      <c r="M1859" s="498">
        <v>0.13812118799083675</v>
      </c>
      <c r="N1859" s="498">
        <v>3.143185890817226E-2</v>
      </c>
      <c r="O1859" s="499">
        <v>17760.247350000001</v>
      </c>
      <c r="P1859" s="499">
        <v>61431.690319999994</v>
      </c>
      <c r="Q1859" s="499">
        <v>5076.2392599999994</v>
      </c>
      <c r="R1859" s="499">
        <v>4162.5206579999995</v>
      </c>
      <c r="S1859" s="499">
        <v>92.754040000000003</v>
      </c>
      <c r="T1859" s="499">
        <v>25.329259</v>
      </c>
      <c r="U1859" s="499">
        <v>4524.4843369999999</v>
      </c>
      <c r="V1859" s="499">
        <v>742.03273999999999</v>
      </c>
      <c r="W1859" s="499">
        <v>168.86234999999999</v>
      </c>
    </row>
    <row r="1860" spans="1:23" customFormat="1" x14ac:dyDescent="0.3">
      <c r="A1860" s="225" t="s">
        <v>1196</v>
      </c>
      <c r="B1860" s="496" t="s">
        <v>840</v>
      </c>
      <c r="C1860" s="496" t="s">
        <v>1186</v>
      </c>
      <c r="D1860" s="496" t="s">
        <v>516</v>
      </c>
      <c r="E1860" s="497">
        <v>6362.93</v>
      </c>
      <c r="F1860" s="498">
        <v>3.2696644218936881</v>
      </c>
      <c r="G1860" s="498">
        <v>11.436935455835599</v>
      </c>
      <c r="H1860" s="498">
        <v>0.93663068272006766</v>
      </c>
      <c r="I1860" s="498">
        <v>0.77743382576894604</v>
      </c>
      <c r="J1860" s="498">
        <v>1.7331705362152342E-2</v>
      </c>
      <c r="K1860" s="498">
        <v>4.7413545332103289E-3</v>
      </c>
      <c r="L1860" s="498">
        <v>0.84504083967606092</v>
      </c>
      <c r="M1860" s="498">
        <v>0.13865332480476761</v>
      </c>
      <c r="N1860" s="498">
        <v>3.1609186333968781E-2</v>
      </c>
      <c r="O1860" s="499">
        <v>20804.645840000005</v>
      </c>
      <c r="P1860" s="499">
        <v>72772.419720000005</v>
      </c>
      <c r="Q1860" s="499">
        <v>5959.7154700000001</v>
      </c>
      <c r="R1860" s="499">
        <v>4946.7570130000004</v>
      </c>
      <c r="S1860" s="499">
        <v>110.280428</v>
      </c>
      <c r="T1860" s="499">
        <v>30.168906999999997</v>
      </c>
      <c r="U1860" s="499">
        <v>5376.9357099999988</v>
      </c>
      <c r="V1860" s="499">
        <v>882.2414</v>
      </c>
      <c r="W1860" s="499">
        <v>201.12703999999999</v>
      </c>
    </row>
    <row r="1861" spans="1:23" customFormat="1" x14ac:dyDescent="0.3">
      <c r="A1861" s="225" t="s">
        <v>1197</v>
      </c>
      <c r="B1861" s="496" t="s">
        <v>840</v>
      </c>
      <c r="C1861" s="496" t="s">
        <v>1186</v>
      </c>
      <c r="D1861" s="496" t="s">
        <v>518</v>
      </c>
      <c r="E1861" s="497">
        <v>7465.3530000000001</v>
      </c>
      <c r="F1861" s="498">
        <v>3.241156982127972</v>
      </c>
      <c r="G1861" s="498">
        <v>11.438165702278244</v>
      </c>
      <c r="H1861" s="498">
        <v>0.93007248016269284</v>
      </c>
      <c r="I1861" s="498">
        <v>0.77891841819134344</v>
      </c>
      <c r="J1861" s="498">
        <v>1.7369886192923498E-2</v>
      </c>
      <c r="K1861" s="498">
        <v>4.7565975781721235E-3</v>
      </c>
      <c r="L1861" s="498">
        <v>0.84665398005961667</v>
      </c>
      <c r="M1861" s="498">
        <v>0.13895909007919655</v>
      </c>
      <c r="N1861" s="498">
        <v>3.1710836714620189E-2</v>
      </c>
      <c r="O1861" s="499">
        <v>24196.381000000001</v>
      </c>
      <c r="P1861" s="499">
        <v>85389.944640000002</v>
      </c>
      <c r="Q1861" s="499">
        <v>6943.3193799999999</v>
      </c>
      <c r="R1861" s="499">
        <v>5814.9009500000002</v>
      </c>
      <c r="S1861" s="499">
        <v>129.67233200000001</v>
      </c>
      <c r="T1861" s="499">
        <v>35.509679999999996</v>
      </c>
      <c r="U1861" s="499">
        <v>6320.5708299999997</v>
      </c>
      <c r="V1861" s="499">
        <v>1037.3786600000001</v>
      </c>
      <c r="W1861" s="499">
        <v>236.73258999999999</v>
      </c>
    </row>
    <row r="1862" spans="1:23" customFormat="1" x14ac:dyDescent="0.3">
      <c r="A1862" s="225" t="s">
        <v>1198</v>
      </c>
      <c r="B1862" s="496" t="s">
        <v>840</v>
      </c>
      <c r="C1862" s="496" t="s">
        <v>1186</v>
      </c>
      <c r="D1862" s="496" t="s">
        <v>520</v>
      </c>
      <c r="E1862" s="497">
        <v>8734.393</v>
      </c>
      <c r="F1862" s="498">
        <v>1.0090497416363107</v>
      </c>
      <c r="G1862" s="498">
        <v>8.1757930974711126</v>
      </c>
      <c r="H1862" s="498">
        <v>0.15905428116183914</v>
      </c>
      <c r="I1862" s="498">
        <v>4.2722737687667586E-2</v>
      </c>
      <c r="J1862" s="498">
        <v>1.7359216604977589E-2</v>
      </c>
      <c r="K1862" s="498">
        <v>4.7523302420671935E-3</v>
      </c>
      <c r="L1862" s="498">
        <v>4.6437939991937634E-2</v>
      </c>
      <c r="M1862" s="498">
        <v>0.13887370765203719</v>
      </c>
      <c r="N1862" s="498">
        <v>3.1682357320079367E-2</v>
      </c>
      <c r="O1862" s="499">
        <v>8813.4369999999999</v>
      </c>
      <c r="P1862" s="499">
        <v>71410.59</v>
      </c>
      <c r="Q1862" s="499">
        <v>1389.2425999999998</v>
      </c>
      <c r="R1862" s="499">
        <v>373.15718099999998</v>
      </c>
      <c r="S1862" s="499">
        <v>151.62222000000003</v>
      </c>
      <c r="T1862" s="499">
        <v>41.508720000000004</v>
      </c>
      <c r="U1862" s="499">
        <v>405.6072180000001</v>
      </c>
      <c r="V1862" s="499">
        <v>1212.9775400000001</v>
      </c>
      <c r="W1862" s="499">
        <v>276.72615999999999</v>
      </c>
    </row>
    <row r="1863" spans="1:23" customFormat="1" x14ac:dyDescent="0.3">
      <c r="A1863" s="225" t="s">
        <v>1199</v>
      </c>
      <c r="B1863" s="496" t="s">
        <v>840</v>
      </c>
      <c r="C1863" s="496" t="s">
        <v>1186</v>
      </c>
      <c r="D1863" s="496" t="s">
        <v>522</v>
      </c>
      <c r="E1863" s="497">
        <v>10200.019000000002</v>
      </c>
      <c r="F1863" s="498">
        <v>0.99090687968326319</v>
      </c>
      <c r="G1863" s="498">
        <v>8.140426993322265</v>
      </c>
      <c r="H1863" s="498">
        <v>0.15678205109225773</v>
      </c>
      <c r="I1863" s="498">
        <v>4.2450834650406027E-2</v>
      </c>
      <c r="J1863" s="498">
        <v>1.7270700182029069E-2</v>
      </c>
      <c r="K1863" s="498">
        <v>4.7169774879831095E-3</v>
      </c>
      <c r="L1863" s="498">
        <v>4.6142439538593004E-2</v>
      </c>
      <c r="M1863" s="498">
        <v>0.13816594851440961</v>
      </c>
      <c r="N1863" s="498">
        <v>3.1446781618740115E-2</v>
      </c>
      <c r="O1863" s="499">
        <v>10107.269</v>
      </c>
      <c r="P1863" s="499">
        <v>83032.509999999995</v>
      </c>
      <c r="Q1863" s="499">
        <v>1599.1799000000001</v>
      </c>
      <c r="R1863" s="499">
        <v>432.9993199999999</v>
      </c>
      <c r="S1863" s="499">
        <v>176.16146999999998</v>
      </c>
      <c r="T1863" s="499">
        <v>48.113259999999997</v>
      </c>
      <c r="U1863" s="499">
        <v>470.65375999999998</v>
      </c>
      <c r="V1863" s="499">
        <v>1409.2953</v>
      </c>
      <c r="W1863" s="499">
        <v>320.75776999999999</v>
      </c>
    </row>
    <row r="1864" spans="1:23" customFormat="1" x14ac:dyDescent="0.3">
      <c r="A1864" s="225" t="s">
        <v>1200</v>
      </c>
      <c r="B1864" s="496" t="s">
        <v>840</v>
      </c>
      <c r="C1864" s="496" t="s">
        <v>1186</v>
      </c>
      <c r="D1864" s="496" t="s">
        <v>524</v>
      </c>
      <c r="E1864" s="497">
        <v>11816.048000000001</v>
      </c>
      <c r="F1864" s="498">
        <v>0.9741454164708877</v>
      </c>
      <c r="G1864" s="498">
        <v>8.2140560024806923</v>
      </c>
      <c r="H1864" s="498">
        <v>0.15543007272820827</v>
      </c>
      <c r="I1864" s="498">
        <v>4.2999424511477952E-2</v>
      </c>
      <c r="J1864" s="498">
        <v>1.7454888470324427E-2</v>
      </c>
      <c r="K1864" s="498">
        <v>4.7905577228528531E-3</v>
      </c>
      <c r="L1864" s="498">
        <v>4.6738589839851692E-2</v>
      </c>
      <c r="M1864" s="498">
        <v>0.1396387692399354</v>
      </c>
      <c r="N1864" s="498">
        <v>3.1937251778259533E-2</v>
      </c>
      <c r="O1864" s="499">
        <v>11510.549000000001</v>
      </c>
      <c r="P1864" s="499">
        <v>97057.68</v>
      </c>
      <c r="Q1864" s="499">
        <v>1836.5691999999999</v>
      </c>
      <c r="R1864" s="499">
        <v>508.08326400000004</v>
      </c>
      <c r="S1864" s="499">
        <v>206.24780000000001</v>
      </c>
      <c r="T1864" s="499">
        <v>56.605460000000008</v>
      </c>
      <c r="U1864" s="499">
        <v>552.26542099999995</v>
      </c>
      <c r="V1864" s="499">
        <v>1649.9784000000002</v>
      </c>
      <c r="W1864" s="499">
        <v>377.37209999999999</v>
      </c>
    </row>
    <row r="1865" spans="1:23" customFormat="1" x14ac:dyDescent="0.3">
      <c r="A1865" s="225" t="s">
        <v>1201</v>
      </c>
      <c r="B1865" s="496" t="s">
        <v>840</v>
      </c>
      <c r="C1865" s="496" t="s">
        <v>1186</v>
      </c>
      <c r="D1865" s="496" t="s">
        <v>526</v>
      </c>
      <c r="E1865" s="497">
        <v>13612.58</v>
      </c>
      <c r="F1865" s="498">
        <v>0.72817944871582019</v>
      </c>
      <c r="G1865" s="498">
        <v>2.2785886290475426</v>
      </c>
      <c r="H1865" s="498">
        <v>0.11573830971057654</v>
      </c>
      <c r="I1865" s="498">
        <v>4.140953573826564E-2</v>
      </c>
      <c r="J1865" s="498">
        <v>1.742834348815581E-2</v>
      </c>
      <c r="K1865" s="498">
        <v>4.7799675006501337E-3</v>
      </c>
      <c r="L1865" s="498">
        <v>4.5010624730947399E-2</v>
      </c>
      <c r="M1865" s="498">
        <v>0.13942677288214284</v>
      </c>
      <c r="N1865" s="498">
        <v>3.1866604273400045E-2</v>
      </c>
      <c r="O1865" s="499">
        <v>9912.4009999999998</v>
      </c>
      <c r="P1865" s="499">
        <v>31017.469999999998</v>
      </c>
      <c r="Q1865" s="499">
        <v>1575.4970000000001</v>
      </c>
      <c r="R1865" s="499">
        <v>563.69061800000009</v>
      </c>
      <c r="S1865" s="499">
        <v>237.24472</v>
      </c>
      <c r="T1865" s="499">
        <v>65.067689999999999</v>
      </c>
      <c r="U1865" s="499">
        <v>612.7107299999999</v>
      </c>
      <c r="V1865" s="499">
        <v>1897.9580999999998</v>
      </c>
      <c r="W1865" s="499">
        <v>433.7867</v>
      </c>
    </row>
    <row r="1866" spans="1:23" customFormat="1" x14ac:dyDescent="0.3">
      <c r="A1866" s="225" t="s">
        <v>1202</v>
      </c>
      <c r="B1866" s="496" t="s">
        <v>840</v>
      </c>
      <c r="C1866" s="496" t="s">
        <v>1186</v>
      </c>
      <c r="D1866" s="496" t="s">
        <v>528</v>
      </c>
      <c r="E1866" s="497">
        <v>15614.392000000002</v>
      </c>
      <c r="F1866" s="498">
        <v>0.71549388538471426</v>
      </c>
      <c r="G1866" s="498">
        <v>2.2769081882919298</v>
      </c>
      <c r="H1866" s="498">
        <v>0.11417911116872176</v>
      </c>
      <c r="I1866" s="498">
        <v>4.1211329906409404E-2</v>
      </c>
      <c r="J1866" s="498">
        <v>1.7359872866007205E-2</v>
      </c>
      <c r="K1866" s="498">
        <v>4.7526058011096422E-3</v>
      </c>
      <c r="L1866" s="498">
        <v>4.4795102236449551E-2</v>
      </c>
      <c r="M1866" s="498">
        <v>0.1388792403828468</v>
      </c>
      <c r="N1866" s="498">
        <v>3.1684192378416014E-2</v>
      </c>
      <c r="O1866" s="499">
        <v>11172.002</v>
      </c>
      <c r="P1866" s="499">
        <v>35552.537000000004</v>
      </c>
      <c r="Q1866" s="499">
        <v>1782.8373999999999</v>
      </c>
      <c r="R1866" s="499">
        <v>643.48985999999979</v>
      </c>
      <c r="S1866" s="499">
        <v>271.06386000000003</v>
      </c>
      <c r="T1866" s="499">
        <v>74.209049999999991</v>
      </c>
      <c r="U1866" s="499">
        <v>699.44828600000005</v>
      </c>
      <c r="V1866" s="499">
        <v>2168.5149000000001</v>
      </c>
      <c r="W1866" s="499">
        <v>494.7294</v>
      </c>
    </row>
    <row r="1867" spans="1:23" customFormat="1" x14ac:dyDescent="0.3">
      <c r="A1867" s="225" t="s">
        <v>1203</v>
      </c>
      <c r="B1867" s="496" t="s">
        <v>840</v>
      </c>
      <c r="C1867" s="496" t="s">
        <v>1186</v>
      </c>
      <c r="D1867" s="496" t="s">
        <v>530</v>
      </c>
      <c r="E1867" s="497">
        <v>18615.166000000001</v>
      </c>
      <c r="F1867" s="498">
        <v>0.69589758157407777</v>
      </c>
      <c r="G1867" s="498">
        <v>2.2769128139926336</v>
      </c>
      <c r="H1867" s="498">
        <v>0.11199368837215849</v>
      </c>
      <c r="I1867" s="498">
        <v>4.1205204723933173E-2</v>
      </c>
      <c r="J1867" s="498">
        <v>1.7359895689353508E-2</v>
      </c>
      <c r="K1867" s="498">
        <v>4.7526076318631805E-3</v>
      </c>
      <c r="L1867" s="498">
        <v>4.4788363155074729E-2</v>
      </c>
      <c r="M1867" s="498">
        <v>0.13887885823849222</v>
      </c>
      <c r="N1867" s="498">
        <v>3.1684235316515576E-2</v>
      </c>
      <c r="O1867" s="499">
        <v>12954.249</v>
      </c>
      <c r="P1867" s="499">
        <v>42385.11</v>
      </c>
      <c r="Q1867" s="499">
        <v>2084.7811000000002</v>
      </c>
      <c r="R1867" s="499">
        <v>767.04172600000027</v>
      </c>
      <c r="S1867" s="499">
        <v>323.15734000000003</v>
      </c>
      <c r="T1867" s="499">
        <v>88.470579999999998</v>
      </c>
      <c r="U1867" s="499">
        <v>833.74281499999984</v>
      </c>
      <c r="V1867" s="499">
        <v>2585.2530000000002</v>
      </c>
      <c r="W1867" s="499">
        <v>589.80730000000005</v>
      </c>
    </row>
    <row r="1868" spans="1:23" customFormat="1" x14ac:dyDescent="0.3">
      <c r="A1868" s="225" t="s">
        <v>1204</v>
      </c>
      <c r="B1868" s="496" t="s">
        <v>840</v>
      </c>
      <c r="C1868" s="496" t="s">
        <v>1186</v>
      </c>
      <c r="D1868" s="496" t="s">
        <v>532</v>
      </c>
      <c r="E1868" s="497">
        <v>21599.445</v>
      </c>
      <c r="F1868" s="498">
        <v>0.65900035857402817</v>
      </c>
      <c r="G1868" s="498">
        <v>2.0687466275175126</v>
      </c>
      <c r="H1868" s="498">
        <v>0.10759998694410898</v>
      </c>
      <c r="I1868" s="498">
        <v>3.6594785375272373E-2</v>
      </c>
      <c r="J1868" s="498">
        <v>1.7359888645286949E-2</v>
      </c>
      <c r="K1868" s="498">
        <v>4.7526202640854887E-3</v>
      </c>
      <c r="L1868" s="498">
        <v>3.9777108902566707E-2</v>
      </c>
      <c r="M1868" s="498">
        <v>0.13887920268321707</v>
      </c>
      <c r="N1868" s="498">
        <v>3.1684295591854331E-2</v>
      </c>
      <c r="O1868" s="499">
        <v>14234.041999999999</v>
      </c>
      <c r="P1868" s="499">
        <v>44683.778999999995</v>
      </c>
      <c r="Q1868" s="499">
        <v>2324.1</v>
      </c>
      <c r="R1868" s="499">
        <v>790.427054</v>
      </c>
      <c r="S1868" s="499">
        <v>374.96395999999999</v>
      </c>
      <c r="T1868" s="499">
        <v>102.65395999999998</v>
      </c>
      <c r="U1868" s="499">
        <v>859.16347599999995</v>
      </c>
      <c r="V1868" s="499">
        <v>2999.7136999999998</v>
      </c>
      <c r="W1868" s="499">
        <v>684.36320000000001</v>
      </c>
    </row>
    <row r="1869" spans="1:23" customFormat="1" x14ac:dyDescent="0.3">
      <c r="A1869" s="225" t="s">
        <v>1205</v>
      </c>
      <c r="B1869" s="496" t="s">
        <v>840</v>
      </c>
      <c r="C1869" s="496" t="s">
        <v>1186</v>
      </c>
      <c r="D1869" s="496" t="s">
        <v>534</v>
      </c>
      <c r="E1869" s="497">
        <v>24774.219000000001</v>
      </c>
      <c r="F1869" s="498">
        <v>0.64248721624685734</v>
      </c>
      <c r="G1869" s="498">
        <v>1.9747932719897243</v>
      </c>
      <c r="H1869" s="498">
        <v>0.10617797880934209</v>
      </c>
      <c r="I1869" s="498">
        <v>3.5063033995138243E-2</v>
      </c>
      <c r="J1869" s="498">
        <v>1.7359827165490057E-2</v>
      </c>
      <c r="K1869" s="498">
        <v>4.7525998700503934E-3</v>
      </c>
      <c r="L1869" s="498">
        <v>3.8112118004607939E-2</v>
      </c>
      <c r="M1869" s="498">
        <v>0.13887865042284481</v>
      </c>
      <c r="N1869" s="498">
        <v>3.1684167319260395E-2</v>
      </c>
      <c r="O1869" s="499">
        <v>15917.119000000002</v>
      </c>
      <c r="P1869" s="499">
        <v>48923.960999999996</v>
      </c>
      <c r="Q1869" s="499">
        <v>2630.4765000000002</v>
      </c>
      <c r="R1869" s="499">
        <v>868.65928299999985</v>
      </c>
      <c r="S1869" s="499">
        <v>430.07615999999996</v>
      </c>
      <c r="T1869" s="499">
        <v>117.74195</v>
      </c>
      <c r="U1869" s="499">
        <v>944.19795800000009</v>
      </c>
      <c r="V1869" s="499">
        <v>3440.6100999999999</v>
      </c>
      <c r="W1869" s="499">
        <v>784.95049999999992</v>
      </c>
    </row>
    <row r="1870" spans="1:23" customFormat="1" x14ac:dyDescent="0.3">
      <c r="A1870" s="225" t="s">
        <v>1206</v>
      </c>
      <c r="B1870" s="496" t="s">
        <v>840</v>
      </c>
      <c r="C1870" s="496" t="s">
        <v>1186</v>
      </c>
      <c r="D1870" s="496" t="s">
        <v>536</v>
      </c>
      <c r="E1870" s="497">
        <v>28191.46</v>
      </c>
      <c r="F1870" s="498">
        <v>0.63145303577750134</v>
      </c>
      <c r="G1870" s="498">
        <v>1.9747940333703893</v>
      </c>
      <c r="H1870" s="498">
        <v>0.10494741669995097</v>
      </c>
      <c r="I1870" s="498">
        <v>3.5059572331479098E-2</v>
      </c>
      <c r="J1870" s="498">
        <v>1.7359843016289331E-2</v>
      </c>
      <c r="K1870" s="498">
        <v>4.7526013196904308E-3</v>
      </c>
      <c r="L1870" s="498">
        <v>3.8108336141512364E-2</v>
      </c>
      <c r="M1870" s="498">
        <v>0.13887890517199181</v>
      </c>
      <c r="N1870" s="498">
        <v>3.1684190886176168E-2</v>
      </c>
      <c r="O1870" s="499">
        <v>17801.582999999999</v>
      </c>
      <c r="P1870" s="499">
        <v>55672.32699999999</v>
      </c>
      <c r="Q1870" s="499">
        <v>2958.6208999999999</v>
      </c>
      <c r="R1870" s="499">
        <v>988.38053099999979</v>
      </c>
      <c r="S1870" s="499">
        <v>489.39931999999999</v>
      </c>
      <c r="T1870" s="499">
        <v>133.98276999999999</v>
      </c>
      <c r="U1870" s="499">
        <v>1074.3296340000002</v>
      </c>
      <c r="V1870" s="499">
        <v>3915.1991000000003</v>
      </c>
      <c r="W1870" s="499">
        <v>893.22360000000003</v>
      </c>
    </row>
    <row r="1871" spans="1:23" customFormat="1" x14ac:dyDescent="0.3">
      <c r="A1871" s="225" t="s">
        <v>1207</v>
      </c>
      <c r="B1871" s="496" t="s">
        <v>840</v>
      </c>
      <c r="C1871" s="496" t="s">
        <v>1186</v>
      </c>
      <c r="D1871" s="496" t="s">
        <v>538</v>
      </c>
      <c r="E1871" s="497">
        <v>31150.94</v>
      </c>
      <c r="F1871" s="498">
        <v>0.6220506989516208</v>
      </c>
      <c r="G1871" s="498">
        <v>1.9748015950722517</v>
      </c>
      <c r="H1871" s="498">
        <v>0.10389875875334741</v>
      </c>
      <c r="I1871" s="498">
        <v>3.5056755494376743E-2</v>
      </c>
      <c r="J1871" s="498">
        <v>1.7359921402050789E-2</v>
      </c>
      <c r="K1871" s="498">
        <v>4.7526196641257063E-3</v>
      </c>
      <c r="L1871" s="498">
        <v>3.8105259680767251E-2</v>
      </c>
      <c r="M1871" s="498">
        <v>0.13887917346956466</v>
      </c>
      <c r="N1871" s="498">
        <v>3.1684276622150086E-2</v>
      </c>
      <c r="O1871" s="499">
        <v>19377.464</v>
      </c>
      <c r="P1871" s="499">
        <v>61516.926000000007</v>
      </c>
      <c r="Q1871" s="499">
        <v>3236.5439999999999</v>
      </c>
      <c r="R1871" s="499">
        <v>1092.0508870000001</v>
      </c>
      <c r="S1871" s="499">
        <v>540.77787000000001</v>
      </c>
      <c r="T1871" s="499">
        <v>148.04857000000001</v>
      </c>
      <c r="U1871" s="499">
        <v>1187.0146579999998</v>
      </c>
      <c r="V1871" s="499">
        <v>4326.2168000000001</v>
      </c>
      <c r="W1871" s="499">
        <v>986.995</v>
      </c>
    </row>
    <row r="1872" spans="1:23" customFormat="1" x14ac:dyDescent="0.3">
      <c r="A1872" s="225" t="s">
        <v>1208</v>
      </c>
      <c r="B1872" s="496" t="s">
        <v>840</v>
      </c>
      <c r="C1872" s="496" t="s">
        <v>1186</v>
      </c>
      <c r="D1872" s="496" t="s">
        <v>540</v>
      </c>
      <c r="E1872" s="497">
        <v>35005.350000000006</v>
      </c>
      <c r="F1872" s="498">
        <v>0.61393995489260922</v>
      </c>
      <c r="G1872" s="498">
        <v>1.9747979951635959</v>
      </c>
      <c r="H1872" s="498">
        <v>0.10299397663500005</v>
      </c>
      <c r="I1872" s="498">
        <v>3.5054140095728215E-2</v>
      </c>
      <c r="J1872" s="498">
        <v>1.7359898701198528E-2</v>
      </c>
      <c r="K1872" s="498">
        <v>4.7526169571222672E-3</v>
      </c>
      <c r="L1872" s="498">
        <v>3.8102453025037591E-2</v>
      </c>
      <c r="M1872" s="498">
        <v>0.13887930273515334</v>
      </c>
      <c r="N1872" s="498">
        <v>3.1684279688676154E-2</v>
      </c>
      <c r="O1872" s="499">
        <v>21491.183000000001</v>
      </c>
      <c r="P1872" s="499">
        <v>69128.494999999995</v>
      </c>
      <c r="Q1872" s="499">
        <v>3605.3401999999996</v>
      </c>
      <c r="R1872" s="499">
        <v>1227.0824429999998</v>
      </c>
      <c r="S1872" s="499">
        <v>607.68933000000004</v>
      </c>
      <c r="T1872" s="499">
        <v>166.36701999999997</v>
      </c>
      <c r="U1872" s="499">
        <v>1333.7897039999998</v>
      </c>
      <c r="V1872" s="499">
        <v>4861.5186000000003</v>
      </c>
      <c r="W1872" s="499">
        <v>1109.1193000000001</v>
      </c>
    </row>
    <row r="1873" spans="1:23" customFormat="1" x14ac:dyDescent="0.3">
      <c r="A1873" s="225" t="s">
        <v>1209</v>
      </c>
      <c r="B1873" s="496" t="s">
        <v>840</v>
      </c>
      <c r="C1873" s="496" t="s">
        <v>1186</v>
      </c>
      <c r="D1873" s="496" t="s">
        <v>542</v>
      </c>
      <c r="E1873" s="497">
        <v>38506.32</v>
      </c>
      <c r="F1873" s="498">
        <v>0.60687214462457073</v>
      </c>
      <c r="G1873" s="498">
        <v>1.9747996432793371</v>
      </c>
      <c r="H1873" s="498">
        <v>0.10220593658391662</v>
      </c>
      <c r="I1873" s="498">
        <v>3.5051923891974091E-2</v>
      </c>
      <c r="J1873" s="498">
        <v>1.7359898842579609E-2</v>
      </c>
      <c r="K1873" s="498">
        <v>4.7526219072609377E-3</v>
      </c>
      <c r="L1873" s="498">
        <v>3.8100013296518596E-2</v>
      </c>
      <c r="M1873" s="498">
        <v>0.13887920216733252</v>
      </c>
      <c r="N1873" s="498">
        <v>3.1684245599163982E-2</v>
      </c>
      <c r="O1873" s="499">
        <v>23368.413</v>
      </c>
      <c r="P1873" s="499">
        <v>76042.267000000007</v>
      </c>
      <c r="Q1873" s="499">
        <v>3935.5745000000002</v>
      </c>
      <c r="R1873" s="499">
        <v>1349.7205979999999</v>
      </c>
      <c r="S1873" s="499">
        <v>668.46582000000001</v>
      </c>
      <c r="T1873" s="499">
        <v>183.00597999999999</v>
      </c>
      <c r="U1873" s="499">
        <v>1467.091304</v>
      </c>
      <c r="V1873" s="499">
        <v>5347.7269999999999</v>
      </c>
      <c r="W1873" s="499">
        <v>1220.0436999999999</v>
      </c>
    </row>
    <row r="1874" spans="1:23" customFormat="1" x14ac:dyDescent="0.3">
      <c r="A1874" s="225" t="s">
        <v>1210</v>
      </c>
      <c r="B1874" s="496" t="s">
        <v>840</v>
      </c>
      <c r="C1874" s="496" t="s">
        <v>1186</v>
      </c>
      <c r="D1874" s="496" t="s">
        <v>544</v>
      </c>
      <c r="E1874" s="497">
        <v>42226.240000000005</v>
      </c>
      <c r="F1874" s="498">
        <v>0.60065788476549176</v>
      </c>
      <c r="G1874" s="498">
        <v>1.9747942511575733</v>
      </c>
      <c r="H1874" s="498">
        <v>0.10151288630008258</v>
      </c>
      <c r="I1874" s="498">
        <v>3.5049852840319189E-2</v>
      </c>
      <c r="J1874" s="498">
        <v>1.7359839521586574E-2</v>
      </c>
      <c r="K1874" s="498">
        <v>4.7525929374720539E-3</v>
      </c>
      <c r="L1874" s="498">
        <v>3.8097814913191412E-2</v>
      </c>
      <c r="M1874" s="498">
        <v>0.13887876353660661</v>
      </c>
      <c r="N1874" s="498">
        <v>3.1684170790484779E-2</v>
      </c>
      <c r="O1874" s="499">
        <v>25363.524000000001</v>
      </c>
      <c r="P1874" s="499">
        <v>83388.135999999984</v>
      </c>
      <c r="Q1874" s="499">
        <v>4286.5074999999997</v>
      </c>
      <c r="R1874" s="499">
        <v>1480.023498</v>
      </c>
      <c r="S1874" s="499">
        <v>733.04075</v>
      </c>
      <c r="T1874" s="499">
        <v>200.68412999999998</v>
      </c>
      <c r="U1874" s="499">
        <v>1608.727476</v>
      </c>
      <c r="V1874" s="499">
        <v>5864.3280000000004</v>
      </c>
      <c r="W1874" s="499">
        <v>1337.9034000000001</v>
      </c>
    </row>
    <row r="1875" spans="1:23" customFormat="1" x14ac:dyDescent="0.3">
      <c r="A1875" s="225" t="s">
        <v>1211</v>
      </c>
      <c r="B1875" s="496" t="s">
        <v>840</v>
      </c>
      <c r="C1875" s="496" t="s">
        <v>1186</v>
      </c>
      <c r="D1875" s="496" t="s">
        <v>546</v>
      </c>
      <c r="E1875" s="497">
        <v>46120.170000000006</v>
      </c>
      <c r="F1875" s="498">
        <v>0.59515420259725826</v>
      </c>
      <c r="G1875" s="498">
        <v>1.9747977511791477</v>
      </c>
      <c r="H1875" s="498">
        <v>0.10089899928816394</v>
      </c>
      <c r="I1875" s="498">
        <v>3.5048197480625064E-2</v>
      </c>
      <c r="J1875" s="498">
        <v>1.7359884406323738E-2</v>
      </c>
      <c r="K1875" s="498">
        <v>4.7526186481966562E-3</v>
      </c>
      <c r="L1875" s="498">
        <v>3.8095988501343325E-2</v>
      </c>
      <c r="M1875" s="498">
        <v>0.13887916284783858</v>
      </c>
      <c r="N1875" s="498">
        <v>3.1684245743239886E-2</v>
      </c>
      <c r="O1875" s="499">
        <v>27448.612999999998</v>
      </c>
      <c r="P1875" s="499">
        <v>91078.008000000002</v>
      </c>
      <c r="Q1875" s="499">
        <v>4653.4790000000003</v>
      </c>
      <c r="R1875" s="499">
        <v>1616.4288259999998</v>
      </c>
      <c r="S1875" s="499">
        <v>800.64081999999996</v>
      </c>
      <c r="T1875" s="499">
        <v>219.19158000000002</v>
      </c>
      <c r="U1875" s="499">
        <v>1756.9934659999997</v>
      </c>
      <c r="V1875" s="499">
        <v>6405.1305999999995</v>
      </c>
      <c r="W1875" s="499">
        <v>1461.2828</v>
      </c>
    </row>
    <row r="1876" spans="1:23" customFormat="1" x14ac:dyDescent="0.3">
      <c r="A1876" s="225" t="s">
        <v>1212</v>
      </c>
      <c r="B1876" s="496" t="s">
        <v>840</v>
      </c>
      <c r="C1876" s="496" t="s">
        <v>1186</v>
      </c>
      <c r="D1876" s="496" t="s">
        <v>548</v>
      </c>
      <c r="E1876" s="497">
        <v>46757.98</v>
      </c>
      <c r="F1876" s="498">
        <v>0.59024329109170226</v>
      </c>
      <c r="G1876" s="498">
        <v>1.9748025470732482</v>
      </c>
      <c r="H1876" s="498">
        <v>0.10035148438833329</v>
      </c>
      <c r="I1876" s="498">
        <v>3.5046713138591527E-2</v>
      </c>
      <c r="J1876" s="498">
        <v>1.7359904555329379E-2</v>
      </c>
      <c r="K1876" s="498">
        <v>4.752618055784274E-3</v>
      </c>
      <c r="L1876" s="498">
        <v>3.8094348985991268E-2</v>
      </c>
      <c r="M1876" s="498">
        <v>0.13887916030589859</v>
      </c>
      <c r="N1876" s="498">
        <v>3.1684275069196743E-2</v>
      </c>
      <c r="O1876" s="499">
        <v>27598.583999999995</v>
      </c>
      <c r="P1876" s="499">
        <v>92337.778000000006</v>
      </c>
      <c r="Q1876" s="499">
        <v>4692.2327000000005</v>
      </c>
      <c r="R1876" s="499">
        <v>1638.713512</v>
      </c>
      <c r="S1876" s="499">
        <v>811.71407000000011</v>
      </c>
      <c r="T1876" s="499">
        <v>222.22281999999998</v>
      </c>
      <c r="U1876" s="499">
        <v>1781.2148079999999</v>
      </c>
      <c r="V1876" s="499">
        <v>6493.7090000000007</v>
      </c>
      <c r="W1876" s="499">
        <v>1481.4927</v>
      </c>
    </row>
    <row r="1877" spans="1:23" customFormat="1" x14ac:dyDescent="0.3">
      <c r="A1877" s="225" t="s">
        <v>1213</v>
      </c>
      <c r="B1877" s="496" t="s">
        <v>840</v>
      </c>
      <c r="C1877" s="496" t="s">
        <v>1186</v>
      </c>
      <c r="D1877" s="496" t="s">
        <v>550</v>
      </c>
      <c r="E1877" s="497">
        <v>51491.82</v>
      </c>
      <c r="F1877" s="498">
        <v>0.58538002735191719</v>
      </c>
      <c r="G1877" s="498">
        <v>1.9706617478271307</v>
      </c>
      <c r="H1877" s="498">
        <v>9.980237637745179E-2</v>
      </c>
      <c r="I1877" s="498">
        <v>3.4994197039452092E-2</v>
      </c>
      <c r="J1877" s="498">
        <v>1.7359891338080493E-2</v>
      </c>
      <c r="K1877" s="498">
        <v>4.7526053652793788E-3</v>
      </c>
      <c r="L1877" s="498">
        <v>3.8037298720456955E-2</v>
      </c>
      <c r="M1877" s="498">
        <v>0.13887916177754056</v>
      </c>
      <c r="N1877" s="498">
        <v>3.168435102895955E-2</v>
      </c>
      <c r="O1877" s="499">
        <v>30142.282999999996</v>
      </c>
      <c r="P1877" s="499">
        <v>101472.96000000001</v>
      </c>
      <c r="Q1877" s="499">
        <v>5139.0059999999994</v>
      </c>
      <c r="R1877" s="499">
        <v>1801.9148949999999</v>
      </c>
      <c r="S1877" s="499">
        <v>893.89239999999995</v>
      </c>
      <c r="T1877" s="499">
        <v>244.72030000000001</v>
      </c>
      <c r="U1877" s="499">
        <v>1958.6097389999998</v>
      </c>
      <c r="V1877" s="499">
        <v>7151.1407999999992</v>
      </c>
      <c r="W1877" s="499">
        <v>1631.4848999999999</v>
      </c>
    </row>
    <row r="1878" spans="1:23" customFormat="1" x14ac:dyDescent="0.3">
      <c r="A1878" s="225" t="s">
        <v>1214</v>
      </c>
      <c r="B1878" s="496" t="s">
        <v>840</v>
      </c>
      <c r="C1878" s="496" t="s">
        <v>1186</v>
      </c>
      <c r="D1878" s="496" t="s">
        <v>552</v>
      </c>
      <c r="E1878" s="497">
        <v>55687.91</v>
      </c>
      <c r="F1878" s="498">
        <v>0.58140147475457415</v>
      </c>
      <c r="G1878" s="498">
        <v>1.9706618546108123</v>
      </c>
      <c r="H1878" s="498">
        <v>9.9358535811453499E-2</v>
      </c>
      <c r="I1878" s="498">
        <v>3.499292552009943E-2</v>
      </c>
      <c r="J1878" s="498">
        <v>1.7359879011440725E-2</v>
      </c>
      <c r="K1878" s="498">
        <v>4.752606265884282E-3</v>
      </c>
      <c r="L1878" s="498">
        <v>3.8035899551626194E-2</v>
      </c>
      <c r="M1878" s="498">
        <v>0.13887913552510769</v>
      </c>
      <c r="N1878" s="498">
        <v>3.1684227330492379E-2</v>
      </c>
      <c r="O1878" s="499">
        <v>32377.032999999999</v>
      </c>
      <c r="P1878" s="499">
        <v>109742.04000000001</v>
      </c>
      <c r="Q1878" s="499">
        <v>5533.0691999999999</v>
      </c>
      <c r="R1878" s="499">
        <v>1948.6828870000004</v>
      </c>
      <c r="S1878" s="499">
        <v>966.73538000000008</v>
      </c>
      <c r="T1878" s="499">
        <v>264.66271</v>
      </c>
      <c r="U1878" s="499">
        <v>2118.1397510000002</v>
      </c>
      <c r="V1878" s="499">
        <v>7733.8888000000006</v>
      </c>
      <c r="W1878" s="499">
        <v>1764.4284</v>
      </c>
    </row>
    <row r="1879" spans="1:23" customFormat="1" x14ac:dyDescent="0.3">
      <c r="A1879" s="225" t="s">
        <v>1215</v>
      </c>
      <c r="B1879" s="496" t="s">
        <v>840</v>
      </c>
      <c r="C1879" s="496" t="s">
        <v>1186</v>
      </c>
      <c r="D1879" s="496" t="s">
        <v>554</v>
      </c>
      <c r="E1879" s="497">
        <v>59771.14</v>
      </c>
      <c r="F1879" s="498">
        <v>0.53047569445722464</v>
      </c>
      <c r="G1879" s="498">
        <v>1.5235105102562874</v>
      </c>
      <c r="H1879" s="498">
        <v>9.2988448940408364E-2</v>
      </c>
      <c r="I1879" s="498">
        <v>2.5048792745127505E-2</v>
      </c>
      <c r="J1879" s="498">
        <v>1.7359867487887967E-2</v>
      </c>
      <c r="K1879" s="498">
        <v>4.7526115446350865E-3</v>
      </c>
      <c r="L1879" s="498">
        <v>2.7227048823228066E-2</v>
      </c>
      <c r="M1879" s="498">
        <v>0.1388789104574549</v>
      </c>
      <c r="N1879" s="498">
        <v>3.1684237576864019E-2</v>
      </c>
      <c r="O1879" s="499">
        <v>31707.136999999999</v>
      </c>
      <c r="P1879" s="499">
        <v>91061.959999999992</v>
      </c>
      <c r="Q1879" s="499">
        <v>5558.0255999999999</v>
      </c>
      <c r="R1879" s="499">
        <v>1497.1948980000004</v>
      </c>
      <c r="S1879" s="499">
        <v>1037.61907</v>
      </c>
      <c r="T1879" s="499">
        <v>284.06900999999999</v>
      </c>
      <c r="U1879" s="499">
        <v>1627.3917469999999</v>
      </c>
      <c r="V1879" s="499">
        <v>8300.9508000000005</v>
      </c>
      <c r="W1879" s="499">
        <v>1893.8029999999999</v>
      </c>
    </row>
    <row r="1880" spans="1:23" customFormat="1" x14ac:dyDescent="0.3">
      <c r="A1880" s="225" t="s">
        <v>1216</v>
      </c>
      <c r="B1880" s="496" t="s">
        <v>840</v>
      </c>
      <c r="C1880" s="496" t="s">
        <v>1186</v>
      </c>
      <c r="D1880" s="496" t="s">
        <v>556</v>
      </c>
      <c r="E1880" s="497">
        <v>61012.43</v>
      </c>
      <c r="F1880" s="498">
        <v>0.53047675694936258</v>
      </c>
      <c r="G1880" s="498">
        <v>1.5235107010161699</v>
      </c>
      <c r="H1880" s="498">
        <v>9.2988587735318873E-2</v>
      </c>
      <c r="I1880" s="498">
        <v>2.5048804891068921E-2</v>
      </c>
      <c r="J1880" s="498">
        <v>1.7359861588859844E-2</v>
      </c>
      <c r="K1880" s="498">
        <v>4.7526117219065037E-3</v>
      </c>
      <c r="L1880" s="498">
        <v>2.7227053913440262E-2</v>
      </c>
      <c r="M1880" s="498">
        <v>0.1388789513874468</v>
      </c>
      <c r="N1880" s="498">
        <v>3.1684240408061108E-2</v>
      </c>
      <c r="O1880" s="499">
        <v>32365.675999999999</v>
      </c>
      <c r="P1880" s="499">
        <v>92953.09</v>
      </c>
      <c r="Q1880" s="499">
        <v>5673.4597000000012</v>
      </c>
      <c r="R1880" s="499">
        <v>1528.2884550000001</v>
      </c>
      <c r="S1880" s="499">
        <v>1059.16734</v>
      </c>
      <c r="T1880" s="499">
        <v>289.96839</v>
      </c>
      <c r="U1880" s="499">
        <v>1661.188721</v>
      </c>
      <c r="V1880" s="499">
        <v>8473.3423000000003</v>
      </c>
      <c r="W1880" s="499">
        <v>1933.1324999999999</v>
      </c>
    </row>
    <row r="1881" spans="1:23" customFormat="1" x14ac:dyDescent="0.3">
      <c r="A1881" s="225" t="s">
        <v>1217</v>
      </c>
      <c r="B1881" s="496" t="s">
        <v>840</v>
      </c>
      <c r="C1881" s="496" t="s">
        <v>1186</v>
      </c>
      <c r="D1881" s="496" t="s">
        <v>558</v>
      </c>
      <c r="E1881" s="497">
        <v>63133.669999999991</v>
      </c>
      <c r="F1881" s="498">
        <v>0.5304759726466084</v>
      </c>
      <c r="G1881" s="498">
        <v>1.5235116222453093</v>
      </c>
      <c r="H1881" s="498">
        <v>9.2988437073276434E-2</v>
      </c>
      <c r="I1881" s="498">
        <v>2.5048807347965045E-2</v>
      </c>
      <c r="J1881" s="498">
        <v>1.73598655044131E-2</v>
      </c>
      <c r="K1881" s="498">
        <v>4.7525995241524859E-3</v>
      </c>
      <c r="L1881" s="498">
        <v>2.7227050241178764E-2</v>
      </c>
      <c r="M1881" s="498">
        <v>0.1388789880265158</v>
      </c>
      <c r="N1881" s="498">
        <v>3.1684159973592543E-2</v>
      </c>
      <c r="O1881" s="499">
        <v>33490.894999999997</v>
      </c>
      <c r="P1881" s="499">
        <v>96184.88</v>
      </c>
      <c r="Q1881" s="499">
        <v>5870.7012999999997</v>
      </c>
      <c r="R1881" s="499">
        <v>1581.423137</v>
      </c>
      <c r="S1881" s="499">
        <v>1095.9920200000001</v>
      </c>
      <c r="T1881" s="499">
        <v>300.04905000000002</v>
      </c>
      <c r="U1881" s="499">
        <v>1718.9436050000002</v>
      </c>
      <c r="V1881" s="499">
        <v>8767.9401999999991</v>
      </c>
      <c r="W1881" s="499">
        <v>2000.3372999999999</v>
      </c>
    </row>
    <row r="1882" spans="1:23" customFormat="1" x14ac:dyDescent="0.3">
      <c r="A1882" s="225" t="s">
        <v>1218</v>
      </c>
      <c r="B1882" s="496" t="s">
        <v>355</v>
      </c>
      <c r="C1882" s="496" t="s">
        <v>1186</v>
      </c>
      <c r="D1882" s="496" t="s">
        <v>1219</v>
      </c>
      <c r="E1882" s="497">
        <v>9502.7568850000007</v>
      </c>
      <c r="F1882" s="498">
        <v>5.4781428603484672</v>
      </c>
      <c r="G1882" s="498">
        <v>1.6712175460238556</v>
      </c>
      <c r="H1882" s="498">
        <v>0.21524851911225124</v>
      </c>
      <c r="I1882" s="498">
        <v>6.920288669049748E-3</v>
      </c>
      <c r="J1882" s="498">
        <v>1.6554346538983356E-2</v>
      </c>
      <c r="K1882" s="498">
        <v>2.8310854350558291E-3</v>
      </c>
      <c r="L1882" s="498">
        <v>7.8229021835067164E-3</v>
      </c>
      <c r="M1882" s="498">
        <v>0.13243482053997641</v>
      </c>
      <c r="N1882" s="498">
        <v>1.887398742601842E-2</v>
      </c>
      <c r="O1882" s="499">
        <v>52057.459783189996</v>
      </c>
      <c r="P1882" s="499">
        <v>15881.174041811</v>
      </c>
      <c r="Q1882" s="499">
        <v>2045.4543469799996</v>
      </c>
      <c r="R1882" s="499">
        <v>65.761820795999981</v>
      </c>
      <c r="S1882" s="499">
        <v>157.31193055000003</v>
      </c>
      <c r="T1882" s="499">
        <v>26.903116610000001</v>
      </c>
      <c r="U1882" s="499">
        <v>74.339137584999989</v>
      </c>
      <c r="V1882" s="499">
        <v>1258.4959027000002</v>
      </c>
      <c r="W1882" s="499">
        <v>179.35491395999998</v>
      </c>
    </row>
    <row r="1883" spans="1:23" customFormat="1" x14ac:dyDescent="0.3">
      <c r="A1883" s="225" t="s">
        <v>1220</v>
      </c>
      <c r="B1883" s="496" t="s">
        <v>355</v>
      </c>
      <c r="C1883" s="496" t="s">
        <v>256</v>
      </c>
      <c r="D1883" s="496" t="s">
        <v>659</v>
      </c>
      <c r="E1883" s="497">
        <v>9502.7568850000007</v>
      </c>
      <c r="F1883" s="498">
        <v>5.4781428603484672</v>
      </c>
      <c r="G1883" s="498">
        <v>1.6712175460238556</v>
      </c>
      <c r="H1883" s="498">
        <v>0.21524851911225124</v>
      </c>
      <c r="I1883" s="498">
        <v>6.920288669049748E-3</v>
      </c>
      <c r="J1883" s="498">
        <v>1.6554346538983356E-2</v>
      </c>
      <c r="K1883" s="498">
        <v>2.8310854350558291E-3</v>
      </c>
      <c r="L1883" s="498">
        <v>7.8229021835067164E-3</v>
      </c>
      <c r="M1883" s="498">
        <v>0.13243482053997641</v>
      </c>
      <c r="N1883" s="498">
        <v>1.887398742601842E-2</v>
      </c>
      <c r="O1883" s="499">
        <v>52057.459783189996</v>
      </c>
      <c r="P1883" s="499">
        <v>15881.174041811</v>
      </c>
      <c r="Q1883" s="499">
        <v>2045.4543469799996</v>
      </c>
      <c r="R1883" s="499">
        <v>65.761820795999981</v>
      </c>
      <c r="S1883" s="499">
        <v>157.31193055000003</v>
      </c>
      <c r="T1883" s="499">
        <v>26.903116610000001</v>
      </c>
      <c r="U1883" s="499">
        <v>74.339137584999989</v>
      </c>
      <c r="V1883" s="499">
        <v>1258.4959027000002</v>
      </c>
      <c r="W1883" s="499">
        <v>179.35491395999998</v>
      </c>
    </row>
    <row r="1884" spans="1:23" customFormat="1" x14ac:dyDescent="0.3">
      <c r="A1884" s="225" t="s">
        <v>1221</v>
      </c>
      <c r="B1884" s="496" t="s">
        <v>355</v>
      </c>
      <c r="C1884" s="496" t="s">
        <v>256</v>
      </c>
      <c r="D1884" s="496" t="s">
        <v>500</v>
      </c>
      <c r="E1884" s="497">
        <v>48.174840000000003</v>
      </c>
      <c r="F1884" s="498">
        <v>22.28257962745699</v>
      </c>
      <c r="G1884" s="498">
        <v>12.580605182601541</v>
      </c>
      <c r="H1884" s="498">
        <v>2.9067870155873896</v>
      </c>
      <c r="I1884" s="498">
        <v>0.23221150808181204</v>
      </c>
      <c r="J1884" s="498">
        <v>1.6554365722854503E-2</v>
      </c>
      <c r="K1884" s="498">
        <v>2.831093574986445E-3</v>
      </c>
      <c r="L1884" s="498">
        <v>0.26249905230614157</v>
      </c>
      <c r="M1884" s="498">
        <v>0.13243488924924293</v>
      </c>
      <c r="N1884" s="498">
        <v>1.8874013904353389E-2</v>
      </c>
      <c r="O1884" s="499">
        <v>1073.4597083400001</v>
      </c>
      <c r="P1884" s="499">
        <v>606.06864177500006</v>
      </c>
      <c r="Q1884" s="499">
        <v>140.03399939000002</v>
      </c>
      <c r="R1884" s="499">
        <v>11.186752248000003</v>
      </c>
      <c r="S1884" s="499">
        <v>0.79750392000000003</v>
      </c>
      <c r="T1884" s="499">
        <v>0.13638748000000001</v>
      </c>
      <c r="U1884" s="499">
        <v>12.645849845000001</v>
      </c>
      <c r="V1884" s="499">
        <v>6.3800295999999994</v>
      </c>
      <c r="W1884" s="499">
        <v>0.90925259999999997</v>
      </c>
    </row>
    <row r="1885" spans="1:23" customFormat="1" x14ac:dyDescent="0.3">
      <c r="A1885" s="225" t="s">
        <v>1222</v>
      </c>
      <c r="B1885" s="496" t="s">
        <v>355</v>
      </c>
      <c r="C1885" s="496" t="s">
        <v>256</v>
      </c>
      <c r="D1885" s="496" t="s">
        <v>502</v>
      </c>
      <c r="E1885" s="497">
        <v>39.752327000000008</v>
      </c>
      <c r="F1885" s="498">
        <v>22.270606213819878</v>
      </c>
      <c r="G1885" s="498">
        <v>12.580612037478963</v>
      </c>
      <c r="H1885" s="498">
        <v>2.9064494928812592</v>
      </c>
      <c r="I1885" s="498">
        <v>0.23217130307868517</v>
      </c>
      <c r="J1885" s="498">
        <v>1.6554356931104932E-2</v>
      </c>
      <c r="K1885" s="498">
        <v>2.8310818131476925E-3</v>
      </c>
      <c r="L1885" s="498">
        <v>0.2624534000739126</v>
      </c>
      <c r="M1885" s="498">
        <v>0.13243485595195464</v>
      </c>
      <c r="N1885" s="498">
        <v>1.8873971830630189E-2</v>
      </c>
      <c r="O1885" s="499">
        <v>885.30842069999994</v>
      </c>
      <c r="P1885" s="499">
        <v>500.10860357400009</v>
      </c>
      <c r="Q1885" s="499">
        <v>115.53813065000001</v>
      </c>
      <c r="R1885" s="499">
        <v>9.2293495600000011</v>
      </c>
      <c r="S1885" s="499">
        <v>0.65807420999999988</v>
      </c>
      <c r="T1885" s="499">
        <v>0.11254209</v>
      </c>
      <c r="U1885" s="499">
        <v>10.433133381999999</v>
      </c>
      <c r="V1885" s="499">
        <v>5.2645936999999989</v>
      </c>
      <c r="W1885" s="499">
        <v>0.75028430000000013</v>
      </c>
    </row>
    <row r="1886" spans="1:23" customFormat="1" x14ac:dyDescent="0.3">
      <c r="A1886" s="225" t="s">
        <v>1223</v>
      </c>
      <c r="B1886" s="496" t="s">
        <v>355</v>
      </c>
      <c r="C1886" s="496" t="s">
        <v>256</v>
      </c>
      <c r="D1886" s="496" t="s">
        <v>504</v>
      </c>
      <c r="E1886" s="497">
        <v>35.119810999999999</v>
      </c>
      <c r="F1886" s="498">
        <v>22.258117296531008</v>
      </c>
      <c r="G1886" s="498">
        <v>12.580556664527608</v>
      </c>
      <c r="H1886" s="498">
        <v>2.9061041908796152</v>
      </c>
      <c r="I1886" s="498">
        <v>0.23212906478910156</v>
      </c>
      <c r="J1886" s="498">
        <v>1.6554300363404575E-2</v>
      </c>
      <c r="K1886" s="498">
        <v>2.8310830032655925E-3</v>
      </c>
      <c r="L1886" s="498">
        <v>0.26240530169709625</v>
      </c>
      <c r="M1886" s="498">
        <v>0.1324345566666062</v>
      </c>
      <c r="N1886" s="498">
        <v>1.887398255076031E-2</v>
      </c>
      <c r="O1886" s="499">
        <v>781.70087266999997</v>
      </c>
      <c r="P1886" s="499">
        <v>441.82677233299995</v>
      </c>
      <c r="Q1886" s="499">
        <v>102.06182993</v>
      </c>
      <c r="R1886" s="499">
        <v>8.1523288830000009</v>
      </c>
      <c r="S1886" s="499">
        <v>0.58138389999999995</v>
      </c>
      <c r="T1886" s="499">
        <v>9.942709999999999E-2</v>
      </c>
      <c r="U1886" s="499">
        <v>9.2156246009999983</v>
      </c>
      <c r="V1886" s="499">
        <v>4.6510765999999997</v>
      </c>
      <c r="W1886" s="499">
        <v>0.66285070000000001</v>
      </c>
    </row>
    <row r="1887" spans="1:23" customFormat="1" x14ac:dyDescent="0.3">
      <c r="A1887" s="225" t="s">
        <v>1224</v>
      </c>
      <c r="B1887" s="496" t="s">
        <v>355</v>
      </c>
      <c r="C1887" s="496" t="s">
        <v>256</v>
      </c>
      <c r="D1887" s="496" t="s">
        <v>506</v>
      </c>
      <c r="E1887" s="497">
        <v>27.510566000000001</v>
      </c>
      <c r="F1887" s="498">
        <v>22.246474734107611</v>
      </c>
      <c r="G1887" s="498">
        <v>12.580626056185102</v>
      </c>
      <c r="H1887" s="498">
        <v>2.9057889983070511</v>
      </c>
      <c r="I1887" s="498">
        <v>0.23209024190923588</v>
      </c>
      <c r="J1887" s="498">
        <v>1.6554342793238058E-2</v>
      </c>
      <c r="K1887" s="498">
        <v>2.8310860634419518E-3</v>
      </c>
      <c r="L1887" s="498">
        <v>0.26236207143102763</v>
      </c>
      <c r="M1887" s="498">
        <v>0.13243475252381215</v>
      </c>
      <c r="N1887" s="498">
        <v>1.8873994086490261E-2</v>
      </c>
      <c r="O1887" s="499">
        <v>612.01311143999988</v>
      </c>
      <c r="P1887" s="499">
        <v>346.10014343999995</v>
      </c>
      <c r="Q1887" s="499">
        <v>79.939900020000024</v>
      </c>
      <c r="R1887" s="499">
        <v>6.3849339179999998</v>
      </c>
      <c r="S1887" s="499">
        <v>0.45541934000000001</v>
      </c>
      <c r="T1887" s="499">
        <v>7.7884780000000001E-2</v>
      </c>
      <c r="U1887" s="499">
        <v>7.2177290820000009</v>
      </c>
      <c r="V1887" s="499">
        <v>3.6433550000000006</v>
      </c>
      <c r="W1887" s="499">
        <v>0.51923426000000006</v>
      </c>
    </row>
    <row r="1888" spans="1:23" customFormat="1" x14ac:dyDescent="0.3">
      <c r="A1888" s="225" t="s">
        <v>1225</v>
      </c>
      <c r="B1888" s="496" t="s">
        <v>355</v>
      </c>
      <c r="C1888" s="496" t="s">
        <v>256</v>
      </c>
      <c r="D1888" s="496" t="s">
        <v>508</v>
      </c>
      <c r="E1888" s="497">
        <v>36.535280999999998</v>
      </c>
      <c r="F1888" s="498">
        <v>22.235499406450437</v>
      </c>
      <c r="G1888" s="498">
        <v>12.580576148627406</v>
      </c>
      <c r="H1888" s="498">
        <v>2.90548189159952</v>
      </c>
      <c r="I1888" s="498">
        <v>0.2320536157912676</v>
      </c>
      <c r="J1888" s="498">
        <v>1.6554326487867987E-2</v>
      </c>
      <c r="K1888" s="498">
        <v>2.8310831932564034E-3</v>
      </c>
      <c r="L1888" s="498">
        <v>0.26232025277156074</v>
      </c>
      <c r="M1888" s="498">
        <v>0.13243467321354391</v>
      </c>
      <c r="N1888" s="498">
        <v>1.8873981015774862E-2</v>
      </c>
      <c r="O1888" s="499">
        <v>812.38021898999989</v>
      </c>
      <c r="P1888" s="499">
        <v>459.63488473200005</v>
      </c>
      <c r="Q1888" s="499">
        <v>106.15259734999999</v>
      </c>
      <c r="R1888" s="499">
        <v>8.4781440599999982</v>
      </c>
      <c r="S1888" s="499">
        <v>0.60481697000000001</v>
      </c>
      <c r="T1888" s="499">
        <v>0.10343442</v>
      </c>
      <c r="U1888" s="499">
        <v>9.5839441470000004</v>
      </c>
      <c r="V1888" s="499">
        <v>4.8385379999999998</v>
      </c>
      <c r="W1888" s="499">
        <v>0.68956620000000002</v>
      </c>
    </row>
    <row r="1889" spans="1:23" customFormat="1" x14ac:dyDescent="0.3">
      <c r="A1889" s="225" t="s">
        <v>1226</v>
      </c>
      <c r="B1889" s="496" t="s">
        <v>355</v>
      </c>
      <c r="C1889" s="496" t="s">
        <v>256</v>
      </c>
      <c r="D1889" s="496" t="s">
        <v>510</v>
      </c>
      <c r="E1889" s="497">
        <v>49.735190000000003</v>
      </c>
      <c r="F1889" s="498">
        <v>2.8006506787246614</v>
      </c>
      <c r="G1889" s="498">
        <v>5.6418906522122452</v>
      </c>
      <c r="H1889" s="498">
        <v>0.93178676466300814</v>
      </c>
      <c r="I1889" s="498">
        <v>1.1540642752143905E-2</v>
      </c>
      <c r="J1889" s="498">
        <v>1.6554324010826137E-2</v>
      </c>
      <c r="K1889" s="498">
        <v>2.8310908232179262E-3</v>
      </c>
      <c r="L1889" s="498">
        <v>1.3045896155217259E-2</v>
      </c>
      <c r="M1889" s="498">
        <v>0.1324345880653115</v>
      </c>
      <c r="N1889" s="498">
        <v>1.8874008523944514E-2</v>
      </c>
      <c r="O1889" s="499">
        <v>139.29089363</v>
      </c>
      <c r="P1889" s="499">
        <v>280.60050354699996</v>
      </c>
      <c r="Q1889" s="499">
        <v>46.342591779999999</v>
      </c>
      <c r="R1889" s="499">
        <v>0.57397606000000001</v>
      </c>
      <c r="S1889" s="499">
        <v>0.82333244999999999</v>
      </c>
      <c r="T1889" s="499">
        <v>0.14080483999999999</v>
      </c>
      <c r="U1889" s="499">
        <v>0.64884012399999991</v>
      </c>
      <c r="V1889" s="499">
        <v>6.5866594000000003</v>
      </c>
      <c r="W1889" s="499">
        <v>0.93870239999999994</v>
      </c>
    </row>
    <row r="1890" spans="1:23" customFormat="1" x14ac:dyDescent="0.3">
      <c r="A1890" s="225" t="s">
        <v>1227</v>
      </c>
      <c r="B1890" s="496" t="s">
        <v>355</v>
      </c>
      <c r="C1890" s="496" t="s">
        <v>256</v>
      </c>
      <c r="D1890" s="496" t="s">
        <v>512</v>
      </c>
      <c r="E1890" s="497">
        <v>62.656659999999995</v>
      </c>
      <c r="F1890" s="498">
        <v>2.7900890007542696</v>
      </c>
      <c r="G1890" s="498">
        <v>5.6418988748522505</v>
      </c>
      <c r="H1890" s="498">
        <v>0.93161396633653959</v>
      </c>
      <c r="I1890" s="498">
        <v>1.1505128489134275E-2</v>
      </c>
      <c r="J1890" s="498">
        <v>1.6554383205233093E-2</v>
      </c>
      <c r="K1890" s="498">
        <v>2.8310859531931643E-3</v>
      </c>
      <c r="L1890" s="498">
        <v>1.3005749572351925E-2</v>
      </c>
      <c r="M1890" s="498">
        <v>0.13243499892908434</v>
      </c>
      <c r="N1890" s="498">
        <v>1.8874041482581424E-2</v>
      </c>
      <c r="O1890" s="499">
        <v>174.81765788999999</v>
      </c>
      <c r="P1890" s="499">
        <v>353.50253955599999</v>
      </c>
      <c r="Q1890" s="499">
        <v>58.371819540000004</v>
      </c>
      <c r="R1890" s="499">
        <v>0.72087292399999991</v>
      </c>
      <c r="S1890" s="499">
        <v>1.03724236</v>
      </c>
      <c r="T1890" s="499">
        <v>0.17738639</v>
      </c>
      <c r="U1890" s="499">
        <v>0.81489682899999993</v>
      </c>
      <c r="V1890" s="499">
        <v>8.2979347000000008</v>
      </c>
      <c r="W1890" s="499">
        <v>1.1825844000000001</v>
      </c>
    </row>
    <row r="1891" spans="1:23" customFormat="1" x14ac:dyDescent="0.3">
      <c r="A1891" s="225" t="s">
        <v>1228</v>
      </c>
      <c r="B1891" s="496" t="s">
        <v>355</v>
      </c>
      <c r="C1891" s="496" t="s">
        <v>256</v>
      </c>
      <c r="D1891" s="496" t="s">
        <v>514</v>
      </c>
      <c r="E1891" s="497">
        <v>80.302700000000002</v>
      </c>
      <c r="F1891" s="498">
        <v>2.7801438985239595</v>
      </c>
      <c r="G1891" s="498">
        <v>5.6418765689073966</v>
      </c>
      <c r="H1891" s="498">
        <v>0.52485395908232235</v>
      </c>
      <c r="I1891" s="498">
        <v>1.147173009126717E-2</v>
      </c>
      <c r="J1891" s="498">
        <v>1.6554342257483246E-2</v>
      </c>
      <c r="K1891" s="498">
        <v>2.8310871240942084E-3</v>
      </c>
      <c r="L1891" s="498">
        <v>1.2967978673195296E-2</v>
      </c>
      <c r="M1891" s="498">
        <v>0.13243448974941066</v>
      </c>
      <c r="N1891" s="498">
        <v>1.8873923292741093E-2</v>
      </c>
      <c r="O1891" s="499">
        <v>223.25306143999998</v>
      </c>
      <c r="P1891" s="499">
        <v>453.05792155</v>
      </c>
      <c r="Q1891" s="499">
        <v>42.147190020000004</v>
      </c>
      <c r="R1891" s="499">
        <v>0.92121090000000017</v>
      </c>
      <c r="S1891" s="499">
        <v>1.32935838</v>
      </c>
      <c r="T1891" s="499">
        <v>0.22734393999999999</v>
      </c>
      <c r="U1891" s="499">
        <v>1.0413637009999999</v>
      </c>
      <c r="V1891" s="499">
        <v>10.6348471</v>
      </c>
      <c r="W1891" s="499">
        <v>1.5156270000000001</v>
      </c>
    </row>
    <row r="1892" spans="1:23" customFormat="1" x14ac:dyDescent="0.3">
      <c r="A1892" s="225" t="s">
        <v>1229</v>
      </c>
      <c r="B1892" s="496" t="s">
        <v>355</v>
      </c>
      <c r="C1892" s="496" t="s">
        <v>256</v>
      </c>
      <c r="D1892" s="496" t="s">
        <v>516</v>
      </c>
      <c r="E1892" s="497">
        <v>98.360569999999996</v>
      </c>
      <c r="F1892" s="498">
        <v>2.7699939586564013</v>
      </c>
      <c r="G1892" s="498">
        <v>5.6418837011416256</v>
      </c>
      <c r="H1892" s="498">
        <v>0.52475895503655579</v>
      </c>
      <c r="I1892" s="498">
        <v>1.1437615337121367E-2</v>
      </c>
      <c r="J1892" s="498">
        <v>1.6554290911490244E-2</v>
      </c>
      <c r="K1892" s="498">
        <v>2.8310909544342826E-3</v>
      </c>
      <c r="L1892" s="498">
        <v>1.2929431295487612E-2</v>
      </c>
      <c r="M1892" s="498">
        <v>0.13243433217192621</v>
      </c>
      <c r="N1892" s="498">
        <v>1.8873984768490056E-2</v>
      </c>
      <c r="O1892" s="499">
        <v>272.45818467000004</v>
      </c>
      <c r="P1892" s="499">
        <v>554.93889671799991</v>
      </c>
      <c r="Q1892" s="499">
        <v>51.615589929999999</v>
      </c>
      <c r="R1892" s="499">
        <v>1.1250103639999998</v>
      </c>
      <c r="S1892" s="499">
        <v>1.62828949</v>
      </c>
      <c r="T1892" s="499">
        <v>0.27846772000000003</v>
      </c>
      <c r="U1892" s="499">
        <v>1.2717462319999999</v>
      </c>
      <c r="V1892" s="499">
        <v>13.026316400000001</v>
      </c>
      <c r="W1892" s="499">
        <v>1.8564558999999998</v>
      </c>
    </row>
    <row r="1893" spans="1:23" customFormat="1" x14ac:dyDescent="0.3">
      <c r="A1893" s="225" t="s">
        <v>1230</v>
      </c>
      <c r="B1893" s="496" t="s">
        <v>355</v>
      </c>
      <c r="C1893" s="496" t="s">
        <v>256</v>
      </c>
      <c r="D1893" s="496" t="s">
        <v>518</v>
      </c>
      <c r="E1893" s="497">
        <v>116.96617999999999</v>
      </c>
      <c r="F1893" s="498">
        <v>2.7604794113990905</v>
      </c>
      <c r="G1893" s="498">
        <v>5.6418624185897155</v>
      </c>
      <c r="H1893" s="498">
        <v>0.5246680670429692</v>
      </c>
      <c r="I1893" s="498">
        <v>1.1405581869904617E-2</v>
      </c>
      <c r="J1893" s="498">
        <v>1.6554283725432429E-2</v>
      </c>
      <c r="K1893" s="498">
        <v>2.8310715114403156E-3</v>
      </c>
      <c r="L1893" s="498">
        <v>1.289321513278454E-2</v>
      </c>
      <c r="M1893" s="498">
        <v>0.13243392406249396</v>
      </c>
      <c r="N1893" s="498">
        <v>1.8873885596674186E-2</v>
      </c>
      <c r="O1893" s="499">
        <v>322.88273172000004</v>
      </c>
      <c r="P1893" s="499">
        <v>659.90709518799997</v>
      </c>
      <c r="Q1893" s="499">
        <v>61.36841957</v>
      </c>
      <c r="R1893" s="499">
        <v>1.334067342</v>
      </c>
      <c r="S1893" s="499">
        <v>1.93629133</v>
      </c>
      <c r="T1893" s="499">
        <v>0.33113961999999997</v>
      </c>
      <c r="U1893" s="499">
        <v>1.5080701220000003</v>
      </c>
      <c r="V1893" s="499">
        <v>15.4902902</v>
      </c>
      <c r="W1893" s="499">
        <v>2.2076063000000001</v>
      </c>
    </row>
    <row r="1894" spans="1:23" customFormat="1" x14ac:dyDescent="0.3">
      <c r="A1894" s="225" t="s">
        <v>1231</v>
      </c>
      <c r="B1894" s="496" t="s">
        <v>355</v>
      </c>
      <c r="C1894" s="496" t="s">
        <v>256</v>
      </c>
      <c r="D1894" s="496" t="s">
        <v>520</v>
      </c>
      <c r="E1894" s="497">
        <v>137.54478</v>
      </c>
      <c r="F1894" s="498">
        <v>7.0417386003307429</v>
      </c>
      <c r="G1894" s="498">
        <v>1.3545809031865841</v>
      </c>
      <c r="H1894" s="498">
        <v>0.19833403419599058</v>
      </c>
      <c r="I1894" s="498">
        <v>4.4452259256948902E-3</v>
      </c>
      <c r="J1894" s="498">
        <v>1.6554387596534017E-2</v>
      </c>
      <c r="K1894" s="498">
        <v>2.8310875192791756E-3</v>
      </c>
      <c r="L1894" s="498">
        <v>5.0250167981656588E-3</v>
      </c>
      <c r="M1894" s="498">
        <v>0.13243478741977702</v>
      </c>
      <c r="N1894" s="498">
        <v>1.8874008159379074E-2</v>
      </c>
      <c r="O1894" s="499">
        <v>968.55438659999993</v>
      </c>
      <c r="P1894" s="499">
        <v>186.31553232100001</v>
      </c>
      <c r="Q1894" s="499">
        <v>27.2798111</v>
      </c>
      <c r="R1894" s="499">
        <v>0.61141762200000005</v>
      </c>
      <c r="S1894" s="499">
        <v>2.2769696000000001</v>
      </c>
      <c r="T1894" s="499">
        <v>0.38940131</v>
      </c>
      <c r="U1894" s="499">
        <v>0.69116482999999995</v>
      </c>
      <c r="V1894" s="499">
        <v>18.215713699999998</v>
      </c>
      <c r="W1894" s="499">
        <v>2.5960212999999999</v>
      </c>
    </row>
    <row r="1895" spans="1:23" customFormat="1" x14ac:dyDescent="0.3">
      <c r="A1895" s="225" t="s">
        <v>1232</v>
      </c>
      <c r="B1895" s="496" t="s">
        <v>355</v>
      </c>
      <c r="C1895" s="496" t="s">
        <v>256</v>
      </c>
      <c r="D1895" s="496" t="s">
        <v>522</v>
      </c>
      <c r="E1895" s="497">
        <v>163.18051000000003</v>
      </c>
      <c r="F1895" s="498">
        <v>7.0326808036082253</v>
      </c>
      <c r="G1895" s="498">
        <v>1.3545773405721058</v>
      </c>
      <c r="H1895" s="498">
        <v>0.19825156803346178</v>
      </c>
      <c r="I1895" s="498">
        <v>3.3865228574172243E-3</v>
      </c>
      <c r="J1895" s="498">
        <v>1.6554320733523871E-2</v>
      </c>
      <c r="K1895" s="498">
        <v>2.8310817266106103E-3</v>
      </c>
      <c r="L1895" s="498">
        <v>3.8282333533581916E-3</v>
      </c>
      <c r="M1895" s="498">
        <v>0.13243460447574282</v>
      </c>
      <c r="N1895" s="498">
        <v>1.8873936599413738E-2</v>
      </c>
      <c r="O1895" s="499">
        <v>1147.5964402000002</v>
      </c>
      <c r="P1895" s="499">
        <v>221.04062126899996</v>
      </c>
      <c r="Q1895" s="499">
        <v>32.350791979999997</v>
      </c>
      <c r="R1895" s="499">
        <v>0.55261452700000002</v>
      </c>
      <c r="S1895" s="499">
        <v>2.7013425</v>
      </c>
      <c r="T1895" s="499">
        <v>0.46197736000000006</v>
      </c>
      <c r="U1895" s="499">
        <v>0.62469307100000004</v>
      </c>
      <c r="V1895" s="499">
        <v>21.610746299999999</v>
      </c>
      <c r="W1895" s="499">
        <v>3.0798586000000001</v>
      </c>
    </row>
    <row r="1896" spans="1:23" customFormat="1" x14ac:dyDescent="0.3">
      <c r="A1896" s="225" t="s">
        <v>1233</v>
      </c>
      <c r="B1896" s="496" t="s">
        <v>355</v>
      </c>
      <c r="C1896" s="496" t="s">
        <v>256</v>
      </c>
      <c r="D1896" s="496" t="s">
        <v>524</v>
      </c>
      <c r="E1896" s="497">
        <v>184.58124999999998</v>
      </c>
      <c r="F1896" s="498">
        <v>7.024214804591475</v>
      </c>
      <c r="G1896" s="498">
        <v>1.3545803314854572</v>
      </c>
      <c r="H1896" s="498">
        <v>0.19817548158331361</v>
      </c>
      <c r="I1896" s="498">
        <v>3.3836782284224422E-3</v>
      </c>
      <c r="J1896" s="498">
        <v>1.6554346121288054E-2</v>
      </c>
      <c r="K1896" s="498">
        <v>2.8310779128432602E-3</v>
      </c>
      <c r="L1896" s="498">
        <v>3.8250151247756761E-3</v>
      </c>
      <c r="M1896" s="498">
        <v>0.13243478955744425</v>
      </c>
      <c r="N1896" s="498">
        <v>1.8873960925066876E-2</v>
      </c>
      <c r="O1896" s="499">
        <v>1296.5383489000001</v>
      </c>
      <c r="P1896" s="499">
        <v>250.03013081100002</v>
      </c>
      <c r="Q1896" s="499">
        <v>36.579478110000004</v>
      </c>
      <c r="R1896" s="499">
        <v>0.62456355699999988</v>
      </c>
      <c r="S1896" s="499">
        <v>3.0556219000000002</v>
      </c>
      <c r="T1896" s="499">
        <v>0.52256389999999997</v>
      </c>
      <c r="U1896" s="499">
        <v>0.7060260730000002</v>
      </c>
      <c r="V1896" s="499">
        <v>24.444979000000004</v>
      </c>
      <c r="W1896" s="499">
        <v>3.4837792999999997</v>
      </c>
    </row>
    <row r="1897" spans="1:23" customFormat="1" x14ac:dyDescent="0.3">
      <c r="A1897" s="225" t="s">
        <v>1234</v>
      </c>
      <c r="B1897" s="496" t="s">
        <v>355</v>
      </c>
      <c r="C1897" s="496" t="s">
        <v>256</v>
      </c>
      <c r="D1897" s="496" t="s">
        <v>526</v>
      </c>
      <c r="E1897" s="497">
        <v>211.79411999999999</v>
      </c>
      <c r="F1897" s="498">
        <v>7.0156411821064717</v>
      </c>
      <c r="G1897" s="498">
        <v>1.3545777153256191</v>
      </c>
      <c r="H1897" s="498">
        <v>0.19809776574533799</v>
      </c>
      <c r="I1897" s="498">
        <v>3.3807902504564336E-3</v>
      </c>
      <c r="J1897" s="498">
        <v>1.6554323132294702E-2</v>
      </c>
      <c r="K1897" s="498">
        <v>2.8310774633403422E-3</v>
      </c>
      <c r="L1897" s="498">
        <v>3.8217477614581555E-3</v>
      </c>
      <c r="M1897" s="498">
        <v>0.13243448401683675</v>
      </c>
      <c r="N1897" s="498">
        <v>1.887392057909823E-2</v>
      </c>
      <c r="O1897" s="499">
        <v>1485.8715503999999</v>
      </c>
      <c r="P1897" s="499">
        <v>286.89159518899999</v>
      </c>
      <c r="Q1897" s="499">
        <v>41.955941970000005</v>
      </c>
      <c r="R1897" s="499">
        <v>0.71603149599999993</v>
      </c>
      <c r="S1897" s="499">
        <v>3.5061082999999997</v>
      </c>
      <c r="T1897" s="499">
        <v>0.59960555999999998</v>
      </c>
      <c r="U1897" s="499">
        <v>0.80942370399999997</v>
      </c>
      <c r="V1897" s="499">
        <v>28.048845</v>
      </c>
      <c r="W1897" s="499">
        <v>3.9973853999999998</v>
      </c>
    </row>
    <row r="1898" spans="1:23" customFormat="1" x14ac:dyDescent="0.3">
      <c r="A1898" s="225" t="s">
        <v>1235</v>
      </c>
      <c r="B1898" s="496" t="s">
        <v>355</v>
      </c>
      <c r="C1898" s="496" t="s">
        <v>256</v>
      </c>
      <c r="D1898" s="496" t="s">
        <v>528</v>
      </c>
      <c r="E1898" s="497">
        <v>235.48052999999999</v>
      </c>
      <c r="F1898" s="498">
        <v>7.0076415307031974</v>
      </c>
      <c r="G1898" s="498">
        <v>1.3545871016809754</v>
      </c>
      <c r="H1898" s="498">
        <v>0.19802655884119166</v>
      </c>
      <c r="I1898" s="498">
        <v>3.3781194181956358E-3</v>
      </c>
      <c r="J1898" s="498">
        <v>1.655440685478328E-2</v>
      </c>
      <c r="K1898" s="498">
        <v>2.8310943584168081E-3</v>
      </c>
      <c r="L1898" s="498">
        <v>3.8187279984464107E-3</v>
      </c>
      <c r="M1898" s="498">
        <v>0.13243526333153743</v>
      </c>
      <c r="N1898" s="498">
        <v>1.8874024531879557E-2</v>
      </c>
      <c r="O1898" s="499">
        <v>1650.1631417000001</v>
      </c>
      <c r="P1898" s="499">
        <v>318.97888863499998</v>
      </c>
      <c r="Q1898" s="499">
        <v>46.631399029999997</v>
      </c>
      <c r="R1898" s="499">
        <v>0.79548135099999995</v>
      </c>
      <c r="S1898" s="499">
        <v>3.8982404999999996</v>
      </c>
      <c r="T1898" s="499">
        <v>0.66666759999999992</v>
      </c>
      <c r="U1898" s="499">
        <v>0.89923609299999996</v>
      </c>
      <c r="V1898" s="499">
        <v>31.185925999999998</v>
      </c>
      <c r="W1898" s="499">
        <v>4.4444653000000001</v>
      </c>
    </row>
    <row r="1899" spans="1:23" customFormat="1" x14ac:dyDescent="0.3">
      <c r="A1899" s="225" t="s">
        <v>1236</v>
      </c>
      <c r="B1899" s="496" t="s">
        <v>355</v>
      </c>
      <c r="C1899" s="496" t="s">
        <v>256</v>
      </c>
      <c r="D1899" s="496" t="s">
        <v>530</v>
      </c>
      <c r="E1899" s="497">
        <v>261.42576000000003</v>
      </c>
      <c r="F1899" s="498">
        <v>6.9995823682409863</v>
      </c>
      <c r="G1899" s="498">
        <v>1.3545829009658421</v>
      </c>
      <c r="H1899" s="498">
        <v>0.19795371883015658</v>
      </c>
      <c r="I1899" s="498">
        <v>3.3754057863310781E-3</v>
      </c>
      <c r="J1899" s="498">
        <v>1.655436365567035E-2</v>
      </c>
      <c r="K1899" s="498">
        <v>2.8310844348315178E-3</v>
      </c>
      <c r="L1899" s="498">
        <v>3.8156586328753519E-3</v>
      </c>
      <c r="M1899" s="498">
        <v>0.1324349865139533</v>
      </c>
      <c r="N1899" s="498">
        <v>1.8874013792672915E-2</v>
      </c>
      <c r="O1899" s="499">
        <v>1829.8711403</v>
      </c>
      <c r="P1899" s="499">
        <v>354.12286436800002</v>
      </c>
      <c r="Q1899" s="499">
        <v>51.750201390000001</v>
      </c>
      <c r="R1899" s="499">
        <v>0.88241802299999983</v>
      </c>
      <c r="S1899" s="499">
        <v>4.3277371000000002</v>
      </c>
      <c r="T1899" s="499">
        <v>0.74011840000000007</v>
      </c>
      <c r="U1899" s="499">
        <v>0.99751145799999996</v>
      </c>
      <c r="V1899" s="499">
        <v>34.621916999999996</v>
      </c>
      <c r="W1899" s="499">
        <v>4.9341533999999996</v>
      </c>
    </row>
    <row r="1900" spans="1:23" customFormat="1" x14ac:dyDescent="0.3">
      <c r="A1900" s="225" t="s">
        <v>1237</v>
      </c>
      <c r="B1900" s="496" t="s">
        <v>355</v>
      </c>
      <c r="C1900" s="496" t="s">
        <v>256</v>
      </c>
      <c r="D1900" s="496" t="s">
        <v>532</v>
      </c>
      <c r="E1900" s="497">
        <v>285.71111999999999</v>
      </c>
      <c r="F1900" s="498">
        <v>6.9920350551984125</v>
      </c>
      <c r="G1900" s="498">
        <v>1.35458668951702</v>
      </c>
      <c r="H1900" s="498">
        <v>0.19788539028512434</v>
      </c>
      <c r="I1900" s="498">
        <v>2.5733954492215771E-3</v>
      </c>
      <c r="J1900" s="498">
        <v>1.65543675723927E-2</v>
      </c>
      <c r="K1900" s="498">
        <v>2.8310903684812833E-3</v>
      </c>
      <c r="L1900" s="498">
        <v>2.9090407751717891E-3</v>
      </c>
      <c r="M1900" s="498">
        <v>0.13243507288060755</v>
      </c>
      <c r="N1900" s="498">
        <v>1.8874037874339649E-2</v>
      </c>
      <c r="O1900" s="499">
        <v>1997.7021667000001</v>
      </c>
      <c r="P1900" s="499">
        <v>387.02048019900002</v>
      </c>
      <c r="Q1900" s="499">
        <v>56.538056489999995</v>
      </c>
      <c r="R1900" s="499">
        <v>0.73524769599999995</v>
      </c>
      <c r="S1900" s="499">
        <v>4.7297668999999996</v>
      </c>
      <c r="T1900" s="499">
        <v>0.80887400000000009</v>
      </c>
      <c r="U1900" s="499">
        <v>0.83114529800000003</v>
      </c>
      <c r="V1900" s="499">
        <v>37.838173000000005</v>
      </c>
      <c r="W1900" s="499">
        <v>5.3925225000000001</v>
      </c>
    </row>
    <row r="1901" spans="1:23" customFormat="1" x14ac:dyDescent="0.3">
      <c r="A1901" s="225" t="s">
        <v>1238</v>
      </c>
      <c r="B1901" s="496" t="s">
        <v>355</v>
      </c>
      <c r="C1901" s="496" t="s">
        <v>256</v>
      </c>
      <c r="D1901" s="496" t="s">
        <v>534</v>
      </c>
      <c r="E1901" s="497">
        <v>313.23883000000001</v>
      </c>
      <c r="F1901" s="498">
        <v>6.963781917458955</v>
      </c>
      <c r="G1901" s="498">
        <v>1.3501082084395475</v>
      </c>
      <c r="H1901" s="498">
        <v>0.19752997704658773</v>
      </c>
      <c r="I1901" s="498">
        <v>2.5665660129045942E-3</v>
      </c>
      <c r="J1901" s="498">
        <v>1.6554334595107509E-2</v>
      </c>
      <c r="K1901" s="498">
        <v>2.8310806805146088E-3</v>
      </c>
      <c r="L1901" s="498">
        <v>2.9013250272962644E-3</v>
      </c>
      <c r="M1901" s="498">
        <v>0.13243457396389841</v>
      </c>
      <c r="N1901" s="498">
        <v>1.8873979001900881E-2</v>
      </c>
      <c r="O1901" s="499">
        <v>2181.3269001999997</v>
      </c>
      <c r="P1901" s="499">
        <v>422.90631558500002</v>
      </c>
      <c r="Q1901" s="499">
        <v>61.874058900000001</v>
      </c>
      <c r="R1901" s="499">
        <v>0.80394813499999995</v>
      </c>
      <c r="S1901" s="499">
        <v>5.1854604000000002</v>
      </c>
      <c r="T1901" s="499">
        <v>0.88680439999999994</v>
      </c>
      <c r="U1901" s="499">
        <v>0.90880765699999999</v>
      </c>
      <c r="V1901" s="499">
        <v>41.483651000000002</v>
      </c>
      <c r="W1901" s="499">
        <v>5.9120631000000001</v>
      </c>
    </row>
    <row r="1902" spans="1:23" customFormat="1" x14ac:dyDescent="0.3">
      <c r="A1902" s="225" t="s">
        <v>1239</v>
      </c>
      <c r="B1902" s="496" t="s">
        <v>355</v>
      </c>
      <c r="C1902" s="496" t="s">
        <v>256</v>
      </c>
      <c r="D1902" s="496" t="s">
        <v>536</v>
      </c>
      <c r="E1902" s="497">
        <v>341.75583</v>
      </c>
      <c r="F1902" s="498">
        <v>6.9567286032838132</v>
      </c>
      <c r="G1902" s="498">
        <v>1.350107928052025</v>
      </c>
      <c r="H1902" s="498">
        <v>0.19746668713742199</v>
      </c>
      <c r="I1902" s="498">
        <v>2.5641935384101565E-3</v>
      </c>
      <c r="J1902" s="498">
        <v>1.6554396745770219E-2</v>
      </c>
      <c r="K1902" s="498">
        <v>2.8310893774657771E-3</v>
      </c>
      <c r="L1902" s="498">
        <v>2.8986441343224491E-3</v>
      </c>
      <c r="M1902" s="498">
        <v>0.13243512188219292</v>
      </c>
      <c r="N1902" s="498">
        <v>1.8874018915785579E-2</v>
      </c>
      <c r="O1902" s="499">
        <v>2377.5025579000003</v>
      </c>
      <c r="P1902" s="499">
        <v>461.40725554100004</v>
      </c>
      <c r="Q1902" s="499">
        <v>67.485391559999982</v>
      </c>
      <c r="R1902" s="499">
        <v>0.87632809099999998</v>
      </c>
      <c r="S1902" s="499">
        <v>5.6575616000000002</v>
      </c>
      <c r="T1902" s="499">
        <v>0.96754129999999994</v>
      </c>
      <c r="U1902" s="499">
        <v>0.99062853200000012</v>
      </c>
      <c r="V1902" s="499">
        <v>45.260475</v>
      </c>
      <c r="W1902" s="499">
        <v>6.4503060000000003</v>
      </c>
    </row>
    <row r="1903" spans="1:23" customFormat="1" x14ac:dyDescent="0.3">
      <c r="A1903" s="225" t="s">
        <v>1240</v>
      </c>
      <c r="B1903" s="496" t="s">
        <v>355</v>
      </c>
      <c r="C1903" s="496" t="s">
        <v>256</v>
      </c>
      <c r="D1903" s="496" t="s">
        <v>538</v>
      </c>
      <c r="E1903" s="497">
        <v>372.97604999999999</v>
      </c>
      <c r="F1903" s="498">
        <v>6.9496549968825079</v>
      </c>
      <c r="G1903" s="498">
        <v>1.3501071759433345</v>
      </c>
      <c r="H1903" s="498">
        <v>0.19740251938428752</v>
      </c>
      <c r="I1903" s="498">
        <v>2.5618203179533917E-3</v>
      </c>
      <c r="J1903" s="498">
        <v>1.6554372056865312E-2</v>
      </c>
      <c r="K1903" s="498">
        <v>2.8310863391898754E-3</v>
      </c>
      <c r="L1903" s="498">
        <v>2.8959583544305324E-3</v>
      </c>
      <c r="M1903" s="498">
        <v>0.1324349941504287</v>
      </c>
      <c r="N1903" s="498">
        <v>1.8873992043188834E-2</v>
      </c>
      <c r="O1903" s="499">
        <v>2592.0548696000001</v>
      </c>
      <c r="P1903" s="499">
        <v>503.55764155999992</v>
      </c>
      <c r="Q1903" s="499">
        <v>73.626411939999983</v>
      </c>
      <c r="R1903" s="499">
        <v>0.95549762300000007</v>
      </c>
      <c r="S1903" s="499">
        <v>6.1743842999999998</v>
      </c>
      <c r="T1903" s="499">
        <v>1.0559273999999998</v>
      </c>
      <c r="U1903" s="499">
        <v>1.080123108</v>
      </c>
      <c r="V1903" s="499">
        <v>49.395080999999998</v>
      </c>
      <c r="W1903" s="499">
        <v>7.0395470000000007</v>
      </c>
    </row>
    <row r="1904" spans="1:23" customFormat="1" x14ac:dyDescent="0.3">
      <c r="A1904" s="225" t="s">
        <v>1241</v>
      </c>
      <c r="B1904" s="496" t="s">
        <v>355</v>
      </c>
      <c r="C1904" s="496" t="s">
        <v>256</v>
      </c>
      <c r="D1904" s="496" t="s">
        <v>540</v>
      </c>
      <c r="E1904" s="497">
        <v>407.74157999999994</v>
      </c>
      <c r="F1904" s="498">
        <v>6.9426636780580493</v>
      </c>
      <c r="G1904" s="498">
        <v>1.3501051791627436</v>
      </c>
      <c r="H1904" s="498">
        <v>0.19733912555594654</v>
      </c>
      <c r="I1904" s="498">
        <v>2.5594670722568946E-3</v>
      </c>
      <c r="J1904" s="498">
        <v>1.6554335469048807E-2</v>
      </c>
      <c r="K1904" s="498">
        <v>2.8310806565275981E-3</v>
      </c>
      <c r="L1904" s="498">
        <v>2.8932985961353272E-3</v>
      </c>
      <c r="M1904" s="498">
        <v>0.13243467345174853</v>
      </c>
      <c r="N1904" s="498">
        <v>1.887396914486867E-2</v>
      </c>
      <c r="O1904" s="499">
        <v>2830.8126575000001</v>
      </c>
      <c r="P1904" s="499">
        <v>550.49401891800005</v>
      </c>
      <c r="Q1904" s="499">
        <v>80.463366850000014</v>
      </c>
      <c r="R1904" s="499">
        <v>1.0436011480000003</v>
      </c>
      <c r="S1904" s="499">
        <v>6.7498909000000005</v>
      </c>
      <c r="T1904" s="499">
        <v>1.1543493</v>
      </c>
      <c r="U1904" s="499">
        <v>1.1797181409999999</v>
      </c>
      <c r="V1904" s="499">
        <v>53.999122999999997</v>
      </c>
      <c r="W1904" s="499">
        <v>7.6957019999999998</v>
      </c>
    </row>
    <row r="1905" spans="1:23" customFormat="1" x14ac:dyDescent="0.3">
      <c r="A1905" s="225" t="s">
        <v>1242</v>
      </c>
      <c r="B1905" s="496" t="s">
        <v>355</v>
      </c>
      <c r="C1905" s="496" t="s">
        <v>256</v>
      </c>
      <c r="D1905" s="496" t="s">
        <v>542</v>
      </c>
      <c r="E1905" s="497">
        <v>436.28060000000005</v>
      </c>
      <c r="F1905" s="498">
        <v>6.9364767486796319</v>
      </c>
      <c r="G1905" s="498">
        <v>1.3501053223063322</v>
      </c>
      <c r="H1905" s="498">
        <v>0.19728330207669098</v>
      </c>
      <c r="I1905" s="498">
        <v>2.1170008705406564E-3</v>
      </c>
      <c r="J1905" s="498">
        <v>1.655435011320696E-2</v>
      </c>
      <c r="K1905" s="498">
        <v>2.831082106332484E-3</v>
      </c>
      <c r="L1905" s="498">
        <v>2.3931203450256551E-3</v>
      </c>
      <c r="M1905" s="498">
        <v>0.13243474497834651</v>
      </c>
      <c r="N1905" s="498">
        <v>1.8873981561407953E-2</v>
      </c>
      <c r="O1905" s="499">
        <v>3026.2502377999995</v>
      </c>
      <c r="P1905" s="499">
        <v>589.02476007900009</v>
      </c>
      <c r="Q1905" s="499">
        <v>86.070877400000001</v>
      </c>
      <c r="R1905" s="499">
        <v>0.92360640999999999</v>
      </c>
      <c r="S1905" s="499">
        <v>7.2223418000000006</v>
      </c>
      <c r="T1905" s="499">
        <v>1.2351462</v>
      </c>
      <c r="U1905" s="499">
        <v>1.04407198</v>
      </c>
      <c r="V1905" s="499">
        <v>57.778710000000004</v>
      </c>
      <c r="W1905" s="499">
        <v>8.2343519999999994</v>
      </c>
    </row>
    <row r="1906" spans="1:23" customFormat="1" x14ac:dyDescent="0.3">
      <c r="A1906" s="225" t="s">
        <v>1243</v>
      </c>
      <c r="B1906" s="496" t="s">
        <v>355</v>
      </c>
      <c r="C1906" s="496" t="s">
        <v>256</v>
      </c>
      <c r="D1906" s="496" t="s">
        <v>544</v>
      </c>
      <c r="E1906" s="497">
        <v>468.55269999999996</v>
      </c>
      <c r="F1906" s="498">
        <v>6.9299937752999821</v>
      </c>
      <c r="G1906" s="498">
        <v>1.3501064082183287</v>
      </c>
      <c r="H1906" s="498">
        <v>0.19722440933538535</v>
      </c>
      <c r="I1906" s="498">
        <v>2.1148197758757985E-3</v>
      </c>
      <c r="J1906" s="498">
        <v>1.655433166856151E-2</v>
      </c>
      <c r="K1906" s="498">
        <v>2.8310830350566757E-3</v>
      </c>
      <c r="L1906" s="498">
        <v>2.3906526523057065E-3</v>
      </c>
      <c r="M1906" s="498">
        <v>0.13243464182364117</v>
      </c>
      <c r="N1906" s="498">
        <v>1.8873981517980799E-2</v>
      </c>
      <c r="O1906" s="499">
        <v>3247.0672943999998</v>
      </c>
      <c r="P1906" s="499">
        <v>632.59600285800002</v>
      </c>
      <c r="Q1906" s="499">
        <v>92.410029500000007</v>
      </c>
      <c r="R1906" s="499">
        <v>0.99090451600000007</v>
      </c>
      <c r="S1906" s="499">
        <v>7.7565767999999995</v>
      </c>
      <c r="T1906" s="499">
        <v>1.3265115999999999</v>
      </c>
      <c r="U1906" s="499">
        <v>1.1201467549999999</v>
      </c>
      <c r="V1906" s="499">
        <v>62.052608999999997</v>
      </c>
      <c r="W1906" s="499">
        <v>8.8434550000000005</v>
      </c>
    </row>
    <row r="1907" spans="1:23" customFormat="1" x14ac:dyDescent="0.3">
      <c r="A1907" s="225" t="s">
        <v>1244</v>
      </c>
      <c r="B1907" s="496" t="s">
        <v>355</v>
      </c>
      <c r="C1907" s="496" t="s">
        <v>256</v>
      </c>
      <c r="D1907" s="496" t="s">
        <v>546</v>
      </c>
      <c r="E1907" s="497">
        <v>502.87639999999999</v>
      </c>
      <c r="F1907" s="498">
        <v>6.9239203510047416</v>
      </c>
      <c r="G1907" s="498">
        <v>1.3501048296499893</v>
      </c>
      <c r="H1907" s="498">
        <v>0.19716980096898559</v>
      </c>
      <c r="I1907" s="498">
        <v>1.897035172062161E-3</v>
      </c>
      <c r="J1907" s="498">
        <v>1.6554345560857501E-2</v>
      </c>
      <c r="K1907" s="498">
        <v>2.831075787211331E-3</v>
      </c>
      <c r="L1907" s="498">
        <v>2.1444642023367966E-3</v>
      </c>
      <c r="M1907" s="498">
        <v>0.13243481300772914</v>
      </c>
      <c r="N1907" s="498">
        <v>1.8873973803503207E-2</v>
      </c>
      <c r="O1907" s="499">
        <v>3481.8761400000008</v>
      </c>
      <c r="P1907" s="499">
        <v>678.93585635699992</v>
      </c>
      <c r="Q1907" s="499">
        <v>99.152039699999989</v>
      </c>
      <c r="R1907" s="499">
        <v>0.95397421800000004</v>
      </c>
      <c r="S1907" s="499">
        <v>8.3247897000000002</v>
      </c>
      <c r="T1907" s="499">
        <v>1.4236812000000001</v>
      </c>
      <c r="U1907" s="499">
        <v>1.0784004379999999</v>
      </c>
      <c r="V1907" s="499">
        <v>66.598342000000002</v>
      </c>
      <c r="W1907" s="499">
        <v>9.4912759999999992</v>
      </c>
    </row>
    <row r="1908" spans="1:23" customFormat="1" x14ac:dyDescent="0.3">
      <c r="A1908" s="225" t="s">
        <v>1245</v>
      </c>
      <c r="B1908" s="496" t="s">
        <v>355</v>
      </c>
      <c r="C1908" s="496" t="s">
        <v>256</v>
      </c>
      <c r="D1908" s="496" t="s">
        <v>548</v>
      </c>
      <c r="E1908" s="497">
        <v>538.94010000000003</v>
      </c>
      <c r="F1908" s="498">
        <v>6.917945131379164</v>
      </c>
      <c r="G1908" s="498">
        <v>1.3501070042106722</v>
      </c>
      <c r="H1908" s="498">
        <v>0.19711568855240125</v>
      </c>
      <c r="I1908" s="498">
        <v>1.895020750914619E-3</v>
      </c>
      <c r="J1908" s="498">
        <v>1.6554352886341172E-2</v>
      </c>
      <c r="K1908" s="498">
        <v>2.8310879075429717E-3</v>
      </c>
      <c r="L1908" s="498">
        <v>2.142188304414535E-3</v>
      </c>
      <c r="M1908" s="498">
        <v>0.13243475295306473</v>
      </c>
      <c r="N1908" s="498">
        <v>1.8873989892383217E-2</v>
      </c>
      <c r="O1908" s="499">
        <v>3728.3580409000001</v>
      </c>
      <c r="P1908" s="499">
        <v>727.62680386000011</v>
      </c>
      <c r="Q1908" s="499">
        <v>106.23354889999999</v>
      </c>
      <c r="R1908" s="499">
        <v>1.0213026729999999</v>
      </c>
      <c r="S1908" s="499">
        <v>8.9218045999999998</v>
      </c>
      <c r="T1908" s="499">
        <v>1.5257868000000001</v>
      </c>
      <c r="U1908" s="499">
        <v>1.154511179</v>
      </c>
      <c r="V1908" s="499">
        <v>71.374398999999997</v>
      </c>
      <c r="W1908" s="499">
        <v>10.171950000000001</v>
      </c>
    </row>
    <row r="1909" spans="1:23" customFormat="1" x14ac:dyDescent="0.3">
      <c r="A1909" s="225" t="s">
        <v>1246</v>
      </c>
      <c r="B1909" s="496" t="s">
        <v>355</v>
      </c>
      <c r="C1909" s="496" t="s">
        <v>256</v>
      </c>
      <c r="D1909" s="496" t="s">
        <v>550</v>
      </c>
      <c r="E1909" s="497">
        <v>581.65279999999996</v>
      </c>
      <c r="F1909" s="498">
        <v>3.2074573006439584</v>
      </c>
      <c r="G1909" s="498">
        <v>1.1505143050527737</v>
      </c>
      <c r="H1909" s="498">
        <v>6.9706388347137674E-2</v>
      </c>
      <c r="I1909" s="498">
        <v>1.7000865567912682E-3</v>
      </c>
      <c r="J1909" s="498">
        <v>1.655434737011496E-2</v>
      </c>
      <c r="K1909" s="498">
        <v>2.831088924526797E-3</v>
      </c>
      <c r="L1909" s="498">
        <v>1.9218293593704014E-3</v>
      </c>
      <c r="M1909" s="498">
        <v>0.13243488211524126</v>
      </c>
      <c r="N1909" s="498">
        <v>1.8873991494582337E-2</v>
      </c>
      <c r="O1909" s="499">
        <v>1865.6265198000001</v>
      </c>
      <c r="P1909" s="499">
        <v>669.19986697399997</v>
      </c>
      <c r="Q1909" s="499">
        <v>40.544915959999997</v>
      </c>
      <c r="R1909" s="499">
        <v>0.98886010600000007</v>
      </c>
      <c r="S1909" s="499">
        <v>9.6288825000000013</v>
      </c>
      <c r="T1909" s="499">
        <v>1.6467107999999999</v>
      </c>
      <c r="U1909" s="499">
        <v>1.1178374280000001</v>
      </c>
      <c r="V1909" s="499">
        <v>77.031120000000001</v>
      </c>
      <c r="W1909" s="499">
        <v>10.978110000000001</v>
      </c>
    </row>
    <row r="1910" spans="1:23" customFormat="1" x14ac:dyDescent="0.3">
      <c r="A1910" s="225" t="s">
        <v>1247</v>
      </c>
      <c r="B1910" s="496" t="s">
        <v>355</v>
      </c>
      <c r="C1910" s="496" t="s">
        <v>256</v>
      </c>
      <c r="D1910" s="496" t="s">
        <v>552</v>
      </c>
      <c r="E1910" s="497">
        <v>617.88040000000001</v>
      </c>
      <c r="F1910" s="498">
        <v>3.2019287818483964</v>
      </c>
      <c r="G1910" s="498">
        <v>1.1505146208732304</v>
      </c>
      <c r="H1910" s="498">
        <v>6.9656412664975298E-2</v>
      </c>
      <c r="I1910" s="498">
        <v>1.698227184419509E-3</v>
      </c>
      <c r="J1910" s="498">
        <v>1.6554363757128404E-2</v>
      </c>
      <c r="K1910" s="498">
        <v>2.8310914215760852E-3</v>
      </c>
      <c r="L1910" s="498">
        <v>1.9197284571577284E-3</v>
      </c>
      <c r="M1910" s="498">
        <v>0.13243497770765991</v>
      </c>
      <c r="N1910" s="498">
        <v>1.887399891629513E-2</v>
      </c>
      <c r="O1910" s="499">
        <v>1978.4090365</v>
      </c>
      <c r="P1910" s="499">
        <v>710.88043415099992</v>
      </c>
      <c r="Q1910" s="499">
        <v>43.039332120000005</v>
      </c>
      <c r="R1910" s="499">
        <v>1.049301292</v>
      </c>
      <c r="S1910" s="499">
        <v>10.2286169</v>
      </c>
      <c r="T1910" s="499">
        <v>1.7492759000000002</v>
      </c>
      <c r="U1910" s="499">
        <v>1.1861625870000001</v>
      </c>
      <c r="V1910" s="499">
        <v>81.828976999999995</v>
      </c>
      <c r="W1910" s="499">
        <v>11.661874000000001</v>
      </c>
    </row>
    <row r="1911" spans="1:23" customFormat="1" x14ac:dyDescent="0.3">
      <c r="A1911" s="225" t="s">
        <v>1248</v>
      </c>
      <c r="B1911" s="496" t="s">
        <v>355</v>
      </c>
      <c r="C1911" s="496" t="s">
        <v>256</v>
      </c>
      <c r="D1911" s="496" t="s">
        <v>554</v>
      </c>
      <c r="E1911" s="497">
        <v>651.49839999999995</v>
      </c>
      <c r="F1911" s="498">
        <v>3.1964894171651079</v>
      </c>
      <c r="G1911" s="498">
        <v>1.1505154597325182</v>
      </c>
      <c r="H1911" s="498">
        <v>6.9607365820084921E-2</v>
      </c>
      <c r="I1911" s="498">
        <v>1.1025201535414361E-3</v>
      </c>
      <c r="J1911" s="498">
        <v>1.655438278896771E-2</v>
      </c>
      <c r="K1911" s="498">
        <v>2.8310861546244782E-3</v>
      </c>
      <c r="L1911" s="498">
        <v>1.2463230239705885E-3</v>
      </c>
      <c r="M1911" s="498">
        <v>0.13243490544259204</v>
      </c>
      <c r="N1911" s="498">
        <v>1.8873995699759203E-2</v>
      </c>
      <c r="O1911" s="499">
        <v>2082.5077409</v>
      </c>
      <c r="P1911" s="499">
        <v>749.55898119099993</v>
      </c>
      <c r="Q1911" s="499">
        <v>45.349087460000007</v>
      </c>
      <c r="R1911" s="499">
        <v>0.71829011599999992</v>
      </c>
      <c r="S1911" s="499">
        <v>10.785153900000001</v>
      </c>
      <c r="T1911" s="499">
        <v>1.8444480999999999</v>
      </c>
      <c r="U1911" s="499">
        <v>0.81197745599999993</v>
      </c>
      <c r="V1911" s="499">
        <v>86.281128999999993</v>
      </c>
      <c r="W1911" s="499">
        <v>12.296378000000001</v>
      </c>
    </row>
    <row r="1912" spans="1:23" customFormat="1" x14ac:dyDescent="0.3">
      <c r="A1912" s="225" t="s">
        <v>1249</v>
      </c>
      <c r="B1912" s="496" t="s">
        <v>355</v>
      </c>
      <c r="C1912" s="496" t="s">
        <v>256</v>
      </c>
      <c r="D1912" s="496" t="s">
        <v>556</v>
      </c>
      <c r="E1912" s="497">
        <v>685.0261999999999</v>
      </c>
      <c r="F1912" s="498">
        <v>3.191168670628949</v>
      </c>
      <c r="G1912" s="498">
        <v>1.1505144242526784</v>
      </c>
      <c r="H1912" s="498">
        <v>6.9559227179923924E-2</v>
      </c>
      <c r="I1912" s="498">
        <v>1.1007328799978748E-3</v>
      </c>
      <c r="J1912" s="498">
        <v>1.6554298069183342E-2</v>
      </c>
      <c r="K1912" s="498">
        <v>2.8310905480695486E-3</v>
      </c>
      <c r="L1912" s="498">
        <v>1.2443006019331817E-3</v>
      </c>
      <c r="M1912" s="498">
        <v>0.13243482512055743</v>
      </c>
      <c r="N1912" s="498">
        <v>1.8874002191449031E-2</v>
      </c>
      <c r="O1912" s="499">
        <v>2186.0341480000002</v>
      </c>
      <c r="P1912" s="499">
        <v>788.13252409099994</v>
      </c>
      <c r="Q1912" s="499">
        <v>47.649893069999997</v>
      </c>
      <c r="R1912" s="499">
        <v>0.75403086200000013</v>
      </c>
      <c r="S1912" s="499">
        <v>11.340127900000001</v>
      </c>
      <c r="T1912" s="499">
        <v>1.9393712000000001</v>
      </c>
      <c r="U1912" s="499">
        <v>0.852378513</v>
      </c>
      <c r="V1912" s="499">
        <v>90.721324999999993</v>
      </c>
      <c r="W1912" s="499">
        <v>12.929186</v>
      </c>
    </row>
    <row r="1913" spans="1:23" customFormat="1" x14ac:dyDescent="0.3">
      <c r="A1913" s="225" t="s">
        <v>1250</v>
      </c>
      <c r="B1913" s="496" t="s">
        <v>355</v>
      </c>
      <c r="C1913" s="496" t="s">
        <v>256</v>
      </c>
      <c r="D1913" s="496" t="s">
        <v>558</v>
      </c>
      <c r="E1913" s="497">
        <v>730.36699999999996</v>
      </c>
      <c r="F1913" s="498">
        <v>3.1861915398696818</v>
      </c>
      <c r="G1913" s="498">
        <v>1.1505142079269735</v>
      </c>
      <c r="H1913" s="498">
        <v>6.9514194316008249E-2</v>
      </c>
      <c r="I1913" s="498">
        <v>1.0990565688208805E-3</v>
      </c>
      <c r="J1913" s="498">
        <v>1.6554293389487752E-2</v>
      </c>
      <c r="K1913" s="498">
        <v>2.8310805389619195E-3</v>
      </c>
      <c r="L1913" s="498">
        <v>1.24240592332348E-3</v>
      </c>
      <c r="M1913" s="498">
        <v>0.13243475266544083</v>
      </c>
      <c r="N1913" s="498">
        <v>1.8873935980130537E-2</v>
      </c>
      <c r="O1913" s="499">
        <v>2327.0891563999999</v>
      </c>
      <c r="P1913" s="499">
        <v>840.29761050099978</v>
      </c>
      <c r="Q1913" s="499">
        <v>50.770873559999998</v>
      </c>
      <c r="R1913" s="499">
        <v>0.802714649</v>
      </c>
      <c r="S1913" s="499">
        <v>12.0907096</v>
      </c>
      <c r="T1913" s="499">
        <v>2.0677278000000001</v>
      </c>
      <c r="U1913" s="499">
        <v>0.9074122870000001</v>
      </c>
      <c r="V1913" s="499">
        <v>96.72597300000001</v>
      </c>
      <c r="W1913" s="499">
        <v>13.7849</v>
      </c>
    </row>
    <row r="1914" spans="1:23" customFormat="1" x14ac:dyDescent="0.3">
      <c r="A1914" s="225" t="s">
        <v>1251</v>
      </c>
      <c r="B1914" s="496" t="s">
        <v>1252</v>
      </c>
      <c r="C1914" s="496" t="s">
        <v>256</v>
      </c>
      <c r="D1914" s="496" t="s">
        <v>1253</v>
      </c>
      <c r="E1914" s="497">
        <v>118093.50852199999</v>
      </c>
      <c r="F1914" s="498">
        <v>3.9171096281063877</v>
      </c>
      <c r="G1914" s="498">
        <v>0.20765054026193894</v>
      </c>
      <c r="H1914" s="498">
        <v>0.41123659326882556</v>
      </c>
      <c r="I1914" s="498">
        <v>1.2180552370302623E-2</v>
      </c>
      <c r="J1914" s="498">
        <v>3.3815313146582167E-3</v>
      </c>
      <c r="K1914" s="498">
        <v>1.3806160679409952E-3</v>
      </c>
      <c r="L1914" s="498">
        <v>1.3769264048540624E-2</v>
      </c>
      <c r="M1914" s="498">
        <v>2.7052240439827832E-2</v>
      </c>
      <c r="N1914" s="498">
        <v>9.2041542260344333E-3</v>
      </c>
      <c r="O1914" s="499">
        <v>462585.21924838988</v>
      </c>
      <c r="P1914" s="499">
        <v>24522.180846021187</v>
      </c>
      <c r="Q1914" s="499">
        <v>48564.372131750293</v>
      </c>
      <c r="R1914" s="499">
        <v>1438.4441651449999</v>
      </c>
      <c r="S1914" s="499">
        <v>399.33689712499995</v>
      </c>
      <c r="T1914" s="499">
        <v>163.04179538500003</v>
      </c>
      <c r="U1914" s="499">
        <v>1626.0607012580003</v>
      </c>
      <c r="V1914" s="499">
        <v>3194.693986920001</v>
      </c>
      <c r="W1914" s="499">
        <v>1086.9508655299996</v>
      </c>
    </row>
    <row r="1915" spans="1:23" customFormat="1" x14ac:dyDescent="0.3">
      <c r="A1915" s="225" t="s">
        <v>1254</v>
      </c>
      <c r="B1915" s="496" t="s">
        <v>1252</v>
      </c>
      <c r="C1915" s="496" t="s">
        <v>560</v>
      </c>
      <c r="D1915" s="496" t="s">
        <v>561</v>
      </c>
      <c r="E1915" s="497">
        <v>26897.953906000002</v>
      </c>
      <c r="F1915" s="498">
        <v>3.6130903814316309</v>
      </c>
      <c r="G1915" s="498">
        <v>0.16356227517984651</v>
      </c>
      <c r="H1915" s="498">
        <v>0.40614842919284683</v>
      </c>
      <c r="I1915" s="498">
        <v>9.7740661219348594E-3</v>
      </c>
      <c r="J1915" s="498">
        <v>3.0505424870884592E-3</v>
      </c>
      <c r="K1915" s="498">
        <v>1.3715434928219849E-3</v>
      </c>
      <c r="L1915" s="498">
        <v>1.1048899911480128E-2</v>
      </c>
      <c r="M1915" s="498">
        <v>2.4404349898286274E-2</v>
      </c>
      <c r="N1915" s="498">
        <v>9.1436643366816835E-3</v>
      </c>
      <c r="O1915" s="499">
        <v>97184.738537959973</v>
      </c>
      <c r="P1915" s="499">
        <v>4399.4905385479997</v>
      </c>
      <c r="Q1915" s="499">
        <v>10924.561727423499</v>
      </c>
      <c r="R1915" s="499">
        <v>262.90238002200005</v>
      </c>
      <c r="S1915" s="499">
        <v>82.053351205999988</v>
      </c>
      <c r="T1915" s="499">
        <v>36.891713649999993</v>
      </c>
      <c r="U1915" s="499">
        <v>297.19280053099999</v>
      </c>
      <c r="V1915" s="499">
        <v>656.42707867000001</v>
      </c>
      <c r="W1915" s="499">
        <v>245.94586186000001</v>
      </c>
    </row>
    <row r="1916" spans="1:23" customFormat="1" x14ac:dyDescent="0.3">
      <c r="A1916" s="225" t="s">
        <v>1255</v>
      </c>
      <c r="B1916" s="496" t="s">
        <v>1252</v>
      </c>
      <c r="C1916" s="496" t="s">
        <v>560</v>
      </c>
      <c r="D1916" s="496" t="s">
        <v>502</v>
      </c>
      <c r="E1916" s="497">
        <v>13.176777000000001</v>
      </c>
      <c r="F1916" s="498">
        <v>27.421421947870858</v>
      </c>
      <c r="G1916" s="498">
        <v>2.7252488480301365</v>
      </c>
      <c r="H1916" s="498">
        <v>5.3551632354937775</v>
      </c>
      <c r="I1916" s="498">
        <v>0.17504453600451764</v>
      </c>
      <c r="J1916" s="498">
        <v>3.0505395211590813E-3</v>
      </c>
      <c r="K1916" s="498">
        <v>1.3715414626808968E-3</v>
      </c>
      <c r="L1916" s="498">
        <v>0.19787569342639705</v>
      </c>
      <c r="M1916" s="498">
        <v>2.4404300839271999E-2</v>
      </c>
      <c r="N1916" s="498">
        <v>9.143638842791374E-3</v>
      </c>
      <c r="O1916" s="499">
        <v>361.32596202999997</v>
      </c>
      <c r="P1916" s="499">
        <v>35.909996339999999</v>
      </c>
      <c r="Q1916" s="499">
        <v>70.563791752699998</v>
      </c>
      <c r="R1916" s="499">
        <v>2.3065228160000002</v>
      </c>
      <c r="S1916" s="499">
        <v>4.0196279000000001E-2</v>
      </c>
      <c r="T1916" s="499">
        <v>1.8072496E-2</v>
      </c>
      <c r="U1916" s="499">
        <v>2.6073638859999999</v>
      </c>
      <c r="V1916" s="499">
        <v>0.32157003000000001</v>
      </c>
      <c r="W1916" s="499">
        <v>0.12048369</v>
      </c>
    </row>
    <row r="1917" spans="1:23" customFormat="1" x14ac:dyDescent="0.3">
      <c r="A1917" s="225" t="s">
        <v>1256</v>
      </c>
      <c r="B1917" s="496" t="s">
        <v>1252</v>
      </c>
      <c r="C1917" s="496" t="s">
        <v>560</v>
      </c>
      <c r="D1917" s="496" t="s">
        <v>504</v>
      </c>
      <c r="E1917" s="497">
        <v>16.103413</v>
      </c>
      <c r="F1917" s="498">
        <v>27.227444763417544</v>
      </c>
      <c r="G1917" s="498">
        <v>2.7132859760536476</v>
      </c>
      <c r="H1917" s="498">
        <v>5.2963072147811152</v>
      </c>
      <c r="I1917" s="498">
        <v>0.1552480795220243</v>
      </c>
      <c r="J1917" s="498">
        <v>3.0505364297618151E-3</v>
      </c>
      <c r="K1917" s="498">
        <v>1.3715380708424977E-3</v>
      </c>
      <c r="L1917" s="498">
        <v>0.17549683610548894</v>
      </c>
      <c r="M1917" s="498">
        <v>2.4404280011945292E-2</v>
      </c>
      <c r="N1917" s="498">
        <v>9.1436399227915223E-3</v>
      </c>
      <c r="O1917" s="499">
        <v>438.45478795999998</v>
      </c>
      <c r="P1917" s="499">
        <v>43.693164659499999</v>
      </c>
      <c r="Q1917" s="499">
        <v>85.2886224545</v>
      </c>
      <c r="R1917" s="499">
        <v>2.5000239419999999</v>
      </c>
      <c r="S1917" s="499">
        <v>4.9124047999999997E-2</v>
      </c>
      <c r="T1917" s="499">
        <v>2.2086443999999997E-2</v>
      </c>
      <c r="U1917" s="499">
        <v>2.826098032</v>
      </c>
      <c r="V1917" s="499">
        <v>0.39299219999999996</v>
      </c>
      <c r="W1917" s="499">
        <v>0.14724381</v>
      </c>
    </row>
    <row r="1918" spans="1:23" customFormat="1" x14ac:dyDescent="0.3">
      <c r="A1918" s="225" t="s">
        <v>1257</v>
      </c>
      <c r="B1918" s="496" t="s">
        <v>1252</v>
      </c>
      <c r="C1918" s="496" t="s">
        <v>560</v>
      </c>
      <c r="D1918" s="496" t="s">
        <v>506</v>
      </c>
      <c r="E1918" s="497">
        <v>24.462583000000002</v>
      </c>
      <c r="F1918" s="498">
        <v>26.907468822486976</v>
      </c>
      <c r="G1918" s="498">
        <v>2.6935812775658237</v>
      </c>
      <c r="H1918" s="498">
        <v>5.2201479666599395</v>
      </c>
      <c r="I1918" s="498">
        <v>0.14140534959043366</v>
      </c>
      <c r="J1918" s="498">
        <v>3.0505420053148101E-3</v>
      </c>
      <c r="K1918" s="498">
        <v>1.3715415906815729E-3</v>
      </c>
      <c r="L1918" s="498">
        <v>0.15984897894878886</v>
      </c>
      <c r="M1918" s="498">
        <v>2.4404318628167759E-2</v>
      </c>
      <c r="N1918" s="498">
        <v>9.1436468503755287E-3</v>
      </c>
      <c r="O1918" s="499">
        <v>658.22618938999994</v>
      </c>
      <c r="P1918" s="499">
        <v>65.891955569700002</v>
      </c>
      <c r="Q1918" s="499">
        <v>127.69830290670001</v>
      </c>
      <c r="R1918" s="499">
        <v>3.459140101</v>
      </c>
      <c r="S1918" s="499">
        <v>7.4624136999999993E-2</v>
      </c>
      <c r="T1918" s="499">
        <v>3.3551450000000003E-2</v>
      </c>
      <c r="U1918" s="499">
        <v>3.9103189150000004</v>
      </c>
      <c r="V1918" s="499">
        <v>0.59699267</v>
      </c>
      <c r="W1918" s="499">
        <v>0.22367721999999998</v>
      </c>
    </row>
    <row r="1919" spans="1:23" customFormat="1" x14ac:dyDescent="0.3">
      <c r="A1919" s="225" t="s">
        <v>1258</v>
      </c>
      <c r="B1919" s="496" t="s">
        <v>1252</v>
      </c>
      <c r="C1919" s="496" t="s">
        <v>560</v>
      </c>
      <c r="D1919" s="496" t="s">
        <v>508</v>
      </c>
      <c r="E1919" s="497">
        <v>31.793713</v>
      </c>
      <c r="F1919" s="498">
        <v>14.593647416393296</v>
      </c>
      <c r="G1919" s="498">
        <v>1.1915897441830718</v>
      </c>
      <c r="H1919" s="498">
        <v>2.7640986128704124</v>
      </c>
      <c r="I1919" s="498">
        <v>0.10614595417024743</v>
      </c>
      <c r="J1919" s="498">
        <v>3.0505404323175464E-3</v>
      </c>
      <c r="K1919" s="498">
        <v>1.3715406564813615E-3</v>
      </c>
      <c r="L1919" s="498">
        <v>0.11999049236558185</v>
      </c>
      <c r="M1919" s="498">
        <v>2.4404309116082164E-2</v>
      </c>
      <c r="N1919" s="498">
        <v>9.1436451602868781E-3</v>
      </c>
      <c r="O1919" s="499">
        <v>463.98623757999997</v>
      </c>
      <c r="P1919" s="499">
        <v>37.885062340300003</v>
      </c>
      <c r="Q1919" s="499">
        <v>87.880958001300002</v>
      </c>
      <c r="R1919" s="499">
        <v>3.3747740029999997</v>
      </c>
      <c r="S1919" s="499">
        <v>9.6988007000000001E-2</v>
      </c>
      <c r="T1919" s="499">
        <v>4.3606369999999998E-2</v>
      </c>
      <c r="U1919" s="499">
        <v>3.8149432770000002</v>
      </c>
      <c r="V1919" s="499">
        <v>0.77590360000000003</v>
      </c>
      <c r="W1919" s="499">
        <v>0.29071043000000002</v>
      </c>
    </row>
    <row r="1920" spans="1:23" customFormat="1" x14ac:dyDescent="0.3">
      <c r="A1920" s="225" t="s">
        <v>1259</v>
      </c>
      <c r="B1920" s="496" t="s">
        <v>1252</v>
      </c>
      <c r="C1920" s="496" t="s">
        <v>560</v>
      </c>
      <c r="D1920" s="496" t="s">
        <v>510</v>
      </c>
      <c r="E1920" s="497">
        <v>42.14461</v>
      </c>
      <c r="F1920" s="498">
        <v>14.017507984295024</v>
      </c>
      <c r="G1920" s="498">
        <v>1.1318730204360652</v>
      </c>
      <c r="H1920" s="498">
        <v>2.6578732334526292</v>
      </c>
      <c r="I1920" s="498">
        <v>9.1638129170017235E-2</v>
      </c>
      <c r="J1920" s="498">
        <v>3.0505341252416388E-3</v>
      </c>
      <c r="K1920" s="498">
        <v>1.3715386143091607E-3</v>
      </c>
      <c r="L1920" s="498">
        <v>0.10359067486921814</v>
      </c>
      <c r="M1920" s="498">
        <v>2.4404297489050202E-2</v>
      </c>
      <c r="N1920" s="498">
        <v>9.1436321275721842E-3</v>
      </c>
      <c r="O1920" s="499">
        <v>590.76240716999996</v>
      </c>
      <c r="P1920" s="499">
        <v>47.702347015800001</v>
      </c>
      <c r="Q1920" s="499">
        <v>112.0150308533</v>
      </c>
      <c r="R1920" s="499">
        <v>3.862053215</v>
      </c>
      <c r="S1920" s="499">
        <v>0.12856357100000002</v>
      </c>
      <c r="T1920" s="499">
        <v>5.780296E-2</v>
      </c>
      <c r="U1920" s="499">
        <v>4.3657885919999995</v>
      </c>
      <c r="V1920" s="499">
        <v>1.0285096</v>
      </c>
      <c r="W1920" s="499">
        <v>0.38535480999999994</v>
      </c>
    </row>
    <row r="1921" spans="1:23" customFormat="1" x14ac:dyDescent="0.3">
      <c r="A1921" s="225" t="s">
        <v>1260</v>
      </c>
      <c r="B1921" s="496" t="s">
        <v>1252</v>
      </c>
      <c r="C1921" s="496" t="s">
        <v>560</v>
      </c>
      <c r="D1921" s="496" t="s">
        <v>512</v>
      </c>
      <c r="E1921" s="497">
        <v>57.339970000000001</v>
      </c>
      <c r="F1921" s="498">
        <v>13.691088475804921</v>
      </c>
      <c r="G1921" s="498">
        <v>1.0388406653543767</v>
      </c>
      <c r="H1921" s="498">
        <v>2.5503520303899703</v>
      </c>
      <c r="I1921" s="498">
        <v>9.4108064531599853E-2</v>
      </c>
      <c r="J1921" s="498">
        <v>3.0505341038720461E-3</v>
      </c>
      <c r="K1921" s="498">
        <v>1.3715382132219462E-3</v>
      </c>
      <c r="L1921" s="498">
        <v>0.1063825867714964</v>
      </c>
      <c r="M1921" s="498">
        <v>2.4404340985877741E-2</v>
      </c>
      <c r="N1921" s="498">
        <v>9.1436357570469622E-3</v>
      </c>
      <c r="O1921" s="499">
        <v>785.04660246999993</v>
      </c>
      <c r="P1921" s="499">
        <v>59.567092586199998</v>
      </c>
      <c r="Q1921" s="499">
        <v>146.237108912</v>
      </c>
      <c r="R1921" s="499">
        <v>5.3961535969999996</v>
      </c>
      <c r="S1921" s="499">
        <v>0.17491753400000001</v>
      </c>
      <c r="T1921" s="499">
        <v>7.8643959999999999E-2</v>
      </c>
      <c r="U1921" s="499">
        <v>6.0999743340000006</v>
      </c>
      <c r="V1921" s="499">
        <v>1.3993441800000002</v>
      </c>
      <c r="W1921" s="499">
        <v>0.52429580000000009</v>
      </c>
    </row>
    <row r="1922" spans="1:23" customFormat="1" x14ac:dyDescent="0.3">
      <c r="A1922" s="225" t="s">
        <v>1261</v>
      </c>
      <c r="B1922" s="496" t="s">
        <v>1252</v>
      </c>
      <c r="C1922" s="496" t="s">
        <v>560</v>
      </c>
      <c r="D1922" s="496" t="s">
        <v>514</v>
      </c>
      <c r="E1922" s="497">
        <v>72.042050000000003</v>
      </c>
      <c r="F1922" s="498">
        <v>12.826748747155307</v>
      </c>
      <c r="G1922" s="498">
        <v>0.65956354068353129</v>
      </c>
      <c r="H1922" s="498">
        <v>2.3346924543374321</v>
      </c>
      <c r="I1922" s="498">
        <v>5.3986491958515896E-2</v>
      </c>
      <c r="J1922" s="498">
        <v>3.0505418710322649E-3</v>
      </c>
      <c r="K1922" s="498">
        <v>1.3715405100215776E-3</v>
      </c>
      <c r="L1922" s="498">
        <v>6.1027932048019172E-2</v>
      </c>
      <c r="M1922" s="498">
        <v>2.4404312342583254E-2</v>
      </c>
      <c r="N1922" s="498">
        <v>9.1436418036410679E-3</v>
      </c>
      <c r="O1922" s="499">
        <v>924.06527458000005</v>
      </c>
      <c r="P1922" s="499">
        <v>47.516309576099999</v>
      </c>
      <c r="Q1922" s="499">
        <v>168.19603053</v>
      </c>
      <c r="R1922" s="499">
        <v>3.8892975530000005</v>
      </c>
      <c r="S1922" s="499">
        <v>0.21976729</v>
      </c>
      <c r="T1922" s="499">
        <v>9.8808590000000002E-2</v>
      </c>
      <c r="U1922" s="499">
        <v>4.3965773319999997</v>
      </c>
      <c r="V1922" s="499">
        <v>1.7581366899999999</v>
      </c>
      <c r="W1922" s="499">
        <v>0.6587267</v>
      </c>
    </row>
    <row r="1923" spans="1:23" customFormat="1" x14ac:dyDescent="0.3">
      <c r="A1923" s="225" t="s">
        <v>1262</v>
      </c>
      <c r="B1923" s="496" t="s">
        <v>1252</v>
      </c>
      <c r="C1923" s="496" t="s">
        <v>560</v>
      </c>
      <c r="D1923" s="496" t="s">
        <v>516</v>
      </c>
      <c r="E1923" s="497">
        <v>95.556420000000003</v>
      </c>
      <c r="F1923" s="498">
        <v>12.147912277061028</v>
      </c>
      <c r="G1923" s="498">
        <v>0.53366671471995286</v>
      </c>
      <c r="H1923" s="498">
        <v>2.239105816720635</v>
      </c>
      <c r="I1923" s="498">
        <v>5.2310082430882199E-2</v>
      </c>
      <c r="J1923" s="498">
        <v>3.050541868353795E-3</v>
      </c>
      <c r="K1923" s="498">
        <v>1.3715389295664278E-3</v>
      </c>
      <c r="L1923" s="498">
        <v>5.9132885315293308E-2</v>
      </c>
      <c r="M1923" s="498">
        <v>2.4404340388641598E-2</v>
      </c>
      <c r="N1923" s="498">
        <v>9.1436357703647744E-3</v>
      </c>
      <c r="O1923" s="499">
        <v>1160.81100767</v>
      </c>
      <c r="P1923" s="499">
        <v>50.995280731800001</v>
      </c>
      <c r="Q1923" s="499">
        <v>213.96093584700003</v>
      </c>
      <c r="R1923" s="499">
        <v>4.9985642070000003</v>
      </c>
      <c r="S1923" s="499">
        <v>0.29149885999999997</v>
      </c>
      <c r="T1923" s="499">
        <v>0.13105934999999999</v>
      </c>
      <c r="U1923" s="499">
        <v>5.650526825</v>
      </c>
      <c r="V1923" s="499">
        <v>2.3319913999999997</v>
      </c>
      <c r="W1923" s="499">
        <v>0.87373309999999993</v>
      </c>
    </row>
    <row r="1924" spans="1:23" customFormat="1" x14ac:dyDescent="0.3">
      <c r="A1924" s="225" t="s">
        <v>1263</v>
      </c>
      <c r="B1924" s="496" t="s">
        <v>1252</v>
      </c>
      <c r="C1924" s="496" t="s">
        <v>560</v>
      </c>
      <c r="D1924" s="496" t="s">
        <v>518</v>
      </c>
      <c r="E1924" s="497">
        <v>122.00434</v>
      </c>
      <c r="F1924" s="498">
        <v>11.649506783447212</v>
      </c>
      <c r="G1924" s="498">
        <v>0.47973931190398644</v>
      </c>
      <c r="H1924" s="498">
        <v>1.6939260348197449</v>
      </c>
      <c r="I1924" s="498">
        <v>5.0608348366951536E-2</v>
      </c>
      <c r="J1924" s="498">
        <v>3.0505357432366749E-3</v>
      </c>
      <c r="K1924" s="498">
        <v>1.3715386682145896E-3</v>
      </c>
      <c r="L1924" s="498">
        <v>5.7209210393663043E-2</v>
      </c>
      <c r="M1924" s="498">
        <v>2.4404348238759376E-2</v>
      </c>
      <c r="N1924" s="498">
        <v>9.1436411196519751E-3</v>
      </c>
      <c r="O1924" s="499">
        <v>1421.29038644</v>
      </c>
      <c r="P1924" s="499">
        <v>58.530278120900007</v>
      </c>
      <c r="Q1924" s="499">
        <v>206.66632788699999</v>
      </c>
      <c r="R1924" s="499">
        <v>6.1744381409999995</v>
      </c>
      <c r="S1924" s="499">
        <v>0.37217859999999997</v>
      </c>
      <c r="T1924" s="499">
        <v>0.16733366999999999</v>
      </c>
      <c r="U1924" s="499">
        <v>6.9797719559999996</v>
      </c>
      <c r="V1924" s="499">
        <v>2.9774364000000002</v>
      </c>
      <c r="W1924" s="499">
        <v>1.1155639000000002</v>
      </c>
    </row>
    <row r="1925" spans="1:23" customFormat="1" x14ac:dyDescent="0.3">
      <c r="A1925" s="225" t="s">
        <v>1264</v>
      </c>
      <c r="B1925" s="496" t="s">
        <v>1252</v>
      </c>
      <c r="C1925" s="496" t="s">
        <v>560</v>
      </c>
      <c r="D1925" s="496" t="s">
        <v>520</v>
      </c>
      <c r="E1925" s="497">
        <v>149.86237</v>
      </c>
      <c r="F1925" s="498">
        <v>11.015718563439242</v>
      </c>
      <c r="G1925" s="498">
        <v>0.4048607855354216</v>
      </c>
      <c r="H1925" s="498">
        <v>1.6204598811562902</v>
      </c>
      <c r="I1925" s="498">
        <v>4.8918088670291279E-2</v>
      </c>
      <c r="J1925" s="498">
        <v>3.0505391713743749E-3</v>
      </c>
      <c r="K1925" s="498">
        <v>1.3715401671547034E-3</v>
      </c>
      <c r="L1925" s="498">
        <v>5.5298427503849029E-2</v>
      </c>
      <c r="M1925" s="498">
        <v>2.440433712612446E-2</v>
      </c>
      <c r="N1925" s="498">
        <v>9.1436109011221438E-3</v>
      </c>
      <c r="O1925" s="499">
        <v>1650.8416911700001</v>
      </c>
      <c r="P1925" s="499">
        <v>60.673396840400002</v>
      </c>
      <c r="Q1925" s="499">
        <v>242.84595827999999</v>
      </c>
      <c r="R1925" s="499">
        <v>7.3309807039999999</v>
      </c>
      <c r="S1925" s="499">
        <v>0.45716102999999997</v>
      </c>
      <c r="T1925" s="499">
        <v>0.20554226</v>
      </c>
      <c r="U1925" s="499">
        <v>8.2871534029999996</v>
      </c>
      <c r="V1925" s="499">
        <v>3.6572918000000003</v>
      </c>
      <c r="W1925" s="499">
        <v>1.3702832</v>
      </c>
    </row>
    <row r="1926" spans="1:23" customFormat="1" x14ac:dyDescent="0.3">
      <c r="A1926" s="225" t="s">
        <v>1265</v>
      </c>
      <c r="B1926" s="496" t="s">
        <v>1252</v>
      </c>
      <c r="C1926" s="496" t="s">
        <v>560</v>
      </c>
      <c r="D1926" s="496" t="s">
        <v>522</v>
      </c>
      <c r="E1926" s="497">
        <v>216.02526</v>
      </c>
      <c r="F1926" s="498">
        <v>9.8724803266062491</v>
      </c>
      <c r="G1926" s="498">
        <v>0.33881539406826777</v>
      </c>
      <c r="H1926" s="498">
        <v>1.0716046458826158</v>
      </c>
      <c r="I1926" s="498">
        <v>3.1809349253878919E-2</v>
      </c>
      <c r="J1926" s="498">
        <v>3.0505439965678089E-3</v>
      </c>
      <c r="K1926" s="498">
        <v>1.3715417817342288E-3</v>
      </c>
      <c r="L1926" s="498">
        <v>3.5958211275848022E-2</v>
      </c>
      <c r="M1926" s="498">
        <v>2.4404352065124237E-2</v>
      </c>
      <c r="N1926" s="498">
        <v>9.1436371839108081E-3</v>
      </c>
      <c r="O1926" s="499">
        <v>2132.7051293999998</v>
      </c>
      <c r="P1926" s="499">
        <v>73.192683595600002</v>
      </c>
      <c r="Q1926" s="499">
        <v>231.49367224400001</v>
      </c>
      <c r="R1926" s="499">
        <v>6.8716229429999993</v>
      </c>
      <c r="S1926" s="499">
        <v>0.65899456000000001</v>
      </c>
      <c r="T1926" s="499">
        <v>0.29628767</v>
      </c>
      <c r="U1926" s="499">
        <v>7.7678819400000005</v>
      </c>
      <c r="V1926" s="499">
        <v>5.2719564999999999</v>
      </c>
      <c r="W1926" s="499">
        <v>1.9752566</v>
      </c>
    </row>
    <row r="1927" spans="1:23" customFormat="1" x14ac:dyDescent="0.3">
      <c r="A1927" s="225" t="s">
        <v>1266</v>
      </c>
      <c r="B1927" s="496" t="s">
        <v>1252</v>
      </c>
      <c r="C1927" s="496" t="s">
        <v>560</v>
      </c>
      <c r="D1927" s="496" t="s">
        <v>524</v>
      </c>
      <c r="E1927" s="497">
        <v>281.69134000000003</v>
      </c>
      <c r="F1927" s="498">
        <v>9.5326533978644843</v>
      </c>
      <c r="G1927" s="498">
        <v>0.31018683405034742</v>
      </c>
      <c r="H1927" s="498">
        <v>1.0229753675494602</v>
      </c>
      <c r="I1927" s="498">
        <v>3.0720767411593124E-2</v>
      </c>
      <c r="J1927" s="498">
        <v>3.0505376913610477E-3</v>
      </c>
      <c r="K1927" s="498">
        <v>1.3715372648658633E-3</v>
      </c>
      <c r="L1927" s="498">
        <v>3.4727672554647933E-2</v>
      </c>
      <c r="M1927" s="498">
        <v>2.4404301530888382E-2</v>
      </c>
      <c r="N1927" s="498">
        <v>9.1436279155759637E-3</v>
      </c>
      <c r="O1927" s="499">
        <v>2685.2659094000001</v>
      </c>
      <c r="P1927" s="499">
        <v>87.376944933999994</v>
      </c>
      <c r="Q1927" s="499">
        <v>288.16330207199996</v>
      </c>
      <c r="R1927" s="499">
        <v>8.6537741379999993</v>
      </c>
      <c r="S1927" s="499">
        <v>0.85931005000000005</v>
      </c>
      <c r="T1927" s="499">
        <v>0.38635016999999999</v>
      </c>
      <c r="U1927" s="499">
        <v>9.7824846169999997</v>
      </c>
      <c r="V1927" s="499">
        <v>6.8744804000000004</v>
      </c>
      <c r="W1927" s="499">
        <v>2.5756808000000002</v>
      </c>
    </row>
    <row r="1928" spans="1:23" customFormat="1" x14ac:dyDescent="0.3">
      <c r="A1928" s="225" t="s">
        <v>1267</v>
      </c>
      <c r="B1928" s="496" t="s">
        <v>1252</v>
      </c>
      <c r="C1928" s="496" t="s">
        <v>560</v>
      </c>
      <c r="D1928" s="496" t="s">
        <v>526</v>
      </c>
      <c r="E1928" s="497">
        <v>401.12100000000004</v>
      </c>
      <c r="F1928" s="498">
        <v>8.6762627254618909</v>
      </c>
      <c r="G1928" s="498">
        <v>0.28384401228232875</v>
      </c>
      <c r="H1928" s="498">
        <v>0.90165217503695883</v>
      </c>
      <c r="I1928" s="498">
        <v>2.7818806275413152E-2</v>
      </c>
      <c r="J1928" s="498">
        <v>3.0505426043513049E-3</v>
      </c>
      <c r="K1928" s="498">
        <v>1.3715387626177637E-3</v>
      </c>
      <c r="L1928" s="498">
        <v>3.144719639709713E-2</v>
      </c>
      <c r="M1928" s="498">
        <v>2.4404291473146503E-2</v>
      </c>
      <c r="N1928" s="498">
        <v>9.1436302262908192E-3</v>
      </c>
      <c r="O1928" s="499">
        <v>3480.2311806999996</v>
      </c>
      <c r="P1928" s="499">
        <v>113.8557940507</v>
      </c>
      <c r="Q1928" s="499">
        <v>361.671622103</v>
      </c>
      <c r="R1928" s="499">
        <v>11.158707392</v>
      </c>
      <c r="S1928" s="499">
        <v>1.2236366999999999</v>
      </c>
      <c r="T1928" s="499">
        <v>0.550153</v>
      </c>
      <c r="U1928" s="499">
        <v>12.614130866</v>
      </c>
      <c r="V1928" s="499">
        <v>9.7890737999999988</v>
      </c>
      <c r="W1928" s="499">
        <v>3.6677021000000001</v>
      </c>
    </row>
    <row r="1929" spans="1:23" customFormat="1" x14ac:dyDescent="0.3">
      <c r="A1929" s="225" t="s">
        <v>1268</v>
      </c>
      <c r="B1929" s="496" t="s">
        <v>1252</v>
      </c>
      <c r="C1929" s="496" t="s">
        <v>560</v>
      </c>
      <c r="D1929" s="496" t="s">
        <v>528</v>
      </c>
      <c r="E1929" s="497">
        <v>491.14109999999999</v>
      </c>
      <c r="F1929" s="498">
        <v>7.9236624654299961</v>
      </c>
      <c r="G1929" s="498">
        <v>0.27567105566587691</v>
      </c>
      <c r="H1929" s="498">
        <v>0.80634285310473919</v>
      </c>
      <c r="I1929" s="498">
        <v>2.5131741171732523E-2</v>
      </c>
      <c r="J1929" s="498">
        <v>3.0505424408586459E-3</v>
      </c>
      <c r="K1929" s="498">
        <v>1.3715404799150386E-3</v>
      </c>
      <c r="L1929" s="498">
        <v>2.8409612394482971E-2</v>
      </c>
      <c r="M1929" s="498">
        <v>2.4404299090424315E-2</v>
      </c>
      <c r="N1929" s="498">
        <v>9.1436589200130057E-3</v>
      </c>
      <c r="O1929" s="499">
        <v>3891.6362993000002</v>
      </c>
      <c r="P1929" s="499">
        <v>135.39338551790001</v>
      </c>
      <c r="Q1929" s="499">
        <v>396.028115851</v>
      </c>
      <c r="R1929" s="499">
        <v>12.343231004</v>
      </c>
      <c r="S1929" s="499">
        <v>1.4982467700000002</v>
      </c>
      <c r="T1929" s="499">
        <v>0.67361989999999994</v>
      </c>
      <c r="U1929" s="499">
        <v>13.953128282</v>
      </c>
      <c r="V1929" s="499">
        <v>11.985954299999998</v>
      </c>
      <c r="W1929" s="499">
        <v>4.4908266999999995</v>
      </c>
    </row>
    <row r="1930" spans="1:23" customFormat="1" x14ac:dyDescent="0.3">
      <c r="A1930" s="225" t="s">
        <v>1269</v>
      </c>
      <c r="B1930" s="496" t="s">
        <v>1252</v>
      </c>
      <c r="C1930" s="496" t="s">
        <v>560</v>
      </c>
      <c r="D1930" s="496" t="s">
        <v>530</v>
      </c>
      <c r="E1930" s="497">
        <v>447.47379999999998</v>
      </c>
      <c r="F1930" s="498">
        <v>7.2265203909145068</v>
      </c>
      <c r="G1930" s="498">
        <v>0.26793654868374417</v>
      </c>
      <c r="H1930" s="498">
        <v>0.72302512158477217</v>
      </c>
      <c r="I1930" s="498">
        <v>2.2649596526098291E-2</v>
      </c>
      <c r="J1930" s="498">
        <v>3.0505291929940927E-3</v>
      </c>
      <c r="K1930" s="498">
        <v>1.3715397415446447E-3</v>
      </c>
      <c r="L1930" s="498">
        <v>2.5603777803303793E-2</v>
      </c>
      <c r="M1930" s="498">
        <v>2.4404279088518704E-2</v>
      </c>
      <c r="N1930" s="498">
        <v>9.1436401416127612E-3</v>
      </c>
      <c r="O1930" s="499">
        <v>3233.6785400999997</v>
      </c>
      <c r="P1930" s="499">
        <v>119.8945855984</v>
      </c>
      <c r="Q1930" s="499">
        <v>323.53479865100002</v>
      </c>
      <c r="R1930" s="499">
        <v>10.135101026000001</v>
      </c>
      <c r="S1930" s="499">
        <v>1.36503189</v>
      </c>
      <c r="T1930" s="499">
        <v>0.6137281</v>
      </c>
      <c r="U1930" s="499">
        <v>11.457019748</v>
      </c>
      <c r="V1930" s="499">
        <v>10.920275500000001</v>
      </c>
      <c r="W1930" s="499">
        <v>4.0915394000000003</v>
      </c>
    </row>
    <row r="1931" spans="1:23" customFormat="1" x14ac:dyDescent="0.3">
      <c r="A1931" s="225" t="s">
        <v>1270</v>
      </c>
      <c r="B1931" s="496" t="s">
        <v>1252</v>
      </c>
      <c r="C1931" s="496" t="s">
        <v>560</v>
      </c>
      <c r="D1931" s="496" t="s">
        <v>532</v>
      </c>
      <c r="E1931" s="497">
        <v>602.75170000000003</v>
      </c>
      <c r="F1931" s="498">
        <v>6.1175260511086078</v>
      </c>
      <c r="G1931" s="498">
        <v>0.23812156962925196</v>
      </c>
      <c r="H1931" s="498">
        <v>0.51425676257735975</v>
      </c>
      <c r="I1931" s="498">
        <v>1.3706345289445055E-2</v>
      </c>
      <c r="J1931" s="498">
        <v>3.0505436981762141E-3</v>
      </c>
      <c r="K1931" s="498">
        <v>1.3715395576652874E-3</v>
      </c>
      <c r="L1931" s="498">
        <v>1.5494060852918372E-2</v>
      </c>
      <c r="M1931" s="498">
        <v>2.4404380775699178E-2</v>
      </c>
      <c r="N1931" s="498">
        <v>9.1436423986858938E-3</v>
      </c>
      <c r="O1931" s="499">
        <v>3687.3492271000005</v>
      </c>
      <c r="P1931" s="499">
        <v>143.52818090069999</v>
      </c>
      <c r="Q1931" s="499">
        <v>309.96913788000001</v>
      </c>
      <c r="R1931" s="499">
        <v>8.2615229239999994</v>
      </c>
      <c r="S1931" s="499">
        <v>1.8387203999999999</v>
      </c>
      <c r="T1931" s="499">
        <v>0.82669780000000004</v>
      </c>
      <c r="U1931" s="499">
        <v>9.3390715189999991</v>
      </c>
      <c r="V1931" s="499">
        <v>14.709781999999999</v>
      </c>
      <c r="W1931" s="499">
        <v>5.5113460000000005</v>
      </c>
    </row>
    <row r="1932" spans="1:23" customFormat="1" x14ac:dyDescent="0.3">
      <c r="A1932" s="225" t="s">
        <v>1271</v>
      </c>
      <c r="B1932" s="496" t="s">
        <v>1252</v>
      </c>
      <c r="C1932" s="496" t="s">
        <v>560</v>
      </c>
      <c r="D1932" s="496" t="s">
        <v>534</v>
      </c>
      <c r="E1932" s="497">
        <v>690.97050000000002</v>
      </c>
      <c r="F1932" s="498">
        <v>5.9766169544141183</v>
      </c>
      <c r="G1932" s="498">
        <v>0.2317882689663307</v>
      </c>
      <c r="H1932" s="498">
        <v>0.49534755560476168</v>
      </c>
      <c r="I1932" s="498">
        <v>1.3323207901060898E-2</v>
      </c>
      <c r="J1932" s="498">
        <v>3.0505328375089822E-3</v>
      </c>
      <c r="K1932" s="498">
        <v>1.3715388717752785E-3</v>
      </c>
      <c r="L1932" s="498">
        <v>1.5060958014850127E-2</v>
      </c>
      <c r="M1932" s="498">
        <v>2.440431161677669E-2</v>
      </c>
      <c r="N1932" s="498">
        <v>9.1436320363893972E-3</v>
      </c>
      <c r="O1932" s="499">
        <v>4129.6660053000005</v>
      </c>
      <c r="P1932" s="499">
        <v>160.15885610180001</v>
      </c>
      <c r="Q1932" s="499">
        <v>342.27054816999998</v>
      </c>
      <c r="R1932" s="499">
        <v>9.2059436249999997</v>
      </c>
      <c r="S1932" s="499">
        <v>2.1078282000000002</v>
      </c>
      <c r="T1932" s="499">
        <v>0.94769290000000006</v>
      </c>
      <c r="U1932" s="499">
        <v>10.40667769</v>
      </c>
      <c r="V1932" s="499">
        <v>16.862659399999998</v>
      </c>
      <c r="W1932" s="499">
        <v>6.3179800000000004</v>
      </c>
    </row>
    <row r="1933" spans="1:23" customFormat="1" x14ac:dyDescent="0.3">
      <c r="A1933" s="225" t="s">
        <v>1272</v>
      </c>
      <c r="B1933" s="496" t="s">
        <v>1252</v>
      </c>
      <c r="C1933" s="496" t="s">
        <v>560</v>
      </c>
      <c r="D1933" s="496" t="s">
        <v>536</v>
      </c>
      <c r="E1933" s="497">
        <v>1011.3973000000001</v>
      </c>
      <c r="F1933" s="498">
        <v>5.8448854722076087</v>
      </c>
      <c r="G1933" s="498">
        <v>0.22586864463846204</v>
      </c>
      <c r="H1933" s="498">
        <v>0.47766956866505372</v>
      </c>
      <c r="I1933" s="498">
        <v>1.296504644218449E-2</v>
      </c>
      <c r="J1933" s="498">
        <v>3.0505434412371867E-3</v>
      </c>
      <c r="K1933" s="498">
        <v>1.371542419581306E-3</v>
      </c>
      <c r="L1933" s="498">
        <v>1.465610871217473E-2</v>
      </c>
      <c r="M1933" s="498">
        <v>2.4404323602604038E-2</v>
      </c>
      <c r="N1933" s="498">
        <v>9.1436629304824119E-3</v>
      </c>
      <c r="O1933" s="499">
        <v>5911.5013854000008</v>
      </c>
      <c r="P1933" s="499">
        <v>228.44293734199999</v>
      </c>
      <c r="Q1933" s="499">
        <v>483.11371204</v>
      </c>
      <c r="R1933" s="499">
        <v>13.112812966</v>
      </c>
      <c r="S1933" s="499">
        <v>3.0853113999999997</v>
      </c>
      <c r="T1933" s="499">
        <v>1.3871743000000001</v>
      </c>
      <c r="U1933" s="499">
        <v>14.82314878</v>
      </c>
      <c r="V1933" s="499">
        <v>24.682466999999999</v>
      </c>
      <c r="W1933" s="499">
        <v>9.2478759999999998</v>
      </c>
    </row>
    <row r="1934" spans="1:23" customFormat="1" x14ac:dyDescent="0.3">
      <c r="A1934" s="225" t="s">
        <v>1273</v>
      </c>
      <c r="B1934" s="496" t="s">
        <v>1252</v>
      </c>
      <c r="C1934" s="496" t="s">
        <v>560</v>
      </c>
      <c r="D1934" s="496" t="s">
        <v>538</v>
      </c>
      <c r="E1934" s="497">
        <v>1426.2216000000001</v>
      </c>
      <c r="F1934" s="498">
        <v>5.7223812317805303</v>
      </c>
      <c r="G1934" s="498">
        <v>0.22036325980128194</v>
      </c>
      <c r="H1934" s="498">
        <v>0.45196437994628602</v>
      </c>
      <c r="I1934" s="498">
        <v>1.2631976117876772E-2</v>
      </c>
      <c r="J1934" s="498">
        <v>3.0505387101134908E-3</v>
      </c>
      <c r="K1934" s="498">
        <v>1.3715424727826307E-3</v>
      </c>
      <c r="L1934" s="498">
        <v>1.4279592168566231E-2</v>
      </c>
      <c r="M1934" s="498">
        <v>2.4404341513268337E-2</v>
      </c>
      <c r="N1934" s="498">
        <v>9.143656918391925E-3</v>
      </c>
      <c r="O1934" s="499">
        <v>8161.3837161999991</v>
      </c>
      <c r="P1934" s="499">
        <v>314.28684097500002</v>
      </c>
      <c r="Q1934" s="499">
        <v>644.60136110999997</v>
      </c>
      <c r="R1934" s="499">
        <v>18.01599719</v>
      </c>
      <c r="S1934" s="499">
        <v>4.3507441999999994</v>
      </c>
      <c r="T1934" s="499">
        <v>1.9561234999999999</v>
      </c>
      <c r="U1934" s="499">
        <v>20.365862790000001</v>
      </c>
      <c r="V1934" s="499">
        <v>34.805998999999993</v>
      </c>
      <c r="W1934" s="499">
        <v>13.040881000000001</v>
      </c>
    </row>
    <row r="1935" spans="1:23" customFormat="1" x14ac:dyDescent="0.3">
      <c r="A1935" s="225" t="s">
        <v>1274</v>
      </c>
      <c r="B1935" s="496" t="s">
        <v>1252</v>
      </c>
      <c r="C1935" s="496" t="s">
        <v>560</v>
      </c>
      <c r="D1935" s="496" t="s">
        <v>540</v>
      </c>
      <c r="E1935" s="497">
        <v>1177.1293000000001</v>
      </c>
      <c r="F1935" s="498">
        <v>3.6934975145890938</v>
      </c>
      <c r="G1935" s="498">
        <v>0.17408248725437384</v>
      </c>
      <c r="H1935" s="498">
        <v>0.38250507526233524</v>
      </c>
      <c r="I1935" s="498">
        <v>1.0034630425051861E-2</v>
      </c>
      <c r="J1935" s="498">
        <v>3.0505418563619132E-3</v>
      </c>
      <c r="K1935" s="498">
        <v>1.3715406625253487E-3</v>
      </c>
      <c r="L1935" s="498">
        <v>1.1343453900943592E-2</v>
      </c>
      <c r="M1935" s="498">
        <v>2.440436832215458E-2</v>
      </c>
      <c r="N1935" s="498">
        <v>9.1436616181416949E-3</v>
      </c>
      <c r="O1935" s="499">
        <v>4347.7241438999999</v>
      </c>
      <c r="P1935" s="499">
        <v>204.91759636399999</v>
      </c>
      <c r="Q1935" s="499">
        <v>450.25793149000003</v>
      </c>
      <c r="R1935" s="499">
        <v>11.812057488000001</v>
      </c>
      <c r="S1935" s="499">
        <v>3.5908821999999998</v>
      </c>
      <c r="T1935" s="499">
        <v>1.6144807000000001</v>
      </c>
      <c r="U1935" s="499">
        <v>13.35271195</v>
      </c>
      <c r="V1935" s="499">
        <v>28.727096999999997</v>
      </c>
      <c r="W1935" s="499">
        <v>10.763272000000001</v>
      </c>
    </row>
    <row r="1936" spans="1:23" customFormat="1" x14ac:dyDescent="0.3">
      <c r="A1936" s="225" t="s">
        <v>1275</v>
      </c>
      <c r="B1936" s="496" t="s">
        <v>1252</v>
      </c>
      <c r="C1936" s="496" t="s">
        <v>560</v>
      </c>
      <c r="D1936" s="496" t="s">
        <v>542</v>
      </c>
      <c r="E1936" s="497">
        <v>1211.3575999999998</v>
      </c>
      <c r="F1936" s="498">
        <v>3.0909153238482188</v>
      </c>
      <c r="G1936" s="498">
        <v>0.14860441726951645</v>
      </c>
      <c r="H1936" s="498">
        <v>0.30952324954249683</v>
      </c>
      <c r="I1936" s="498">
        <v>7.5305395739457956E-3</v>
      </c>
      <c r="J1936" s="498">
        <v>3.0505435389186486E-3</v>
      </c>
      <c r="K1936" s="498">
        <v>1.3715463542722647E-3</v>
      </c>
      <c r="L1936" s="498">
        <v>8.5127389492582542E-3</v>
      </c>
      <c r="M1936" s="498">
        <v>2.440434352333283E-2</v>
      </c>
      <c r="N1936" s="498">
        <v>9.1436707046705316E-3</v>
      </c>
      <c r="O1936" s="499">
        <v>3744.2037685000005</v>
      </c>
      <c r="P1936" s="499">
        <v>180.01309025299997</v>
      </c>
      <c r="Q1936" s="499">
        <v>374.94334071000003</v>
      </c>
      <c r="R1936" s="499">
        <v>9.1221763449999997</v>
      </c>
      <c r="S1936" s="499">
        <v>3.6952991000000002</v>
      </c>
      <c r="T1936" s="499">
        <v>1.6614331</v>
      </c>
      <c r="U1936" s="499">
        <v>10.311971023</v>
      </c>
      <c r="V1936" s="499">
        <v>29.562386999999998</v>
      </c>
      <c r="W1936" s="499">
        <v>11.076255000000002</v>
      </c>
    </row>
    <row r="1937" spans="1:23" customFormat="1" x14ac:dyDescent="0.3">
      <c r="A1937" s="225" t="s">
        <v>1276</v>
      </c>
      <c r="B1937" s="496" t="s">
        <v>1252</v>
      </c>
      <c r="C1937" s="496" t="s">
        <v>560</v>
      </c>
      <c r="D1937" s="496" t="s">
        <v>544</v>
      </c>
      <c r="E1937" s="497">
        <v>1192.7874000000002</v>
      </c>
      <c r="F1937" s="498">
        <v>2.9364392846537446</v>
      </c>
      <c r="G1937" s="498">
        <v>0.13943880743542394</v>
      </c>
      <c r="H1937" s="498">
        <v>0.29555330143494135</v>
      </c>
      <c r="I1937" s="498">
        <v>6.6986489511877802E-3</v>
      </c>
      <c r="J1937" s="498">
        <v>3.0505370864916917E-3</v>
      </c>
      <c r="K1937" s="498">
        <v>1.3715445015599593E-3</v>
      </c>
      <c r="L1937" s="498">
        <v>7.5723537924696381E-3</v>
      </c>
      <c r="M1937" s="498">
        <v>2.4404350683114185E-2</v>
      </c>
      <c r="N1937" s="498">
        <v>9.143662148007263E-3</v>
      </c>
      <c r="O1937" s="499">
        <v>3502.5477796000005</v>
      </c>
      <c r="P1937" s="499">
        <v>166.32085258000001</v>
      </c>
      <c r="Q1937" s="499">
        <v>352.53225398000001</v>
      </c>
      <c r="R1937" s="499">
        <v>7.9900640660000004</v>
      </c>
      <c r="S1937" s="499">
        <v>3.6386422000000005</v>
      </c>
      <c r="T1937" s="499">
        <v>1.635961</v>
      </c>
      <c r="U1937" s="499">
        <v>9.0322081920000006</v>
      </c>
      <c r="V1937" s="499">
        <v>29.109201999999996</v>
      </c>
      <c r="W1937" s="499">
        <v>10.906445</v>
      </c>
    </row>
    <row r="1938" spans="1:23" customFormat="1" x14ac:dyDescent="0.3">
      <c r="A1938" s="225" t="s">
        <v>1277</v>
      </c>
      <c r="B1938" s="496" t="s">
        <v>1252</v>
      </c>
      <c r="C1938" s="496" t="s">
        <v>560</v>
      </c>
      <c r="D1938" s="496" t="s">
        <v>546</v>
      </c>
      <c r="E1938" s="497">
        <v>1478.3718000000001</v>
      </c>
      <c r="F1938" s="498">
        <v>2.7598025111815581</v>
      </c>
      <c r="G1938" s="498">
        <v>0.11754971313779117</v>
      </c>
      <c r="H1938" s="498">
        <v>0.27033690102178626</v>
      </c>
      <c r="I1938" s="498">
        <v>4.8982539547899918E-3</v>
      </c>
      <c r="J1938" s="498">
        <v>3.0505425631089551E-3</v>
      </c>
      <c r="K1938" s="498">
        <v>1.3715462510851466E-3</v>
      </c>
      <c r="L1938" s="498">
        <v>5.5371294839363138E-3</v>
      </c>
      <c r="M1938" s="498">
        <v>2.4404366344109099E-2</v>
      </c>
      <c r="N1938" s="498">
        <v>9.1436741420527629E-3</v>
      </c>
      <c r="O1938" s="499">
        <v>4080.0142061000001</v>
      </c>
      <c r="P1938" s="499">
        <v>173.782181001</v>
      </c>
      <c r="Q1938" s="499">
        <v>399.65845096999999</v>
      </c>
      <c r="R1938" s="499">
        <v>7.2414405159999999</v>
      </c>
      <c r="S1938" s="499">
        <v>4.5098361000000002</v>
      </c>
      <c r="T1938" s="499">
        <v>2.0276553000000002</v>
      </c>
      <c r="U1938" s="499">
        <v>8.1859360819999996</v>
      </c>
      <c r="V1938" s="499">
        <v>36.078726999999994</v>
      </c>
      <c r="W1938" s="499">
        <v>13.517749999999999</v>
      </c>
    </row>
    <row r="1939" spans="1:23" customFormat="1" x14ac:dyDescent="0.3">
      <c r="A1939" s="225" t="s">
        <v>1278</v>
      </c>
      <c r="B1939" s="496" t="s">
        <v>1252</v>
      </c>
      <c r="C1939" s="496" t="s">
        <v>560</v>
      </c>
      <c r="D1939" s="496" t="s">
        <v>548</v>
      </c>
      <c r="E1939" s="497">
        <v>1976.5017</v>
      </c>
      <c r="F1939" s="498">
        <v>2.6221126227212452</v>
      </c>
      <c r="G1939" s="498">
        <v>0.11022299848616372</v>
      </c>
      <c r="H1939" s="498">
        <v>0.25923217694171474</v>
      </c>
      <c r="I1939" s="498">
        <v>3.9567857007155628E-3</v>
      </c>
      <c r="J1939" s="498">
        <v>3.0505514870035272E-3</v>
      </c>
      <c r="K1939" s="498">
        <v>1.3715462020599326E-3</v>
      </c>
      <c r="L1939" s="498">
        <v>4.4728618917959954E-3</v>
      </c>
      <c r="M1939" s="498">
        <v>2.4404402991406483E-2</v>
      </c>
      <c r="N1939" s="498">
        <v>9.1436895804339544E-3</v>
      </c>
      <c r="O1939" s="499">
        <v>5182.6100563999998</v>
      </c>
      <c r="P1939" s="499">
        <v>217.85594388700002</v>
      </c>
      <c r="Q1939" s="499">
        <v>512.37283841999999</v>
      </c>
      <c r="R1939" s="499">
        <v>7.8205936640000004</v>
      </c>
      <c r="S1939" s="499">
        <v>6.0294201999999997</v>
      </c>
      <c r="T1939" s="499">
        <v>2.7108634</v>
      </c>
      <c r="U1939" s="499">
        <v>8.8406191330000006</v>
      </c>
      <c r="V1939" s="499">
        <v>48.235343999999998</v>
      </c>
      <c r="W1939" s="499">
        <v>18.072517999999999</v>
      </c>
    </row>
    <row r="1940" spans="1:23" customFormat="1" x14ac:dyDescent="0.3">
      <c r="A1940" s="225" t="s">
        <v>1279</v>
      </c>
      <c r="B1940" s="496" t="s">
        <v>1252</v>
      </c>
      <c r="C1940" s="496" t="s">
        <v>560</v>
      </c>
      <c r="D1940" s="496" t="s">
        <v>550</v>
      </c>
      <c r="E1940" s="497">
        <v>2068.7856999999999</v>
      </c>
      <c r="F1940" s="498">
        <v>2.3249586569551406</v>
      </c>
      <c r="G1940" s="498">
        <v>9.3419821246105872E-2</v>
      </c>
      <c r="H1940" s="498">
        <v>0.23765137170563391</v>
      </c>
      <c r="I1940" s="498">
        <v>3.4205588370027885E-3</v>
      </c>
      <c r="J1940" s="498">
        <v>3.0505505234302423E-3</v>
      </c>
      <c r="K1940" s="498">
        <v>1.3715472801266947E-3</v>
      </c>
      <c r="L1940" s="498">
        <v>3.8667032960446315E-3</v>
      </c>
      <c r="M1940" s="498">
        <v>2.4404395293335601E-2</v>
      </c>
      <c r="N1940" s="498">
        <v>9.1436928435845236E-3</v>
      </c>
      <c r="O1940" s="499">
        <v>4809.8412226</v>
      </c>
      <c r="P1940" s="499">
        <v>193.2655902905</v>
      </c>
      <c r="Q1940" s="499">
        <v>491.64975937000003</v>
      </c>
      <c r="R1940" s="499">
        <v>7.0764032079999994</v>
      </c>
      <c r="S1940" s="499">
        <v>6.3109352999999997</v>
      </c>
      <c r="T1940" s="499">
        <v>2.8374374000000002</v>
      </c>
      <c r="U1940" s="499">
        <v>7.9993804849999997</v>
      </c>
      <c r="V1940" s="499">
        <v>50.487463999999996</v>
      </c>
      <c r="W1940" s="499">
        <v>18.916340999999999</v>
      </c>
    </row>
    <row r="1941" spans="1:23" customFormat="1" x14ac:dyDescent="0.3">
      <c r="A1941" s="225" t="s">
        <v>1280</v>
      </c>
      <c r="B1941" s="496" t="s">
        <v>1252</v>
      </c>
      <c r="C1941" s="496" t="s">
        <v>560</v>
      </c>
      <c r="D1941" s="496" t="s">
        <v>552</v>
      </c>
      <c r="E1941" s="497">
        <v>2143.9535000000001</v>
      </c>
      <c r="F1941" s="498">
        <v>2.2127133703692734</v>
      </c>
      <c r="G1941" s="498">
        <v>8.7625997642626102E-2</v>
      </c>
      <c r="H1941" s="498">
        <v>0.2291027215049207</v>
      </c>
      <c r="I1941" s="498">
        <v>3.3633760331089266E-3</v>
      </c>
      <c r="J1941" s="498">
        <v>3.0505404151722508E-3</v>
      </c>
      <c r="K1941" s="498">
        <v>1.3715447186704375E-3</v>
      </c>
      <c r="L1941" s="498">
        <v>3.8020615246552683E-3</v>
      </c>
      <c r="M1941" s="498">
        <v>2.4404323601234821E-2</v>
      </c>
      <c r="N1941" s="498">
        <v>9.1436418746955097E-3</v>
      </c>
      <c r="O1941" s="499">
        <v>4743.9545748999999</v>
      </c>
      <c r="P1941" s="499">
        <v>187.8660643369</v>
      </c>
      <c r="Q1941" s="499">
        <v>491.18558163</v>
      </c>
      <c r="R1941" s="499">
        <v>7.2109218179999992</v>
      </c>
      <c r="S1941" s="499">
        <v>6.5402168000000005</v>
      </c>
      <c r="T1941" s="499">
        <v>2.9405280999999999</v>
      </c>
      <c r="U1941" s="499">
        <v>8.1514431129999991</v>
      </c>
      <c r="V1941" s="499">
        <v>52.321735000000004</v>
      </c>
      <c r="W1941" s="499">
        <v>19.603542999999998</v>
      </c>
    </row>
    <row r="1942" spans="1:23" customFormat="1" x14ac:dyDescent="0.3">
      <c r="A1942" s="225" t="s">
        <v>1281</v>
      </c>
      <c r="B1942" s="496" t="s">
        <v>1252</v>
      </c>
      <c r="C1942" s="496" t="s">
        <v>560</v>
      </c>
      <c r="D1942" s="496" t="s">
        <v>554</v>
      </c>
      <c r="E1942" s="497">
        <v>2218.5358999999999</v>
      </c>
      <c r="F1942" s="498">
        <v>1.7065521087578523</v>
      </c>
      <c r="G1942" s="498">
        <v>6.8862703875064643E-2</v>
      </c>
      <c r="H1942" s="498">
        <v>0.20629467343260033</v>
      </c>
      <c r="I1942" s="498">
        <v>2.7347291260871641E-3</v>
      </c>
      <c r="J1942" s="498">
        <v>3.0505341383026529E-3</v>
      </c>
      <c r="K1942" s="498">
        <v>1.3715382744088117E-3</v>
      </c>
      <c r="L1942" s="498">
        <v>3.091417936486852E-3</v>
      </c>
      <c r="M1942" s="498">
        <v>2.4404273106421223E-2</v>
      </c>
      <c r="N1942" s="498">
        <v>9.1436482952563462E-3</v>
      </c>
      <c r="O1942" s="499">
        <v>3786.0471184999997</v>
      </c>
      <c r="P1942" s="499">
        <v>152.77438071790002</v>
      </c>
      <c r="Q1942" s="499">
        <v>457.67213898900002</v>
      </c>
      <c r="R1942" s="499">
        <v>6.0670947430000002</v>
      </c>
      <c r="S1942" s="499">
        <v>6.7677195000000001</v>
      </c>
      <c r="T1942" s="499">
        <v>3.0428069</v>
      </c>
      <c r="U1942" s="499">
        <v>6.8584216740000006</v>
      </c>
      <c r="V1942" s="499">
        <v>54.141756000000001</v>
      </c>
      <c r="W1942" s="499">
        <v>20.285512000000001</v>
      </c>
    </row>
    <row r="1943" spans="1:23" customFormat="1" x14ac:dyDescent="0.3">
      <c r="A1943" s="225" t="s">
        <v>1282</v>
      </c>
      <c r="B1943" s="496" t="s">
        <v>1252</v>
      </c>
      <c r="C1943" s="496" t="s">
        <v>560</v>
      </c>
      <c r="D1943" s="496" t="s">
        <v>556</v>
      </c>
      <c r="E1943" s="497">
        <v>2276.826</v>
      </c>
      <c r="F1943" s="498">
        <v>1.6331116725213082</v>
      </c>
      <c r="G1943" s="498">
        <v>6.4793085061396874E-2</v>
      </c>
      <c r="H1943" s="498">
        <v>0.20008836019441098</v>
      </c>
      <c r="I1943" s="498">
        <v>2.6960960077757369E-3</v>
      </c>
      <c r="J1943" s="498">
        <v>3.0505439590025767E-3</v>
      </c>
      <c r="K1943" s="498">
        <v>1.3715459591554209E-3</v>
      </c>
      <c r="L1943" s="498">
        <v>3.0477476737352789E-3</v>
      </c>
      <c r="M1943" s="498">
        <v>2.4404359402079915E-2</v>
      </c>
      <c r="N1943" s="498">
        <v>9.1436802812336123E-3</v>
      </c>
      <c r="O1943" s="499">
        <v>3718.3111168999999</v>
      </c>
      <c r="P1943" s="499">
        <v>147.52258068800001</v>
      </c>
      <c r="Q1943" s="499">
        <v>455.566380788</v>
      </c>
      <c r="R1943" s="499">
        <v>6.1385414889999996</v>
      </c>
      <c r="S1943" s="499">
        <v>6.9455578000000004</v>
      </c>
      <c r="T1943" s="499">
        <v>3.1227715000000003</v>
      </c>
      <c r="U1943" s="499">
        <v>6.9391911450000006</v>
      </c>
      <c r="V1943" s="499">
        <v>55.564480000000003</v>
      </c>
      <c r="W1943" s="499">
        <v>20.818569</v>
      </c>
    </row>
    <row r="1944" spans="1:23" customFormat="1" x14ac:dyDescent="0.3">
      <c r="A1944" s="225" t="s">
        <v>1283</v>
      </c>
      <c r="B1944" s="496" t="s">
        <v>1252</v>
      </c>
      <c r="C1944" s="496" t="s">
        <v>560</v>
      </c>
      <c r="D1944" s="496" t="s">
        <v>558</v>
      </c>
      <c r="E1944" s="497">
        <v>2329.3757999999998</v>
      </c>
      <c r="F1944" s="498">
        <v>1.6050628498415758</v>
      </c>
      <c r="G1944" s="498">
        <v>6.3663403566569216E-2</v>
      </c>
      <c r="H1944" s="498">
        <v>0.19603318135656772</v>
      </c>
      <c r="I1944" s="498">
        <v>2.6614897141113945E-3</v>
      </c>
      <c r="J1944" s="498">
        <v>3.050542295493926E-3</v>
      </c>
      <c r="K1944" s="498">
        <v>1.3715432692311823E-3</v>
      </c>
      <c r="L1944" s="498">
        <v>3.0086305893621801E-3</v>
      </c>
      <c r="M1944" s="498">
        <v>2.4404370904857864E-2</v>
      </c>
      <c r="N1944" s="498">
        <v>9.1436744556202577E-3</v>
      </c>
      <c r="O1944" s="499">
        <v>3738.7945599</v>
      </c>
      <c r="P1944" s="499">
        <v>148.29599161359999</v>
      </c>
      <c r="Q1944" s="499">
        <v>456.63494864899997</v>
      </c>
      <c r="R1944" s="499">
        <v>6.1996097320000008</v>
      </c>
      <c r="S1944" s="499">
        <v>7.1058593999999999</v>
      </c>
      <c r="T1944" s="499">
        <v>3.1948397000000002</v>
      </c>
      <c r="U1944" s="499">
        <v>7.0082312859999991</v>
      </c>
      <c r="V1944" s="499">
        <v>56.846951000000004</v>
      </c>
      <c r="W1944" s="499">
        <v>21.299054000000002</v>
      </c>
    </row>
    <row r="1945" spans="1:23" customFormat="1" x14ac:dyDescent="0.3">
      <c r="A1945" s="225" t="s">
        <v>1284</v>
      </c>
      <c r="B1945" s="496" t="s">
        <v>1252</v>
      </c>
      <c r="C1945" s="496" t="s">
        <v>593</v>
      </c>
      <c r="D1945" s="496" t="s">
        <v>594</v>
      </c>
      <c r="E1945" s="497">
        <v>72924.195600000006</v>
      </c>
      <c r="F1945" s="498">
        <v>3.9816390828876007</v>
      </c>
      <c r="G1945" s="498">
        <v>0.21956885486311761</v>
      </c>
      <c r="H1945" s="498">
        <v>0.40766928807076208</v>
      </c>
      <c r="I1945" s="498">
        <v>1.2778195313476999E-2</v>
      </c>
      <c r="J1945" s="498">
        <v>3.4743827368319984E-3</v>
      </c>
      <c r="K1945" s="498">
        <v>1.3832920708966997E-3</v>
      </c>
      <c r="L1945" s="498">
        <v>1.4444859310083359E-2</v>
      </c>
      <c r="M1945" s="498">
        <v>2.7795038722374332E-2</v>
      </c>
      <c r="N1945" s="498">
        <v>9.2219964837020434E-3</v>
      </c>
      <c r="O1945" s="499">
        <v>290357.82728910004</v>
      </c>
      <c r="P1945" s="499">
        <v>16011.882119706001</v>
      </c>
      <c r="Q1945" s="499">
        <v>29728.954903385002</v>
      </c>
      <c r="R1945" s="499">
        <v>931.83961445500006</v>
      </c>
      <c r="S1945" s="499">
        <v>253.36656629000001</v>
      </c>
      <c r="T1945" s="499">
        <v>100.87546155000001</v>
      </c>
      <c r="U1945" s="499">
        <v>1053.3797457430001</v>
      </c>
      <c r="V1945" s="499">
        <v>2026.9308404999999</v>
      </c>
      <c r="W1945" s="499">
        <v>672.50667540000006</v>
      </c>
    </row>
    <row r="1946" spans="1:23" customFormat="1" x14ac:dyDescent="0.3">
      <c r="A1946" s="225" t="s">
        <v>1285</v>
      </c>
      <c r="B1946" s="496" t="s">
        <v>1252</v>
      </c>
      <c r="C1946" s="496" t="s">
        <v>593</v>
      </c>
      <c r="D1946" s="496" t="s">
        <v>502</v>
      </c>
      <c r="E1946" s="497">
        <v>104.31212000000001</v>
      </c>
      <c r="F1946" s="498">
        <v>36.402735794268196</v>
      </c>
      <c r="G1946" s="498">
        <v>3.9545929064139433</v>
      </c>
      <c r="H1946" s="498">
        <v>6.8563057560041925</v>
      </c>
      <c r="I1946" s="498">
        <v>0.18079687393948088</v>
      </c>
      <c r="J1946" s="498">
        <v>3.4743823632383268E-3</v>
      </c>
      <c r="K1946" s="498">
        <v>1.3832967827707842E-3</v>
      </c>
      <c r="L1946" s="498">
        <v>0.20437839351745513</v>
      </c>
      <c r="M1946" s="498">
        <v>2.7795095143306456E-2</v>
      </c>
      <c r="N1946" s="498">
        <v>9.2219983641402357E-3</v>
      </c>
      <c r="O1946" s="499">
        <v>3797.2465444999998</v>
      </c>
      <c r="P1946" s="499">
        <v>412.51196980500004</v>
      </c>
      <c r="Q1946" s="499">
        <v>715.19578877700008</v>
      </c>
      <c r="R1946" s="499">
        <v>18.859305210000002</v>
      </c>
      <c r="S1946" s="499">
        <v>0.36242018999999998</v>
      </c>
      <c r="T1946" s="499">
        <v>0.14429461999999998</v>
      </c>
      <c r="U1946" s="499">
        <v>21.319143510000004</v>
      </c>
      <c r="V1946" s="499">
        <v>2.8993653000000004</v>
      </c>
      <c r="W1946" s="499">
        <v>0.9619662000000001</v>
      </c>
    </row>
    <row r="1947" spans="1:23" customFormat="1" x14ac:dyDescent="0.3">
      <c r="A1947" s="225" t="s">
        <v>1286</v>
      </c>
      <c r="B1947" s="496" t="s">
        <v>1252</v>
      </c>
      <c r="C1947" s="496" t="s">
        <v>593</v>
      </c>
      <c r="D1947" s="496" t="s">
        <v>504</v>
      </c>
      <c r="E1947" s="497">
        <v>99.185089999999988</v>
      </c>
      <c r="F1947" s="498">
        <v>36.402673455254217</v>
      </c>
      <c r="G1947" s="498">
        <v>3.9545919534377605</v>
      </c>
      <c r="H1947" s="498">
        <v>6.8456786063308508</v>
      </c>
      <c r="I1947" s="498">
        <v>0.15737829788731353</v>
      </c>
      <c r="J1947" s="498">
        <v>3.4743773484502559E-3</v>
      </c>
      <c r="K1947" s="498">
        <v>1.3832898674589094E-3</v>
      </c>
      <c r="L1947" s="498">
        <v>0.17790497503203356</v>
      </c>
      <c r="M1947" s="498">
        <v>2.7795060729389871E-2</v>
      </c>
      <c r="N1947" s="498">
        <v>9.2219737865842557E-3</v>
      </c>
      <c r="O1947" s="499">
        <v>3610.6024428999999</v>
      </c>
      <c r="P1947" s="499">
        <v>392.23655881500002</v>
      </c>
      <c r="Q1947" s="499">
        <v>678.98924867999995</v>
      </c>
      <c r="R1947" s="499">
        <v>15.609580639999999</v>
      </c>
      <c r="S1947" s="499">
        <v>0.34460642999999996</v>
      </c>
      <c r="T1947" s="499">
        <v>0.13720172999999999</v>
      </c>
      <c r="U1947" s="499">
        <v>17.645520959999999</v>
      </c>
      <c r="V1947" s="499">
        <v>2.7568555999999997</v>
      </c>
      <c r="W1947" s="499">
        <v>0.91468230000000006</v>
      </c>
    </row>
    <row r="1948" spans="1:23" customFormat="1" x14ac:dyDescent="0.3">
      <c r="A1948" s="225" t="s">
        <v>1287</v>
      </c>
      <c r="B1948" s="496" t="s">
        <v>1252</v>
      </c>
      <c r="C1948" s="496" t="s">
        <v>593</v>
      </c>
      <c r="D1948" s="496" t="s">
        <v>506</v>
      </c>
      <c r="E1948" s="497">
        <v>130.18555000000001</v>
      </c>
      <c r="F1948" s="498">
        <v>36.402817027696237</v>
      </c>
      <c r="G1948" s="498">
        <v>3.954588142892971</v>
      </c>
      <c r="H1948" s="498">
        <v>6.8456910103694302</v>
      </c>
      <c r="I1948" s="498">
        <v>0.15523199971118143</v>
      </c>
      <c r="J1948" s="498">
        <v>3.4743823719299107E-3</v>
      </c>
      <c r="K1948" s="498">
        <v>1.3832883910695156E-3</v>
      </c>
      <c r="L1948" s="498">
        <v>0.17547832658847312</v>
      </c>
      <c r="M1948" s="498">
        <v>2.7795055595647902E-2</v>
      </c>
      <c r="N1948" s="498">
        <v>9.2219927634057692E-3</v>
      </c>
      <c r="O1948" s="499">
        <v>4739.1207562999998</v>
      </c>
      <c r="P1948" s="499">
        <v>514.83023240600005</v>
      </c>
      <c r="Q1948" s="499">
        <v>891.21004931499999</v>
      </c>
      <c r="R1948" s="499">
        <v>20.208963259999997</v>
      </c>
      <c r="S1948" s="499">
        <v>0.45231438000000002</v>
      </c>
      <c r="T1948" s="499">
        <v>0.18008415999999999</v>
      </c>
      <c r="U1948" s="499">
        <v>22.844742459999999</v>
      </c>
      <c r="V1948" s="499">
        <v>3.6185145999999997</v>
      </c>
      <c r="W1948" s="499">
        <v>1.2005702</v>
      </c>
    </row>
    <row r="1949" spans="1:23" customFormat="1" x14ac:dyDescent="0.3">
      <c r="A1949" s="225" t="s">
        <v>1288</v>
      </c>
      <c r="B1949" s="496" t="s">
        <v>1252</v>
      </c>
      <c r="C1949" s="496" t="s">
        <v>593</v>
      </c>
      <c r="D1949" s="496" t="s">
        <v>508</v>
      </c>
      <c r="E1949" s="497">
        <v>131.41361000000001</v>
      </c>
      <c r="F1949" s="498">
        <v>21.386800865602883</v>
      </c>
      <c r="G1949" s="498">
        <v>1.9591862526567831</v>
      </c>
      <c r="H1949" s="498">
        <v>2.643338817668885</v>
      </c>
      <c r="I1949" s="498">
        <v>0.10209158594760466</v>
      </c>
      <c r="J1949" s="498">
        <v>3.4743779582647486E-3</v>
      </c>
      <c r="K1949" s="498">
        <v>1.3832918066857759E-3</v>
      </c>
      <c r="L1949" s="498">
        <v>0.11540736062269349</v>
      </c>
      <c r="M1949" s="498">
        <v>2.7795038885241794E-2</v>
      </c>
      <c r="N1949" s="498">
        <v>9.2219740405883373E-3</v>
      </c>
      <c r="O1949" s="499">
        <v>2810.5167081</v>
      </c>
      <c r="P1949" s="499">
        <v>257.46373812399997</v>
      </c>
      <c r="Q1949" s="499">
        <v>347.37069648299996</v>
      </c>
      <c r="R1949" s="499">
        <v>13.416223860000001</v>
      </c>
      <c r="S1949" s="499">
        <v>0.45658054999999997</v>
      </c>
      <c r="T1949" s="499">
        <v>0.18178336999999997</v>
      </c>
      <c r="U1949" s="499">
        <v>15.166097880000001</v>
      </c>
      <c r="V1949" s="499">
        <v>3.6526464000000001</v>
      </c>
      <c r="W1949" s="499">
        <v>1.2118929000000001</v>
      </c>
    </row>
    <row r="1950" spans="1:23" customFormat="1" x14ac:dyDescent="0.3">
      <c r="A1950" s="225" t="s">
        <v>1289</v>
      </c>
      <c r="B1950" s="496" t="s">
        <v>1252</v>
      </c>
      <c r="C1950" s="496" t="s">
        <v>593</v>
      </c>
      <c r="D1950" s="496" t="s">
        <v>510</v>
      </c>
      <c r="E1950" s="497">
        <v>234.67627999999999</v>
      </c>
      <c r="F1950" s="498">
        <v>21.076825948493816</v>
      </c>
      <c r="G1950" s="498">
        <v>1.9305101097520381</v>
      </c>
      <c r="H1950" s="498">
        <v>2.6216959168178393</v>
      </c>
      <c r="I1950" s="498">
        <v>0.10277592349767944</v>
      </c>
      <c r="J1950" s="498">
        <v>3.4743918729238424E-3</v>
      </c>
      <c r="K1950" s="498">
        <v>1.3832929770320206E-3</v>
      </c>
      <c r="L1950" s="498">
        <v>0.11618096524284433</v>
      </c>
      <c r="M1950" s="498">
        <v>2.7795126546236372E-2</v>
      </c>
      <c r="N1950" s="498">
        <v>9.2220053087597956E-3</v>
      </c>
      <c r="O1950" s="499">
        <v>4946.2311078000002</v>
      </c>
      <c r="P1950" s="499">
        <v>453.04493105900002</v>
      </c>
      <c r="Q1950" s="499">
        <v>615.24984504999998</v>
      </c>
      <c r="R1950" s="499">
        <v>24.119071399999999</v>
      </c>
      <c r="S1950" s="499">
        <v>0.81535736000000003</v>
      </c>
      <c r="T1950" s="499">
        <v>0.32462605</v>
      </c>
      <c r="U1950" s="499">
        <v>27.264916730000003</v>
      </c>
      <c r="V1950" s="499">
        <v>6.5228568999999998</v>
      </c>
      <c r="W1950" s="499">
        <v>2.1641859000000001</v>
      </c>
    </row>
    <row r="1951" spans="1:23" customFormat="1" x14ac:dyDescent="0.3">
      <c r="A1951" s="225" t="s">
        <v>1290</v>
      </c>
      <c r="B1951" s="496" t="s">
        <v>1252</v>
      </c>
      <c r="C1951" s="496" t="s">
        <v>593</v>
      </c>
      <c r="D1951" s="496" t="s">
        <v>512</v>
      </c>
      <c r="E1951" s="497">
        <v>298.51193999999998</v>
      </c>
      <c r="F1951" s="498">
        <v>21.557067655317237</v>
      </c>
      <c r="G1951" s="498">
        <v>2.0085405695162479</v>
      </c>
      <c r="H1951" s="498">
        <v>2.6337748935034222</v>
      </c>
      <c r="I1951" s="498">
        <v>9.7746691907868083E-2</v>
      </c>
      <c r="J1951" s="498">
        <v>3.4743884616474643E-3</v>
      </c>
      <c r="K1951" s="498">
        <v>1.3832928424906557E-3</v>
      </c>
      <c r="L1951" s="498">
        <v>0.11049589178911905</v>
      </c>
      <c r="M1951" s="498">
        <v>2.7795087526482194E-2</v>
      </c>
      <c r="N1951" s="498">
        <v>9.22201805395121E-3</v>
      </c>
      <c r="O1951" s="499">
        <v>6435.0420864999996</v>
      </c>
      <c r="P1951" s="499">
        <v>599.57334197499995</v>
      </c>
      <c r="Q1951" s="499">
        <v>786.21325298299996</v>
      </c>
      <c r="R1951" s="499">
        <v>29.178554630000001</v>
      </c>
      <c r="S1951" s="499">
        <v>1.0371464400000001</v>
      </c>
      <c r="T1951" s="499">
        <v>0.41292943000000004</v>
      </c>
      <c r="U1951" s="499">
        <v>32.984343019999997</v>
      </c>
      <c r="V1951" s="499">
        <v>8.2971655000000002</v>
      </c>
      <c r="W1951" s="499">
        <v>2.7528825000000001</v>
      </c>
    </row>
    <row r="1952" spans="1:23" customFormat="1" x14ac:dyDescent="0.3">
      <c r="A1952" s="225" t="s">
        <v>1291</v>
      </c>
      <c r="B1952" s="496" t="s">
        <v>1252</v>
      </c>
      <c r="C1952" s="496" t="s">
        <v>593</v>
      </c>
      <c r="D1952" s="496" t="s">
        <v>514</v>
      </c>
      <c r="E1952" s="497">
        <v>291.53872999999999</v>
      </c>
      <c r="F1952" s="498">
        <v>16.036326447947417</v>
      </c>
      <c r="G1952" s="498">
        <v>1.0689757255442525</v>
      </c>
      <c r="H1952" s="498">
        <v>2.2308229277461695</v>
      </c>
      <c r="I1952" s="498">
        <v>5.8018659102342947E-2</v>
      </c>
      <c r="J1952" s="498">
        <v>3.474378824384671E-3</v>
      </c>
      <c r="K1952" s="498">
        <v>1.3832916127473013E-3</v>
      </c>
      <c r="L1952" s="498">
        <v>6.5585993480180155E-2</v>
      </c>
      <c r="M1952" s="498">
        <v>2.7795022294293457E-2</v>
      </c>
      <c r="N1952" s="498">
        <v>9.2219874182754378E-3</v>
      </c>
      <c r="O1952" s="499">
        <v>4675.2102465000007</v>
      </c>
      <c r="P1952" s="499">
        <v>311.64782542599994</v>
      </c>
      <c r="Q1952" s="499">
        <v>650.37128321</v>
      </c>
      <c r="R1952" s="499">
        <v>16.914686191000001</v>
      </c>
      <c r="S1952" s="499">
        <v>1.01291599</v>
      </c>
      <c r="T1952" s="499">
        <v>0.40328308000000002</v>
      </c>
      <c r="U1952" s="499">
        <v>19.120857245</v>
      </c>
      <c r="V1952" s="499">
        <v>8.1033255000000004</v>
      </c>
      <c r="W1952" s="499">
        <v>2.6885664999999999</v>
      </c>
    </row>
    <row r="1953" spans="1:23" customFormat="1" x14ac:dyDescent="0.3">
      <c r="A1953" s="225" t="s">
        <v>1292</v>
      </c>
      <c r="B1953" s="496" t="s">
        <v>1252</v>
      </c>
      <c r="C1953" s="496" t="s">
        <v>593</v>
      </c>
      <c r="D1953" s="496" t="s">
        <v>516</v>
      </c>
      <c r="E1953" s="497">
        <v>331.68211000000002</v>
      </c>
      <c r="F1953" s="498">
        <v>14.444280333660441</v>
      </c>
      <c r="G1953" s="498">
        <v>0.81945137611431629</v>
      </c>
      <c r="H1953" s="498">
        <v>2.1207907348696011</v>
      </c>
      <c r="I1953" s="498">
        <v>5.6751503082273558E-2</v>
      </c>
      <c r="J1953" s="498">
        <v>3.4744040310163249E-3</v>
      </c>
      <c r="K1953" s="498">
        <v>1.3832952582217956E-3</v>
      </c>
      <c r="L1953" s="498">
        <v>6.4153568065519112E-2</v>
      </c>
      <c r="M1953" s="498">
        <v>2.7795140654405508E-2</v>
      </c>
      <c r="N1953" s="498">
        <v>9.2220104967373727E-3</v>
      </c>
      <c r="O1953" s="499">
        <v>4790.9093784999995</v>
      </c>
      <c r="P1953" s="499">
        <v>271.79736147200003</v>
      </c>
      <c r="Q1953" s="499">
        <v>703.42834581</v>
      </c>
      <c r="R1953" s="499">
        <v>18.823458287999998</v>
      </c>
      <c r="S1953" s="499">
        <v>1.1523976600000001</v>
      </c>
      <c r="T1953" s="499">
        <v>0.45881429000000001</v>
      </c>
      <c r="U1953" s="499">
        <v>21.278590819999998</v>
      </c>
      <c r="V1953" s="499">
        <v>9.2191509000000007</v>
      </c>
      <c r="W1953" s="499">
        <v>3.0587759000000001</v>
      </c>
    </row>
    <row r="1954" spans="1:23" customFormat="1" x14ac:dyDescent="0.3">
      <c r="A1954" s="225" t="s">
        <v>1293</v>
      </c>
      <c r="B1954" s="496" t="s">
        <v>1252</v>
      </c>
      <c r="C1954" s="496" t="s">
        <v>593</v>
      </c>
      <c r="D1954" s="496" t="s">
        <v>518</v>
      </c>
      <c r="E1954" s="497">
        <v>348.38226999999995</v>
      </c>
      <c r="F1954" s="498">
        <v>13.46424689982071</v>
      </c>
      <c r="G1954" s="498">
        <v>0.59335249244170785</v>
      </c>
      <c r="H1954" s="498">
        <v>1.5939560473642935</v>
      </c>
      <c r="I1954" s="498">
        <v>5.52313077241273E-2</v>
      </c>
      <c r="J1954" s="498">
        <v>3.4743789343814765E-3</v>
      </c>
      <c r="K1954" s="498">
        <v>1.3832891668109288E-3</v>
      </c>
      <c r="L1954" s="498">
        <v>6.2435080347228923E-2</v>
      </c>
      <c r="M1954" s="498">
        <v>2.7795030154663152E-2</v>
      </c>
      <c r="N1954" s="498">
        <v>9.2219641372679514E-3</v>
      </c>
      <c r="O1954" s="499">
        <v>4690.7048988000006</v>
      </c>
      <c r="P1954" s="499">
        <v>206.713488227</v>
      </c>
      <c r="Q1954" s="499">
        <v>555.30602606100001</v>
      </c>
      <c r="R1954" s="499">
        <v>19.241608360000001</v>
      </c>
      <c r="S1954" s="499">
        <v>1.2104120199999997</v>
      </c>
      <c r="T1954" s="499">
        <v>0.48191341999999998</v>
      </c>
      <c r="U1954" s="499">
        <v>21.751275018999998</v>
      </c>
      <c r="V1954" s="499">
        <v>9.6832956999999986</v>
      </c>
      <c r="W1954" s="499">
        <v>3.2127688000000001</v>
      </c>
    </row>
    <row r="1955" spans="1:23" customFormat="1" x14ac:dyDescent="0.3">
      <c r="A1955" s="225" t="s">
        <v>1294</v>
      </c>
      <c r="B1955" s="496" t="s">
        <v>1252</v>
      </c>
      <c r="C1955" s="496" t="s">
        <v>593</v>
      </c>
      <c r="D1955" s="496" t="s">
        <v>520</v>
      </c>
      <c r="E1955" s="497">
        <v>439.74630000000002</v>
      </c>
      <c r="F1955" s="498">
        <v>12.880511857405056</v>
      </c>
      <c r="G1955" s="498">
        <v>0.51647842041195113</v>
      </c>
      <c r="H1955" s="498">
        <v>1.5318285417159849</v>
      </c>
      <c r="I1955" s="498">
        <v>5.3550066267754833E-2</v>
      </c>
      <c r="J1955" s="498">
        <v>3.4743775672472967E-3</v>
      </c>
      <c r="K1955" s="498">
        <v>1.3832889554727351E-3</v>
      </c>
      <c r="L1955" s="498">
        <v>6.0534423962180013E-2</v>
      </c>
      <c r="M1955" s="498">
        <v>2.7794974966247585E-2</v>
      </c>
      <c r="N1955" s="498">
        <v>9.2219752616451798E-3</v>
      </c>
      <c r="O1955" s="499">
        <v>5664.1574314000009</v>
      </c>
      <c r="P1955" s="499">
        <v>227.11947440599999</v>
      </c>
      <c r="Q1955" s="499">
        <v>673.61593345400001</v>
      </c>
      <c r="R1955" s="499">
        <v>23.548443505999998</v>
      </c>
      <c r="S1955" s="499">
        <v>1.5278446800000001</v>
      </c>
      <c r="T1955" s="499">
        <v>0.60829620000000006</v>
      </c>
      <c r="U1955" s="499">
        <v>26.619788960000001</v>
      </c>
      <c r="V1955" s="499">
        <v>12.222737400000002</v>
      </c>
      <c r="W1955" s="499">
        <v>4.0553295</v>
      </c>
    </row>
    <row r="1956" spans="1:23" customFormat="1" x14ac:dyDescent="0.3">
      <c r="A1956" s="225" t="s">
        <v>1295</v>
      </c>
      <c r="B1956" s="496" t="s">
        <v>1252</v>
      </c>
      <c r="C1956" s="496" t="s">
        <v>593</v>
      </c>
      <c r="D1956" s="496" t="s">
        <v>522</v>
      </c>
      <c r="E1956" s="497">
        <v>542.74369999999999</v>
      </c>
      <c r="F1956" s="498">
        <v>10.992551685445635</v>
      </c>
      <c r="G1956" s="498">
        <v>0.4285131868228042</v>
      </c>
      <c r="H1956" s="498">
        <v>1.0100072684068004</v>
      </c>
      <c r="I1956" s="498">
        <v>3.9206346365697101E-2</v>
      </c>
      <c r="J1956" s="498">
        <v>3.4743851840196398E-3</v>
      </c>
      <c r="K1956" s="498">
        <v>1.3832927033515081E-3</v>
      </c>
      <c r="L1956" s="498">
        <v>4.4320005536683339E-2</v>
      </c>
      <c r="M1956" s="498">
        <v>2.7795008214742983E-2</v>
      </c>
      <c r="N1956" s="498">
        <v>9.2219835992568867E-3</v>
      </c>
      <c r="O1956" s="499">
        <v>5966.1381742000003</v>
      </c>
      <c r="P1956" s="499">
        <v>232.57283251499999</v>
      </c>
      <c r="Q1956" s="499">
        <v>548.17508188199997</v>
      </c>
      <c r="R1956" s="499">
        <v>21.278997489999998</v>
      </c>
      <c r="S1956" s="499">
        <v>1.8857006700000001</v>
      </c>
      <c r="T1956" s="499">
        <v>0.75077339999999992</v>
      </c>
      <c r="U1956" s="499">
        <v>24.054403789000002</v>
      </c>
      <c r="V1956" s="499">
        <v>15.085565600000001</v>
      </c>
      <c r="W1956" s="499">
        <v>5.0051734999999997</v>
      </c>
    </row>
    <row r="1957" spans="1:23" customFormat="1" x14ac:dyDescent="0.3">
      <c r="A1957" s="225" t="s">
        <v>1296</v>
      </c>
      <c r="B1957" s="496" t="s">
        <v>1252</v>
      </c>
      <c r="C1957" s="496" t="s">
        <v>593</v>
      </c>
      <c r="D1957" s="496" t="s">
        <v>524</v>
      </c>
      <c r="E1957" s="497">
        <v>869.39919999999995</v>
      </c>
      <c r="F1957" s="498">
        <v>10.594805354548292</v>
      </c>
      <c r="G1957" s="498">
        <v>0.39521030528783563</v>
      </c>
      <c r="H1957" s="498">
        <v>0.96773832570814422</v>
      </c>
      <c r="I1957" s="498">
        <v>3.7828804385833345E-2</v>
      </c>
      <c r="J1957" s="498">
        <v>3.4743810438288879E-3</v>
      </c>
      <c r="K1957" s="498">
        <v>1.3832905528323469E-3</v>
      </c>
      <c r="L1957" s="498">
        <v>4.2762793973125351E-2</v>
      </c>
      <c r="M1957" s="498">
        <v>2.7795007172769424E-2</v>
      </c>
      <c r="N1957" s="498">
        <v>9.2219799604140434E-3</v>
      </c>
      <c r="O1957" s="499">
        <v>9211.1152994000004</v>
      </c>
      <c r="P1957" s="499">
        <v>343.59552324900005</v>
      </c>
      <c r="Q1957" s="499">
        <v>841.35092617999999</v>
      </c>
      <c r="R1957" s="499">
        <v>32.888332269999999</v>
      </c>
      <c r="S1957" s="499">
        <v>3.0206241</v>
      </c>
      <c r="T1957" s="499">
        <v>1.2026317</v>
      </c>
      <c r="U1957" s="499">
        <v>37.177938869999998</v>
      </c>
      <c r="V1957" s="499">
        <v>24.164956999999998</v>
      </c>
      <c r="W1957" s="499">
        <v>8.0175820000000009</v>
      </c>
    </row>
    <row r="1958" spans="1:23" customFormat="1" x14ac:dyDescent="0.3">
      <c r="A1958" s="225" t="s">
        <v>1297</v>
      </c>
      <c r="B1958" s="496" t="s">
        <v>1252</v>
      </c>
      <c r="C1958" s="496" t="s">
        <v>593</v>
      </c>
      <c r="D1958" s="496" t="s">
        <v>526</v>
      </c>
      <c r="E1958" s="497">
        <v>1240.2429</v>
      </c>
      <c r="F1958" s="498">
        <v>9.7058570611450392</v>
      </c>
      <c r="G1958" s="498">
        <v>0.36496573783087166</v>
      </c>
      <c r="H1958" s="498">
        <v>0.85428731894373289</v>
      </c>
      <c r="I1958" s="498">
        <v>3.412412317780654E-2</v>
      </c>
      <c r="J1958" s="498">
        <v>3.4743853804766796E-3</v>
      </c>
      <c r="K1958" s="498">
        <v>1.3832945949539403E-3</v>
      </c>
      <c r="L1958" s="498">
        <v>3.8574977522548203E-2</v>
      </c>
      <c r="M1958" s="498">
        <v>2.7795063370247879E-2</v>
      </c>
      <c r="N1958" s="498">
        <v>9.2219886926988258E-3</v>
      </c>
      <c r="O1958" s="499">
        <v>12037.6203085</v>
      </c>
      <c r="P1958" s="499">
        <v>452.64616508799998</v>
      </c>
      <c r="Q1958" s="499">
        <v>1059.5237818800001</v>
      </c>
      <c r="R1958" s="499">
        <v>42.322201489999998</v>
      </c>
      <c r="S1958" s="499">
        <v>4.3090818000000004</v>
      </c>
      <c r="T1958" s="499">
        <v>1.7156213000000002</v>
      </c>
      <c r="U1958" s="499">
        <v>47.842341989999994</v>
      </c>
      <c r="V1958" s="499">
        <v>34.472630000000002</v>
      </c>
      <c r="W1958" s="499">
        <v>11.437506000000001</v>
      </c>
    </row>
    <row r="1959" spans="1:23" customFormat="1" x14ac:dyDescent="0.3">
      <c r="A1959" s="225" t="s">
        <v>1298</v>
      </c>
      <c r="B1959" s="496" t="s">
        <v>1252</v>
      </c>
      <c r="C1959" s="496" t="s">
        <v>593</v>
      </c>
      <c r="D1959" s="496" t="s">
        <v>528</v>
      </c>
      <c r="E1959" s="497">
        <v>892.13110000000006</v>
      </c>
      <c r="F1959" s="498">
        <v>8.9702266920186933</v>
      </c>
      <c r="G1959" s="498">
        <v>0.35571633285959875</v>
      </c>
      <c r="H1959" s="498">
        <v>0.76196790174672757</v>
      </c>
      <c r="I1959" s="498">
        <v>3.0670895667688297E-2</v>
      </c>
      <c r="J1959" s="498">
        <v>3.4743806151360484E-3</v>
      </c>
      <c r="K1959" s="498">
        <v>1.3832913122297831E-3</v>
      </c>
      <c r="L1959" s="498">
        <v>3.4671317298545022E-2</v>
      </c>
      <c r="M1959" s="498">
        <v>2.7795094241193922E-2</v>
      </c>
      <c r="N1959" s="498">
        <v>9.221979818885364E-3</v>
      </c>
      <c r="O1959" s="499">
        <v>8002.6182059999992</v>
      </c>
      <c r="P1959" s="499">
        <v>317.34560332199999</v>
      </c>
      <c r="Q1959" s="499">
        <v>679.77526235000005</v>
      </c>
      <c r="R1959" s="499">
        <v>27.362459889999997</v>
      </c>
      <c r="S1959" s="499">
        <v>3.0996029999999997</v>
      </c>
      <c r="T1959" s="499">
        <v>1.2340772</v>
      </c>
      <c r="U1959" s="499">
        <v>30.931360439999999</v>
      </c>
      <c r="V1959" s="499">
        <v>24.796868</v>
      </c>
      <c r="W1959" s="499">
        <v>8.2272150000000011</v>
      </c>
    </row>
    <row r="1960" spans="1:23" customFormat="1" x14ac:dyDescent="0.3">
      <c r="A1960" s="225" t="s">
        <v>1299</v>
      </c>
      <c r="B1960" s="496" t="s">
        <v>1252</v>
      </c>
      <c r="C1960" s="496" t="s">
        <v>593</v>
      </c>
      <c r="D1960" s="496" t="s">
        <v>530</v>
      </c>
      <c r="E1960" s="497">
        <v>950.36320000000012</v>
      </c>
      <c r="F1960" s="498">
        <v>8.2890733167067072</v>
      </c>
      <c r="G1960" s="498">
        <v>0.34683886581887846</v>
      </c>
      <c r="H1960" s="498">
        <v>0.68115622957622934</v>
      </c>
      <c r="I1960" s="498">
        <v>2.7482576766440447E-2</v>
      </c>
      <c r="J1960" s="498">
        <v>3.4743776905503073E-3</v>
      </c>
      <c r="K1960" s="498">
        <v>1.3832916720681102E-3</v>
      </c>
      <c r="L1960" s="498">
        <v>3.1067157924465086E-2</v>
      </c>
      <c r="M1960" s="498">
        <v>2.7795040885421486E-2</v>
      </c>
      <c r="N1960" s="498">
        <v>9.221987972598265E-3</v>
      </c>
      <c r="O1960" s="499">
        <v>7877.6302423000006</v>
      </c>
      <c r="P1960" s="499">
        <v>329.62289440400002</v>
      </c>
      <c r="Q1960" s="499">
        <v>647.34581404000005</v>
      </c>
      <c r="R1960" s="499">
        <v>26.118429599999999</v>
      </c>
      <c r="S1960" s="499">
        <v>3.3019207000000002</v>
      </c>
      <c r="T1960" s="499">
        <v>1.3146294999999999</v>
      </c>
      <c r="U1960" s="499">
        <v>29.52508362</v>
      </c>
      <c r="V1960" s="499">
        <v>26.415384</v>
      </c>
      <c r="W1960" s="499">
        <v>8.7642380000000006</v>
      </c>
    </row>
    <row r="1961" spans="1:23" customFormat="1" x14ac:dyDescent="0.3">
      <c r="A1961" s="225" t="s">
        <v>1300</v>
      </c>
      <c r="B1961" s="496" t="s">
        <v>1252</v>
      </c>
      <c r="C1961" s="496" t="s">
        <v>593</v>
      </c>
      <c r="D1961" s="496" t="s">
        <v>532</v>
      </c>
      <c r="E1961" s="497">
        <v>1036.7479000000001</v>
      </c>
      <c r="F1961" s="498">
        <v>6.7393224002672198</v>
      </c>
      <c r="G1961" s="498">
        <v>0.30644909715659896</v>
      </c>
      <c r="H1961" s="498">
        <v>0.47715841048725538</v>
      </c>
      <c r="I1961" s="498">
        <v>1.8592148380527224E-2</v>
      </c>
      <c r="J1961" s="498">
        <v>3.4743834060334241E-3</v>
      </c>
      <c r="K1961" s="498">
        <v>1.3832907691445529E-3</v>
      </c>
      <c r="L1961" s="498">
        <v>2.1017149858707212E-2</v>
      </c>
      <c r="M1961" s="498">
        <v>2.7795062811316038E-2</v>
      </c>
      <c r="N1961" s="498">
        <v>9.2219873317322364E-3</v>
      </c>
      <c r="O1961" s="499">
        <v>6986.9783459</v>
      </c>
      <c r="P1961" s="499">
        <v>317.71045793399998</v>
      </c>
      <c r="Q1961" s="499">
        <v>494.69298004000001</v>
      </c>
      <c r="R1961" s="499">
        <v>19.27537079</v>
      </c>
      <c r="S1961" s="499">
        <v>3.6020596999999999</v>
      </c>
      <c r="T1961" s="499">
        <v>1.4341238000000001</v>
      </c>
      <c r="U1961" s="499">
        <v>21.789485979999998</v>
      </c>
      <c r="V1961" s="499">
        <v>28.816472999999998</v>
      </c>
      <c r="W1961" s="499">
        <v>9.5608760000000004</v>
      </c>
    </row>
    <row r="1962" spans="1:23" customFormat="1" x14ac:dyDescent="0.3">
      <c r="A1962" s="225" t="s">
        <v>1301</v>
      </c>
      <c r="B1962" s="496" t="s">
        <v>1252</v>
      </c>
      <c r="C1962" s="496" t="s">
        <v>593</v>
      </c>
      <c r="D1962" s="496" t="s">
        <v>534</v>
      </c>
      <c r="E1962" s="497">
        <v>1711.9338000000002</v>
      </c>
      <c r="F1962" s="498">
        <v>6.588832677408436</v>
      </c>
      <c r="G1962" s="498">
        <v>0.29907872562595578</v>
      </c>
      <c r="H1962" s="498">
        <v>0.4577738738904506</v>
      </c>
      <c r="I1962" s="498">
        <v>1.7989956106947588E-2</v>
      </c>
      <c r="J1962" s="498">
        <v>3.4743834136577007E-3</v>
      </c>
      <c r="K1962" s="498">
        <v>1.3832898211367751E-3</v>
      </c>
      <c r="L1962" s="498">
        <v>2.0336390098729278E-2</v>
      </c>
      <c r="M1962" s="498">
        <v>2.7795053173200971E-2</v>
      </c>
      <c r="N1962" s="498">
        <v>9.2219815976528983E-3</v>
      </c>
      <c r="O1962" s="499">
        <v>11279.645363</v>
      </c>
      <c r="P1962" s="499">
        <v>512.00297925999996</v>
      </c>
      <c r="Q1962" s="499">
        <v>783.67856746999996</v>
      </c>
      <c r="R1962" s="499">
        <v>30.797613919999996</v>
      </c>
      <c r="S1962" s="499">
        <v>5.9479144000000002</v>
      </c>
      <c r="T1962" s="499">
        <v>2.3681006</v>
      </c>
      <c r="U1962" s="499">
        <v>34.814553579999995</v>
      </c>
      <c r="V1962" s="499">
        <v>47.583291000000003</v>
      </c>
      <c r="W1962" s="499">
        <v>15.787421999999999</v>
      </c>
    </row>
    <row r="1963" spans="1:23" customFormat="1" x14ac:dyDescent="0.3">
      <c r="A1963" s="225" t="s">
        <v>1302</v>
      </c>
      <c r="B1963" s="496" t="s">
        <v>1252</v>
      </c>
      <c r="C1963" s="496" t="s">
        <v>593</v>
      </c>
      <c r="D1963" s="496" t="s">
        <v>536</v>
      </c>
      <c r="E1963" s="497">
        <v>2922.0437999999999</v>
      </c>
      <c r="F1963" s="498">
        <v>6.448270834612404</v>
      </c>
      <c r="G1963" s="498">
        <v>0.29219471345467168</v>
      </c>
      <c r="H1963" s="498">
        <v>0.43966894355929914</v>
      </c>
      <c r="I1963" s="498">
        <v>1.7427509163278114E-2</v>
      </c>
      <c r="J1963" s="498">
        <v>3.4743972694728257E-3</v>
      </c>
      <c r="K1963" s="498">
        <v>1.3832948705286348E-3</v>
      </c>
      <c r="L1963" s="498">
        <v>1.9700581076163199E-2</v>
      </c>
      <c r="M1963" s="498">
        <v>2.7795169942353364E-2</v>
      </c>
      <c r="N1963" s="498">
        <v>9.222008924027766E-3</v>
      </c>
      <c r="O1963" s="499">
        <v>18842.129813</v>
      </c>
      <c r="P1963" s="499">
        <v>853.80575084299994</v>
      </c>
      <c r="Q1963" s="499">
        <v>1284.73191058</v>
      </c>
      <c r="R1963" s="499">
        <v>50.923945099999997</v>
      </c>
      <c r="S1963" s="499">
        <v>10.152341</v>
      </c>
      <c r="T1963" s="499">
        <v>4.0420482</v>
      </c>
      <c r="U1963" s="499">
        <v>57.565960789999998</v>
      </c>
      <c r="V1963" s="499">
        <v>81.218704000000002</v>
      </c>
      <c r="W1963" s="499">
        <v>26.947114000000003</v>
      </c>
    </row>
    <row r="1964" spans="1:23" customFormat="1" x14ac:dyDescent="0.3">
      <c r="A1964" s="225" t="s">
        <v>1303</v>
      </c>
      <c r="B1964" s="496" t="s">
        <v>1252</v>
      </c>
      <c r="C1964" s="496" t="s">
        <v>593</v>
      </c>
      <c r="D1964" s="496" t="s">
        <v>538</v>
      </c>
      <c r="E1964" s="497">
        <v>1972.5889999999999</v>
      </c>
      <c r="F1964" s="498">
        <v>6.3175906770239516</v>
      </c>
      <c r="G1964" s="498">
        <v>0.28579443020213546</v>
      </c>
      <c r="H1964" s="498">
        <v>0.4153202653213619</v>
      </c>
      <c r="I1964" s="498">
        <v>1.6904547951955527E-2</v>
      </c>
      <c r="J1964" s="498">
        <v>3.4743940070638131E-3</v>
      </c>
      <c r="K1964" s="498">
        <v>1.3832959628184076E-3</v>
      </c>
      <c r="L1964" s="498">
        <v>1.9109434529950231E-2</v>
      </c>
      <c r="M1964" s="498">
        <v>2.7795131677201889E-2</v>
      </c>
      <c r="N1964" s="498">
        <v>9.2220330742998156E-3</v>
      </c>
      <c r="O1964" s="499">
        <v>12462.009876</v>
      </c>
      <c r="P1964" s="499">
        <v>563.75494927800014</v>
      </c>
      <c r="Q1964" s="499">
        <v>819.25618684999995</v>
      </c>
      <c r="R1964" s="499">
        <v>33.345725340000001</v>
      </c>
      <c r="S1964" s="499">
        <v>6.8535513999999997</v>
      </c>
      <c r="T1964" s="499">
        <v>2.7286743999999996</v>
      </c>
      <c r="U1964" s="499">
        <v>37.695060349999999</v>
      </c>
      <c r="V1964" s="499">
        <v>54.828370999999997</v>
      </c>
      <c r="W1964" s="499">
        <v>18.191281</v>
      </c>
    </row>
    <row r="1965" spans="1:23" customFormat="1" x14ac:dyDescent="0.3">
      <c r="A1965" s="225" t="s">
        <v>1304</v>
      </c>
      <c r="B1965" s="496" t="s">
        <v>1252</v>
      </c>
      <c r="C1965" s="496" t="s">
        <v>593</v>
      </c>
      <c r="D1965" s="496" t="s">
        <v>540</v>
      </c>
      <c r="E1965" s="497">
        <v>2623.6466</v>
      </c>
      <c r="F1965" s="498">
        <v>4.6572791503245901</v>
      </c>
      <c r="G1965" s="498">
        <v>0.29385361486184913</v>
      </c>
      <c r="H1965" s="498">
        <v>0.37977976662329443</v>
      </c>
      <c r="I1965" s="498">
        <v>1.6421756794531703E-2</v>
      </c>
      <c r="J1965" s="498">
        <v>3.4743729586141667E-3</v>
      </c>
      <c r="K1965" s="498">
        <v>1.3832897311703489E-3</v>
      </c>
      <c r="L1965" s="498">
        <v>1.8563686565103699E-2</v>
      </c>
      <c r="M1965" s="498">
        <v>2.779498961483608E-2</v>
      </c>
      <c r="N1965" s="498">
        <v>9.221992397909079E-3</v>
      </c>
      <c r="O1965" s="499">
        <v>12219.054608</v>
      </c>
      <c r="P1965" s="499">
        <v>770.96803752999995</v>
      </c>
      <c r="Q1965" s="499">
        <v>996.40789344999996</v>
      </c>
      <c r="R1965" s="499">
        <v>43.08488638</v>
      </c>
      <c r="S1965" s="499">
        <v>9.1155267999999996</v>
      </c>
      <c r="T1965" s="499">
        <v>3.6292634000000001</v>
      </c>
      <c r="U1965" s="499">
        <v>48.704553140000002</v>
      </c>
      <c r="V1965" s="499">
        <v>72.924229999999994</v>
      </c>
      <c r="W1965" s="499">
        <v>24.195249</v>
      </c>
    </row>
    <row r="1966" spans="1:23" customFormat="1" x14ac:dyDescent="0.3">
      <c r="A1966" s="225" t="s">
        <v>1305</v>
      </c>
      <c r="B1966" s="496" t="s">
        <v>1252</v>
      </c>
      <c r="C1966" s="496" t="s">
        <v>593</v>
      </c>
      <c r="D1966" s="496" t="s">
        <v>542</v>
      </c>
      <c r="E1966" s="497">
        <v>3801.2739999999999</v>
      </c>
      <c r="F1966" s="498">
        <v>3.2763399457129374</v>
      </c>
      <c r="G1966" s="498">
        <v>0.18982548007878414</v>
      </c>
      <c r="H1966" s="498">
        <v>0.28513368660349137</v>
      </c>
      <c r="I1966" s="498">
        <v>1.0854850258097681E-2</v>
      </c>
      <c r="J1966" s="498">
        <v>3.4743896125351663E-3</v>
      </c>
      <c r="K1966" s="498">
        <v>1.3832917595521922E-3</v>
      </c>
      <c r="L1966" s="498">
        <v>1.2270666834329754E-2</v>
      </c>
      <c r="M1966" s="498">
        <v>2.7795036874479453E-2</v>
      </c>
      <c r="N1966" s="498">
        <v>9.2219974145510159E-3</v>
      </c>
      <c r="O1966" s="499">
        <v>12454.2658508</v>
      </c>
      <c r="P1966" s="499">
        <v>721.57866196100008</v>
      </c>
      <c r="Q1966" s="499">
        <v>1083.87126941</v>
      </c>
      <c r="R1966" s="499">
        <v>41.262260060000003</v>
      </c>
      <c r="S1966" s="499">
        <v>13.207106900000001</v>
      </c>
      <c r="T1966" s="499">
        <v>5.2582709999999997</v>
      </c>
      <c r="U1966" s="499">
        <v>46.644166800000001</v>
      </c>
      <c r="V1966" s="499">
        <v>105.65655100000001</v>
      </c>
      <c r="W1966" s="499">
        <v>35.055338999999996</v>
      </c>
    </row>
    <row r="1967" spans="1:23" customFormat="1" x14ac:dyDescent="0.3">
      <c r="A1967" s="225" t="s">
        <v>1306</v>
      </c>
      <c r="B1967" s="496" t="s">
        <v>1252</v>
      </c>
      <c r="C1967" s="496" t="s">
        <v>593</v>
      </c>
      <c r="D1967" s="496" t="s">
        <v>544</v>
      </c>
      <c r="E1967" s="497">
        <v>4863.9220000000005</v>
      </c>
      <c r="F1967" s="498">
        <v>3.0791414502535193</v>
      </c>
      <c r="G1967" s="498">
        <v>0.17424714040562325</v>
      </c>
      <c r="H1967" s="498">
        <v>0.27019905240256725</v>
      </c>
      <c r="I1967" s="498">
        <v>9.6222107118494084E-3</v>
      </c>
      <c r="J1967" s="498">
        <v>3.4743746507448106E-3</v>
      </c>
      <c r="K1967" s="498">
        <v>1.3832917139707422E-3</v>
      </c>
      <c r="L1967" s="498">
        <v>1.0877211587685821E-2</v>
      </c>
      <c r="M1967" s="498">
        <v>2.7794956210235276E-2</v>
      </c>
      <c r="N1967" s="498">
        <v>9.2219844397175774E-3</v>
      </c>
      <c r="O1967" s="499">
        <v>14976.703841</v>
      </c>
      <c r="P1967" s="499">
        <v>847.52449965599999</v>
      </c>
      <c r="Q1967" s="499">
        <v>1314.22711536</v>
      </c>
      <c r="R1967" s="499">
        <v>46.801682370000002</v>
      </c>
      <c r="S1967" s="499">
        <v>16.899087300000001</v>
      </c>
      <c r="T1967" s="499">
        <v>6.7282230000000007</v>
      </c>
      <c r="U1967" s="499">
        <v>52.905908740000001</v>
      </c>
      <c r="V1967" s="499">
        <v>135.192499</v>
      </c>
      <c r="W1967" s="499">
        <v>44.855013000000007</v>
      </c>
    </row>
    <row r="1968" spans="1:23" customFormat="1" x14ac:dyDescent="0.3">
      <c r="A1968" s="225" t="s">
        <v>1307</v>
      </c>
      <c r="B1968" s="496" t="s">
        <v>1252</v>
      </c>
      <c r="C1968" s="496" t="s">
        <v>593</v>
      </c>
      <c r="D1968" s="496" t="s">
        <v>546</v>
      </c>
      <c r="E1968" s="497">
        <v>7723.7070000000003</v>
      </c>
      <c r="F1968" s="498">
        <v>2.8605712266143706</v>
      </c>
      <c r="G1968" s="498">
        <v>0.14062281795917422</v>
      </c>
      <c r="H1968" s="498">
        <v>0.24472801236634167</v>
      </c>
      <c r="I1968" s="498">
        <v>7.3521518682674002E-3</v>
      </c>
      <c r="J1968" s="498">
        <v>3.4743817962022638E-3</v>
      </c>
      <c r="K1968" s="498">
        <v>1.3832915981924223E-3</v>
      </c>
      <c r="L1968" s="498">
        <v>8.3110876305898199E-3</v>
      </c>
      <c r="M1968" s="498">
        <v>2.7795031582632534E-2</v>
      </c>
      <c r="N1968" s="498">
        <v>9.2219875766908297E-3</v>
      </c>
      <c r="O1968" s="499">
        <v>22094.214007000002</v>
      </c>
      <c r="P1968" s="499">
        <v>1086.1294434309998</v>
      </c>
      <c r="Q1968" s="499">
        <v>1890.2074622099999</v>
      </c>
      <c r="R1968" s="499">
        <v>56.785866849999998</v>
      </c>
      <c r="S1968" s="499">
        <v>26.835107000000001</v>
      </c>
      <c r="T1968" s="499">
        <v>10.684139</v>
      </c>
      <c r="U1968" s="499">
        <v>64.192405710000003</v>
      </c>
      <c r="V1968" s="499">
        <v>214.68068</v>
      </c>
      <c r="W1968" s="499">
        <v>71.227930000000001</v>
      </c>
    </row>
    <row r="1969" spans="1:23" customFormat="1" x14ac:dyDescent="0.3">
      <c r="A1969" s="225" t="s">
        <v>1308</v>
      </c>
      <c r="B1969" s="496" t="s">
        <v>1252</v>
      </c>
      <c r="C1969" s="496" t="s">
        <v>593</v>
      </c>
      <c r="D1969" s="496" t="s">
        <v>548</v>
      </c>
      <c r="E1969" s="497">
        <v>4665.2139999999999</v>
      </c>
      <c r="F1969" s="498">
        <v>2.6831327921291499</v>
      </c>
      <c r="G1969" s="498">
        <v>0.12810825081143115</v>
      </c>
      <c r="H1969" s="498">
        <v>0.23307462012460736</v>
      </c>
      <c r="I1969" s="498">
        <v>5.9226165209141533E-3</v>
      </c>
      <c r="J1969" s="498">
        <v>3.4743769739180239E-3</v>
      </c>
      <c r="K1969" s="498">
        <v>1.3832949571016464E-3</v>
      </c>
      <c r="L1969" s="498">
        <v>6.6950970159139539E-3</v>
      </c>
      <c r="M1969" s="498">
        <v>2.779510243260009E-2</v>
      </c>
      <c r="N1969" s="498">
        <v>9.222010394378477E-3</v>
      </c>
      <c r="O1969" s="499">
        <v>12517.3886657</v>
      </c>
      <c r="P1969" s="499">
        <v>597.65240520099997</v>
      </c>
      <c r="Q1969" s="499">
        <v>1087.34298085</v>
      </c>
      <c r="R1969" s="499">
        <v>27.630273510000002</v>
      </c>
      <c r="S1969" s="499">
        <v>16.2087121</v>
      </c>
      <c r="T1969" s="499">
        <v>6.4533670000000001</v>
      </c>
      <c r="U1969" s="499">
        <v>31.234060329999998</v>
      </c>
      <c r="V1969" s="499">
        <v>129.67010099999999</v>
      </c>
      <c r="W1969" s="499">
        <v>43.022651999999994</v>
      </c>
    </row>
    <row r="1970" spans="1:23" customFormat="1" x14ac:dyDescent="0.3">
      <c r="A1970" s="225" t="s">
        <v>1309</v>
      </c>
      <c r="B1970" s="496" t="s">
        <v>1252</v>
      </c>
      <c r="C1970" s="496" t="s">
        <v>593</v>
      </c>
      <c r="D1970" s="496" t="s">
        <v>550</v>
      </c>
      <c r="E1970" s="497">
        <v>4986.9340000000002</v>
      </c>
      <c r="F1970" s="498">
        <v>2.3285773067179152</v>
      </c>
      <c r="G1970" s="498">
        <v>0.10314532423489063</v>
      </c>
      <c r="H1970" s="498">
        <v>0.21151802937235581</v>
      </c>
      <c r="I1970" s="498">
        <v>5.3546007045611587E-3</v>
      </c>
      <c r="J1970" s="498">
        <v>3.4743892339461476E-3</v>
      </c>
      <c r="K1970" s="498">
        <v>1.3832928207993128E-3</v>
      </c>
      <c r="L1970" s="498">
        <v>6.0530054217681649E-3</v>
      </c>
      <c r="M1970" s="498">
        <v>2.7795034383851877E-2</v>
      </c>
      <c r="N1970" s="498">
        <v>9.2220059459379253E-3</v>
      </c>
      <c r="O1970" s="499">
        <v>11612.461342500001</v>
      </c>
      <c r="P1970" s="499">
        <v>514.37892436800007</v>
      </c>
      <c r="Q1970" s="499">
        <v>1054.8264522899999</v>
      </c>
      <c r="R1970" s="499">
        <v>26.703040309999999</v>
      </c>
      <c r="S1970" s="499">
        <v>17.326549799999999</v>
      </c>
      <c r="T1970" s="499">
        <v>6.89839</v>
      </c>
      <c r="U1970" s="499">
        <v>30.185938540000002</v>
      </c>
      <c r="V1970" s="499">
        <v>138.61200199999999</v>
      </c>
      <c r="W1970" s="499">
        <v>45.989535000000004</v>
      </c>
    </row>
    <row r="1971" spans="1:23" customFormat="1" x14ac:dyDescent="0.3">
      <c r="A1971" s="225" t="s">
        <v>1310</v>
      </c>
      <c r="B1971" s="496" t="s">
        <v>1252</v>
      </c>
      <c r="C1971" s="496" t="s">
        <v>593</v>
      </c>
      <c r="D1971" s="496" t="s">
        <v>552</v>
      </c>
      <c r="E1971" s="497">
        <v>5327.1210000000001</v>
      </c>
      <c r="F1971" s="498">
        <v>2.1836336641874663</v>
      </c>
      <c r="G1971" s="498">
        <v>9.3217479473997306E-2</v>
      </c>
      <c r="H1971" s="498">
        <v>0.2028127401555174</v>
      </c>
      <c r="I1971" s="498">
        <v>5.2553239639197237E-3</v>
      </c>
      <c r="J1971" s="498">
        <v>3.4743861459125861E-3</v>
      </c>
      <c r="K1971" s="498">
        <v>1.3832922135615091E-3</v>
      </c>
      <c r="L1971" s="498">
        <v>5.9407841627776058E-3</v>
      </c>
      <c r="M1971" s="498">
        <v>2.7795012915982197E-2</v>
      </c>
      <c r="N1971" s="498">
        <v>9.2219865101618673E-3</v>
      </c>
      <c r="O1971" s="499">
        <v>11632.480748800001</v>
      </c>
      <c r="P1971" s="499">
        <v>496.58079247300003</v>
      </c>
      <c r="Q1971" s="499">
        <v>1080.40800715</v>
      </c>
      <c r="R1971" s="499">
        <v>27.995746650000001</v>
      </c>
      <c r="S1971" s="499">
        <v>18.508475400000002</v>
      </c>
      <c r="T1971" s="499">
        <v>7.3689650000000002</v>
      </c>
      <c r="U1971" s="499">
        <v>31.647276070000004</v>
      </c>
      <c r="V1971" s="499">
        <v>148.067397</v>
      </c>
      <c r="W1971" s="499">
        <v>49.126638</v>
      </c>
    </row>
    <row r="1972" spans="1:23" customFormat="1" x14ac:dyDescent="0.3">
      <c r="A1972" s="225" t="s">
        <v>1311</v>
      </c>
      <c r="B1972" s="496" t="s">
        <v>1252</v>
      </c>
      <c r="C1972" s="496" t="s">
        <v>593</v>
      </c>
      <c r="D1972" s="496" t="s">
        <v>554</v>
      </c>
      <c r="E1972" s="497">
        <v>5602.7309999999998</v>
      </c>
      <c r="F1972" s="498">
        <v>1.6055774732893657</v>
      </c>
      <c r="G1972" s="498">
        <v>6.7916789185666779E-2</v>
      </c>
      <c r="H1972" s="498">
        <v>0.17911768378314075</v>
      </c>
      <c r="I1972" s="498">
        <v>3.4531301788359998E-3</v>
      </c>
      <c r="J1972" s="498">
        <v>3.474377495546369E-3</v>
      </c>
      <c r="K1972" s="498">
        <v>1.3832902204300012E-3</v>
      </c>
      <c r="L1972" s="498">
        <v>3.9035205920112891E-3</v>
      </c>
      <c r="M1972" s="498">
        <v>2.7794952140304436E-2</v>
      </c>
      <c r="N1972" s="498">
        <v>9.2219901330261971E-3</v>
      </c>
      <c r="O1972" s="499">
        <v>8995.6186825000004</v>
      </c>
      <c r="P1972" s="499">
        <v>380.51950019100002</v>
      </c>
      <c r="Q1972" s="499">
        <v>1003.54819958</v>
      </c>
      <c r="R1972" s="499">
        <v>19.346959500000001</v>
      </c>
      <c r="S1972" s="499">
        <v>19.466002500000002</v>
      </c>
      <c r="T1972" s="499">
        <v>7.7502030000000008</v>
      </c>
      <c r="U1972" s="499">
        <v>21.87037583</v>
      </c>
      <c r="V1972" s="499">
        <v>155.72764000000001</v>
      </c>
      <c r="W1972" s="499">
        <v>51.668329999999997</v>
      </c>
    </row>
    <row r="1973" spans="1:23" customFormat="1" x14ac:dyDescent="0.3">
      <c r="A1973" s="225" t="s">
        <v>1312</v>
      </c>
      <c r="B1973" s="496" t="s">
        <v>1252</v>
      </c>
      <c r="C1973" s="496" t="s">
        <v>593</v>
      </c>
      <c r="D1973" s="496" t="s">
        <v>556</v>
      </c>
      <c r="E1973" s="497">
        <v>5838.4760000000006</v>
      </c>
      <c r="F1973" s="498">
        <v>1.5265504743189831</v>
      </c>
      <c r="G1973" s="498">
        <v>6.2228998172639563E-2</v>
      </c>
      <c r="H1973" s="498">
        <v>0.1735326729304017</v>
      </c>
      <c r="I1973" s="498">
        <v>3.4011990423528332E-3</v>
      </c>
      <c r="J1973" s="498">
        <v>3.4743796840134302E-3</v>
      </c>
      <c r="K1973" s="498">
        <v>1.3832921467862504E-3</v>
      </c>
      <c r="L1973" s="498">
        <v>3.8448269668317553E-3</v>
      </c>
      <c r="M1973" s="498">
        <v>2.7795135066068611E-2</v>
      </c>
      <c r="N1973" s="498">
        <v>9.2220110179437233E-3</v>
      </c>
      <c r="O1973" s="499">
        <v>8912.7283071000002</v>
      </c>
      <c r="P1973" s="499">
        <v>363.322512335</v>
      </c>
      <c r="Q1973" s="499">
        <v>1013.1663461200001</v>
      </c>
      <c r="R1973" s="499">
        <v>19.857818980000001</v>
      </c>
      <c r="S1973" s="499">
        <v>20.285082399999997</v>
      </c>
      <c r="T1973" s="499">
        <v>8.0763180000000006</v>
      </c>
      <c r="U1973" s="499">
        <v>22.447929970000001</v>
      </c>
      <c r="V1973" s="499">
        <v>162.28122900000002</v>
      </c>
      <c r="W1973" s="499">
        <v>53.842490000000005</v>
      </c>
    </row>
    <row r="1974" spans="1:23" customFormat="1" x14ac:dyDescent="0.3">
      <c r="A1974" s="225" t="s">
        <v>1313</v>
      </c>
      <c r="B1974" s="496" t="s">
        <v>1252</v>
      </c>
      <c r="C1974" s="496" t="s">
        <v>593</v>
      </c>
      <c r="D1974" s="496" t="s">
        <v>558</v>
      </c>
      <c r="E1974" s="497">
        <v>6084.2110000000002</v>
      </c>
      <c r="F1974" s="498">
        <v>1.5009473394496013</v>
      </c>
      <c r="G1974" s="498">
        <v>6.1164889745769835E-2</v>
      </c>
      <c r="H1974" s="498">
        <v>0.16992436075277467</v>
      </c>
      <c r="I1974" s="498">
        <v>3.3558911780015516E-3</v>
      </c>
      <c r="J1974" s="498">
        <v>3.4743778609913427E-3</v>
      </c>
      <c r="K1974" s="498">
        <v>1.3832907833078109E-3</v>
      </c>
      <c r="L1974" s="498">
        <v>3.7935937593222848E-3</v>
      </c>
      <c r="M1974" s="498">
        <v>2.7795018450214825E-2</v>
      </c>
      <c r="N1974" s="498">
        <v>9.2219944377339973E-3</v>
      </c>
      <c r="O1974" s="499">
        <v>9132.0803130999993</v>
      </c>
      <c r="P1974" s="499">
        <v>372.14009500500003</v>
      </c>
      <c r="Q1974" s="499">
        <v>1033.8556648599999</v>
      </c>
      <c r="R1974" s="499">
        <v>20.417950019999999</v>
      </c>
      <c r="S1974" s="499">
        <v>21.138847999999999</v>
      </c>
      <c r="T1974" s="499">
        <v>8.4162330000000001</v>
      </c>
      <c r="U1974" s="499">
        <v>23.081024879999998</v>
      </c>
      <c r="V1974" s="499">
        <v>169.11075700000001</v>
      </c>
      <c r="W1974" s="499">
        <v>56.108560000000004</v>
      </c>
    </row>
    <row r="1975" spans="1:23" customFormat="1" x14ac:dyDescent="0.3">
      <c r="A1975" s="225" t="s">
        <v>1314</v>
      </c>
      <c r="B1975" s="496" t="s">
        <v>1252</v>
      </c>
      <c r="C1975" s="496" t="s">
        <v>626</v>
      </c>
      <c r="D1975" s="496" t="s">
        <v>627</v>
      </c>
      <c r="E1975" s="497">
        <v>18271.359016000002</v>
      </c>
      <c r="F1975" s="498">
        <v>4.1071194187370574</v>
      </c>
      <c r="G1975" s="498">
        <v>0.224986449238254</v>
      </c>
      <c r="H1975" s="498">
        <v>0.43296481088321681</v>
      </c>
      <c r="I1975" s="498">
        <v>1.3337933453915115E-2</v>
      </c>
      <c r="J1975" s="498">
        <v>3.4982061034993994E-3</v>
      </c>
      <c r="K1975" s="498">
        <v>1.3832917498291903E-3</v>
      </c>
      <c r="L1975" s="498">
        <v>1.5077595199282026E-2</v>
      </c>
      <c r="M1975" s="498">
        <v>2.7985661455298936E-2</v>
      </c>
      <c r="N1975" s="498">
        <v>9.2219920873126138E-3</v>
      </c>
      <c r="O1975" s="499">
        <v>75042.653421330018</v>
      </c>
      <c r="P1975" s="499">
        <v>4110.8081877671993</v>
      </c>
      <c r="Q1975" s="499">
        <v>7910.8555009417996</v>
      </c>
      <c r="R1975" s="499">
        <v>243.70217066799998</v>
      </c>
      <c r="S1975" s="499">
        <v>63.916979628999989</v>
      </c>
      <c r="T1975" s="499">
        <v>25.274620184999996</v>
      </c>
      <c r="U1975" s="499">
        <v>275.488154984</v>
      </c>
      <c r="V1975" s="499">
        <v>511.33606774999998</v>
      </c>
      <c r="W1975" s="499">
        <v>168.49832827</v>
      </c>
    </row>
    <row r="1976" spans="1:23" customFormat="1" x14ac:dyDescent="0.3">
      <c r="A1976" s="225" t="s">
        <v>1315</v>
      </c>
      <c r="B1976" s="496" t="s">
        <v>1252</v>
      </c>
      <c r="C1976" s="496" t="s">
        <v>626</v>
      </c>
      <c r="D1976" s="496" t="s">
        <v>502</v>
      </c>
      <c r="E1976" s="497">
        <v>26.149536000000001</v>
      </c>
      <c r="F1976" s="498">
        <v>37.920875575000643</v>
      </c>
      <c r="G1976" s="498">
        <v>4.040754543071051</v>
      </c>
      <c r="H1976" s="498">
        <v>7.2610968064595873</v>
      </c>
      <c r="I1976" s="498">
        <v>0.18622378496505637</v>
      </c>
      <c r="J1976" s="498">
        <v>3.4982076546214813E-3</v>
      </c>
      <c r="K1976" s="498">
        <v>1.3832937991710445E-3</v>
      </c>
      <c r="L1976" s="498">
        <v>0.21051302898835375</v>
      </c>
      <c r="M1976" s="498">
        <v>2.7985652211955116E-2</v>
      </c>
      <c r="N1976" s="498">
        <v>9.2220079927995673E-3</v>
      </c>
      <c r="O1976" s="499">
        <v>991.61330099999998</v>
      </c>
      <c r="P1976" s="499">
        <v>105.66385639120001</v>
      </c>
      <c r="Q1976" s="499">
        <v>189.87431234000002</v>
      </c>
      <c r="R1976" s="499">
        <v>4.8696655690000004</v>
      </c>
      <c r="S1976" s="499">
        <v>9.1476506999999999E-2</v>
      </c>
      <c r="T1976" s="499">
        <v>3.6172491000000001E-2</v>
      </c>
      <c r="U1976" s="499">
        <v>5.50481803</v>
      </c>
      <c r="V1976" s="499">
        <v>0.73181182</v>
      </c>
      <c r="W1976" s="499">
        <v>0.24115123000000002</v>
      </c>
    </row>
    <row r="1977" spans="1:23" customFormat="1" x14ac:dyDescent="0.3">
      <c r="A1977" s="225" t="s">
        <v>1316</v>
      </c>
      <c r="B1977" s="496" t="s">
        <v>1252</v>
      </c>
      <c r="C1977" s="496" t="s">
        <v>626</v>
      </c>
      <c r="D1977" s="496" t="s">
        <v>504</v>
      </c>
      <c r="E1977" s="497">
        <v>24.864156999999999</v>
      </c>
      <c r="F1977" s="498">
        <v>37.920901878957736</v>
      </c>
      <c r="G1977" s="498">
        <v>4.0407590990074596</v>
      </c>
      <c r="H1977" s="498">
        <v>7.2504634228902276</v>
      </c>
      <c r="I1977" s="498">
        <v>0.15908171694700932</v>
      </c>
      <c r="J1977" s="498">
        <v>3.4982097321859741E-3</v>
      </c>
      <c r="K1977" s="498">
        <v>1.3832932280792791E-3</v>
      </c>
      <c r="L1977" s="498">
        <v>0.17983070727071104</v>
      </c>
      <c r="M1977" s="498">
        <v>2.7985684372890663E-2</v>
      </c>
      <c r="N1977" s="498">
        <v>9.2220053951557659E-3</v>
      </c>
      <c r="O1977" s="499">
        <v>942.87125790000005</v>
      </c>
      <c r="P1977" s="499">
        <v>100.47006863690001</v>
      </c>
      <c r="Q1977" s="499">
        <v>180.27666086950001</v>
      </c>
      <c r="R1977" s="499">
        <v>3.9554327859999998</v>
      </c>
      <c r="S1977" s="499">
        <v>8.6980036000000011E-2</v>
      </c>
      <c r="T1977" s="499">
        <v>3.4394420000000002E-2</v>
      </c>
      <c r="U1977" s="499">
        <v>4.4713389390000007</v>
      </c>
      <c r="V1977" s="499">
        <v>0.69584044999999994</v>
      </c>
      <c r="W1977" s="499">
        <v>0.22929738999999999</v>
      </c>
    </row>
    <row r="1978" spans="1:23" customFormat="1" x14ac:dyDescent="0.3">
      <c r="A1978" s="225" t="s">
        <v>1317</v>
      </c>
      <c r="B1978" s="496" t="s">
        <v>1252</v>
      </c>
      <c r="C1978" s="496" t="s">
        <v>626</v>
      </c>
      <c r="D1978" s="496" t="s">
        <v>506</v>
      </c>
      <c r="E1978" s="497">
        <v>32.635393999999998</v>
      </c>
      <c r="F1978" s="498">
        <v>37.920887325276361</v>
      </c>
      <c r="G1978" s="498">
        <v>4.0407593871794543</v>
      </c>
      <c r="H1978" s="498">
        <v>7.250471968470797</v>
      </c>
      <c r="I1978" s="498">
        <v>0.15845705870748797</v>
      </c>
      <c r="J1978" s="498">
        <v>3.4981986428599576E-3</v>
      </c>
      <c r="K1978" s="498">
        <v>1.3832927220060525E-3</v>
      </c>
      <c r="L1978" s="498">
        <v>0.17912457842549717</v>
      </c>
      <c r="M1978" s="498">
        <v>2.7985711770478393E-2</v>
      </c>
      <c r="N1978" s="498">
        <v>9.2220044899718381E-3</v>
      </c>
      <c r="O1978" s="499">
        <v>1237.5630986900001</v>
      </c>
      <c r="P1978" s="499">
        <v>131.87177465980002</v>
      </c>
      <c r="Q1978" s="499">
        <v>236.62200937700001</v>
      </c>
      <c r="R1978" s="499">
        <v>5.1713085430000003</v>
      </c>
      <c r="S1978" s="499">
        <v>0.114165091</v>
      </c>
      <c r="T1978" s="499">
        <v>4.514430299999999E-2</v>
      </c>
      <c r="U1978" s="499">
        <v>5.8458011919999997</v>
      </c>
      <c r="V1978" s="499">
        <v>0.91332472999999992</v>
      </c>
      <c r="W1978" s="499">
        <v>0.30096374999999997</v>
      </c>
    </row>
    <row r="1979" spans="1:23" customFormat="1" x14ac:dyDescent="0.3">
      <c r="A1979" s="225" t="s">
        <v>1318</v>
      </c>
      <c r="B1979" s="496" t="s">
        <v>1252</v>
      </c>
      <c r="C1979" s="496" t="s">
        <v>626</v>
      </c>
      <c r="D1979" s="496" t="s">
        <v>508</v>
      </c>
      <c r="E1979" s="497">
        <v>32.943418999999999</v>
      </c>
      <c r="F1979" s="498">
        <v>22.146227163306879</v>
      </c>
      <c r="G1979" s="498">
        <v>2.0127838648259311</v>
      </c>
      <c r="H1979" s="498">
        <v>2.7819281217684177</v>
      </c>
      <c r="I1979" s="498">
        <v>0.10417894997480377</v>
      </c>
      <c r="J1979" s="498">
        <v>3.4982144688746482E-3</v>
      </c>
      <c r="K1979" s="498">
        <v>1.3832902711160614E-3</v>
      </c>
      <c r="L1979" s="498">
        <v>0.11776715091411732</v>
      </c>
      <c r="M1979" s="498">
        <v>2.7985624078666515E-2</v>
      </c>
      <c r="N1979" s="498">
        <v>9.2219663053188256E-3</v>
      </c>
      <c r="O1979" s="499">
        <v>729.57244070999991</v>
      </c>
      <c r="P1979" s="499">
        <v>66.307982215400003</v>
      </c>
      <c r="Q1979" s="499">
        <v>91.646223743299998</v>
      </c>
      <c r="R1979" s="499">
        <v>3.4320108</v>
      </c>
      <c r="S1979" s="499">
        <v>0.11524314499999999</v>
      </c>
      <c r="T1979" s="499">
        <v>4.5570311000000002E-2</v>
      </c>
      <c r="U1979" s="499">
        <v>3.8796525969999998</v>
      </c>
      <c r="V1979" s="499">
        <v>0.92194213999999997</v>
      </c>
      <c r="W1979" s="499">
        <v>0.30380309999999999</v>
      </c>
    </row>
    <row r="1980" spans="1:23" customFormat="1" x14ac:dyDescent="0.3">
      <c r="A1980" s="225" t="s">
        <v>1319</v>
      </c>
      <c r="B1980" s="496" t="s">
        <v>1252</v>
      </c>
      <c r="C1980" s="496" t="s">
        <v>626</v>
      </c>
      <c r="D1980" s="496" t="s">
        <v>510</v>
      </c>
      <c r="E1980" s="497">
        <v>58.829609999999995</v>
      </c>
      <c r="F1980" s="498">
        <v>21.829742796017179</v>
      </c>
      <c r="G1980" s="498">
        <v>1.9841241311543627</v>
      </c>
      <c r="H1980" s="498">
        <v>2.7593601137420425</v>
      </c>
      <c r="I1980" s="498">
        <v>0.10459981237339497</v>
      </c>
      <c r="J1980" s="498">
        <v>3.4982108499444415E-3</v>
      </c>
      <c r="K1980" s="498">
        <v>1.3832911691918407E-3</v>
      </c>
      <c r="L1980" s="498">
        <v>0.11824262894144634</v>
      </c>
      <c r="M1980" s="498">
        <v>2.7985614217058384E-2</v>
      </c>
      <c r="N1980" s="498">
        <v>9.2219989219714353E-3</v>
      </c>
      <c r="O1980" s="499">
        <v>1284.23525509</v>
      </c>
      <c r="P1980" s="499">
        <v>116.72524882739999</v>
      </c>
      <c r="Q1980" s="499">
        <v>162.332079341</v>
      </c>
      <c r="R1980" s="499">
        <v>6.1535661680000002</v>
      </c>
      <c r="S1980" s="499">
        <v>0.20579838</v>
      </c>
      <c r="T1980" s="499">
        <v>8.1378480000000003E-2</v>
      </c>
      <c r="U1980" s="499">
        <v>6.9561677460000002</v>
      </c>
      <c r="V1980" s="499">
        <v>1.64638277</v>
      </c>
      <c r="W1980" s="499">
        <v>0.54252659999999997</v>
      </c>
    </row>
    <row r="1981" spans="1:23" customFormat="1" x14ac:dyDescent="0.3">
      <c r="A1981" s="225" t="s">
        <v>1320</v>
      </c>
      <c r="B1981" s="496" t="s">
        <v>1252</v>
      </c>
      <c r="C1981" s="496" t="s">
        <v>626</v>
      </c>
      <c r="D1981" s="496" t="s">
        <v>512</v>
      </c>
      <c r="E1981" s="497">
        <v>74.8322</v>
      </c>
      <c r="F1981" s="498">
        <v>22.307073425076371</v>
      </c>
      <c r="G1981" s="498">
        <v>2.0622857909335819</v>
      </c>
      <c r="H1981" s="498">
        <v>2.7713622424437609</v>
      </c>
      <c r="I1981" s="498">
        <v>9.982414204045853E-2</v>
      </c>
      <c r="J1981" s="498">
        <v>3.498210930588704E-3</v>
      </c>
      <c r="K1981" s="498">
        <v>1.3832916845956688E-3</v>
      </c>
      <c r="L1981" s="498">
        <v>0.11284416209866874</v>
      </c>
      <c r="M1981" s="498">
        <v>2.7985611808820265E-2</v>
      </c>
      <c r="N1981" s="498">
        <v>9.2219806446957337E-3</v>
      </c>
      <c r="O1981" s="499">
        <v>1669.28737996</v>
      </c>
      <c r="P1981" s="499">
        <v>154.32538276429997</v>
      </c>
      <c r="Q1981" s="499">
        <v>207.38713359900001</v>
      </c>
      <c r="R1981" s="499">
        <v>7.4700601620000011</v>
      </c>
      <c r="S1981" s="499">
        <v>0.26177882000000002</v>
      </c>
      <c r="T1981" s="499">
        <v>0.10351476000000001</v>
      </c>
      <c r="U1981" s="499">
        <v>8.4443769069999988</v>
      </c>
      <c r="V1981" s="499">
        <v>2.0942248999999999</v>
      </c>
      <c r="W1981" s="499">
        <v>0.69010110000000002</v>
      </c>
    </row>
    <row r="1982" spans="1:23" customFormat="1" x14ac:dyDescent="0.3">
      <c r="A1982" s="225" t="s">
        <v>1321</v>
      </c>
      <c r="B1982" s="496" t="s">
        <v>1252</v>
      </c>
      <c r="C1982" s="496" t="s">
        <v>626</v>
      </c>
      <c r="D1982" s="496" t="s">
        <v>514</v>
      </c>
      <c r="E1982" s="497">
        <v>73.084599999999995</v>
      </c>
      <c r="F1982" s="498">
        <v>16.590490715143819</v>
      </c>
      <c r="G1982" s="498">
        <v>1.1034374634642592</v>
      </c>
      <c r="H1982" s="498">
        <v>2.3459854131239686</v>
      </c>
      <c r="I1982" s="498">
        <v>6.1635907318368023E-2</v>
      </c>
      <c r="J1982" s="498">
        <v>3.4982067357555487E-3</v>
      </c>
      <c r="K1982" s="498">
        <v>1.3832901869887775E-3</v>
      </c>
      <c r="L1982" s="498">
        <v>6.9675108627535773E-2</v>
      </c>
      <c r="M1982" s="498">
        <v>2.7985676052136848E-2</v>
      </c>
      <c r="N1982" s="498">
        <v>9.2219852061857094E-3</v>
      </c>
      <c r="O1982" s="499">
        <v>1212.50937772</v>
      </c>
      <c r="P1982" s="499">
        <v>80.644285642299991</v>
      </c>
      <c r="Q1982" s="499">
        <v>171.45540552399999</v>
      </c>
      <c r="R1982" s="499">
        <v>4.5046356319999994</v>
      </c>
      <c r="S1982" s="499">
        <v>0.25566503999999995</v>
      </c>
      <c r="T1982" s="499">
        <v>0.10109720999999999</v>
      </c>
      <c r="U1982" s="499">
        <v>5.0921774440000007</v>
      </c>
      <c r="V1982" s="499">
        <v>2.0453219400000004</v>
      </c>
      <c r="W1982" s="499">
        <v>0.6739851</v>
      </c>
    </row>
    <row r="1983" spans="1:23" customFormat="1" x14ac:dyDescent="0.3">
      <c r="A1983" s="225" t="s">
        <v>1322</v>
      </c>
      <c r="B1983" s="496" t="s">
        <v>1252</v>
      </c>
      <c r="C1983" s="496" t="s">
        <v>626</v>
      </c>
      <c r="D1983" s="496" t="s">
        <v>516</v>
      </c>
      <c r="E1983" s="497">
        <v>83.148650000000004</v>
      </c>
      <c r="F1983" s="498">
        <v>14.948851383516146</v>
      </c>
      <c r="G1983" s="498">
        <v>0.8470113225566499</v>
      </c>
      <c r="H1983" s="498">
        <v>2.2300327934127608</v>
      </c>
      <c r="I1983" s="498">
        <v>6.0268684530656841E-2</v>
      </c>
      <c r="J1983" s="498">
        <v>3.4982007525077067E-3</v>
      </c>
      <c r="K1983" s="498">
        <v>1.383289085270777E-3</v>
      </c>
      <c r="L1983" s="498">
        <v>6.8129572807255429E-2</v>
      </c>
      <c r="M1983" s="498">
        <v>2.7985626946438698E-2</v>
      </c>
      <c r="N1983" s="498">
        <v>9.2219849630751673E-3</v>
      </c>
      <c r="O1983" s="499">
        <v>1242.9768115899999</v>
      </c>
      <c r="P1983" s="499">
        <v>70.427848005299992</v>
      </c>
      <c r="Q1983" s="499">
        <v>185.42421622799998</v>
      </c>
      <c r="R1983" s="499">
        <v>5.0112597560000003</v>
      </c>
      <c r="S1983" s="499">
        <v>0.29087066999999994</v>
      </c>
      <c r="T1983" s="499">
        <v>0.11501861999999999</v>
      </c>
      <c r="U1983" s="499">
        <v>5.6648820039999999</v>
      </c>
      <c r="V1983" s="499">
        <v>2.3269671000000001</v>
      </c>
      <c r="W1983" s="499">
        <v>0.76679560000000002</v>
      </c>
    </row>
    <row r="1984" spans="1:23" customFormat="1" x14ac:dyDescent="0.3">
      <c r="A1984" s="225" t="s">
        <v>1323</v>
      </c>
      <c r="B1984" s="496" t="s">
        <v>1252</v>
      </c>
      <c r="C1984" s="496" t="s">
        <v>626</v>
      </c>
      <c r="D1984" s="496" t="s">
        <v>518</v>
      </c>
      <c r="E1984" s="497">
        <v>87.333840000000009</v>
      </c>
      <c r="F1984" s="498">
        <v>13.906349575834518</v>
      </c>
      <c r="G1984" s="498">
        <v>0.61171706013041449</v>
      </c>
      <c r="H1984" s="498">
        <v>1.6629617611226071</v>
      </c>
      <c r="I1984" s="498">
        <v>5.8629139220261008E-2</v>
      </c>
      <c r="J1984" s="498">
        <v>3.4982042470593296E-3</v>
      </c>
      <c r="K1984" s="498">
        <v>1.3832907152599725E-3</v>
      </c>
      <c r="L1984" s="498">
        <v>6.6276201103718776E-2</v>
      </c>
      <c r="M1984" s="498">
        <v>2.7985629625354842E-2</v>
      </c>
      <c r="N1984" s="498">
        <v>9.2219888647974251E-3</v>
      </c>
      <c r="O1984" s="499">
        <v>1214.4949088399999</v>
      </c>
      <c r="P1984" s="499">
        <v>53.423599854700001</v>
      </c>
      <c r="Q1984" s="499">
        <v>145.23283637200001</v>
      </c>
      <c r="R1984" s="499">
        <v>5.1203078639999999</v>
      </c>
      <c r="S1984" s="499">
        <v>0.30551160999999999</v>
      </c>
      <c r="T1984" s="499">
        <v>0.12080809000000001</v>
      </c>
      <c r="U1984" s="499">
        <v>5.788155143</v>
      </c>
      <c r="V1984" s="499">
        <v>2.4440925</v>
      </c>
      <c r="W1984" s="499">
        <v>0.80539170000000004</v>
      </c>
    </row>
    <row r="1985" spans="1:23" customFormat="1" x14ac:dyDescent="0.3">
      <c r="A1985" s="225" t="s">
        <v>1324</v>
      </c>
      <c r="B1985" s="496" t="s">
        <v>1252</v>
      </c>
      <c r="C1985" s="496" t="s">
        <v>626</v>
      </c>
      <c r="D1985" s="496" t="s">
        <v>520</v>
      </c>
      <c r="E1985" s="497">
        <v>110.23697999999999</v>
      </c>
      <c r="F1985" s="498">
        <v>13.288421356880425</v>
      </c>
      <c r="G1985" s="498">
        <v>0.53153974934817705</v>
      </c>
      <c r="H1985" s="498">
        <v>1.5973578697366346</v>
      </c>
      <c r="I1985" s="498">
        <v>5.6815500678628901E-2</v>
      </c>
      <c r="J1985" s="498">
        <v>3.4982089494831961E-3</v>
      </c>
      <c r="K1985" s="498">
        <v>1.3832909791251539E-3</v>
      </c>
      <c r="L1985" s="498">
        <v>6.4225939317278102E-2</v>
      </c>
      <c r="M1985" s="498">
        <v>2.7985693185716812E-2</v>
      </c>
      <c r="N1985" s="498">
        <v>9.2220042675334561E-3</v>
      </c>
      <c r="O1985" s="499">
        <v>1464.8754393500001</v>
      </c>
      <c r="P1985" s="499">
        <v>58.5953367181</v>
      </c>
      <c r="Q1985" s="499">
        <v>176.08790753899999</v>
      </c>
      <c r="R1985" s="499">
        <v>6.2631692120000002</v>
      </c>
      <c r="S1985" s="499">
        <v>0.38563199000000004</v>
      </c>
      <c r="T1985" s="499">
        <v>0.15248982</v>
      </c>
      <c r="U1985" s="499">
        <v>7.0800735879999994</v>
      </c>
      <c r="V1985" s="499">
        <v>3.0850583</v>
      </c>
      <c r="W1985" s="499">
        <v>1.0166059000000001</v>
      </c>
    </row>
    <row r="1986" spans="1:23" customFormat="1" x14ac:dyDescent="0.3">
      <c r="A1986" s="225" t="s">
        <v>1325</v>
      </c>
      <c r="B1986" s="496" t="s">
        <v>1252</v>
      </c>
      <c r="C1986" s="496" t="s">
        <v>626</v>
      </c>
      <c r="D1986" s="496" t="s">
        <v>522</v>
      </c>
      <c r="E1986" s="497">
        <v>136.05628999999999</v>
      </c>
      <c r="F1986" s="498">
        <v>11.36478536141181</v>
      </c>
      <c r="G1986" s="498">
        <v>0.44078837357905326</v>
      </c>
      <c r="H1986" s="498">
        <v>1.0693149910819999</v>
      </c>
      <c r="I1986" s="498">
        <v>4.1573090123212982E-2</v>
      </c>
      <c r="J1986" s="498">
        <v>3.4982096748338502E-3</v>
      </c>
      <c r="K1986" s="498">
        <v>1.3832935618044563E-3</v>
      </c>
      <c r="L1986" s="498">
        <v>4.6995419866292111E-2</v>
      </c>
      <c r="M1986" s="498">
        <v>2.798569621441243E-2</v>
      </c>
      <c r="N1986" s="498">
        <v>9.2219918682186625E-3</v>
      </c>
      <c r="O1986" s="499">
        <v>1546.2505329199998</v>
      </c>
      <c r="P1986" s="499">
        <v>59.972030784300003</v>
      </c>
      <c r="Q1986" s="499">
        <v>145.48703052799999</v>
      </c>
      <c r="R1986" s="499">
        <v>5.6562804060000005</v>
      </c>
      <c r="S1986" s="499">
        <v>0.47595343000000001</v>
      </c>
      <c r="T1986" s="499">
        <v>0.18820579000000001</v>
      </c>
      <c r="U1986" s="499">
        <v>6.3940224740000007</v>
      </c>
      <c r="V1986" s="499">
        <v>3.8076299999999996</v>
      </c>
      <c r="W1986" s="499">
        <v>1.25471</v>
      </c>
    </row>
    <row r="1987" spans="1:23" customFormat="1" x14ac:dyDescent="0.3">
      <c r="A1987" s="225" t="s">
        <v>1326</v>
      </c>
      <c r="B1987" s="496" t="s">
        <v>1252</v>
      </c>
      <c r="C1987" s="496" t="s">
        <v>626</v>
      </c>
      <c r="D1987" s="496" t="s">
        <v>524</v>
      </c>
      <c r="E1987" s="497">
        <v>217.94315</v>
      </c>
      <c r="F1987" s="498">
        <v>10.94171614845431</v>
      </c>
      <c r="G1987" s="498">
        <v>0.40589088622927583</v>
      </c>
      <c r="H1987" s="498">
        <v>1.024223204477865</v>
      </c>
      <c r="I1987" s="498">
        <v>4.0087240824040582E-2</v>
      </c>
      <c r="J1987" s="498">
        <v>3.4982096477911779E-3</v>
      </c>
      <c r="K1987" s="498">
        <v>1.3832913766732289E-3</v>
      </c>
      <c r="L1987" s="498">
        <v>4.5315801359207659E-2</v>
      </c>
      <c r="M1987" s="498">
        <v>2.7985695352205377E-2</v>
      </c>
      <c r="N1987" s="498">
        <v>9.2219819709864724E-3</v>
      </c>
      <c r="O1987" s="499">
        <v>2384.6720838000001</v>
      </c>
      <c r="P1987" s="499">
        <v>88.461138301099993</v>
      </c>
      <c r="Q1987" s="499">
        <v>223.22243148699999</v>
      </c>
      <c r="R1987" s="499">
        <v>8.7367395400000003</v>
      </c>
      <c r="S1987" s="499">
        <v>0.76241082999999987</v>
      </c>
      <c r="T1987" s="499">
        <v>0.30147888</v>
      </c>
      <c r="U1987" s="499">
        <v>9.8762684929999995</v>
      </c>
      <c r="V1987" s="499">
        <v>6.0992905999999998</v>
      </c>
      <c r="W1987" s="499">
        <v>2.0098678000000003</v>
      </c>
    </row>
    <row r="1988" spans="1:23" customFormat="1" x14ac:dyDescent="0.3">
      <c r="A1988" s="225" t="s">
        <v>1327</v>
      </c>
      <c r="B1988" s="496" t="s">
        <v>1252</v>
      </c>
      <c r="C1988" s="496" t="s">
        <v>626</v>
      </c>
      <c r="D1988" s="496" t="s">
        <v>526</v>
      </c>
      <c r="E1988" s="497">
        <v>310.90792999999996</v>
      </c>
      <c r="F1988" s="498">
        <v>9.9881462122886351</v>
      </c>
      <c r="G1988" s="498">
        <v>0.37419628838286634</v>
      </c>
      <c r="H1988" s="498">
        <v>0.90234443876680792</v>
      </c>
      <c r="I1988" s="498">
        <v>3.6090984514290131E-2</v>
      </c>
      <c r="J1988" s="498">
        <v>3.4982008660891985E-3</v>
      </c>
      <c r="K1988" s="498">
        <v>1.3832949838236679E-3</v>
      </c>
      <c r="L1988" s="498">
        <v>4.0798421561650103E-2</v>
      </c>
      <c r="M1988" s="498">
        <v>2.7985703355974226E-2</v>
      </c>
      <c r="N1988" s="498">
        <v>9.2219899312314096E-3</v>
      </c>
      <c r="O1988" s="499">
        <v>3105.3938633999996</v>
      </c>
      <c r="P1988" s="499">
        <v>116.34059343480001</v>
      </c>
      <c r="Q1988" s="499">
        <v>280.54604160399998</v>
      </c>
      <c r="R1988" s="499">
        <v>11.220973287</v>
      </c>
      <c r="S1988" s="499">
        <v>1.0876183899999998</v>
      </c>
      <c r="T1988" s="499">
        <v>0.43007738000000001</v>
      </c>
      <c r="U1988" s="499">
        <v>12.684552795</v>
      </c>
      <c r="V1988" s="499">
        <v>8.7009770999999994</v>
      </c>
      <c r="W1988" s="499">
        <v>2.8671897999999998</v>
      </c>
    </row>
    <row r="1989" spans="1:23" customFormat="1" x14ac:dyDescent="0.3">
      <c r="A1989" s="225" t="s">
        <v>1328</v>
      </c>
      <c r="B1989" s="496" t="s">
        <v>1252</v>
      </c>
      <c r="C1989" s="496" t="s">
        <v>626</v>
      </c>
      <c r="D1989" s="496" t="s">
        <v>528</v>
      </c>
      <c r="E1989" s="497">
        <v>223.64404000000002</v>
      </c>
      <c r="F1989" s="498">
        <v>9.1946359594469858</v>
      </c>
      <c r="G1989" s="498">
        <v>0.3642177903605211</v>
      </c>
      <c r="H1989" s="498">
        <v>0.80324306454578431</v>
      </c>
      <c r="I1989" s="498">
        <v>3.2365920053134434E-2</v>
      </c>
      <c r="J1989" s="498">
        <v>3.4982111752229119E-3</v>
      </c>
      <c r="K1989" s="498">
        <v>1.3832932458204565E-3</v>
      </c>
      <c r="L1989" s="498">
        <v>3.6587429510752889E-2</v>
      </c>
      <c r="M1989" s="498">
        <v>2.7985669548806217E-2</v>
      </c>
      <c r="N1989" s="498">
        <v>9.2219931280082389E-3</v>
      </c>
      <c r="O1989" s="499">
        <v>2056.3255323000003</v>
      </c>
      <c r="P1989" s="499">
        <v>81.455138076099999</v>
      </c>
      <c r="Q1989" s="499">
        <v>179.64052405699999</v>
      </c>
      <c r="R1989" s="499">
        <v>7.2384451189999997</v>
      </c>
      <c r="S1989" s="499">
        <v>0.78235407999999995</v>
      </c>
      <c r="T1989" s="499">
        <v>0.30936529000000001</v>
      </c>
      <c r="U1989" s="499">
        <v>8.1825605489999997</v>
      </c>
      <c r="V1989" s="499">
        <v>6.2588282</v>
      </c>
      <c r="W1989" s="499">
        <v>2.0624438</v>
      </c>
    </row>
    <row r="1990" spans="1:23" customFormat="1" x14ac:dyDescent="0.3">
      <c r="A1990" s="225" t="s">
        <v>1329</v>
      </c>
      <c r="B1990" s="496" t="s">
        <v>1252</v>
      </c>
      <c r="C1990" s="496" t="s">
        <v>626</v>
      </c>
      <c r="D1990" s="496" t="s">
        <v>530</v>
      </c>
      <c r="E1990" s="497">
        <v>238.24428</v>
      </c>
      <c r="F1990" s="498">
        <v>8.4598439022334553</v>
      </c>
      <c r="G1990" s="498">
        <v>0.35463944612143466</v>
      </c>
      <c r="H1990" s="498">
        <v>0.71653089205331599</v>
      </c>
      <c r="I1990" s="498">
        <v>2.8926534278178685E-2</v>
      </c>
      <c r="J1990" s="498">
        <v>3.4982007962583608E-3</v>
      </c>
      <c r="K1990" s="498">
        <v>1.3832890342634879E-3</v>
      </c>
      <c r="L1990" s="498">
        <v>3.2699472004112752E-2</v>
      </c>
      <c r="M1990" s="498">
        <v>2.7985615016654333E-2</v>
      </c>
      <c r="N1990" s="498">
        <v>9.2219922341892115E-3</v>
      </c>
      <c r="O1990" s="499">
        <v>2015.5094193999998</v>
      </c>
      <c r="P1990" s="499">
        <v>84.490819500800001</v>
      </c>
      <c r="Q1990" s="499">
        <v>170.709386475</v>
      </c>
      <c r="R1990" s="499">
        <v>6.8915813320000003</v>
      </c>
      <c r="S1990" s="499">
        <v>0.83342632999999988</v>
      </c>
      <c r="T1990" s="499">
        <v>0.32956069999999998</v>
      </c>
      <c r="U1990" s="499">
        <v>7.790462164</v>
      </c>
      <c r="V1990" s="499">
        <v>6.6674126999999999</v>
      </c>
      <c r="W1990" s="499">
        <v>2.1970869</v>
      </c>
    </row>
    <row r="1991" spans="1:23" customFormat="1" x14ac:dyDescent="0.3">
      <c r="A1991" s="225" t="s">
        <v>1330</v>
      </c>
      <c r="B1991" s="496" t="s">
        <v>1252</v>
      </c>
      <c r="C1991" s="496" t="s">
        <v>626</v>
      </c>
      <c r="D1991" s="496" t="s">
        <v>532</v>
      </c>
      <c r="E1991" s="497">
        <v>259.90342000000004</v>
      </c>
      <c r="F1991" s="498">
        <v>6.8726916282979262</v>
      </c>
      <c r="G1991" s="498">
        <v>0.31334904131003732</v>
      </c>
      <c r="H1991" s="498">
        <v>0.50645146918420691</v>
      </c>
      <c r="I1991" s="498">
        <v>1.9510954596134208E-2</v>
      </c>
      <c r="J1991" s="498">
        <v>3.4982073725693947E-3</v>
      </c>
      <c r="K1991" s="498">
        <v>1.3832919166665832E-3</v>
      </c>
      <c r="L1991" s="498">
        <v>2.2055764202718067E-2</v>
      </c>
      <c r="M1991" s="498">
        <v>2.7985666752672968E-2</v>
      </c>
      <c r="N1991" s="498">
        <v>9.2219702226311595E-3</v>
      </c>
      <c r="O1991" s="499">
        <v>1786.2360588000001</v>
      </c>
      <c r="P1991" s="499">
        <v>81.440487490199999</v>
      </c>
      <c r="Q1991" s="499">
        <v>131.62846890500001</v>
      </c>
      <c r="R1991" s="499">
        <v>5.0709638269999999</v>
      </c>
      <c r="S1991" s="499">
        <v>0.90919605999999997</v>
      </c>
      <c r="T1991" s="499">
        <v>0.35952230000000002</v>
      </c>
      <c r="U1991" s="499">
        <v>5.7323685470000001</v>
      </c>
      <c r="V1991" s="499">
        <v>7.2735704999999999</v>
      </c>
      <c r="W1991" s="499">
        <v>2.3968216</v>
      </c>
    </row>
    <row r="1992" spans="1:23" customFormat="1" x14ac:dyDescent="0.3">
      <c r="A1992" s="225" t="s">
        <v>1331</v>
      </c>
      <c r="B1992" s="496" t="s">
        <v>1252</v>
      </c>
      <c r="C1992" s="496" t="s">
        <v>626</v>
      </c>
      <c r="D1992" s="496" t="s">
        <v>534</v>
      </c>
      <c r="E1992" s="497">
        <v>429.16419999999999</v>
      </c>
      <c r="F1992" s="498">
        <v>6.7103426555616705</v>
      </c>
      <c r="G1992" s="498">
        <v>0.30539684440594067</v>
      </c>
      <c r="H1992" s="498">
        <v>0.48568626802515213</v>
      </c>
      <c r="I1992" s="498">
        <v>1.8861299679703014E-2</v>
      </c>
      <c r="J1992" s="498">
        <v>3.498197519737201E-3</v>
      </c>
      <c r="K1992" s="498">
        <v>1.3832917563953377E-3</v>
      </c>
      <c r="L1992" s="498">
        <v>2.1321397938131838E-2</v>
      </c>
      <c r="M1992" s="498">
        <v>2.7985719684913139E-2</v>
      </c>
      <c r="N1992" s="498">
        <v>9.2219833341178042E-3</v>
      </c>
      <c r="O1992" s="499">
        <v>2879.8388375</v>
      </c>
      <c r="P1992" s="499">
        <v>131.06539241199999</v>
      </c>
      <c r="Q1992" s="499">
        <v>208.439158668</v>
      </c>
      <c r="R1992" s="499">
        <v>8.0945945879999996</v>
      </c>
      <c r="S1992" s="499">
        <v>1.50130114</v>
      </c>
      <c r="T1992" s="499">
        <v>0.5936593</v>
      </c>
      <c r="U1992" s="499">
        <v>9.1503806890000003</v>
      </c>
      <c r="V1992" s="499">
        <v>12.010468999999999</v>
      </c>
      <c r="W1992" s="499">
        <v>3.9577450999999999</v>
      </c>
    </row>
    <row r="1993" spans="1:23" customFormat="1" x14ac:dyDescent="0.3">
      <c r="A1993" s="225" t="s">
        <v>1332</v>
      </c>
      <c r="B1993" s="496" t="s">
        <v>1252</v>
      </c>
      <c r="C1993" s="496" t="s">
        <v>626</v>
      </c>
      <c r="D1993" s="496" t="s">
        <v>536</v>
      </c>
      <c r="E1993" s="497">
        <v>732.52810000000011</v>
      </c>
      <c r="F1993" s="498">
        <v>6.5587161955971371</v>
      </c>
      <c r="G1993" s="498">
        <v>0.29796911613766075</v>
      </c>
      <c r="H1993" s="498">
        <v>0.46629206695278985</v>
      </c>
      <c r="I1993" s="498">
        <v>1.8254521116664327E-2</v>
      </c>
      <c r="J1993" s="498">
        <v>3.4981937211691944E-3</v>
      </c>
      <c r="K1993" s="498">
        <v>1.3832915078616096E-3</v>
      </c>
      <c r="L1993" s="498">
        <v>2.0635403241186241E-2</v>
      </c>
      <c r="M1993" s="498">
        <v>2.7985656795964542E-2</v>
      </c>
      <c r="N1993" s="498">
        <v>9.2219902553908849E-3</v>
      </c>
      <c r="O1993" s="499">
        <v>4804.4439131999998</v>
      </c>
      <c r="P1993" s="499">
        <v>218.27075050299999</v>
      </c>
      <c r="Q1993" s="499">
        <v>341.57204185000001</v>
      </c>
      <c r="R1993" s="499">
        <v>13.371949669999999</v>
      </c>
      <c r="S1993" s="499">
        <v>2.5625252000000001</v>
      </c>
      <c r="T1993" s="499">
        <v>1.0132999</v>
      </c>
      <c r="U1993" s="499">
        <v>15.116012729000001</v>
      </c>
      <c r="V1993" s="499">
        <v>20.500279999999997</v>
      </c>
      <c r="W1993" s="499">
        <v>6.7553670000000006</v>
      </c>
    </row>
    <row r="1994" spans="1:23" customFormat="1" x14ac:dyDescent="0.3">
      <c r="A1994" s="225" t="s">
        <v>1333</v>
      </c>
      <c r="B1994" s="496" t="s">
        <v>1252</v>
      </c>
      <c r="C1994" s="496" t="s">
        <v>626</v>
      </c>
      <c r="D1994" s="496" t="s">
        <v>538</v>
      </c>
      <c r="E1994" s="497">
        <v>494.2192</v>
      </c>
      <c r="F1994" s="498">
        <v>6.4177487760491712</v>
      </c>
      <c r="G1994" s="498">
        <v>0.29106506539203658</v>
      </c>
      <c r="H1994" s="498">
        <v>0.44074284650616569</v>
      </c>
      <c r="I1994" s="498">
        <v>1.769044269627728E-2</v>
      </c>
      <c r="J1994" s="498">
        <v>3.4982073946135642E-3</v>
      </c>
      <c r="K1994" s="498">
        <v>1.3832914625736918E-3</v>
      </c>
      <c r="L1994" s="498">
        <v>1.9997797161664298E-2</v>
      </c>
      <c r="M1994" s="498">
        <v>2.7985618729503021E-2</v>
      </c>
      <c r="N1994" s="498">
        <v>9.221995219934798E-3</v>
      </c>
      <c r="O1994" s="499">
        <v>3171.7746659000004</v>
      </c>
      <c r="P1994" s="499">
        <v>143.849943766</v>
      </c>
      <c r="Q1994" s="499">
        <v>217.82357700599999</v>
      </c>
      <c r="R1994" s="499">
        <v>8.7429564370000001</v>
      </c>
      <c r="S1994" s="499">
        <v>1.7288812600000001</v>
      </c>
      <c r="T1994" s="499">
        <v>0.68364919999999996</v>
      </c>
      <c r="U1994" s="499">
        <v>9.8832953149999998</v>
      </c>
      <c r="V1994" s="499">
        <v>13.8310301</v>
      </c>
      <c r="W1994" s="499">
        <v>4.5576870999999999</v>
      </c>
    </row>
    <row r="1995" spans="1:23" customFormat="1" x14ac:dyDescent="0.3">
      <c r="A1995" s="225" t="s">
        <v>1334</v>
      </c>
      <c r="B1995" s="496" t="s">
        <v>1252</v>
      </c>
      <c r="C1995" s="496" t="s">
        <v>626</v>
      </c>
      <c r="D1995" s="496" t="s">
        <v>540</v>
      </c>
      <c r="E1995" s="497">
        <v>657.44870000000003</v>
      </c>
      <c r="F1995" s="498">
        <v>4.7449057404783064</v>
      </c>
      <c r="G1995" s="498">
        <v>0.29562615920755492</v>
      </c>
      <c r="H1995" s="498">
        <v>0.40232207725865154</v>
      </c>
      <c r="I1995" s="498">
        <v>1.7169711223096188E-2</v>
      </c>
      <c r="J1995" s="498">
        <v>3.4982089096837511E-3</v>
      </c>
      <c r="K1995" s="498">
        <v>1.3832930234708805E-3</v>
      </c>
      <c r="L1995" s="498">
        <v>1.9409161680599567E-2</v>
      </c>
      <c r="M1995" s="498">
        <v>2.798560404788997E-2</v>
      </c>
      <c r="N1995" s="498">
        <v>9.2219955716696979E-3</v>
      </c>
      <c r="O1995" s="499">
        <v>3119.5321107</v>
      </c>
      <c r="P1995" s="499">
        <v>194.359034057</v>
      </c>
      <c r="Q1995" s="499">
        <v>264.50612667500002</v>
      </c>
      <c r="R1995" s="499">
        <v>11.288204323</v>
      </c>
      <c r="S1995" s="499">
        <v>2.2998928999999997</v>
      </c>
      <c r="T1995" s="499">
        <v>0.90944419999999992</v>
      </c>
      <c r="U1995" s="499">
        <v>12.760528115000001</v>
      </c>
      <c r="V1995" s="499">
        <v>18.399099</v>
      </c>
      <c r="W1995" s="499">
        <v>6.062989</v>
      </c>
    </row>
    <row r="1996" spans="1:23" customFormat="1" x14ac:dyDescent="0.3">
      <c r="A1996" s="225" t="s">
        <v>1335</v>
      </c>
      <c r="B1996" s="496" t="s">
        <v>1252</v>
      </c>
      <c r="C1996" s="496" t="s">
        <v>626</v>
      </c>
      <c r="D1996" s="496" t="s">
        <v>542</v>
      </c>
      <c r="E1996" s="497">
        <v>952.71090000000004</v>
      </c>
      <c r="F1996" s="498">
        <v>3.3687958980001165</v>
      </c>
      <c r="G1996" s="498">
        <v>0.19244881487133192</v>
      </c>
      <c r="H1996" s="498">
        <v>0.30445626349189453</v>
      </c>
      <c r="I1996" s="498">
        <v>1.1339212373869135E-2</v>
      </c>
      <c r="J1996" s="498">
        <v>3.4982037048174848E-3</v>
      </c>
      <c r="K1996" s="498">
        <v>1.3832867872090053E-3</v>
      </c>
      <c r="L1996" s="498">
        <v>1.2818176846722337E-2</v>
      </c>
      <c r="M1996" s="498">
        <v>2.7985654409957945E-2</v>
      </c>
      <c r="N1996" s="498">
        <v>9.2219937863626828E-3</v>
      </c>
      <c r="O1996" s="499">
        <v>3209.4885718999994</v>
      </c>
      <c r="P1996" s="499">
        <v>183.34808362000001</v>
      </c>
      <c r="Q1996" s="499">
        <v>290.05880080200001</v>
      </c>
      <c r="R1996" s="499">
        <v>10.802991226</v>
      </c>
      <c r="S1996" s="499">
        <v>3.3327768000000004</v>
      </c>
      <c r="T1996" s="499">
        <v>1.3178723999999999</v>
      </c>
      <c r="U1996" s="499">
        <v>12.212016800000001</v>
      </c>
      <c r="V1996" s="499">
        <v>26.662238000000002</v>
      </c>
      <c r="W1996" s="499">
        <v>8.785893999999999</v>
      </c>
    </row>
    <row r="1997" spans="1:23" customFormat="1" x14ac:dyDescent="0.3">
      <c r="A1997" s="225" t="s">
        <v>1336</v>
      </c>
      <c r="B1997" s="496" t="s">
        <v>1252</v>
      </c>
      <c r="C1997" s="496" t="s">
        <v>626</v>
      </c>
      <c r="D1997" s="496" t="s">
        <v>544</v>
      </c>
      <c r="E1997" s="497">
        <v>1219.1004</v>
      </c>
      <c r="F1997" s="498">
        <v>3.1666414812922707</v>
      </c>
      <c r="G1997" s="498">
        <v>0.17682308385675208</v>
      </c>
      <c r="H1997" s="498">
        <v>0.28851942609484826</v>
      </c>
      <c r="I1997" s="498">
        <v>1.0043041902865424E-2</v>
      </c>
      <c r="J1997" s="498">
        <v>3.4982026090714102E-3</v>
      </c>
      <c r="K1997" s="498">
        <v>1.3832889399429283E-3</v>
      </c>
      <c r="L1997" s="498">
        <v>1.1352953661568809E-2</v>
      </c>
      <c r="M1997" s="498">
        <v>2.7985624481790008E-2</v>
      </c>
      <c r="N1997" s="498">
        <v>9.2219984506608302E-3</v>
      </c>
      <c r="O1997" s="499">
        <v>3860.4538965000002</v>
      </c>
      <c r="P1997" s="499">
        <v>215.56509225900001</v>
      </c>
      <c r="Q1997" s="499">
        <v>351.73414775999998</v>
      </c>
      <c r="R1997" s="499">
        <v>12.243476401000001</v>
      </c>
      <c r="S1997" s="499">
        <v>4.2646601999999998</v>
      </c>
      <c r="T1997" s="499">
        <v>1.6863680999999999</v>
      </c>
      <c r="U1997" s="499">
        <v>13.84039035</v>
      </c>
      <c r="V1997" s="499">
        <v>34.117285999999993</v>
      </c>
      <c r="W1997" s="499">
        <v>11.242541999999998</v>
      </c>
    </row>
    <row r="1998" spans="1:23" customFormat="1" x14ac:dyDescent="0.3">
      <c r="A1998" s="225" t="s">
        <v>1337</v>
      </c>
      <c r="B1998" s="496" t="s">
        <v>1252</v>
      </c>
      <c r="C1998" s="496" t="s">
        <v>626</v>
      </c>
      <c r="D1998" s="496" t="s">
        <v>546</v>
      </c>
      <c r="E1998" s="497">
        <v>1936.0011999999999</v>
      </c>
      <c r="F1998" s="498">
        <v>2.9432665661570874</v>
      </c>
      <c r="G1998" s="498">
        <v>0.14339761993949179</v>
      </c>
      <c r="H1998" s="498">
        <v>0.26169508576750883</v>
      </c>
      <c r="I1998" s="498">
        <v>7.6674441317495061E-3</v>
      </c>
      <c r="J1998" s="498">
        <v>3.4982030486344741E-3</v>
      </c>
      <c r="K1998" s="498">
        <v>1.38328721077239E-3</v>
      </c>
      <c r="L1998" s="498">
        <v>8.6674848187077574E-3</v>
      </c>
      <c r="M1998" s="498">
        <v>2.7985601455205709E-2</v>
      </c>
      <c r="N1998" s="498">
        <v>9.221979304558283E-3</v>
      </c>
      <c r="O1998" s="499">
        <v>5698.1676040000002</v>
      </c>
      <c r="P1998" s="499">
        <v>277.61796428000002</v>
      </c>
      <c r="Q1998" s="499">
        <v>506.64200008</v>
      </c>
      <c r="R1998" s="499">
        <v>14.84418104</v>
      </c>
      <c r="S1998" s="499">
        <v>6.7725252999999999</v>
      </c>
      <c r="T1998" s="499">
        <v>2.6780456999999998</v>
      </c>
      <c r="U1998" s="499">
        <v>16.78026101</v>
      </c>
      <c r="V1998" s="499">
        <v>54.180157999999999</v>
      </c>
      <c r="W1998" s="499">
        <v>17.853763000000001</v>
      </c>
    </row>
    <row r="1999" spans="1:23" customFormat="1" x14ac:dyDescent="0.3">
      <c r="A1999" s="225" t="s">
        <v>1338</v>
      </c>
      <c r="B1999" s="496" t="s">
        <v>1252</v>
      </c>
      <c r="C1999" s="496" t="s">
        <v>626</v>
      </c>
      <c r="D1999" s="496" t="s">
        <v>548</v>
      </c>
      <c r="E1999" s="497">
        <v>1167.8249000000001</v>
      </c>
      <c r="F1999" s="498">
        <v>2.762267075911808</v>
      </c>
      <c r="G1999" s="498">
        <v>0.13088016325392615</v>
      </c>
      <c r="H1999" s="498">
        <v>0.2492574322674572</v>
      </c>
      <c r="I1999" s="498">
        <v>6.171831224869413E-3</v>
      </c>
      <c r="J1999" s="498">
        <v>3.4982143299051079E-3</v>
      </c>
      <c r="K1999" s="498">
        <v>1.383296417125547E-3</v>
      </c>
      <c r="L1999" s="498">
        <v>6.9768300427572663E-3</v>
      </c>
      <c r="M1999" s="498">
        <v>2.7985697170868681E-2</v>
      </c>
      <c r="N1999" s="498">
        <v>9.2219998049365096E-3</v>
      </c>
      <c r="O1999" s="499">
        <v>3225.8442716999998</v>
      </c>
      <c r="P1999" s="499">
        <v>152.845113564</v>
      </c>
      <c r="Q1999" s="499">
        <v>291.08903591199999</v>
      </c>
      <c r="R1999" s="499">
        <v>7.2076181830000001</v>
      </c>
      <c r="S1999" s="499">
        <v>4.0853017999999999</v>
      </c>
      <c r="T1999" s="499">
        <v>1.6154480000000002</v>
      </c>
      <c r="U1999" s="499">
        <v>8.1477158470000006</v>
      </c>
      <c r="V1999" s="499">
        <v>32.682394000000002</v>
      </c>
      <c r="W1999" s="499">
        <v>10.769681</v>
      </c>
    </row>
    <row r="2000" spans="1:23" customFormat="1" x14ac:dyDescent="0.3">
      <c r="A2000" s="225" t="s">
        <v>1339</v>
      </c>
      <c r="B2000" s="496" t="s">
        <v>1252</v>
      </c>
      <c r="C2000" s="496" t="s">
        <v>626</v>
      </c>
      <c r="D2000" s="496" t="s">
        <v>550</v>
      </c>
      <c r="E2000" s="497">
        <v>1248.5954999999999</v>
      </c>
      <c r="F2000" s="498">
        <v>2.4058058091671803</v>
      </c>
      <c r="G2000" s="498">
        <v>0.10608386625107973</v>
      </c>
      <c r="H2000" s="498">
        <v>0.22651543693534057</v>
      </c>
      <c r="I2000" s="498">
        <v>5.5758685827395661E-3</v>
      </c>
      <c r="J2000" s="498">
        <v>3.4982101088783359E-3</v>
      </c>
      <c r="K2000" s="498">
        <v>1.3832963517808612E-3</v>
      </c>
      <c r="L2000" s="498">
        <v>6.3031302603605418E-3</v>
      </c>
      <c r="M2000" s="498">
        <v>2.7985683914446269E-2</v>
      </c>
      <c r="N2000" s="498">
        <v>9.2219954340697213E-3</v>
      </c>
      <c r="O2000" s="499">
        <v>3003.8783072000001</v>
      </c>
      <c r="P2000" s="499">
        <v>132.45583802370001</v>
      </c>
      <c r="Q2000" s="499">
        <v>282.82615523800001</v>
      </c>
      <c r="R2000" s="499">
        <v>6.9620044209999996</v>
      </c>
      <c r="S2000" s="499">
        <v>4.3678493999999999</v>
      </c>
      <c r="T2000" s="499">
        <v>1.7271776000000001</v>
      </c>
      <c r="U2000" s="499">
        <v>7.8700600789999999</v>
      </c>
      <c r="V2000" s="499">
        <v>34.942798999999994</v>
      </c>
      <c r="W2000" s="499">
        <v>11.514542</v>
      </c>
    </row>
    <row r="2001" spans="1:23" customFormat="1" x14ac:dyDescent="0.3">
      <c r="A2001" s="225" t="s">
        <v>1340</v>
      </c>
      <c r="B2001" s="496" t="s">
        <v>1252</v>
      </c>
      <c r="C2001" s="496" t="s">
        <v>626</v>
      </c>
      <c r="D2001" s="496" t="s">
        <v>552</v>
      </c>
      <c r="E2001" s="497">
        <v>1334.3125</v>
      </c>
      <c r="F2001" s="498">
        <v>2.2584899158180707</v>
      </c>
      <c r="G2001" s="498">
        <v>9.617807152424937E-2</v>
      </c>
      <c r="H2001" s="498">
        <v>0.21721919229490841</v>
      </c>
      <c r="I2001" s="498">
        <v>5.468756735772168E-3</v>
      </c>
      <c r="J2001" s="498">
        <v>3.4982057051852543E-3</v>
      </c>
      <c r="K2001" s="498">
        <v>1.3832918450512905E-3</v>
      </c>
      <c r="L2001" s="498">
        <v>6.1820519113775819E-3</v>
      </c>
      <c r="M2001" s="498">
        <v>2.7985648039720829E-2</v>
      </c>
      <c r="N2001" s="498">
        <v>9.2219918497353521E-3</v>
      </c>
      <c r="O2001" s="499">
        <v>3013.5313257999996</v>
      </c>
      <c r="P2001" s="499">
        <v>128.33160306069999</v>
      </c>
      <c r="Q2001" s="499">
        <v>289.83828351899996</v>
      </c>
      <c r="R2001" s="499">
        <v>7.2970304720000012</v>
      </c>
      <c r="S2001" s="499">
        <v>4.6676995999999997</v>
      </c>
      <c r="T2001" s="499">
        <v>1.8457436</v>
      </c>
      <c r="U2001" s="499">
        <v>8.2487891409999996</v>
      </c>
      <c r="V2001" s="499">
        <v>37.3416</v>
      </c>
      <c r="W2001" s="499">
        <v>12.305019000000001</v>
      </c>
    </row>
    <row r="2002" spans="1:23" customFormat="1" x14ac:dyDescent="0.3">
      <c r="A2002" s="225" t="s">
        <v>1341</v>
      </c>
      <c r="B2002" s="496" t="s">
        <v>1252</v>
      </c>
      <c r="C2002" s="496" t="s">
        <v>626</v>
      </c>
      <c r="D2002" s="496" t="s">
        <v>554</v>
      </c>
      <c r="E2002" s="497">
        <v>1403.4137000000001</v>
      </c>
      <c r="F2002" s="498">
        <v>1.6841118076587109</v>
      </c>
      <c r="G2002" s="498">
        <v>7.10662146511752E-2</v>
      </c>
      <c r="H2002" s="498">
        <v>0.19203638215944449</v>
      </c>
      <c r="I2002" s="498">
        <v>3.5911392620721883E-3</v>
      </c>
      <c r="J2002" s="498">
        <v>3.4982049127780354E-3</v>
      </c>
      <c r="K2002" s="498">
        <v>1.3832911136609253E-3</v>
      </c>
      <c r="L2002" s="498">
        <v>4.0595330129668816E-3</v>
      </c>
      <c r="M2002" s="498">
        <v>2.7985682340139616E-2</v>
      </c>
      <c r="N2002" s="498">
        <v>9.2219934863112703E-3</v>
      </c>
      <c r="O2002" s="499">
        <v>2363.5055831999998</v>
      </c>
      <c r="P2002" s="499">
        <v>99.735299248600001</v>
      </c>
      <c r="Q2002" s="499">
        <v>269.50648962100001</v>
      </c>
      <c r="R2002" s="499">
        <v>5.0398540389999997</v>
      </c>
      <c r="S2002" s="499">
        <v>4.9094287000000003</v>
      </c>
      <c r="T2002" s="499">
        <v>1.9413296999999998</v>
      </c>
      <c r="U2002" s="499">
        <v>5.6972042460000001</v>
      </c>
      <c r="V2002" s="499">
        <v>39.275489999999998</v>
      </c>
      <c r="W2002" s="499">
        <v>12.942271999999999</v>
      </c>
    </row>
    <row r="2003" spans="1:23" customFormat="1" x14ac:dyDescent="0.3">
      <c r="A2003" s="225" t="s">
        <v>1342</v>
      </c>
      <c r="B2003" s="496" t="s">
        <v>1252</v>
      </c>
      <c r="C2003" s="496" t="s">
        <v>626</v>
      </c>
      <c r="D2003" s="496" t="s">
        <v>556</v>
      </c>
      <c r="E2003" s="497">
        <v>1462.5799</v>
      </c>
      <c r="F2003" s="498">
        <v>1.6032722182630843</v>
      </c>
      <c r="G2003" s="498">
        <v>6.5374407550247343E-2</v>
      </c>
      <c r="H2003" s="498">
        <v>0.18605415931601413</v>
      </c>
      <c r="I2003" s="498">
        <v>3.5351159639210139E-3</v>
      </c>
      <c r="J2003" s="498">
        <v>3.4982110037202071E-3</v>
      </c>
      <c r="K2003" s="498">
        <v>1.3832915384656933E-3</v>
      </c>
      <c r="L2003" s="498">
        <v>3.9962035462130993E-3</v>
      </c>
      <c r="M2003" s="498">
        <v>2.7985685431613005E-2</v>
      </c>
      <c r="N2003" s="498">
        <v>9.221980966646677E-3</v>
      </c>
      <c r="O2003" s="499">
        <v>2344.9137206599999</v>
      </c>
      <c r="P2003" s="499">
        <v>95.615294457399997</v>
      </c>
      <c r="Q2003" s="499">
        <v>272.119073727</v>
      </c>
      <c r="R2003" s="499">
        <v>5.1703895529999997</v>
      </c>
      <c r="S2003" s="499">
        <v>5.1164130999999999</v>
      </c>
      <c r="T2003" s="499">
        <v>2.0231743999999998</v>
      </c>
      <c r="U2003" s="499">
        <v>5.8447669829999995</v>
      </c>
      <c r="V2003" s="499">
        <v>40.931301000000005</v>
      </c>
      <c r="W2003" s="499">
        <v>13.487883999999999</v>
      </c>
    </row>
    <row r="2004" spans="1:23" customFormat="1" x14ac:dyDescent="0.3">
      <c r="A2004" s="225" t="s">
        <v>1343</v>
      </c>
      <c r="B2004" s="496" t="s">
        <v>1252</v>
      </c>
      <c r="C2004" s="496" t="s">
        <v>626</v>
      </c>
      <c r="D2004" s="496" t="s">
        <v>558</v>
      </c>
      <c r="E2004" s="497">
        <v>1524.4653000000001</v>
      </c>
      <c r="F2004" s="498">
        <v>1.5756578438354747</v>
      </c>
      <c r="G2004" s="498">
        <v>6.4226383032267104E-2</v>
      </c>
      <c r="H2004" s="498">
        <v>0.18217482040817851</v>
      </c>
      <c r="I2004" s="498">
        <v>3.4862435333883951E-3</v>
      </c>
      <c r="J2004" s="498">
        <v>3.4982127176000659E-3</v>
      </c>
      <c r="K2004" s="498">
        <v>1.3832943262139191E-3</v>
      </c>
      <c r="L2004" s="498">
        <v>3.9409497480854434E-3</v>
      </c>
      <c r="M2004" s="498">
        <v>2.7985729160250484E-2</v>
      </c>
      <c r="N2004" s="498">
        <v>9.2219934425532678E-3</v>
      </c>
      <c r="O2004" s="499">
        <v>2402.0357076</v>
      </c>
      <c r="P2004" s="499">
        <v>97.910892277199991</v>
      </c>
      <c r="Q2004" s="499">
        <v>277.71919224599998</v>
      </c>
      <c r="R2004" s="499">
        <v>5.3146572939999999</v>
      </c>
      <c r="S2004" s="499">
        <v>5.3329038999999998</v>
      </c>
      <c r="T2004" s="499">
        <v>2.1087842000000001</v>
      </c>
      <c r="U2004" s="499">
        <v>6.00784114</v>
      </c>
      <c r="V2004" s="499">
        <v>42.663273000000004</v>
      </c>
      <c r="W2004" s="499">
        <v>14.058609000000001</v>
      </c>
    </row>
    <row r="2005" spans="1:23" customFormat="1" x14ac:dyDescent="0.3">
      <c r="A2005" s="225" t="s">
        <v>1344</v>
      </c>
      <c r="B2005" s="496" t="s">
        <v>1345</v>
      </c>
      <c r="C2005" s="496" t="s">
        <v>560</v>
      </c>
      <c r="D2005" s="496" t="s">
        <v>500</v>
      </c>
      <c r="E2005" s="497">
        <v>152.31478999999999</v>
      </c>
      <c r="F2005" s="498">
        <v>0</v>
      </c>
      <c r="G2005" s="498">
        <v>0</v>
      </c>
      <c r="H2005" s="498">
        <v>0</v>
      </c>
      <c r="I2005" s="498">
        <v>0</v>
      </c>
      <c r="J2005" s="498">
        <v>3.0505542501814828E-3</v>
      </c>
      <c r="K2005" s="498">
        <v>1.3715438270965022E-3</v>
      </c>
      <c r="L2005" s="498">
        <v>0</v>
      </c>
      <c r="M2005" s="498">
        <v>2.4404389094453666E-2</v>
      </c>
      <c r="N2005" s="498">
        <v>9.1436596537998703E-3</v>
      </c>
      <c r="O2005" s="499">
        <v>0</v>
      </c>
      <c r="P2005" s="499">
        <v>0</v>
      </c>
      <c r="Q2005" s="499">
        <v>0</v>
      </c>
      <c r="R2005" s="499">
        <v>0</v>
      </c>
      <c r="S2005" s="499">
        <v>0.46464453</v>
      </c>
      <c r="T2005" s="499">
        <v>0.20890641000000001</v>
      </c>
      <c r="U2005" s="499">
        <v>0</v>
      </c>
      <c r="V2005" s="499">
        <v>3.7171493999999998</v>
      </c>
      <c r="W2005" s="499">
        <v>1.3927145999999999</v>
      </c>
    </row>
    <row r="2006" spans="1:23" customFormat="1" x14ac:dyDescent="0.3">
      <c r="A2006" s="225" t="s">
        <v>1346</v>
      </c>
      <c r="B2006" s="496" t="s">
        <v>1345</v>
      </c>
      <c r="C2006" s="496" t="s">
        <v>560</v>
      </c>
      <c r="D2006" s="496" t="s">
        <v>502</v>
      </c>
      <c r="E2006" s="497">
        <v>9.2531359999999996</v>
      </c>
      <c r="F2006" s="498">
        <v>0</v>
      </c>
      <c r="G2006" s="498">
        <v>0</v>
      </c>
      <c r="H2006" s="498">
        <v>0</v>
      </c>
      <c r="I2006" s="498">
        <v>0</v>
      </c>
      <c r="J2006" s="498">
        <v>3.0505479439619176E-3</v>
      </c>
      <c r="K2006" s="498">
        <v>1.3715453874232476E-3</v>
      </c>
      <c r="L2006" s="498">
        <v>0</v>
      </c>
      <c r="M2006" s="498">
        <v>2.4404407327418512E-2</v>
      </c>
      <c r="N2006" s="498">
        <v>9.1436805856954882E-3</v>
      </c>
      <c r="O2006" s="499">
        <v>0</v>
      </c>
      <c r="P2006" s="499">
        <v>0</v>
      </c>
      <c r="Q2006" s="499">
        <v>0</v>
      </c>
      <c r="R2006" s="499">
        <v>0</v>
      </c>
      <c r="S2006" s="499">
        <v>2.8227135E-2</v>
      </c>
      <c r="T2006" s="499">
        <v>1.2691095999999999E-2</v>
      </c>
      <c r="U2006" s="499">
        <v>0</v>
      </c>
      <c r="V2006" s="499">
        <v>0.2258173</v>
      </c>
      <c r="W2006" s="499">
        <v>8.4607719999999997E-2</v>
      </c>
    </row>
    <row r="2007" spans="1:23" customFormat="1" x14ac:dyDescent="0.3">
      <c r="A2007" s="225" t="s">
        <v>1347</v>
      </c>
      <c r="B2007" s="496" t="s">
        <v>1345</v>
      </c>
      <c r="C2007" s="496" t="s">
        <v>560</v>
      </c>
      <c r="D2007" s="496" t="s">
        <v>504</v>
      </c>
      <c r="E2007" s="497">
        <v>11.308302000000001</v>
      </c>
      <c r="F2007" s="498">
        <v>0</v>
      </c>
      <c r="G2007" s="498">
        <v>0</v>
      </c>
      <c r="H2007" s="498">
        <v>0</v>
      </c>
      <c r="I2007" s="498">
        <v>0</v>
      </c>
      <c r="J2007" s="498">
        <v>3.050545077413036E-3</v>
      </c>
      <c r="K2007" s="498">
        <v>1.3715403072892816E-3</v>
      </c>
      <c r="L2007" s="498">
        <v>0</v>
      </c>
      <c r="M2007" s="498">
        <v>2.4404358850692167E-2</v>
      </c>
      <c r="N2007" s="498">
        <v>9.1436671924750492E-3</v>
      </c>
      <c r="O2007" s="499">
        <v>0</v>
      </c>
      <c r="P2007" s="499">
        <v>0</v>
      </c>
      <c r="Q2007" s="499">
        <v>0</v>
      </c>
      <c r="R2007" s="499">
        <v>0</v>
      </c>
      <c r="S2007" s="499">
        <v>3.4496484999999993E-2</v>
      </c>
      <c r="T2007" s="499">
        <v>1.5509792E-2</v>
      </c>
      <c r="U2007" s="499">
        <v>0</v>
      </c>
      <c r="V2007" s="499">
        <v>0.27597185999999996</v>
      </c>
      <c r="W2007" s="499">
        <v>0.10339934999999999</v>
      </c>
    </row>
    <row r="2008" spans="1:23" customFormat="1" x14ac:dyDescent="0.3">
      <c r="A2008" s="225" t="s">
        <v>1348</v>
      </c>
      <c r="B2008" s="496" t="s">
        <v>1345</v>
      </c>
      <c r="C2008" s="496" t="s">
        <v>560</v>
      </c>
      <c r="D2008" s="496" t="s">
        <v>506</v>
      </c>
      <c r="E2008" s="497">
        <v>17.178402999999999</v>
      </c>
      <c r="F2008" s="498">
        <v>0</v>
      </c>
      <c r="G2008" s="498">
        <v>0</v>
      </c>
      <c r="H2008" s="498">
        <v>0</v>
      </c>
      <c r="I2008" s="498">
        <v>0</v>
      </c>
      <c r="J2008" s="498">
        <v>3.0505469571298332E-3</v>
      </c>
      <c r="K2008" s="498">
        <v>1.3715421043504453E-3</v>
      </c>
      <c r="L2008" s="498">
        <v>0</v>
      </c>
      <c r="M2008" s="498">
        <v>2.4404384971059304E-2</v>
      </c>
      <c r="N2008" s="498">
        <v>9.1436869888312667E-3</v>
      </c>
      <c r="O2008" s="499">
        <v>0</v>
      </c>
      <c r="P2008" s="499">
        <v>0</v>
      </c>
      <c r="Q2008" s="499">
        <v>0</v>
      </c>
      <c r="R2008" s="499">
        <v>0</v>
      </c>
      <c r="S2008" s="499">
        <v>5.2403524999999999E-2</v>
      </c>
      <c r="T2008" s="499">
        <v>2.3560903000000001E-2</v>
      </c>
      <c r="U2008" s="499">
        <v>0</v>
      </c>
      <c r="V2008" s="499">
        <v>0.41922836000000002</v>
      </c>
      <c r="W2008" s="499">
        <v>0.15707394</v>
      </c>
    </row>
    <row r="2009" spans="1:23" customFormat="1" x14ac:dyDescent="0.3">
      <c r="A2009" s="225" t="s">
        <v>1349</v>
      </c>
      <c r="B2009" s="496" t="s">
        <v>1345</v>
      </c>
      <c r="C2009" s="496" t="s">
        <v>560</v>
      </c>
      <c r="D2009" s="496" t="s">
        <v>508</v>
      </c>
      <c r="E2009" s="497">
        <v>22.326546</v>
      </c>
      <c r="F2009" s="498">
        <v>0</v>
      </c>
      <c r="G2009" s="498">
        <v>0</v>
      </c>
      <c r="H2009" s="498">
        <v>0</v>
      </c>
      <c r="I2009" s="498">
        <v>0</v>
      </c>
      <c r="J2009" s="498">
        <v>3.0505492878298325E-3</v>
      </c>
      <c r="K2009" s="498">
        <v>1.3715431845122842E-3</v>
      </c>
      <c r="L2009" s="498">
        <v>0</v>
      </c>
      <c r="M2009" s="498">
        <v>2.4404404066800122E-2</v>
      </c>
      <c r="N2009" s="498">
        <v>9.1436758735542866E-3</v>
      </c>
      <c r="O2009" s="499">
        <v>0</v>
      </c>
      <c r="P2009" s="499">
        <v>0</v>
      </c>
      <c r="Q2009" s="499">
        <v>0</v>
      </c>
      <c r="R2009" s="499">
        <v>0</v>
      </c>
      <c r="S2009" s="499">
        <v>6.8108228999999992E-2</v>
      </c>
      <c r="T2009" s="499">
        <v>3.0621822E-2</v>
      </c>
      <c r="U2009" s="499">
        <v>0</v>
      </c>
      <c r="V2009" s="499">
        <v>0.54486604999999999</v>
      </c>
      <c r="W2009" s="499">
        <v>0.20414669999999999</v>
      </c>
    </row>
    <row r="2010" spans="1:23" customFormat="1" x14ac:dyDescent="0.3">
      <c r="A2010" s="225" t="s">
        <v>1350</v>
      </c>
      <c r="B2010" s="496" t="s">
        <v>1345</v>
      </c>
      <c r="C2010" s="496" t="s">
        <v>560</v>
      </c>
      <c r="D2010" s="496" t="s">
        <v>510</v>
      </c>
      <c r="E2010" s="497">
        <v>29.595248000000002</v>
      </c>
      <c r="F2010" s="498">
        <v>0</v>
      </c>
      <c r="G2010" s="498">
        <v>0</v>
      </c>
      <c r="H2010" s="498">
        <v>0</v>
      </c>
      <c r="I2010" s="498">
        <v>0</v>
      </c>
      <c r="J2010" s="498">
        <v>3.0505482163893332E-3</v>
      </c>
      <c r="K2010" s="498">
        <v>1.3715437356699965E-3</v>
      </c>
      <c r="L2010" s="498">
        <v>0</v>
      </c>
      <c r="M2010" s="498">
        <v>2.4404373634578092E-2</v>
      </c>
      <c r="N2010" s="498">
        <v>9.1436922576218979E-3</v>
      </c>
      <c r="O2010" s="499">
        <v>0</v>
      </c>
      <c r="P2010" s="499">
        <v>0</v>
      </c>
      <c r="Q2010" s="499">
        <v>0</v>
      </c>
      <c r="R2010" s="499">
        <v>0</v>
      </c>
      <c r="S2010" s="499">
        <v>9.028173099999999E-2</v>
      </c>
      <c r="T2010" s="499">
        <v>4.0591176999999992E-2</v>
      </c>
      <c r="U2010" s="499">
        <v>0</v>
      </c>
      <c r="V2010" s="499">
        <v>0.72225349000000005</v>
      </c>
      <c r="W2010" s="499">
        <v>0.27060983999999999</v>
      </c>
    </row>
    <row r="2011" spans="1:23" customFormat="1" x14ac:dyDescent="0.3">
      <c r="A2011" s="225" t="s">
        <v>1351</v>
      </c>
      <c r="B2011" s="496" t="s">
        <v>1345</v>
      </c>
      <c r="C2011" s="496" t="s">
        <v>560</v>
      </c>
      <c r="D2011" s="496" t="s">
        <v>512</v>
      </c>
      <c r="E2011" s="497">
        <v>40.26585</v>
      </c>
      <c r="F2011" s="498">
        <v>0</v>
      </c>
      <c r="G2011" s="498">
        <v>0</v>
      </c>
      <c r="H2011" s="498">
        <v>0</v>
      </c>
      <c r="I2011" s="498">
        <v>0</v>
      </c>
      <c r="J2011" s="498">
        <v>3.0505409670974286E-3</v>
      </c>
      <c r="K2011" s="498">
        <v>1.3715451182577793E-3</v>
      </c>
      <c r="L2011" s="498">
        <v>0</v>
      </c>
      <c r="M2011" s="498">
        <v>2.440440124820412E-2</v>
      </c>
      <c r="N2011" s="498">
        <v>9.1436770861660684E-3</v>
      </c>
      <c r="O2011" s="499">
        <v>0</v>
      </c>
      <c r="P2011" s="499">
        <v>0</v>
      </c>
      <c r="Q2011" s="499">
        <v>0</v>
      </c>
      <c r="R2011" s="499">
        <v>0</v>
      </c>
      <c r="S2011" s="499">
        <v>0.122832625</v>
      </c>
      <c r="T2011" s="499">
        <v>5.522643E-2</v>
      </c>
      <c r="U2011" s="499">
        <v>0</v>
      </c>
      <c r="V2011" s="499">
        <v>0.98266395999999989</v>
      </c>
      <c r="W2011" s="499">
        <v>0.36817792999999999</v>
      </c>
    </row>
    <row r="2012" spans="1:23" customFormat="1" x14ac:dyDescent="0.3">
      <c r="A2012" s="225" t="s">
        <v>1352</v>
      </c>
      <c r="B2012" s="496" t="s">
        <v>1345</v>
      </c>
      <c r="C2012" s="496" t="s">
        <v>560</v>
      </c>
      <c r="D2012" s="496" t="s">
        <v>514</v>
      </c>
      <c r="E2012" s="497">
        <v>50.590170000000001</v>
      </c>
      <c r="F2012" s="498">
        <v>0</v>
      </c>
      <c r="G2012" s="498">
        <v>0</v>
      </c>
      <c r="H2012" s="498">
        <v>0</v>
      </c>
      <c r="I2012" s="498">
        <v>0</v>
      </c>
      <c r="J2012" s="498">
        <v>3.0505464203816669E-3</v>
      </c>
      <c r="K2012" s="498">
        <v>1.3715460928476815E-3</v>
      </c>
      <c r="L2012" s="498">
        <v>0</v>
      </c>
      <c r="M2012" s="498">
        <v>2.4404371442120078E-2</v>
      </c>
      <c r="N2012" s="498">
        <v>9.1436879931417504E-3</v>
      </c>
      <c r="O2012" s="499">
        <v>0</v>
      </c>
      <c r="P2012" s="499">
        <v>0</v>
      </c>
      <c r="Q2012" s="499">
        <v>0</v>
      </c>
      <c r="R2012" s="499">
        <v>0</v>
      </c>
      <c r="S2012" s="499">
        <v>0.154327662</v>
      </c>
      <c r="T2012" s="499">
        <v>6.9386749999999997E-2</v>
      </c>
      <c r="U2012" s="499">
        <v>0</v>
      </c>
      <c r="V2012" s="499">
        <v>1.2346212999999999</v>
      </c>
      <c r="W2012" s="499">
        <v>0.46258073</v>
      </c>
    </row>
    <row r="2013" spans="1:23" customFormat="1" x14ac:dyDescent="0.3">
      <c r="A2013" s="225" t="s">
        <v>1353</v>
      </c>
      <c r="B2013" s="496" t="s">
        <v>1345</v>
      </c>
      <c r="C2013" s="496" t="s">
        <v>560</v>
      </c>
      <c r="D2013" s="496" t="s">
        <v>516</v>
      </c>
      <c r="E2013" s="497">
        <v>67.102680000000007</v>
      </c>
      <c r="F2013" s="498">
        <v>0</v>
      </c>
      <c r="G2013" s="498">
        <v>0</v>
      </c>
      <c r="H2013" s="498">
        <v>0</v>
      </c>
      <c r="I2013" s="498">
        <v>0</v>
      </c>
      <c r="J2013" s="498">
        <v>3.0505431377703543E-3</v>
      </c>
      <c r="K2013" s="498">
        <v>1.3715449219017779E-3</v>
      </c>
      <c r="L2013" s="498">
        <v>0</v>
      </c>
      <c r="M2013" s="498">
        <v>2.4404346890466964E-2</v>
      </c>
      <c r="N2013" s="498">
        <v>9.1436690755123326E-3</v>
      </c>
      <c r="O2013" s="499">
        <v>0</v>
      </c>
      <c r="P2013" s="499">
        <v>0</v>
      </c>
      <c r="Q2013" s="499">
        <v>0</v>
      </c>
      <c r="R2013" s="499">
        <v>0</v>
      </c>
      <c r="S2013" s="499">
        <v>0.20469962000000003</v>
      </c>
      <c r="T2013" s="499">
        <v>9.2034340000000006E-2</v>
      </c>
      <c r="U2013" s="499">
        <v>0</v>
      </c>
      <c r="V2013" s="499">
        <v>1.6375970799999999</v>
      </c>
      <c r="W2013" s="499">
        <v>0.61356469999999996</v>
      </c>
    </row>
    <row r="2014" spans="1:23" customFormat="1" x14ac:dyDescent="0.3">
      <c r="A2014" s="225" t="s">
        <v>1354</v>
      </c>
      <c r="B2014" s="496" t="s">
        <v>1345</v>
      </c>
      <c r="C2014" s="496" t="s">
        <v>560</v>
      </c>
      <c r="D2014" s="496" t="s">
        <v>518</v>
      </c>
      <c r="E2014" s="497">
        <v>85.675210000000007</v>
      </c>
      <c r="F2014" s="498">
        <v>0</v>
      </c>
      <c r="G2014" s="498">
        <v>0</v>
      </c>
      <c r="H2014" s="498">
        <v>0</v>
      </c>
      <c r="I2014" s="498">
        <v>0</v>
      </c>
      <c r="J2014" s="498">
        <v>3.050543908792286E-3</v>
      </c>
      <c r="K2014" s="498">
        <v>1.3715458649007104E-3</v>
      </c>
      <c r="L2014" s="498">
        <v>0</v>
      </c>
      <c r="M2014" s="498">
        <v>2.4404360374488721E-2</v>
      </c>
      <c r="N2014" s="498">
        <v>9.1436787840963561E-3</v>
      </c>
      <c r="O2014" s="499">
        <v>0</v>
      </c>
      <c r="P2014" s="499">
        <v>0</v>
      </c>
      <c r="Q2014" s="499">
        <v>0</v>
      </c>
      <c r="R2014" s="499">
        <v>0</v>
      </c>
      <c r="S2014" s="499">
        <v>0.26135598999999998</v>
      </c>
      <c r="T2014" s="499">
        <v>0.11750748</v>
      </c>
      <c r="U2014" s="499">
        <v>0</v>
      </c>
      <c r="V2014" s="499">
        <v>2.0908487</v>
      </c>
      <c r="W2014" s="499">
        <v>0.78338660000000004</v>
      </c>
    </row>
    <row r="2015" spans="1:23" customFormat="1" x14ac:dyDescent="0.3">
      <c r="A2015" s="225" t="s">
        <v>1355</v>
      </c>
      <c r="B2015" s="496" t="s">
        <v>1345</v>
      </c>
      <c r="C2015" s="496" t="s">
        <v>560</v>
      </c>
      <c r="D2015" s="496" t="s">
        <v>520</v>
      </c>
      <c r="E2015" s="497">
        <v>105.23802999999999</v>
      </c>
      <c r="F2015" s="498">
        <v>0</v>
      </c>
      <c r="G2015" s="498">
        <v>0</v>
      </c>
      <c r="H2015" s="498">
        <v>0</v>
      </c>
      <c r="I2015" s="498">
        <v>0</v>
      </c>
      <c r="J2015" s="498">
        <v>3.0505472213799519E-3</v>
      </c>
      <c r="K2015" s="498">
        <v>1.3715479090591111E-3</v>
      </c>
      <c r="L2015" s="498">
        <v>0</v>
      </c>
      <c r="M2015" s="498">
        <v>2.4404423001836883E-2</v>
      </c>
      <c r="N2015" s="498">
        <v>9.1436755325047421E-3</v>
      </c>
      <c r="O2015" s="499">
        <v>0</v>
      </c>
      <c r="P2015" s="499">
        <v>0</v>
      </c>
      <c r="Q2015" s="499">
        <v>0</v>
      </c>
      <c r="R2015" s="499">
        <v>0</v>
      </c>
      <c r="S2015" s="499">
        <v>0.32103357999999999</v>
      </c>
      <c r="T2015" s="499">
        <v>0.144339</v>
      </c>
      <c r="U2015" s="499">
        <v>0</v>
      </c>
      <c r="V2015" s="499">
        <v>2.5682733999999998</v>
      </c>
      <c r="W2015" s="499">
        <v>0.96226239999999996</v>
      </c>
    </row>
    <row r="2016" spans="1:23" customFormat="1" x14ac:dyDescent="0.3">
      <c r="A2016" s="225" t="s">
        <v>1356</v>
      </c>
      <c r="B2016" s="496" t="s">
        <v>1345</v>
      </c>
      <c r="C2016" s="496" t="s">
        <v>560</v>
      </c>
      <c r="D2016" s="496" t="s">
        <v>522</v>
      </c>
      <c r="E2016" s="497">
        <v>151.69979999999998</v>
      </c>
      <c r="F2016" s="498">
        <v>0</v>
      </c>
      <c r="G2016" s="498">
        <v>0</v>
      </c>
      <c r="H2016" s="498">
        <v>0</v>
      </c>
      <c r="I2016" s="498">
        <v>0</v>
      </c>
      <c r="J2016" s="498">
        <v>3.050549176729304E-3</v>
      </c>
      <c r="K2016" s="498">
        <v>1.3715437990030313E-3</v>
      </c>
      <c r="L2016" s="498">
        <v>0</v>
      </c>
      <c r="M2016" s="498">
        <v>2.4404381548294725E-2</v>
      </c>
      <c r="N2016" s="498">
        <v>9.143681138669927E-3</v>
      </c>
      <c r="O2016" s="499">
        <v>0</v>
      </c>
      <c r="P2016" s="499">
        <v>0</v>
      </c>
      <c r="Q2016" s="499">
        <v>0</v>
      </c>
      <c r="R2016" s="499">
        <v>0</v>
      </c>
      <c r="S2016" s="499">
        <v>0.4627677</v>
      </c>
      <c r="T2016" s="499">
        <v>0.20806292000000001</v>
      </c>
      <c r="U2016" s="499">
        <v>0</v>
      </c>
      <c r="V2016" s="499">
        <v>3.7021397999999999</v>
      </c>
      <c r="W2016" s="499">
        <v>1.3870946</v>
      </c>
    </row>
    <row r="2017" spans="1:23" customFormat="1" x14ac:dyDescent="0.3">
      <c r="A2017" s="225" t="s">
        <v>1357</v>
      </c>
      <c r="B2017" s="496" t="s">
        <v>1345</v>
      </c>
      <c r="C2017" s="496" t="s">
        <v>560</v>
      </c>
      <c r="D2017" s="496" t="s">
        <v>524</v>
      </c>
      <c r="E2017" s="497">
        <v>197.81225999999998</v>
      </c>
      <c r="F2017" s="498">
        <v>0</v>
      </c>
      <c r="G2017" s="498">
        <v>0</v>
      </c>
      <c r="H2017" s="498">
        <v>0</v>
      </c>
      <c r="I2017" s="498">
        <v>0</v>
      </c>
      <c r="J2017" s="498">
        <v>3.0505518212066329E-3</v>
      </c>
      <c r="K2017" s="498">
        <v>1.3715473954951025E-3</v>
      </c>
      <c r="L2017" s="498">
        <v>0</v>
      </c>
      <c r="M2017" s="498">
        <v>2.440442366919017E-2</v>
      </c>
      <c r="N2017" s="498">
        <v>9.1436789610512513E-3</v>
      </c>
      <c r="O2017" s="499">
        <v>0</v>
      </c>
      <c r="P2017" s="499">
        <v>0</v>
      </c>
      <c r="Q2017" s="499">
        <v>0</v>
      </c>
      <c r="R2017" s="499">
        <v>0</v>
      </c>
      <c r="S2017" s="499">
        <v>0.60343654999999996</v>
      </c>
      <c r="T2017" s="499">
        <v>0.27130889000000002</v>
      </c>
      <c r="U2017" s="499">
        <v>0</v>
      </c>
      <c r="V2017" s="499">
        <v>4.8274941999999994</v>
      </c>
      <c r="W2017" s="499">
        <v>1.8087317999999999</v>
      </c>
    </row>
    <row r="2018" spans="1:23" customFormat="1" x14ac:dyDescent="0.3">
      <c r="A2018" s="225" t="s">
        <v>1358</v>
      </c>
      <c r="B2018" s="496" t="s">
        <v>1345</v>
      </c>
      <c r="C2018" s="496" t="s">
        <v>560</v>
      </c>
      <c r="D2018" s="496" t="s">
        <v>526</v>
      </c>
      <c r="E2018" s="497">
        <v>281.46998000000002</v>
      </c>
      <c r="F2018" s="498">
        <v>0</v>
      </c>
      <c r="G2018" s="498">
        <v>0</v>
      </c>
      <c r="H2018" s="498">
        <v>0</v>
      </c>
      <c r="I2018" s="498">
        <v>0</v>
      </c>
      <c r="J2018" s="498">
        <v>3.0505367925915223E-3</v>
      </c>
      <c r="K2018" s="498">
        <v>1.3715399773716543E-3</v>
      </c>
      <c r="L2018" s="498">
        <v>0</v>
      </c>
      <c r="M2018" s="498">
        <v>2.4404288514178314E-2</v>
      </c>
      <c r="N2018" s="498">
        <v>9.1436585883865849E-3</v>
      </c>
      <c r="O2018" s="499">
        <v>0</v>
      </c>
      <c r="P2018" s="499">
        <v>0</v>
      </c>
      <c r="Q2018" s="499">
        <v>0</v>
      </c>
      <c r="R2018" s="499">
        <v>0</v>
      </c>
      <c r="S2018" s="499">
        <v>0.85863453000000001</v>
      </c>
      <c r="T2018" s="499">
        <v>0.38604733000000002</v>
      </c>
      <c r="U2018" s="499">
        <v>0</v>
      </c>
      <c r="V2018" s="499">
        <v>6.8690746000000003</v>
      </c>
      <c r="W2018" s="499">
        <v>2.5736654000000003</v>
      </c>
    </row>
    <row r="2019" spans="1:23" customFormat="1" x14ac:dyDescent="0.3">
      <c r="A2019" s="225" t="s">
        <v>1359</v>
      </c>
      <c r="B2019" s="496" t="s">
        <v>1345</v>
      </c>
      <c r="C2019" s="496" t="s">
        <v>560</v>
      </c>
      <c r="D2019" s="496" t="s">
        <v>528</v>
      </c>
      <c r="E2019" s="497">
        <v>344.63770000000005</v>
      </c>
      <c r="F2019" s="498">
        <v>0</v>
      </c>
      <c r="G2019" s="498">
        <v>0</v>
      </c>
      <c r="H2019" s="498">
        <v>0</v>
      </c>
      <c r="I2019" s="498">
        <v>0</v>
      </c>
      <c r="J2019" s="498">
        <v>3.0505442672116244E-3</v>
      </c>
      <c r="K2019" s="498">
        <v>1.3715435368794532E-3</v>
      </c>
      <c r="L2019" s="498">
        <v>0</v>
      </c>
      <c r="M2019" s="498">
        <v>2.4404349553168437E-2</v>
      </c>
      <c r="N2019" s="498">
        <v>9.1436534656539319E-3</v>
      </c>
      <c r="O2019" s="499">
        <v>0</v>
      </c>
      <c r="P2019" s="499">
        <v>0</v>
      </c>
      <c r="Q2019" s="499">
        <v>0</v>
      </c>
      <c r="R2019" s="499">
        <v>0</v>
      </c>
      <c r="S2019" s="499">
        <v>1.0513325599999999</v>
      </c>
      <c r="T2019" s="499">
        <v>0.47268561000000003</v>
      </c>
      <c r="U2019" s="499">
        <v>0</v>
      </c>
      <c r="V2019" s="499">
        <v>8.4106588999999996</v>
      </c>
      <c r="W2019" s="499">
        <v>3.1512477000000003</v>
      </c>
    </row>
    <row r="2020" spans="1:23" customFormat="1" x14ac:dyDescent="0.3">
      <c r="A2020" s="225" t="s">
        <v>1360</v>
      </c>
      <c r="B2020" s="496" t="s">
        <v>1345</v>
      </c>
      <c r="C2020" s="496" t="s">
        <v>560</v>
      </c>
      <c r="D2020" s="496" t="s">
        <v>530</v>
      </c>
      <c r="E2020" s="497">
        <v>313.99655999999999</v>
      </c>
      <c r="F2020" s="498">
        <v>0</v>
      </c>
      <c r="G2020" s="498">
        <v>0</v>
      </c>
      <c r="H2020" s="498">
        <v>0</v>
      </c>
      <c r="I2020" s="498">
        <v>0</v>
      </c>
      <c r="J2020" s="498">
        <v>3.0505339612637798E-3</v>
      </c>
      <c r="K2020" s="498">
        <v>1.3715381786348234E-3</v>
      </c>
      <c r="L2020" s="498">
        <v>0</v>
      </c>
      <c r="M2020" s="498">
        <v>2.4404290925989766E-2</v>
      </c>
      <c r="N2020" s="498">
        <v>9.1436501724732264E-3</v>
      </c>
      <c r="O2020" s="499">
        <v>0</v>
      </c>
      <c r="P2020" s="499">
        <v>0</v>
      </c>
      <c r="Q2020" s="499">
        <v>0</v>
      </c>
      <c r="R2020" s="499">
        <v>0</v>
      </c>
      <c r="S2020" s="499">
        <v>0.95785717000000004</v>
      </c>
      <c r="T2020" s="499">
        <v>0.43065827000000001</v>
      </c>
      <c r="U2020" s="499">
        <v>0</v>
      </c>
      <c r="V2020" s="499">
        <v>7.6628634000000009</v>
      </c>
      <c r="W2020" s="499">
        <v>2.8710746999999999</v>
      </c>
    </row>
    <row r="2021" spans="1:23" customFormat="1" x14ac:dyDescent="0.3">
      <c r="A2021" s="225" t="s">
        <v>1361</v>
      </c>
      <c r="B2021" s="496" t="s">
        <v>1345</v>
      </c>
      <c r="C2021" s="496" t="s">
        <v>560</v>
      </c>
      <c r="D2021" s="496" t="s">
        <v>532</v>
      </c>
      <c r="E2021" s="497">
        <v>422.95569999999998</v>
      </c>
      <c r="F2021" s="498">
        <v>0</v>
      </c>
      <c r="G2021" s="498">
        <v>0</v>
      </c>
      <c r="H2021" s="498">
        <v>0</v>
      </c>
      <c r="I2021" s="498">
        <v>0</v>
      </c>
      <c r="J2021" s="498">
        <v>3.0505307293411579E-3</v>
      </c>
      <c r="K2021" s="498">
        <v>1.3715408020272572E-3</v>
      </c>
      <c r="L2021" s="498">
        <v>0</v>
      </c>
      <c r="M2021" s="498">
        <v>2.4404316811429662E-2</v>
      </c>
      <c r="N2021" s="498">
        <v>9.143649323085137E-3</v>
      </c>
      <c r="O2021" s="499">
        <v>0</v>
      </c>
      <c r="P2021" s="499">
        <v>0</v>
      </c>
      <c r="Q2021" s="499">
        <v>0</v>
      </c>
      <c r="R2021" s="499">
        <v>0</v>
      </c>
      <c r="S2021" s="499">
        <v>1.2902393599999999</v>
      </c>
      <c r="T2021" s="499">
        <v>0.58010099999999998</v>
      </c>
      <c r="U2021" s="499">
        <v>0</v>
      </c>
      <c r="V2021" s="499">
        <v>10.3219449</v>
      </c>
      <c r="W2021" s="499">
        <v>3.8673586000000002</v>
      </c>
    </row>
    <row r="2022" spans="1:23" customFormat="1" x14ac:dyDescent="0.3">
      <c r="A2022" s="225" t="s">
        <v>1362</v>
      </c>
      <c r="B2022" s="496" t="s">
        <v>1345</v>
      </c>
      <c r="C2022" s="496" t="s">
        <v>560</v>
      </c>
      <c r="D2022" s="496" t="s">
        <v>534</v>
      </c>
      <c r="E2022" s="497">
        <v>484.85939999999999</v>
      </c>
      <c r="F2022" s="498">
        <v>0</v>
      </c>
      <c r="G2022" s="498">
        <v>0</v>
      </c>
      <c r="H2022" s="498">
        <v>0</v>
      </c>
      <c r="I2022" s="498">
        <v>0</v>
      </c>
      <c r="J2022" s="498">
        <v>3.0505401153406533E-3</v>
      </c>
      <c r="K2022" s="498">
        <v>1.3715404919446752E-3</v>
      </c>
      <c r="L2022" s="498">
        <v>0</v>
      </c>
      <c r="M2022" s="498">
        <v>2.4404279261163134E-2</v>
      </c>
      <c r="N2022" s="498">
        <v>9.1436455599293309E-3</v>
      </c>
      <c r="O2022" s="499">
        <v>0</v>
      </c>
      <c r="P2022" s="499">
        <v>0</v>
      </c>
      <c r="Q2022" s="499">
        <v>0</v>
      </c>
      <c r="R2022" s="499">
        <v>0</v>
      </c>
      <c r="S2022" s="499">
        <v>1.4790830499999998</v>
      </c>
      <c r="T2022" s="499">
        <v>0.66500429999999999</v>
      </c>
      <c r="U2022" s="499">
        <v>0</v>
      </c>
      <c r="V2022" s="499">
        <v>11.832644200000001</v>
      </c>
      <c r="W2022" s="499">
        <v>4.4333824999999996</v>
      </c>
    </row>
    <row r="2023" spans="1:23" customFormat="1" x14ac:dyDescent="0.3">
      <c r="A2023" s="225" t="s">
        <v>1363</v>
      </c>
      <c r="B2023" s="496" t="s">
        <v>1345</v>
      </c>
      <c r="C2023" s="496" t="s">
        <v>560</v>
      </c>
      <c r="D2023" s="496" t="s">
        <v>536</v>
      </c>
      <c r="E2023" s="497">
        <v>790.60080000000005</v>
      </c>
      <c r="F2023" s="498">
        <v>0</v>
      </c>
      <c r="G2023" s="498">
        <v>0</v>
      </c>
      <c r="H2023" s="498">
        <v>0</v>
      </c>
      <c r="I2023" s="498">
        <v>0</v>
      </c>
      <c r="J2023" s="498">
        <v>3.0505429541685257E-3</v>
      </c>
      <c r="K2023" s="498">
        <v>1.3715421234079194E-3</v>
      </c>
      <c r="L2023" s="498">
        <v>0</v>
      </c>
      <c r="M2023" s="498">
        <v>2.44043732310921E-2</v>
      </c>
      <c r="N2023" s="498">
        <v>9.1436575829419841E-3</v>
      </c>
      <c r="O2023" s="499">
        <v>0</v>
      </c>
      <c r="P2023" s="499">
        <v>0</v>
      </c>
      <c r="Q2023" s="499">
        <v>0</v>
      </c>
      <c r="R2023" s="499">
        <v>0</v>
      </c>
      <c r="S2023" s="499">
        <v>2.4117617</v>
      </c>
      <c r="T2023" s="499">
        <v>1.0843422999999999</v>
      </c>
      <c r="U2023" s="499">
        <v>0</v>
      </c>
      <c r="V2023" s="499">
        <v>19.294117</v>
      </c>
      <c r="W2023" s="499">
        <v>7.2289829999999995</v>
      </c>
    </row>
    <row r="2024" spans="1:23" customFormat="1" x14ac:dyDescent="0.3">
      <c r="A2024" s="225" t="s">
        <v>1364</v>
      </c>
      <c r="B2024" s="496" t="s">
        <v>1345</v>
      </c>
      <c r="C2024" s="496" t="s">
        <v>560</v>
      </c>
      <c r="D2024" s="496" t="s">
        <v>538</v>
      </c>
      <c r="E2024" s="497">
        <v>1113.1523999999999</v>
      </c>
      <c r="F2024" s="498">
        <v>0</v>
      </c>
      <c r="G2024" s="498">
        <v>0</v>
      </c>
      <c r="H2024" s="498">
        <v>0</v>
      </c>
      <c r="I2024" s="498">
        <v>0</v>
      </c>
      <c r="J2024" s="498">
        <v>3.0505549824085187E-3</v>
      </c>
      <c r="K2024" s="498">
        <v>1.3715505621692053E-3</v>
      </c>
      <c r="L2024" s="498">
        <v>0</v>
      </c>
      <c r="M2024" s="498">
        <v>2.4404422071946309E-2</v>
      </c>
      <c r="N2024" s="498">
        <v>9.1436958676996971E-3</v>
      </c>
      <c r="O2024" s="499">
        <v>0</v>
      </c>
      <c r="P2024" s="499">
        <v>0</v>
      </c>
      <c r="Q2024" s="499">
        <v>0</v>
      </c>
      <c r="R2024" s="499">
        <v>0</v>
      </c>
      <c r="S2024" s="499">
        <v>3.3957326000000001</v>
      </c>
      <c r="T2024" s="499">
        <v>1.5267448000000001</v>
      </c>
      <c r="U2024" s="499">
        <v>0</v>
      </c>
      <c r="V2024" s="499">
        <v>27.165841000000004</v>
      </c>
      <c r="W2024" s="499">
        <v>10.178326999999999</v>
      </c>
    </row>
    <row r="2025" spans="1:23" customFormat="1" x14ac:dyDescent="0.3">
      <c r="A2025" s="225" t="s">
        <v>1365</v>
      </c>
      <c r="B2025" s="496" t="s">
        <v>1345</v>
      </c>
      <c r="C2025" s="496" t="s">
        <v>560</v>
      </c>
      <c r="D2025" s="496" t="s">
        <v>540</v>
      </c>
      <c r="E2025" s="497">
        <v>1980.8584000000001</v>
      </c>
      <c r="F2025" s="498">
        <v>0</v>
      </c>
      <c r="G2025" s="498">
        <v>0</v>
      </c>
      <c r="H2025" s="498">
        <v>0</v>
      </c>
      <c r="I2025" s="498">
        <v>0</v>
      </c>
      <c r="J2025" s="498">
        <v>3.0505438450320328E-3</v>
      </c>
      <c r="K2025" s="498">
        <v>1.3715409945506453E-3</v>
      </c>
      <c r="L2025" s="498">
        <v>0</v>
      </c>
      <c r="M2025" s="498">
        <v>2.4404343591646935E-2</v>
      </c>
      <c r="N2025" s="498">
        <v>9.1436530748487607E-3</v>
      </c>
      <c r="O2025" s="499">
        <v>0</v>
      </c>
      <c r="P2025" s="499">
        <v>0</v>
      </c>
      <c r="Q2025" s="499">
        <v>0</v>
      </c>
      <c r="R2025" s="499">
        <v>0</v>
      </c>
      <c r="S2025" s="499">
        <v>6.0426954000000004</v>
      </c>
      <c r="T2025" s="499">
        <v>2.7168285000000001</v>
      </c>
      <c r="U2025" s="499">
        <v>0</v>
      </c>
      <c r="V2025" s="499">
        <v>48.341549000000001</v>
      </c>
      <c r="W2025" s="499">
        <v>18.112281999999997</v>
      </c>
    </row>
    <row r="2026" spans="1:23" customFormat="1" x14ac:dyDescent="0.3">
      <c r="A2026" s="225" t="s">
        <v>1366</v>
      </c>
      <c r="B2026" s="496" t="s">
        <v>1345</v>
      </c>
      <c r="C2026" s="496" t="s">
        <v>560</v>
      </c>
      <c r="D2026" s="496" t="s">
        <v>542</v>
      </c>
      <c r="E2026" s="497">
        <v>2038.4528</v>
      </c>
      <c r="F2026" s="498">
        <v>0</v>
      </c>
      <c r="G2026" s="498">
        <v>0</v>
      </c>
      <c r="H2026" s="498">
        <v>0</v>
      </c>
      <c r="I2026" s="498">
        <v>0</v>
      </c>
      <c r="J2026" s="498">
        <v>3.0505508393424662E-3</v>
      </c>
      <c r="K2026" s="498">
        <v>1.3715466455735447E-3</v>
      </c>
      <c r="L2026" s="498">
        <v>0</v>
      </c>
      <c r="M2026" s="498">
        <v>2.4404415446852634E-2</v>
      </c>
      <c r="N2026" s="498">
        <v>9.1436730838212205E-3</v>
      </c>
      <c r="O2026" s="499">
        <v>0</v>
      </c>
      <c r="P2026" s="499">
        <v>0</v>
      </c>
      <c r="Q2026" s="499">
        <v>0</v>
      </c>
      <c r="R2026" s="499">
        <v>0</v>
      </c>
      <c r="S2026" s="499">
        <v>6.2184039000000002</v>
      </c>
      <c r="T2026" s="499">
        <v>2.7958330999999998</v>
      </c>
      <c r="U2026" s="499">
        <v>0</v>
      </c>
      <c r="V2026" s="499">
        <v>49.747249000000004</v>
      </c>
      <c r="W2026" s="499">
        <v>18.638946000000001</v>
      </c>
    </row>
    <row r="2027" spans="1:23" customFormat="1" x14ac:dyDescent="0.3">
      <c r="A2027" s="225" t="s">
        <v>1367</v>
      </c>
      <c r="B2027" s="496" t="s">
        <v>1345</v>
      </c>
      <c r="C2027" s="496" t="s">
        <v>560</v>
      </c>
      <c r="D2027" s="496" t="s">
        <v>544</v>
      </c>
      <c r="E2027" s="497">
        <v>2007.2056</v>
      </c>
      <c r="F2027" s="498">
        <v>0</v>
      </c>
      <c r="G2027" s="498">
        <v>0</v>
      </c>
      <c r="H2027" s="498">
        <v>0</v>
      </c>
      <c r="I2027" s="498">
        <v>0</v>
      </c>
      <c r="J2027" s="498">
        <v>3.050547487511992E-3</v>
      </c>
      <c r="K2027" s="498">
        <v>1.3715452467848836E-3</v>
      </c>
      <c r="L2027" s="498">
        <v>0</v>
      </c>
      <c r="M2027" s="498">
        <v>2.440435100420206E-2</v>
      </c>
      <c r="N2027" s="498">
        <v>9.1436791527484771E-3</v>
      </c>
      <c r="O2027" s="499">
        <v>0</v>
      </c>
      <c r="P2027" s="499">
        <v>0</v>
      </c>
      <c r="Q2027" s="499">
        <v>0</v>
      </c>
      <c r="R2027" s="499">
        <v>0</v>
      </c>
      <c r="S2027" s="499">
        <v>6.1230760000000002</v>
      </c>
      <c r="T2027" s="499">
        <v>2.7529733000000003</v>
      </c>
      <c r="U2027" s="499">
        <v>0</v>
      </c>
      <c r="V2027" s="499">
        <v>48.984549999999999</v>
      </c>
      <c r="W2027" s="499">
        <v>18.353244</v>
      </c>
    </row>
    <row r="2028" spans="1:23" customFormat="1" x14ac:dyDescent="0.3">
      <c r="A2028" s="225" t="s">
        <v>1368</v>
      </c>
      <c r="B2028" s="496" t="s">
        <v>1345</v>
      </c>
      <c r="C2028" s="496" t="s">
        <v>560</v>
      </c>
      <c r="D2028" s="496" t="s">
        <v>546</v>
      </c>
      <c r="E2028" s="497">
        <v>2487.7863999999995</v>
      </c>
      <c r="F2028" s="498">
        <v>0</v>
      </c>
      <c r="G2028" s="498">
        <v>0</v>
      </c>
      <c r="H2028" s="498">
        <v>0</v>
      </c>
      <c r="I2028" s="498">
        <v>0</v>
      </c>
      <c r="J2028" s="498">
        <v>3.0505425224609324E-3</v>
      </c>
      <c r="K2028" s="498">
        <v>1.3715439958993266E-3</v>
      </c>
      <c r="L2028" s="498">
        <v>0</v>
      </c>
      <c r="M2028" s="498">
        <v>2.44043491836759E-2</v>
      </c>
      <c r="N2028" s="498">
        <v>9.1436652278507526E-3</v>
      </c>
      <c r="O2028" s="499">
        <v>0</v>
      </c>
      <c r="P2028" s="499">
        <v>0</v>
      </c>
      <c r="Q2028" s="499">
        <v>0</v>
      </c>
      <c r="R2028" s="499">
        <v>0</v>
      </c>
      <c r="S2028" s="499">
        <v>7.5890982000000005</v>
      </c>
      <c r="T2028" s="499">
        <v>3.4121085</v>
      </c>
      <c r="U2028" s="499">
        <v>0</v>
      </c>
      <c r="V2028" s="499">
        <v>60.712807999999995</v>
      </c>
      <c r="W2028" s="499">
        <v>22.747485999999999</v>
      </c>
    </row>
    <row r="2029" spans="1:23" customFormat="1" x14ac:dyDescent="0.3">
      <c r="A2029" s="225" t="s">
        <v>1369</v>
      </c>
      <c r="B2029" s="496" t="s">
        <v>1345</v>
      </c>
      <c r="C2029" s="496" t="s">
        <v>560</v>
      </c>
      <c r="D2029" s="496" t="s">
        <v>548</v>
      </c>
      <c r="E2029" s="497">
        <v>3326.0384000000004</v>
      </c>
      <c r="F2029" s="498">
        <v>0</v>
      </c>
      <c r="G2029" s="498">
        <v>0</v>
      </c>
      <c r="H2029" s="498">
        <v>0</v>
      </c>
      <c r="I2029" s="498">
        <v>0</v>
      </c>
      <c r="J2029" s="498">
        <v>3.0505472516492889E-3</v>
      </c>
      <c r="K2029" s="498">
        <v>1.3715461914089746E-3</v>
      </c>
      <c r="L2029" s="498">
        <v>0</v>
      </c>
      <c r="M2029" s="498">
        <v>2.4404354140950386E-2</v>
      </c>
      <c r="N2029" s="498">
        <v>9.1436662306725019E-3</v>
      </c>
      <c r="O2029" s="499">
        <v>0</v>
      </c>
      <c r="P2029" s="499">
        <v>0</v>
      </c>
      <c r="Q2029" s="499">
        <v>0</v>
      </c>
      <c r="R2029" s="499">
        <v>0</v>
      </c>
      <c r="S2029" s="499">
        <v>10.146237299999999</v>
      </c>
      <c r="T2029" s="499">
        <v>4.5618153000000001</v>
      </c>
      <c r="U2029" s="499">
        <v>0</v>
      </c>
      <c r="V2029" s="499">
        <v>81.169819000000004</v>
      </c>
      <c r="W2029" s="499">
        <v>30.412185000000001</v>
      </c>
    </row>
    <row r="2030" spans="1:23" customFormat="1" x14ac:dyDescent="0.3">
      <c r="A2030" s="225" t="s">
        <v>1370</v>
      </c>
      <c r="B2030" s="496" t="s">
        <v>1345</v>
      </c>
      <c r="C2030" s="496" t="s">
        <v>560</v>
      </c>
      <c r="D2030" s="496" t="s">
        <v>550</v>
      </c>
      <c r="E2030" s="497">
        <v>3481.3310000000001</v>
      </c>
      <c r="F2030" s="498">
        <v>0</v>
      </c>
      <c r="G2030" s="498">
        <v>0</v>
      </c>
      <c r="H2030" s="498">
        <v>0</v>
      </c>
      <c r="I2030" s="498">
        <v>0</v>
      </c>
      <c r="J2030" s="498">
        <v>3.0505455241113238E-3</v>
      </c>
      <c r="K2030" s="498">
        <v>1.3715446764470255E-3</v>
      </c>
      <c r="L2030" s="498">
        <v>0</v>
      </c>
      <c r="M2030" s="498">
        <v>2.440438901098459E-2</v>
      </c>
      <c r="N2030" s="498">
        <v>9.1436778059885721E-3</v>
      </c>
      <c r="O2030" s="499">
        <v>0</v>
      </c>
      <c r="P2030" s="499">
        <v>0</v>
      </c>
      <c r="Q2030" s="499">
        <v>0</v>
      </c>
      <c r="R2030" s="499">
        <v>0</v>
      </c>
      <c r="S2030" s="499">
        <v>10.6199587</v>
      </c>
      <c r="T2030" s="499">
        <v>4.7748010000000001</v>
      </c>
      <c r="U2030" s="499">
        <v>0</v>
      </c>
      <c r="V2030" s="499">
        <v>84.959755999999999</v>
      </c>
      <c r="W2030" s="499">
        <v>31.832169</v>
      </c>
    </row>
    <row r="2031" spans="1:23" customFormat="1" x14ac:dyDescent="0.3">
      <c r="A2031" s="225" t="s">
        <v>1371</v>
      </c>
      <c r="B2031" s="496" t="s">
        <v>1345</v>
      </c>
      <c r="C2031" s="496" t="s">
        <v>560</v>
      </c>
      <c r="D2031" s="496" t="s">
        <v>552</v>
      </c>
      <c r="E2031" s="497">
        <v>3607.8109999999997</v>
      </c>
      <c r="F2031" s="498">
        <v>0</v>
      </c>
      <c r="G2031" s="498">
        <v>0</v>
      </c>
      <c r="H2031" s="498">
        <v>0</v>
      </c>
      <c r="I2031" s="498">
        <v>0</v>
      </c>
      <c r="J2031" s="498">
        <v>3.0505517888825113E-3</v>
      </c>
      <c r="K2031" s="498">
        <v>1.3715460704565735E-3</v>
      </c>
      <c r="L2031" s="498">
        <v>0</v>
      </c>
      <c r="M2031" s="498">
        <v>2.440441669477697E-2</v>
      </c>
      <c r="N2031" s="498">
        <v>9.1436749319739868E-3</v>
      </c>
      <c r="O2031" s="499">
        <v>0</v>
      </c>
      <c r="P2031" s="499">
        <v>0</v>
      </c>
      <c r="Q2031" s="499">
        <v>0</v>
      </c>
      <c r="R2031" s="499">
        <v>0</v>
      </c>
      <c r="S2031" s="499">
        <v>11.005814300000001</v>
      </c>
      <c r="T2031" s="499">
        <v>4.9482790000000003</v>
      </c>
      <c r="U2031" s="499">
        <v>0</v>
      </c>
      <c r="V2031" s="499">
        <v>88.046522999999993</v>
      </c>
      <c r="W2031" s="499">
        <v>32.988650999999997</v>
      </c>
    </row>
    <row r="2032" spans="1:23" customFormat="1" x14ac:dyDescent="0.3">
      <c r="A2032" s="225" t="s">
        <v>1372</v>
      </c>
      <c r="B2032" s="496" t="s">
        <v>1345</v>
      </c>
      <c r="C2032" s="496" t="s">
        <v>560</v>
      </c>
      <c r="D2032" s="496" t="s">
        <v>554</v>
      </c>
      <c r="E2032" s="497">
        <v>3733.3220000000001</v>
      </c>
      <c r="F2032" s="498">
        <v>0</v>
      </c>
      <c r="G2032" s="498">
        <v>0</v>
      </c>
      <c r="H2032" s="498">
        <v>0</v>
      </c>
      <c r="I2032" s="498">
        <v>0</v>
      </c>
      <c r="J2032" s="498">
        <v>3.0505438320080616E-3</v>
      </c>
      <c r="K2032" s="498">
        <v>1.371542020752563E-3</v>
      </c>
      <c r="L2032" s="498">
        <v>0</v>
      </c>
      <c r="M2032" s="498">
        <v>2.4404323280981386E-2</v>
      </c>
      <c r="N2032" s="498">
        <v>9.1436482039320456E-3</v>
      </c>
      <c r="O2032" s="499">
        <v>0</v>
      </c>
      <c r="P2032" s="499">
        <v>0</v>
      </c>
      <c r="Q2032" s="499">
        <v>0</v>
      </c>
      <c r="R2032" s="499">
        <v>0</v>
      </c>
      <c r="S2032" s="499">
        <v>11.388662400000001</v>
      </c>
      <c r="T2032" s="499">
        <v>5.1204080000000003</v>
      </c>
      <c r="U2032" s="499">
        <v>0</v>
      </c>
      <c r="V2032" s="499">
        <v>91.109196999999995</v>
      </c>
      <c r="W2032" s="499">
        <v>34.136182999999996</v>
      </c>
    </row>
    <row r="2033" spans="1:23" customFormat="1" x14ac:dyDescent="0.3">
      <c r="A2033" s="225" t="s">
        <v>1373</v>
      </c>
      <c r="B2033" s="496" t="s">
        <v>1345</v>
      </c>
      <c r="C2033" s="496" t="s">
        <v>560</v>
      </c>
      <c r="D2033" s="496" t="s">
        <v>556</v>
      </c>
      <c r="E2033" s="497">
        <v>3831.4139999999998</v>
      </c>
      <c r="F2033" s="498">
        <v>0</v>
      </c>
      <c r="G2033" s="498">
        <v>0</v>
      </c>
      <c r="H2033" s="498">
        <v>0</v>
      </c>
      <c r="I2033" s="498">
        <v>0</v>
      </c>
      <c r="J2033" s="498">
        <v>3.0505443160149235E-3</v>
      </c>
      <c r="K2033" s="498">
        <v>1.3715458574823814E-3</v>
      </c>
      <c r="L2033" s="498">
        <v>0</v>
      </c>
      <c r="M2033" s="498">
        <v>2.4404381776545161E-2</v>
      </c>
      <c r="N2033" s="498">
        <v>9.1436822019233654E-3</v>
      </c>
      <c r="O2033" s="499">
        <v>0</v>
      </c>
      <c r="P2033" s="499">
        <v>0</v>
      </c>
      <c r="Q2033" s="499">
        <v>0</v>
      </c>
      <c r="R2033" s="499">
        <v>0</v>
      </c>
      <c r="S2033" s="499">
        <v>11.687898200000001</v>
      </c>
      <c r="T2033" s="499">
        <v>5.2549600000000005</v>
      </c>
      <c r="U2033" s="499">
        <v>0</v>
      </c>
      <c r="V2033" s="499">
        <v>93.503289999999993</v>
      </c>
      <c r="W2033" s="499">
        <v>35.033232000000005</v>
      </c>
    </row>
    <row r="2034" spans="1:23" customFormat="1" x14ac:dyDescent="0.3">
      <c r="A2034" s="225" t="s">
        <v>1374</v>
      </c>
      <c r="B2034" s="496" t="s">
        <v>1345</v>
      </c>
      <c r="C2034" s="496" t="s">
        <v>560</v>
      </c>
      <c r="D2034" s="496" t="s">
        <v>558</v>
      </c>
      <c r="E2034" s="497">
        <v>3919.8480000000004</v>
      </c>
      <c r="F2034" s="498">
        <v>0</v>
      </c>
      <c r="G2034" s="498">
        <v>0</v>
      </c>
      <c r="H2034" s="498">
        <v>0</v>
      </c>
      <c r="I2034" s="498">
        <v>0</v>
      </c>
      <c r="J2034" s="498">
        <v>3.050548745767693E-3</v>
      </c>
      <c r="K2034" s="498">
        <v>1.3715411924135833E-3</v>
      </c>
      <c r="L2034" s="498">
        <v>0</v>
      </c>
      <c r="M2034" s="498">
        <v>2.4404339402956436E-2</v>
      </c>
      <c r="N2034" s="498">
        <v>9.1436519987509717E-3</v>
      </c>
      <c r="O2034" s="499">
        <v>0</v>
      </c>
      <c r="P2034" s="499">
        <v>0</v>
      </c>
      <c r="Q2034" s="499">
        <v>0</v>
      </c>
      <c r="R2034" s="499">
        <v>0</v>
      </c>
      <c r="S2034" s="499">
        <v>11.957687400000001</v>
      </c>
      <c r="T2034" s="499">
        <v>5.376233</v>
      </c>
      <c r="U2034" s="499">
        <v>0</v>
      </c>
      <c r="V2034" s="499">
        <v>95.661300999999995</v>
      </c>
      <c r="W2034" s="499">
        <v>35.841726000000001</v>
      </c>
    </row>
    <row r="2035" spans="1:23" customFormat="1" x14ac:dyDescent="0.3">
      <c r="A2035" s="225" t="s">
        <v>1375</v>
      </c>
      <c r="B2035" s="496" t="s">
        <v>1345</v>
      </c>
      <c r="C2035" s="496" t="s">
        <v>593</v>
      </c>
      <c r="D2035" s="496" t="s">
        <v>594</v>
      </c>
      <c r="E2035" s="497" t="e">
        <v>#N/A</v>
      </c>
      <c r="F2035" s="498" t="e">
        <v>#N/A</v>
      </c>
      <c r="G2035" s="498" t="e">
        <v>#N/A</v>
      </c>
      <c r="H2035" s="498" t="e">
        <v>#N/A</v>
      </c>
      <c r="I2035" s="498" t="e">
        <v>#N/A</v>
      </c>
      <c r="J2035" s="498" t="e">
        <v>#N/A</v>
      </c>
      <c r="K2035" s="498" t="e">
        <v>#N/A</v>
      </c>
      <c r="L2035" s="498" t="e">
        <v>#N/A</v>
      </c>
      <c r="M2035" s="498" t="e">
        <v>#N/A</v>
      </c>
      <c r="N2035" s="498" t="e">
        <v>#N/A</v>
      </c>
      <c r="O2035" s="499" t="e">
        <v>#N/A</v>
      </c>
      <c r="P2035" s="499" t="e">
        <v>#N/A</v>
      </c>
      <c r="Q2035" s="499" t="e">
        <v>#N/A</v>
      </c>
      <c r="R2035" s="499" t="e">
        <v>#N/A</v>
      </c>
      <c r="S2035" s="499" t="e">
        <v>#N/A</v>
      </c>
      <c r="T2035" s="499" t="e">
        <v>#N/A</v>
      </c>
      <c r="U2035" s="499" t="e">
        <v>#N/A</v>
      </c>
      <c r="V2035" s="499" t="e">
        <v>#N/A</v>
      </c>
      <c r="W2035" s="499" t="e">
        <v>#N/A</v>
      </c>
    </row>
    <row r="2036" spans="1:23" customFormat="1" x14ac:dyDescent="0.3">
      <c r="A2036" s="225" t="s">
        <v>1376</v>
      </c>
      <c r="B2036" s="496" t="s">
        <v>1345</v>
      </c>
      <c r="C2036" s="496" t="s">
        <v>593</v>
      </c>
      <c r="D2036" s="496" t="s">
        <v>500</v>
      </c>
      <c r="E2036" s="497">
        <v>0.28148303000000002</v>
      </c>
      <c r="F2036" s="498">
        <v>0</v>
      </c>
      <c r="G2036" s="498">
        <v>0</v>
      </c>
      <c r="H2036" s="498">
        <v>0</v>
      </c>
      <c r="I2036" s="498">
        <v>0</v>
      </c>
      <c r="J2036" s="498">
        <v>3.4743916178534809E-3</v>
      </c>
      <c r="K2036" s="498">
        <v>1.3832916321811655E-3</v>
      </c>
      <c r="L2036" s="498">
        <v>0</v>
      </c>
      <c r="M2036" s="498">
        <v>2.7795120366581241E-2</v>
      </c>
      <c r="N2036" s="498">
        <v>9.2219900432363548E-3</v>
      </c>
      <c r="O2036" s="499">
        <v>0</v>
      </c>
      <c r="P2036" s="499">
        <v>0</v>
      </c>
      <c r="Q2036" s="499">
        <v>0</v>
      </c>
      <c r="R2036" s="499">
        <v>0</v>
      </c>
      <c r="S2036" s="499">
        <v>9.7798228000000004E-4</v>
      </c>
      <c r="T2036" s="499">
        <v>3.8937312E-4</v>
      </c>
      <c r="U2036" s="499">
        <v>0</v>
      </c>
      <c r="V2036" s="499">
        <v>7.8238546999999988E-3</v>
      </c>
      <c r="W2036" s="499">
        <v>2.5958337000000003E-3</v>
      </c>
    </row>
    <row r="2037" spans="1:23" customFormat="1" x14ac:dyDescent="0.3">
      <c r="A2037" s="225" t="s">
        <v>1377</v>
      </c>
      <c r="B2037" s="496" t="s">
        <v>1345</v>
      </c>
      <c r="C2037" s="496" t="s">
        <v>593</v>
      </c>
      <c r="D2037" s="496" t="s">
        <v>502</v>
      </c>
      <c r="E2037" s="497">
        <v>6.0894580000000004E-2</v>
      </c>
      <c r="F2037" s="498">
        <v>0</v>
      </c>
      <c r="G2037" s="498">
        <v>0</v>
      </c>
      <c r="H2037" s="498">
        <v>0</v>
      </c>
      <c r="I2037" s="498">
        <v>0</v>
      </c>
      <c r="J2037" s="498">
        <v>3.4743972287845652E-3</v>
      </c>
      <c r="K2037" s="498">
        <v>1.3832932257682045E-3</v>
      </c>
      <c r="L2037" s="498">
        <v>0</v>
      </c>
      <c r="M2037" s="498">
        <v>2.7795107052220408E-2</v>
      </c>
      <c r="N2037" s="498">
        <v>9.2219882294943146E-3</v>
      </c>
      <c r="O2037" s="499">
        <v>0</v>
      </c>
      <c r="P2037" s="499">
        <v>0</v>
      </c>
      <c r="Q2037" s="499">
        <v>0</v>
      </c>
      <c r="R2037" s="499">
        <v>0</v>
      </c>
      <c r="S2037" s="499">
        <v>2.1157196000000001E-4</v>
      </c>
      <c r="T2037" s="499">
        <v>8.423506E-5</v>
      </c>
      <c r="U2037" s="499">
        <v>0</v>
      </c>
      <c r="V2037" s="499">
        <v>1.69257137E-3</v>
      </c>
      <c r="W2037" s="499">
        <v>5.6156909999999997E-4</v>
      </c>
    </row>
    <row r="2038" spans="1:23" customFormat="1" x14ac:dyDescent="0.3">
      <c r="A2038" s="225" t="s">
        <v>1378</v>
      </c>
      <c r="B2038" s="496" t="s">
        <v>1345</v>
      </c>
      <c r="C2038" s="496" t="s">
        <v>593</v>
      </c>
      <c r="D2038" s="496" t="s">
        <v>504</v>
      </c>
      <c r="E2038" s="497">
        <v>5.7901539999999994E-2</v>
      </c>
      <c r="F2038" s="498">
        <v>0</v>
      </c>
      <c r="G2038" s="498">
        <v>0</v>
      </c>
      <c r="H2038" s="498">
        <v>0</v>
      </c>
      <c r="I2038" s="498">
        <v>0</v>
      </c>
      <c r="J2038" s="498">
        <v>3.4743854308538261E-3</v>
      </c>
      <c r="K2038" s="498">
        <v>1.3832901508319122E-3</v>
      </c>
      <c r="L2038" s="498">
        <v>0</v>
      </c>
      <c r="M2038" s="498">
        <v>2.7795121511448573E-2</v>
      </c>
      <c r="N2038" s="498">
        <v>9.2219861509728416E-3</v>
      </c>
      <c r="O2038" s="499">
        <v>0</v>
      </c>
      <c r="P2038" s="499">
        <v>0</v>
      </c>
      <c r="Q2038" s="499">
        <v>0</v>
      </c>
      <c r="R2038" s="499">
        <v>0</v>
      </c>
      <c r="S2038" s="499">
        <v>2.0117226700000002E-4</v>
      </c>
      <c r="T2038" s="499">
        <v>8.0094629999999986E-5</v>
      </c>
      <c r="U2038" s="499">
        <v>0</v>
      </c>
      <c r="V2038" s="499">
        <v>1.6093803399999998E-3</v>
      </c>
      <c r="W2038" s="499">
        <v>5.3396719999999995E-4</v>
      </c>
    </row>
    <row r="2039" spans="1:23" customFormat="1" x14ac:dyDescent="0.3">
      <c r="A2039" s="225" t="s">
        <v>1379</v>
      </c>
      <c r="B2039" s="496" t="s">
        <v>1345</v>
      </c>
      <c r="C2039" s="496" t="s">
        <v>593</v>
      </c>
      <c r="D2039" s="496" t="s">
        <v>506</v>
      </c>
      <c r="E2039" s="497">
        <v>7.5998830000000003E-2</v>
      </c>
      <c r="F2039" s="498">
        <v>0</v>
      </c>
      <c r="G2039" s="498">
        <v>0</v>
      </c>
      <c r="H2039" s="498">
        <v>0</v>
      </c>
      <c r="I2039" s="498">
        <v>0</v>
      </c>
      <c r="J2039" s="498">
        <v>3.474380197695148E-3</v>
      </c>
      <c r="K2039" s="498">
        <v>1.3832897164337925E-3</v>
      </c>
      <c r="L2039" s="498">
        <v>0</v>
      </c>
      <c r="M2039" s="498">
        <v>2.7795016054852423E-2</v>
      </c>
      <c r="N2039" s="498">
        <v>9.221980127851968E-3</v>
      </c>
      <c r="O2039" s="499">
        <v>0</v>
      </c>
      <c r="P2039" s="499">
        <v>0</v>
      </c>
      <c r="Q2039" s="499">
        <v>0</v>
      </c>
      <c r="R2039" s="499">
        <v>0</v>
      </c>
      <c r="S2039" s="499">
        <v>2.6404882999999995E-4</v>
      </c>
      <c r="T2039" s="499">
        <v>1.051284E-4</v>
      </c>
      <c r="U2039" s="499">
        <v>0</v>
      </c>
      <c r="V2039" s="499">
        <v>2.1123887E-3</v>
      </c>
      <c r="W2039" s="499">
        <v>7.0085969999999999E-4</v>
      </c>
    </row>
    <row r="2040" spans="1:23" customFormat="1" x14ac:dyDescent="0.3">
      <c r="A2040" s="225" t="s">
        <v>1380</v>
      </c>
      <c r="B2040" s="496" t="s">
        <v>1345</v>
      </c>
      <c r="C2040" s="496" t="s">
        <v>593</v>
      </c>
      <c r="D2040" s="496" t="s">
        <v>508</v>
      </c>
      <c r="E2040" s="497">
        <v>7.6715690000000003E-2</v>
      </c>
      <c r="F2040" s="498">
        <v>0</v>
      </c>
      <c r="G2040" s="498">
        <v>0</v>
      </c>
      <c r="H2040" s="498">
        <v>0</v>
      </c>
      <c r="I2040" s="498">
        <v>0</v>
      </c>
      <c r="J2040" s="498">
        <v>3.4743724523627431E-3</v>
      </c>
      <c r="K2040" s="498">
        <v>1.3832880861789811E-3</v>
      </c>
      <c r="L2040" s="498">
        <v>0</v>
      </c>
      <c r="M2040" s="498">
        <v>2.7795009078325442E-2</v>
      </c>
      <c r="N2040" s="498">
        <v>9.2219701080704618E-3</v>
      </c>
      <c r="O2040" s="499">
        <v>0</v>
      </c>
      <c r="P2040" s="499">
        <v>0</v>
      </c>
      <c r="Q2040" s="499">
        <v>0</v>
      </c>
      <c r="R2040" s="499">
        <v>0</v>
      </c>
      <c r="S2040" s="499">
        <v>2.6653887999999998E-4</v>
      </c>
      <c r="T2040" s="499">
        <v>1.061199E-4</v>
      </c>
      <c r="U2040" s="499">
        <v>0</v>
      </c>
      <c r="V2040" s="499">
        <v>2.1323133000000004E-3</v>
      </c>
      <c r="W2040" s="499">
        <v>7.0746980000000001E-4</v>
      </c>
    </row>
    <row r="2041" spans="1:23" customFormat="1" x14ac:dyDescent="0.3">
      <c r="A2041" s="225" t="s">
        <v>1381</v>
      </c>
      <c r="B2041" s="496" t="s">
        <v>1345</v>
      </c>
      <c r="C2041" s="496" t="s">
        <v>593</v>
      </c>
      <c r="D2041" s="496" t="s">
        <v>510</v>
      </c>
      <c r="E2041" s="497">
        <v>0.13699783000000001</v>
      </c>
      <c r="F2041" s="498">
        <v>0</v>
      </c>
      <c r="G2041" s="498">
        <v>0</v>
      </c>
      <c r="H2041" s="498">
        <v>0</v>
      </c>
      <c r="I2041" s="498">
        <v>0</v>
      </c>
      <c r="J2041" s="498">
        <v>3.4743881709659191E-3</v>
      </c>
      <c r="K2041" s="498">
        <v>1.383291253591389E-3</v>
      </c>
      <c r="L2041" s="498">
        <v>0</v>
      </c>
      <c r="M2041" s="498">
        <v>2.7795090622968258E-2</v>
      </c>
      <c r="N2041" s="498">
        <v>9.2219986258176481E-3</v>
      </c>
      <c r="O2041" s="499">
        <v>0</v>
      </c>
      <c r="P2041" s="499">
        <v>0</v>
      </c>
      <c r="Q2041" s="499">
        <v>0</v>
      </c>
      <c r="R2041" s="499">
        <v>0</v>
      </c>
      <c r="S2041" s="499">
        <v>4.7598363999999996E-4</v>
      </c>
      <c r="T2041" s="499">
        <v>1.8950790000000001E-4</v>
      </c>
      <c r="U2041" s="499">
        <v>0</v>
      </c>
      <c r="V2041" s="499">
        <v>3.8078671E-3</v>
      </c>
      <c r="W2041" s="499">
        <v>1.2633937999999999E-3</v>
      </c>
    </row>
    <row r="2042" spans="1:23" customFormat="1" x14ac:dyDescent="0.3">
      <c r="A2042" s="225" t="s">
        <v>1382</v>
      </c>
      <c r="B2042" s="496" t="s">
        <v>1345</v>
      </c>
      <c r="C2042" s="496" t="s">
        <v>593</v>
      </c>
      <c r="D2042" s="496" t="s">
        <v>512</v>
      </c>
      <c r="E2042" s="497">
        <v>0.17426327</v>
      </c>
      <c r="F2042" s="498">
        <v>0</v>
      </c>
      <c r="G2042" s="498">
        <v>0</v>
      </c>
      <c r="H2042" s="498">
        <v>0</v>
      </c>
      <c r="I2042" s="498">
        <v>0</v>
      </c>
      <c r="J2042" s="498">
        <v>3.4743897552249538E-3</v>
      </c>
      <c r="K2042" s="498">
        <v>1.3832931058851358E-3</v>
      </c>
      <c r="L2042" s="498">
        <v>0</v>
      </c>
      <c r="M2042" s="498">
        <v>2.7795091874495411E-2</v>
      </c>
      <c r="N2042" s="498">
        <v>9.2220012857557425E-3</v>
      </c>
      <c r="O2042" s="499">
        <v>0</v>
      </c>
      <c r="P2042" s="499">
        <v>0</v>
      </c>
      <c r="Q2042" s="499">
        <v>0</v>
      </c>
      <c r="R2042" s="499">
        <v>0</v>
      </c>
      <c r="S2042" s="499">
        <v>6.0545852E-4</v>
      </c>
      <c r="T2042" s="499">
        <v>2.4105718000000002E-4</v>
      </c>
      <c r="U2042" s="499">
        <v>0</v>
      </c>
      <c r="V2042" s="499">
        <v>4.8436636E-3</v>
      </c>
      <c r="W2042" s="499">
        <v>1.6070561000000002E-3</v>
      </c>
    </row>
    <row r="2043" spans="1:23" customFormat="1" x14ac:dyDescent="0.3">
      <c r="A2043" s="225" t="s">
        <v>1383</v>
      </c>
      <c r="B2043" s="496" t="s">
        <v>1345</v>
      </c>
      <c r="C2043" s="496" t="s">
        <v>593</v>
      </c>
      <c r="D2043" s="496" t="s">
        <v>514</v>
      </c>
      <c r="E2043" s="497">
        <v>0.17019187</v>
      </c>
      <c r="F2043" s="498">
        <v>0</v>
      </c>
      <c r="G2043" s="498">
        <v>0</v>
      </c>
      <c r="H2043" s="498">
        <v>0</v>
      </c>
      <c r="I2043" s="498">
        <v>0</v>
      </c>
      <c r="J2043" s="498">
        <v>3.4743936358417118E-3</v>
      </c>
      <c r="K2043" s="498">
        <v>1.3832952772655945E-3</v>
      </c>
      <c r="L2043" s="498">
        <v>0</v>
      </c>
      <c r="M2043" s="498">
        <v>2.779516201332061E-2</v>
      </c>
      <c r="N2043" s="498">
        <v>9.2220186545926078E-3</v>
      </c>
      <c r="O2043" s="499">
        <v>0</v>
      </c>
      <c r="P2043" s="499">
        <v>0</v>
      </c>
      <c r="Q2043" s="499">
        <v>0</v>
      </c>
      <c r="R2043" s="499">
        <v>0</v>
      </c>
      <c r="S2043" s="499">
        <v>5.9131354999999997E-4</v>
      </c>
      <c r="T2043" s="499">
        <v>2.3542560999999999E-4</v>
      </c>
      <c r="U2043" s="499">
        <v>0</v>
      </c>
      <c r="V2043" s="499">
        <v>4.7305105999999996E-3</v>
      </c>
      <c r="W2043" s="499">
        <v>1.5695126000000001E-3</v>
      </c>
    </row>
    <row r="2044" spans="1:23" customFormat="1" x14ac:dyDescent="0.3">
      <c r="A2044" s="225" t="s">
        <v>1384</v>
      </c>
      <c r="B2044" s="496" t="s">
        <v>1345</v>
      </c>
      <c r="C2044" s="496" t="s">
        <v>593</v>
      </c>
      <c r="D2044" s="496" t="s">
        <v>516</v>
      </c>
      <c r="E2044" s="497">
        <v>0.19362739000000001</v>
      </c>
      <c r="F2044" s="498">
        <v>0</v>
      </c>
      <c r="G2044" s="498">
        <v>0</v>
      </c>
      <c r="H2044" s="498">
        <v>0</v>
      </c>
      <c r="I2044" s="498">
        <v>0</v>
      </c>
      <c r="J2044" s="498">
        <v>3.4743891347190081E-3</v>
      </c>
      <c r="K2044" s="498">
        <v>1.3832935515992854E-3</v>
      </c>
      <c r="L2044" s="498">
        <v>0</v>
      </c>
      <c r="M2044" s="498">
        <v>2.7795116176487219E-2</v>
      </c>
      <c r="N2044" s="498">
        <v>9.2219664790193154E-3</v>
      </c>
      <c r="O2044" s="499">
        <v>0</v>
      </c>
      <c r="P2044" s="499">
        <v>0</v>
      </c>
      <c r="Q2044" s="499">
        <v>0</v>
      </c>
      <c r="R2044" s="499">
        <v>0</v>
      </c>
      <c r="S2044" s="499">
        <v>6.7273689999999993E-4</v>
      </c>
      <c r="T2044" s="499">
        <v>2.6784351999999996E-4</v>
      </c>
      <c r="U2044" s="499">
        <v>0</v>
      </c>
      <c r="V2044" s="499">
        <v>5.3818957999999997E-3</v>
      </c>
      <c r="W2044" s="499">
        <v>1.7856253E-3</v>
      </c>
    </row>
    <row r="2045" spans="1:23" customFormat="1" x14ac:dyDescent="0.3">
      <c r="A2045" s="225" t="s">
        <v>1385</v>
      </c>
      <c r="B2045" s="496" t="s">
        <v>1345</v>
      </c>
      <c r="C2045" s="496" t="s">
        <v>593</v>
      </c>
      <c r="D2045" s="496" t="s">
        <v>518</v>
      </c>
      <c r="E2045" s="497">
        <v>0.20337561000000004</v>
      </c>
      <c r="F2045" s="498">
        <v>0</v>
      </c>
      <c r="G2045" s="498">
        <v>0</v>
      </c>
      <c r="H2045" s="498">
        <v>0</v>
      </c>
      <c r="I2045" s="498">
        <v>0</v>
      </c>
      <c r="J2045" s="498">
        <v>3.4743910540698552E-3</v>
      </c>
      <c r="K2045" s="498">
        <v>1.3832919296468242E-3</v>
      </c>
      <c r="L2045" s="498">
        <v>0</v>
      </c>
      <c r="M2045" s="498">
        <v>2.7795106797712858E-2</v>
      </c>
      <c r="N2045" s="498">
        <v>9.2219735690036754E-3</v>
      </c>
      <c r="O2045" s="499">
        <v>0</v>
      </c>
      <c r="P2045" s="499">
        <v>0</v>
      </c>
      <c r="Q2045" s="499">
        <v>0</v>
      </c>
      <c r="R2045" s="499">
        <v>0</v>
      </c>
      <c r="S2045" s="499">
        <v>7.0660639999999995E-4</v>
      </c>
      <c r="T2045" s="499">
        <v>2.8132784E-4</v>
      </c>
      <c r="U2045" s="499">
        <v>0</v>
      </c>
      <c r="V2045" s="499">
        <v>5.6528467999999998E-3</v>
      </c>
      <c r="W2045" s="499">
        <v>1.8755244999999999E-3</v>
      </c>
    </row>
    <row r="2046" spans="1:23" customFormat="1" x14ac:dyDescent="0.3">
      <c r="A2046" s="225" t="s">
        <v>1386</v>
      </c>
      <c r="B2046" s="496" t="s">
        <v>1345</v>
      </c>
      <c r="C2046" s="496" t="s">
        <v>593</v>
      </c>
      <c r="D2046" s="496" t="s">
        <v>520</v>
      </c>
      <c r="E2046" s="497">
        <v>0.25671193000000003</v>
      </c>
      <c r="F2046" s="498">
        <v>0</v>
      </c>
      <c r="G2046" s="498">
        <v>0</v>
      </c>
      <c r="H2046" s="498">
        <v>0</v>
      </c>
      <c r="I2046" s="498">
        <v>0</v>
      </c>
      <c r="J2046" s="498">
        <v>3.4743849263257839E-3</v>
      </c>
      <c r="K2046" s="498">
        <v>1.3832884587794572E-3</v>
      </c>
      <c r="L2046" s="498">
        <v>0</v>
      </c>
      <c r="M2046" s="498">
        <v>2.7795063127763482E-2</v>
      </c>
      <c r="N2046" s="498">
        <v>9.2219851255062428E-3</v>
      </c>
      <c r="O2046" s="499">
        <v>0</v>
      </c>
      <c r="P2046" s="499">
        <v>0</v>
      </c>
      <c r="Q2046" s="499">
        <v>0</v>
      </c>
      <c r="R2046" s="499">
        <v>0</v>
      </c>
      <c r="S2046" s="499">
        <v>8.9191605999999995E-4</v>
      </c>
      <c r="T2046" s="499">
        <v>3.5510664999999995E-4</v>
      </c>
      <c r="U2046" s="499">
        <v>0</v>
      </c>
      <c r="V2046" s="499">
        <v>7.1353243000000007E-3</v>
      </c>
      <c r="W2046" s="499">
        <v>2.3673936E-3</v>
      </c>
    </row>
    <row r="2047" spans="1:23" customFormat="1" x14ac:dyDescent="0.3">
      <c r="A2047" s="225" t="s">
        <v>1387</v>
      </c>
      <c r="B2047" s="496" t="s">
        <v>1345</v>
      </c>
      <c r="C2047" s="496" t="s">
        <v>593</v>
      </c>
      <c r="D2047" s="496" t="s">
        <v>522</v>
      </c>
      <c r="E2047" s="497">
        <v>0.31683965000000003</v>
      </c>
      <c r="F2047" s="498">
        <v>0</v>
      </c>
      <c r="G2047" s="498">
        <v>0</v>
      </c>
      <c r="H2047" s="498">
        <v>0</v>
      </c>
      <c r="I2047" s="498">
        <v>0</v>
      </c>
      <c r="J2047" s="498">
        <v>3.4743878488692937E-3</v>
      </c>
      <c r="K2047" s="498">
        <v>1.383291358894002E-3</v>
      </c>
      <c r="L2047" s="498">
        <v>0</v>
      </c>
      <c r="M2047" s="498">
        <v>2.7795070787384094E-2</v>
      </c>
      <c r="N2047" s="498">
        <v>9.2219632233528845E-3</v>
      </c>
      <c r="O2047" s="499">
        <v>0</v>
      </c>
      <c r="P2047" s="499">
        <v>0</v>
      </c>
      <c r="Q2047" s="499">
        <v>0</v>
      </c>
      <c r="R2047" s="499">
        <v>0</v>
      </c>
      <c r="S2047" s="499">
        <v>1.1008238300000001E-3</v>
      </c>
      <c r="T2047" s="499">
        <v>4.3828155000000003E-4</v>
      </c>
      <c r="U2047" s="499">
        <v>0</v>
      </c>
      <c r="V2047" s="499">
        <v>8.8065805000000011E-3</v>
      </c>
      <c r="W2047" s="499">
        <v>2.9218835999999999E-3</v>
      </c>
    </row>
    <row r="2048" spans="1:23" customFormat="1" x14ac:dyDescent="0.3">
      <c r="A2048" s="225" t="s">
        <v>1388</v>
      </c>
      <c r="B2048" s="496" t="s">
        <v>1345</v>
      </c>
      <c r="C2048" s="496" t="s">
        <v>593</v>
      </c>
      <c r="D2048" s="496" t="s">
        <v>524</v>
      </c>
      <c r="E2048" s="497">
        <v>0.50753159999999997</v>
      </c>
      <c r="F2048" s="498">
        <v>0</v>
      </c>
      <c r="G2048" s="498">
        <v>0</v>
      </c>
      <c r="H2048" s="498">
        <v>0</v>
      </c>
      <c r="I2048" s="498">
        <v>0</v>
      </c>
      <c r="J2048" s="498">
        <v>3.4743838610246146E-3</v>
      </c>
      <c r="K2048" s="498">
        <v>1.3832900256851002E-3</v>
      </c>
      <c r="L2048" s="498">
        <v>0</v>
      </c>
      <c r="M2048" s="498">
        <v>2.7795149701023546E-2</v>
      </c>
      <c r="N2048" s="498">
        <v>9.2219802668444678E-3</v>
      </c>
      <c r="O2048" s="499">
        <v>0</v>
      </c>
      <c r="P2048" s="499">
        <v>0</v>
      </c>
      <c r="Q2048" s="499">
        <v>0</v>
      </c>
      <c r="R2048" s="499">
        <v>0</v>
      </c>
      <c r="S2048" s="499">
        <v>1.7633596000000001E-3</v>
      </c>
      <c r="T2048" s="499">
        <v>7.0206339999999998E-4</v>
      </c>
      <c r="U2048" s="499">
        <v>0</v>
      </c>
      <c r="V2048" s="499">
        <v>1.4106916800000001E-2</v>
      </c>
      <c r="W2048" s="499">
        <v>4.6804463999999997E-3</v>
      </c>
    </row>
    <row r="2049" spans="1:23" customFormat="1" x14ac:dyDescent="0.3">
      <c r="A2049" s="225" t="s">
        <v>1389</v>
      </c>
      <c r="B2049" s="496" t="s">
        <v>1345</v>
      </c>
      <c r="C2049" s="496" t="s">
        <v>593</v>
      </c>
      <c r="D2049" s="496" t="s">
        <v>526</v>
      </c>
      <c r="E2049" s="497">
        <v>0.72402009999999994</v>
      </c>
      <c r="F2049" s="498">
        <v>0</v>
      </c>
      <c r="G2049" s="498">
        <v>0</v>
      </c>
      <c r="H2049" s="498">
        <v>0</v>
      </c>
      <c r="I2049" s="498">
        <v>0</v>
      </c>
      <c r="J2049" s="498">
        <v>3.4743880729278098E-3</v>
      </c>
      <c r="K2049" s="498">
        <v>1.3832908782504796E-3</v>
      </c>
      <c r="L2049" s="498">
        <v>0</v>
      </c>
      <c r="M2049" s="498">
        <v>2.7795126544138765E-2</v>
      </c>
      <c r="N2049" s="498">
        <v>9.2219856879663976E-3</v>
      </c>
      <c r="O2049" s="499">
        <v>0</v>
      </c>
      <c r="P2049" s="499">
        <v>0</v>
      </c>
      <c r="Q2049" s="499">
        <v>0</v>
      </c>
      <c r="R2049" s="499">
        <v>0</v>
      </c>
      <c r="S2049" s="499">
        <v>2.5155268E-3</v>
      </c>
      <c r="T2049" s="499">
        <v>1.0015304E-3</v>
      </c>
      <c r="U2049" s="499">
        <v>0</v>
      </c>
      <c r="V2049" s="499">
        <v>2.01242303E-2</v>
      </c>
      <c r="W2049" s="499">
        <v>6.6769029999999997E-3</v>
      </c>
    </row>
    <row r="2050" spans="1:23" customFormat="1" x14ac:dyDescent="0.3">
      <c r="A2050" s="225" t="s">
        <v>1390</v>
      </c>
      <c r="B2050" s="496" t="s">
        <v>1345</v>
      </c>
      <c r="C2050" s="496" t="s">
        <v>593</v>
      </c>
      <c r="D2050" s="496" t="s">
        <v>528</v>
      </c>
      <c r="E2050" s="497">
        <v>0.52080190000000004</v>
      </c>
      <c r="F2050" s="498">
        <v>0</v>
      </c>
      <c r="G2050" s="498">
        <v>0</v>
      </c>
      <c r="H2050" s="498">
        <v>0</v>
      </c>
      <c r="I2050" s="498">
        <v>0</v>
      </c>
      <c r="J2050" s="498">
        <v>3.4743907616312463E-3</v>
      </c>
      <c r="K2050" s="498">
        <v>1.383290652357451E-3</v>
      </c>
      <c r="L2050" s="498">
        <v>0</v>
      </c>
      <c r="M2050" s="498">
        <v>2.7795049326816968E-2</v>
      </c>
      <c r="N2050" s="498">
        <v>9.221996693944471E-3</v>
      </c>
      <c r="O2050" s="499">
        <v>0</v>
      </c>
      <c r="P2050" s="499">
        <v>0</v>
      </c>
      <c r="Q2050" s="499">
        <v>0</v>
      </c>
      <c r="R2050" s="499">
        <v>0</v>
      </c>
      <c r="S2050" s="499">
        <v>1.8094693100000002E-3</v>
      </c>
      <c r="T2050" s="499">
        <v>7.2042039999999996E-4</v>
      </c>
      <c r="U2050" s="499">
        <v>0</v>
      </c>
      <c r="V2050" s="499">
        <v>1.4475714499999999E-2</v>
      </c>
      <c r="W2050" s="499">
        <v>4.8028333999999995E-3</v>
      </c>
    </row>
    <row r="2051" spans="1:23" customFormat="1" x14ac:dyDescent="0.3">
      <c r="A2051" s="225" t="s">
        <v>1391</v>
      </c>
      <c r="B2051" s="496" t="s">
        <v>1345</v>
      </c>
      <c r="C2051" s="496" t="s">
        <v>593</v>
      </c>
      <c r="D2051" s="496" t="s">
        <v>530</v>
      </c>
      <c r="E2051" s="497">
        <v>0.55479590000000001</v>
      </c>
      <c r="F2051" s="498">
        <v>0</v>
      </c>
      <c r="G2051" s="498">
        <v>0</v>
      </c>
      <c r="H2051" s="498">
        <v>0</v>
      </c>
      <c r="I2051" s="498">
        <v>0</v>
      </c>
      <c r="J2051" s="498">
        <v>3.4743893565183158E-3</v>
      </c>
      <c r="K2051" s="498">
        <v>1.3832930272195594E-3</v>
      </c>
      <c r="L2051" s="498">
        <v>0</v>
      </c>
      <c r="M2051" s="498">
        <v>2.7795116726709767E-2</v>
      </c>
      <c r="N2051" s="498">
        <v>9.2219841566961811E-3</v>
      </c>
      <c r="O2051" s="499">
        <v>0</v>
      </c>
      <c r="P2051" s="499">
        <v>0</v>
      </c>
      <c r="Q2051" s="499">
        <v>0</v>
      </c>
      <c r="R2051" s="499">
        <v>0</v>
      </c>
      <c r="S2051" s="499">
        <v>1.9275769699999999E-3</v>
      </c>
      <c r="T2051" s="499">
        <v>7.6744529999999995E-4</v>
      </c>
      <c r="U2051" s="499">
        <v>0</v>
      </c>
      <c r="V2051" s="499">
        <v>1.54206168E-2</v>
      </c>
      <c r="W2051" s="499">
        <v>5.1163189999999994E-3</v>
      </c>
    </row>
    <row r="2052" spans="1:23" customFormat="1" x14ac:dyDescent="0.3">
      <c r="A2052" s="225" t="s">
        <v>1392</v>
      </c>
      <c r="B2052" s="496" t="s">
        <v>1345</v>
      </c>
      <c r="C2052" s="496" t="s">
        <v>593</v>
      </c>
      <c r="D2052" s="496" t="s">
        <v>532</v>
      </c>
      <c r="E2052" s="497">
        <v>0.60522469999999995</v>
      </c>
      <c r="F2052" s="498">
        <v>0</v>
      </c>
      <c r="G2052" s="498">
        <v>0</v>
      </c>
      <c r="H2052" s="498">
        <v>0</v>
      </c>
      <c r="I2052" s="498">
        <v>0</v>
      </c>
      <c r="J2052" s="498">
        <v>3.474389924932013E-3</v>
      </c>
      <c r="K2052" s="498">
        <v>1.3832918583792104E-3</v>
      </c>
      <c r="L2052" s="498">
        <v>0</v>
      </c>
      <c r="M2052" s="498">
        <v>2.7795084371143482E-2</v>
      </c>
      <c r="N2052" s="498">
        <v>9.2219897832986671E-3</v>
      </c>
      <c r="O2052" s="499">
        <v>0</v>
      </c>
      <c r="P2052" s="499">
        <v>0</v>
      </c>
      <c r="Q2052" s="499">
        <v>0</v>
      </c>
      <c r="R2052" s="499">
        <v>0</v>
      </c>
      <c r="S2052" s="499">
        <v>2.1027865999999999E-3</v>
      </c>
      <c r="T2052" s="499">
        <v>8.3720240000000003E-4</v>
      </c>
      <c r="U2052" s="499">
        <v>0</v>
      </c>
      <c r="V2052" s="499">
        <v>1.6822271600000001E-2</v>
      </c>
      <c r="W2052" s="499">
        <v>5.5813759999999999E-3</v>
      </c>
    </row>
    <row r="2053" spans="1:23" customFormat="1" x14ac:dyDescent="0.3">
      <c r="A2053" s="225" t="s">
        <v>1393</v>
      </c>
      <c r="B2053" s="496" t="s">
        <v>1345</v>
      </c>
      <c r="C2053" s="496" t="s">
        <v>593</v>
      </c>
      <c r="D2053" s="496" t="s">
        <v>534</v>
      </c>
      <c r="E2053" s="497">
        <v>0.9993805</v>
      </c>
      <c r="F2053" s="498">
        <v>0</v>
      </c>
      <c r="G2053" s="498">
        <v>0</v>
      </c>
      <c r="H2053" s="498">
        <v>0</v>
      </c>
      <c r="I2053" s="498">
        <v>0</v>
      </c>
      <c r="J2053" s="498">
        <v>3.4743901847194337E-3</v>
      </c>
      <c r="K2053" s="498">
        <v>1.3832920494246189E-3</v>
      </c>
      <c r="L2053" s="498">
        <v>0</v>
      </c>
      <c r="M2053" s="498">
        <v>2.7795099063870069E-2</v>
      </c>
      <c r="N2053" s="498">
        <v>9.2219910234390204E-3</v>
      </c>
      <c r="O2053" s="499">
        <v>0</v>
      </c>
      <c r="P2053" s="499">
        <v>0</v>
      </c>
      <c r="Q2053" s="499">
        <v>0</v>
      </c>
      <c r="R2053" s="499">
        <v>0</v>
      </c>
      <c r="S2053" s="499">
        <v>3.4722377999999998E-3</v>
      </c>
      <c r="T2053" s="499">
        <v>1.3824351000000003E-3</v>
      </c>
      <c r="U2053" s="499">
        <v>0</v>
      </c>
      <c r="V2053" s="499">
        <v>2.7777880000000001E-2</v>
      </c>
      <c r="W2053" s="499">
        <v>9.2162779999999996E-3</v>
      </c>
    </row>
    <row r="2054" spans="1:23" customFormat="1" x14ac:dyDescent="0.3">
      <c r="A2054" s="225" t="s">
        <v>1394</v>
      </c>
      <c r="B2054" s="496" t="s">
        <v>1345</v>
      </c>
      <c r="C2054" s="496" t="s">
        <v>593</v>
      </c>
      <c r="D2054" s="496" t="s">
        <v>536</v>
      </c>
      <c r="E2054" s="497">
        <v>2.5642233999999999</v>
      </c>
      <c r="F2054" s="498">
        <v>0</v>
      </c>
      <c r="G2054" s="498">
        <v>0</v>
      </c>
      <c r="H2054" s="498">
        <v>0</v>
      </c>
      <c r="I2054" s="498">
        <v>0</v>
      </c>
      <c r="J2054" s="498">
        <v>3.4743943916898971E-3</v>
      </c>
      <c r="K2054" s="498">
        <v>1.383295230828952E-3</v>
      </c>
      <c r="L2054" s="498">
        <v>0</v>
      </c>
      <c r="M2054" s="498">
        <v>2.7795170654787725E-2</v>
      </c>
      <c r="N2054" s="498">
        <v>9.2220053837742833E-3</v>
      </c>
      <c r="O2054" s="499">
        <v>0</v>
      </c>
      <c r="P2054" s="499">
        <v>0</v>
      </c>
      <c r="Q2054" s="499">
        <v>0</v>
      </c>
      <c r="R2054" s="499">
        <v>0</v>
      </c>
      <c r="S2054" s="499">
        <v>8.9091233999999998E-3</v>
      </c>
      <c r="T2054" s="499">
        <v>3.5470779999999999E-3</v>
      </c>
      <c r="U2054" s="499">
        <v>0</v>
      </c>
      <c r="V2054" s="499">
        <v>7.1273027000000003E-2</v>
      </c>
      <c r="W2054" s="499">
        <v>2.3647281999999999E-2</v>
      </c>
    </row>
    <row r="2055" spans="1:23" customFormat="1" x14ac:dyDescent="0.3">
      <c r="A2055" s="225" t="s">
        <v>1395</v>
      </c>
      <c r="B2055" s="496" t="s">
        <v>1345</v>
      </c>
      <c r="C2055" s="496" t="s">
        <v>593</v>
      </c>
      <c r="D2055" s="496" t="s">
        <v>538</v>
      </c>
      <c r="E2055" s="497">
        <v>2.0248499</v>
      </c>
      <c r="F2055" s="498">
        <v>0</v>
      </c>
      <c r="G2055" s="498">
        <v>0</v>
      </c>
      <c r="H2055" s="498">
        <v>0</v>
      </c>
      <c r="I2055" s="498">
        <v>0</v>
      </c>
      <c r="J2055" s="498">
        <v>3.4743886448076969E-3</v>
      </c>
      <c r="K2055" s="498">
        <v>1.3832936950042567E-3</v>
      </c>
      <c r="L2055" s="498">
        <v>0</v>
      </c>
      <c r="M2055" s="498">
        <v>2.7795117060281857E-2</v>
      </c>
      <c r="N2055" s="498">
        <v>9.2219867754148102E-3</v>
      </c>
      <c r="O2055" s="499">
        <v>0</v>
      </c>
      <c r="P2055" s="499">
        <v>0</v>
      </c>
      <c r="Q2055" s="499">
        <v>0</v>
      </c>
      <c r="R2055" s="499">
        <v>0</v>
      </c>
      <c r="S2055" s="499">
        <v>7.0351155000000004E-3</v>
      </c>
      <c r="T2055" s="499">
        <v>2.8009620999999998E-3</v>
      </c>
      <c r="U2055" s="499">
        <v>0</v>
      </c>
      <c r="V2055" s="499">
        <v>5.6280940000000008E-2</v>
      </c>
      <c r="W2055" s="499">
        <v>1.8673139000000002E-2</v>
      </c>
    </row>
    <row r="2056" spans="1:23" customFormat="1" x14ac:dyDescent="0.3">
      <c r="A2056" s="225" t="s">
        <v>1396</v>
      </c>
      <c r="B2056" s="496" t="s">
        <v>1345</v>
      </c>
      <c r="C2056" s="496" t="s">
        <v>593</v>
      </c>
      <c r="D2056" s="496" t="s">
        <v>540</v>
      </c>
      <c r="E2056" s="497">
        <v>101.77771999999999</v>
      </c>
      <c r="F2056" s="498">
        <v>0</v>
      </c>
      <c r="G2056" s="498">
        <v>0</v>
      </c>
      <c r="H2056" s="498">
        <v>0</v>
      </c>
      <c r="I2056" s="498">
        <v>0</v>
      </c>
      <c r="J2056" s="498">
        <v>3.4743865356779468E-3</v>
      </c>
      <c r="K2056" s="498">
        <v>1.3832944970667454E-3</v>
      </c>
      <c r="L2056" s="498">
        <v>0</v>
      </c>
      <c r="M2056" s="498">
        <v>2.7795055735184482E-2</v>
      </c>
      <c r="N2056" s="498">
        <v>9.2219839469777874E-3</v>
      </c>
      <c r="O2056" s="499">
        <v>0</v>
      </c>
      <c r="P2056" s="499">
        <v>0</v>
      </c>
      <c r="Q2056" s="499">
        <v>0</v>
      </c>
      <c r="R2056" s="499">
        <v>0</v>
      </c>
      <c r="S2056" s="499">
        <v>0.35361514000000005</v>
      </c>
      <c r="T2056" s="499">
        <v>0.14078856000000001</v>
      </c>
      <c r="U2056" s="499">
        <v>0</v>
      </c>
      <c r="V2056" s="499">
        <v>2.8289173999999999</v>
      </c>
      <c r="W2056" s="499">
        <v>0.93859249999999994</v>
      </c>
    </row>
    <row r="2057" spans="1:23" customFormat="1" x14ac:dyDescent="0.3">
      <c r="A2057" s="225" t="s">
        <v>1397</v>
      </c>
      <c r="B2057" s="496" t="s">
        <v>1345</v>
      </c>
      <c r="C2057" s="496" t="s">
        <v>593</v>
      </c>
      <c r="D2057" s="496" t="s">
        <v>542</v>
      </c>
      <c r="E2057" s="497">
        <v>147.46105</v>
      </c>
      <c r="F2057" s="498">
        <v>0</v>
      </c>
      <c r="G2057" s="498">
        <v>0</v>
      </c>
      <c r="H2057" s="498">
        <v>0</v>
      </c>
      <c r="I2057" s="498">
        <v>0</v>
      </c>
      <c r="J2057" s="498">
        <v>3.4743868974213875E-3</v>
      </c>
      <c r="K2057" s="498">
        <v>1.3832905028141331E-3</v>
      </c>
      <c r="L2057" s="498">
        <v>0</v>
      </c>
      <c r="M2057" s="498">
        <v>2.7795071308660827E-2</v>
      </c>
      <c r="N2057" s="498">
        <v>9.2219918412353649E-3</v>
      </c>
      <c r="O2057" s="499">
        <v>0</v>
      </c>
      <c r="P2057" s="499">
        <v>0</v>
      </c>
      <c r="Q2057" s="499">
        <v>0</v>
      </c>
      <c r="R2057" s="499">
        <v>0</v>
      </c>
      <c r="S2057" s="499">
        <v>0.51233674000000007</v>
      </c>
      <c r="T2057" s="499">
        <v>0.20398147000000003</v>
      </c>
      <c r="U2057" s="499">
        <v>0</v>
      </c>
      <c r="V2057" s="499">
        <v>4.0986903999999997</v>
      </c>
      <c r="W2057" s="499">
        <v>1.3598846000000002</v>
      </c>
    </row>
    <row r="2058" spans="1:23" customFormat="1" x14ac:dyDescent="0.3">
      <c r="A2058" s="225" t="s">
        <v>1398</v>
      </c>
      <c r="B2058" s="496" t="s">
        <v>1345</v>
      </c>
      <c r="C2058" s="496" t="s">
        <v>593</v>
      </c>
      <c r="D2058" s="496" t="s">
        <v>544</v>
      </c>
      <c r="E2058" s="497">
        <v>188.68359000000001</v>
      </c>
      <c r="F2058" s="498">
        <v>0</v>
      </c>
      <c r="G2058" s="498">
        <v>0</v>
      </c>
      <c r="H2058" s="498">
        <v>0</v>
      </c>
      <c r="I2058" s="498">
        <v>0</v>
      </c>
      <c r="J2058" s="498">
        <v>3.4743921821712214E-3</v>
      </c>
      <c r="K2058" s="498">
        <v>1.3832909899583743E-3</v>
      </c>
      <c r="L2058" s="498">
        <v>0</v>
      </c>
      <c r="M2058" s="498">
        <v>2.779514901110372E-2</v>
      </c>
      <c r="N2058" s="498">
        <v>9.2220028249409506E-3</v>
      </c>
      <c r="O2058" s="499">
        <v>0</v>
      </c>
      <c r="P2058" s="499">
        <v>0</v>
      </c>
      <c r="Q2058" s="499">
        <v>0</v>
      </c>
      <c r="R2058" s="499">
        <v>0</v>
      </c>
      <c r="S2058" s="499">
        <v>0.65556079000000012</v>
      </c>
      <c r="T2058" s="499">
        <v>0.26100431000000002</v>
      </c>
      <c r="U2058" s="499">
        <v>0</v>
      </c>
      <c r="V2058" s="499">
        <v>5.2444885000000001</v>
      </c>
      <c r="W2058" s="499">
        <v>1.7400406000000002</v>
      </c>
    </row>
    <row r="2059" spans="1:23" customFormat="1" x14ac:dyDescent="0.3">
      <c r="A2059" s="225" t="s">
        <v>1399</v>
      </c>
      <c r="B2059" s="496" t="s">
        <v>1345</v>
      </c>
      <c r="C2059" s="496" t="s">
        <v>593</v>
      </c>
      <c r="D2059" s="496" t="s">
        <v>546</v>
      </c>
      <c r="E2059" s="497">
        <v>299.62178</v>
      </c>
      <c r="F2059" s="498">
        <v>0</v>
      </c>
      <c r="G2059" s="498">
        <v>0</v>
      </c>
      <c r="H2059" s="498">
        <v>0</v>
      </c>
      <c r="I2059" s="498">
        <v>0</v>
      </c>
      <c r="J2059" s="498">
        <v>3.4743903797647821E-3</v>
      </c>
      <c r="K2059" s="498">
        <v>1.3832906272701535E-3</v>
      </c>
      <c r="L2059" s="498">
        <v>0</v>
      </c>
      <c r="M2059" s="498">
        <v>2.7795136922289163E-2</v>
      </c>
      <c r="N2059" s="498">
        <v>9.2219817931793874E-3</v>
      </c>
      <c r="O2059" s="499">
        <v>0</v>
      </c>
      <c r="P2059" s="499">
        <v>0</v>
      </c>
      <c r="Q2059" s="499">
        <v>0</v>
      </c>
      <c r="R2059" s="499">
        <v>0</v>
      </c>
      <c r="S2059" s="499">
        <v>1.0410030299999999</v>
      </c>
      <c r="T2059" s="499">
        <v>0.41446399999999994</v>
      </c>
      <c r="U2059" s="499">
        <v>0</v>
      </c>
      <c r="V2059" s="499">
        <v>8.3280284000000009</v>
      </c>
      <c r="W2059" s="499">
        <v>2.7631066</v>
      </c>
    </row>
    <row r="2060" spans="1:23" customFormat="1" x14ac:dyDescent="0.3">
      <c r="A2060" s="225" t="s">
        <v>1400</v>
      </c>
      <c r="B2060" s="496" t="s">
        <v>1345</v>
      </c>
      <c r="C2060" s="496" t="s">
        <v>593</v>
      </c>
      <c r="D2060" s="496" t="s">
        <v>548</v>
      </c>
      <c r="E2060" s="497">
        <v>180.97604999999999</v>
      </c>
      <c r="F2060" s="498">
        <v>0</v>
      </c>
      <c r="G2060" s="498">
        <v>0</v>
      </c>
      <c r="H2060" s="498">
        <v>0</v>
      </c>
      <c r="I2060" s="498">
        <v>0</v>
      </c>
      <c r="J2060" s="498">
        <v>3.4743807260684493E-3</v>
      </c>
      <c r="K2060" s="498">
        <v>1.3832896673344347E-3</v>
      </c>
      <c r="L2060" s="498">
        <v>0</v>
      </c>
      <c r="M2060" s="498">
        <v>2.7795034757361545E-2</v>
      </c>
      <c r="N2060" s="498">
        <v>9.2219633481888906E-3</v>
      </c>
      <c r="O2060" s="499">
        <v>0</v>
      </c>
      <c r="P2060" s="499">
        <v>0</v>
      </c>
      <c r="Q2060" s="499">
        <v>0</v>
      </c>
      <c r="R2060" s="499">
        <v>0</v>
      </c>
      <c r="S2060" s="499">
        <v>0.62877969999999994</v>
      </c>
      <c r="T2060" s="499">
        <v>0.25034230000000002</v>
      </c>
      <c r="U2060" s="499">
        <v>0</v>
      </c>
      <c r="V2060" s="499">
        <v>5.0302356000000001</v>
      </c>
      <c r="W2060" s="499">
        <v>1.6689544999999999</v>
      </c>
    </row>
    <row r="2061" spans="1:23" customFormat="1" x14ac:dyDescent="0.3">
      <c r="A2061" s="225" t="s">
        <v>1401</v>
      </c>
      <c r="B2061" s="496" t="s">
        <v>1345</v>
      </c>
      <c r="C2061" s="496" t="s">
        <v>593</v>
      </c>
      <c r="D2061" s="496" t="s">
        <v>550</v>
      </c>
      <c r="E2061" s="497">
        <v>193.45610000000002</v>
      </c>
      <c r="F2061" s="498">
        <v>0</v>
      </c>
      <c r="G2061" s="498">
        <v>0</v>
      </c>
      <c r="H2061" s="498">
        <v>0</v>
      </c>
      <c r="I2061" s="498">
        <v>0</v>
      </c>
      <c r="J2061" s="498">
        <v>3.4743832838561302E-3</v>
      </c>
      <c r="K2061" s="498">
        <v>1.3832892320273175E-3</v>
      </c>
      <c r="L2061" s="498">
        <v>0</v>
      </c>
      <c r="M2061" s="498">
        <v>2.7795044457114559E-2</v>
      </c>
      <c r="N2061" s="498">
        <v>9.2219583667819197E-3</v>
      </c>
      <c r="O2061" s="499">
        <v>0</v>
      </c>
      <c r="P2061" s="499">
        <v>0</v>
      </c>
      <c r="Q2061" s="499">
        <v>0</v>
      </c>
      <c r="R2061" s="499">
        <v>0</v>
      </c>
      <c r="S2061" s="499">
        <v>0.67214063999999996</v>
      </c>
      <c r="T2061" s="499">
        <v>0.26760573999999998</v>
      </c>
      <c r="U2061" s="499">
        <v>0</v>
      </c>
      <c r="V2061" s="499">
        <v>5.3771209000000004</v>
      </c>
      <c r="W2061" s="499">
        <v>1.7840441</v>
      </c>
    </row>
    <row r="2062" spans="1:23" customFormat="1" x14ac:dyDescent="0.3">
      <c r="A2062" s="225" t="s">
        <v>1402</v>
      </c>
      <c r="B2062" s="496" t="s">
        <v>1345</v>
      </c>
      <c r="C2062" s="496" t="s">
        <v>593</v>
      </c>
      <c r="D2062" s="496" t="s">
        <v>552</v>
      </c>
      <c r="E2062" s="497">
        <v>206.65248000000003</v>
      </c>
      <c r="F2062" s="498">
        <v>0</v>
      </c>
      <c r="G2062" s="498">
        <v>0</v>
      </c>
      <c r="H2062" s="498">
        <v>0</v>
      </c>
      <c r="I2062" s="498">
        <v>0</v>
      </c>
      <c r="J2062" s="498">
        <v>3.4743914517744957E-3</v>
      </c>
      <c r="K2062" s="498">
        <v>1.3832932467106127E-3</v>
      </c>
      <c r="L2062" s="498">
        <v>0</v>
      </c>
      <c r="M2062" s="498">
        <v>2.7795121065084721E-2</v>
      </c>
      <c r="N2062" s="498">
        <v>9.2219832058149011E-3</v>
      </c>
      <c r="O2062" s="499">
        <v>0</v>
      </c>
      <c r="P2062" s="499">
        <v>0</v>
      </c>
      <c r="Q2062" s="499">
        <v>0</v>
      </c>
      <c r="R2062" s="499">
        <v>0</v>
      </c>
      <c r="S2062" s="499">
        <v>0.71799161</v>
      </c>
      <c r="T2062" s="499">
        <v>0.28586097999999999</v>
      </c>
      <c r="U2062" s="499">
        <v>0</v>
      </c>
      <c r="V2062" s="499">
        <v>5.7439306999999999</v>
      </c>
      <c r="W2062" s="499">
        <v>1.9057457</v>
      </c>
    </row>
    <row r="2063" spans="1:23" customFormat="1" x14ac:dyDescent="0.3">
      <c r="A2063" s="225" t="s">
        <v>1403</v>
      </c>
      <c r="B2063" s="496" t="s">
        <v>1345</v>
      </c>
      <c r="C2063" s="496" t="s">
        <v>593</v>
      </c>
      <c r="D2063" s="496" t="s">
        <v>554</v>
      </c>
      <c r="E2063" s="497">
        <v>217.34388000000001</v>
      </c>
      <c r="F2063" s="498">
        <v>0</v>
      </c>
      <c r="G2063" s="498">
        <v>0</v>
      </c>
      <c r="H2063" s="498">
        <v>0</v>
      </c>
      <c r="I2063" s="498">
        <v>0</v>
      </c>
      <c r="J2063" s="498">
        <v>3.474385062050056E-3</v>
      </c>
      <c r="K2063" s="498">
        <v>1.3832906636248509E-3</v>
      </c>
      <c r="L2063" s="498">
        <v>0</v>
      </c>
      <c r="M2063" s="498">
        <v>2.7795070190152121E-2</v>
      </c>
      <c r="N2063" s="498">
        <v>9.2219661303552681E-3</v>
      </c>
      <c r="O2063" s="499">
        <v>0</v>
      </c>
      <c r="P2063" s="499">
        <v>0</v>
      </c>
      <c r="Q2063" s="499">
        <v>0</v>
      </c>
      <c r="R2063" s="499">
        <v>0</v>
      </c>
      <c r="S2063" s="499">
        <v>0.75513633000000002</v>
      </c>
      <c r="T2063" s="499">
        <v>0.30064975999999999</v>
      </c>
      <c r="U2063" s="499">
        <v>0</v>
      </c>
      <c r="V2063" s="499">
        <v>6.0410884000000005</v>
      </c>
      <c r="W2063" s="499">
        <v>2.0043378999999999</v>
      </c>
    </row>
    <row r="2064" spans="1:23" customFormat="1" x14ac:dyDescent="0.3">
      <c r="A2064" s="225" t="s">
        <v>1404</v>
      </c>
      <c r="B2064" s="496" t="s">
        <v>1345</v>
      </c>
      <c r="C2064" s="496" t="s">
        <v>593</v>
      </c>
      <c r="D2064" s="496" t="s">
        <v>556</v>
      </c>
      <c r="E2064" s="497">
        <v>226.48963000000001</v>
      </c>
      <c r="F2064" s="498">
        <v>0</v>
      </c>
      <c r="G2064" s="498">
        <v>0</v>
      </c>
      <c r="H2064" s="498">
        <v>0</v>
      </c>
      <c r="I2064" s="498">
        <v>0</v>
      </c>
      <c r="J2064" s="498">
        <v>3.4743819396941041E-3</v>
      </c>
      <c r="K2064" s="498">
        <v>1.3832911025551148E-3</v>
      </c>
      <c r="L2064" s="498">
        <v>0</v>
      </c>
      <c r="M2064" s="498">
        <v>2.779508271526604E-2</v>
      </c>
      <c r="N2064" s="498">
        <v>9.2219665862847671E-3</v>
      </c>
      <c r="O2064" s="499">
        <v>0</v>
      </c>
      <c r="P2064" s="499">
        <v>0</v>
      </c>
      <c r="Q2064" s="499">
        <v>0</v>
      </c>
      <c r="R2064" s="499">
        <v>0</v>
      </c>
      <c r="S2064" s="499">
        <v>0.78691148</v>
      </c>
      <c r="T2064" s="499">
        <v>0.31330109</v>
      </c>
      <c r="U2064" s="499">
        <v>0</v>
      </c>
      <c r="V2064" s="499">
        <v>6.2952980000000007</v>
      </c>
      <c r="W2064" s="499">
        <v>2.0886798</v>
      </c>
    </row>
    <row r="2065" spans="1:23" customFormat="1" x14ac:dyDescent="0.3">
      <c r="A2065" s="225" t="s">
        <v>1405</v>
      </c>
      <c r="B2065" s="496" t="s">
        <v>1345</v>
      </c>
      <c r="C2065" s="496" t="s">
        <v>593</v>
      </c>
      <c r="D2065" s="496" t="s">
        <v>558</v>
      </c>
      <c r="E2065" s="497">
        <v>236.02181000000002</v>
      </c>
      <c r="F2065" s="498">
        <v>0</v>
      </c>
      <c r="G2065" s="498">
        <v>0</v>
      </c>
      <c r="H2065" s="498">
        <v>0</v>
      </c>
      <c r="I2065" s="498">
        <v>0</v>
      </c>
      <c r="J2065" s="498">
        <v>3.4743859900066014E-3</v>
      </c>
      <c r="K2065" s="498">
        <v>1.3832922474410309E-3</v>
      </c>
      <c r="L2065" s="498">
        <v>0</v>
      </c>
      <c r="M2065" s="498">
        <v>2.7795122832080642E-2</v>
      </c>
      <c r="N2065" s="498">
        <v>9.2219901203198125E-3</v>
      </c>
      <c r="O2065" s="499">
        <v>0</v>
      </c>
      <c r="P2065" s="499">
        <v>0</v>
      </c>
      <c r="Q2065" s="499">
        <v>0</v>
      </c>
      <c r="R2065" s="499">
        <v>0</v>
      </c>
      <c r="S2065" s="499">
        <v>0.82003087000000008</v>
      </c>
      <c r="T2065" s="499">
        <v>0.32648714000000001</v>
      </c>
      <c r="U2065" s="499">
        <v>0</v>
      </c>
      <c r="V2065" s="499">
        <v>6.5602551999999994</v>
      </c>
      <c r="W2065" s="499">
        <v>2.1765908</v>
      </c>
    </row>
    <row r="2066" spans="1:23" customFormat="1" x14ac:dyDescent="0.3">
      <c r="A2066" s="225" t="s">
        <v>1406</v>
      </c>
      <c r="B2066" s="496" t="s">
        <v>1345</v>
      </c>
      <c r="C2066" s="496" t="s">
        <v>626</v>
      </c>
      <c r="D2066" s="496" t="s">
        <v>627</v>
      </c>
      <c r="E2066" s="497" t="e">
        <v>#N/A</v>
      </c>
      <c r="F2066" s="498" t="e">
        <v>#N/A</v>
      </c>
      <c r="G2066" s="498" t="e">
        <v>#N/A</v>
      </c>
      <c r="H2066" s="498" t="e">
        <v>#N/A</v>
      </c>
      <c r="I2066" s="498" t="e">
        <v>#N/A</v>
      </c>
      <c r="J2066" s="498" t="e">
        <v>#N/A</v>
      </c>
      <c r="K2066" s="498" t="e">
        <v>#N/A</v>
      </c>
      <c r="L2066" s="498" t="e">
        <v>#N/A</v>
      </c>
      <c r="M2066" s="498" t="e">
        <v>#N/A</v>
      </c>
      <c r="N2066" s="498" t="e">
        <v>#N/A</v>
      </c>
      <c r="O2066" s="499" t="e">
        <v>#N/A</v>
      </c>
      <c r="P2066" s="499" t="e">
        <v>#N/A</v>
      </c>
      <c r="Q2066" s="499" t="e">
        <v>#N/A</v>
      </c>
      <c r="R2066" s="499" t="e">
        <v>#N/A</v>
      </c>
      <c r="S2066" s="499" t="e">
        <v>#N/A</v>
      </c>
      <c r="T2066" s="499" t="e">
        <v>#N/A</v>
      </c>
      <c r="U2066" s="499" t="e">
        <v>#N/A</v>
      </c>
      <c r="V2066" s="499" t="e">
        <v>#N/A</v>
      </c>
      <c r="W2066" s="499" t="e">
        <v>#N/A</v>
      </c>
    </row>
    <row r="2067" spans="1:23" customFormat="1" x14ac:dyDescent="0.3">
      <c r="A2067" s="225" t="s">
        <v>1407</v>
      </c>
      <c r="B2067" s="496" t="s">
        <v>1345</v>
      </c>
      <c r="C2067" s="496" t="s">
        <v>626</v>
      </c>
      <c r="D2067" s="496" t="s">
        <v>500</v>
      </c>
      <c r="E2067" s="497">
        <v>7.0529010000000003E-2</v>
      </c>
      <c r="F2067" s="498">
        <v>0</v>
      </c>
      <c r="G2067" s="498">
        <v>0</v>
      </c>
      <c r="H2067" s="498">
        <v>0</v>
      </c>
      <c r="I2067" s="498">
        <v>0</v>
      </c>
      <c r="J2067" s="498">
        <v>3.4982025126965481E-3</v>
      </c>
      <c r="K2067" s="498">
        <v>1.383290081627404E-3</v>
      </c>
      <c r="L2067" s="498">
        <v>0</v>
      </c>
      <c r="M2067" s="498">
        <v>2.7985597557657473E-2</v>
      </c>
      <c r="N2067" s="498">
        <v>9.2219868108172776E-3</v>
      </c>
      <c r="O2067" s="499">
        <v>0</v>
      </c>
      <c r="P2067" s="499">
        <v>0</v>
      </c>
      <c r="Q2067" s="499">
        <v>0</v>
      </c>
      <c r="R2067" s="499">
        <v>0</v>
      </c>
      <c r="S2067" s="499">
        <v>2.4672475999999998E-4</v>
      </c>
      <c r="T2067" s="499">
        <v>9.7562079999999991E-5</v>
      </c>
      <c r="U2067" s="499">
        <v>0</v>
      </c>
      <c r="V2067" s="499">
        <v>1.9737964899999997E-3</v>
      </c>
      <c r="W2067" s="499">
        <v>6.5041759999999991E-4</v>
      </c>
    </row>
    <row r="2068" spans="1:23" customFormat="1" x14ac:dyDescent="0.3">
      <c r="A2068" s="225" t="s">
        <v>1408</v>
      </c>
      <c r="B2068" s="496" t="s">
        <v>1345</v>
      </c>
      <c r="C2068" s="496" t="s">
        <v>626</v>
      </c>
      <c r="D2068" s="496" t="s">
        <v>502</v>
      </c>
      <c r="E2068" s="497">
        <v>1.5265382000000001E-2</v>
      </c>
      <c r="F2068" s="498">
        <v>0</v>
      </c>
      <c r="G2068" s="498">
        <v>0</v>
      </c>
      <c r="H2068" s="498">
        <v>0</v>
      </c>
      <c r="I2068" s="498">
        <v>0</v>
      </c>
      <c r="J2068" s="498">
        <v>3.4982081024896722E-3</v>
      </c>
      <c r="K2068" s="498">
        <v>1.383292340800905E-3</v>
      </c>
      <c r="L2068" s="498">
        <v>0</v>
      </c>
      <c r="M2068" s="498">
        <v>2.7985652111424397E-2</v>
      </c>
      <c r="N2068" s="498">
        <v>9.2219801640076853E-3</v>
      </c>
      <c r="O2068" s="499">
        <v>0</v>
      </c>
      <c r="P2068" s="499">
        <v>0</v>
      </c>
      <c r="Q2068" s="499">
        <v>0</v>
      </c>
      <c r="R2068" s="499">
        <v>0</v>
      </c>
      <c r="S2068" s="499">
        <v>5.3401483E-5</v>
      </c>
      <c r="T2068" s="499">
        <v>2.1116486000000002E-5</v>
      </c>
      <c r="U2068" s="499">
        <v>0</v>
      </c>
      <c r="V2068" s="499">
        <v>4.2721167000000002E-4</v>
      </c>
      <c r="W2068" s="499">
        <v>1.4077704999999999E-4</v>
      </c>
    </row>
    <row r="2069" spans="1:23" customFormat="1" x14ac:dyDescent="0.3">
      <c r="A2069" s="225" t="s">
        <v>1409</v>
      </c>
      <c r="B2069" s="496" t="s">
        <v>1345</v>
      </c>
      <c r="C2069" s="496" t="s">
        <v>626</v>
      </c>
      <c r="D2069" s="496" t="s">
        <v>504</v>
      </c>
      <c r="E2069" s="497">
        <v>1.4515040999999998E-2</v>
      </c>
      <c r="F2069" s="498">
        <v>0</v>
      </c>
      <c r="G2069" s="498">
        <v>0</v>
      </c>
      <c r="H2069" s="498">
        <v>0</v>
      </c>
      <c r="I2069" s="498">
        <v>0</v>
      </c>
      <c r="J2069" s="498">
        <v>3.49820210635299E-3</v>
      </c>
      <c r="K2069" s="498">
        <v>1.3832913734105196E-3</v>
      </c>
      <c r="L2069" s="498">
        <v>0</v>
      </c>
      <c r="M2069" s="498">
        <v>2.7985629527329622E-2</v>
      </c>
      <c r="N2069" s="498">
        <v>9.2220028865230234E-3</v>
      </c>
      <c r="O2069" s="499">
        <v>0</v>
      </c>
      <c r="P2069" s="499">
        <v>0</v>
      </c>
      <c r="Q2069" s="499">
        <v>0</v>
      </c>
      <c r="R2069" s="499">
        <v>0</v>
      </c>
      <c r="S2069" s="499">
        <v>5.0776546999999999E-5</v>
      </c>
      <c r="T2069" s="499">
        <v>2.0078530999999999E-5</v>
      </c>
      <c r="U2069" s="499">
        <v>0</v>
      </c>
      <c r="V2069" s="499">
        <v>4.0621256000000002E-4</v>
      </c>
      <c r="W2069" s="499">
        <v>1.3385775000000001E-4</v>
      </c>
    </row>
    <row r="2070" spans="1:23" customFormat="1" x14ac:dyDescent="0.3">
      <c r="A2070" s="225" t="s">
        <v>1410</v>
      </c>
      <c r="B2070" s="496" t="s">
        <v>1345</v>
      </c>
      <c r="C2070" s="496" t="s">
        <v>626</v>
      </c>
      <c r="D2070" s="496" t="s">
        <v>506</v>
      </c>
      <c r="E2070" s="497">
        <v>1.9051706999999998E-2</v>
      </c>
      <c r="F2070" s="498">
        <v>0</v>
      </c>
      <c r="G2070" s="498">
        <v>0</v>
      </c>
      <c r="H2070" s="498">
        <v>0</v>
      </c>
      <c r="I2070" s="498">
        <v>0</v>
      </c>
      <c r="J2070" s="498">
        <v>3.4982021820931858E-3</v>
      </c>
      <c r="K2070" s="498">
        <v>1.3832896443347572E-3</v>
      </c>
      <c r="L2070" s="498">
        <v>0</v>
      </c>
      <c r="M2070" s="498">
        <v>2.7985608848592938E-2</v>
      </c>
      <c r="N2070" s="498">
        <v>9.2219773272809637E-3</v>
      </c>
      <c r="O2070" s="499">
        <v>0</v>
      </c>
      <c r="P2070" s="499">
        <v>0</v>
      </c>
      <c r="Q2070" s="499">
        <v>0</v>
      </c>
      <c r="R2070" s="499">
        <v>0</v>
      </c>
      <c r="S2070" s="499">
        <v>6.664672300000001E-5</v>
      </c>
      <c r="T2070" s="499">
        <v>2.6354029000000001E-5</v>
      </c>
      <c r="U2070" s="499">
        <v>0</v>
      </c>
      <c r="V2070" s="499">
        <v>5.3317361999999997E-4</v>
      </c>
      <c r="W2070" s="499">
        <v>1.7569440999999999E-4</v>
      </c>
    </row>
    <row r="2071" spans="1:23" customFormat="1" x14ac:dyDescent="0.3">
      <c r="A2071" s="225" t="s">
        <v>1411</v>
      </c>
      <c r="B2071" s="496" t="s">
        <v>1345</v>
      </c>
      <c r="C2071" s="496" t="s">
        <v>626</v>
      </c>
      <c r="D2071" s="496" t="s">
        <v>508</v>
      </c>
      <c r="E2071" s="497">
        <v>1.9231465999999999E-2</v>
      </c>
      <c r="F2071" s="498">
        <v>0</v>
      </c>
      <c r="G2071" s="498">
        <v>0</v>
      </c>
      <c r="H2071" s="498">
        <v>0</v>
      </c>
      <c r="I2071" s="498">
        <v>0</v>
      </c>
      <c r="J2071" s="498">
        <v>3.4982011251768331E-3</v>
      </c>
      <c r="K2071" s="498">
        <v>1.3832887206830723E-3</v>
      </c>
      <c r="L2071" s="498">
        <v>0</v>
      </c>
      <c r="M2071" s="498">
        <v>2.7985599225768851E-2</v>
      </c>
      <c r="N2071" s="498">
        <v>9.221970909550006E-3</v>
      </c>
      <c r="O2071" s="499">
        <v>0</v>
      </c>
      <c r="P2071" s="499">
        <v>0</v>
      </c>
      <c r="Q2071" s="499">
        <v>0</v>
      </c>
      <c r="R2071" s="499">
        <v>0</v>
      </c>
      <c r="S2071" s="499">
        <v>6.7275536000000008E-5</v>
      </c>
      <c r="T2071" s="499">
        <v>2.6602670000000003E-5</v>
      </c>
      <c r="U2071" s="499">
        <v>0</v>
      </c>
      <c r="V2071" s="499">
        <v>5.3820409999999995E-4</v>
      </c>
      <c r="W2071" s="499">
        <v>1.7735202000000001E-4</v>
      </c>
    </row>
    <row r="2072" spans="1:23" customFormat="1" x14ac:dyDescent="0.3">
      <c r="A2072" s="225" t="s">
        <v>1412</v>
      </c>
      <c r="B2072" s="496" t="s">
        <v>1345</v>
      </c>
      <c r="C2072" s="496" t="s">
        <v>626</v>
      </c>
      <c r="D2072" s="496" t="s">
        <v>510</v>
      </c>
      <c r="E2072" s="497">
        <v>3.4343079000000006E-2</v>
      </c>
      <c r="F2072" s="498">
        <v>0</v>
      </c>
      <c r="G2072" s="498">
        <v>0</v>
      </c>
      <c r="H2072" s="498">
        <v>0</v>
      </c>
      <c r="I2072" s="498">
        <v>0</v>
      </c>
      <c r="J2072" s="498">
        <v>3.4982228297002721E-3</v>
      </c>
      <c r="K2072" s="498">
        <v>1.3832939673230811E-3</v>
      </c>
      <c r="L2072" s="498">
        <v>0</v>
      </c>
      <c r="M2072" s="498">
        <v>2.7985695749644341E-2</v>
      </c>
      <c r="N2072" s="498">
        <v>9.2220033620165499E-3</v>
      </c>
      <c r="O2072" s="499">
        <v>0</v>
      </c>
      <c r="P2072" s="499">
        <v>0</v>
      </c>
      <c r="Q2072" s="499">
        <v>0</v>
      </c>
      <c r="R2072" s="499">
        <v>0</v>
      </c>
      <c r="S2072" s="499">
        <v>1.2013974300000001E-4</v>
      </c>
      <c r="T2072" s="499">
        <v>4.7506573999999999E-5</v>
      </c>
      <c r="U2072" s="499">
        <v>0</v>
      </c>
      <c r="V2072" s="499">
        <v>9.6111495999999996E-4</v>
      </c>
      <c r="W2072" s="499">
        <v>3.1671199000000001E-4</v>
      </c>
    </row>
    <row r="2073" spans="1:23" customFormat="1" x14ac:dyDescent="0.3">
      <c r="A2073" s="225" t="s">
        <v>1413</v>
      </c>
      <c r="B2073" s="496" t="s">
        <v>1345</v>
      </c>
      <c r="C2073" s="496" t="s">
        <v>626</v>
      </c>
      <c r="D2073" s="496" t="s">
        <v>512</v>
      </c>
      <c r="E2073" s="497">
        <v>4.368503E-2</v>
      </c>
      <c r="F2073" s="498">
        <v>0</v>
      </c>
      <c r="G2073" s="498">
        <v>0</v>
      </c>
      <c r="H2073" s="498">
        <v>0</v>
      </c>
      <c r="I2073" s="498">
        <v>0</v>
      </c>
      <c r="J2073" s="498">
        <v>3.4982119504095564E-3</v>
      </c>
      <c r="K2073" s="498">
        <v>1.3832917134313518E-3</v>
      </c>
      <c r="L2073" s="498">
        <v>0</v>
      </c>
      <c r="M2073" s="498">
        <v>2.7985694641848708E-2</v>
      </c>
      <c r="N2073" s="498">
        <v>9.2219790166104959E-3</v>
      </c>
      <c r="O2073" s="499">
        <v>0</v>
      </c>
      <c r="P2073" s="499">
        <v>0</v>
      </c>
      <c r="Q2073" s="499">
        <v>0</v>
      </c>
      <c r="R2073" s="499">
        <v>0</v>
      </c>
      <c r="S2073" s="499">
        <v>1.5281949399999998E-4</v>
      </c>
      <c r="T2073" s="499">
        <v>6.0429140000000003E-5</v>
      </c>
      <c r="U2073" s="499">
        <v>0</v>
      </c>
      <c r="V2073" s="499">
        <v>1.22255591E-3</v>
      </c>
      <c r="W2073" s="499">
        <v>4.0286243E-4</v>
      </c>
    </row>
    <row r="2074" spans="1:23" customFormat="1" x14ac:dyDescent="0.3">
      <c r="A2074" s="225" t="s">
        <v>1414</v>
      </c>
      <c r="B2074" s="496" t="s">
        <v>1345</v>
      </c>
      <c r="C2074" s="496" t="s">
        <v>626</v>
      </c>
      <c r="D2074" s="496" t="s">
        <v>514</v>
      </c>
      <c r="E2074" s="497">
        <v>4.2664679999999996E-2</v>
      </c>
      <c r="F2074" s="498">
        <v>0</v>
      </c>
      <c r="G2074" s="498">
        <v>0</v>
      </c>
      <c r="H2074" s="498">
        <v>0</v>
      </c>
      <c r="I2074" s="498">
        <v>0</v>
      </c>
      <c r="J2074" s="498">
        <v>3.498223682915236E-3</v>
      </c>
      <c r="K2074" s="498">
        <v>1.3832936283595706E-3</v>
      </c>
      <c r="L2074" s="498">
        <v>0</v>
      </c>
      <c r="M2074" s="498">
        <v>2.7985790353988359E-2</v>
      </c>
      <c r="N2074" s="498">
        <v>9.2220115092859021E-3</v>
      </c>
      <c r="O2074" s="499">
        <v>0</v>
      </c>
      <c r="P2074" s="499">
        <v>0</v>
      </c>
      <c r="Q2074" s="499">
        <v>0</v>
      </c>
      <c r="R2074" s="499">
        <v>0</v>
      </c>
      <c r="S2074" s="499">
        <v>1.4925059400000001E-4</v>
      </c>
      <c r="T2074" s="499">
        <v>5.9017780000000001E-5</v>
      </c>
      <c r="U2074" s="499">
        <v>0</v>
      </c>
      <c r="V2074" s="499">
        <v>1.1940047899999999E-3</v>
      </c>
      <c r="W2074" s="499">
        <v>3.9345417000000003E-4</v>
      </c>
    </row>
    <row r="2075" spans="1:23" customFormat="1" x14ac:dyDescent="0.3">
      <c r="A2075" s="225" t="s">
        <v>1415</v>
      </c>
      <c r="B2075" s="496" t="s">
        <v>1345</v>
      </c>
      <c r="C2075" s="496" t="s">
        <v>626</v>
      </c>
      <c r="D2075" s="496" t="s">
        <v>516</v>
      </c>
      <c r="E2075" s="497">
        <v>4.8539840000000001E-2</v>
      </c>
      <c r="F2075" s="498">
        <v>0</v>
      </c>
      <c r="G2075" s="498">
        <v>0</v>
      </c>
      <c r="H2075" s="498">
        <v>0</v>
      </c>
      <c r="I2075" s="498">
        <v>0</v>
      </c>
      <c r="J2075" s="498">
        <v>3.4982092648018618E-3</v>
      </c>
      <c r="K2075" s="498">
        <v>1.3832909214369063E-3</v>
      </c>
      <c r="L2075" s="498">
        <v>0</v>
      </c>
      <c r="M2075" s="498">
        <v>2.7985631596643086E-2</v>
      </c>
      <c r="N2075" s="498">
        <v>9.2219854865611423E-3</v>
      </c>
      <c r="O2075" s="499">
        <v>0</v>
      </c>
      <c r="P2075" s="499">
        <v>0</v>
      </c>
      <c r="Q2075" s="499">
        <v>0</v>
      </c>
      <c r="R2075" s="499">
        <v>0</v>
      </c>
      <c r="S2075" s="499">
        <v>1.69802518E-4</v>
      </c>
      <c r="T2075" s="499">
        <v>6.7144720000000002E-5</v>
      </c>
      <c r="U2075" s="499">
        <v>0</v>
      </c>
      <c r="V2075" s="499">
        <v>1.35841808E-3</v>
      </c>
      <c r="W2075" s="499">
        <v>4.4763370000000004E-4</v>
      </c>
    </row>
    <row r="2076" spans="1:23" customFormat="1" x14ac:dyDescent="0.3">
      <c r="A2076" s="225" t="s">
        <v>1416</v>
      </c>
      <c r="B2076" s="496" t="s">
        <v>1345</v>
      </c>
      <c r="C2076" s="496" t="s">
        <v>626</v>
      </c>
      <c r="D2076" s="496" t="s">
        <v>518</v>
      </c>
      <c r="E2076" s="497">
        <v>5.0983100000000003E-2</v>
      </c>
      <c r="F2076" s="498">
        <v>0</v>
      </c>
      <c r="G2076" s="498">
        <v>0</v>
      </c>
      <c r="H2076" s="498">
        <v>0</v>
      </c>
      <c r="I2076" s="498">
        <v>0</v>
      </c>
      <c r="J2076" s="498">
        <v>3.498213741416273E-3</v>
      </c>
      <c r="K2076" s="498">
        <v>1.3832917182360427E-3</v>
      </c>
      <c r="L2076" s="498">
        <v>0</v>
      </c>
      <c r="M2076" s="498">
        <v>2.7985748022383888E-2</v>
      </c>
      <c r="N2076" s="498">
        <v>9.2219847361184378E-3</v>
      </c>
      <c r="O2076" s="499">
        <v>0</v>
      </c>
      <c r="P2076" s="499">
        <v>0</v>
      </c>
      <c r="Q2076" s="499">
        <v>0</v>
      </c>
      <c r="R2076" s="499">
        <v>0</v>
      </c>
      <c r="S2076" s="499">
        <v>1.7834978100000001E-4</v>
      </c>
      <c r="T2076" s="499">
        <v>7.0524499999999999E-5</v>
      </c>
      <c r="U2076" s="499">
        <v>0</v>
      </c>
      <c r="V2076" s="499">
        <v>1.4268001900000001E-3</v>
      </c>
      <c r="W2076" s="499">
        <v>4.7016536999999997E-4</v>
      </c>
    </row>
    <row r="2077" spans="1:23" customFormat="1" x14ac:dyDescent="0.3">
      <c r="A2077" s="225" t="s">
        <v>1417</v>
      </c>
      <c r="B2077" s="496" t="s">
        <v>1345</v>
      </c>
      <c r="C2077" s="496" t="s">
        <v>626</v>
      </c>
      <c r="D2077" s="496" t="s">
        <v>520</v>
      </c>
      <c r="E2077" s="497">
        <v>6.4353339999999995E-2</v>
      </c>
      <c r="F2077" s="498">
        <v>0</v>
      </c>
      <c r="G2077" s="498">
        <v>0</v>
      </c>
      <c r="H2077" s="498">
        <v>0</v>
      </c>
      <c r="I2077" s="498">
        <v>0</v>
      </c>
      <c r="J2077" s="498">
        <v>3.4982069306736838E-3</v>
      </c>
      <c r="K2077" s="498">
        <v>1.3832919938576614E-3</v>
      </c>
      <c r="L2077" s="498">
        <v>0</v>
      </c>
      <c r="M2077" s="498">
        <v>2.7985660107152172E-2</v>
      </c>
      <c r="N2077" s="498">
        <v>9.2219999770019722E-3</v>
      </c>
      <c r="O2077" s="499">
        <v>0</v>
      </c>
      <c r="P2077" s="499">
        <v>0</v>
      </c>
      <c r="Q2077" s="499">
        <v>0</v>
      </c>
      <c r="R2077" s="499">
        <v>0</v>
      </c>
      <c r="S2077" s="499">
        <v>2.251213E-4</v>
      </c>
      <c r="T2077" s="499">
        <v>8.9019459999999987E-5</v>
      </c>
      <c r="U2077" s="499">
        <v>0</v>
      </c>
      <c r="V2077" s="499">
        <v>1.8009707000000001E-3</v>
      </c>
      <c r="W2077" s="499">
        <v>5.9346650000000002E-4</v>
      </c>
    </row>
    <row r="2078" spans="1:23" customFormat="1" x14ac:dyDescent="0.3">
      <c r="A2078" s="225" t="s">
        <v>1418</v>
      </c>
      <c r="B2078" s="496" t="s">
        <v>1345</v>
      </c>
      <c r="C2078" s="496" t="s">
        <v>626</v>
      </c>
      <c r="D2078" s="496" t="s">
        <v>522</v>
      </c>
      <c r="E2078" s="497">
        <v>7.9426009999999991E-2</v>
      </c>
      <c r="F2078" s="498">
        <v>0</v>
      </c>
      <c r="G2078" s="498">
        <v>0</v>
      </c>
      <c r="H2078" s="498">
        <v>0</v>
      </c>
      <c r="I2078" s="498">
        <v>0</v>
      </c>
      <c r="J2078" s="498">
        <v>3.4982046813128347E-3</v>
      </c>
      <c r="K2078" s="498">
        <v>1.3832916950001647E-3</v>
      </c>
      <c r="L2078" s="498">
        <v>0</v>
      </c>
      <c r="M2078" s="498">
        <v>2.7985657343230511E-2</v>
      </c>
      <c r="N2078" s="498">
        <v>9.2219966733819315E-3</v>
      </c>
      <c r="O2078" s="499">
        <v>0</v>
      </c>
      <c r="P2078" s="499">
        <v>0</v>
      </c>
      <c r="Q2078" s="499">
        <v>0</v>
      </c>
      <c r="R2078" s="499">
        <v>0</v>
      </c>
      <c r="S2078" s="499">
        <v>2.7784844E-4</v>
      </c>
      <c r="T2078" s="499">
        <v>1.0986934000000001E-4</v>
      </c>
      <c r="U2078" s="499">
        <v>0</v>
      </c>
      <c r="V2078" s="499">
        <v>2.2227890999999998E-3</v>
      </c>
      <c r="W2078" s="499">
        <v>7.324664E-4</v>
      </c>
    </row>
    <row r="2079" spans="1:23" customFormat="1" x14ac:dyDescent="0.3">
      <c r="A2079" s="225" t="s">
        <v>1419</v>
      </c>
      <c r="B2079" s="496" t="s">
        <v>1345</v>
      </c>
      <c r="C2079" s="496" t="s">
        <v>626</v>
      </c>
      <c r="D2079" s="496" t="s">
        <v>524</v>
      </c>
      <c r="E2079" s="497">
        <v>0.12722934999999999</v>
      </c>
      <c r="F2079" s="498">
        <v>0</v>
      </c>
      <c r="G2079" s="498">
        <v>0</v>
      </c>
      <c r="H2079" s="498">
        <v>0</v>
      </c>
      <c r="I2079" s="498">
        <v>0</v>
      </c>
      <c r="J2079" s="498">
        <v>3.4982034412657146E-3</v>
      </c>
      <c r="K2079" s="498">
        <v>1.3832903335590414E-3</v>
      </c>
      <c r="L2079" s="498">
        <v>0</v>
      </c>
      <c r="M2079" s="498">
        <v>2.7985610238518081E-2</v>
      </c>
      <c r="N2079" s="498">
        <v>9.2219916237880652E-3</v>
      </c>
      <c r="O2079" s="499">
        <v>0</v>
      </c>
      <c r="P2079" s="499">
        <v>0</v>
      </c>
      <c r="Q2079" s="499">
        <v>0</v>
      </c>
      <c r="R2079" s="499">
        <v>0</v>
      </c>
      <c r="S2079" s="499">
        <v>4.4507415E-4</v>
      </c>
      <c r="T2079" s="499">
        <v>1.7599513000000002E-4</v>
      </c>
      <c r="U2079" s="499">
        <v>0</v>
      </c>
      <c r="V2079" s="499">
        <v>3.5605910000000001E-3</v>
      </c>
      <c r="W2079" s="499">
        <v>1.1733080000000001E-3</v>
      </c>
    </row>
    <row r="2080" spans="1:23" customFormat="1" x14ac:dyDescent="0.3">
      <c r="A2080" s="225" t="s">
        <v>1420</v>
      </c>
      <c r="B2080" s="496" t="s">
        <v>1345</v>
      </c>
      <c r="C2080" s="496" t="s">
        <v>626</v>
      </c>
      <c r="D2080" s="496" t="s">
        <v>526</v>
      </c>
      <c r="E2080" s="497">
        <v>0.18150021000000002</v>
      </c>
      <c r="F2080" s="498">
        <v>0</v>
      </c>
      <c r="G2080" s="498">
        <v>0</v>
      </c>
      <c r="H2080" s="498">
        <v>0</v>
      </c>
      <c r="I2080" s="498">
        <v>0</v>
      </c>
      <c r="J2080" s="498">
        <v>3.498199809245399E-3</v>
      </c>
      <c r="K2080" s="498">
        <v>1.3832863333877131E-3</v>
      </c>
      <c r="L2080" s="498">
        <v>0</v>
      </c>
      <c r="M2080" s="498">
        <v>2.7985621614432288E-2</v>
      </c>
      <c r="N2080" s="498">
        <v>9.2219761068045043E-3</v>
      </c>
      <c r="O2080" s="499">
        <v>0</v>
      </c>
      <c r="P2080" s="499">
        <v>0</v>
      </c>
      <c r="Q2080" s="499">
        <v>0</v>
      </c>
      <c r="R2080" s="499">
        <v>0</v>
      </c>
      <c r="S2080" s="499">
        <v>6.3492399999999993E-4</v>
      </c>
      <c r="T2080" s="499">
        <v>2.5106675999999998E-4</v>
      </c>
      <c r="U2080" s="499">
        <v>0</v>
      </c>
      <c r="V2080" s="499">
        <v>5.0793962E-3</v>
      </c>
      <c r="W2080" s="499">
        <v>1.6737906000000001E-3</v>
      </c>
    </row>
    <row r="2081" spans="1:23" customFormat="1" x14ac:dyDescent="0.3">
      <c r="A2081" s="225" t="s">
        <v>1421</v>
      </c>
      <c r="B2081" s="496" t="s">
        <v>1345</v>
      </c>
      <c r="C2081" s="496" t="s">
        <v>626</v>
      </c>
      <c r="D2081" s="496" t="s">
        <v>528</v>
      </c>
      <c r="E2081" s="497">
        <v>0.13055736000000001</v>
      </c>
      <c r="F2081" s="498">
        <v>0</v>
      </c>
      <c r="G2081" s="498">
        <v>0</v>
      </c>
      <c r="H2081" s="498">
        <v>0</v>
      </c>
      <c r="I2081" s="498">
        <v>0</v>
      </c>
      <c r="J2081" s="498">
        <v>3.4982066886156396E-3</v>
      </c>
      <c r="K2081" s="498">
        <v>1.3832929832527248E-3</v>
      </c>
      <c r="L2081" s="498">
        <v>0</v>
      </c>
      <c r="M2081" s="498">
        <v>2.7985653968493236E-2</v>
      </c>
      <c r="N2081" s="498">
        <v>9.221989476502896E-3</v>
      </c>
      <c r="O2081" s="499">
        <v>0</v>
      </c>
      <c r="P2081" s="499">
        <v>0</v>
      </c>
      <c r="Q2081" s="499">
        <v>0</v>
      </c>
      <c r="R2081" s="499">
        <v>0</v>
      </c>
      <c r="S2081" s="499">
        <v>4.5671663E-4</v>
      </c>
      <c r="T2081" s="499">
        <v>1.8059907999999999E-4</v>
      </c>
      <c r="U2081" s="499">
        <v>0</v>
      </c>
      <c r="V2081" s="499">
        <v>3.6537331000000002E-3</v>
      </c>
      <c r="W2081" s="499">
        <v>1.2039986000000002E-3</v>
      </c>
    </row>
    <row r="2082" spans="1:23" customFormat="1" x14ac:dyDescent="0.3">
      <c r="A2082" s="225" t="s">
        <v>1422</v>
      </c>
      <c r="B2082" s="496" t="s">
        <v>1345</v>
      </c>
      <c r="C2082" s="496" t="s">
        <v>626</v>
      </c>
      <c r="D2082" s="496" t="s">
        <v>530</v>
      </c>
      <c r="E2082" s="497">
        <v>0.13908029</v>
      </c>
      <c r="F2082" s="498">
        <v>0</v>
      </c>
      <c r="G2082" s="498">
        <v>0</v>
      </c>
      <c r="H2082" s="498">
        <v>0</v>
      </c>
      <c r="I2082" s="498">
        <v>0</v>
      </c>
      <c r="J2082" s="498">
        <v>3.4982068271499868E-3</v>
      </c>
      <c r="K2082" s="498">
        <v>1.3832942108475616E-3</v>
      </c>
      <c r="L2082" s="498">
        <v>0</v>
      </c>
      <c r="M2082" s="498">
        <v>2.7985658499849263E-2</v>
      </c>
      <c r="N2082" s="498">
        <v>9.2219932817223793E-3</v>
      </c>
      <c r="O2082" s="499">
        <v>0</v>
      </c>
      <c r="P2082" s="499">
        <v>0</v>
      </c>
      <c r="Q2082" s="499">
        <v>0</v>
      </c>
      <c r="R2082" s="499">
        <v>0</v>
      </c>
      <c r="S2082" s="499">
        <v>4.8653162000000002E-4</v>
      </c>
      <c r="T2082" s="499">
        <v>1.9238896E-4</v>
      </c>
      <c r="U2082" s="499">
        <v>0</v>
      </c>
      <c r="V2082" s="499">
        <v>3.8922535000000002E-3</v>
      </c>
      <c r="W2082" s="499">
        <v>1.2825975000000001E-3</v>
      </c>
    </row>
    <row r="2083" spans="1:23" customFormat="1" x14ac:dyDescent="0.3">
      <c r="A2083" s="225" t="s">
        <v>1423</v>
      </c>
      <c r="B2083" s="496" t="s">
        <v>1345</v>
      </c>
      <c r="C2083" s="496" t="s">
        <v>626</v>
      </c>
      <c r="D2083" s="496" t="s">
        <v>532</v>
      </c>
      <c r="E2083" s="497">
        <v>0.15172422000000002</v>
      </c>
      <c r="F2083" s="498">
        <v>0</v>
      </c>
      <c r="G2083" s="498">
        <v>0</v>
      </c>
      <c r="H2083" s="498">
        <v>0</v>
      </c>
      <c r="I2083" s="498">
        <v>0</v>
      </c>
      <c r="J2083" s="498">
        <v>3.4982124146032845E-3</v>
      </c>
      <c r="K2083" s="498">
        <v>1.3832970767620357E-3</v>
      </c>
      <c r="L2083" s="498">
        <v>0</v>
      </c>
      <c r="M2083" s="498">
        <v>2.7985674271385277E-2</v>
      </c>
      <c r="N2083" s="498">
        <v>9.2220338980816639E-3</v>
      </c>
      <c r="O2083" s="499">
        <v>0</v>
      </c>
      <c r="P2083" s="499">
        <v>0</v>
      </c>
      <c r="Q2083" s="499">
        <v>0</v>
      </c>
      <c r="R2083" s="499">
        <v>0</v>
      </c>
      <c r="S2083" s="499">
        <v>5.3076355000000004E-4</v>
      </c>
      <c r="T2083" s="499">
        <v>2.0987967000000001E-4</v>
      </c>
      <c r="U2083" s="499">
        <v>0</v>
      </c>
      <c r="V2083" s="499">
        <v>4.2461045999999999E-3</v>
      </c>
      <c r="W2083" s="499">
        <v>1.3992059E-3</v>
      </c>
    </row>
    <row r="2084" spans="1:23" customFormat="1" x14ac:dyDescent="0.3">
      <c r="A2084" s="225" t="s">
        <v>1424</v>
      </c>
      <c r="B2084" s="496" t="s">
        <v>1345</v>
      </c>
      <c r="C2084" s="496" t="s">
        <v>626</v>
      </c>
      <c r="D2084" s="496" t="s">
        <v>534</v>
      </c>
      <c r="E2084" s="497">
        <v>0.25053380999999997</v>
      </c>
      <c r="F2084" s="498">
        <v>0</v>
      </c>
      <c r="G2084" s="498">
        <v>0</v>
      </c>
      <c r="H2084" s="498">
        <v>0</v>
      </c>
      <c r="I2084" s="498">
        <v>0</v>
      </c>
      <c r="J2084" s="498">
        <v>3.4982097226717627E-3</v>
      </c>
      <c r="K2084" s="498">
        <v>1.383291460741367E-3</v>
      </c>
      <c r="L2084" s="498">
        <v>0</v>
      </c>
      <c r="M2084" s="498">
        <v>2.7985701011771627E-2</v>
      </c>
      <c r="N2084" s="498">
        <v>9.2220091970820241E-3</v>
      </c>
      <c r="O2084" s="499">
        <v>0</v>
      </c>
      <c r="P2084" s="499">
        <v>0</v>
      </c>
      <c r="Q2084" s="499">
        <v>0</v>
      </c>
      <c r="R2084" s="499">
        <v>0</v>
      </c>
      <c r="S2084" s="499">
        <v>8.7641980999999993E-4</v>
      </c>
      <c r="T2084" s="499">
        <v>3.4656128000000002E-4</v>
      </c>
      <c r="U2084" s="499">
        <v>0</v>
      </c>
      <c r="V2084" s="499">
        <v>7.0113642999999996E-3</v>
      </c>
      <c r="W2084" s="499">
        <v>2.3104251000000001E-3</v>
      </c>
    </row>
    <row r="2085" spans="1:23" customFormat="1" x14ac:dyDescent="0.3">
      <c r="A2085" s="225" t="s">
        <v>1425</v>
      </c>
      <c r="B2085" s="496" t="s">
        <v>1345</v>
      </c>
      <c r="C2085" s="496" t="s">
        <v>626</v>
      </c>
      <c r="D2085" s="496" t="s">
        <v>536</v>
      </c>
      <c r="E2085" s="497">
        <v>0.6428256</v>
      </c>
      <c r="F2085" s="498">
        <v>0</v>
      </c>
      <c r="G2085" s="498">
        <v>0</v>
      </c>
      <c r="H2085" s="498">
        <v>0</v>
      </c>
      <c r="I2085" s="498">
        <v>0</v>
      </c>
      <c r="J2085" s="498">
        <v>3.4982083787577847E-3</v>
      </c>
      <c r="K2085" s="498">
        <v>1.3832918290746354E-3</v>
      </c>
      <c r="L2085" s="498">
        <v>0</v>
      </c>
      <c r="M2085" s="498">
        <v>2.7985578359044815E-2</v>
      </c>
      <c r="N2085" s="498">
        <v>9.2219973815604109E-3</v>
      </c>
      <c r="O2085" s="499">
        <v>0</v>
      </c>
      <c r="P2085" s="499">
        <v>0</v>
      </c>
      <c r="Q2085" s="499">
        <v>0</v>
      </c>
      <c r="R2085" s="499">
        <v>0</v>
      </c>
      <c r="S2085" s="499">
        <v>2.2487379000000001E-3</v>
      </c>
      <c r="T2085" s="499">
        <v>8.8921539999999998E-4</v>
      </c>
      <c r="U2085" s="499">
        <v>0</v>
      </c>
      <c r="V2085" s="499">
        <v>1.79898462E-2</v>
      </c>
      <c r="W2085" s="499">
        <v>5.9281359999999996E-3</v>
      </c>
    </row>
    <row r="2086" spans="1:23" customFormat="1" x14ac:dyDescent="0.3">
      <c r="A2086" s="225" t="s">
        <v>1426</v>
      </c>
      <c r="B2086" s="496" t="s">
        <v>1345</v>
      </c>
      <c r="C2086" s="496" t="s">
        <v>626</v>
      </c>
      <c r="D2086" s="496" t="s">
        <v>538</v>
      </c>
      <c r="E2086" s="497">
        <v>0.50731150000000003</v>
      </c>
      <c r="F2086" s="498">
        <v>0</v>
      </c>
      <c r="G2086" s="498">
        <v>0</v>
      </c>
      <c r="H2086" s="498">
        <v>0</v>
      </c>
      <c r="I2086" s="498">
        <v>0</v>
      </c>
      <c r="J2086" s="498">
        <v>3.4982095812927561E-3</v>
      </c>
      <c r="K2086" s="498">
        <v>1.3832929078091073E-3</v>
      </c>
      <c r="L2086" s="498">
        <v>0</v>
      </c>
      <c r="M2086" s="498">
        <v>2.7985717650792462E-2</v>
      </c>
      <c r="N2086" s="498">
        <v>9.2220002897627981E-3</v>
      </c>
      <c r="O2086" s="499">
        <v>0</v>
      </c>
      <c r="P2086" s="499">
        <v>0</v>
      </c>
      <c r="Q2086" s="499">
        <v>0</v>
      </c>
      <c r="R2086" s="499">
        <v>0</v>
      </c>
      <c r="S2086" s="499">
        <v>1.7746819500000001E-3</v>
      </c>
      <c r="T2086" s="499">
        <v>7.0176039999999998E-4</v>
      </c>
      <c r="U2086" s="499">
        <v>0</v>
      </c>
      <c r="V2086" s="499">
        <v>1.4197476400000001E-2</v>
      </c>
      <c r="W2086" s="499">
        <v>4.6784267999999997E-3</v>
      </c>
    </row>
    <row r="2087" spans="1:23" customFormat="1" x14ac:dyDescent="0.3">
      <c r="A2087" s="225" t="s">
        <v>1427</v>
      </c>
      <c r="B2087" s="496" t="s">
        <v>1345</v>
      </c>
      <c r="C2087" s="496" t="s">
        <v>626</v>
      </c>
      <c r="D2087" s="496" t="s">
        <v>540</v>
      </c>
      <c r="E2087" s="497">
        <v>25.504078999999997</v>
      </c>
      <c r="F2087" s="498">
        <v>0</v>
      </c>
      <c r="G2087" s="498">
        <v>0</v>
      </c>
      <c r="H2087" s="498">
        <v>0</v>
      </c>
      <c r="I2087" s="498">
        <v>0</v>
      </c>
      <c r="J2087" s="498">
        <v>3.4982112077052456E-3</v>
      </c>
      <c r="K2087" s="498">
        <v>1.3832940213210603E-3</v>
      </c>
      <c r="L2087" s="498">
        <v>0</v>
      </c>
      <c r="M2087" s="498">
        <v>2.7985662999240241E-2</v>
      </c>
      <c r="N2087" s="498">
        <v>9.2219856282596997E-3</v>
      </c>
      <c r="O2087" s="499">
        <v>0</v>
      </c>
      <c r="P2087" s="499">
        <v>0</v>
      </c>
      <c r="Q2087" s="499">
        <v>0</v>
      </c>
      <c r="R2087" s="499">
        <v>0</v>
      </c>
      <c r="S2087" s="499">
        <v>8.921865499999998E-2</v>
      </c>
      <c r="T2087" s="499">
        <v>3.5279640000000001E-2</v>
      </c>
      <c r="U2087" s="499">
        <v>0</v>
      </c>
      <c r="V2087" s="499">
        <v>0.71374855999999998</v>
      </c>
      <c r="W2087" s="499">
        <v>0.23519825</v>
      </c>
    </row>
    <row r="2088" spans="1:23" customFormat="1" x14ac:dyDescent="0.3">
      <c r="A2088" s="225" t="s">
        <v>1428</v>
      </c>
      <c r="B2088" s="496" t="s">
        <v>1345</v>
      </c>
      <c r="C2088" s="496" t="s">
        <v>626</v>
      </c>
      <c r="D2088" s="496" t="s">
        <v>542</v>
      </c>
      <c r="E2088" s="497">
        <v>36.958030000000001</v>
      </c>
      <c r="F2088" s="498">
        <v>0</v>
      </c>
      <c r="G2088" s="498">
        <v>0</v>
      </c>
      <c r="H2088" s="498">
        <v>0</v>
      </c>
      <c r="I2088" s="498">
        <v>0</v>
      </c>
      <c r="J2088" s="498">
        <v>3.49821508343383E-3</v>
      </c>
      <c r="K2088" s="498">
        <v>1.3832912630895101E-3</v>
      </c>
      <c r="L2088" s="498">
        <v>0</v>
      </c>
      <c r="M2088" s="498">
        <v>2.7985666984955641E-2</v>
      </c>
      <c r="N2088" s="498">
        <v>9.2219817993545641E-3</v>
      </c>
      <c r="O2088" s="499">
        <v>0</v>
      </c>
      <c r="P2088" s="499">
        <v>0</v>
      </c>
      <c r="Q2088" s="499">
        <v>0</v>
      </c>
      <c r="R2088" s="499">
        <v>0</v>
      </c>
      <c r="S2088" s="499">
        <v>0.129287138</v>
      </c>
      <c r="T2088" s="499">
        <v>5.1123720000000004E-2</v>
      </c>
      <c r="U2088" s="499">
        <v>0</v>
      </c>
      <c r="V2088" s="499">
        <v>1.0342951200000001</v>
      </c>
      <c r="W2088" s="499">
        <v>0.34082627999999998</v>
      </c>
    </row>
    <row r="2089" spans="1:23" customFormat="1" x14ac:dyDescent="0.3">
      <c r="A2089" s="225" t="s">
        <v>1429</v>
      </c>
      <c r="B2089" s="496" t="s">
        <v>1345</v>
      </c>
      <c r="C2089" s="496" t="s">
        <v>626</v>
      </c>
      <c r="D2089" s="496" t="s">
        <v>544</v>
      </c>
      <c r="E2089" s="497">
        <v>47.29204</v>
      </c>
      <c r="F2089" s="498">
        <v>0</v>
      </c>
      <c r="G2089" s="498">
        <v>0</v>
      </c>
      <c r="H2089" s="498">
        <v>0</v>
      </c>
      <c r="I2089" s="498">
        <v>0</v>
      </c>
      <c r="J2089" s="498">
        <v>3.4982000564999947E-3</v>
      </c>
      <c r="K2089" s="498">
        <v>1.3832892385272451E-3</v>
      </c>
      <c r="L2089" s="498">
        <v>0</v>
      </c>
      <c r="M2089" s="498">
        <v>2.7985558246165738E-2</v>
      </c>
      <c r="N2089" s="498">
        <v>9.2219758335652258E-3</v>
      </c>
      <c r="O2089" s="499">
        <v>0</v>
      </c>
      <c r="P2089" s="499">
        <v>0</v>
      </c>
      <c r="Q2089" s="499">
        <v>0</v>
      </c>
      <c r="R2089" s="499">
        <v>0</v>
      </c>
      <c r="S2089" s="499">
        <v>0.16543701700000002</v>
      </c>
      <c r="T2089" s="499">
        <v>6.5418570000000009E-2</v>
      </c>
      <c r="U2089" s="499">
        <v>0</v>
      </c>
      <c r="V2089" s="499">
        <v>1.32349414</v>
      </c>
      <c r="W2089" s="499">
        <v>0.43612604999999999</v>
      </c>
    </row>
    <row r="2090" spans="1:23" customFormat="1" x14ac:dyDescent="0.3">
      <c r="A2090" s="225" t="s">
        <v>1430</v>
      </c>
      <c r="B2090" s="496" t="s">
        <v>1345</v>
      </c>
      <c r="C2090" s="496" t="s">
        <v>626</v>
      </c>
      <c r="D2090" s="496" t="s">
        <v>546</v>
      </c>
      <c r="E2090" s="497">
        <v>75.102249999999998</v>
      </c>
      <c r="F2090" s="498">
        <v>0</v>
      </c>
      <c r="G2090" s="498">
        <v>0</v>
      </c>
      <c r="H2090" s="498">
        <v>0</v>
      </c>
      <c r="I2090" s="498">
        <v>0</v>
      </c>
      <c r="J2090" s="498">
        <v>3.4982058460299123E-3</v>
      </c>
      <c r="K2090" s="498">
        <v>1.3832914459952932E-3</v>
      </c>
      <c r="L2090" s="498">
        <v>0</v>
      </c>
      <c r="M2090" s="498">
        <v>2.7985671534474666E-2</v>
      </c>
      <c r="N2090" s="498">
        <v>9.2219753735740262E-3</v>
      </c>
      <c r="O2090" s="499">
        <v>0</v>
      </c>
      <c r="P2090" s="499">
        <v>0</v>
      </c>
      <c r="Q2090" s="499">
        <v>0</v>
      </c>
      <c r="R2090" s="499">
        <v>0</v>
      </c>
      <c r="S2090" s="499">
        <v>0.26272312999999997</v>
      </c>
      <c r="T2090" s="499">
        <v>0.1038883</v>
      </c>
      <c r="U2090" s="499">
        <v>0</v>
      </c>
      <c r="V2090" s="499">
        <v>2.1017869</v>
      </c>
      <c r="W2090" s="499">
        <v>0.6925910999999999</v>
      </c>
    </row>
    <row r="2091" spans="1:23" customFormat="1" x14ac:dyDescent="0.3">
      <c r="A2091" s="225" t="s">
        <v>1431</v>
      </c>
      <c r="B2091" s="496" t="s">
        <v>1345</v>
      </c>
      <c r="C2091" s="496" t="s">
        <v>626</v>
      </c>
      <c r="D2091" s="496" t="s">
        <v>548</v>
      </c>
      <c r="E2091" s="497">
        <v>45.302889999999998</v>
      </c>
      <c r="F2091" s="498">
        <v>0</v>
      </c>
      <c r="G2091" s="498">
        <v>0</v>
      </c>
      <c r="H2091" s="498">
        <v>0</v>
      </c>
      <c r="I2091" s="498">
        <v>0</v>
      </c>
      <c r="J2091" s="498">
        <v>3.4982039114943883E-3</v>
      </c>
      <c r="K2091" s="498">
        <v>1.3832925449126978E-3</v>
      </c>
      <c r="L2091" s="498">
        <v>0</v>
      </c>
      <c r="M2091" s="498">
        <v>2.798576293918556E-2</v>
      </c>
      <c r="N2091" s="498">
        <v>9.2219915771377947E-3</v>
      </c>
      <c r="O2091" s="499">
        <v>0</v>
      </c>
      <c r="P2091" s="499">
        <v>0</v>
      </c>
      <c r="Q2091" s="499">
        <v>0</v>
      </c>
      <c r="R2091" s="499">
        <v>0</v>
      </c>
      <c r="S2091" s="499">
        <v>0.158478747</v>
      </c>
      <c r="T2091" s="499">
        <v>6.2667150000000005E-2</v>
      </c>
      <c r="U2091" s="499">
        <v>0</v>
      </c>
      <c r="V2091" s="499">
        <v>1.2678359400000001</v>
      </c>
      <c r="W2091" s="499">
        <v>0.41778286999999997</v>
      </c>
    </row>
    <row r="2092" spans="1:23" customFormat="1" x14ac:dyDescent="0.3">
      <c r="A2092" s="225" t="s">
        <v>1432</v>
      </c>
      <c r="B2092" s="496" t="s">
        <v>1345</v>
      </c>
      <c r="C2092" s="496" t="s">
        <v>626</v>
      </c>
      <c r="D2092" s="496" t="s">
        <v>550</v>
      </c>
      <c r="E2092" s="497">
        <v>48.436239999999998</v>
      </c>
      <c r="F2092" s="498">
        <v>0</v>
      </c>
      <c r="G2092" s="498">
        <v>0</v>
      </c>
      <c r="H2092" s="498">
        <v>0</v>
      </c>
      <c r="I2092" s="498">
        <v>0</v>
      </c>
      <c r="J2092" s="498">
        <v>3.4982130322254576E-3</v>
      </c>
      <c r="K2092" s="498">
        <v>1.3832886285145172E-3</v>
      </c>
      <c r="L2092" s="498">
        <v>0</v>
      </c>
      <c r="M2092" s="498">
        <v>2.798562212921565E-2</v>
      </c>
      <c r="N2092" s="498">
        <v>9.2219790388353845E-3</v>
      </c>
      <c r="O2092" s="499">
        <v>0</v>
      </c>
      <c r="P2092" s="499">
        <v>0</v>
      </c>
      <c r="Q2092" s="499">
        <v>0</v>
      </c>
      <c r="R2092" s="499">
        <v>0</v>
      </c>
      <c r="S2092" s="499">
        <v>0.169440286</v>
      </c>
      <c r="T2092" s="499">
        <v>6.70013E-2</v>
      </c>
      <c r="U2092" s="499">
        <v>0</v>
      </c>
      <c r="V2092" s="499">
        <v>1.3555183100000001</v>
      </c>
      <c r="W2092" s="499">
        <v>0.44667799000000002</v>
      </c>
    </row>
    <row r="2093" spans="1:23" customFormat="1" x14ac:dyDescent="0.3">
      <c r="A2093" s="225" t="s">
        <v>1433</v>
      </c>
      <c r="B2093" s="496" t="s">
        <v>1345</v>
      </c>
      <c r="C2093" s="496" t="s">
        <v>626</v>
      </c>
      <c r="D2093" s="496" t="s">
        <v>552</v>
      </c>
      <c r="E2093" s="497">
        <v>51.761369999999999</v>
      </c>
      <c r="F2093" s="498">
        <v>0</v>
      </c>
      <c r="G2093" s="498">
        <v>0</v>
      </c>
      <c r="H2093" s="498">
        <v>0</v>
      </c>
      <c r="I2093" s="498">
        <v>0</v>
      </c>
      <c r="J2093" s="498">
        <v>3.4982094175637162E-3</v>
      </c>
      <c r="K2093" s="498">
        <v>1.3832897004078524E-3</v>
      </c>
      <c r="L2093" s="498">
        <v>0</v>
      </c>
      <c r="M2093" s="498">
        <v>2.7985636585739524E-2</v>
      </c>
      <c r="N2093" s="498">
        <v>9.2219641790779495E-3</v>
      </c>
      <c r="O2093" s="499">
        <v>0</v>
      </c>
      <c r="P2093" s="499">
        <v>0</v>
      </c>
      <c r="Q2093" s="499">
        <v>0</v>
      </c>
      <c r="R2093" s="499">
        <v>0</v>
      </c>
      <c r="S2093" s="499">
        <v>0.18107211200000001</v>
      </c>
      <c r="T2093" s="499">
        <v>7.160097E-2</v>
      </c>
      <c r="U2093" s="499">
        <v>0</v>
      </c>
      <c r="V2093" s="499">
        <v>1.4485748900000002</v>
      </c>
      <c r="W2093" s="499">
        <v>0.47734150000000003</v>
      </c>
    </row>
    <row r="2094" spans="1:23" customFormat="1" x14ac:dyDescent="0.3">
      <c r="A2094" s="225" t="s">
        <v>1434</v>
      </c>
      <c r="B2094" s="496" t="s">
        <v>1345</v>
      </c>
      <c r="C2094" s="496" t="s">
        <v>626</v>
      </c>
      <c r="D2094" s="496" t="s">
        <v>554</v>
      </c>
      <c r="E2094" s="497">
        <v>54.441960000000002</v>
      </c>
      <c r="F2094" s="498">
        <v>0</v>
      </c>
      <c r="G2094" s="498">
        <v>0</v>
      </c>
      <c r="H2094" s="498">
        <v>0</v>
      </c>
      <c r="I2094" s="498">
        <v>0</v>
      </c>
      <c r="J2094" s="498">
        <v>3.4982021587760615E-3</v>
      </c>
      <c r="K2094" s="498">
        <v>1.3832896537890995E-3</v>
      </c>
      <c r="L2094" s="498">
        <v>0</v>
      </c>
      <c r="M2094" s="498">
        <v>2.7985688795921383E-2</v>
      </c>
      <c r="N2094" s="498">
        <v>9.2219808030423595E-3</v>
      </c>
      <c r="O2094" s="499">
        <v>0</v>
      </c>
      <c r="P2094" s="499">
        <v>0</v>
      </c>
      <c r="Q2094" s="499">
        <v>0</v>
      </c>
      <c r="R2094" s="499">
        <v>0</v>
      </c>
      <c r="S2094" s="499">
        <v>0.19044898199999999</v>
      </c>
      <c r="T2094" s="499">
        <v>7.5309000000000001E-2</v>
      </c>
      <c r="U2094" s="499">
        <v>0</v>
      </c>
      <c r="V2094" s="499">
        <v>1.5235957500000001</v>
      </c>
      <c r="W2094" s="499">
        <v>0.50206271000000002</v>
      </c>
    </row>
    <row r="2095" spans="1:23" customFormat="1" x14ac:dyDescent="0.3">
      <c r="A2095" s="225" t="s">
        <v>1435</v>
      </c>
      <c r="B2095" s="496" t="s">
        <v>1345</v>
      </c>
      <c r="C2095" s="496" t="s">
        <v>626</v>
      </c>
      <c r="D2095" s="496" t="s">
        <v>556</v>
      </c>
      <c r="E2095" s="497">
        <v>56.737169999999999</v>
      </c>
      <c r="F2095" s="498">
        <v>0</v>
      </c>
      <c r="G2095" s="498">
        <v>0</v>
      </c>
      <c r="H2095" s="498">
        <v>0</v>
      </c>
      <c r="I2095" s="498">
        <v>0</v>
      </c>
      <c r="J2095" s="498">
        <v>3.4982166893413966E-3</v>
      </c>
      <c r="K2095" s="498">
        <v>1.3832915882128064E-3</v>
      </c>
      <c r="L2095" s="498">
        <v>0</v>
      </c>
      <c r="M2095" s="498">
        <v>2.7985627763950867E-2</v>
      </c>
      <c r="N2095" s="498">
        <v>9.2219791716788135E-3</v>
      </c>
      <c r="O2095" s="499">
        <v>0</v>
      </c>
      <c r="P2095" s="499">
        <v>0</v>
      </c>
      <c r="Q2095" s="499">
        <v>0</v>
      </c>
      <c r="R2095" s="499">
        <v>0</v>
      </c>
      <c r="S2095" s="499">
        <v>0.19847891500000001</v>
      </c>
      <c r="T2095" s="499">
        <v>7.8484049999999986E-2</v>
      </c>
      <c r="U2095" s="499">
        <v>0</v>
      </c>
      <c r="V2095" s="499">
        <v>1.5878253200000001</v>
      </c>
      <c r="W2095" s="499">
        <v>0.52322900000000006</v>
      </c>
    </row>
    <row r="2096" spans="1:23" customFormat="1" x14ac:dyDescent="0.3">
      <c r="A2096" s="225" t="s">
        <v>1436</v>
      </c>
      <c r="B2096" s="496" t="s">
        <v>1345</v>
      </c>
      <c r="C2096" s="496" t="s">
        <v>626</v>
      </c>
      <c r="D2096" s="496" t="s">
        <v>558</v>
      </c>
      <c r="E2096" s="497">
        <v>59.137829999999994</v>
      </c>
      <c r="F2096" s="498">
        <v>0</v>
      </c>
      <c r="G2096" s="498">
        <v>0</v>
      </c>
      <c r="H2096" s="498">
        <v>0</v>
      </c>
      <c r="I2096" s="498">
        <v>0</v>
      </c>
      <c r="J2096" s="498">
        <v>3.4982083380468987E-3</v>
      </c>
      <c r="K2096" s="498">
        <v>1.3832932320986418E-3</v>
      </c>
      <c r="L2096" s="498">
        <v>0</v>
      </c>
      <c r="M2096" s="498">
        <v>2.7985768162274473E-2</v>
      </c>
      <c r="N2096" s="498">
        <v>9.2220073005722398E-3</v>
      </c>
      <c r="O2096" s="499">
        <v>0</v>
      </c>
      <c r="P2096" s="499">
        <v>0</v>
      </c>
      <c r="Q2096" s="499">
        <v>0</v>
      </c>
      <c r="R2096" s="499">
        <v>0</v>
      </c>
      <c r="S2096" s="499">
        <v>0.20687645000000002</v>
      </c>
      <c r="T2096" s="499">
        <v>8.180496000000001E-2</v>
      </c>
      <c r="U2096" s="499">
        <v>0</v>
      </c>
      <c r="V2096" s="499">
        <v>1.6550176000000001</v>
      </c>
      <c r="W2096" s="499">
        <v>0.54536949999999995</v>
      </c>
    </row>
    <row r="2097" spans="1:23" customFormat="1" x14ac:dyDescent="0.3">
      <c r="A2097" s="225" t="s">
        <v>1437</v>
      </c>
      <c r="B2097" s="496" t="s">
        <v>1345</v>
      </c>
      <c r="C2097" s="496" t="s">
        <v>936</v>
      </c>
      <c r="D2097" s="496" t="s">
        <v>937</v>
      </c>
      <c r="E2097" s="497" t="e">
        <v>#N/A</v>
      </c>
      <c r="F2097" s="498" t="e">
        <v>#N/A</v>
      </c>
      <c r="G2097" s="498" t="e">
        <v>#N/A</v>
      </c>
      <c r="H2097" s="498" t="e">
        <v>#N/A</v>
      </c>
      <c r="I2097" s="498" t="e">
        <v>#N/A</v>
      </c>
      <c r="J2097" s="498" t="e">
        <v>#N/A</v>
      </c>
      <c r="K2097" s="498" t="e">
        <v>#N/A</v>
      </c>
      <c r="L2097" s="498" t="e">
        <v>#N/A</v>
      </c>
      <c r="M2097" s="498" t="e">
        <v>#N/A</v>
      </c>
      <c r="N2097" s="498" t="e">
        <v>#N/A</v>
      </c>
      <c r="O2097" s="499" t="e">
        <v>#N/A</v>
      </c>
      <c r="P2097" s="499" t="e">
        <v>#N/A</v>
      </c>
      <c r="Q2097" s="499" t="e">
        <v>#N/A</v>
      </c>
      <c r="R2097" s="499" t="e">
        <v>#N/A</v>
      </c>
      <c r="S2097" s="499" t="e">
        <v>#N/A</v>
      </c>
      <c r="T2097" s="499" t="e">
        <v>#N/A</v>
      </c>
      <c r="U2097" s="499" t="e">
        <v>#N/A</v>
      </c>
      <c r="V2097" s="499" t="e">
        <v>#N/A</v>
      </c>
      <c r="W2097" s="499" t="e">
        <v>#N/A</v>
      </c>
    </row>
    <row r="2098" spans="1:23" customFormat="1" x14ac:dyDescent="0.3">
      <c r="A2098" s="225" t="s">
        <v>1438</v>
      </c>
      <c r="B2098" s="496" t="s">
        <v>1345</v>
      </c>
      <c r="C2098" s="496" t="s">
        <v>936</v>
      </c>
      <c r="D2098" s="496" t="s">
        <v>500</v>
      </c>
      <c r="E2098" s="497" t="e">
        <v>#N/A</v>
      </c>
      <c r="F2098" s="498" t="e">
        <v>#N/A</v>
      </c>
      <c r="G2098" s="498" t="e">
        <v>#N/A</v>
      </c>
      <c r="H2098" s="498" t="e">
        <v>#N/A</v>
      </c>
      <c r="I2098" s="498" t="e">
        <v>#N/A</v>
      </c>
      <c r="J2098" s="498" t="e">
        <v>#N/A</v>
      </c>
      <c r="K2098" s="498" t="e">
        <v>#N/A</v>
      </c>
      <c r="L2098" s="498" t="e">
        <v>#N/A</v>
      </c>
      <c r="M2098" s="498" t="e">
        <v>#N/A</v>
      </c>
      <c r="N2098" s="498" t="e">
        <v>#N/A</v>
      </c>
      <c r="O2098" s="499" t="e">
        <v>#N/A</v>
      </c>
      <c r="P2098" s="499" t="e">
        <v>#N/A</v>
      </c>
      <c r="Q2098" s="499" t="e">
        <v>#N/A</v>
      </c>
      <c r="R2098" s="499" t="e">
        <v>#N/A</v>
      </c>
      <c r="S2098" s="499" t="e">
        <v>#N/A</v>
      </c>
      <c r="T2098" s="499" t="e">
        <v>#N/A</v>
      </c>
      <c r="U2098" s="499" t="e">
        <v>#N/A</v>
      </c>
      <c r="V2098" s="499" t="e">
        <v>#N/A</v>
      </c>
      <c r="W2098" s="499" t="e">
        <v>#N/A</v>
      </c>
    </row>
    <row r="2099" spans="1:23" customFormat="1" x14ac:dyDescent="0.3">
      <c r="A2099" s="225" t="s">
        <v>1439</v>
      </c>
      <c r="B2099" s="496" t="s">
        <v>1345</v>
      </c>
      <c r="C2099" s="496" t="s">
        <v>936</v>
      </c>
      <c r="D2099" s="496" t="s">
        <v>502</v>
      </c>
      <c r="E2099" s="497" t="e">
        <v>#N/A</v>
      </c>
      <c r="F2099" s="498" t="e">
        <v>#N/A</v>
      </c>
      <c r="G2099" s="498" t="e">
        <v>#N/A</v>
      </c>
      <c r="H2099" s="498" t="e">
        <v>#N/A</v>
      </c>
      <c r="I2099" s="498" t="e">
        <v>#N/A</v>
      </c>
      <c r="J2099" s="498" t="e">
        <v>#N/A</v>
      </c>
      <c r="K2099" s="498" t="e">
        <v>#N/A</v>
      </c>
      <c r="L2099" s="498" t="e">
        <v>#N/A</v>
      </c>
      <c r="M2099" s="498" t="e">
        <v>#N/A</v>
      </c>
      <c r="N2099" s="498" t="e">
        <v>#N/A</v>
      </c>
      <c r="O2099" s="499" t="e">
        <v>#N/A</v>
      </c>
      <c r="P2099" s="499" t="e">
        <v>#N/A</v>
      </c>
      <c r="Q2099" s="499" t="e">
        <v>#N/A</v>
      </c>
      <c r="R2099" s="499" t="e">
        <v>#N/A</v>
      </c>
      <c r="S2099" s="499" t="e">
        <v>#N/A</v>
      </c>
      <c r="T2099" s="499" t="e">
        <v>#N/A</v>
      </c>
      <c r="U2099" s="499" t="e">
        <v>#N/A</v>
      </c>
      <c r="V2099" s="499" t="e">
        <v>#N/A</v>
      </c>
      <c r="W2099" s="499" t="e">
        <v>#N/A</v>
      </c>
    </row>
    <row r="2100" spans="1:23" customFormat="1" x14ac:dyDescent="0.3">
      <c r="A2100" s="225" t="s">
        <v>1440</v>
      </c>
      <c r="B2100" s="496" t="s">
        <v>1345</v>
      </c>
      <c r="C2100" s="496" t="s">
        <v>936</v>
      </c>
      <c r="D2100" s="496" t="s">
        <v>504</v>
      </c>
      <c r="E2100" s="497" t="e">
        <v>#N/A</v>
      </c>
      <c r="F2100" s="498" t="e">
        <v>#N/A</v>
      </c>
      <c r="G2100" s="498" t="e">
        <v>#N/A</v>
      </c>
      <c r="H2100" s="498" t="e">
        <v>#N/A</v>
      </c>
      <c r="I2100" s="498" t="e">
        <v>#N/A</v>
      </c>
      <c r="J2100" s="498" t="e">
        <v>#N/A</v>
      </c>
      <c r="K2100" s="498" t="e">
        <v>#N/A</v>
      </c>
      <c r="L2100" s="498" t="e">
        <v>#N/A</v>
      </c>
      <c r="M2100" s="498" t="e">
        <v>#N/A</v>
      </c>
      <c r="N2100" s="498" t="e">
        <v>#N/A</v>
      </c>
      <c r="O2100" s="499" t="e">
        <v>#N/A</v>
      </c>
      <c r="P2100" s="499" t="e">
        <v>#N/A</v>
      </c>
      <c r="Q2100" s="499" t="e">
        <v>#N/A</v>
      </c>
      <c r="R2100" s="499" t="e">
        <v>#N/A</v>
      </c>
      <c r="S2100" s="499" t="e">
        <v>#N/A</v>
      </c>
      <c r="T2100" s="499" t="e">
        <v>#N/A</v>
      </c>
      <c r="U2100" s="499" t="e">
        <v>#N/A</v>
      </c>
      <c r="V2100" s="499" t="e">
        <v>#N/A</v>
      </c>
      <c r="W2100" s="499" t="e">
        <v>#N/A</v>
      </c>
    </row>
    <row r="2101" spans="1:23" customFormat="1" x14ac:dyDescent="0.3">
      <c r="A2101" s="225" t="s">
        <v>1441</v>
      </c>
      <c r="B2101" s="496" t="s">
        <v>1345</v>
      </c>
      <c r="C2101" s="496" t="s">
        <v>936</v>
      </c>
      <c r="D2101" s="496" t="s">
        <v>506</v>
      </c>
      <c r="E2101" s="497" t="e">
        <v>#N/A</v>
      </c>
      <c r="F2101" s="498" t="e">
        <v>#N/A</v>
      </c>
      <c r="G2101" s="498" t="e">
        <v>#N/A</v>
      </c>
      <c r="H2101" s="498" t="e">
        <v>#N/A</v>
      </c>
      <c r="I2101" s="498" t="e">
        <v>#N/A</v>
      </c>
      <c r="J2101" s="498" t="e">
        <v>#N/A</v>
      </c>
      <c r="K2101" s="498" t="e">
        <v>#N/A</v>
      </c>
      <c r="L2101" s="498" t="e">
        <v>#N/A</v>
      </c>
      <c r="M2101" s="498" t="e">
        <v>#N/A</v>
      </c>
      <c r="N2101" s="498" t="e">
        <v>#N/A</v>
      </c>
      <c r="O2101" s="499" t="e">
        <v>#N/A</v>
      </c>
      <c r="P2101" s="499" t="e">
        <v>#N/A</v>
      </c>
      <c r="Q2101" s="499" t="e">
        <v>#N/A</v>
      </c>
      <c r="R2101" s="499" t="e">
        <v>#N/A</v>
      </c>
      <c r="S2101" s="499" t="e">
        <v>#N/A</v>
      </c>
      <c r="T2101" s="499" t="e">
        <v>#N/A</v>
      </c>
      <c r="U2101" s="499" t="e">
        <v>#N/A</v>
      </c>
      <c r="V2101" s="499" t="e">
        <v>#N/A</v>
      </c>
      <c r="W2101" s="499" t="e">
        <v>#N/A</v>
      </c>
    </row>
    <row r="2102" spans="1:23" customFormat="1" x14ac:dyDescent="0.3">
      <c r="A2102" s="225" t="s">
        <v>1442</v>
      </c>
      <c r="B2102" s="496" t="s">
        <v>1345</v>
      </c>
      <c r="C2102" s="496" t="s">
        <v>936</v>
      </c>
      <c r="D2102" s="496" t="s">
        <v>508</v>
      </c>
      <c r="E2102" s="497" t="e">
        <v>#N/A</v>
      </c>
      <c r="F2102" s="498" t="e">
        <v>#N/A</v>
      </c>
      <c r="G2102" s="498" t="e">
        <v>#N/A</v>
      </c>
      <c r="H2102" s="498" t="e">
        <v>#N/A</v>
      </c>
      <c r="I2102" s="498" t="e">
        <v>#N/A</v>
      </c>
      <c r="J2102" s="498" t="e">
        <v>#N/A</v>
      </c>
      <c r="K2102" s="498" t="e">
        <v>#N/A</v>
      </c>
      <c r="L2102" s="498" t="e">
        <v>#N/A</v>
      </c>
      <c r="M2102" s="498" t="e">
        <v>#N/A</v>
      </c>
      <c r="N2102" s="498" t="e">
        <v>#N/A</v>
      </c>
      <c r="O2102" s="499" t="e">
        <v>#N/A</v>
      </c>
      <c r="P2102" s="499" t="e">
        <v>#N/A</v>
      </c>
      <c r="Q2102" s="499" t="e">
        <v>#N/A</v>
      </c>
      <c r="R2102" s="499" t="e">
        <v>#N/A</v>
      </c>
      <c r="S2102" s="499" t="e">
        <v>#N/A</v>
      </c>
      <c r="T2102" s="499" t="e">
        <v>#N/A</v>
      </c>
      <c r="U2102" s="499" t="e">
        <v>#N/A</v>
      </c>
      <c r="V2102" s="499" t="e">
        <v>#N/A</v>
      </c>
      <c r="W2102" s="499" t="e">
        <v>#N/A</v>
      </c>
    </row>
    <row r="2103" spans="1:23" customFormat="1" x14ac:dyDescent="0.3">
      <c r="A2103" s="225" t="s">
        <v>1443</v>
      </c>
      <c r="B2103" s="496" t="s">
        <v>1345</v>
      </c>
      <c r="C2103" s="496" t="s">
        <v>936</v>
      </c>
      <c r="D2103" s="496" t="s">
        <v>510</v>
      </c>
      <c r="E2103" s="497" t="e">
        <v>#N/A</v>
      </c>
      <c r="F2103" s="498" t="e">
        <v>#N/A</v>
      </c>
      <c r="G2103" s="498" t="e">
        <v>#N/A</v>
      </c>
      <c r="H2103" s="498" t="e">
        <v>#N/A</v>
      </c>
      <c r="I2103" s="498" t="e">
        <v>#N/A</v>
      </c>
      <c r="J2103" s="498" t="e">
        <v>#N/A</v>
      </c>
      <c r="K2103" s="498" t="e">
        <v>#N/A</v>
      </c>
      <c r="L2103" s="498" t="e">
        <v>#N/A</v>
      </c>
      <c r="M2103" s="498" t="e">
        <v>#N/A</v>
      </c>
      <c r="N2103" s="498" t="e">
        <v>#N/A</v>
      </c>
      <c r="O2103" s="499" t="e">
        <v>#N/A</v>
      </c>
      <c r="P2103" s="499" t="e">
        <v>#N/A</v>
      </c>
      <c r="Q2103" s="499" t="e">
        <v>#N/A</v>
      </c>
      <c r="R2103" s="499" t="e">
        <v>#N/A</v>
      </c>
      <c r="S2103" s="499" t="e">
        <v>#N/A</v>
      </c>
      <c r="T2103" s="499" t="e">
        <v>#N/A</v>
      </c>
      <c r="U2103" s="499" t="e">
        <v>#N/A</v>
      </c>
      <c r="V2103" s="499" t="e">
        <v>#N/A</v>
      </c>
      <c r="W2103" s="499" t="e">
        <v>#N/A</v>
      </c>
    </row>
    <row r="2104" spans="1:23" customFormat="1" x14ac:dyDescent="0.3">
      <c r="A2104" s="225" t="s">
        <v>1444</v>
      </c>
      <c r="B2104" s="496" t="s">
        <v>1345</v>
      </c>
      <c r="C2104" s="496" t="s">
        <v>936</v>
      </c>
      <c r="D2104" s="496" t="s">
        <v>512</v>
      </c>
      <c r="E2104" s="497" t="e">
        <v>#N/A</v>
      </c>
      <c r="F2104" s="498" t="e">
        <v>#N/A</v>
      </c>
      <c r="G2104" s="498" t="e">
        <v>#N/A</v>
      </c>
      <c r="H2104" s="498" t="e">
        <v>#N/A</v>
      </c>
      <c r="I2104" s="498" t="e">
        <v>#N/A</v>
      </c>
      <c r="J2104" s="498" t="e">
        <v>#N/A</v>
      </c>
      <c r="K2104" s="498" t="e">
        <v>#N/A</v>
      </c>
      <c r="L2104" s="498" t="e">
        <v>#N/A</v>
      </c>
      <c r="M2104" s="498" t="e">
        <v>#N/A</v>
      </c>
      <c r="N2104" s="498" t="e">
        <v>#N/A</v>
      </c>
      <c r="O2104" s="499" t="e">
        <v>#N/A</v>
      </c>
      <c r="P2104" s="499" t="e">
        <v>#N/A</v>
      </c>
      <c r="Q2104" s="499" t="e">
        <v>#N/A</v>
      </c>
      <c r="R2104" s="499" t="e">
        <v>#N/A</v>
      </c>
      <c r="S2104" s="499" t="e">
        <v>#N/A</v>
      </c>
      <c r="T2104" s="499" t="e">
        <v>#N/A</v>
      </c>
      <c r="U2104" s="499" t="e">
        <v>#N/A</v>
      </c>
      <c r="V2104" s="499" t="e">
        <v>#N/A</v>
      </c>
      <c r="W2104" s="499" t="e">
        <v>#N/A</v>
      </c>
    </row>
    <row r="2105" spans="1:23" customFormat="1" x14ac:dyDescent="0.3">
      <c r="A2105" s="225" t="s">
        <v>1445</v>
      </c>
      <c r="B2105" s="496" t="s">
        <v>1345</v>
      </c>
      <c r="C2105" s="496" t="s">
        <v>936</v>
      </c>
      <c r="D2105" s="496" t="s">
        <v>514</v>
      </c>
      <c r="E2105" s="497" t="e">
        <v>#N/A</v>
      </c>
      <c r="F2105" s="498" t="e">
        <v>#N/A</v>
      </c>
      <c r="G2105" s="498" t="e">
        <v>#N/A</v>
      </c>
      <c r="H2105" s="498" t="e">
        <v>#N/A</v>
      </c>
      <c r="I2105" s="498" t="e">
        <v>#N/A</v>
      </c>
      <c r="J2105" s="498" t="e">
        <v>#N/A</v>
      </c>
      <c r="K2105" s="498" t="e">
        <v>#N/A</v>
      </c>
      <c r="L2105" s="498" t="e">
        <v>#N/A</v>
      </c>
      <c r="M2105" s="498" t="e">
        <v>#N/A</v>
      </c>
      <c r="N2105" s="498" t="e">
        <v>#N/A</v>
      </c>
      <c r="O2105" s="499" t="e">
        <v>#N/A</v>
      </c>
      <c r="P2105" s="499" t="e">
        <v>#N/A</v>
      </c>
      <c r="Q2105" s="499" t="e">
        <v>#N/A</v>
      </c>
      <c r="R2105" s="499" t="e">
        <v>#N/A</v>
      </c>
      <c r="S2105" s="499" t="e">
        <v>#N/A</v>
      </c>
      <c r="T2105" s="499" t="e">
        <v>#N/A</v>
      </c>
      <c r="U2105" s="499" t="e">
        <v>#N/A</v>
      </c>
      <c r="V2105" s="499" t="e">
        <v>#N/A</v>
      </c>
      <c r="W2105" s="499" t="e">
        <v>#N/A</v>
      </c>
    </row>
    <row r="2106" spans="1:23" customFormat="1" x14ac:dyDescent="0.3">
      <c r="A2106" s="225" t="s">
        <v>1446</v>
      </c>
      <c r="B2106" s="496" t="s">
        <v>1345</v>
      </c>
      <c r="C2106" s="496" t="s">
        <v>936</v>
      </c>
      <c r="D2106" s="496" t="s">
        <v>516</v>
      </c>
      <c r="E2106" s="497" t="e">
        <v>#N/A</v>
      </c>
      <c r="F2106" s="498" t="e">
        <v>#N/A</v>
      </c>
      <c r="G2106" s="498" t="e">
        <v>#N/A</v>
      </c>
      <c r="H2106" s="498" t="e">
        <v>#N/A</v>
      </c>
      <c r="I2106" s="498" t="e">
        <v>#N/A</v>
      </c>
      <c r="J2106" s="498" t="e">
        <v>#N/A</v>
      </c>
      <c r="K2106" s="498" t="e">
        <v>#N/A</v>
      </c>
      <c r="L2106" s="498" t="e">
        <v>#N/A</v>
      </c>
      <c r="M2106" s="498" t="e">
        <v>#N/A</v>
      </c>
      <c r="N2106" s="498" t="e">
        <v>#N/A</v>
      </c>
      <c r="O2106" s="499" t="e">
        <v>#N/A</v>
      </c>
      <c r="P2106" s="499" t="e">
        <v>#N/A</v>
      </c>
      <c r="Q2106" s="499" t="e">
        <v>#N/A</v>
      </c>
      <c r="R2106" s="499" t="e">
        <v>#N/A</v>
      </c>
      <c r="S2106" s="499" t="e">
        <v>#N/A</v>
      </c>
      <c r="T2106" s="499" t="e">
        <v>#N/A</v>
      </c>
      <c r="U2106" s="499" t="e">
        <v>#N/A</v>
      </c>
      <c r="V2106" s="499" t="e">
        <v>#N/A</v>
      </c>
      <c r="W2106" s="499" t="e">
        <v>#N/A</v>
      </c>
    </row>
    <row r="2107" spans="1:23" customFormat="1" x14ac:dyDescent="0.3">
      <c r="A2107" s="225" t="s">
        <v>1447</v>
      </c>
      <c r="B2107" s="496" t="s">
        <v>1345</v>
      </c>
      <c r="C2107" s="496" t="s">
        <v>936</v>
      </c>
      <c r="D2107" s="496" t="s">
        <v>518</v>
      </c>
      <c r="E2107" s="497" t="e">
        <v>#N/A</v>
      </c>
      <c r="F2107" s="498" t="e">
        <v>#N/A</v>
      </c>
      <c r="G2107" s="498" t="e">
        <v>#N/A</v>
      </c>
      <c r="H2107" s="498" t="e">
        <v>#N/A</v>
      </c>
      <c r="I2107" s="498" t="e">
        <v>#N/A</v>
      </c>
      <c r="J2107" s="498" t="e">
        <v>#N/A</v>
      </c>
      <c r="K2107" s="498" t="e">
        <v>#N/A</v>
      </c>
      <c r="L2107" s="498" t="e">
        <v>#N/A</v>
      </c>
      <c r="M2107" s="498" t="e">
        <v>#N/A</v>
      </c>
      <c r="N2107" s="498" t="e">
        <v>#N/A</v>
      </c>
      <c r="O2107" s="499" t="e">
        <v>#N/A</v>
      </c>
      <c r="P2107" s="499" t="e">
        <v>#N/A</v>
      </c>
      <c r="Q2107" s="499" t="e">
        <v>#N/A</v>
      </c>
      <c r="R2107" s="499" t="e">
        <v>#N/A</v>
      </c>
      <c r="S2107" s="499" t="e">
        <v>#N/A</v>
      </c>
      <c r="T2107" s="499" t="e">
        <v>#N/A</v>
      </c>
      <c r="U2107" s="499" t="e">
        <v>#N/A</v>
      </c>
      <c r="V2107" s="499" t="e">
        <v>#N/A</v>
      </c>
      <c r="W2107" s="499" t="e">
        <v>#N/A</v>
      </c>
    </row>
    <row r="2108" spans="1:23" customFormat="1" x14ac:dyDescent="0.3">
      <c r="A2108" s="225" t="s">
        <v>1448</v>
      </c>
      <c r="B2108" s="496" t="s">
        <v>1345</v>
      </c>
      <c r="C2108" s="496" t="s">
        <v>936</v>
      </c>
      <c r="D2108" s="496" t="s">
        <v>520</v>
      </c>
      <c r="E2108" s="497" t="e">
        <v>#N/A</v>
      </c>
      <c r="F2108" s="498" t="e">
        <v>#N/A</v>
      </c>
      <c r="G2108" s="498" t="e">
        <v>#N/A</v>
      </c>
      <c r="H2108" s="498" t="e">
        <v>#N/A</v>
      </c>
      <c r="I2108" s="498" t="e">
        <v>#N/A</v>
      </c>
      <c r="J2108" s="498" t="e">
        <v>#N/A</v>
      </c>
      <c r="K2108" s="498" t="e">
        <v>#N/A</v>
      </c>
      <c r="L2108" s="498" t="e">
        <v>#N/A</v>
      </c>
      <c r="M2108" s="498" t="e">
        <v>#N/A</v>
      </c>
      <c r="N2108" s="498" t="e">
        <v>#N/A</v>
      </c>
      <c r="O2108" s="499" t="e">
        <v>#N/A</v>
      </c>
      <c r="P2108" s="499" t="e">
        <v>#N/A</v>
      </c>
      <c r="Q2108" s="499" t="e">
        <v>#N/A</v>
      </c>
      <c r="R2108" s="499" t="e">
        <v>#N/A</v>
      </c>
      <c r="S2108" s="499" t="e">
        <v>#N/A</v>
      </c>
      <c r="T2108" s="499" t="e">
        <v>#N/A</v>
      </c>
      <c r="U2108" s="499" t="e">
        <v>#N/A</v>
      </c>
      <c r="V2108" s="499" t="e">
        <v>#N/A</v>
      </c>
      <c r="W2108" s="499" t="e">
        <v>#N/A</v>
      </c>
    </row>
    <row r="2109" spans="1:23" customFormat="1" x14ac:dyDescent="0.3">
      <c r="A2109" s="225" t="s">
        <v>1449</v>
      </c>
      <c r="B2109" s="496" t="s">
        <v>1345</v>
      </c>
      <c r="C2109" s="496" t="s">
        <v>936</v>
      </c>
      <c r="D2109" s="496" t="s">
        <v>522</v>
      </c>
      <c r="E2109" s="497" t="e">
        <v>#N/A</v>
      </c>
      <c r="F2109" s="498" t="e">
        <v>#N/A</v>
      </c>
      <c r="G2109" s="498" t="e">
        <v>#N/A</v>
      </c>
      <c r="H2109" s="498" t="e">
        <v>#N/A</v>
      </c>
      <c r="I2109" s="498" t="e">
        <v>#N/A</v>
      </c>
      <c r="J2109" s="498" t="e">
        <v>#N/A</v>
      </c>
      <c r="K2109" s="498" t="e">
        <v>#N/A</v>
      </c>
      <c r="L2109" s="498" t="e">
        <v>#N/A</v>
      </c>
      <c r="M2109" s="498" t="e">
        <v>#N/A</v>
      </c>
      <c r="N2109" s="498" t="e">
        <v>#N/A</v>
      </c>
      <c r="O2109" s="499" t="e">
        <v>#N/A</v>
      </c>
      <c r="P2109" s="499" t="e">
        <v>#N/A</v>
      </c>
      <c r="Q2109" s="499" t="e">
        <v>#N/A</v>
      </c>
      <c r="R2109" s="499" t="e">
        <v>#N/A</v>
      </c>
      <c r="S2109" s="499" t="e">
        <v>#N/A</v>
      </c>
      <c r="T2109" s="499" t="e">
        <v>#N/A</v>
      </c>
      <c r="U2109" s="499" t="e">
        <v>#N/A</v>
      </c>
      <c r="V2109" s="499" t="e">
        <v>#N/A</v>
      </c>
      <c r="W2109" s="499" t="e">
        <v>#N/A</v>
      </c>
    </row>
    <row r="2110" spans="1:23" customFormat="1" x14ac:dyDescent="0.3">
      <c r="A2110" s="225" t="s">
        <v>1450</v>
      </c>
      <c r="B2110" s="496" t="s">
        <v>1345</v>
      </c>
      <c r="C2110" s="496" t="s">
        <v>936</v>
      </c>
      <c r="D2110" s="496" t="s">
        <v>524</v>
      </c>
      <c r="E2110" s="497" t="e">
        <v>#N/A</v>
      </c>
      <c r="F2110" s="498" t="e">
        <v>#N/A</v>
      </c>
      <c r="G2110" s="498" t="e">
        <v>#N/A</v>
      </c>
      <c r="H2110" s="498" t="e">
        <v>#N/A</v>
      </c>
      <c r="I2110" s="498" t="e">
        <v>#N/A</v>
      </c>
      <c r="J2110" s="498" t="e">
        <v>#N/A</v>
      </c>
      <c r="K2110" s="498" t="e">
        <v>#N/A</v>
      </c>
      <c r="L2110" s="498" t="e">
        <v>#N/A</v>
      </c>
      <c r="M2110" s="498" t="e">
        <v>#N/A</v>
      </c>
      <c r="N2110" s="498" t="e">
        <v>#N/A</v>
      </c>
      <c r="O2110" s="499" t="e">
        <v>#N/A</v>
      </c>
      <c r="P2110" s="499" t="e">
        <v>#N/A</v>
      </c>
      <c r="Q2110" s="499" t="e">
        <v>#N/A</v>
      </c>
      <c r="R2110" s="499" t="e">
        <v>#N/A</v>
      </c>
      <c r="S2110" s="499" t="e">
        <v>#N/A</v>
      </c>
      <c r="T2110" s="499" t="e">
        <v>#N/A</v>
      </c>
      <c r="U2110" s="499" t="e">
        <v>#N/A</v>
      </c>
      <c r="V2110" s="499" t="e">
        <v>#N/A</v>
      </c>
      <c r="W2110" s="499" t="e">
        <v>#N/A</v>
      </c>
    </row>
    <row r="2111" spans="1:23" customFormat="1" x14ac:dyDescent="0.3">
      <c r="A2111" s="225" t="s">
        <v>1451</v>
      </c>
      <c r="B2111" s="496" t="s">
        <v>1345</v>
      </c>
      <c r="C2111" s="496" t="s">
        <v>936</v>
      </c>
      <c r="D2111" s="496" t="s">
        <v>526</v>
      </c>
      <c r="E2111" s="497" t="e">
        <v>#N/A</v>
      </c>
      <c r="F2111" s="498" t="e">
        <v>#N/A</v>
      </c>
      <c r="G2111" s="498" t="e">
        <v>#N/A</v>
      </c>
      <c r="H2111" s="498" t="e">
        <v>#N/A</v>
      </c>
      <c r="I2111" s="498" t="e">
        <v>#N/A</v>
      </c>
      <c r="J2111" s="498" t="e">
        <v>#N/A</v>
      </c>
      <c r="K2111" s="498" t="e">
        <v>#N/A</v>
      </c>
      <c r="L2111" s="498" t="e">
        <v>#N/A</v>
      </c>
      <c r="M2111" s="498" t="e">
        <v>#N/A</v>
      </c>
      <c r="N2111" s="498" t="e">
        <v>#N/A</v>
      </c>
      <c r="O2111" s="499" t="e">
        <v>#N/A</v>
      </c>
      <c r="P2111" s="499" t="e">
        <v>#N/A</v>
      </c>
      <c r="Q2111" s="499" t="e">
        <v>#N/A</v>
      </c>
      <c r="R2111" s="499" t="e">
        <v>#N/A</v>
      </c>
      <c r="S2111" s="499" t="e">
        <v>#N/A</v>
      </c>
      <c r="T2111" s="499" t="e">
        <v>#N/A</v>
      </c>
      <c r="U2111" s="499" t="e">
        <v>#N/A</v>
      </c>
      <c r="V2111" s="499" t="e">
        <v>#N/A</v>
      </c>
      <c r="W2111" s="499" t="e">
        <v>#N/A</v>
      </c>
    </row>
    <row r="2112" spans="1:23" customFormat="1" x14ac:dyDescent="0.3">
      <c r="A2112" s="225" t="s">
        <v>1452</v>
      </c>
      <c r="B2112" s="496" t="s">
        <v>1345</v>
      </c>
      <c r="C2112" s="496" t="s">
        <v>936</v>
      </c>
      <c r="D2112" s="496" t="s">
        <v>528</v>
      </c>
      <c r="E2112" s="497" t="e">
        <v>#N/A</v>
      </c>
      <c r="F2112" s="498" t="e">
        <v>#N/A</v>
      </c>
      <c r="G2112" s="498" t="e">
        <v>#N/A</v>
      </c>
      <c r="H2112" s="498" t="e">
        <v>#N/A</v>
      </c>
      <c r="I2112" s="498" t="e">
        <v>#N/A</v>
      </c>
      <c r="J2112" s="498" t="e">
        <v>#N/A</v>
      </c>
      <c r="K2112" s="498" t="e">
        <v>#N/A</v>
      </c>
      <c r="L2112" s="498" t="e">
        <v>#N/A</v>
      </c>
      <c r="M2112" s="498" t="e">
        <v>#N/A</v>
      </c>
      <c r="N2112" s="498" t="e">
        <v>#N/A</v>
      </c>
      <c r="O2112" s="499" t="e">
        <v>#N/A</v>
      </c>
      <c r="P2112" s="499" t="e">
        <v>#N/A</v>
      </c>
      <c r="Q2112" s="499" t="e">
        <v>#N/A</v>
      </c>
      <c r="R2112" s="499" t="e">
        <v>#N/A</v>
      </c>
      <c r="S2112" s="499" t="e">
        <v>#N/A</v>
      </c>
      <c r="T2112" s="499" t="e">
        <v>#N/A</v>
      </c>
      <c r="U2112" s="499" t="e">
        <v>#N/A</v>
      </c>
      <c r="V2112" s="499" t="e">
        <v>#N/A</v>
      </c>
      <c r="W2112" s="499" t="e">
        <v>#N/A</v>
      </c>
    </row>
    <row r="2113" spans="1:23" customFormat="1" x14ac:dyDescent="0.3">
      <c r="A2113" s="225" t="s">
        <v>1453</v>
      </c>
      <c r="B2113" s="496" t="s">
        <v>1345</v>
      </c>
      <c r="C2113" s="496" t="s">
        <v>936</v>
      </c>
      <c r="D2113" s="496" t="s">
        <v>530</v>
      </c>
      <c r="E2113" s="497" t="e">
        <v>#N/A</v>
      </c>
      <c r="F2113" s="498" t="e">
        <v>#N/A</v>
      </c>
      <c r="G2113" s="498" t="e">
        <v>#N/A</v>
      </c>
      <c r="H2113" s="498" t="e">
        <v>#N/A</v>
      </c>
      <c r="I2113" s="498" t="e">
        <v>#N/A</v>
      </c>
      <c r="J2113" s="498" t="e">
        <v>#N/A</v>
      </c>
      <c r="K2113" s="498" t="e">
        <v>#N/A</v>
      </c>
      <c r="L2113" s="498" t="e">
        <v>#N/A</v>
      </c>
      <c r="M2113" s="498" t="e">
        <v>#N/A</v>
      </c>
      <c r="N2113" s="498" t="e">
        <v>#N/A</v>
      </c>
      <c r="O2113" s="499" t="e">
        <v>#N/A</v>
      </c>
      <c r="P2113" s="499" t="e">
        <v>#N/A</v>
      </c>
      <c r="Q2113" s="499" t="e">
        <v>#N/A</v>
      </c>
      <c r="R2113" s="499" t="e">
        <v>#N/A</v>
      </c>
      <c r="S2113" s="499" t="e">
        <v>#N/A</v>
      </c>
      <c r="T2113" s="499" t="e">
        <v>#N/A</v>
      </c>
      <c r="U2113" s="499" t="e">
        <v>#N/A</v>
      </c>
      <c r="V2113" s="499" t="e">
        <v>#N/A</v>
      </c>
      <c r="W2113" s="499" t="e">
        <v>#N/A</v>
      </c>
    </row>
    <row r="2114" spans="1:23" customFormat="1" x14ac:dyDescent="0.3">
      <c r="A2114" s="225" t="s">
        <v>1454</v>
      </c>
      <c r="B2114" s="496" t="s">
        <v>1345</v>
      </c>
      <c r="C2114" s="496" t="s">
        <v>936</v>
      </c>
      <c r="D2114" s="496" t="s">
        <v>532</v>
      </c>
      <c r="E2114" s="497" t="e">
        <v>#N/A</v>
      </c>
      <c r="F2114" s="498" t="e">
        <v>#N/A</v>
      </c>
      <c r="G2114" s="498" t="e">
        <v>#N/A</v>
      </c>
      <c r="H2114" s="498" t="e">
        <v>#N/A</v>
      </c>
      <c r="I2114" s="498" t="e">
        <v>#N/A</v>
      </c>
      <c r="J2114" s="498" t="e">
        <v>#N/A</v>
      </c>
      <c r="K2114" s="498" t="e">
        <v>#N/A</v>
      </c>
      <c r="L2114" s="498" t="e">
        <v>#N/A</v>
      </c>
      <c r="M2114" s="498" t="e">
        <v>#N/A</v>
      </c>
      <c r="N2114" s="498" t="e">
        <v>#N/A</v>
      </c>
      <c r="O2114" s="499" t="e">
        <v>#N/A</v>
      </c>
      <c r="P2114" s="499" t="e">
        <v>#N/A</v>
      </c>
      <c r="Q2114" s="499" t="e">
        <v>#N/A</v>
      </c>
      <c r="R2114" s="499" t="e">
        <v>#N/A</v>
      </c>
      <c r="S2114" s="499" t="e">
        <v>#N/A</v>
      </c>
      <c r="T2114" s="499" t="e">
        <v>#N/A</v>
      </c>
      <c r="U2114" s="499" t="e">
        <v>#N/A</v>
      </c>
      <c r="V2114" s="499" t="e">
        <v>#N/A</v>
      </c>
      <c r="W2114" s="499" t="e">
        <v>#N/A</v>
      </c>
    </row>
    <row r="2115" spans="1:23" customFormat="1" x14ac:dyDescent="0.3">
      <c r="A2115" s="225" t="s">
        <v>1455</v>
      </c>
      <c r="B2115" s="496" t="s">
        <v>1345</v>
      </c>
      <c r="C2115" s="496" t="s">
        <v>936</v>
      </c>
      <c r="D2115" s="496" t="s">
        <v>534</v>
      </c>
      <c r="E2115" s="497" t="e">
        <v>#N/A</v>
      </c>
      <c r="F2115" s="498" t="e">
        <v>#N/A</v>
      </c>
      <c r="G2115" s="498" t="e">
        <v>#N/A</v>
      </c>
      <c r="H2115" s="498" t="e">
        <v>#N/A</v>
      </c>
      <c r="I2115" s="498" t="e">
        <v>#N/A</v>
      </c>
      <c r="J2115" s="498" t="e">
        <v>#N/A</v>
      </c>
      <c r="K2115" s="498" t="e">
        <v>#N/A</v>
      </c>
      <c r="L2115" s="498" t="e">
        <v>#N/A</v>
      </c>
      <c r="M2115" s="498" t="e">
        <v>#N/A</v>
      </c>
      <c r="N2115" s="498" t="e">
        <v>#N/A</v>
      </c>
      <c r="O2115" s="499" t="e">
        <v>#N/A</v>
      </c>
      <c r="P2115" s="499" t="e">
        <v>#N/A</v>
      </c>
      <c r="Q2115" s="499" t="e">
        <v>#N/A</v>
      </c>
      <c r="R2115" s="499" t="e">
        <v>#N/A</v>
      </c>
      <c r="S2115" s="499" t="e">
        <v>#N/A</v>
      </c>
      <c r="T2115" s="499" t="e">
        <v>#N/A</v>
      </c>
      <c r="U2115" s="499" t="e">
        <v>#N/A</v>
      </c>
      <c r="V2115" s="499" t="e">
        <v>#N/A</v>
      </c>
      <c r="W2115" s="499" t="e">
        <v>#N/A</v>
      </c>
    </row>
    <row r="2116" spans="1:23" customFormat="1" x14ac:dyDescent="0.3">
      <c r="A2116" s="225" t="s">
        <v>1456</v>
      </c>
      <c r="B2116" s="496" t="s">
        <v>1345</v>
      </c>
      <c r="C2116" s="496" t="s">
        <v>936</v>
      </c>
      <c r="D2116" s="496" t="s">
        <v>536</v>
      </c>
      <c r="E2116" s="497" t="e">
        <v>#N/A</v>
      </c>
      <c r="F2116" s="498" t="e">
        <v>#N/A</v>
      </c>
      <c r="G2116" s="498" t="e">
        <v>#N/A</v>
      </c>
      <c r="H2116" s="498" t="e">
        <v>#N/A</v>
      </c>
      <c r="I2116" s="498" t="e">
        <v>#N/A</v>
      </c>
      <c r="J2116" s="498" t="e">
        <v>#N/A</v>
      </c>
      <c r="K2116" s="498" t="e">
        <v>#N/A</v>
      </c>
      <c r="L2116" s="498" t="e">
        <v>#N/A</v>
      </c>
      <c r="M2116" s="498" t="e">
        <v>#N/A</v>
      </c>
      <c r="N2116" s="498" t="e">
        <v>#N/A</v>
      </c>
      <c r="O2116" s="499" t="e">
        <v>#N/A</v>
      </c>
      <c r="P2116" s="499" t="e">
        <v>#N/A</v>
      </c>
      <c r="Q2116" s="499" t="e">
        <v>#N/A</v>
      </c>
      <c r="R2116" s="499" t="e">
        <v>#N/A</v>
      </c>
      <c r="S2116" s="499" t="e">
        <v>#N/A</v>
      </c>
      <c r="T2116" s="499" t="e">
        <v>#N/A</v>
      </c>
      <c r="U2116" s="499" t="e">
        <v>#N/A</v>
      </c>
      <c r="V2116" s="499" t="e">
        <v>#N/A</v>
      </c>
      <c r="W2116" s="499" t="e">
        <v>#N/A</v>
      </c>
    </row>
    <row r="2117" spans="1:23" customFormat="1" x14ac:dyDescent="0.3">
      <c r="A2117" s="225" t="s">
        <v>1457</v>
      </c>
      <c r="B2117" s="496" t="s">
        <v>1345</v>
      </c>
      <c r="C2117" s="496" t="s">
        <v>936</v>
      </c>
      <c r="D2117" s="496" t="s">
        <v>538</v>
      </c>
      <c r="E2117" s="497" t="e">
        <v>#N/A</v>
      </c>
      <c r="F2117" s="498" t="e">
        <v>#N/A</v>
      </c>
      <c r="G2117" s="498" t="e">
        <v>#N/A</v>
      </c>
      <c r="H2117" s="498" t="e">
        <v>#N/A</v>
      </c>
      <c r="I2117" s="498" t="e">
        <v>#N/A</v>
      </c>
      <c r="J2117" s="498" t="e">
        <v>#N/A</v>
      </c>
      <c r="K2117" s="498" t="e">
        <v>#N/A</v>
      </c>
      <c r="L2117" s="498" t="e">
        <v>#N/A</v>
      </c>
      <c r="M2117" s="498" t="e">
        <v>#N/A</v>
      </c>
      <c r="N2117" s="498" t="e">
        <v>#N/A</v>
      </c>
      <c r="O2117" s="499" t="e">
        <v>#N/A</v>
      </c>
      <c r="P2117" s="499" t="e">
        <v>#N/A</v>
      </c>
      <c r="Q2117" s="499" t="e">
        <v>#N/A</v>
      </c>
      <c r="R2117" s="499" t="e">
        <v>#N/A</v>
      </c>
      <c r="S2117" s="499" t="e">
        <v>#N/A</v>
      </c>
      <c r="T2117" s="499" t="e">
        <v>#N/A</v>
      </c>
      <c r="U2117" s="499" t="e">
        <v>#N/A</v>
      </c>
      <c r="V2117" s="499" t="e">
        <v>#N/A</v>
      </c>
      <c r="W2117" s="499" t="e">
        <v>#N/A</v>
      </c>
    </row>
    <row r="2118" spans="1:23" customFormat="1" x14ac:dyDescent="0.3">
      <c r="A2118" s="225" t="s">
        <v>1458</v>
      </c>
      <c r="B2118" s="496" t="s">
        <v>1345</v>
      </c>
      <c r="C2118" s="496" t="s">
        <v>936</v>
      </c>
      <c r="D2118" s="496" t="s">
        <v>540</v>
      </c>
      <c r="E2118" s="497" t="e">
        <v>#N/A</v>
      </c>
      <c r="F2118" s="498" t="e">
        <v>#N/A</v>
      </c>
      <c r="G2118" s="498" t="e">
        <v>#N/A</v>
      </c>
      <c r="H2118" s="498" t="e">
        <v>#N/A</v>
      </c>
      <c r="I2118" s="498" t="e">
        <v>#N/A</v>
      </c>
      <c r="J2118" s="498" t="e">
        <v>#N/A</v>
      </c>
      <c r="K2118" s="498" t="e">
        <v>#N/A</v>
      </c>
      <c r="L2118" s="498" t="e">
        <v>#N/A</v>
      </c>
      <c r="M2118" s="498" t="e">
        <v>#N/A</v>
      </c>
      <c r="N2118" s="498" t="e">
        <v>#N/A</v>
      </c>
      <c r="O2118" s="499" t="e">
        <v>#N/A</v>
      </c>
      <c r="P2118" s="499" t="e">
        <v>#N/A</v>
      </c>
      <c r="Q2118" s="499" t="e">
        <v>#N/A</v>
      </c>
      <c r="R2118" s="499" t="e">
        <v>#N/A</v>
      </c>
      <c r="S2118" s="499" t="e">
        <v>#N/A</v>
      </c>
      <c r="T2118" s="499" t="e">
        <v>#N/A</v>
      </c>
      <c r="U2118" s="499" t="e">
        <v>#N/A</v>
      </c>
      <c r="V2118" s="499" t="e">
        <v>#N/A</v>
      </c>
      <c r="W2118" s="499" t="e">
        <v>#N/A</v>
      </c>
    </row>
    <row r="2119" spans="1:23" customFormat="1" x14ac:dyDescent="0.3">
      <c r="A2119" s="225" t="s">
        <v>1459</v>
      </c>
      <c r="B2119" s="496" t="s">
        <v>1345</v>
      </c>
      <c r="C2119" s="496" t="s">
        <v>936</v>
      </c>
      <c r="D2119" s="496" t="s">
        <v>542</v>
      </c>
      <c r="E2119" s="497" t="e">
        <v>#N/A</v>
      </c>
      <c r="F2119" s="498" t="e">
        <v>#N/A</v>
      </c>
      <c r="G2119" s="498" t="e">
        <v>#N/A</v>
      </c>
      <c r="H2119" s="498" t="e">
        <v>#N/A</v>
      </c>
      <c r="I2119" s="498" t="e">
        <v>#N/A</v>
      </c>
      <c r="J2119" s="498" t="e">
        <v>#N/A</v>
      </c>
      <c r="K2119" s="498" t="e">
        <v>#N/A</v>
      </c>
      <c r="L2119" s="498" t="e">
        <v>#N/A</v>
      </c>
      <c r="M2119" s="498" t="e">
        <v>#N/A</v>
      </c>
      <c r="N2119" s="498" t="e">
        <v>#N/A</v>
      </c>
      <c r="O2119" s="499" t="e">
        <v>#N/A</v>
      </c>
      <c r="P2119" s="499" t="e">
        <v>#N/A</v>
      </c>
      <c r="Q2119" s="499" t="e">
        <v>#N/A</v>
      </c>
      <c r="R2119" s="499" t="e">
        <v>#N/A</v>
      </c>
      <c r="S2119" s="499" t="e">
        <v>#N/A</v>
      </c>
      <c r="T2119" s="499" t="e">
        <v>#N/A</v>
      </c>
      <c r="U2119" s="499" t="e">
        <v>#N/A</v>
      </c>
      <c r="V2119" s="499" t="e">
        <v>#N/A</v>
      </c>
      <c r="W2119" s="499" t="e">
        <v>#N/A</v>
      </c>
    </row>
    <row r="2120" spans="1:23" customFormat="1" x14ac:dyDescent="0.3">
      <c r="A2120" s="225" t="s">
        <v>1460</v>
      </c>
      <c r="B2120" s="496" t="s">
        <v>1345</v>
      </c>
      <c r="C2120" s="496" t="s">
        <v>936</v>
      </c>
      <c r="D2120" s="496" t="s">
        <v>544</v>
      </c>
      <c r="E2120" s="497" t="e">
        <v>#N/A</v>
      </c>
      <c r="F2120" s="498" t="e">
        <v>#N/A</v>
      </c>
      <c r="G2120" s="498" t="e">
        <v>#N/A</v>
      </c>
      <c r="H2120" s="498" t="e">
        <v>#N/A</v>
      </c>
      <c r="I2120" s="498" t="e">
        <v>#N/A</v>
      </c>
      <c r="J2120" s="498" t="e">
        <v>#N/A</v>
      </c>
      <c r="K2120" s="498" t="e">
        <v>#N/A</v>
      </c>
      <c r="L2120" s="498" t="e">
        <v>#N/A</v>
      </c>
      <c r="M2120" s="498" t="e">
        <v>#N/A</v>
      </c>
      <c r="N2120" s="498" t="e">
        <v>#N/A</v>
      </c>
      <c r="O2120" s="499" t="e">
        <v>#N/A</v>
      </c>
      <c r="P2120" s="499" t="e">
        <v>#N/A</v>
      </c>
      <c r="Q2120" s="499" t="e">
        <v>#N/A</v>
      </c>
      <c r="R2120" s="499" t="e">
        <v>#N/A</v>
      </c>
      <c r="S2120" s="499" t="e">
        <v>#N/A</v>
      </c>
      <c r="T2120" s="499" t="e">
        <v>#N/A</v>
      </c>
      <c r="U2120" s="499" t="e">
        <v>#N/A</v>
      </c>
      <c r="V2120" s="499" t="e">
        <v>#N/A</v>
      </c>
      <c r="W2120" s="499" t="e">
        <v>#N/A</v>
      </c>
    </row>
    <row r="2121" spans="1:23" customFormat="1" x14ac:dyDescent="0.3">
      <c r="A2121" s="225" t="s">
        <v>1461</v>
      </c>
      <c r="B2121" s="496" t="s">
        <v>1345</v>
      </c>
      <c r="C2121" s="496" t="s">
        <v>936</v>
      </c>
      <c r="D2121" s="496" t="s">
        <v>546</v>
      </c>
      <c r="E2121" s="497" t="e">
        <v>#N/A</v>
      </c>
      <c r="F2121" s="498" t="e">
        <v>#N/A</v>
      </c>
      <c r="G2121" s="498" t="e">
        <v>#N/A</v>
      </c>
      <c r="H2121" s="498" t="e">
        <v>#N/A</v>
      </c>
      <c r="I2121" s="498" t="e">
        <v>#N/A</v>
      </c>
      <c r="J2121" s="498" t="e">
        <v>#N/A</v>
      </c>
      <c r="K2121" s="498" t="e">
        <v>#N/A</v>
      </c>
      <c r="L2121" s="498" t="e">
        <v>#N/A</v>
      </c>
      <c r="M2121" s="498" t="e">
        <v>#N/A</v>
      </c>
      <c r="N2121" s="498" t="e">
        <v>#N/A</v>
      </c>
      <c r="O2121" s="499" t="e">
        <v>#N/A</v>
      </c>
      <c r="P2121" s="499" t="e">
        <v>#N/A</v>
      </c>
      <c r="Q2121" s="499" t="e">
        <v>#N/A</v>
      </c>
      <c r="R2121" s="499" t="e">
        <v>#N/A</v>
      </c>
      <c r="S2121" s="499" t="e">
        <v>#N/A</v>
      </c>
      <c r="T2121" s="499" t="e">
        <v>#N/A</v>
      </c>
      <c r="U2121" s="499" t="e">
        <v>#N/A</v>
      </c>
      <c r="V2121" s="499" t="e">
        <v>#N/A</v>
      </c>
      <c r="W2121" s="499" t="e">
        <v>#N/A</v>
      </c>
    </row>
    <row r="2122" spans="1:23" customFormat="1" x14ac:dyDescent="0.3">
      <c r="A2122" s="225" t="s">
        <v>1462</v>
      </c>
      <c r="B2122" s="496" t="s">
        <v>1345</v>
      </c>
      <c r="C2122" s="496" t="s">
        <v>936</v>
      </c>
      <c r="D2122" s="496" t="s">
        <v>548</v>
      </c>
      <c r="E2122" s="497" t="e">
        <v>#N/A</v>
      </c>
      <c r="F2122" s="498" t="e">
        <v>#N/A</v>
      </c>
      <c r="G2122" s="498" t="e">
        <v>#N/A</v>
      </c>
      <c r="H2122" s="498" t="e">
        <v>#N/A</v>
      </c>
      <c r="I2122" s="498" t="e">
        <v>#N/A</v>
      </c>
      <c r="J2122" s="498" t="e">
        <v>#N/A</v>
      </c>
      <c r="K2122" s="498" t="e">
        <v>#N/A</v>
      </c>
      <c r="L2122" s="498" t="e">
        <v>#N/A</v>
      </c>
      <c r="M2122" s="498" t="e">
        <v>#N/A</v>
      </c>
      <c r="N2122" s="498" t="e">
        <v>#N/A</v>
      </c>
      <c r="O2122" s="499" t="e">
        <v>#N/A</v>
      </c>
      <c r="P2122" s="499" t="e">
        <v>#N/A</v>
      </c>
      <c r="Q2122" s="499" t="e">
        <v>#N/A</v>
      </c>
      <c r="R2122" s="499" t="e">
        <v>#N/A</v>
      </c>
      <c r="S2122" s="499" t="e">
        <v>#N/A</v>
      </c>
      <c r="T2122" s="499" t="e">
        <v>#N/A</v>
      </c>
      <c r="U2122" s="499" t="e">
        <v>#N/A</v>
      </c>
      <c r="V2122" s="499" t="e">
        <v>#N/A</v>
      </c>
      <c r="W2122" s="499" t="e">
        <v>#N/A</v>
      </c>
    </row>
    <row r="2123" spans="1:23" customFormat="1" x14ac:dyDescent="0.3">
      <c r="A2123" s="225" t="s">
        <v>1463</v>
      </c>
      <c r="B2123" s="496" t="s">
        <v>1345</v>
      </c>
      <c r="C2123" s="496" t="s">
        <v>936</v>
      </c>
      <c r="D2123" s="496" t="s">
        <v>550</v>
      </c>
      <c r="E2123" s="497" t="e">
        <v>#N/A</v>
      </c>
      <c r="F2123" s="498" t="e">
        <v>#N/A</v>
      </c>
      <c r="G2123" s="498" t="e">
        <v>#N/A</v>
      </c>
      <c r="H2123" s="498" t="e">
        <v>#N/A</v>
      </c>
      <c r="I2123" s="498" t="e">
        <v>#N/A</v>
      </c>
      <c r="J2123" s="498" t="e">
        <v>#N/A</v>
      </c>
      <c r="K2123" s="498" t="e">
        <v>#N/A</v>
      </c>
      <c r="L2123" s="498" t="e">
        <v>#N/A</v>
      </c>
      <c r="M2123" s="498" t="e">
        <v>#N/A</v>
      </c>
      <c r="N2123" s="498" t="e">
        <v>#N/A</v>
      </c>
      <c r="O2123" s="499" t="e">
        <v>#N/A</v>
      </c>
      <c r="P2123" s="499" t="e">
        <v>#N/A</v>
      </c>
      <c r="Q2123" s="499" t="e">
        <v>#N/A</v>
      </c>
      <c r="R2123" s="499" t="e">
        <v>#N/A</v>
      </c>
      <c r="S2123" s="499" t="e">
        <v>#N/A</v>
      </c>
      <c r="T2123" s="499" t="e">
        <v>#N/A</v>
      </c>
      <c r="U2123" s="499" t="e">
        <v>#N/A</v>
      </c>
      <c r="V2123" s="499" t="e">
        <v>#N/A</v>
      </c>
      <c r="W2123" s="499" t="e">
        <v>#N/A</v>
      </c>
    </row>
    <row r="2124" spans="1:23" customFormat="1" x14ac:dyDescent="0.3">
      <c r="A2124" s="225" t="s">
        <v>1464</v>
      </c>
      <c r="B2124" s="496" t="s">
        <v>1345</v>
      </c>
      <c r="C2124" s="496" t="s">
        <v>936</v>
      </c>
      <c r="D2124" s="496" t="s">
        <v>552</v>
      </c>
      <c r="E2124" s="497" t="e">
        <v>#N/A</v>
      </c>
      <c r="F2124" s="498" t="e">
        <v>#N/A</v>
      </c>
      <c r="G2124" s="498" t="e">
        <v>#N/A</v>
      </c>
      <c r="H2124" s="498" t="e">
        <v>#N/A</v>
      </c>
      <c r="I2124" s="498" t="e">
        <v>#N/A</v>
      </c>
      <c r="J2124" s="498" t="e">
        <v>#N/A</v>
      </c>
      <c r="K2124" s="498" t="e">
        <v>#N/A</v>
      </c>
      <c r="L2124" s="498" t="e">
        <v>#N/A</v>
      </c>
      <c r="M2124" s="498" t="e">
        <v>#N/A</v>
      </c>
      <c r="N2124" s="498" t="e">
        <v>#N/A</v>
      </c>
      <c r="O2124" s="499" t="e">
        <v>#N/A</v>
      </c>
      <c r="P2124" s="499" t="e">
        <v>#N/A</v>
      </c>
      <c r="Q2124" s="499" t="e">
        <v>#N/A</v>
      </c>
      <c r="R2124" s="499" t="e">
        <v>#N/A</v>
      </c>
      <c r="S2124" s="499" t="e">
        <v>#N/A</v>
      </c>
      <c r="T2124" s="499" t="e">
        <v>#N/A</v>
      </c>
      <c r="U2124" s="499" t="e">
        <v>#N/A</v>
      </c>
      <c r="V2124" s="499" t="e">
        <v>#N/A</v>
      </c>
      <c r="W2124" s="499" t="e">
        <v>#N/A</v>
      </c>
    </row>
    <row r="2125" spans="1:23" customFormat="1" x14ac:dyDescent="0.3">
      <c r="A2125" s="225" t="s">
        <v>1465</v>
      </c>
      <c r="B2125" s="496" t="s">
        <v>1345</v>
      </c>
      <c r="C2125" s="496" t="s">
        <v>936</v>
      </c>
      <c r="D2125" s="496" t="s">
        <v>554</v>
      </c>
      <c r="E2125" s="497" t="e">
        <v>#N/A</v>
      </c>
      <c r="F2125" s="498" t="e">
        <v>#N/A</v>
      </c>
      <c r="G2125" s="498" t="e">
        <v>#N/A</v>
      </c>
      <c r="H2125" s="498" t="e">
        <v>#N/A</v>
      </c>
      <c r="I2125" s="498" t="e">
        <v>#N/A</v>
      </c>
      <c r="J2125" s="498" t="e">
        <v>#N/A</v>
      </c>
      <c r="K2125" s="498" t="e">
        <v>#N/A</v>
      </c>
      <c r="L2125" s="498" t="e">
        <v>#N/A</v>
      </c>
      <c r="M2125" s="498" t="e">
        <v>#N/A</v>
      </c>
      <c r="N2125" s="498" t="e">
        <v>#N/A</v>
      </c>
      <c r="O2125" s="499" t="e">
        <v>#N/A</v>
      </c>
      <c r="P2125" s="499" t="e">
        <v>#N/A</v>
      </c>
      <c r="Q2125" s="499" t="e">
        <v>#N/A</v>
      </c>
      <c r="R2125" s="499" t="e">
        <v>#N/A</v>
      </c>
      <c r="S2125" s="499" t="e">
        <v>#N/A</v>
      </c>
      <c r="T2125" s="499" t="e">
        <v>#N/A</v>
      </c>
      <c r="U2125" s="499" t="e">
        <v>#N/A</v>
      </c>
      <c r="V2125" s="499" t="e">
        <v>#N/A</v>
      </c>
      <c r="W2125" s="499" t="e">
        <v>#N/A</v>
      </c>
    </row>
    <row r="2126" spans="1:23" customFormat="1" x14ac:dyDescent="0.3">
      <c r="A2126" s="225" t="s">
        <v>1466</v>
      </c>
      <c r="B2126" s="496" t="s">
        <v>1345</v>
      </c>
      <c r="C2126" s="496" t="s">
        <v>936</v>
      </c>
      <c r="D2126" s="496" t="s">
        <v>556</v>
      </c>
      <c r="E2126" s="497" t="e">
        <v>#N/A</v>
      </c>
      <c r="F2126" s="498" t="e">
        <v>#N/A</v>
      </c>
      <c r="G2126" s="498" t="e">
        <v>#N/A</v>
      </c>
      <c r="H2126" s="498" t="e">
        <v>#N/A</v>
      </c>
      <c r="I2126" s="498" t="e">
        <v>#N/A</v>
      </c>
      <c r="J2126" s="498" t="e">
        <v>#N/A</v>
      </c>
      <c r="K2126" s="498" t="e">
        <v>#N/A</v>
      </c>
      <c r="L2126" s="498" t="e">
        <v>#N/A</v>
      </c>
      <c r="M2126" s="498" t="e">
        <v>#N/A</v>
      </c>
      <c r="N2126" s="498" t="e">
        <v>#N/A</v>
      </c>
      <c r="O2126" s="499" t="e">
        <v>#N/A</v>
      </c>
      <c r="P2126" s="499" t="e">
        <v>#N/A</v>
      </c>
      <c r="Q2126" s="499" t="e">
        <v>#N/A</v>
      </c>
      <c r="R2126" s="499" t="e">
        <v>#N/A</v>
      </c>
      <c r="S2126" s="499" t="e">
        <v>#N/A</v>
      </c>
      <c r="T2126" s="499" t="e">
        <v>#N/A</v>
      </c>
      <c r="U2126" s="499" t="e">
        <v>#N/A</v>
      </c>
      <c r="V2126" s="499" t="e">
        <v>#N/A</v>
      </c>
      <c r="W2126" s="499" t="e">
        <v>#N/A</v>
      </c>
    </row>
    <row r="2127" spans="1:23" customFormat="1" x14ac:dyDescent="0.3">
      <c r="A2127" s="225" t="s">
        <v>1467</v>
      </c>
      <c r="B2127" s="496" t="s">
        <v>1345</v>
      </c>
      <c r="C2127" s="496" t="s">
        <v>936</v>
      </c>
      <c r="D2127" s="496" t="s">
        <v>558</v>
      </c>
      <c r="E2127" s="497" t="e">
        <v>#N/A</v>
      </c>
      <c r="F2127" s="498" t="e">
        <v>#N/A</v>
      </c>
      <c r="G2127" s="498" t="e">
        <v>#N/A</v>
      </c>
      <c r="H2127" s="498" t="e">
        <v>#N/A</v>
      </c>
      <c r="I2127" s="498" t="e">
        <v>#N/A</v>
      </c>
      <c r="J2127" s="498" t="e">
        <v>#N/A</v>
      </c>
      <c r="K2127" s="498" t="e">
        <v>#N/A</v>
      </c>
      <c r="L2127" s="498" t="e">
        <v>#N/A</v>
      </c>
      <c r="M2127" s="498" t="e">
        <v>#N/A</v>
      </c>
      <c r="N2127" s="498" t="e">
        <v>#N/A</v>
      </c>
      <c r="O2127" s="499" t="e">
        <v>#N/A</v>
      </c>
      <c r="P2127" s="499" t="e">
        <v>#N/A</v>
      </c>
      <c r="Q2127" s="499" t="e">
        <v>#N/A</v>
      </c>
      <c r="R2127" s="499" t="e">
        <v>#N/A</v>
      </c>
      <c r="S2127" s="499" t="e">
        <v>#N/A</v>
      </c>
      <c r="T2127" s="499" t="e">
        <v>#N/A</v>
      </c>
      <c r="U2127" s="499" t="e">
        <v>#N/A</v>
      </c>
      <c r="V2127" s="499" t="e">
        <v>#N/A</v>
      </c>
      <c r="W2127" s="499" t="e">
        <v>#N/A</v>
      </c>
    </row>
    <row r="2128" spans="1:23" customFormat="1" x14ac:dyDescent="0.3">
      <c r="A2128" s="225" t="s">
        <v>1468</v>
      </c>
      <c r="B2128" s="496" t="s">
        <v>1345</v>
      </c>
      <c r="C2128" s="496" t="s">
        <v>256</v>
      </c>
      <c r="D2128" s="496" t="s">
        <v>659</v>
      </c>
      <c r="E2128" s="497" t="e">
        <v>#N/A</v>
      </c>
      <c r="F2128" s="498" t="e">
        <v>#N/A</v>
      </c>
      <c r="G2128" s="498" t="e">
        <v>#N/A</v>
      </c>
      <c r="H2128" s="498" t="e">
        <v>#N/A</v>
      </c>
      <c r="I2128" s="498" t="e">
        <v>#N/A</v>
      </c>
      <c r="J2128" s="498" t="e">
        <v>#N/A</v>
      </c>
      <c r="K2128" s="498" t="e">
        <v>#N/A</v>
      </c>
      <c r="L2128" s="498" t="e">
        <v>#N/A</v>
      </c>
      <c r="M2128" s="498" t="e">
        <v>#N/A</v>
      </c>
      <c r="N2128" s="498" t="e">
        <v>#N/A</v>
      </c>
      <c r="O2128" s="499" t="e">
        <v>#N/A</v>
      </c>
      <c r="P2128" s="499" t="e">
        <v>#N/A</v>
      </c>
      <c r="Q2128" s="499" t="e">
        <v>#N/A</v>
      </c>
      <c r="R2128" s="499" t="e">
        <v>#N/A</v>
      </c>
      <c r="S2128" s="499" t="e">
        <v>#N/A</v>
      </c>
      <c r="T2128" s="499" t="e">
        <v>#N/A</v>
      </c>
      <c r="U2128" s="499" t="e">
        <v>#N/A</v>
      </c>
      <c r="V2128" s="499" t="e">
        <v>#N/A</v>
      </c>
      <c r="W2128" s="499" t="e">
        <v>#N/A</v>
      </c>
    </row>
    <row r="2129" spans="1:23" customFormat="1" x14ac:dyDescent="0.3">
      <c r="A2129" s="225" t="s">
        <v>1469</v>
      </c>
      <c r="B2129" s="496" t="s">
        <v>1345</v>
      </c>
      <c r="C2129" s="496" t="s">
        <v>256</v>
      </c>
      <c r="D2129" s="496" t="s">
        <v>500</v>
      </c>
      <c r="E2129" s="497" t="e">
        <v>#N/A</v>
      </c>
      <c r="F2129" s="498" t="e">
        <v>#N/A</v>
      </c>
      <c r="G2129" s="498" t="e">
        <v>#N/A</v>
      </c>
      <c r="H2129" s="498" t="e">
        <v>#N/A</v>
      </c>
      <c r="I2129" s="498" t="e">
        <v>#N/A</v>
      </c>
      <c r="J2129" s="498" t="e">
        <v>#N/A</v>
      </c>
      <c r="K2129" s="498" t="e">
        <v>#N/A</v>
      </c>
      <c r="L2129" s="498" t="e">
        <v>#N/A</v>
      </c>
      <c r="M2129" s="498" t="e">
        <v>#N/A</v>
      </c>
      <c r="N2129" s="498" t="e">
        <v>#N/A</v>
      </c>
      <c r="O2129" s="499" t="e">
        <v>#N/A</v>
      </c>
      <c r="P2129" s="499" t="e">
        <v>#N/A</v>
      </c>
      <c r="Q2129" s="499" t="e">
        <v>#N/A</v>
      </c>
      <c r="R2129" s="499" t="e">
        <v>#N/A</v>
      </c>
      <c r="S2129" s="499" t="e">
        <v>#N/A</v>
      </c>
      <c r="T2129" s="499" t="e">
        <v>#N/A</v>
      </c>
      <c r="U2129" s="499" t="e">
        <v>#N/A</v>
      </c>
      <c r="V2129" s="499" t="e">
        <v>#N/A</v>
      </c>
      <c r="W2129" s="499" t="e">
        <v>#N/A</v>
      </c>
    </row>
    <row r="2130" spans="1:23" customFormat="1" x14ac:dyDescent="0.3">
      <c r="A2130" s="225" t="s">
        <v>1470</v>
      </c>
      <c r="B2130" s="496" t="s">
        <v>1345</v>
      </c>
      <c r="C2130" s="496" t="s">
        <v>256</v>
      </c>
      <c r="D2130" s="496" t="s">
        <v>502</v>
      </c>
      <c r="E2130" s="497" t="e">
        <v>#N/A</v>
      </c>
      <c r="F2130" s="498" t="e">
        <v>#N/A</v>
      </c>
      <c r="G2130" s="498" t="e">
        <v>#N/A</v>
      </c>
      <c r="H2130" s="498" t="e">
        <v>#N/A</v>
      </c>
      <c r="I2130" s="498" t="e">
        <v>#N/A</v>
      </c>
      <c r="J2130" s="498" t="e">
        <v>#N/A</v>
      </c>
      <c r="K2130" s="498" t="e">
        <v>#N/A</v>
      </c>
      <c r="L2130" s="498" t="e">
        <v>#N/A</v>
      </c>
      <c r="M2130" s="498" t="e">
        <v>#N/A</v>
      </c>
      <c r="N2130" s="498" t="e">
        <v>#N/A</v>
      </c>
      <c r="O2130" s="499" t="e">
        <v>#N/A</v>
      </c>
      <c r="P2130" s="499" t="e">
        <v>#N/A</v>
      </c>
      <c r="Q2130" s="499" t="e">
        <v>#N/A</v>
      </c>
      <c r="R2130" s="499" t="e">
        <v>#N/A</v>
      </c>
      <c r="S2130" s="499" t="e">
        <v>#N/A</v>
      </c>
      <c r="T2130" s="499" t="e">
        <v>#N/A</v>
      </c>
      <c r="U2130" s="499" t="e">
        <v>#N/A</v>
      </c>
      <c r="V2130" s="499" t="e">
        <v>#N/A</v>
      </c>
      <c r="W2130" s="499" t="e">
        <v>#N/A</v>
      </c>
    </row>
    <row r="2131" spans="1:23" customFormat="1" x14ac:dyDescent="0.3">
      <c r="A2131" s="225" t="s">
        <v>1471</v>
      </c>
      <c r="B2131" s="496" t="s">
        <v>1345</v>
      </c>
      <c r="C2131" s="496" t="s">
        <v>256</v>
      </c>
      <c r="D2131" s="496" t="s">
        <v>504</v>
      </c>
      <c r="E2131" s="497" t="e">
        <v>#N/A</v>
      </c>
      <c r="F2131" s="498" t="e">
        <v>#N/A</v>
      </c>
      <c r="G2131" s="498" t="e">
        <v>#N/A</v>
      </c>
      <c r="H2131" s="498" t="e">
        <v>#N/A</v>
      </c>
      <c r="I2131" s="498" t="e">
        <v>#N/A</v>
      </c>
      <c r="J2131" s="498" t="e">
        <v>#N/A</v>
      </c>
      <c r="K2131" s="498" t="e">
        <v>#N/A</v>
      </c>
      <c r="L2131" s="498" t="e">
        <v>#N/A</v>
      </c>
      <c r="M2131" s="498" t="e">
        <v>#N/A</v>
      </c>
      <c r="N2131" s="498" t="e">
        <v>#N/A</v>
      </c>
      <c r="O2131" s="499" t="e">
        <v>#N/A</v>
      </c>
      <c r="P2131" s="499" t="e">
        <v>#N/A</v>
      </c>
      <c r="Q2131" s="499" t="e">
        <v>#N/A</v>
      </c>
      <c r="R2131" s="499" t="e">
        <v>#N/A</v>
      </c>
      <c r="S2131" s="499" t="e">
        <v>#N/A</v>
      </c>
      <c r="T2131" s="499" t="e">
        <v>#N/A</v>
      </c>
      <c r="U2131" s="499" t="e">
        <v>#N/A</v>
      </c>
      <c r="V2131" s="499" t="e">
        <v>#N/A</v>
      </c>
      <c r="W2131" s="499" t="e">
        <v>#N/A</v>
      </c>
    </row>
    <row r="2132" spans="1:23" customFormat="1" x14ac:dyDescent="0.3">
      <c r="A2132" s="225" t="s">
        <v>1472</v>
      </c>
      <c r="B2132" s="496" t="s">
        <v>1345</v>
      </c>
      <c r="C2132" s="496" t="s">
        <v>256</v>
      </c>
      <c r="D2132" s="496" t="s">
        <v>506</v>
      </c>
      <c r="E2132" s="497" t="e">
        <v>#N/A</v>
      </c>
      <c r="F2132" s="498" t="e">
        <v>#N/A</v>
      </c>
      <c r="G2132" s="498" t="e">
        <v>#N/A</v>
      </c>
      <c r="H2132" s="498" t="e">
        <v>#N/A</v>
      </c>
      <c r="I2132" s="498" t="e">
        <v>#N/A</v>
      </c>
      <c r="J2132" s="498" t="e">
        <v>#N/A</v>
      </c>
      <c r="K2132" s="498" t="e">
        <v>#N/A</v>
      </c>
      <c r="L2132" s="498" t="e">
        <v>#N/A</v>
      </c>
      <c r="M2132" s="498" t="e">
        <v>#N/A</v>
      </c>
      <c r="N2132" s="498" t="e">
        <v>#N/A</v>
      </c>
      <c r="O2132" s="499" t="e">
        <v>#N/A</v>
      </c>
      <c r="P2132" s="499" t="e">
        <v>#N/A</v>
      </c>
      <c r="Q2132" s="499" t="e">
        <v>#N/A</v>
      </c>
      <c r="R2132" s="499" t="e">
        <v>#N/A</v>
      </c>
      <c r="S2132" s="499" t="e">
        <v>#N/A</v>
      </c>
      <c r="T2132" s="499" t="e">
        <v>#N/A</v>
      </c>
      <c r="U2132" s="499" t="e">
        <v>#N/A</v>
      </c>
      <c r="V2132" s="499" t="e">
        <v>#N/A</v>
      </c>
      <c r="W2132" s="499" t="e">
        <v>#N/A</v>
      </c>
    </row>
    <row r="2133" spans="1:23" customFormat="1" x14ac:dyDescent="0.3">
      <c r="A2133" s="225" t="s">
        <v>1473</v>
      </c>
      <c r="B2133" s="496" t="s">
        <v>1345</v>
      </c>
      <c r="C2133" s="496" t="s">
        <v>256</v>
      </c>
      <c r="D2133" s="496" t="s">
        <v>508</v>
      </c>
      <c r="E2133" s="497" t="e">
        <v>#N/A</v>
      </c>
      <c r="F2133" s="498" t="e">
        <v>#N/A</v>
      </c>
      <c r="G2133" s="498" t="e">
        <v>#N/A</v>
      </c>
      <c r="H2133" s="498" t="e">
        <v>#N/A</v>
      </c>
      <c r="I2133" s="498" t="e">
        <v>#N/A</v>
      </c>
      <c r="J2133" s="498" t="e">
        <v>#N/A</v>
      </c>
      <c r="K2133" s="498" t="e">
        <v>#N/A</v>
      </c>
      <c r="L2133" s="498" t="e">
        <v>#N/A</v>
      </c>
      <c r="M2133" s="498" t="e">
        <v>#N/A</v>
      </c>
      <c r="N2133" s="498" t="e">
        <v>#N/A</v>
      </c>
      <c r="O2133" s="499" t="e">
        <v>#N/A</v>
      </c>
      <c r="P2133" s="499" t="e">
        <v>#N/A</v>
      </c>
      <c r="Q2133" s="499" t="e">
        <v>#N/A</v>
      </c>
      <c r="R2133" s="499" t="e">
        <v>#N/A</v>
      </c>
      <c r="S2133" s="499" t="e">
        <v>#N/A</v>
      </c>
      <c r="T2133" s="499" t="e">
        <v>#N/A</v>
      </c>
      <c r="U2133" s="499" t="e">
        <v>#N/A</v>
      </c>
      <c r="V2133" s="499" t="e">
        <v>#N/A</v>
      </c>
      <c r="W2133" s="499" t="e">
        <v>#N/A</v>
      </c>
    </row>
    <row r="2134" spans="1:23" customFormat="1" x14ac:dyDescent="0.3">
      <c r="A2134" s="225" t="s">
        <v>1474</v>
      </c>
      <c r="B2134" s="496" t="s">
        <v>1345</v>
      </c>
      <c r="C2134" s="496" t="s">
        <v>256</v>
      </c>
      <c r="D2134" s="496" t="s">
        <v>510</v>
      </c>
      <c r="E2134" s="497" t="e">
        <v>#N/A</v>
      </c>
      <c r="F2134" s="498" t="e">
        <v>#N/A</v>
      </c>
      <c r="G2134" s="498" t="e">
        <v>#N/A</v>
      </c>
      <c r="H2134" s="498" t="e">
        <v>#N/A</v>
      </c>
      <c r="I2134" s="498" t="e">
        <v>#N/A</v>
      </c>
      <c r="J2134" s="498" t="e">
        <v>#N/A</v>
      </c>
      <c r="K2134" s="498" t="e">
        <v>#N/A</v>
      </c>
      <c r="L2134" s="498" t="e">
        <v>#N/A</v>
      </c>
      <c r="M2134" s="498" t="e">
        <v>#N/A</v>
      </c>
      <c r="N2134" s="498" t="e">
        <v>#N/A</v>
      </c>
      <c r="O2134" s="499" t="e">
        <v>#N/A</v>
      </c>
      <c r="P2134" s="499" t="e">
        <v>#N/A</v>
      </c>
      <c r="Q2134" s="499" t="e">
        <v>#N/A</v>
      </c>
      <c r="R2134" s="499" t="e">
        <v>#N/A</v>
      </c>
      <c r="S2134" s="499" t="e">
        <v>#N/A</v>
      </c>
      <c r="T2134" s="499" t="e">
        <v>#N/A</v>
      </c>
      <c r="U2134" s="499" t="e">
        <v>#N/A</v>
      </c>
      <c r="V2134" s="499" t="e">
        <v>#N/A</v>
      </c>
      <c r="W2134" s="499" t="e">
        <v>#N/A</v>
      </c>
    </row>
    <row r="2135" spans="1:23" customFormat="1" x14ac:dyDescent="0.3">
      <c r="A2135" s="225" t="s">
        <v>1475</v>
      </c>
      <c r="B2135" s="496" t="s">
        <v>1345</v>
      </c>
      <c r="C2135" s="496" t="s">
        <v>256</v>
      </c>
      <c r="D2135" s="496" t="s">
        <v>512</v>
      </c>
      <c r="E2135" s="497" t="e">
        <v>#N/A</v>
      </c>
      <c r="F2135" s="498" t="e">
        <v>#N/A</v>
      </c>
      <c r="G2135" s="498" t="e">
        <v>#N/A</v>
      </c>
      <c r="H2135" s="498" t="e">
        <v>#N/A</v>
      </c>
      <c r="I2135" s="498" t="e">
        <v>#N/A</v>
      </c>
      <c r="J2135" s="498" t="e">
        <v>#N/A</v>
      </c>
      <c r="K2135" s="498" t="e">
        <v>#N/A</v>
      </c>
      <c r="L2135" s="498" t="e">
        <v>#N/A</v>
      </c>
      <c r="M2135" s="498" t="e">
        <v>#N/A</v>
      </c>
      <c r="N2135" s="498" t="e">
        <v>#N/A</v>
      </c>
      <c r="O2135" s="499" t="e">
        <v>#N/A</v>
      </c>
      <c r="P2135" s="499" t="e">
        <v>#N/A</v>
      </c>
      <c r="Q2135" s="499" t="e">
        <v>#N/A</v>
      </c>
      <c r="R2135" s="499" t="e">
        <v>#N/A</v>
      </c>
      <c r="S2135" s="499" t="e">
        <v>#N/A</v>
      </c>
      <c r="T2135" s="499" t="e">
        <v>#N/A</v>
      </c>
      <c r="U2135" s="499" t="e">
        <v>#N/A</v>
      </c>
      <c r="V2135" s="499" t="e">
        <v>#N/A</v>
      </c>
      <c r="W2135" s="499" t="e">
        <v>#N/A</v>
      </c>
    </row>
    <row r="2136" spans="1:23" customFormat="1" x14ac:dyDescent="0.3">
      <c r="A2136" s="225" t="s">
        <v>1476</v>
      </c>
      <c r="B2136" s="496" t="s">
        <v>1345</v>
      </c>
      <c r="C2136" s="496" t="s">
        <v>256</v>
      </c>
      <c r="D2136" s="496" t="s">
        <v>514</v>
      </c>
      <c r="E2136" s="497" t="e">
        <v>#N/A</v>
      </c>
      <c r="F2136" s="498" t="e">
        <v>#N/A</v>
      </c>
      <c r="G2136" s="498" t="e">
        <v>#N/A</v>
      </c>
      <c r="H2136" s="498" t="e">
        <v>#N/A</v>
      </c>
      <c r="I2136" s="498" t="e">
        <v>#N/A</v>
      </c>
      <c r="J2136" s="498" t="e">
        <v>#N/A</v>
      </c>
      <c r="K2136" s="498" t="e">
        <v>#N/A</v>
      </c>
      <c r="L2136" s="498" t="e">
        <v>#N/A</v>
      </c>
      <c r="M2136" s="498" t="e">
        <v>#N/A</v>
      </c>
      <c r="N2136" s="498" t="e">
        <v>#N/A</v>
      </c>
      <c r="O2136" s="499" t="e">
        <v>#N/A</v>
      </c>
      <c r="P2136" s="499" t="e">
        <v>#N/A</v>
      </c>
      <c r="Q2136" s="499" t="e">
        <v>#N/A</v>
      </c>
      <c r="R2136" s="499" t="e">
        <v>#N/A</v>
      </c>
      <c r="S2136" s="499" t="e">
        <v>#N/A</v>
      </c>
      <c r="T2136" s="499" t="e">
        <v>#N/A</v>
      </c>
      <c r="U2136" s="499" t="e">
        <v>#N/A</v>
      </c>
      <c r="V2136" s="499" t="e">
        <v>#N/A</v>
      </c>
      <c r="W2136" s="499" t="e">
        <v>#N/A</v>
      </c>
    </row>
    <row r="2137" spans="1:23" customFormat="1" x14ac:dyDescent="0.3">
      <c r="A2137" s="225" t="s">
        <v>1477</v>
      </c>
      <c r="B2137" s="496" t="s">
        <v>1345</v>
      </c>
      <c r="C2137" s="496" t="s">
        <v>256</v>
      </c>
      <c r="D2137" s="496" t="s">
        <v>516</v>
      </c>
      <c r="E2137" s="497" t="e">
        <v>#N/A</v>
      </c>
      <c r="F2137" s="498" t="e">
        <v>#N/A</v>
      </c>
      <c r="G2137" s="498" t="e">
        <v>#N/A</v>
      </c>
      <c r="H2137" s="498" t="e">
        <v>#N/A</v>
      </c>
      <c r="I2137" s="498" t="e">
        <v>#N/A</v>
      </c>
      <c r="J2137" s="498" t="e">
        <v>#N/A</v>
      </c>
      <c r="K2137" s="498" t="e">
        <v>#N/A</v>
      </c>
      <c r="L2137" s="498" t="e">
        <v>#N/A</v>
      </c>
      <c r="M2137" s="498" t="e">
        <v>#N/A</v>
      </c>
      <c r="N2137" s="498" t="e">
        <v>#N/A</v>
      </c>
      <c r="O2137" s="499" t="e">
        <v>#N/A</v>
      </c>
      <c r="P2137" s="499" t="e">
        <v>#N/A</v>
      </c>
      <c r="Q2137" s="499" t="e">
        <v>#N/A</v>
      </c>
      <c r="R2137" s="499" t="e">
        <v>#N/A</v>
      </c>
      <c r="S2137" s="499" t="e">
        <v>#N/A</v>
      </c>
      <c r="T2137" s="499" t="e">
        <v>#N/A</v>
      </c>
      <c r="U2137" s="499" t="e">
        <v>#N/A</v>
      </c>
      <c r="V2137" s="499" t="e">
        <v>#N/A</v>
      </c>
      <c r="W2137" s="499" t="e">
        <v>#N/A</v>
      </c>
    </row>
    <row r="2138" spans="1:23" customFormat="1" x14ac:dyDescent="0.3">
      <c r="A2138" s="225" t="s">
        <v>1478</v>
      </c>
      <c r="B2138" s="496" t="s">
        <v>1345</v>
      </c>
      <c r="C2138" s="496" t="s">
        <v>256</v>
      </c>
      <c r="D2138" s="496" t="s">
        <v>518</v>
      </c>
      <c r="E2138" s="497" t="e">
        <v>#N/A</v>
      </c>
      <c r="F2138" s="498" t="e">
        <v>#N/A</v>
      </c>
      <c r="G2138" s="498" t="e">
        <v>#N/A</v>
      </c>
      <c r="H2138" s="498" t="e">
        <v>#N/A</v>
      </c>
      <c r="I2138" s="498" t="e">
        <v>#N/A</v>
      </c>
      <c r="J2138" s="498" t="e">
        <v>#N/A</v>
      </c>
      <c r="K2138" s="498" t="e">
        <v>#N/A</v>
      </c>
      <c r="L2138" s="498" t="e">
        <v>#N/A</v>
      </c>
      <c r="M2138" s="498" t="e">
        <v>#N/A</v>
      </c>
      <c r="N2138" s="498" t="e">
        <v>#N/A</v>
      </c>
      <c r="O2138" s="499" t="e">
        <v>#N/A</v>
      </c>
      <c r="P2138" s="499" t="e">
        <v>#N/A</v>
      </c>
      <c r="Q2138" s="499" t="e">
        <v>#N/A</v>
      </c>
      <c r="R2138" s="499" t="e">
        <v>#N/A</v>
      </c>
      <c r="S2138" s="499" t="e">
        <v>#N/A</v>
      </c>
      <c r="T2138" s="499" t="e">
        <v>#N/A</v>
      </c>
      <c r="U2138" s="499" t="e">
        <v>#N/A</v>
      </c>
      <c r="V2138" s="499" t="e">
        <v>#N/A</v>
      </c>
      <c r="W2138" s="499" t="e">
        <v>#N/A</v>
      </c>
    </row>
    <row r="2139" spans="1:23" customFormat="1" x14ac:dyDescent="0.3">
      <c r="A2139" s="225" t="s">
        <v>1479</v>
      </c>
      <c r="B2139" s="496" t="s">
        <v>1345</v>
      </c>
      <c r="C2139" s="496" t="s">
        <v>256</v>
      </c>
      <c r="D2139" s="496" t="s">
        <v>520</v>
      </c>
      <c r="E2139" s="497" t="e">
        <v>#N/A</v>
      </c>
      <c r="F2139" s="498" t="e">
        <v>#N/A</v>
      </c>
      <c r="G2139" s="498" t="e">
        <v>#N/A</v>
      </c>
      <c r="H2139" s="498" t="e">
        <v>#N/A</v>
      </c>
      <c r="I2139" s="498" t="e">
        <v>#N/A</v>
      </c>
      <c r="J2139" s="498" t="e">
        <v>#N/A</v>
      </c>
      <c r="K2139" s="498" t="e">
        <v>#N/A</v>
      </c>
      <c r="L2139" s="498" t="e">
        <v>#N/A</v>
      </c>
      <c r="M2139" s="498" t="e">
        <v>#N/A</v>
      </c>
      <c r="N2139" s="498" t="e">
        <v>#N/A</v>
      </c>
      <c r="O2139" s="499" t="e">
        <v>#N/A</v>
      </c>
      <c r="P2139" s="499" t="e">
        <v>#N/A</v>
      </c>
      <c r="Q2139" s="499" t="e">
        <v>#N/A</v>
      </c>
      <c r="R2139" s="499" t="e">
        <v>#N/A</v>
      </c>
      <c r="S2139" s="499" t="e">
        <v>#N/A</v>
      </c>
      <c r="T2139" s="499" t="e">
        <v>#N/A</v>
      </c>
      <c r="U2139" s="499" t="e">
        <v>#N/A</v>
      </c>
      <c r="V2139" s="499" t="e">
        <v>#N/A</v>
      </c>
      <c r="W2139" s="499" t="e">
        <v>#N/A</v>
      </c>
    </row>
    <row r="2140" spans="1:23" customFormat="1" x14ac:dyDescent="0.3">
      <c r="A2140" s="225" t="s">
        <v>1480</v>
      </c>
      <c r="B2140" s="496" t="s">
        <v>1345</v>
      </c>
      <c r="C2140" s="496" t="s">
        <v>256</v>
      </c>
      <c r="D2140" s="496" t="s">
        <v>522</v>
      </c>
      <c r="E2140" s="497" t="e">
        <v>#N/A</v>
      </c>
      <c r="F2140" s="498" t="e">
        <v>#N/A</v>
      </c>
      <c r="G2140" s="498" t="e">
        <v>#N/A</v>
      </c>
      <c r="H2140" s="498" t="e">
        <v>#N/A</v>
      </c>
      <c r="I2140" s="498" t="e">
        <v>#N/A</v>
      </c>
      <c r="J2140" s="498" t="e">
        <v>#N/A</v>
      </c>
      <c r="K2140" s="498" t="e">
        <v>#N/A</v>
      </c>
      <c r="L2140" s="498" t="e">
        <v>#N/A</v>
      </c>
      <c r="M2140" s="498" t="e">
        <v>#N/A</v>
      </c>
      <c r="N2140" s="498" t="e">
        <v>#N/A</v>
      </c>
      <c r="O2140" s="499" t="e">
        <v>#N/A</v>
      </c>
      <c r="P2140" s="499" t="e">
        <v>#N/A</v>
      </c>
      <c r="Q2140" s="499" t="e">
        <v>#N/A</v>
      </c>
      <c r="R2140" s="499" t="e">
        <v>#N/A</v>
      </c>
      <c r="S2140" s="499" t="e">
        <v>#N/A</v>
      </c>
      <c r="T2140" s="499" t="e">
        <v>#N/A</v>
      </c>
      <c r="U2140" s="499" t="e">
        <v>#N/A</v>
      </c>
      <c r="V2140" s="499" t="e">
        <v>#N/A</v>
      </c>
      <c r="W2140" s="499" t="e">
        <v>#N/A</v>
      </c>
    </row>
    <row r="2141" spans="1:23" customFormat="1" x14ac:dyDescent="0.3">
      <c r="A2141" s="225" t="s">
        <v>1481</v>
      </c>
      <c r="B2141" s="496" t="s">
        <v>1345</v>
      </c>
      <c r="C2141" s="496" t="s">
        <v>256</v>
      </c>
      <c r="D2141" s="496" t="s">
        <v>524</v>
      </c>
      <c r="E2141" s="497" t="e">
        <v>#N/A</v>
      </c>
      <c r="F2141" s="498" t="e">
        <v>#N/A</v>
      </c>
      <c r="G2141" s="498" t="e">
        <v>#N/A</v>
      </c>
      <c r="H2141" s="498" t="e">
        <v>#N/A</v>
      </c>
      <c r="I2141" s="498" t="e">
        <v>#N/A</v>
      </c>
      <c r="J2141" s="498" t="e">
        <v>#N/A</v>
      </c>
      <c r="K2141" s="498" t="e">
        <v>#N/A</v>
      </c>
      <c r="L2141" s="498" t="e">
        <v>#N/A</v>
      </c>
      <c r="M2141" s="498" t="e">
        <v>#N/A</v>
      </c>
      <c r="N2141" s="498" t="e">
        <v>#N/A</v>
      </c>
      <c r="O2141" s="499" t="e">
        <v>#N/A</v>
      </c>
      <c r="P2141" s="499" t="e">
        <v>#N/A</v>
      </c>
      <c r="Q2141" s="499" t="e">
        <v>#N/A</v>
      </c>
      <c r="R2141" s="499" t="e">
        <v>#N/A</v>
      </c>
      <c r="S2141" s="499" t="e">
        <v>#N/A</v>
      </c>
      <c r="T2141" s="499" t="e">
        <v>#N/A</v>
      </c>
      <c r="U2141" s="499" t="e">
        <v>#N/A</v>
      </c>
      <c r="V2141" s="499" t="e">
        <v>#N/A</v>
      </c>
      <c r="W2141" s="499" t="e">
        <v>#N/A</v>
      </c>
    </row>
    <row r="2142" spans="1:23" customFormat="1" x14ac:dyDescent="0.3">
      <c r="A2142" s="225" t="s">
        <v>1482</v>
      </c>
      <c r="B2142" s="496" t="s">
        <v>1345</v>
      </c>
      <c r="C2142" s="496" t="s">
        <v>256</v>
      </c>
      <c r="D2142" s="496" t="s">
        <v>526</v>
      </c>
      <c r="E2142" s="497" t="e">
        <v>#N/A</v>
      </c>
      <c r="F2142" s="498" t="e">
        <v>#N/A</v>
      </c>
      <c r="G2142" s="498" t="e">
        <v>#N/A</v>
      </c>
      <c r="H2142" s="498" t="e">
        <v>#N/A</v>
      </c>
      <c r="I2142" s="498" t="e">
        <v>#N/A</v>
      </c>
      <c r="J2142" s="498" t="e">
        <v>#N/A</v>
      </c>
      <c r="K2142" s="498" t="e">
        <v>#N/A</v>
      </c>
      <c r="L2142" s="498" t="e">
        <v>#N/A</v>
      </c>
      <c r="M2142" s="498" t="e">
        <v>#N/A</v>
      </c>
      <c r="N2142" s="498" t="e">
        <v>#N/A</v>
      </c>
      <c r="O2142" s="499" t="e">
        <v>#N/A</v>
      </c>
      <c r="P2142" s="499" t="e">
        <v>#N/A</v>
      </c>
      <c r="Q2142" s="499" t="e">
        <v>#N/A</v>
      </c>
      <c r="R2142" s="499" t="e">
        <v>#N/A</v>
      </c>
      <c r="S2142" s="499" t="e">
        <v>#N/A</v>
      </c>
      <c r="T2142" s="499" t="e">
        <v>#N/A</v>
      </c>
      <c r="U2142" s="499" t="e">
        <v>#N/A</v>
      </c>
      <c r="V2142" s="499" t="e">
        <v>#N/A</v>
      </c>
      <c r="W2142" s="499" t="e">
        <v>#N/A</v>
      </c>
    </row>
    <row r="2143" spans="1:23" customFormat="1" x14ac:dyDescent="0.3">
      <c r="A2143" s="225" t="s">
        <v>1483</v>
      </c>
      <c r="B2143" s="496" t="s">
        <v>1345</v>
      </c>
      <c r="C2143" s="496" t="s">
        <v>256</v>
      </c>
      <c r="D2143" s="496" t="s">
        <v>528</v>
      </c>
      <c r="E2143" s="497" t="e">
        <v>#N/A</v>
      </c>
      <c r="F2143" s="498" t="e">
        <v>#N/A</v>
      </c>
      <c r="G2143" s="498" t="e">
        <v>#N/A</v>
      </c>
      <c r="H2143" s="498" t="e">
        <v>#N/A</v>
      </c>
      <c r="I2143" s="498" t="e">
        <v>#N/A</v>
      </c>
      <c r="J2143" s="498" t="e">
        <v>#N/A</v>
      </c>
      <c r="K2143" s="498" t="e">
        <v>#N/A</v>
      </c>
      <c r="L2143" s="498" t="e">
        <v>#N/A</v>
      </c>
      <c r="M2143" s="498" t="e">
        <v>#N/A</v>
      </c>
      <c r="N2143" s="498" t="e">
        <v>#N/A</v>
      </c>
      <c r="O2143" s="499" t="e">
        <v>#N/A</v>
      </c>
      <c r="P2143" s="499" t="e">
        <v>#N/A</v>
      </c>
      <c r="Q2143" s="499" t="e">
        <v>#N/A</v>
      </c>
      <c r="R2143" s="499" t="e">
        <v>#N/A</v>
      </c>
      <c r="S2143" s="499" t="e">
        <v>#N/A</v>
      </c>
      <c r="T2143" s="499" t="e">
        <v>#N/A</v>
      </c>
      <c r="U2143" s="499" t="e">
        <v>#N/A</v>
      </c>
      <c r="V2143" s="499" t="e">
        <v>#N/A</v>
      </c>
      <c r="W2143" s="499" t="e">
        <v>#N/A</v>
      </c>
    </row>
    <row r="2144" spans="1:23" customFormat="1" x14ac:dyDescent="0.3">
      <c r="A2144" s="225" t="s">
        <v>1484</v>
      </c>
      <c r="B2144" s="496" t="s">
        <v>1345</v>
      </c>
      <c r="C2144" s="496" t="s">
        <v>256</v>
      </c>
      <c r="D2144" s="496" t="s">
        <v>530</v>
      </c>
      <c r="E2144" s="497" t="e">
        <v>#N/A</v>
      </c>
      <c r="F2144" s="498" t="e">
        <v>#N/A</v>
      </c>
      <c r="G2144" s="498" t="e">
        <v>#N/A</v>
      </c>
      <c r="H2144" s="498" t="e">
        <v>#N/A</v>
      </c>
      <c r="I2144" s="498" t="e">
        <v>#N/A</v>
      </c>
      <c r="J2144" s="498" t="e">
        <v>#N/A</v>
      </c>
      <c r="K2144" s="498" t="e">
        <v>#N/A</v>
      </c>
      <c r="L2144" s="498" t="e">
        <v>#N/A</v>
      </c>
      <c r="M2144" s="498" t="e">
        <v>#N/A</v>
      </c>
      <c r="N2144" s="498" t="e">
        <v>#N/A</v>
      </c>
      <c r="O2144" s="499" t="e">
        <v>#N/A</v>
      </c>
      <c r="P2144" s="499" t="e">
        <v>#N/A</v>
      </c>
      <c r="Q2144" s="499" t="e">
        <v>#N/A</v>
      </c>
      <c r="R2144" s="499" t="e">
        <v>#N/A</v>
      </c>
      <c r="S2144" s="499" t="e">
        <v>#N/A</v>
      </c>
      <c r="T2144" s="499" t="e">
        <v>#N/A</v>
      </c>
      <c r="U2144" s="499" t="e">
        <v>#N/A</v>
      </c>
      <c r="V2144" s="499" t="e">
        <v>#N/A</v>
      </c>
      <c r="W2144" s="499" t="e">
        <v>#N/A</v>
      </c>
    </row>
    <row r="2145" spans="1:23" customFormat="1" x14ac:dyDescent="0.3">
      <c r="A2145" s="225" t="s">
        <v>1485</v>
      </c>
      <c r="B2145" s="496" t="s">
        <v>1345</v>
      </c>
      <c r="C2145" s="496" t="s">
        <v>256</v>
      </c>
      <c r="D2145" s="496" t="s">
        <v>532</v>
      </c>
      <c r="E2145" s="497" t="e">
        <v>#N/A</v>
      </c>
      <c r="F2145" s="498" t="e">
        <v>#N/A</v>
      </c>
      <c r="G2145" s="498" t="e">
        <v>#N/A</v>
      </c>
      <c r="H2145" s="498" t="e">
        <v>#N/A</v>
      </c>
      <c r="I2145" s="498" t="e">
        <v>#N/A</v>
      </c>
      <c r="J2145" s="498" t="e">
        <v>#N/A</v>
      </c>
      <c r="K2145" s="498" t="e">
        <v>#N/A</v>
      </c>
      <c r="L2145" s="498" t="e">
        <v>#N/A</v>
      </c>
      <c r="M2145" s="498" t="e">
        <v>#N/A</v>
      </c>
      <c r="N2145" s="498" t="e">
        <v>#N/A</v>
      </c>
      <c r="O2145" s="499" t="e">
        <v>#N/A</v>
      </c>
      <c r="P2145" s="499" t="e">
        <v>#N/A</v>
      </c>
      <c r="Q2145" s="499" t="e">
        <v>#N/A</v>
      </c>
      <c r="R2145" s="499" t="e">
        <v>#N/A</v>
      </c>
      <c r="S2145" s="499" t="e">
        <v>#N/A</v>
      </c>
      <c r="T2145" s="499" t="e">
        <v>#N/A</v>
      </c>
      <c r="U2145" s="499" t="e">
        <v>#N/A</v>
      </c>
      <c r="V2145" s="499" t="e">
        <v>#N/A</v>
      </c>
      <c r="W2145" s="499" t="e">
        <v>#N/A</v>
      </c>
    </row>
    <row r="2146" spans="1:23" customFormat="1" x14ac:dyDescent="0.3">
      <c r="A2146" s="225" t="s">
        <v>1486</v>
      </c>
      <c r="B2146" s="496" t="s">
        <v>1345</v>
      </c>
      <c r="C2146" s="496" t="s">
        <v>256</v>
      </c>
      <c r="D2146" s="496" t="s">
        <v>534</v>
      </c>
      <c r="E2146" s="497" t="e">
        <v>#N/A</v>
      </c>
      <c r="F2146" s="498" t="e">
        <v>#N/A</v>
      </c>
      <c r="G2146" s="498" t="e">
        <v>#N/A</v>
      </c>
      <c r="H2146" s="498" t="e">
        <v>#N/A</v>
      </c>
      <c r="I2146" s="498" t="e">
        <v>#N/A</v>
      </c>
      <c r="J2146" s="498" t="e">
        <v>#N/A</v>
      </c>
      <c r="K2146" s="498" t="e">
        <v>#N/A</v>
      </c>
      <c r="L2146" s="498" t="e">
        <v>#N/A</v>
      </c>
      <c r="M2146" s="498" t="e">
        <v>#N/A</v>
      </c>
      <c r="N2146" s="498" t="e">
        <v>#N/A</v>
      </c>
      <c r="O2146" s="499" t="e">
        <v>#N/A</v>
      </c>
      <c r="P2146" s="499" t="e">
        <v>#N/A</v>
      </c>
      <c r="Q2146" s="499" t="e">
        <v>#N/A</v>
      </c>
      <c r="R2146" s="499" t="e">
        <v>#N/A</v>
      </c>
      <c r="S2146" s="499" t="e">
        <v>#N/A</v>
      </c>
      <c r="T2146" s="499" t="e">
        <v>#N/A</v>
      </c>
      <c r="U2146" s="499" t="e">
        <v>#N/A</v>
      </c>
      <c r="V2146" s="499" t="e">
        <v>#N/A</v>
      </c>
      <c r="W2146" s="499" t="e">
        <v>#N/A</v>
      </c>
    </row>
    <row r="2147" spans="1:23" customFormat="1" x14ac:dyDescent="0.3">
      <c r="A2147" s="225" t="s">
        <v>1487</v>
      </c>
      <c r="B2147" s="496" t="s">
        <v>1345</v>
      </c>
      <c r="C2147" s="496" t="s">
        <v>256</v>
      </c>
      <c r="D2147" s="496" t="s">
        <v>536</v>
      </c>
      <c r="E2147" s="497" t="e">
        <v>#N/A</v>
      </c>
      <c r="F2147" s="498" t="e">
        <v>#N/A</v>
      </c>
      <c r="G2147" s="498" t="e">
        <v>#N/A</v>
      </c>
      <c r="H2147" s="498" t="e">
        <v>#N/A</v>
      </c>
      <c r="I2147" s="498" t="e">
        <v>#N/A</v>
      </c>
      <c r="J2147" s="498" t="e">
        <v>#N/A</v>
      </c>
      <c r="K2147" s="498" t="e">
        <v>#N/A</v>
      </c>
      <c r="L2147" s="498" t="e">
        <v>#N/A</v>
      </c>
      <c r="M2147" s="498" t="e">
        <v>#N/A</v>
      </c>
      <c r="N2147" s="498" t="e">
        <v>#N/A</v>
      </c>
      <c r="O2147" s="499" t="e">
        <v>#N/A</v>
      </c>
      <c r="P2147" s="499" t="e">
        <v>#N/A</v>
      </c>
      <c r="Q2147" s="499" t="e">
        <v>#N/A</v>
      </c>
      <c r="R2147" s="499" t="e">
        <v>#N/A</v>
      </c>
      <c r="S2147" s="499" t="e">
        <v>#N/A</v>
      </c>
      <c r="T2147" s="499" t="e">
        <v>#N/A</v>
      </c>
      <c r="U2147" s="499" t="e">
        <v>#N/A</v>
      </c>
      <c r="V2147" s="499" t="e">
        <v>#N/A</v>
      </c>
      <c r="W2147" s="499" t="e">
        <v>#N/A</v>
      </c>
    </row>
    <row r="2148" spans="1:23" customFormat="1" x14ac:dyDescent="0.3">
      <c r="A2148" s="225" t="s">
        <v>1488</v>
      </c>
      <c r="B2148" s="496" t="s">
        <v>1345</v>
      </c>
      <c r="C2148" s="496" t="s">
        <v>256</v>
      </c>
      <c r="D2148" s="496" t="s">
        <v>538</v>
      </c>
      <c r="E2148" s="497" t="e">
        <v>#N/A</v>
      </c>
      <c r="F2148" s="498" t="e">
        <v>#N/A</v>
      </c>
      <c r="G2148" s="498" t="e">
        <v>#N/A</v>
      </c>
      <c r="H2148" s="498" t="e">
        <v>#N/A</v>
      </c>
      <c r="I2148" s="498" t="e">
        <v>#N/A</v>
      </c>
      <c r="J2148" s="498" t="e">
        <v>#N/A</v>
      </c>
      <c r="K2148" s="498" t="e">
        <v>#N/A</v>
      </c>
      <c r="L2148" s="498" t="e">
        <v>#N/A</v>
      </c>
      <c r="M2148" s="498" t="e">
        <v>#N/A</v>
      </c>
      <c r="N2148" s="498" t="e">
        <v>#N/A</v>
      </c>
      <c r="O2148" s="499" t="e">
        <v>#N/A</v>
      </c>
      <c r="P2148" s="499" t="e">
        <v>#N/A</v>
      </c>
      <c r="Q2148" s="499" t="e">
        <v>#N/A</v>
      </c>
      <c r="R2148" s="499" t="e">
        <v>#N/A</v>
      </c>
      <c r="S2148" s="499" t="e">
        <v>#N/A</v>
      </c>
      <c r="T2148" s="499" t="e">
        <v>#N/A</v>
      </c>
      <c r="U2148" s="499" t="e">
        <v>#N/A</v>
      </c>
      <c r="V2148" s="499" t="e">
        <v>#N/A</v>
      </c>
      <c r="W2148" s="499" t="e">
        <v>#N/A</v>
      </c>
    </row>
    <row r="2149" spans="1:23" customFormat="1" x14ac:dyDescent="0.3">
      <c r="A2149" s="225" t="s">
        <v>1489</v>
      </c>
      <c r="B2149" s="496" t="s">
        <v>1345</v>
      </c>
      <c r="C2149" s="496" t="s">
        <v>256</v>
      </c>
      <c r="D2149" s="496" t="s">
        <v>540</v>
      </c>
      <c r="E2149" s="497" t="e">
        <v>#N/A</v>
      </c>
      <c r="F2149" s="498" t="e">
        <v>#N/A</v>
      </c>
      <c r="G2149" s="498" t="e">
        <v>#N/A</v>
      </c>
      <c r="H2149" s="498" t="e">
        <v>#N/A</v>
      </c>
      <c r="I2149" s="498" t="e">
        <v>#N/A</v>
      </c>
      <c r="J2149" s="498" t="e">
        <v>#N/A</v>
      </c>
      <c r="K2149" s="498" t="e">
        <v>#N/A</v>
      </c>
      <c r="L2149" s="498" t="e">
        <v>#N/A</v>
      </c>
      <c r="M2149" s="498" t="e">
        <v>#N/A</v>
      </c>
      <c r="N2149" s="498" t="e">
        <v>#N/A</v>
      </c>
      <c r="O2149" s="499" t="e">
        <v>#N/A</v>
      </c>
      <c r="P2149" s="499" t="e">
        <v>#N/A</v>
      </c>
      <c r="Q2149" s="499" t="e">
        <v>#N/A</v>
      </c>
      <c r="R2149" s="499" t="e">
        <v>#N/A</v>
      </c>
      <c r="S2149" s="499" t="e">
        <v>#N/A</v>
      </c>
      <c r="T2149" s="499" t="e">
        <v>#N/A</v>
      </c>
      <c r="U2149" s="499" t="e">
        <v>#N/A</v>
      </c>
      <c r="V2149" s="499" t="e">
        <v>#N/A</v>
      </c>
      <c r="W2149" s="499" t="e">
        <v>#N/A</v>
      </c>
    </row>
    <row r="2150" spans="1:23" customFormat="1" x14ac:dyDescent="0.3">
      <c r="A2150" s="225" t="s">
        <v>1490</v>
      </c>
      <c r="B2150" s="496" t="s">
        <v>1345</v>
      </c>
      <c r="C2150" s="496" t="s">
        <v>256</v>
      </c>
      <c r="D2150" s="496" t="s">
        <v>542</v>
      </c>
      <c r="E2150" s="497" t="e">
        <v>#N/A</v>
      </c>
      <c r="F2150" s="498" t="e">
        <v>#N/A</v>
      </c>
      <c r="G2150" s="498" t="e">
        <v>#N/A</v>
      </c>
      <c r="H2150" s="498" t="e">
        <v>#N/A</v>
      </c>
      <c r="I2150" s="498" t="e">
        <v>#N/A</v>
      </c>
      <c r="J2150" s="498" t="e">
        <v>#N/A</v>
      </c>
      <c r="K2150" s="498" t="e">
        <v>#N/A</v>
      </c>
      <c r="L2150" s="498" t="e">
        <v>#N/A</v>
      </c>
      <c r="M2150" s="498" t="e">
        <v>#N/A</v>
      </c>
      <c r="N2150" s="498" t="e">
        <v>#N/A</v>
      </c>
      <c r="O2150" s="499" t="e">
        <v>#N/A</v>
      </c>
      <c r="P2150" s="499" t="e">
        <v>#N/A</v>
      </c>
      <c r="Q2150" s="499" t="e">
        <v>#N/A</v>
      </c>
      <c r="R2150" s="499" t="e">
        <v>#N/A</v>
      </c>
      <c r="S2150" s="499" t="e">
        <v>#N/A</v>
      </c>
      <c r="T2150" s="499" t="e">
        <v>#N/A</v>
      </c>
      <c r="U2150" s="499" t="e">
        <v>#N/A</v>
      </c>
      <c r="V2150" s="499" t="e">
        <v>#N/A</v>
      </c>
      <c r="W2150" s="499" t="e">
        <v>#N/A</v>
      </c>
    </row>
    <row r="2151" spans="1:23" customFormat="1" x14ac:dyDescent="0.3">
      <c r="A2151" s="225" t="s">
        <v>1491</v>
      </c>
      <c r="B2151" s="496" t="s">
        <v>1345</v>
      </c>
      <c r="C2151" s="496" t="s">
        <v>256</v>
      </c>
      <c r="D2151" s="496" t="s">
        <v>544</v>
      </c>
      <c r="E2151" s="497" t="e">
        <v>#N/A</v>
      </c>
      <c r="F2151" s="498" t="e">
        <v>#N/A</v>
      </c>
      <c r="G2151" s="498" t="e">
        <v>#N/A</v>
      </c>
      <c r="H2151" s="498" t="e">
        <v>#N/A</v>
      </c>
      <c r="I2151" s="498" t="e">
        <v>#N/A</v>
      </c>
      <c r="J2151" s="498" t="e">
        <v>#N/A</v>
      </c>
      <c r="K2151" s="498" t="e">
        <v>#N/A</v>
      </c>
      <c r="L2151" s="498" t="e">
        <v>#N/A</v>
      </c>
      <c r="M2151" s="498" t="e">
        <v>#N/A</v>
      </c>
      <c r="N2151" s="498" t="e">
        <v>#N/A</v>
      </c>
      <c r="O2151" s="499" t="e">
        <v>#N/A</v>
      </c>
      <c r="P2151" s="499" t="e">
        <v>#N/A</v>
      </c>
      <c r="Q2151" s="499" t="e">
        <v>#N/A</v>
      </c>
      <c r="R2151" s="499" t="e">
        <v>#N/A</v>
      </c>
      <c r="S2151" s="499" t="e">
        <v>#N/A</v>
      </c>
      <c r="T2151" s="499" t="e">
        <v>#N/A</v>
      </c>
      <c r="U2151" s="499" t="e">
        <v>#N/A</v>
      </c>
      <c r="V2151" s="499" t="e">
        <v>#N/A</v>
      </c>
      <c r="W2151" s="499" t="e">
        <v>#N/A</v>
      </c>
    </row>
    <row r="2152" spans="1:23" customFormat="1" x14ac:dyDescent="0.3">
      <c r="A2152" s="225" t="s">
        <v>1492</v>
      </c>
      <c r="B2152" s="496" t="s">
        <v>1345</v>
      </c>
      <c r="C2152" s="496" t="s">
        <v>256</v>
      </c>
      <c r="D2152" s="496" t="s">
        <v>546</v>
      </c>
      <c r="E2152" s="497" t="e">
        <v>#N/A</v>
      </c>
      <c r="F2152" s="498" t="e">
        <v>#N/A</v>
      </c>
      <c r="G2152" s="498" t="e">
        <v>#N/A</v>
      </c>
      <c r="H2152" s="498" t="e">
        <v>#N/A</v>
      </c>
      <c r="I2152" s="498" t="e">
        <v>#N/A</v>
      </c>
      <c r="J2152" s="498" t="e">
        <v>#N/A</v>
      </c>
      <c r="K2152" s="498" t="e">
        <v>#N/A</v>
      </c>
      <c r="L2152" s="498" t="e">
        <v>#N/A</v>
      </c>
      <c r="M2152" s="498" t="e">
        <v>#N/A</v>
      </c>
      <c r="N2152" s="498" t="e">
        <v>#N/A</v>
      </c>
      <c r="O2152" s="499" t="e">
        <v>#N/A</v>
      </c>
      <c r="P2152" s="499" t="e">
        <v>#N/A</v>
      </c>
      <c r="Q2152" s="499" t="e">
        <v>#N/A</v>
      </c>
      <c r="R2152" s="499" t="e">
        <v>#N/A</v>
      </c>
      <c r="S2152" s="499" t="e">
        <v>#N/A</v>
      </c>
      <c r="T2152" s="499" t="e">
        <v>#N/A</v>
      </c>
      <c r="U2152" s="499" t="e">
        <v>#N/A</v>
      </c>
      <c r="V2152" s="499" t="e">
        <v>#N/A</v>
      </c>
      <c r="W2152" s="499" t="e">
        <v>#N/A</v>
      </c>
    </row>
    <row r="2153" spans="1:23" customFormat="1" x14ac:dyDescent="0.3">
      <c r="A2153" s="225" t="s">
        <v>1493</v>
      </c>
      <c r="B2153" s="496" t="s">
        <v>1345</v>
      </c>
      <c r="C2153" s="496" t="s">
        <v>256</v>
      </c>
      <c r="D2153" s="496" t="s">
        <v>548</v>
      </c>
      <c r="E2153" s="497" t="e">
        <v>#N/A</v>
      </c>
      <c r="F2153" s="498" t="e">
        <v>#N/A</v>
      </c>
      <c r="G2153" s="498" t="e">
        <v>#N/A</v>
      </c>
      <c r="H2153" s="498" t="e">
        <v>#N/A</v>
      </c>
      <c r="I2153" s="498" t="e">
        <v>#N/A</v>
      </c>
      <c r="J2153" s="498" t="e">
        <v>#N/A</v>
      </c>
      <c r="K2153" s="498" t="e">
        <v>#N/A</v>
      </c>
      <c r="L2153" s="498" t="e">
        <v>#N/A</v>
      </c>
      <c r="M2153" s="498" t="e">
        <v>#N/A</v>
      </c>
      <c r="N2153" s="498" t="e">
        <v>#N/A</v>
      </c>
      <c r="O2153" s="499" t="e">
        <v>#N/A</v>
      </c>
      <c r="P2153" s="499" t="e">
        <v>#N/A</v>
      </c>
      <c r="Q2153" s="499" t="e">
        <v>#N/A</v>
      </c>
      <c r="R2153" s="499" t="e">
        <v>#N/A</v>
      </c>
      <c r="S2153" s="499" t="e">
        <v>#N/A</v>
      </c>
      <c r="T2153" s="499" t="e">
        <v>#N/A</v>
      </c>
      <c r="U2153" s="499" t="e">
        <v>#N/A</v>
      </c>
      <c r="V2153" s="499" t="e">
        <v>#N/A</v>
      </c>
      <c r="W2153" s="499" t="e">
        <v>#N/A</v>
      </c>
    </row>
    <row r="2154" spans="1:23" customFormat="1" x14ac:dyDescent="0.3">
      <c r="A2154" s="225" t="s">
        <v>1494</v>
      </c>
      <c r="B2154" s="496" t="s">
        <v>1345</v>
      </c>
      <c r="C2154" s="496" t="s">
        <v>256</v>
      </c>
      <c r="D2154" s="496" t="s">
        <v>550</v>
      </c>
      <c r="E2154" s="497" t="e">
        <v>#N/A</v>
      </c>
      <c r="F2154" s="498" t="e">
        <v>#N/A</v>
      </c>
      <c r="G2154" s="498" t="e">
        <v>#N/A</v>
      </c>
      <c r="H2154" s="498" t="e">
        <v>#N/A</v>
      </c>
      <c r="I2154" s="498" t="e">
        <v>#N/A</v>
      </c>
      <c r="J2154" s="498" t="e">
        <v>#N/A</v>
      </c>
      <c r="K2154" s="498" t="e">
        <v>#N/A</v>
      </c>
      <c r="L2154" s="498" t="e">
        <v>#N/A</v>
      </c>
      <c r="M2154" s="498" t="e">
        <v>#N/A</v>
      </c>
      <c r="N2154" s="498" t="e">
        <v>#N/A</v>
      </c>
      <c r="O2154" s="499" t="e">
        <v>#N/A</v>
      </c>
      <c r="P2154" s="499" t="e">
        <v>#N/A</v>
      </c>
      <c r="Q2154" s="499" t="e">
        <v>#N/A</v>
      </c>
      <c r="R2154" s="499" t="e">
        <v>#N/A</v>
      </c>
      <c r="S2154" s="499" t="e">
        <v>#N/A</v>
      </c>
      <c r="T2154" s="499" t="e">
        <v>#N/A</v>
      </c>
      <c r="U2154" s="499" t="e">
        <v>#N/A</v>
      </c>
      <c r="V2154" s="499" t="e">
        <v>#N/A</v>
      </c>
      <c r="W2154" s="499" t="e">
        <v>#N/A</v>
      </c>
    </row>
    <row r="2155" spans="1:23" customFormat="1" x14ac:dyDescent="0.3">
      <c r="A2155" s="225" t="s">
        <v>1495</v>
      </c>
      <c r="B2155" s="496" t="s">
        <v>1345</v>
      </c>
      <c r="C2155" s="496" t="s">
        <v>256</v>
      </c>
      <c r="D2155" s="496" t="s">
        <v>552</v>
      </c>
      <c r="E2155" s="497" t="e">
        <v>#N/A</v>
      </c>
      <c r="F2155" s="498" t="e">
        <v>#N/A</v>
      </c>
      <c r="G2155" s="498" t="e">
        <v>#N/A</v>
      </c>
      <c r="H2155" s="498" t="e">
        <v>#N/A</v>
      </c>
      <c r="I2155" s="498" t="e">
        <v>#N/A</v>
      </c>
      <c r="J2155" s="498" t="e">
        <v>#N/A</v>
      </c>
      <c r="K2155" s="498" t="e">
        <v>#N/A</v>
      </c>
      <c r="L2155" s="498" t="e">
        <v>#N/A</v>
      </c>
      <c r="M2155" s="498" t="e">
        <v>#N/A</v>
      </c>
      <c r="N2155" s="498" t="e">
        <v>#N/A</v>
      </c>
      <c r="O2155" s="499" t="e">
        <v>#N/A</v>
      </c>
      <c r="P2155" s="499" t="e">
        <v>#N/A</v>
      </c>
      <c r="Q2155" s="499" t="e">
        <v>#N/A</v>
      </c>
      <c r="R2155" s="499" t="e">
        <v>#N/A</v>
      </c>
      <c r="S2155" s="499" t="e">
        <v>#N/A</v>
      </c>
      <c r="T2155" s="499" t="e">
        <v>#N/A</v>
      </c>
      <c r="U2155" s="499" t="e">
        <v>#N/A</v>
      </c>
      <c r="V2155" s="499" t="e">
        <v>#N/A</v>
      </c>
      <c r="W2155" s="499" t="e">
        <v>#N/A</v>
      </c>
    </row>
    <row r="2156" spans="1:23" customFormat="1" x14ac:dyDescent="0.3">
      <c r="A2156" s="225" t="s">
        <v>1496</v>
      </c>
      <c r="B2156" s="496" t="s">
        <v>1345</v>
      </c>
      <c r="C2156" s="496" t="s">
        <v>256</v>
      </c>
      <c r="D2156" s="496" t="s">
        <v>554</v>
      </c>
      <c r="E2156" s="497" t="e">
        <v>#N/A</v>
      </c>
      <c r="F2156" s="498" t="e">
        <v>#N/A</v>
      </c>
      <c r="G2156" s="498" t="e">
        <v>#N/A</v>
      </c>
      <c r="H2156" s="498" t="e">
        <v>#N/A</v>
      </c>
      <c r="I2156" s="498" t="e">
        <v>#N/A</v>
      </c>
      <c r="J2156" s="498" t="e">
        <v>#N/A</v>
      </c>
      <c r="K2156" s="498" t="e">
        <v>#N/A</v>
      </c>
      <c r="L2156" s="498" t="e">
        <v>#N/A</v>
      </c>
      <c r="M2156" s="498" t="e">
        <v>#N/A</v>
      </c>
      <c r="N2156" s="498" t="e">
        <v>#N/A</v>
      </c>
      <c r="O2156" s="499" t="e">
        <v>#N/A</v>
      </c>
      <c r="P2156" s="499" t="e">
        <v>#N/A</v>
      </c>
      <c r="Q2156" s="499" t="e">
        <v>#N/A</v>
      </c>
      <c r="R2156" s="499" t="e">
        <v>#N/A</v>
      </c>
      <c r="S2156" s="499" t="e">
        <v>#N/A</v>
      </c>
      <c r="T2156" s="499" t="e">
        <v>#N/A</v>
      </c>
      <c r="U2156" s="499" t="e">
        <v>#N/A</v>
      </c>
      <c r="V2156" s="499" t="e">
        <v>#N/A</v>
      </c>
      <c r="W2156" s="499" t="e">
        <v>#N/A</v>
      </c>
    </row>
    <row r="2157" spans="1:23" customFormat="1" x14ac:dyDescent="0.3">
      <c r="A2157" s="225" t="s">
        <v>1497</v>
      </c>
      <c r="B2157" s="496" t="s">
        <v>1345</v>
      </c>
      <c r="C2157" s="496" t="s">
        <v>256</v>
      </c>
      <c r="D2157" s="496" t="s">
        <v>556</v>
      </c>
      <c r="E2157" s="497" t="e">
        <v>#N/A</v>
      </c>
      <c r="F2157" s="498" t="e">
        <v>#N/A</v>
      </c>
      <c r="G2157" s="498" t="e">
        <v>#N/A</v>
      </c>
      <c r="H2157" s="498" t="e">
        <v>#N/A</v>
      </c>
      <c r="I2157" s="498" t="e">
        <v>#N/A</v>
      </c>
      <c r="J2157" s="498" t="e">
        <v>#N/A</v>
      </c>
      <c r="K2157" s="498" t="e">
        <v>#N/A</v>
      </c>
      <c r="L2157" s="498" t="e">
        <v>#N/A</v>
      </c>
      <c r="M2157" s="498" t="e">
        <v>#N/A</v>
      </c>
      <c r="N2157" s="498" t="e">
        <v>#N/A</v>
      </c>
      <c r="O2157" s="499" t="e">
        <v>#N/A</v>
      </c>
      <c r="P2157" s="499" t="e">
        <v>#N/A</v>
      </c>
      <c r="Q2157" s="499" t="e">
        <v>#N/A</v>
      </c>
      <c r="R2157" s="499" t="e">
        <v>#N/A</v>
      </c>
      <c r="S2157" s="499" t="e">
        <v>#N/A</v>
      </c>
      <c r="T2157" s="499" t="e">
        <v>#N/A</v>
      </c>
      <c r="U2157" s="499" t="e">
        <v>#N/A</v>
      </c>
      <c r="V2157" s="499" t="e">
        <v>#N/A</v>
      </c>
      <c r="W2157" s="499" t="e">
        <v>#N/A</v>
      </c>
    </row>
    <row r="2158" spans="1:23" customFormat="1" x14ac:dyDescent="0.3">
      <c r="A2158" s="225" t="s">
        <v>1498</v>
      </c>
      <c r="B2158" s="496" t="s">
        <v>1345</v>
      </c>
      <c r="C2158" s="496" t="s">
        <v>256</v>
      </c>
      <c r="D2158" s="496" t="s">
        <v>558</v>
      </c>
      <c r="E2158" s="497" t="e">
        <v>#N/A</v>
      </c>
      <c r="F2158" s="498" t="e">
        <v>#N/A</v>
      </c>
      <c r="G2158" s="498" t="e">
        <v>#N/A</v>
      </c>
      <c r="H2158" s="498" t="e">
        <v>#N/A</v>
      </c>
      <c r="I2158" s="498" t="e">
        <v>#N/A</v>
      </c>
      <c r="J2158" s="498" t="e">
        <v>#N/A</v>
      </c>
      <c r="K2158" s="498" t="e">
        <v>#N/A</v>
      </c>
      <c r="L2158" s="498" t="e">
        <v>#N/A</v>
      </c>
      <c r="M2158" s="498" t="e">
        <v>#N/A</v>
      </c>
      <c r="N2158" s="498" t="e">
        <v>#N/A</v>
      </c>
      <c r="O2158" s="499" t="e">
        <v>#N/A</v>
      </c>
      <c r="P2158" s="499" t="e">
        <v>#N/A</v>
      </c>
      <c r="Q2158" s="499" t="e">
        <v>#N/A</v>
      </c>
      <c r="R2158" s="499" t="e">
        <v>#N/A</v>
      </c>
      <c r="S2158" s="499" t="e">
        <v>#N/A</v>
      </c>
      <c r="T2158" s="499" t="e">
        <v>#N/A</v>
      </c>
      <c r="U2158" s="499" t="e">
        <v>#N/A</v>
      </c>
      <c r="V2158" s="499" t="e">
        <v>#N/A</v>
      </c>
      <c r="W2158" s="499" t="e">
        <v>#N/A</v>
      </c>
    </row>
    <row r="2159" spans="1:23" customFormat="1" x14ac:dyDescent="0.3">
      <c r="A2159" s="225" t="s">
        <v>1499</v>
      </c>
      <c r="B2159" s="496" t="s">
        <v>1345</v>
      </c>
      <c r="C2159" s="496" t="s">
        <v>257</v>
      </c>
      <c r="D2159" s="496" t="s">
        <v>691</v>
      </c>
      <c r="E2159" s="497" t="e">
        <v>#N/A</v>
      </c>
      <c r="F2159" s="498" t="e">
        <v>#N/A</v>
      </c>
      <c r="G2159" s="498" t="e">
        <v>#N/A</v>
      </c>
      <c r="H2159" s="498" t="e">
        <v>#N/A</v>
      </c>
      <c r="I2159" s="498" t="e">
        <v>#N/A</v>
      </c>
      <c r="J2159" s="498" t="e">
        <v>#N/A</v>
      </c>
      <c r="K2159" s="498" t="e">
        <v>#N/A</v>
      </c>
      <c r="L2159" s="498" t="e">
        <v>#N/A</v>
      </c>
      <c r="M2159" s="498" t="e">
        <v>#N/A</v>
      </c>
      <c r="N2159" s="498" t="e">
        <v>#N/A</v>
      </c>
      <c r="O2159" s="499" t="e">
        <v>#N/A</v>
      </c>
      <c r="P2159" s="499" t="e">
        <v>#N/A</v>
      </c>
      <c r="Q2159" s="499" t="e">
        <v>#N/A</v>
      </c>
      <c r="R2159" s="499" t="e">
        <v>#N/A</v>
      </c>
      <c r="S2159" s="499" t="e">
        <v>#N/A</v>
      </c>
      <c r="T2159" s="499" t="e">
        <v>#N/A</v>
      </c>
      <c r="U2159" s="499" t="e">
        <v>#N/A</v>
      </c>
      <c r="V2159" s="499" t="e">
        <v>#N/A</v>
      </c>
      <c r="W2159" s="499" t="e">
        <v>#N/A</v>
      </c>
    </row>
    <row r="2160" spans="1:23" customFormat="1" x14ac:dyDescent="0.3">
      <c r="A2160" s="225" t="s">
        <v>1500</v>
      </c>
      <c r="B2160" s="496" t="s">
        <v>1345</v>
      </c>
      <c r="C2160" s="496" t="s">
        <v>257</v>
      </c>
      <c r="D2160" s="496" t="s">
        <v>500</v>
      </c>
      <c r="E2160" s="497" t="e">
        <v>#N/A</v>
      </c>
      <c r="F2160" s="498" t="e">
        <v>#N/A</v>
      </c>
      <c r="G2160" s="498" t="e">
        <v>#N/A</v>
      </c>
      <c r="H2160" s="498" t="e">
        <v>#N/A</v>
      </c>
      <c r="I2160" s="498" t="e">
        <v>#N/A</v>
      </c>
      <c r="J2160" s="498" t="e">
        <v>#N/A</v>
      </c>
      <c r="K2160" s="498" t="e">
        <v>#N/A</v>
      </c>
      <c r="L2160" s="498" t="e">
        <v>#N/A</v>
      </c>
      <c r="M2160" s="498" t="e">
        <v>#N/A</v>
      </c>
      <c r="N2160" s="498" t="e">
        <v>#N/A</v>
      </c>
      <c r="O2160" s="499" t="e">
        <v>#N/A</v>
      </c>
      <c r="P2160" s="499" t="e">
        <v>#N/A</v>
      </c>
      <c r="Q2160" s="499" t="e">
        <v>#N/A</v>
      </c>
      <c r="R2160" s="499" t="e">
        <v>#N/A</v>
      </c>
      <c r="S2160" s="499" t="e">
        <v>#N/A</v>
      </c>
      <c r="T2160" s="499" t="e">
        <v>#N/A</v>
      </c>
      <c r="U2160" s="499" t="e">
        <v>#N/A</v>
      </c>
      <c r="V2160" s="499" t="e">
        <v>#N/A</v>
      </c>
      <c r="W2160" s="499" t="e">
        <v>#N/A</v>
      </c>
    </row>
    <row r="2161" spans="1:23" customFormat="1" x14ac:dyDescent="0.3">
      <c r="A2161" s="225" t="s">
        <v>1501</v>
      </c>
      <c r="B2161" s="496" t="s">
        <v>1345</v>
      </c>
      <c r="C2161" s="496" t="s">
        <v>257</v>
      </c>
      <c r="D2161" s="496" t="s">
        <v>502</v>
      </c>
      <c r="E2161" s="497" t="e">
        <v>#N/A</v>
      </c>
      <c r="F2161" s="498" t="e">
        <v>#N/A</v>
      </c>
      <c r="G2161" s="498" t="e">
        <v>#N/A</v>
      </c>
      <c r="H2161" s="498" t="e">
        <v>#N/A</v>
      </c>
      <c r="I2161" s="498" t="e">
        <v>#N/A</v>
      </c>
      <c r="J2161" s="498" t="e">
        <v>#N/A</v>
      </c>
      <c r="K2161" s="498" t="e">
        <v>#N/A</v>
      </c>
      <c r="L2161" s="498" t="e">
        <v>#N/A</v>
      </c>
      <c r="M2161" s="498" t="e">
        <v>#N/A</v>
      </c>
      <c r="N2161" s="498" t="e">
        <v>#N/A</v>
      </c>
      <c r="O2161" s="499" t="e">
        <v>#N/A</v>
      </c>
      <c r="P2161" s="499" t="e">
        <v>#N/A</v>
      </c>
      <c r="Q2161" s="499" t="e">
        <v>#N/A</v>
      </c>
      <c r="R2161" s="499" t="e">
        <v>#N/A</v>
      </c>
      <c r="S2161" s="499" t="e">
        <v>#N/A</v>
      </c>
      <c r="T2161" s="499" t="e">
        <v>#N/A</v>
      </c>
      <c r="U2161" s="499" t="e">
        <v>#N/A</v>
      </c>
      <c r="V2161" s="499" t="e">
        <v>#N/A</v>
      </c>
      <c r="W2161" s="499" t="e">
        <v>#N/A</v>
      </c>
    </row>
    <row r="2162" spans="1:23" customFormat="1" x14ac:dyDescent="0.3">
      <c r="A2162" s="225" t="s">
        <v>1502</v>
      </c>
      <c r="B2162" s="496" t="s">
        <v>1345</v>
      </c>
      <c r="C2162" s="496" t="s">
        <v>257</v>
      </c>
      <c r="D2162" s="496" t="s">
        <v>504</v>
      </c>
      <c r="E2162" s="497" t="e">
        <v>#N/A</v>
      </c>
      <c r="F2162" s="498" t="e">
        <v>#N/A</v>
      </c>
      <c r="G2162" s="498" t="e">
        <v>#N/A</v>
      </c>
      <c r="H2162" s="498" t="e">
        <v>#N/A</v>
      </c>
      <c r="I2162" s="498" t="e">
        <v>#N/A</v>
      </c>
      <c r="J2162" s="498" t="e">
        <v>#N/A</v>
      </c>
      <c r="K2162" s="498" t="e">
        <v>#N/A</v>
      </c>
      <c r="L2162" s="498" t="e">
        <v>#N/A</v>
      </c>
      <c r="M2162" s="498" t="e">
        <v>#N/A</v>
      </c>
      <c r="N2162" s="498" t="e">
        <v>#N/A</v>
      </c>
      <c r="O2162" s="499" t="e">
        <v>#N/A</v>
      </c>
      <c r="P2162" s="499" t="e">
        <v>#N/A</v>
      </c>
      <c r="Q2162" s="499" t="e">
        <v>#N/A</v>
      </c>
      <c r="R2162" s="499" t="e">
        <v>#N/A</v>
      </c>
      <c r="S2162" s="499" t="e">
        <v>#N/A</v>
      </c>
      <c r="T2162" s="499" t="e">
        <v>#N/A</v>
      </c>
      <c r="U2162" s="499" t="e">
        <v>#N/A</v>
      </c>
      <c r="V2162" s="499" t="e">
        <v>#N/A</v>
      </c>
      <c r="W2162" s="499" t="e">
        <v>#N/A</v>
      </c>
    </row>
    <row r="2163" spans="1:23" customFormat="1" x14ac:dyDescent="0.3">
      <c r="A2163" s="225" t="s">
        <v>1503</v>
      </c>
      <c r="B2163" s="496" t="s">
        <v>1345</v>
      </c>
      <c r="C2163" s="496" t="s">
        <v>257</v>
      </c>
      <c r="D2163" s="496" t="s">
        <v>506</v>
      </c>
      <c r="E2163" s="497" t="e">
        <v>#N/A</v>
      </c>
      <c r="F2163" s="498" t="e">
        <v>#N/A</v>
      </c>
      <c r="G2163" s="498" t="e">
        <v>#N/A</v>
      </c>
      <c r="H2163" s="498" t="e">
        <v>#N/A</v>
      </c>
      <c r="I2163" s="498" t="e">
        <v>#N/A</v>
      </c>
      <c r="J2163" s="498" t="e">
        <v>#N/A</v>
      </c>
      <c r="K2163" s="498" t="e">
        <v>#N/A</v>
      </c>
      <c r="L2163" s="498" t="e">
        <v>#N/A</v>
      </c>
      <c r="M2163" s="498" t="e">
        <v>#N/A</v>
      </c>
      <c r="N2163" s="498" t="e">
        <v>#N/A</v>
      </c>
      <c r="O2163" s="499" t="e">
        <v>#N/A</v>
      </c>
      <c r="P2163" s="499" t="e">
        <v>#N/A</v>
      </c>
      <c r="Q2163" s="499" t="e">
        <v>#N/A</v>
      </c>
      <c r="R2163" s="499" t="e">
        <v>#N/A</v>
      </c>
      <c r="S2163" s="499" t="e">
        <v>#N/A</v>
      </c>
      <c r="T2163" s="499" t="e">
        <v>#N/A</v>
      </c>
      <c r="U2163" s="499" t="e">
        <v>#N/A</v>
      </c>
      <c r="V2163" s="499" t="e">
        <v>#N/A</v>
      </c>
      <c r="W2163" s="499" t="e">
        <v>#N/A</v>
      </c>
    </row>
    <row r="2164" spans="1:23" customFormat="1" x14ac:dyDescent="0.3">
      <c r="A2164" s="225" t="s">
        <v>1504</v>
      </c>
      <c r="B2164" s="496" t="s">
        <v>1345</v>
      </c>
      <c r="C2164" s="496" t="s">
        <v>257</v>
      </c>
      <c r="D2164" s="496" t="s">
        <v>508</v>
      </c>
      <c r="E2164" s="497" t="e">
        <v>#N/A</v>
      </c>
      <c r="F2164" s="498" t="e">
        <v>#N/A</v>
      </c>
      <c r="G2164" s="498" t="e">
        <v>#N/A</v>
      </c>
      <c r="H2164" s="498" t="e">
        <v>#N/A</v>
      </c>
      <c r="I2164" s="498" t="e">
        <v>#N/A</v>
      </c>
      <c r="J2164" s="498" t="e">
        <v>#N/A</v>
      </c>
      <c r="K2164" s="498" t="e">
        <v>#N/A</v>
      </c>
      <c r="L2164" s="498" t="e">
        <v>#N/A</v>
      </c>
      <c r="M2164" s="498" t="e">
        <v>#N/A</v>
      </c>
      <c r="N2164" s="498" t="e">
        <v>#N/A</v>
      </c>
      <c r="O2164" s="499" t="e">
        <v>#N/A</v>
      </c>
      <c r="P2164" s="499" t="e">
        <v>#N/A</v>
      </c>
      <c r="Q2164" s="499" t="e">
        <v>#N/A</v>
      </c>
      <c r="R2164" s="499" t="e">
        <v>#N/A</v>
      </c>
      <c r="S2164" s="499" t="e">
        <v>#N/A</v>
      </c>
      <c r="T2164" s="499" t="e">
        <v>#N/A</v>
      </c>
      <c r="U2164" s="499" t="e">
        <v>#N/A</v>
      </c>
      <c r="V2164" s="499" t="e">
        <v>#N/A</v>
      </c>
      <c r="W2164" s="499" t="e">
        <v>#N/A</v>
      </c>
    </row>
    <row r="2165" spans="1:23" customFormat="1" x14ac:dyDescent="0.3">
      <c r="A2165" s="225" t="s">
        <v>1505</v>
      </c>
      <c r="B2165" s="496" t="s">
        <v>1345</v>
      </c>
      <c r="C2165" s="496" t="s">
        <v>257</v>
      </c>
      <c r="D2165" s="496" t="s">
        <v>510</v>
      </c>
      <c r="E2165" s="497" t="e">
        <v>#N/A</v>
      </c>
      <c r="F2165" s="498" t="e">
        <v>#N/A</v>
      </c>
      <c r="G2165" s="498" t="e">
        <v>#N/A</v>
      </c>
      <c r="H2165" s="498" t="e">
        <v>#N/A</v>
      </c>
      <c r="I2165" s="498" t="e">
        <v>#N/A</v>
      </c>
      <c r="J2165" s="498" t="e">
        <v>#N/A</v>
      </c>
      <c r="K2165" s="498" t="e">
        <v>#N/A</v>
      </c>
      <c r="L2165" s="498" t="e">
        <v>#N/A</v>
      </c>
      <c r="M2165" s="498" t="e">
        <v>#N/A</v>
      </c>
      <c r="N2165" s="498" t="e">
        <v>#N/A</v>
      </c>
      <c r="O2165" s="499" t="e">
        <v>#N/A</v>
      </c>
      <c r="P2165" s="499" t="e">
        <v>#N/A</v>
      </c>
      <c r="Q2165" s="499" t="e">
        <v>#N/A</v>
      </c>
      <c r="R2165" s="499" t="e">
        <v>#N/A</v>
      </c>
      <c r="S2165" s="499" t="e">
        <v>#N/A</v>
      </c>
      <c r="T2165" s="499" t="e">
        <v>#N/A</v>
      </c>
      <c r="U2165" s="499" t="e">
        <v>#N/A</v>
      </c>
      <c r="V2165" s="499" t="e">
        <v>#N/A</v>
      </c>
      <c r="W2165" s="499" t="e">
        <v>#N/A</v>
      </c>
    </row>
    <row r="2166" spans="1:23" customFormat="1" x14ac:dyDescent="0.3">
      <c r="A2166" s="225" t="s">
        <v>1506</v>
      </c>
      <c r="B2166" s="496" t="s">
        <v>1345</v>
      </c>
      <c r="C2166" s="496" t="s">
        <v>257</v>
      </c>
      <c r="D2166" s="496" t="s">
        <v>512</v>
      </c>
      <c r="E2166" s="497" t="e">
        <v>#N/A</v>
      </c>
      <c r="F2166" s="498" t="e">
        <v>#N/A</v>
      </c>
      <c r="G2166" s="498" t="e">
        <v>#N/A</v>
      </c>
      <c r="H2166" s="498" t="e">
        <v>#N/A</v>
      </c>
      <c r="I2166" s="498" t="e">
        <v>#N/A</v>
      </c>
      <c r="J2166" s="498" t="e">
        <v>#N/A</v>
      </c>
      <c r="K2166" s="498" t="e">
        <v>#N/A</v>
      </c>
      <c r="L2166" s="498" t="e">
        <v>#N/A</v>
      </c>
      <c r="M2166" s="498" t="e">
        <v>#N/A</v>
      </c>
      <c r="N2166" s="498" t="e">
        <v>#N/A</v>
      </c>
      <c r="O2166" s="499" t="e">
        <v>#N/A</v>
      </c>
      <c r="P2166" s="499" t="e">
        <v>#N/A</v>
      </c>
      <c r="Q2166" s="499" t="e">
        <v>#N/A</v>
      </c>
      <c r="R2166" s="499" t="e">
        <v>#N/A</v>
      </c>
      <c r="S2166" s="499" t="e">
        <v>#N/A</v>
      </c>
      <c r="T2166" s="499" t="e">
        <v>#N/A</v>
      </c>
      <c r="U2166" s="499" t="e">
        <v>#N/A</v>
      </c>
      <c r="V2166" s="499" t="e">
        <v>#N/A</v>
      </c>
      <c r="W2166" s="499" t="e">
        <v>#N/A</v>
      </c>
    </row>
    <row r="2167" spans="1:23" customFormat="1" x14ac:dyDescent="0.3">
      <c r="A2167" s="225" t="s">
        <v>1507</v>
      </c>
      <c r="B2167" s="496" t="s">
        <v>1345</v>
      </c>
      <c r="C2167" s="496" t="s">
        <v>257</v>
      </c>
      <c r="D2167" s="496" t="s">
        <v>514</v>
      </c>
      <c r="E2167" s="497" t="e">
        <v>#N/A</v>
      </c>
      <c r="F2167" s="498" t="e">
        <v>#N/A</v>
      </c>
      <c r="G2167" s="498" t="e">
        <v>#N/A</v>
      </c>
      <c r="H2167" s="498" t="e">
        <v>#N/A</v>
      </c>
      <c r="I2167" s="498" t="e">
        <v>#N/A</v>
      </c>
      <c r="J2167" s="498" t="e">
        <v>#N/A</v>
      </c>
      <c r="K2167" s="498" t="e">
        <v>#N/A</v>
      </c>
      <c r="L2167" s="498" t="e">
        <v>#N/A</v>
      </c>
      <c r="M2167" s="498" t="e">
        <v>#N/A</v>
      </c>
      <c r="N2167" s="498" t="e">
        <v>#N/A</v>
      </c>
      <c r="O2167" s="499" t="e">
        <v>#N/A</v>
      </c>
      <c r="P2167" s="499" t="e">
        <v>#N/A</v>
      </c>
      <c r="Q2167" s="499" t="e">
        <v>#N/A</v>
      </c>
      <c r="R2167" s="499" t="e">
        <v>#N/A</v>
      </c>
      <c r="S2167" s="499" t="e">
        <v>#N/A</v>
      </c>
      <c r="T2167" s="499" t="e">
        <v>#N/A</v>
      </c>
      <c r="U2167" s="499" t="e">
        <v>#N/A</v>
      </c>
      <c r="V2167" s="499" t="e">
        <v>#N/A</v>
      </c>
      <c r="W2167" s="499" t="e">
        <v>#N/A</v>
      </c>
    </row>
    <row r="2168" spans="1:23" customFormat="1" x14ac:dyDescent="0.3">
      <c r="A2168" s="225" t="s">
        <v>1508</v>
      </c>
      <c r="B2168" s="496" t="s">
        <v>1345</v>
      </c>
      <c r="C2168" s="496" t="s">
        <v>257</v>
      </c>
      <c r="D2168" s="496" t="s">
        <v>516</v>
      </c>
      <c r="E2168" s="497" t="e">
        <v>#N/A</v>
      </c>
      <c r="F2168" s="498" t="e">
        <v>#N/A</v>
      </c>
      <c r="G2168" s="498" t="e">
        <v>#N/A</v>
      </c>
      <c r="H2168" s="498" t="e">
        <v>#N/A</v>
      </c>
      <c r="I2168" s="498" t="e">
        <v>#N/A</v>
      </c>
      <c r="J2168" s="498" t="e">
        <v>#N/A</v>
      </c>
      <c r="K2168" s="498" t="e">
        <v>#N/A</v>
      </c>
      <c r="L2168" s="498" t="e">
        <v>#N/A</v>
      </c>
      <c r="M2168" s="498" t="e">
        <v>#N/A</v>
      </c>
      <c r="N2168" s="498" t="e">
        <v>#N/A</v>
      </c>
      <c r="O2168" s="499" t="e">
        <v>#N/A</v>
      </c>
      <c r="P2168" s="499" t="e">
        <v>#N/A</v>
      </c>
      <c r="Q2168" s="499" t="e">
        <v>#N/A</v>
      </c>
      <c r="R2168" s="499" t="e">
        <v>#N/A</v>
      </c>
      <c r="S2168" s="499" t="e">
        <v>#N/A</v>
      </c>
      <c r="T2168" s="499" t="e">
        <v>#N/A</v>
      </c>
      <c r="U2168" s="499" t="e">
        <v>#N/A</v>
      </c>
      <c r="V2168" s="499" t="e">
        <v>#N/A</v>
      </c>
      <c r="W2168" s="499" t="e">
        <v>#N/A</v>
      </c>
    </row>
    <row r="2169" spans="1:23" customFormat="1" x14ac:dyDescent="0.3">
      <c r="A2169" s="225" t="s">
        <v>1509</v>
      </c>
      <c r="B2169" s="496" t="s">
        <v>1345</v>
      </c>
      <c r="C2169" s="496" t="s">
        <v>257</v>
      </c>
      <c r="D2169" s="496" t="s">
        <v>518</v>
      </c>
      <c r="E2169" s="497" t="e">
        <v>#N/A</v>
      </c>
      <c r="F2169" s="498" t="e">
        <v>#N/A</v>
      </c>
      <c r="G2169" s="498" t="e">
        <v>#N/A</v>
      </c>
      <c r="H2169" s="498" t="e">
        <v>#N/A</v>
      </c>
      <c r="I2169" s="498" t="e">
        <v>#N/A</v>
      </c>
      <c r="J2169" s="498" t="e">
        <v>#N/A</v>
      </c>
      <c r="K2169" s="498" t="e">
        <v>#N/A</v>
      </c>
      <c r="L2169" s="498" t="e">
        <v>#N/A</v>
      </c>
      <c r="M2169" s="498" t="e">
        <v>#N/A</v>
      </c>
      <c r="N2169" s="498" t="e">
        <v>#N/A</v>
      </c>
      <c r="O2169" s="499" t="e">
        <v>#N/A</v>
      </c>
      <c r="P2169" s="499" t="e">
        <v>#N/A</v>
      </c>
      <c r="Q2169" s="499" t="e">
        <v>#N/A</v>
      </c>
      <c r="R2169" s="499" t="e">
        <v>#N/A</v>
      </c>
      <c r="S2169" s="499" t="e">
        <v>#N/A</v>
      </c>
      <c r="T2169" s="499" t="e">
        <v>#N/A</v>
      </c>
      <c r="U2169" s="499" t="e">
        <v>#N/A</v>
      </c>
      <c r="V2169" s="499" t="e">
        <v>#N/A</v>
      </c>
      <c r="W2169" s="499" t="e">
        <v>#N/A</v>
      </c>
    </row>
    <row r="2170" spans="1:23" customFormat="1" x14ac:dyDescent="0.3">
      <c r="A2170" s="225" t="s">
        <v>1510</v>
      </c>
      <c r="B2170" s="496" t="s">
        <v>1345</v>
      </c>
      <c r="C2170" s="496" t="s">
        <v>257</v>
      </c>
      <c r="D2170" s="496" t="s">
        <v>520</v>
      </c>
      <c r="E2170" s="497" t="e">
        <v>#N/A</v>
      </c>
      <c r="F2170" s="498" t="e">
        <v>#N/A</v>
      </c>
      <c r="G2170" s="498" t="e">
        <v>#N/A</v>
      </c>
      <c r="H2170" s="498" t="e">
        <v>#N/A</v>
      </c>
      <c r="I2170" s="498" t="e">
        <v>#N/A</v>
      </c>
      <c r="J2170" s="498" t="e">
        <v>#N/A</v>
      </c>
      <c r="K2170" s="498" t="e">
        <v>#N/A</v>
      </c>
      <c r="L2170" s="498" t="e">
        <v>#N/A</v>
      </c>
      <c r="M2170" s="498" t="e">
        <v>#N/A</v>
      </c>
      <c r="N2170" s="498" t="e">
        <v>#N/A</v>
      </c>
      <c r="O2170" s="499" t="e">
        <v>#N/A</v>
      </c>
      <c r="P2170" s="499" t="e">
        <v>#N/A</v>
      </c>
      <c r="Q2170" s="499" t="e">
        <v>#N/A</v>
      </c>
      <c r="R2170" s="499" t="e">
        <v>#N/A</v>
      </c>
      <c r="S2170" s="499" t="e">
        <v>#N/A</v>
      </c>
      <c r="T2170" s="499" t="e">
        <v>#N/A</v>
      </c>
      <c r="U2170" s="499" t="e">
        <v>#N/A</v>
      </c>
      <c r="V2170" s="499" t="e">
        <v>#N/A</v>
      </c>
      <c r="W2170" s="499" t="e">
        <v>#N/A</v>
      </c>
    </row>
    <row r="2171" spans="1:23" customFormat="1" x14ac:dyDescent="0.3">
      <c r="A2171" s="225" t="s">
        <v>1511</v>
      </c>
      <c r="B2171" s="496" t="s">
        <v>1345</v>
      </c>
      <c r="C2171" s="496" t="s">
        <v>257</v>
      </c>
      <c r="D2171" s="496" t="s">
        <v>522</v>
      </c>
      <c r="E2171" s="497" t="e">
        <v>#N/A</v>
      </c>
      <c r="F2171" s="498" t="e">
        <v>#N/A</v>
      </c>
      <c r="G2171" s="498" t="e">
        <v>#N/A</v>
      </c>
      <c r="H2171" s="498" t="e">
        <v>#N/A</v>
      </c>
      <c r="I2171" s="498" t="e">
        <v>#N/A</v>
      </c>
      <c r="J2171" s="498" t="e">
        <v>#N/A</v>
      </c>
      <c r="K2171" s="498" t="e">
        <v>#N/A</v>
      </c>
      <c r="L2171" s="498" t="e">
        <v>#N/A</v>
      </c>
      <c r="M2171" s="498" t="e">
        <v>#N/A</v>
      </c>
      <c r="N2171" s="498" t="e">
        <v>#N/A</v>
      </c>
      <c r="O2171" s="499" t="e">
        <v>#N/A</v>
      </c>
      <c r="P2171" s="499" t="e">
        <v>#N/A</v>
      </c>
      <c r="Q2171" s="499" t="e">
        <v>#N/A</v>
      </c>
      <c r="R2171" s="499" t="e">
        <v>#N/A</v>
      </c>
      <c r="S2171" s="499" t="e">
        <v>#N/A</v>
      </c>
      <c r="T2171" s="499" t="e">
        <v>#N/A</v>
      </c>
      <c r="U2171" s="499" t="e">
        <v>#N/A</v>
      </c>
      <c r="V2171" s="499" t="e">
        <v>#N/A</v>
      </c>
      <c r="W2171" s="499" t="e">
        <v>#N/A</v>
      </c>
    </row>
    <row r="2172" spans="1:23" customFormat="1" x14ac:dyDescent="0.3">
      <c r="A2172" s="225" t="s">
        <v>1512</v>
      </c>
      <c r="B2172" s="496" t="s">
        <v>1345</v>
      </c>
      <c r="C2172" s="496" t="s">
        <v>257</v>
      </c>
      <c r="D2172" s="496" t="s">
        <v>524</v>
      </c>
      <c r="E2172" s="497" t="e">
        <v>#N/A</v>
      </c>
      <c r="F2172" s="498" t="e">
        <v>#N/A</v>
      </c>
      <c r="G2172" s="498" t="e">
        <v>#N/A</v>
      </c>
      <c r="H2172" s="498" t="e">
        <v>#N/A</v>
      </c>
      <c r="I2172" s="498" t="e">
        <v>#N/A</v>
      </c>
      <c r="J2172" s="498" t="e">
        <v>#N/A</v>
      </c>
      <c r="K2172" s="498" t="e">
        <v>#N/A</v>
      </c>
      <c r="L2172" s="498" t="e">
        <v>#N/A</v>
      </c>
      <c r="M2172" s="498" t="e">
        <v>#N/A</v>
      </c>
      <c r="N2172" s="498" t="e">
        <v>#N/A</v>
      </c>
      <c r="O2172" s="499" t="e">
        <v>#N/A</v>
      </c>
      <c r="P2172" s="499" t="e">
        <v>#N/A</v>
      </c>
      <c r="Q2172" s="499" t="e">
        <v>#N/A</v>
      </c>
      <c r="R2172" s="499" t="e">
        <v>#N/A</v>
      </c>
      <c r="S2172" s="499" t="e">
        <v>#N/A</v>
      </c>
      <c r="T2172" s="499" t="e">
        <v>#N/A</v>
      </c>
      <c r="U2172" s="499" t="e">
        <v>#N/A</v>
      </c>
      <c r="V2172" s="499" t="e">
        <v>#N/A</v>
      </c>
      <c r="W2172" s="499" t="e">
        <v>#N/A</v>
      </c>
    </row>
    <row r="2173" spans="1:23" customFormat="1" x14ac:dyDescent="0.3">
      <c r="A2173" s="225" t="s">
        <v>1513</v>
      </c>
      <c r="B2173" s="496" t="s">
        <v>1345</v>
      </c>
      <c r="C2173" s="496" t="s">
        <v>257</v>
      </c>
      <c r="D2173" s="496" t="s">
        <v>526</v>
      </c>
      <c r="E2173" s="497" t="e">
        <v>#N/A</v>
      </c>
      <c r="F2173" s="498" t="e">
        <v>#N/A</v>
      </c>
      <c r="G2173" s="498" t="e">
        <v>#N/A</v>
      </c>
      <c r="H2173" s="498" t="e">
        <v>#N/A</v>
      </c>
      <c r="I2173" s="498" t="e">
        <v>#N/A</v>
      </c>
      <c r="J2173" s="498" t="e">
        <v>#N/A</v>
      </c>
      <c r="K2173" s="498" t="e">
        <v>#N/A</v>
      </c>
      <c r="L2173" s="498" t="e">
        <v>#N/A</v>
      </c>
      <c r="M2173" s="498" t="e">
        <v>#N/A</v>
      </c>
      <c r="N2173" s="498" t="e">
        <v>#N/A</v>
      </c>
      <c r="O2173" s="499" t="e">
        <v>#N/A</v>
      </c>
      <c r="P2173" s="499" t="e">
        <v>#N/A</v>
      </c>
      <c r="Q2173" s="499" t="e">
        <v>#N/A</v>
      </c>
      <c r="R2173" s="499" t="e">
        <v>#N/A</v>
      </c>
      <c r="S2173" s="499" t="e">
        <v>#N/A</v>
      </c>
      <c r="T2173" s="499" t="e">
        <v>#N/A</v>
      </c>
      <c r="U2173" s="499" t="e">
        <v>#N/A</v>
      </c>
      <c r="V2173" s="499" t="e">
        <v>#N/A</v>
      </c>
      <c r="W2173" s="499" t="e">
        <v>#N/A</v>
      </c>
    </row>
    <row r="2174" spans="1:23" customFormat="1" x14ac:dyDescent="0.3">
      <c r="A2174" s="225" t="s">
        <v>1514</v>
      </c>
      <c r="B2174" s="496" t="s">
        <v>1345</v>
      </c>
      <c r="C2174" s="496" t="s">
        <v>257</v>
      </c>
      <c r="D2174" s="496" t="s">
        <v>528</v>
      </c>
      <c r="E2174" s="497" t="e">
        <v>#N/A</v>
      </c>
      <c r="F2174" s="498" t="e">
        <v>#N/A</v>
      </c>
      <c r="G2174" s="498" t="e">
        <v>#N/A</v>
      </c>
      <c r="H2174" s="498" t="e">
        <v>#N/A</v>
      </c>
      <c r="I2174" s="498" t="e">
        <v>#N/A</v>
      </c>
      <c r="J2174" s="498" t="e">
        <v>#N/A</v>
      </c>
      <c r="K2174" s="498" t="e">
        <v>#N/A</v>
      </c>
      <c r="L2174" s="498" t="e">
        <v>#N/A</v>
      </c>
      <c r="M2174" s="498" t="e">
        <v>#N/A</v>
      </c>
      <c r="N2174" s="498" t="e">
        <v>#N/A</v>
      </c>
      <c r="O2174" s="499" t="e">
        <v>#N/A</v>
      </c>
      <c r="P2174" s="499" t="e">
        <v>#N/A</v>
      </c>
      <c r="Q2174" s="499" t="e">
        <v>#N/A</v>
      </c>
      <c r="R2174" s="499" t="e">
        <v>#N/A</v>
      </c>
      <c r="S2174" s="499" t="e">
        <v>#N/A</v>
      </c>
      <c r="T2174" s="499" t="e">
        <v>#N/A</v>
      </c>
      <c r="U2174" s="499" t="e">
        <v>#N/A</v>
      </c>
      <c r="V2174" s="499" t="e">
        <v>#N/A</v>
      </c>
      <c r="W2174" s="499" t="e">
        <v>#N/A</v>
      </c>
    </row>
    <row r="2175" spans="1:23" customFormat="1" x14ac:dyDescent="0.3">
      <c r="A2175" s="225" t="s">
        <v>1515</v>
      </c>
      <c r="B2175" s="496" t="s">
        <v>1345</v>
      </c>
      <c r="C2175" s="496" t="s">
        <v>257</v>
      </c>
      <c r="D2175" s="496" t="s">
        <v>530</v>
      </c>
      <c r="E2175" s="497" t="e">
        <v>#N/A</v>
      </c>
      <c r="F2175" s="498" t="e">
        <v>#N/A</v>
      </c>
      <c r="G2175" s="498" t="e">
        <v>#N/A</v>
      </c>
      <c r="H2175" s="498" t="e">
        <v>#N/A</v>
      </c>
      <c r="I2175" s="498" t="e">
        <v>#N/A</v>
      </c>
      <c r="J2175" s="498" t="e">
        <v>#N/A</v>
      </c>
      <c r="K2175" s="498" t="e">
        <v>#N/A</v>
      </c>
      <c r="L2175" s="498" t="e">
        <v>#N/A</v>
      </c>
      <c r="M2175" s="498" t="e">
        <v>#N/A</v>
      </c>
      <c r="N2175" s="498" t="e">
        <v>#N/A</v>
      </c>
      <c r="O2175" s="499" t="e">
        <v>#N/A</v>
      </c>
      <c r="P2175" s="499" t="e">
        <v>#N/A</v>
      </c>
      <c r="Q2175" s="499" t="e">
        <v>#N/A</v>
      </c>
      <c r="R2175" s="499" t="e">
        <v>#N/A</v>
      </c>
      <c r="S2175" s="499" t="e">
        <v>#N/A</v>
      </c>
      <c r="T2175" s="499" t="e">
        <v>#N/A</v>
      </c>
      <c r="U2175" s="499" t="e">
        <v>#N/A</v>
      </c>
      <c r="V2175" s="499" t="e">
        <v>#N/A</v>
      </c>
      <c r="W2175" s="499" t="e">
        <v>#N/A</v>
      </c>
    </row>
    <row r="2176" spans="1:23" customFormat="1" x14ac:dyDescent="0.3">
      <c r="A2176" s="225" t="s">
        <v>1516</v>
      </c>
      <c r="B2176" s="496" t="s">
        <v>1345</v>
      </c>
      <c r="C2176" s="496" t="s">
        <v>257</v>
      </c>
      <c r="D2176" s="496" t="s">
        <v>532</v>
      </c>
      <c r="E2176" s="497" t="e">
        <v>#N/A</v>
      </c>
      <c r="F2176" s="498" t="e">
        <v>#N/A</v>
      </c>
      <c r="G2176" s="498" t="e">
        <v>#N/A</v>
      </c>
      <c r="H2176" s="498" t="e">
        <v>#N/A</v>
      </c>
      <c r="I2176" s="498" t="e">
        <v>#N/A</v>
      </c>
      <c r="J2176" s="498" t="e">
        <v>#N/A</v>
      </c>
      <c r="K2176" s="498" t="e">
        <v>#N/A</v>
      </c>
      <c r="L2176" s="498" t="e">
        <v>#N/A</v>
      </c>
      <c r="M2176" s="498" t="e">
        <v>#N/A</v>
      </c>
      <c r="N2176" s="498" t="e">
        <v>#N/A</v>
      </c>
      <c r="O2176" s="499" t="e">
        <v>#N/A</v>
      </c>
      <c r="P2176" s="499" t="e">
        <v>#N/A</v>
      </c>
      <c r="Q2176" s="499" t="e">
        <v>#N/A</v>
      </c>
      <c r="R2176" s="499" t="e">
        <v>#N/A</v>
      </c>
      <c r="S2176" s="499" t="e">
        <v>#N/A</v>
      </c>
      <c r="T2176" s="499" t="e">
        <v>#N/A</v>
      </c>
      <c r="U2176" s="499" t="e">
        <v>#N/A</v>
      </c>
      <c r="V2176" s="499" t="e">
        <v>#N/A</v>
      </c>
      <c r="W2176" s="499" t="e">
        <v>#N/A</v>
      </c>
    </row>
    <row r="2177" spans="1:23" customFormat="1" x14ac:dyDescent="0.3">
      <c r="A2177" s="225" t="s">
        <v>1517</v>
      </c>
      <c r="B2177" s="496" t="s">
        <v>1345</v>
      </c>
      <c r="C2177" s="496" t="s">
        <v>257</v>
      </c>
      <c r="D2177" s="496" t="s">
        <v>534</v>
      </c>
      <c r="E2177" s="497" t="e">
        <v>#N/A</v>
      </c>
      <c r="F2177" s="498" t="e">
        <v>#N/A</v>
      </c>
      <c r="G2177" s="498" t="e">
        <v>#N/A</v>
      </c>
      <c r="H2177" s="498" t="e">
        <v>#N/A</v>
      </c>
      <c r="I2177" s="498" t="e">
        <v>#N/A</v>
      </c>
      <c r="J2177" s="498" t="e">
        <v>#N/A</v>
      </c>
      <c r="K2177" s="498" t="e">
        <v>#N/A</v>
      </c>
      <c r="L2177" s="498" t="e">
        <v>#N/A</v>
      </c>
      <c r="M2177" s="498" t="e">
        <v>#N/A</v>
      </c>
      <c r="N2177" s="498" t="e">
        <v>#N/A</v>
      </c>
      <c r="O2177" s="499" t="e">
        <v>#N/A</v>
      </c>
      <c r="P2177" s="499" t="e">
        <v>#N/A</v>
      </c>
      <c r="Q2177" s="499" t="e">
        <v>#N/A</v>
      </c>
      <c r="R2177" s="499" t="e">
        <v>#N/A</v>
      </c>
      <c r="S2177" s="499" t="e">
        <v>#N/A</v>
      </c>
      <c r="T2177" s="499" t="e">
        <v>#N/A</v>
      </c>
      <c r="U2177" s="499" t="e">
        <v>#N/A</v>
      </c>
      <c r="V2177" s="499" t="e">
        <v>#N/A</v>
      </c>
      <c r="W2177" s="499" t="e">
        <v>#N/A</v>
      </c>
    </row>
    <row r="2178" spans="1:23" customFormat="1" x14ac:dyDescent="0.3">
      <c r="A2178" s="225" t="s">
        <v>1518</v>
      </c>
      <c r="B2178" s="496" t="s">
        <v>1345</v>
      </c>
      <c r="C2178" s="496" t="s">
        <v>257</v>
      </c>
      <c r="D2178" s="496" t="s">
        <v>536</v>
      </c>
      <c r="E2178" s="497" t="e">
        <v>#N/A</v>
      </c>
      <c r="F2178" s="498" t="e">
        <v>#N/A</v>
      </c>
      <c r="G2178" s="498" t="e">
        <v>#N/A</v>
      </c>
      <c r="H2178" s="498" t="e">
        <v>#N/A</v>
      </c>
      <c r="I2178" s="498" t="e">
        <v>#N/A</v>
      </c>
      <c r="J2178" s="498" t="e">
        <v>#N/A</v>
      </c>
      <c r="K2178" s="498" t="e">
        <v>#N/A</v>
      </c>
      <c r="L2178" s="498" t="e">
        <v>#N/A</v>
      </c>
      <c r="M2178" s="498" t="e">
        <v>#N/A</v>
      </c>
      <c r="N2178" s="498" t="e">
        <v>#N/A</v>
      </c>
      <c r="O2178" s="499" t="e">
        <v>#N/A</v>
      </c>
      <c r="P2178" s="499" t="e">
        <v>#N/A</v>
      </c>
      <c r="Q2178" s="499" t="e">
        <v>#N/A</v>
      </c>
      <c r="R2178" s="499" t="e">
        <v>#N/A</v>
      </c>
      <c r="S2178" s="499" t="e">
        <v>#N/A</v>
      </c>
      <c r="T2178" s="499" t="e">
        <v>#N/A</v>
      </c>
      <c r="U2178" s="499" t="e">
        <v>#N/A</v>
      </c>
      <c r="V2178" s="499" t="e">
        <v>#N/A</v>
      </c>
      <c r="W2178" s="499" t="e">
        <v>#N/A</v>
      </c>
    </row>
    <row r="2179" spans="1:23" customFormat="1" x14ac:dyDescent="0.3">
      <c r="A2179" s="225" t="s">
        <v>1519</v>
      </c>
      <c r="B2179" s="496" t="s">
        <v>1345</v>
      </c>
      <c r="C2179" s="496" t="s">
        <v>257</v>
      </c>
      <c r="D2179" s="496" t="s">
        <v>538</v>
      </c>
      <c r="E2179" s="497" t="e">
        <v>#N/A</v>
      </c>
      <c r="F2179" s="498" t="e">
        <v>#N/A</v>
      </c>
      <c r="G2179" s="498" t="e">
        <v>#N/A</v>
      </c>
      <c r="H2179" s="498" t="e">
        <v>#N/A</v>
      </c>
      <c r="I2179" s="498" t="e">
        <v>#N/A</v>
      </c>
      <c r="J2179" s="498" t="e">
        <v>#N/A</v>
      </c>
      <c r="K2179" s="498" t="e">
        <v>#N/A</v>
      </c>
      <c r="L2179" s="498" t="e">
        <v>#N/A</v>
      </c>
      <c r="M2179" s="498" t="e">
        <v>#N/A</v>
      </c>
      <c r="N2179" s="498" t="e">
        <v>#N/A</v>
      </c>
      <c r="O2179" s="499" t="e">
        <v>#N/A</v>
      </c>
      <c r="P2179" s="499" t="e">
        <v>#N/A</v>
      </c>
      <c r="Q2179" s="499" t="e">
        <v>#N/A</v>
      </c>
      <c r="R2179" s="499" t="e">
        <v>#N/A</v>
      </c>
      <c r="S2179" s="499" t="e">
        <v>#N/A</v>
      </c>
      <c r="T2179" s="499" t="e">
        <v>#N/A</v>
      </c>
      <c r="U2179" s="499" t="e">
        <v>#N/A</v>
      </c>
      <c r="V2179" s="499" t="e">
        <v>#N/A</v>
      </c>
      <c r="W2179" s="499" t="e">
        <v>#N/A</v>
      </c>
    </row>
    <row r="2180" spans="1:23" customFormat="1" x14ac:dyDescent="0.3">
      <c r="A2180" s="225" t="s">
        <v>1520</v>
      </c>
      <c r="B2180" s="496" t="s">
        <v>1345</v>
      </c>
      <c r="C2180" s="496" t="s">
        <v>257</v>
      </c>
      <c r="D2180" s="496" t="s">
        <v>540</v>
      </c>
      <c r="E2180" s="497" t="e">
        <v>#N/A</v>
      </c>
      <c r="F2180" s="498" t="e">
        <v>#N/A</v>
      </c>
      <c r="G2180" s="498" t="e">
        <v>#N/A</v>
      </c>
      <c r="H2180" s="498" t="e">
        <v>#N/A</v>
      </c>
      <c r="I2180" s="498" t="e">
        <v>#N/A</v>
      </c>
      <c r="J2180" s="498" t="e">
        <v>#N/A</v>
      </c>
      <c r="K2180" s="498" t="e">
        <v>#N/A</v>
      </c>
      <c r="L2180" s="498" t="e">
        <v>#N/A</v>
      </c>
      <c r="M2180" s="498" t="e">
        <v>#N/A</v>
      </c>
      <c r="N2180" s="498" t="e">
        <v>#N/A</v>
      </c>
      <c r="O2180" s="499" t="e">
        <v>#N/A</v>
      </c>
      <c r="P2180" s="499" t="e">
        <v>#N/A</v>
      </c>
      <c r="Q2180" s="499" t="e">
        <v>#N/A</v>
      </c>
      <c r="R2180" s="499" t="e">
        <v>#N/A</v>
      </c>
      <c r="S2180" s="499" t="e">
        <v>#N/A</v>
      </c>
      <c r="T2180" s="499" t="e">
        <v>#N/A</v>
      </c>
      <c r="U2180" s="499" t="e">
        <v>#N/A</v>
      </c>
      <c r="V2180" s="499" t="e">
        <v>#N/A</v>
      </c>
      <c r="W2180" s="499" t="e">
        <v>#N/A</v>
      </c>
    </row>
    <row r="2181" spans="1:23" customFormat="1" x14ac:dyDescent="0.3">
      <c r="A2181" s="225" t="s">
        <v>1521</v>
      </c>
      <c r="B2181" s="496" t="s">
        <v>1345</v>
      </c>
      <c r="C2181" s="496" t="s">
        <v>257</v>
      </c>
      <c r="D2181" s="496" t="s">
        <v>542</v>
      </c>
      <c r="E2181" s="497" t="e">
        <v>#N/A</v>
      </c>
      <c r="F2181" s="498" t="e">
        <v>#N/A</v>
      </c>
      <c r="G2181" s="498" t="e">
        <v>#N/A</v>
      </c>
      <c r="H2181" s="498" t="e">
        <v>#N/A</v>
      </c>
      <c r="I2181" s="498" t="e">
        <v>#N/A</v>
      </c>
      <c r="J2181" s="498" t="e">
        <v>#N/A</v>
      </c>
      <c r="K2181" s="498" t="e">
        <v>#N/A</v>
      </c>
      <c r="L2181" s="498" t="e">
        <v>#N/A</v>
      </c>
      <c r="M2181" s="498" t="e">
        <v>#N/A</v>
      </c>
      <c r="N2181" s="498" t="e">
        <v>#N/A</v>
      </c>
      <c r="O2181" s="499" t="e">
        <v>#N/A</v>
      </c>
      <c r="P2181" s="499" t="e">
        <v>#N/A</v>
      </c>
      <c r="Q2181" s="499" t="e">
        <v>#N/A</v>
      </c>
      <c r="R2181" s="499" t="e">
        <v>#N/A</v>
      </c>
      <c r="S2181" s="499" t="e">
        <v>#N/A</v>
      </c>
      <c r="T2181" s="499" t="e">
        <v>#N/A</v>
      </c>
      <c r="U2181" s="499" t="e">
        <v>#N/A</v>
      </c>
      <c r="V2181" s="499" t="e">
        <v>#N/A</v>
      </c>
      <c r="W2181" s="499" t="e">
        <v>#N/A</v>
      </c>
    </row>
    <row r="2182" spans="1:23" customFormat="1" x14ac:dyDescent="0.3">
      <c r="A2182" s="225" t="s">
        <v>1522</v>
      </c>
      <c r="B2182" s="496" t="s">
        <v>1345</v>
      </c>
      <c r="C2182" s="496" t="s">
        <v>257</v>
      </c>
      <c r="D2182" s="496" t="s">
        <v>544</v>
      </c>
      <c r="E2182" s="497" t="e">
        <v>#N/A</v>
      </c>
      <c r="F2182" s="498" t="e">
        <v>#N/A</v>
      </c>
      <c r="G2182" s="498" t="e">
        <v>#N/A</v>
      </c>
      <c r="H2182" s="498" t="e">
        <v>#N/A</v>
      </c>
      <c r="I2182" s="498" t="e">
        <v>#N/A</v>
      </c>
      <c r="J2182" s="498" t="e">
        <v>#N/A</v>
      </c>
      <c r="K2182" s="498" t="e">
        <v>#N/A</v>
      </c>
      <c r="L2182" s="498" t="e">
        <v>#N/A</v>
      </c>
      <c r="M2182" s="498" t="e">
        <v>#N/A</v>
      </c>
      <c r="N2182" s="498" t="e">
        <v>#N/A</v>
      </c>
      <c r="O2182" s="499" t="e">
        <v>#N/A</v>
      </c>
      <c r="P2182" s="499" t="e">
        <v>#N/A</v>
      </c>
      <c r="Q2182" s="499" t="e">
        <v>#N/A</v>
      </c>
      <c r="R2182" s="499" t="e">
        <v>#N/A</v>
      </c>
      <c r="S2182" s="499" t="e">
        <v>#N/A</v>
      </c>
      <c r="T2182" s="499" t="e">
        <v>#N/A</v>
      </c>
      <c r="U2182" s="499" t="e">
        <v>#N/A</v>
      </c>
      <c r="V2182" s="499" t="e">
        <v>#N/A</v>
      </c>
      <c r="W2182" s="499" t="e">
        <v>#N/A</v>
      </c>
    </row>
    <row r="2183" spans="1:23" customFormat="1" x14ac:dyDescent="0.3">
      <c r="A2183" s="225" t="s">
        <v>1523</v>
      </c>
      <c r="B2183" s="496" t="s">
        <v>1345</v>
      </c>
      <c r="C2183" s="496" t="s">
        <v>257</v>
      </c>
      <c r="D2183" s="496" t="s">
        <v>546</v>
      </c>
      <c r="E2183" s="497" t="e">
        <v>#N/A</v>
      </c>
      <c r="F2183" s="498" t="e">
        <v>#N/A</v>
      </c>
      <c r="G2183" s="498" t="e">
        <v>#N/A</v>
      </c>
      <c r="H2183" s="498" t="e">
        <v>#N/A</v>
      </c>
      <c r="I2183" s="498" t="e">
        <v>#N/A</v>
      </c>
      <c r="J2183" s="498" t="e">
        <v>#N/A</v>
      </c>
      <c r="K2183" s="498" t="e">
        <v>#N/A</v>
      </c>
      <c r="L2183" s="498" t="e">
        <v>#N/A</v>
      </c>
      <c r="M2183" s="498" t="e">
        <v>#N/A</v>
      </c>
      <c r="N2183" s="498" t="e">
        <v>#N/A</v>
      </c>
      <c r="O2183" s="499" t="e">
        <v>#N/A</v>
      </c>
      <c r="P2183" s="499" t="e">
        <v>#N/A</v>
      </c>
      <c r="Q2183" s="499" t="e">
        <v>#N/A</v>
      </c>
      <c r="R2183" s="499" t="e">
        <v>#N/A</v>
      </c>
      <c r="S2183" s="499" t="e">
        <v>#N/A</v>
      </c>
      <c r="T2183" s="499" t="e">
        <v>#N/A</v>
      </c>
      <c r="U2183" s="499" t="e">
        <v>#N/A</v>
      </c>
      <c r="V2183" s="499" t="e">
        <v>#N/A</v>
      </c>
      <c r="W2183" s="499" t="e">
        <v>#N/A</v>
      </c>
    </row>
    <row r="2184" spans="1:23" customFormat="1" x14ac:dyDescent="0.3">
      <c r="A2184" s="225" t="s">
        <v>1524</v>
      </c>
      <c r="B2184" s="496" t="s">
        <v>1345</v>
      </c>
      <c r="C2184" s="496" t="s">
        <v>257</v>
      </c>
      <c r="D2184" s="496" t="s">
        <v>548</v>
      </c>
      <c r="E2184" s="497" t="e">
        <v>#N/A</v>
      </c>
      <c r="F2184" s="498" t="e">
        <v>#N/A</v>
      </c>
      <c r="G2184" s="498" t="e">
        <v>#N/A</v>
      </c>
      <c r="H2184" s="498" t="e">
        <v>#N/A</v>
      </c>
      <c r="I2184" s="498" t="e">
        <v>#N/A</v>
      </c>
      <c r="J2184" s="498" t="e">
        <v>#N/A</v>
      </c>
      <c r="K2184" s="498" t="e">
        <v>#N/A</v>
      </c>
      <c r="L2184" s="498" t="e">
        <v>#N/A</v>
      </c>
      <c r="M2184" s="498" t="e">
        <v>#N/A</v>
      </c>
      <c r="N2184" s="498" t="e">
        <v>#N/A</v>
      </c>
      <c r="O2184" s="499" t="e">
        <v>#N/A</v>
      </c>
      <c r="P2184" s="499" t="e">
        <v>#N/A</v>
      </c>
      <c r="Q2184" s="499" t="e">
        <v>#N/A</v>
      </c>
      <c r="R2184" s="499" t="e">
        <v>#N/A</v>
      </c>
      <c r="S2184" s="499" t="e">
        <v>#N/A</v>
      </c>
      <c r="T2184" s="499" t="e">
        <v>#N/A</v>
      </c>
      <c r="U2184" s="499" t="e">
        <v>#N/A</v>
      </c>
      <c r="V2184" s="499" t="e">
        <v>#N/A</v>
      </c>
      <c r="W2184" s="499" t="e">
        <v>#N/A</v>
      </c>
    </row>
    <row r="2185" spans="1:23" customFormat="1" x14ac:dyDescent="0.3">
      <c r="A2185" s="225" t="s">
        <v>1525</v>
      </c>
      <c r="B2185" s="496" t="s">
        <v>1345</v>
      </c>
      <c r="C2185" s="496" t="s">
        <v>257</v>
      </c>
      <c r="D2185" s="496" t="s">
        <v>550</v>
      </c>
      <c r="E2185" s="497" t="e">
        <v>#N/A</v>
      </c>
      <c r="F2185" s="498" t="e">
        <v>#N/A</v>
      </c>
      <c r="G2185" s="498" t="e">
        <v>#N/A</v>
      </c>
      <c r="H2185" s="498" t="e">
        <v>#N/A</v>
      </c>
      <c r="I2185" s="498" t="e">
        <v>#N/A</v>
      </c>
      <c r="J2185" s="498" t="e">
        <v>#N/A</v>
      </c>
      <c r="K2185" s="498" t="e">
        <v>#N/A</v>
      </c>
      <c r="L2185" s="498" t="e">
        <v>#N/A</v>
      </c>
      <c r="M2185" s="498" t="e">
        <v>#N/A</v>
      </c>
      <c r="N2185" s="498" t="e">
        <v>#N/A</v>
      </c>
      <c r="O2185" s="499" t="e">
        <v>#N/A</v>
      </c>
      <c r="P2185" s="499" t="e">
        <v>#N/A</v>
      </c>
      <c r="Q2185" s="499" t="e">
        <v>#N/A</v>
      </c>
      <c r="R2185" s="499" t="e">
        <v>#N/A</v>
      </c>
      <c r="S2185" s="499" t="e">
        <v>#N/A</v>
      </c>
      <c r="T2185" s="499" t="e">
        <v>#N/A</v>
      </c>
      <c r="U2185" s="499" t="e">
        <v>#N/A</v>
      </c>
      <c r="V2185" s="499" t="e">
        <v>#N/A</v>
      </c>
      <c r="W2185" s="499" t="e">
        <v>#N/A</v>
      </c>
    </row>
    <row r="2186" spans="1:23" customFormat="1" x14ac:dyDescent="0.3">
      <c r="A2186" s="225" t="s">
        <v>1526</v>
      </c>
      <c r="B2186" s="496" t="s">
        <v>1345</v>
      </c>
      <c r="C2186" s="496" t="s">
        <v>257</v>
      </c>
      <c r="D2186" s="496" t="s">
        <v>552</v>
      </c>
      <c r="E2186" s="497" t="e">
        <v>#N/A</v>
      </c>
      <c r="F2186" s="498" t="e">
        <v>#N/A</v>
      </c>
      <c r="G2186" s="498" t="e">
        <v>#N/A</v>
      </c>
      <c r="H2186" s="498" t="e">
        <v>#N/A</v>
      </c>
      <c r="I2186" s="498" t="e">
        <v>#N/A</v>
      </c>
      <c r="J2186" s="498" t="e">
        <v>#N/A</v>
      </c>
      <c r="K2186" s="498" t="e">
        <v>#N/A</v>
      </c>
      <c r="L2186" s="498" t="e">
        <v>#N/A</v>
      </c>
      <c r="M2186" s="498" t="e">
        <v>#N/A</v>
      </c>
      <c r="N2186" s="498" t="e">
        <v>#N/A</v>
      </c>
      <c r="O2186" s="499" t="e">
        <v>#N/A</v>
      </c>
      <c r="P2186" s="499" t="e">
        <v>#N/A</v>
      </c>
      <c r="Q2186" s="499" t="e">
        <v>#N/A</v>
      </c>
      <c r="R2186" s="499" t="e">
        <v>#N/A</v>
      </c>
      <c r="S2186" s="499" t="e">
        <v>#N/A</v>
      </c>
      <c r="T2186" s="499" t="e">
        <v>#N/A</v>
      </c>
      <c r="U2186" s="499" t="e">
        <v>#N/A</v>
      </c>
      <c r="V2186" s="499" t="e">
        <v>#N/A</v>
      </c>
      <c r="W2186" s="499" t="e">
        <v>#N/A</v>
      </c>
    </row>
    <row r="2187" spans="1:23" customFormat="1" x14ac:dyDescent="0.3">
      <c r="A2187" s="225" t="s">
        <v>1527</v>
      </c>
      <c r="B2187" s="496" t="s">
        <v>1345</v>
      </c>
      <c r="C2187" s="496" t="s">
        <v>257</v>
      </c>
      <c r="D2187" s="496" t="s">
        <v>554</v>
      </c>
      <c r="E2187" s="497" t="e">
        <v>#N/A</v>
      </c>
      <c r="F2187" s="498" t="e">
        <v>#N/A</v>
      </c>
      <c r="G2187" s="498" t="e">
        <v>#N/A</v>
      </c>
      <c r="H2187" s="498" t="e">
        <v>#N/A</v>
      </c>
      <c r="I2187" s="498" t="e">
        <v>#N/A</v>
      </c>
      <c r="J2187" s="498" t="e">
        <v>#N/A</v>
      </c>
      <c r="K2187" s="498" t="e">
        <v>#N/A</v>
      </c>
      <c r="L2187" s="498" t="e">
        <v>#N/A</v>
      </c>
      <c r="M2187" s="498" t="e">
        <v>#N/A</v>
      </c>
      <c r="N2187" s="498" t="e">
        <v>#N/A</v>
      </c>
      <c r="O2187" s="499" t="e">
        <v>#N/A</v>
      </c>
      <c r="P2187" s="499" t="e">
        <v>#N/A</v>
      </c>
      <c r="Q2187" s="499" t="e">
        <v>#N/A</v>
      </c>
      <c r="R2187" s="499" t="e">
        <v>#N/A</v>
      </c>
      <c r="S2187" s="499" t="e">
        <v>#N/A</v>
      </c>
      <c r="T2187" s="499" t="e">
        <v>#N/A</v>
      </c>
      <c r="U2187" s="499" t="e">
        <v>#N/A</v>
      </c>
      <c r="V2187" s="499" t="e">
        <v>#N/A</v>
      </c>
      <c r="W2187" s="499" t="e">
        <v>#N/A</v>
      </c>
    </row>
    <row r="2188" spans="1:23" customFormat="1" x14ac:dyDescent="0.3">
      <c r="A2188" s="225" t="s">
        <v>1528</v>
      </c>
      <c r="B2188" s="496" t="s">
        <v>1345</v>
      </c>
      <c r="C2188" s="496" t="s">
        <v>257</v>
      </c>
      <c r="D2188" s="496" t="s">
        <v>556</v>
      </c>
      <c r="E2188" s="497" t="e">
        <v>#N/A</v>
      </c>
      <c r="F2188" s="498" t="e">
        <v>#N/A</v>
      </c>
      <c r="G2188" s="498" t="e">
        <v>#N/A</v>
      </c>
      <c r="H2188" s="498" t="e">
        <v>#N/A</v>
      </c>
      <c r="I2188" s="498" t="e">
        <v>#N/A</v>
      </c>
      <c r="J2188" s="498" t="e">
        <v>#N/A</v>
      </c>
      <c r="K2188" s="498" t="e">
        <v>#N/A</v>
      </c>
      <c r="L2188" s="498" t="e">
        <v>#N/A</v>
      </c>
      <c r="M2188" s="498" t="e">
        <v>#N/A</v>
      </c>
      <c r="N2188" s="498" t="e">
        <v>#N/A</v>
      </c>
      <c r="O2188" s="499" t="e">
        <v>#N/A</v>
      </c>
      <c r="P2188" s="499" t="e">
        <v>#N/A</v>
      </c>
      <c r="Q2188" s="499" t="e">
        <v>#N/A</v>
      </c>
      <c r="R2188" s="499" t="e">
        <v>#N/A</v>
      </c>
      <c r="S2188" s="499" t="e">
        <v>#N/A</v>
      </c>
      <c r="T2188" s="499" t="e">
        <v>#N/A</v>
      </c>
      <c r="U2188" s="499" t="e">
        <v>#N/A</v>
      </c>
      <c r="V2188" s="499" t="e">
        <v>#N/A</v>
      </c>
      <c r="W2188" s="499" t="e">
        <v>#N/A</v>
      </c>
    </row>
    <row r="2189" spans="1:23" customFormat="1" x14ac:dyDescent="0.3">
      <c r="A2189" s="225" t="s">
        <v>1529</v>
      </c>
      <c r="B2189" s="496" t="s">
        <v>1345</v>
      </c>
      <c r="C2189" s="496" t="s">
        <v>257</v>
      </c>
      <c r="D2189" s="496" t="s">
        <v>558</v>
      </c>
      <c r="E2189" s="497" t="e">
        <v>#N/A</v>
      </c>
      <c r="F2189" s="498" t="e">
        <v>#N/A</v>
      </c>
      <c r="G2189" s="498" t="e">
        <v>#N/A</v>
      </c>
      <c r="H2189" s="498" t="e">
        <v>#N/A</v>
      </c>
      <c r="I2189" s="498" t="e">
        <v>#N/A</v>
      </c>
      <c r="J2189" s="498" t="e">
        <v>#N/A</v>
      </c>
      <c r="K2189" s="498" t="e">
        <v>#N/A</v>
      </c>
      <c r="L2189" s="498" t="e">
        <v>#N/A</v>
      </c>
      <c r="M2189" s="498" t="e">
        <v>#N/A</v>
      </c>
      <c r="N2189" s="498" t="e">
        <v>#N/A</v>
      </c>
      <c r="O2189" s="499" t="e">
        <v>#N/A</v>
      </c>
      <c r="P2189" s="499" t="e">
        <v>#N/A</v>
      </c>
      <c r="Q2189" s="499" t="e">
        <v>#N/A</v>
      </c>
      <c r="R2189" s="499" t="e">
        <v>#N/A</v>
      </c>
      <c r="S2189" s="499" t="e">
        <v>#N/A</v>
      </c>
      <c r="T2189" s="499" t="e">
        <v>#N/A</v>
      </c>
      <c r="U2189" s="499" t="e">
        <v>#N/A</v>
      </c>
      <c r="V2189" s="499" t="e">
        <v>#N/A</v>
      </c>
      <c r="W2189" s="499" t="e">
        <v>#N/A</v>
      </c>
    </row>
    <row r="2190" spans="1:23" customFormat="1" x14ac:dyDescent="0.3">
      <c r="A2190" s="225" t="s">
        <v>1530</v>
      </c>
      <c r="B2190" s="496" t="s">
        <v>1345</v>
      </c>
      <c r="C2190" s="496" t="s">
        <v>723</v>
      </c>
      <c r="D2190" s="496" t="s">
        <v>724</v>
      </c>
      <c r="E2190" s="497" t="e">
        <v>#N/A</v>
      </c>
      <c r="F2190" s="498" t="e">
        <v>#N/A</v>
      </c>
      <c r="G2190" s="498" t="e">
        <v>#N/A</v>
      </c>
      <c r="H2190" s="498" t="e">
        <v>#N/A</v>
      </c>
      <c r="I2190" s="498" t="e">
        <v>#N/A</v>
      </c>
      <c r="J2190" s="498" t="e">
        <v>#N/A</v>
      </c>
      <c r="K2190" s="498" t="e">
        <v>#N/A</v>
      </c>
      <c r="L2190" s="498" t="e">
        <v>#N/A</v>
      </c>
      <c r="M2190" s="498" t="e">
        <v>#N/A</v>
      </c>
      <c r="N2190" s="498" t="e">
        <v>#N/A</v>
      </c>
      <c r="O2190" s="499" t="e">
        <v>#N/A</v>
      </c>
      <c r="P2190" s="499" t="e">
        <v>#N/A</v>
      </c>
      <c r="Q2190" s="499" t="e">
        <v>#N/A</v>
      </c>
      <c r="R2190" s="499" t="e">
        <v>#N/A</v>
      </c>
      <c r="S2190" s="499" t="e">
        <v>#N/A</v>
      </c>
      <c r="T2190" s="499" t="e">
        <v>#N/A</v>
      </c>
      <c r="U2190" s="499" t="e">
        <v>#N/A</v>
      </c>
      <c r="V2190" s="499" t="e">
        <v>#N/A</v>
      </c>
      <c r="W2190" s="499" t="e">
        <v>#N/A</v>
      </c>
    </row>
    <row r="2191" spans="1:23" customFormat="1" x14ac:dyDescent="0.3">
      <c r="A2191" s="225" t="s">
        <v>1531</v>
      </c>
      <c r="B2191" s="496" t="s">
        <v>1345</v>
      </c>
      <c r="C2191" s="496" t="s">
        <v>723</v>
      </c>
      <c r="D2191" s="496" t="s">
        <v>500</v>
      </c>
      <c r="E2191" s="497" t="e">
        <v>#N/A</v>
      </c>
      <c r="F2191" s="498" t="e">
        <v>#N/A</v>
      </c>
      <c r="G2191" s="498" t="e">
        <v>#N/A</v>
      </c>
      <c r="H2191" s="498" t="e">
        <v>#N/A</v>
      </c>
      <c r="I2191" s="498" t="e">
        <v>#N/A</v>
      </c>
      <c r="J2191" s="498" t="e">
        <v>#N/A</v>
      </c>
      <c r="K2191" s="498" t="e">
        <v>#N/A</v>
      </c>
      <c r="L2191" s="498" t="e">
        <v>#N/A</v>
      </c>
      <c r="M2191" s="498" t="e">
        <v>#N/A</v>
      </c>
      <c r="N2191" s="498" t="e">
        <v>#N/A</v>
      </c>
      <c r="O2191" s="499" t="e">
        <v>#N/A</v>
      </c>
      <c r="P2191" s="499" t="e">
        <v>#N/A</v>
      </c>
      <c r="Q2191" s="499" t="e">
        <v>#N/A</v>
      </c>
      <c r="R2191" s="499" t="e">
        <v>#N/A</v>
      </c>
      <c r="S2191" s="499" t="e">
        <v>#N/A</v>
      </c>
      <c r="T2191" s="499" t="e">
        <v>#N/A</v>
      </c>
      <c r="U2191" s="499" t="e">
        <v>#N/A</v>
      </c>
      <c r="V2191" s="499" t="e">
        <v>#N/A</v>
      </c>
      <c r="W2191" s="499" t="e">
        <v>#N/A</v>
      </c>
    </row>
    <row r="2192" spans="1:23" customFormat="1" x14ac:dyDescent="0.3">
      <c r="A2192" s="225" t="s">
        <v>1532</v>
      </c>
      <c r="B2192" s="496" t="s">
        <v>1345</v>
      </c>
      <c r="C2192" s="496" t="s">
        <v>723</v>
      </c>
      <c r="D2192" s="496" t="s">
        <v>502</v>
      </c>
      <c r="E2192" s="497" t="e">
        <v>#N/A</v>
      </c>
      <c r="F2192" s="498" t="e">
        <v>#N/A</v>
      </c>
      <c r="G2192" s="498" t="e">
        <v>#N/A</v>
      </c>
      <c r="H2192" s="498" t="e">
        <v>#N/A</v>
      </c>
      <c r="I2192" s="498" t="e">
        <v>#N/A</v>
      </c>
      <c r="J2192" s="498" t="e">
        <v>#N/A</v>
      </c>
      <c r="K2192" s="498" t="e">
        <v>#N/A</v>
      </c>
      <c r="L2192" s="498" t="e">
        <v>#N/A</v>
      </c>
      <c r="M2192" s="498" t="e">
        <v>#N/A</v>
      </c>
      <c r="N2192" s="498" t="e">
        <v>#N/A</v>
      </c>
      <c r="O2192" s="499" t="e">
        <v>#N/A</v>
      </c>
      <c r="P2192" s="499" t="e">
        <v>#N/A</v>
      </c>
      <c r="Q2192" s="499" t="e">
        <v>#N/A</v>
      </c>
      <c r="R2192" s="499" t="e">
        <v>#N/A</v>
      </c>
      <c r="S2192" s="499" t="e">
        <v>#N/A</v>
      </c>
      <c r="T2192" s="499" t="e">
        <v>#N/A</v>
      </c>
      <c r="U2192" s="499" t="e">
        <v>#N/A</v>
      </c>
      <c r="V2192" s="499" t="e">
        <v>#N/A</v>
      </c>
      <c r="W2192" s="499" t="e">
        <v>#N/A</v>
      </c>
    </row>
    <row r="2193" spans="1:23" customFormat="1" x14ac:dyDescent="0.3">
      <c r="A2193" s="225" t="s">
        <v>1533</v>
      </c>
      <c r="B2193" s="496" t="s">
        <v>1345</v>
      </c>
      <c r="C2193" s="496" t="s">
        <v>723</v>
      </c>
      <c r="D2193" s="496" t="s">
        <v>504</v>
      </c>
      <c r="E2193" s="497" t="e">
        <v>#N/A</v>
      </c>
      <c r="F2193" s="498" t="e">
        <v>#N/A</v>
      </c>
      <c r="G2193" s="498" t="e">
        <v>#N/A</v>
      </c>
      <c r="H2193" s="498" t="e">
        <v>#N/A</v>
      </c>
      <c r="I2193" s="498" t="e">
        <v>#N/A</v>
      </c>
      <c r="J2193" s="498" t="e">
        <v>#N/A</v>
      </c>
      <c r="K2193" s="498" t="e">
        <v>#N/A</v>
      </c>
      <c r="L2193" s="498" t="e">
        <v>#N/A</v>
      </c>
      <c r="M2193" s="498" t="e">
        <v>#N/A</v>
      </c>
      <c r="N2193" s="498" t="e">
        <v>#N/A</v>
      </c>
      <c r="O2193" s="499" t="e">
        <v>#N/A</v>
      </c>
      <c r="P2193" s="499" t="e">
        <v>#N/A</v>
      </c>
      <c r="Q2193" s="499" t="e">
        <v>#N/A</v>
      </c>
      <c r="R2193" s="499" t="e">
        <v>#N/A</v>
      </c>
      <c r="S2193" s="499" t="e">
        <v>#N/A</v>
      </c>
      <c r="T2193" s="499" t="e">
        <v>#N/A</v>
      </c>
      <c r="U2193" s="499" t="e">
        <v>#N/A</v>
      </c>
      <c r="V2193" s="499" t="e">
        <v>#N/A</v>
      </c>
      <c r="W2193" s="499" t="e">
        <v>#N/A</v>
      </c>
    </row>
    <row r="2194" spans="1:23" customFormat="1" x14ac:dyDescent="0.3">
      <c r="A2194" s="225" t="s">
        <v>1534</v>
      </c>
      <c r="B2194" s="496" t="s">
        <v>1345</v>
      </c>
      <c r="C2194" s="496" t="s">
        <v>723</v>
      </c>
      <c r="D2194" s="496" t="s">
        <v>506</v>
      </c>
      <c r="E2194" s="497" t="e">
        <v>#N/A</v>
      </c>
      <c r="F2194" s="498" t="e">
        <v>#N/A</v>
      </c>
      <c r="G2194" s="498" t="e">
        <v>#N/A</v>
      </c>
      <c r="H2194" s="498" t="e">
        <v>#N/A</v>
      </c>
      <c r="I2194" s="498" t="e">
        <v>#N/A</v>
      </c>
      <c r="J2194" s="498" t="e">
        <v>#N/A</v>
      </c>
      <c r="K2194" s="498" t="e">
        <v>#N/A</v>
      </c>
      <c r="L2194" s="498" t="e">
        <v>#N/A</v>
      </c>
      <c r="M2194" s="498" t="e">
        <v>#N/A</v>
      </c>
      <c r="N2194" s="498" t="e">
        <v>#N/A</v>
      </c>
      <c r="O2194" s="499" t="e">
        <v>#N/A</v>
      </c>
      <c r="P2194" s="499" t="e">
        <v>#N/A</v>
      </c>
      <c r="Q2194" s="499" t="e">
        <v>#N/A</v>
      </c>
      <c r="R2194" s="499" t="e">
        <v>#N/A</v>
      </c>
      <c r="S2194" s="499" t="e">
        <v>#N/A</v>
      </c>
      <c r="T2194" s="499" t="e">
        <v>#N/A</v>
      </c>
      <c r="U2194" s="499" t="e">
        <v>#N/A</v>
      </c>
      <c r="V2194" s="499" t="e">
        <v>#N/A</v>
      </c>
      <c r="W2194" s="499" t="e">
        <v>#N/A</v>
      </c>
    </row>
    <row r="2195" spans="1:23" customFormat="1" x14ac:dyDescent="0.3">
      <c r="A2195" s="225" t="s">
        <v>1535</v>
      </c>
      <c r="B2195" s="496" t="s">
        <v>1345</v>
      </c>
      <c r="C2195" s="496" t="s">
        <v>723</v>
      </c>
      <c r="D2195" s="496" t="s">
        <v>508</v>
      </c>
      <c r="E2195" s="497" t="e">
        <v>#N/A</v>
      </c>
      <c r="F2195" s="498" t="e">
        <v>#N/A</v>
      </c>
      <c r="G2195" s="498" t="e">
        <v>#N/A</v>
      </c>
      <c r="H2195" s="498" t="e">
        <v>#N/A</v>
      </c>
      <c r="I2195" s="498" t="e">
        <v>#N/A</v>
      </c>
      <c r="J2195" s="498" t="e">
        <v>#N/A</v>
      </c>
      <c r="K2195" s="498" t="e">
        <v>#N/A</v>
      </c>
      <c r="L2195" s="498" t="e">
        <v>#N/A</v>
      </c>
      <c r="M2195" s="498" t="e">
        <v>#N/A</v>
      </c>
      <c r="N2195" s="498" t="e">
        <v>#N/A</v>
      </c>
      <c r="O2195" s="499" t="e">
        <v>#N/A</v>
      </c>
      <c r="P2195" s="499" t="e">
        <v>#N/A</v>
      </c>
      <c r="Q2195" s="499" t="e">
        <v>#N/A</v>
      </c>
      <c r="R2195" s="499" t="e">
        <v>#N/A</v>
      </c>
      <c r="S2195" s="499" t="e">
        <v>#N/A</v>
      </c>
      <c r="T2195" s="499" t="e">
        <v>#N/A</v>
      </c>
      <c r="U2195" s="499" t="e">
        <v>#N/A</v>
      </c>
      <c r="V2195" s="499" t="e">
        <v>#N/A</v>
      </c>
      <c r="W2195" s="499" t="e">
        <v>#N/A</v>
      </c>
    </row>
    <row r="2196" spans="1:23" customFormat="1" x14ac:dyDescent="0.3">
      <c r="A2196" s="225" t="s">
        <v>1536</v>
      </c>
      <c r="B2196" s="496" t="s">
        <v>1345</v>
      </c>
      <c r="C2196" s="496" t="s">
        <v>723</v>
      </c>
      <c r="D2196" s="496" t="s">
        <v>510</v>
      </c>
      <c r="E2196" s="497" t="e">
        <v>#N/A</v>
      </c>
      <c r="F2196" s="498" t="e">
        <v>#N/A</v>
      </c>
      <c r="G2196" s="498" t="e">
        <v>#N/A</v>
      </c>
      <c r="H2196" s="498" t="e">
        <v>#N/A</v>
      </c>
      <c r="I2196" s="498" t="e">
        <v>#N/A</v>
      </c>
      <c r="J2196" s="498" t="e">
        <v>#N/A</v>
      </c>
      <c r="K2196" s="498" t="e">
        <v>#N/A</v>
      </c>
      <c r="L2196" s="498" t="e">
        <v>#N/A</v>
      </c>
      <c r="M2196" s="498" t="e">
        <v>#N/A</v>
      </c>
      <c r="N2196" s="498" t="e">
        <v>#N/A</v>
      </c>
      <c r="O2196" s="499" t="e">
        <v>#N/A</v>
      </c>
      <c r="P2196" s="499" t="e">
        <v>#N/A</v>
      </c>
      <c r="Q2196" s="499" t="e">
        <v>#N/A</v>
      </c>
      <c r="R2196" s="499" t="e">
        <v>#N/A</v>
      </c>
      <c r="S2196" s="499" t="e">
        <v>#N/A</v>
      </c>
      <c r="T2196" s="499" t="e">
        <v>#N/A</v>
      </c>
      <c r="U2196" s="499" t="e">
        <v>#N/A</v>
      </c>
      <c r="V2196" s="499" t="e">
        <v>#N/A</v>
      </c>
      <c r="W2196" s="499" t="e">
        <v>#N/A</v>
      </c>
    </row>
    <row r="2197" spans="1:23" customFormat="1" x14ac:dyDescent="0.3">
      <c r="A2197" s="225" t="s">
        <v>1537</v>
      </c>
      <c r="B2197" s="496" t="s">
        <v>1345</v>
      </c>
      <c r="C2197" s="496" t="s">
        <v>723</v>
      </c>
      <c r="D2197" s="496" t="s">
        <v>512</v>
      </c>
      <c r="E2197" s="497" t="e">
        <v>#N/A</v>
      </c>
      <c r="F2197" s="498" t="e">
        <v>#N/A</v>
      </c>
      <c r="G2197" s="498" t="e">
        <v>#N/A</v>
      </c>
      <c r="H2197" s="498" t="e">
        <v>#N/A</v>
      </c>
      <c r="I2197" s="498" t="e">
        <v>#N/A</v>
      </c>
      <c r="J2197" s="498" t="e">
        <v>#N/A</v>
      </c>
      <c r="K2197" s="498" t="e">
        <v>#N/A</v>
      </c>
      <c r="L2197" s="498" t="e">
        <v>#N/A</v>
      </c>
      <c r="M2197" s="498" t="e">
        <v>#N/A</v>
      </c>
      <c r="N2197" s="498" t="e">
        <v>#N/A</v>
      </c>
      <c r="O2197" s="499" t="e">
        <v>#N/A</v>
      </c>
      <c r="P2197" s="499" t="e">
        <v>#N/A</v>
      </c>
      <c r="Q2197" s="499" t="e">
        <v>#N/A</v>
      </c>
      <c r="R2197" s="499" t="e">
        <v>#N/A</v>
      </c>
      <c r="S2197" s="499" t="e">
        <v>#N/A</v>
      </c>
      <c r="T2197" s="499" t="e">
        <v>#N/A</v>
      </c>
      <c r="U2197" s="499" t="e">
        <v>#N/A</v>
      </c>
      <c r="V2197" s="499" t="e">
        <v>#N/A</v>
      </c>
      <c r="W2197" s="499" t="e">
        <v>#N/A</v>
      </c>
    </row>
    <row r="2198" spans="1:23" customFormat="1" x14ac:dyDescent="0.3">
      <c r="A2198" s="225" t="s">
        <v>1538</v>
      </c>
      <c r="B2198" s="496" t="s">
        <v>1345</v>
      </c>
      <c r="C2198" s="496" t="s">
        <v>723</v>
      </c>
      <c r="D2198" s="496" t="s">
        <v>514</v>
      </c>
      <c r="E2198" s="497" t="e">
        <v>#N/A</v>
      </c>
      <c r="F2198" s="498" t="e">
        <v>#N/A</v>
      </c>
      <c r="G2198" s="498" t="e">
        <v>#N/A</v>
      </c>
      <c r="H2198" s="498" t="e">
        <v>#N/A</v>
      </c>
      <c r="I2198" s="498" t="e">
        <v>#N/A</v>
      </c>
      <c r="J2198" s="498" t="e">
        <v>#N/A</v>
      </c>
      <c r="K2198" s="498" t="e">
        <v>#N/A</v>
      </c>
      <c r="L2198" s="498" t="e">
        <v>#N/A</v>
      </c>
      <c r="M2198" s="498" t="e">
        <v>#N/A</v>
      </c>
      <c r="N2198" s="498" t="e">
        <v>#N/A</v>
      </c>
      <c r="O2198" s="499" t="e">
        <v>#N/A</v>
      </c>
      <c r="P2198" s="499" t="e">
        <v>#N/A</v>
      </c>
      <c r="Q2198" s="499" t="e">
        <v>#N/A</v>
      </c>
      <c r="R2198" s="499" t="e">
        <v>#N/A</v>
      </c>
      <c r="S2198" s="499" t="e">
        <v>#N/A</v>
      </c>
      <c r="T2198" s="499" t="e">
        <v>#N/A</v>
      </c>
      <c r="U2198" s="499" t="e">
        <v>#N/A</v>
      </c>
      <c r="V2198" s="499" t="e">
        <v>#N/A</v>
      </c>
      <c r="W2198" s="499" t="e">
        <v>#N/A</v>
      </c>
    </row>
    <row r="2199" spans="1:23" customFormat="1" x14ac:dyDescent="0.3">
      <c r="A2199" s="225" t="s">
        <v>1539</v>
      </c>
      <c r="B2199" s="496" t="s">
        <v>1345</v>
      </c>
      <c r="C2199" s="496" t="s">
        <v>723</v>
      </c>
      <c r="D2199" s="496" t="s">
        <v>516</v>
      </c>
      <c r="E2199" s="497" t="e">
        <v>#N/A</v>
      </c>
      <c r="F2199" s="498" t="e">
        <v>#N/A</v>
      </c>
      <c r="G2199" s="498" t="e">
        <v>#N/A</v>
      </c>
      <c r="H2199" s="498" t="e">
        <v>#N/A</v>
      </c>
      <c r="I2199" s="498" t="e">
        <v>#N/A</v>
      </c>
      <c r="J2199" s="498" t="e">
        <v>#N/A</v>
      </c>
      <c r="K2199" s="498" t="e">
        <v>#N/A</v>
      </c>
      <c r="L2199" s="498" t="e">
        <v>#N/A</v>
      </c>
      <c r="M2199" s="498" t="e">
        <v>#N/A</v>
      </c>
      <c r="N2199" s="498" t="e">
        <v>#N/A</v>
      </c>
      <c r="O2199" s="499" t="e">
        <v>#N/A</v>
      </c>
      <c r="P2199" s="499" t="e">
        <v>#N/A</v>
      </c>
      <c r="Q2199" s="499" t="e">
        <v>#N/A</v>
      </c>
      <c r="R2199" s="499" t="e">
        <v>#N/A</v>
      </c>
      <c r="S2199" s="499" t="e">
        <v>#N/A</v>
      </c>
      <c r="T2199" s="499" t="e">
        <v>#N/A</v>
      </c>
      <c r="U2199" s="499" t="e">
        <v>#N/A</v>
      </c>
      <c r="V2199" s="499" t="e">
        <v>#N/A</v>
      </c>
      <c r="W2199" s="499" t="e">
        <v>#N/A</v>
      </c>
    </row>
    <row r="2200" spans="1:23" customFormat="1" x14ac:dyDescent="0.3">
      <c r="A2200" s="225" t="s">
        <v>1540</v>
      </c>
      <c r="B2200" s="496" t="s">
        <v>1345</v>
      </c>
      <c r="C2200" s="496" t="s">
        <v>723</v>
      </c>
      <c r="D2200" s="496" t="s">
        <v>518</v>
      </c>
      <c r="E2200" s="497" t="e">
        <v>#N/A</v>
      </c>
      <c r="F2200" s="498" t="e">
        <v>#N/A</v>
      </c>
      <c r="G2200" s="498" t="e">
        <v>#N/A</v>
      </c>
      <c r="H2200" s="498" t="e">
        <v>#N/A</v>
      </c>
      <c r="I2200" s="498" t="e">
        <v>#N/A</v>
      </c>
      <c r="J2200" s="498" t="e">
        <v>#N/A</v>
      </c>
      <c r="K2200" s="498" t="e">
        <v>#N/A</v>
      </c>
      <c r="L2200" s="498" t="e">
        <v>#N/A</v>
      </c>
      <c r="M2200" s="498" t="e">
        <v>#N/A</v>
      </c>
      <c r="N2200" s="498" t="e">
        <v>#N/A</v>
      </c>
      <c r="O2200" s="499" t="e">
        <v>#N/A</v>
      </c>
      <c r="P2200" s="499" t="e">
        <v>#N/A</v>
      </c>
      <c r="Q2200" s="499" t="e">
        <v>#N/A</v>
      </c>
      <c r="R2200" s="499" t="e">
        <v>#N/A</v>
      </c>
      <c r="S2200" s="499" t="e">
        <v>#N/A</v>
      </c>
      <c r="T2200" s="499" t="e">
        <v>#N/A</v>
      </c>
      <c r="U2200" s="499" t="e">
        <v>#N/A</v>
      </c>
      <c r="V2200" s="499" t="e">
        <v>#N/A</v>
      </c>
      <c r="W2200" s="499" t="e">
        <v>#N/A</v>
      </c>
    </row>
    <row r="2201" spans="1:23" customFormat="1" x14ac:dyDescent="0.3">
      <c r="A2201" s="225" t="s">
        <v>1541</v>
      </c>
      <c r="B2201" s="496" t="s">
        <v>1345</v>
      </c>
      <c r="C2201" s="496" t="s">
        <v>723</v>
      </c>
      <c r="D2201" s="496" t="s">
        <v>520</v>
      </c>
      <c r="E2201" s="497" t="e">
        <v>#N/A</v>
      </c>
      <c r="F2201" s="498" t="e">
        <v>#N/A</v>
      </c>
      <c r="G2201" s="498" t="e">
        <v>#N/A</v>
      </c>
      <c r="H2201" s="498" t="e">
        <v>#N/A</v>
      </c>
      <c r="I2201" s="498" t="e">
        <v>#N/A</v>
      </c>
      <c r="J2201" s="498" t="e">
        <v>#N/A</v>
      </c>
      <c r="K2201" s="498" t="e">
        <v>#N/A</v>
      </c>
      <c r="L2201" s="498" t="e">
        <v>#N/A</v>
      </c>
      <c r="M2201" s="498" t="e">
        <v>#N/A</v>
      </c>
      <c r="N2201" s="498" t="e">
        <v>#N/A</v>
      </c>
      <c r="O2201" s="499" t="e">
        <v>#N/A</v>
      </c>
      <c r="P2201" s="499" t="e">
        <v>#N/A</v>
      </c>
      <c r="Q2201" s="499" t="e">
        <v>#N/A</v>
      </c>
      <c r="R2201" s="499" t="e">
        <v>#N/A</v>
      </c>
      <c r="S2201" s="499" t="e">
        <v>#N/A</v>
      </c>
      <c r="T2201" s="499" t="e">
        <v>#N/A</v>
      </c>
      <c r="U2201" s="499" t="e">
        <v>#N/A</v>
      </c>
      <c r="V2201" s="499" t="e">
        <v>#N/A</v>
      </c>
      <c r="W2201" s="499" t="e">
        <v>#N/A</v>
      </c>
    </row>
    <row r="2202" spans="1:23" customFormat="1" x14ac:dyDescent="0.3">
      <c r="A2202" s="225" t="s">
        <v>1542</v>
      </c>
      <c r="B2202" s="496" t="s">
        <v>1345</v>
      </c>
      <c r="C2202" s="496" t="s">
        <v>723</v>
      </c>
      <c r="D2202" s="496" t="s">
        <v>522</v>
      </c>
      <c r="E2202" s="497" t="e">
        <v>#N/A</v>
      </c>
      <c r="F2202" s="498" t="e">
        <v>#N/A</v>
      </c>
      <c r="G2202" s="498" t="e">
        <v>#N/A</v>
      </c>
      <c r="H2202" s="498" t="e">
        <v>#N/A</v>
      </c>
      <c r="I2202" s="498" t="e">
        <v>#N/A</v>
      </c>
      <c r="J2202" s="498" t="e">
        <v>#N/A</v>
      </c>
      <c r="K2202" s="498" t="e">
        <v>#N/A</v>
      </c>
      <c r="L2202" s="498" t="e">
        <v>#N/A</v>
      </c>
      <c r="M2202" s="498" t="e">
        <v>#N/A</v>
      </c>
      <c r="N2202" s="498" t="e">
        <v>#N/A</v>
      </c>
      <c r="O2202" s="499" t="e">
        <v>#N/A</v>
      </c>
      <c r="P2202" s="499" t="e">
        <v>#N/A</v>
      </c>
      <c r="Q2202" s="499" t="e">
        <v>#N/A</v>
      </c>
      <c r="R2202" s="499" t="e">
        <v>#N/A</v>
      </c>
      <c r="S2202" s="499" t="e">
        <v>#N/A</v>
      </c>
      <c r="T2202" s="499" t="e">
        <v>#N/A</v>
      </c>
      <c r="U2202" s="499" t="e">
        <v>#N/A</v>
      </c>
      <c r="V2202" s="499" t="e">
        <v>#N/A</v>
      </c>
      <c r="W2202" s="499" t="e">
        <v>#N/A</v>
      </c>
    </row>
    <row r="2203" spans="1:23" customFormat="1" x14ac:dyDescent="0.3">
      <c r="A2203" s="225" t="s">
        <v>1543</v>
      </c>
      <c r="B2203" s="496" t="s">
        <v>1345</v>
      </c>
      <c r="C2203" s="496" t="s">
        <v>723</v>
      </c>
      <c r="D2203" s="496" t="s">
        <v>524</v>
      </c>
      <c r="E2203" s="497" t="e">
        <v>#N/A</v>
      </c>
      <c r="F2203" s="498" t="e">
        <v>#N/A</v>
      </c>
      <c r="G2203" s="498" t="e">
        <v>#N/A</v>
      </c>
      <c r="H2203" s="498" t="e">
        <v>#N/A</v>
      </c>
      <c r="I2203" s="498" t="e">
        <v>#N/A</v>
      </c>
      <c r="J2203" s="498" t="e">
        <v>#N/A</v>
      </c>
      <c r="K2203" s="498" t="e">
        <v>#N/A</v>
      </c>
      <c r="L2203" s="498" t="e">
        <v>#N/A</v>
      </c>
      <c r="M2203" s="498" t="e">
        <v>#N/A</v>
      </c>
      <c r="N2203" s="498" t="e">
        <v>#N/A</v>
      </c>
      <c r="O2203" s="499" t="e">
        <v>#N/A</v>
      </c>
      <c r="P2203" s="499" t="e">
        <v>#N/A</v>
      </c>
      <c r="Q2203" s="499" t="e">
        <v>#N/A</v>
      </c>
      <c r="R2203" s="499" t="e">
        <v>#N/A</v>
      </c>
      <c r="S2203" s="499" t="e">
        <v>#N/A</v>
      </c>
      <c r="T2203" s="499" t="e">
        <v>#N/A</v>
      </c>
      <c r="U2203" s="499" t="e">
        <v>#N/A</v>
      </c>
      <c r="V2203" s="499" t="e">
        <v>#N/A</v>
      </c>
      <c r="W2203" s="499" t="e">
        <v>#N/A</v>
      </c>
    </row>
    <row r="2204" spans="1:23" customFormat="1" x14ac:dyDescent="0.3">
      <c r="A2204" s="225" t="s">
        <v>1544</v>
      </c>
      <c r="B2204" s="496" t="s">
        <v>1345</v>
      </c>
      <c r="C2204" s="496" t="s">
        <v>723</v>
      </c>
      <c r="D2204" s="496" t="s">
        <v>526</v>
      </c>
      <c r="E2204" s="497" t="e">
        <v>#N/A</v>
      </c>
      <c r="F2204" s="498" t="e">
        <v>#N/A</v>
      </c>
      <c r="G2204" s="498" t="e">
        <v>#N/A</v>
      </c>
      <c r="H2204" s="498" t="e">
        <v>#N/A</v>
      </c>
      <c r="I2204" s="498" t="e">
        <v>#N/A</v>
      </c>
      <c r="J2204" s="498" t="e">
        <v>#N/A</v>
      </c>
      <c r="K2204" s="498" t="e">
        <v>#N/A</v>
      </c>
      <c r="L2204" s="498" t="e">
        <v>#N/A</v>
      </c>
      <c r="M2204" s="498" t="e">
        <v>#N/A</v>
      </c>
      <c r="N2204" s="498" t="e">
        <v>#N/A</v>
      </c>
      <c r="O2204" s="499" t="e">
        <v>#N/A</v>
      </c>
      <c r="P2204" s="499" t="e">
        <v>#N/A</v>
      </c>
      <c r="Q2204" s="499" t="e">
        <v>#N/A</v>
      </c>
      <c r="R2204" s="499" t="e">
        <v>#N/A</v>
      </c>
      <c r="S2204" s="499" t="e">
        <v>#N/A</v>
      </c>
      <c r="T2204" s="499" t="e">
        <v>#N/A</v>
      </c>
      <c r="U2204" s="499" t="e">
        <v>#N/A</v>
      </c>
      <c r="V2204" s="499" t="e">
        <v>#N/A</v>
      </c>
      <c r="W2204" s="499" t="e">
        <v>#N/A</v>
      </c>
    </row>
    <row r="2205" spans="1:23" customFormat="1" x14ac:dyDescent="0.3">
      <c r="A2205" s="225" t="s">
        <v>1545</v>
      </c>
      <c r="B2205" s="496" t="s">
        <v>1345</v>
      </c>
      <c r="C2205" s="496" t="s">
        <v>723</v>
      </c>
      <c r="D2205" s="496" t="s">
        <v>528</v>
      </c>
      <c r="E2205" s="497" t="e">
        <v>#N/A</v>
      </c>
      <c r="F2205" s="498" t="e">
        <v>#N/A</v>
      </c>
      <c r="G2205" s="498" t="e">
        <v>#N/A</v>
      </c>
      <c r="H2205" s="498" t="e">
        <v>#N/A</v>
      </c>
      <c r="I2205" s="498" t="e">
        <v>#N/A</v>
      </c>
      <c r="J2205" s="498" t="e">
        <v>#N/A</v>
      </c>
      <c r="K2205" s="498" t="e">
        <v>#N/A</v>
      </c>
      <c r="L2205" s="498" t="e">
        <v>#N/A</v>
      </c>
      <c r="M2205" s="498" t="e">
        <v>#N/A</v>
      </c>
      <c r="N2205" s="498" t="e">
        <v>#N/A</v>
      </c>
      <c r="O2205" s="499" t="e">
        <v>#N/A</v>
      </c>
      <c r="P2205" s="499" t="e">
        <v>#N/A</v>
      </c>
      <c r="Q2205" s="499" t="e">
        <v>#N/A</v>
      </c>
      <c r="R2205" s="499" t="e">
        <v>#N/A</v>
      </c>
      <c r="S2205" s="499" t="e">
        <v>#N/A</v>
      </c>
      <c r="T2205" s="499" t="e">
        <v>#N/A</v>
      </c>
      <c r="U2205" s="499" t="e">
        <v>#N/A</v>
      </c>
      <c r="V2205" s="499" t="e">
        <v>#N/A</v>
      </c>
      <c r="W2205" s="499" t="e">
        <v>#N/A</v>
      </c>
    </row>
    <row r="2206" spans="1:23" customFormat="1" x14ac:dyDescent="0.3">
      <c r="A2206" s="225" t="s">
        <v>1546</v>
      </c>
      <c r="B2206" s="496" t="s">
        <v>1345</v>
      </c>
      <c r="C2206" s="496" t="s">
        <v>723</v>
      </c>
      <c r="D2206" s="496" t="s">
        <v>530</v>
      </c>
      <c r="E2206" s="497" t="e">
        <v>#N/A</v>
      </c>
      <c r="F2206" s="498" t="e">
        <v>#N/A</v>
      </c>
      <c r="G2206" s="498" t="e">
        <v>#N/A</v>
      </c>
      <c r="H2206" s="498" t="e">
        <v>#N/A</v>
      </c>
      <c r="I2206" s="498" t="e">
        <v>#N/A</v>
      </c>
      <c r="J2206" s="498" t="e">
        <v>#N/A</v>
      </c>
      <c r="K2206" s="498" t="e">
        <v>#N/A</v>
      </c>
      <c r="L2206" s="498" t="e">
        <v>#N/A</v>
      </c>
      <c r="M2206" s="498" t="e">
        <v>#N/A</v>
      </c>
      <c r="N2206" s="498" t="e">
        <v>#N/A</v>
      </c>
      <c r="O2206" s="499" t="e">
        <v>#N/A</v>
      </c>
      <c r="P2206" s="499" t="e">
        <v>#N/A</v>
      </c>
      <c r="Q2206" s="499" t="e">
        <v>#N/A</v>
      </c>
      <c r="R2206" s="499" t="e">
        <v>#N/A</v>
      </c>
      <c r="S2206" s="499" t="e">
        <v>#N/A</v>
      </c>
      <c r="T2206" s="499" t="e">
        <v>#N/A</v>
      </c>
      <c r="U2206" s="499" t="e">
        <v>#N/A</v>
      </c>
      <c r="V2206" s="499" t="e">
        <v>#N/A</v>
      </c>
      <c r="W2206" s="499" t="e">
        <v>#N/A</v>
      </c>
    </row>
    <row r="2207" spans="1:23" customFormat="1" x14ac:dyDescent="0.3">
      <c r="A2207" s="225" t="s">
        <v>1547</v>
      </c>
      <c r="B2207" s="496" t="s">
        <v>1345</v>
      </c>
      <c r="C2207" s="496" t="s">
        <v>723</v>
      </c>
      <c r="D2207" s="496" t="s">
        <v>532</v>
      </c>
      <c r="E2207" s="497" t="e">
        <v>#N/A</v>
      </c>
      <c r="F2207" s="498" t="e">
        <v>#N/A</v>
      </c>
      <c r="G2207" s="498" t="e">
        <v>#N/A</v>
      </c>
      <c r="H2207" s="498" t="e">
        <v>#N/A</v>
      </c>
      <c r="I2207" s="498" t="e">
        <v>#N/A</v>
      </c>
      <c r="J2207" s="498" t="e">
        <v>#N/A</v>
      </c>
      <c r="K2207" s="498" t="e">
        <v>#N/A</v>
      </c>
      <c r="L2207" s="498" t="e">
        <v>#N/A</v>
      </c>
      <c r="M2207" s="498" t="e">
        <v>#N/A</v>
      </c>
      <c r="N2207" s="498" t="e">
        <v>#N/A</v>
      </c>
      <c r="O2207" s="499" t="e">
        <v>#N/A</v>
      </c>
      <c r="P2207" s="499" t="e">
        <v>#N/A</v>
      </c>
      <c r="Q2207" s="499" t="e">
        <v>#N/A</v>
      </c>
      <c r="R2207" s="499" t="e">
        <v>#N/A</v>
      </c>
      <c r="S2207" s="499" t="e">
        <v>#N/A</v>
      </c>
      <c r="T2207" s="499" t="e">
        <v>#N/A</v>
      </c>
      <c r="U2207" s="499" t="e">
        <v>#N/A</v>
      </c>
      <c r="V2207" s="499" t="e">
        <v>#N/A</v>
      </c>
      <c r="W2207" s="499" t="e">
        <v>#N/A</v>
      </c>
    </row>
    <row r="2208" spans="1:23" customFormat="1" x14ac:dyDescent="0.3">
      <c r="A2208" s="225" t="s">
        <v>1548</v>
      </c>
      <c r="B2208" s="496" t="s">
        <v>1345</v>
      </c>
      <c r="C2208" s="496" t="s">
        <v>723</v>
      </c>
      <c r="D2208" s="496" t="s">
        <v>534</v>
      </c>
      <c r="E2208" s="497" t="e">
        <v>#N/A</v>
      </c>
      <c r="F2208" s="498" t="e">
        <v>#N/A</v>
      </c>
      <c r="G2208" s="498" t="e">
        <v>#N/A</v>
      </c>
      <c r="H2208" s="498" t="e">
        <v>#N/A</v>
      </c>
      <c r="I2208" s="498" t="e">
        <v>#N/A</v>
      </c>
      <c r="J2208" s="498" t="e">
        <v>#N/A</v>
      </c>
      <c r="K2208" s="498" t="e">
        <v>#N/A</v>
      </c>
      <c r="L2208" s="498" t="e">
        <v>#N/A</v>
      </c>
      <c r="M2208" s="498" t="e">
        <v>#N/A</v>
      </c>
      <c r="N2208" s="498" t="e">
        <v>#N/A</v>
      </c>
      <c r="O2208" s="499" t="e">
        <v>#N/A</v>
      </c>
      <c r="P2208" s="499" t="e">
        <v>#N/A</v>
      </c>
      <c r="Q2208" s="499" t="e">
        <v>#N/A</v>
      </c>
      <c r="R2208" s="499" t="e">
        <v>#N/A</v>
      </c>
      <c r="S2208" s="499" t="e">
        <v>#N/A</v>
      </c>
      <c r="T2208" s="499" t="e">
        <v>#N/A</v>
      </c>
      <c r="U2208" s="499" t="e">
        <v>#N/A</v>
      </c>
      <c r="V2208" s="499" t="e">
        <v>#N/A</v>
      </c>
      <c r="W2208" s="499" t="e">
        <v>#N/A</v>
      </c>
    </row>
    <row r="2209" spans="1:23" customFormat="1" x14ac:dyDescent="0.3">
      <c r="A2209" s="225" t="s">
        <v>1549</v>
      </c>
      <c r="B2209" s="496" t="s">
        <v>1345</v>
      </c>
      <c r="C2209" s="496" t="s">
        <v>723</v>
      </c>
      <c r="D2209" s="496" t="s">
        <v>536</v>
      </c>
      <c r="E2209" s="497" t="e">
        <v>#N/A</v>
      </c>
      <c r="F2209" s="498" t="e">
        <v>#N/A</v>
      </c>
      <c r="G2209" s="498" t="e">
        <v>#N/A</v>
      </c>
      <c r="H2209" s="498" t="e">
        <v>#N/A</v>
      </c>
      <c r="I2209" s="498" t="e">
        <v>#N/A</v>
      </c>
      <c r="J2209" s="498" t="e">
        <v>#N/A</v>
      </c>
      <c r="K2209" s="498" t="e">
        <v>#N/A</v>
      </c>
      <c r="L2209" s="498" t="e">
        <v>#N/A</v>
      </c>
      <c r="M2209" s="498" t="e">
        <v>#N/A</v>
      </c>
      <c r="N2209" s="498" t="e">
        <v>#N/A</v>
      </c>
      <c r="O2209" s="499" t="e">
        <v>#N/A</v>
      </c>
      <c r="P2209" s="499" t="e">
        <v>#N/A</v>
      </c>
      <c r="Q2209" s="499" t="e">
        <v>#N/A</v>
      </c>
      <c r="R2209" s="499" t="e">
        <v>#N/A</v>
      </c>
      <c r="S2209" s="499" t="e">
        <v>#N/A</v>
      </c>
      <c r="T2209" s="499" t="e">
        <v>#N/A</v>
      </c>
      <c r="U2209" s="499" t="e">
        <v>#N/A</v>
      </c>
      <c r="V2209" s="499" t="e">
        <v>#N/A</v>
      </c>
      <c r="W2209" s="499" t="e">
        <v>#N/A</v>
      </c>
    </row>
    <row r="2210" spans="1:23" customFormat="1" x14ac:dyDescent="0.3">
      <c r="A2210" s="225" t="s">
        <v>1550</v>
      </c>
      <c r="B2210" s="496" t="s">
        <v>1345</v>
      </c>
      <c r="C2210" s="496" t="s">
        <v>723</v>
      </c>
      <c r="D2210" s="496" t="s">
        <v>538</v>
      </c>
      <c r="E2210" s="497" t="e">
        <v>#N/A</v>
      </c>
      <c r="F2210" s="498" t="e">
        <v>#N/A</v>
      </c>
      <c r="G2210" s="498" t="e">
        <v>#N/A</v>
      </c>
      <c r="H2210" s="498" t="e">
        <v>#N/A</v>
      </c>
      <c r="I2210" s="498" t="e">
        <v>#N/A</v>
      </c>
      <c r="J2210" s="498" t="e">
        <v>#N/A</v>
      </c>
      <c r="K2210" s="498" t="e">
        <v>#N/A</v>
      </c>
      <c r="L2210" s="498" t="e">
        <v>#N/A</v>
      </c>
      <c r="M2210" s="498" t="e">
        <v>#N/A</v>
      </c>
      <c r="N2210" s="498" t="e">
        <v>#N/A</v>
      </c>
      <c r="O2210" s="499" t="e">
        <v>#N/A</v>
      </c>
      <c r="P2210" s="499" t="e">
        <v>#N/A</v>
      </c>
      <c r="Q2210" s="499" t="e">
        <v>#N/A</v>
      </c>
      <c r="R2210" s="499" t="e">
        <v>#N/A</v>
      </c>
      <c r="S2210" s="499" t="e">
        <v>#N/A</v>
      </c>
      <c r="T2210" s="499" t="e">
        <v>#N/A</v>
      </c>
      <c r="U2210" s="499" t="e">
        <v>#N/A</v>
      </c>
      <c r="V2210" s="499" t="e">
        <v>#N/A</v>
      </c>
      <c r="W2210" s="499" t="e">
        <v>#N/A</v>
      </c>
    </row>
    <row r="2211" spans="1:23" customFormat="1" x14ac:dyDescent="0.3">
      <c r="A2211" s="225" t="s">
        <v>1551</v>
      </c>
      <c r="B2211" s="496" t="s">
        <v>1345</v>
      </c>
      <c r="C2211" s="496" t="s">
        <v>723</v>
      </c>
      <c r="D2211" s="496" t="s">
        <v>540</v>
      </c>
      <c r="E2211" s="497" t="e">
        <v>#N/A</v>
      </c>
      <c r="F2211" s="498" t="e">
        <v>#N/A</v>
      </c>
      <c r="G2211" s="498" t="e">
        <v>#N/A</v>
      </c>
      <c r="H2211" s="498" t="e">
        <v>#N/A</v>
      </c>
      <c r="I2211" s="498" t="e">
        <v>#N/A</v>
      </c>
      <c r="J2211" s="498" t="e">
        <v>#N/A</v>
      </c>
      <c r="K2211" s="498" t="e">
        <v>#N/A</v>
      </c>
      <c r="L2211" s="498" t="e">
        <v>#N/A</v>
      </c>
      <c r="M2211" s="498" t="e">
        <v>#N/A</v>
      </c>
      <c r="N2211" s="498" t="e">
        <v>#N/A</v>
      </c>
      <c r="O2211" s="499" t="e">
        <v>#N/A</v>
      </c>
      <c r="P2211" s="499" t="e">
        <v>#N/A</v>
      </c>
      <c r="Q2211" s="499" t="e">
        <v>#N/A</v>
      </c>
      <c r="R2211" s="499" t="e">
        <v>#N/A</v>
      </c>
      <c r="S2211" s="499" t="e">
        <v>#N/A</v>
      </c>
      <c r="T2211" s="499" t="e">
        <v>#N/A</v>
      </c>
      <c r="U2211" s="499" t="e">
        <v>#N/A</v>
      </c>
      <c r="V2211" s="499" t="e">
        <v>#N/A</v>
      </c>
      <c r="W2211" s="499" t="e">
        <v>#N/A</v>
      </c>
    </row>
    <row r="2212" spans="1:23" customFormat="1" x14ac:dyDescent="0.3">
      <c r="A2212" s="225" t="s">
        <v>1552</v>
      </c>
      <c r="B2212" s="496" t="s">
        <v>1345</v>
      </c>
      <c r="C2212" s="496" t="s">
        <v>723</v>
      </c>
      <c r="D2212" s="496" t="s">
        <v>542</v>
      </c>
      <c r="E2212" s="497" t="e">
        <v>#N/A</v>
      </c>
      <c r="F2212" s="498" t="e">
        <v>#N/A</v>
      </c>
      <c r="G2212" s="498" t="e">
        <v>#N/A</v>
      </c>
      <c r="H2212" s="498" t="e">
        <v>#N/A</v>
      </c>
      <c r="I2212" s="498" t="e">
        <v>#N/A</v>
      </c>
      <c r="J2212" s="498" t="e">
        <v>#N/A</v>
      </c>
      <c r="K2212" s="498" t="e">
        <v>#N/A</v>
      </c>
      <c r="L2212" s="498" t="e">
        <v>#N/A</v>
      </c>
      <c r="M2212" s="498" t="e">
        <v>#N/A</v>
      </c>
      <c r="N2212" s="498" t="e">
        <v>#N/A</v>
      </c>
      <c r="O2212" s="499" t="e">
        <v>#N/A</v>
      </c>
      <c r="P2212" s="499" t="e">
        <v>#N/A</v>
      </c>
      <c r="Q2212" s="499" t="e">
        <v>#N/A</v>
      </c>
      <c r="R2212" s="499" t="e">
        <v>#N/A</v>
      </c>
      <c r="S2212" s="499" t="e">
        <v>#N/A</v>
      </c>
      <c r="T2212" s="499" t="e">
        <v>#N/A</v>
      </c>
      <c r="U2212" s="499" t="e">
        <v>#N/A</v>
      </c>
      <c r="V2212" s="499" t="e">
        <v>#N/A</v>
      </c>
      <c r="W2212" s="499" t="e">
        <v>#N/A</v>
      </c>
    </row>
    <row r="2213" spans="1:23" customFormat="1" x14ac:dyDescent="0.3">
      <c r="A2213" s="225" t="s">
        <v>1553</v>
      </c>
      <c r="B2213" s="496" t="s">
        <v>1345</v>
      </c>
      <c r="C2213" s="496" t="s">
        <v>723</v>
      </c>
      <c r="D2213" s="496" t="s">
        <v>544</v>
      </c>
      <c r="E2213" s="497" t="e">
        <v>#N/A</v>
      </c>
      <c r="F2213" s="498" t="e">
        <v>#N/A</v>
      </c>
      <c r="G2213" s="498" t="e">
        <v>#N/A</v>
      </c>
      <c r="H2213" s="498" t="e">
        <v>#N/A</v>
      </c>
      <c r="I2213" s="498" t="e">
        <v>#N/A</v>
      </c>
      <c r="J2213" s="498" t="e">
        <v>#N/A</v>
      </c>
      <c r="K2213" s="498" t="e">
        <v>#N/A</v>
      </c>
      <c r="L2213" s="498" t="e">
        <v>#N/A</v>
      </c>
      <c r="M2213" s="498" t="e">
        <v>#N/A</v>
      </c>
      <c r="N2213" s="498" t="e">
        <v>#N/A</v>
      </c>
      <c r="O2213" s="499" t="e">
        <v>#N/A</v>
      </c>
      <c r="P2213" s="499" t="e">
        <v>#N/A</v>
      </c>
      <c r="Q2213" s="499" t="e">
        <v>#N/A</v>
      </c>
      <c r="R2213" s="499" t="e">
        <v>#N/A</v>
      </c>
      <c r="S2213" s="499" t="e">
        <v>#N/A</v>
      </c>
      <c r="T2213" s="499" t="e">
        <v>#N/A</v>
      </c>
      <c r="U2213" s="499" t="e">
        <v>#N/A</v>
      </c>
      <c r="V2213" s="499" t="e">
        <v>#N/A</v>
      </c>
      <c r="W2213" s="499" t="e">
        <v>#N/A</v>
      </c>
    </row>
    <row r="2214" spans="1:23" customFormat="1" x14ac:dyDescent="0.3">
      <c r="A2214" s="225" t="s">
        <v>1554</v>
      </c>
      <c r="B2214" s="496" t="s">
        <v>1345</v>
      </c>
      <c r="C2214" s="496" t="s">
        <v>723</v>
      </c>
      <c r="D2214" s="496" t="s">
        <v>546</v>
      </c>
      <c r="E2214" s="497" t="e">
        <v>#N/A</v>
      </c>
      <c r="F2214" s="498" t="e">
        <v>#N/A</v>
      </c>
      <c r="G2214" s="498" t="e">
        <v>#N/A</v>
      </c>
      <c r="H2214" s="498" t="e">
        <v>#N/A</v>
      </c>
      <c r="I2214" s="498" t="e">
        <v>#N/A</v>
      </c>
      <c r="J2214" s="498" t="e">
        <v>#N/A</v>
      </c>
      <c r="K2214" s="498" t="e">
        <v>#N/A</v>
      </c>
      <c r="L2214" s="498" t="e">
        <v>#N/A</v>
      </c>
      <c r="M2214" s="498" t="e">
        <v>#N/A</v>
      </c>
      <c r="N2214" s="498" t="e">
        <v>#N/A</v>
      </c>
      <c r="O2214" s="499" t="e">
        <v>#N/A</v>
      </c>
      <c r="P2214" s="499" t="e">
        <v>#N/A</v>
      </c>
      <c r="Q2214" s="499" t="e">
        <v>#N/A</v>
      </c>
      <c r="R2214" s="499" t="e">
        <v>#N/A</v>
      </c>
      <c r="S2214" s="499" t="e">
        <v>#N/A</v>
      </c>
      <c r="T2214" s="499" t="e">
        <v>#N/A</v>
      </c>
      <c r="U2214" s="499" t="e">
        <v>#N/A</v>
      </c>
      <c r="V2214" s="499" t="e">
        <v>#N/A</v>
      </c>
      <c r="W2214" s="499" t="e">
        <v>#N/A</v>
      </c>
    </row>
    <row r="2215" spans="1:23" customFormat="1" x14ac:dyDescent="0.3">
      <c r="A2215" s="225" t="s">
        <v>1555</v>
      </c>
      <c r="B2215" s="496" t="s">
        <v>1345</v>
      </c>
      <c r="C2215" s="496" t="s">
        <v>723</v>
      </c>
      <c r="D2215" s="496" t="s">
        <v>548</v>
      </c>
      <c r="E2215" s="497" t="e">
        <v>#N/A</v>
      </c>
      <c r="F2215" s="498" t="e">
        <v>#N/A</v>
      </c>
      <c r="G2215" s="498" t="e">
        <v>#N/A</v>
      </c>
      <c r="H2215" s="498" t="e">
        <v>#N/A</v>
      </c>
      <c r="I2215" s="498" t="e">
        <v>#N/A</v>
      </c>
      <c r="J2215" s="498" t="e">
        <v>#N/A</v>
      </c>
      <c r="K2215" s="498" t="e">
        <v>#N/A</v>
      </c>
      <c r="L2215" s="498" t="e">
        <v>#N/A</v>
      </c>
      <c r="M2215" s="498" t="e">
        <v>#N/A</v>
      </c>
      <c r="N2215" s="498" t="e">
        <v>#N/A</v>
      </c>
      <c r="O2215" s="499" t="e">
        <v>#N/A</v>
      </c>
      <c r="P2215" s="499" t="e">
        <v>#N/A</v>
      </c>
      <c r="Q2215" s="499" t="e">
        <v>#N/A</v>
      </c>
      <c r="R2215" s="499" t="e">
        <v>#N/A</v>
      </c>
      <c r="S2215" s="499" t="e">
        <v>#N/A</v>
      </c>
      <c r="T2215" s="499" t="e">
        <v>#N/A</v>
      </c>
      <c r="U2215" s="499" t="e">
        <v>#N/A</v>
      </c>
      <c r="V2215" s="499" t="e">
        <v>#N/A</v>
      </c>
      <c r="W2215" s="499" t="e">
        <v>#N/A</v>
      </c>
    </row>
    <row r="2216" spans="1:23" customFormat="1" x14ac:dyDescent="0.3">
      <c r="A2216" s="225" t="s">
        <v>1556</v>
      </c>
      <c r="B2216" s="496" t="s">
        <v>1345</v>
      </c>
      <c r="C2216" s="496" t="s">
        <v>723</v>
      </c>
      <c r="D2216" s="496" t="s">
        <v>550</v>
      </c>
      <c r="E2216" s="497" t="e">
        <v>#N/A</v>
      </c>
      <c r="F2216" s="498" t="e">
        <v>#N/A</v>
      </c>
      <c r="G2216" s="498" t="e">
        <v>#N/A</v>
      </c>
      <c r="H2216" s="498" t="e">
        <v>#N/A</v>
      </c>
      <c r="I2216" s="498" t="e">
        <v>#N/A</v>
      </c>
      <c r="J2216" s="498" t="e">
        <v>#N/A</v>
      </c>
      <c r="K2216" s="498" t="e">
        <v>#N/A</v>
      </c>
      <c r="L2216" s="498" t="e">
        <v>#N/A</v>
      </c>
      <c r="M2216" s="498" t="e">
        <v>#N/A</v>
      </c>
      <c r="N2216" s="498" t="e">
        <v>#N/A</v>
      </c>
      <c r="O2216" s="499" t="e">
        <v>#N/A</v>
      </c>
      <c r="P2216" s="499" t="e">
        <v>#N/A</v>
      </c>
      <c r="Q2216" s="499" t="e">
        <v>#N/A</v>
      </c>
      <c r="R2216" s="499" t="e">
        <v>#N/A</v>
      </c>
      <c r="S2216" s="499" t="e">
        <v>#N/A</v>
      </c>
      <c r="T2216" s="499" t="e">
        <v>#N/A</v>
      </c>
      <c r="U2216" s="499" t="e">
        <v>#N/A</v>
      </c>
      <c r="V2216" s="499" t="e">
        <v>#N/A</v>
      </c>
      <c r="W2216" s="499" t="e">
        <v>#N/A</v>
      </c>
    </row>
    <row r="2217" spans="1:23" customFormat="1" x14ac:dyDescent="0.3">
      <c r="A2217" s="225" t="s">
        <v>1557</v>
      </c>
      <c r="B2217" s="496" t="s">
        <v>1345</v>
      </c>
      <c r="C2217" s="496" t="s">
        <v>723</v>
      </c>
      <c r="D2217" s="496" t="s">
        <v>552</v>
      </c>
      <c r="E2217" s="497" t="e">
        <v>#N/A</v>
      </c>
      <c r="F2217" s="498" t="e">
        <v>#N/A</v>
      </c>
      <c r="G2217" s="498" t="e">
        <v>#N/A</v>
      </c>
      <c r="H2217" s="498" t="e">
        <v>#N/A</v>
      </c>
      <c r="I2217" s="498" t="e">
        <v>#N/A</v>
      </c>
      <c r="J2217" s="498" t="e">
        <v>#N/A</v>
      </c>
      <c r="K2217" s="498" t="e">
        <v>#N/A</v>
      </c>
      <c r="L2217" s="498" t="e">
        <v>#N/A</v>
      </c>
      <c r="M2217" s="498" t="e">
        <v>#N/A</v>
      </c>
      <c r="N2217" s="498" t="e">
        <v>#N/A</v>
      </c>
      <c r="O2217" s="499" t="e">
        <v>#N/A</v>
      </c>
      <c r="P2217" s="499" t="e">
        <v>#N/A</v>
      </c>
      <c r="Q2217" s="499" t="e">
        <v>#N/A</v>
      </c>
      <c r="R2217" s="499" t="e">
        <v>#N/A</v>
      </c>
      <c r="S2217" s="499" t="e">
        <v>#N/A</v>
      </c>
      <c r="T2217" s="499" t="e">
        <v>#N/A</v>
      </c>
      <c r="U2217" s="499" t="e">
        <v>#N/A</v>
      </c>
      <c r="V2217" s="499" t="e">
        <v>#N/A</v>
      </c>
      <c r="W2217" s="499" t="e">
        <v>#N/A</v>
      </c>
    </row>
    <row r="2218" spans="1:23" customFormat="1" x14ac:dyDescent="0.3">
      <c r="A2218" s="225" t="s">
        <v>1558</v>
      </c>
      <c r="B2218" s="496" t="s">
        <v>1345</v>
      </c>
      <c r="C2218" s="496" t="s">
        <v>723</v>
      </c>
      <c r="D2218" s="496" t="s">
        <v>554</v>
      </c>
      <c r="E2218" s="497" t="e">
        <v>#N/A</v>
      </c>
      <c r="F2218" s="498" t="e">
        <v>#N/A</v>
      </c>
      <c r="G2218" s="498" t="e">
        <v>#N/A</v>
      </c>
      <c r="H2218" s="498" t="e">
        <v>#N/A</v>
      </c>
      <c r="I2218" s="498" t="e">
        <v>#N/A</v>
      </c>
      <c r="J2218" s="498" t="e">
        <v>#N/A</v>
      </c>
      <c r="K2218" s="498" t="e">
        <v>#N/A</v>
      </c>
      <c r="L2218" s="498" t="e">
        <v>#N/A</v>
      </c>
      <c r="M2218" s="498" t="e">
        <v>#N/A</v>
      </c>
      <c r="N2218" s="498" t="e">
        <v>#N/A</v>
      </c>
      <c r="O2218" s="499" t="e">
        <v>#N/A</v>
      </c>
      <c r="P2218" s="499" t="e">
        <v>#N/A</v>
      </c>
      <c r="Q2218" s="499" t="e">
        <v>#N/A</v>
      </c>
      <c r="R2218" s="499" t="e">
        <v>#N/A</v>
      </c>
      <c r="S2218" s="499" t="e">
        <v>#N/A</v>
      </c>
      <c r="T2218" s="499" t="e">
        <v>#N/A</v>
      </c>
      <c r="U2218" s="499" t="e">
        <v>#N/A</v>
      </c>
      <c r="V2218" s="499" t="e">
        <v>#N/A</v>
      </c>
      <c r="W2218" s="499" t="e">
        <v>#N/A</v>
      </c>
    </row>
    <row r="2219" spans="1:23" customFormat="1" x14ac:dyDescent="0.3">
      <c r="A2219" s="225" t="s">
        <v>1559</v>
      </c>
      <c r="B2219" s="496" t="s">
        <v>1345</v>
      </c>
      <c r="C2219" s="496" t="s">
        <v>723</v>
      </c>
      <c r="D2219" s="496" t="s">
        <v>556</v>
      </c>
      <c r="E2219" s="497" t="e">
        <v>#N/A</v>
      </c>
      <c r="F2219" s="498" t="e">
        <v>#N/A</v>
      </c>
      <c r="G2219" s="498" t="e">
        <v>#N/A</v>
      </c>
      <c r="H2219" s="498" t="e">
        <v>#N/A</v>
      </c>
      <c r="I2219" s="498" t="e">
        <v>#N/A</v>
      </c>
      <c r="J2219" s="498" t="e">
        <v>#N/A</v>
      </c>
      <c r="K2219" s="498" t="e">
        <v>#N/A</v>
      </c>
      <c r="L2219" s="498" t="e">
        <v>#N/A</v>
      </c>
      <c r="M2219" s="498" t="e">
        <v>#N/A</v>
      </c>
      <c r="N2219" s="498" t="e">
        <v>#N/A</v>
      </c>
      <c r="O2219" s="499" t="e">
        <v>#N/A</v>
      </c>
      <c r="P2219" s="499" t="e">
        <v>#N/A</v>
      </c>
      <c r="Q2219" s="499" t="e">
        <v>#N/A</v>
      </c>
      <c r="R2219" s="499" t="e">
        <v>#N/A</v>
      </c>
      <c r="S2219" s="499" t="e">
        <v>#N/A</v>
      </c>
      <c r="T2219" s="499" t="e">
        <v>#N/A</v>
      </c>
      <c r="U2219" s="499" t="e">
        <v>#N/A</v>
      </c>
      <c r="V2219" s="499" t="e">
        <v>#N/A</v>
      </c>
      <c r="W2219" s="499" t="e">
        <v>#N/A</v>
      </c>
    </row>
    <row r="2220" spans="1:23" customFormat="1" x14ac:dyDescent="0.3">
      <c r="A2220" s="225" t="s">
        <v>1560</v>
      </c>
      <c r="B2220" s="496" t="s">
        <v>1345</v>
      </c>
      <c r="C2220" s="496" t="s">
        <v>723</v>
      </c>
      <c r="D2220" s="496" t="s">
        <v>558</v>
      </c>
      <c r="E2220" s="497" t="e">
        <v>#N/A</v>
      </c>
      <c r="F2220" s="498" t="e">
        <v>#N/A</v>
      </c>
      <c r="G2220" s="498" t="e">
        <v>#N/A</v>
      </c>
      <c r="H2220" s="498" t="e">
        <v>#N/A</v>
      </c>
      <c r="I2220" s="498" t="e">
        <v>#N/A</v>
      </c>
      <c r="J2220" s="498" t="e">
        <v>#N/A</v>
      </c>
      <c r="K2220" s="498" t="e">
        <v>#N/A</v>
      </c>
      <c r="L2220" s="498" t="e">
        <v>#N/A</v>
      </c>
      <c r="M2220" s="498" t="e">
        <v>#N/A</v>
      </c>
      <c r="N2220" s="498" t="e">
        <v>#N/A</v>
      </c>
      <c r="O2220" s="499" t="e">
        <v>#N/A</v>
      </c>
      <c r="P2220" s="499" t="e">
        <v>#N/A</v>
      </c>
      <c r="Q2220" s="499" t="e">
        <v>#N/A</v>
      </c>
      <c r="R2220" s="499" t="e">
        <v>#N/A</v>
      </c>
      <c r="S2220" s="499" t="e">
        <v>#N/A</v>
      </c>
      <c r="T2220" s="499" t="e">
        <v>#N/A</v>
      </c>
      <c r="U2220" s="499" t="e">
        <v>#N/A</v>
      </c>
      <c r="V2220" s="499" t="e">
        <v>#N/A</v>
      </c>
      <c r="W2220" s="499" t="e">
        <v>#N/A</v>
      </c>
    </row>
    <row r="2221" spans="1:23" customFormat="1" x14ac:dyDescent="0.3">
      <c r="A2221" s="225" t="s">
        <v>1561</v>
      </c>
      <c r="B2221" s="496" t="s">
        <v>1345</v>
      </c>
      <c r="C2221" s="496" t="s">
        <v>756</v>
      </c>
      <c r="D2221" s="496" t="s">
        <v>757</v>
      </c>
      <c r="E2221" s="497" t="e">
        <v>#N/A</v>
      </c>
      <c r="F2221" s="498" t="e">
        <v>#N/A</v>
      </c>
      <c r="G2221" s="498" t="e">
        <v>#N/A</v>
      </c>
      <c r="H2221" s="498" t="e">
        <v>#N/A</v>
      </c>
      <c r="I2221" s="498" t="e">
        <v>#N/A</v>
      </c>
      <c r="J2221" s="498" t="e">
        <v>#N/A</v>
      </c>
      <c r="K2221" s="498" t="e">
        <v>#N/A</v>
      </c>
      <c r="L2221" s="498" t="e">
        <v>#N/A</v>
      </c>
      <c r="M2221" s="498" t="e">
        <v>#N/A</v>
      </c>
      <c r="N2221" s="498" t="e">
        <v>#N/A</v>
      </c>
      <c r="O2221" s="499" t="e">
        <v>#N/A</v>
      </c>
      <c r="P2221" s="499" t="e">
        <v>#N/A</v>
      </c>
      <c r="Q2221" s="499" t="e">
        <v>#N/A</v>
      </c>
      <c r="R2221" s="499" t="e">
        <v>#N/A</v>
      </c>
      <c r="S2221" s="499" t="e">
        <v>#N/A</v>
      </c>
      <c r="T2221" s="499" t="e">
        <v>#N/A</v>
      </c>
      <c r="U2221" s="499" t="e">
        <v>#N/A</v>
      </c>
      <c r="V2221" s="499" t="e">
        <v>#N/A</v>
      </c>
      <c r="W2221" s="499" t="e">
        <v>#N/A</v>
      </c>
    </row>
    <row r="2222" spans="1:23" customFormat="1" x14ac:dyDescent="0.3">
      <c r="A2222" s="225" t="s">
        <v>1562</v>
      </c>
      <c r="B2222" s="496" t="s">
        <v>1345</v>
      </c>
      <c r="C2222" s="496" t="s">
        <v>756</v>
      </c>
      <c r="D2222" s="496" t="s">
        <v>500</v>
      </c>
      <c r="E2222" s="497" t="e">
        <v>#N/A</v>
      </c>
      <c r="F2222" s="498" t="e">
        <v>#N/A</v>
      </c>
      <c r="G2222" s="498" t="e">
        <v>#N/A</v>
      </c>
      <c r="H2222" s="498" t="e">
        <v>#N/A</v>
      </c>
      <c r="I2222" s="498" t="e">
        <v>#N/A</v>
      </c>
      <c r="J2222" s="498" t="e">
        <v>#N/A</v>
      </c>
      <c r="K2222" s="498" t="e">
        <v>#N/A</v>
      </c>
      <c r="L2222" s="498" t="e">
        <v>#N/A</v>
      </c>
      <c r="M2222" s="498" t="e">
        <v>#N/A</v>
      </c>
      <c r="N2222" s="498" t="e">
        <v>#N/A</v>
      </c>
      <c r="O2222" s="499" t="e">
        <v>#N/A</v>
      </c>
      <c r="P2222" s="499" t="e">
        <v>#N/A</v>
      </c>
      <c r="Q2222" s="499" t="e">
        <v>#N/A</v>
      </c>
      <c r="R2222" s="499" t="e">
        <v>#N/A</v>
      </c>
      <c r="S2222" s="499" t="e">
        <v>#N/A</v>
      </c>
      <c r="T2222" s="499" t="e">
        <v>#N/A</v>
      </c>
      <c r="U2222" s="499" t="e">
        <v>#N/A</v>
      </c>
      <c r="V2222" s="499" t="e">
        <v>#N/A</v>
      </c>
      <c r="W2222" s="499" t="e">
        <v>#N/A</v>
      </c>
    </row>
    <row r="2223" spans="1:23" customFormat="1" x14ac:dyDescent="0.3">
      <c r="A2223" s="225" t="s">
        <v>1563</v>
      </c>
      <c r="B2223" s="496" t="s">
        <v>1345</v>
      </c>
      <c r="C2223" s="496" t="s">
        <v>756</v>
      </c>
      <c r="D2223" s="496" t="s">
        <v>502</v>
      </c>
      <c r="E2223" s="497" t="e">
        <v>#N/A</v>
      </c>
      <c r="F2223" s="498" t="e">
        <v>#N/A</v>
      </c>
      <c r="G2223" s="498" t="e">
        <v>#N/A</v>
      </c>
      <c r="H2223" s="498" t="e">
        <v>#N/A</v>
      </c>
      <c r="I2223" s="498" t="e">
        <v>#N/A</v>
      </c>
      <c r="J2223" s="498" t="e">
        <v>#N/A</v>
      </c>
      <c r="K2223" s="498" t="e">
        <v>#N/A</v>
      </c>
      <c r="L2223" s="498" t="e">
        <v>#N/A</v>
      </c>
      <c r="M2223" s="498" t="e">
        <v>#N/A</v>
      </c>
      <c r="N2223" s="498" t="e">
        <v>#N/A</v>
      </c>
      <c r="O2223" s="499" t="e">
        <v>#N/A</v>
      </c>
      <c r="P2223" s="499" t="e">
        <v>#N/A</v>
      </c>
      <c r="Q2223" s="499" t="e">
        <v>#N/A</v>
      </c>
      <c r="R2223" s="499" t="e">
        <v>#N/A</v>
      </c>
      <c r="S2223" s="499" t="e">
        <v>#N/A</v>
      </c>
      <c r="T2223" s="499" t="e">
        <v>#N/A</v>
      </c>
      <c r="U2223" s="499" t="e">
        <v>#N/A</v>
      </c>
      <c r="V2223" s="499" t="e">
        <v>#N/A</v>
      </c>
      <c r="W2223" s="499" t="e">
        <v>#N/A</v>
      </c>
    </row>
    <row r="2224" spans="1:23" customFormat="1" x14ac:dyDescent="0.3">
      <c r="A2224" s="225" t="s">
        <v>1564</v>
      </c>
      <c r="B2224" s="496" t="s">
        <v>1345</v>
      </c>
      <c r="C2224" s="496" t="s">
        <v>756</v>
      </c>
      <c r="D2224" s="496" t="s">
        <v>504</v>
      </c>
      <c r="E2224" s="497" t="e">
        <v>#N/A</v>
      </c>
      <c r="F2224" s="498" t="e">
        <v>#N/A</v>
      </c>
      <c r="G2224" s="498" t="e">
        <v>#N/A</v>
      </c>
      <c r="H2224" s="498" t="e">
        <v>#N/A</v>
      </c>
      <c r="I2224" s="498" t="e">
        <v>#N/A</v>
      </c>
      <c r="J2224" s="498" t="e">
        <v>#N/A</v>
      </c>
      <c r="K2224" s="498" t="e">
        <v>#N/A</v>
      </c>
      <c r="L2224" s="498" t="e">
        <v>#N/A</v>
      </c>
      <c r="M2224" s="498" t="e">
        <v>#N/A</v>
      </c>
      <c r="N2224" s="498" t="e">
        <v>#N/A</v>
      </c>
      <c r="O2224" s="499" t="e">
        <v>#N/A</v>
      </c>
      <c r="P2224" s="499" t="e">
        <v>#N/A</v>
      </c>
      <c r="Q2224" s="499" t="e">
        <v>#N/A</v>
      </c>
      <c r="R2224" s="499" t="e">
        <v>#N/A</v>
      </c>
      <c r="S2224" s="499" t="e">
        <v>#N/A</v>
      </c>
      <c r="T2224" s="499" t="e">
        <v>#N/A</v>
      </c>
      <c r="U2224" s="499" t="e">
        <v>#N/A</v>
      </c>
      <c r="V2224" s="499" t="e">
        <v>#N/A</v>
      </c>
      <c r="W2224" s="499" t="e">
        <v>#N/A</v>
      </c>
    </row>
    <row r="2225" spans="1:23" customFormat="1" x14ac:dyDescent="0.3">
      <c r="A2225" s="225" t="s">
        <v>1565</v>
      </c>
      <c r="B2225" s="496" t="s">
        <v>1345</v>
      </c>
      <c r="C2225" s="496" t="s">
        <v>756</v>
      </c>
      <c r="D2225" s="496" t="s">
        <v>506</v>
      </c>
      <c r="E2225" s="497" t="e">
        <v>#N/A</v>
      </c>
      <c r="F2225" s="498" t="e">
        <v>#N/A</v>
      </c>
      <c r="G2225" s="498" t="e">
        <v>#N/A</v>
      </c>
      <c r="H2225" s="498" t="e">
        <v>#N/A</v>
      </c>
      <c r="I2225" s="498" t="e">
        <v>#N/A</v>
      </c>
      <c r="J2225" s="498" t="e">
        <v>#N/A</v>
      </c>
      <c r="K2225" s="498" t="e">
        <v>#N/A</v>
      </c>
      <c r="L2225" s="498" t="e">
        <v>#N/A</v>
      </c>
      <c r="M2225" s="498" t="e">
        <v>#N/A</v>
      </c>
      <c r="N2225" s="498" t="e">
        <v>#N/A</v>
      </c>
      <c r="O2225" s="499" t="e">
        <v>#N/A</v>
      </c>
      <c r="P2225" s="499" t="e">
        <v>#N/A</v>
      </c>
      <c r="Q2225" s="499" t="e">
        <v>#N/A</v>
      </c>
      <c r="R2225" s="499" t="e">
        <v>#N/A</v>
      </c>
      <c r="S2225" s="499" t="e">
        <v>#N/A</v>
      </c>
      <c r="T2225" s="499" t="e">
        <v>#N/A</v>
      </c>
      <c r="U2225" s="499" t="e">
        <v>#N/A</v>
      </c>
      <c r="V2225" s="499" t="e">
        <v>#N/A</v>
      </c>
      <c r="W2225" s="499" t="e">
        <v>#N/A</v>
      </c>
    </row>
    <row r="2226" spans="1:23" customFormat="1" x14ac:dyDescent="0.3">
      <c r="A2226" s="225" t="s">
        <v>1566</v>
      </c>
      <c r="B2226" s="496" t="s">
        <v>1345</v>
      </c>
      <c r="C2226" s="496" t="s">
        <v>756</v>
      </c>
      <c r="D2226" s="496" t="s">
        <v>508</v>
      </c>
      <c r="E2226" s="497" t="e">
        <v>#N/A</v>
      </c>
      <c r="F2226" s="498" t="e">
        <v>#N/A</v>
      </c>
      <c r="G2226" s="498" t="e">
        <v>#N/A</v>
      </c>
      <c r="H2226" s="498" t="e">
        <v>#N/A</v>
      </c>
      <c r="I2226" s="498" t="e">
        <v>#N/A</v>
      </c>
      <c r="J2226" s="498" t="e">
        <v>#N/A</v>
      </c>
      <c r="K2226" s="498" t="e">
        <v>#N/A</v>
      </c>
      <c r="L2226" s="498" t="e">
        <v>#N/A</v>
      </c>
      <c r="M2226" s="498" t="e">
        <v>#N/A</v>
      </c>
      <c r="N2226" s="498" t="e">
        <v>#N/A</v>
      </c>
      <c r="O2226" s="499" t="e">
        <v>#N/A</v>
      </c>
      <c r="P2226" s="499" t="e">
        <v>#N/A</v>
      </c>
      <c r="Q2226" s="499" t="e">
        <v>#N/A</v>
      </c>
      <c r="R2226" s="499" t="e">
        <v>#N/A</v>
      </c>
      <c r="S2226" s="499" t="e">
        <v>#N/A</v>
      </c>
      <c r="T2226" s="499" t="e">
        <v>#N/A</v>
      </c>
      <c r="U2226" s="499" t="e">
        <v>#N/A</v>
      </c>
      <c r="V2226" s="499" t="e">
        <v>#N/A</v>
      </c>
      <c r="W2226" s="499" t="e">
        <v>#N/A</v>
      </c>
    </row>
    <row r="2227" spans="1:23" customFormat="1" x14ac:dyDescent="0.3">
      <c r="A2227" s="225" t="s">
        <v>1567</v>
      </c>
      <c r="B2227" s="496" t="s">
        <v>1345</v>
      </c>
      <c r="C2227" s="496" t="s">
        <v>756</v>
      </c>
      <c r="D2227" s="496" t="s">
        <v>510</v>
      </c>
      <c r="E2227" s="497" t="e">
        <v>#N/A</v>
      </c>
      <c r="F2227" s="498" t="e">
        <v>#N/A</v>
      </c>
      <c r="G2227" s="498" t="e">
        <v>#N/A</v>
      </c>
      <c r="H2227" s="498" t="e">
        <v>#N/A</v>
      </c>
      <c r="I2227" s="498" t="e">
        <v>#N/A</v>
      </c>
      <c r="J2227" s="498" t="e">
        <v>#N/A</v>
      </c>
      <c r="K2227" s="498" t="e">
        <v>#N/A</v>
      </c>
      <c r="L2227" s="498" t="e">
        <v>#N/A</v>
      </c>
      <c r="M2227" s="498" t="e">
        <v>#N/A</v>
      </c>
      <c r="N2227" s="498" t="e">
        <v>#N/A</v>
      </c>
      <c r="O2227" s="499" t="e">
        <v>#N/A</v>
      </c>
      <c r="P2227" s="499" t="e">
        <v>#N/A</v>
      </c>
      <c r="Q2227" s="499" t="e">
        <v>#N/A</v>
      </c>
      <c r="R2227" s="499" t="e">
        <v>#N/A</v>
      </c>
      <c r="S2227" s="499" t="e">
        <v>#N/A</v>
      </c>
      <c r="T2227" s="499" t="e">
        <v>#N/A</v>
      </c>
      <c r="U2227" s="499" t="e">
        <v>#N/A</v>
      </c>
      <c r="V2227" s="499" t="e">
        <v>#N/A</v>
      </c>
      <c r="W2227" s="499" t="e">
        <v>#N/A</v>
      </c>
    </row>
    <row r="2228" spans="1:23" customFormat="1" x14ac:dyDescent="0.3">
      <c r="A2228" s="225" t="s">
        <v>1568</v>
      </c>
      <c r="B2228" s="496" t="s">
        <v>1345</v>
      </c>
      <c r="C2228" s="496" t="s">
        <v>756</v>
      </c>
      <c r="D2228" s="496" t="s">
        <v>512</v>
      </c>
      <c r="E2228" s="497" t="e">
        <v>#N/A</v>
      </c>
      <c r="F2228" s="498" t="e">
        <v>#N/A</v>
      </c>
      <c r="G2228" s="498" t="e">
        <v>#N/A</v>
      </c>
      <c r="H2228" s="498" t="e">
        <v>#N/A</v>
      </c>
      <c r="I2228" s="498" t="e">
        <v>#N/A</v>
      </c>
      <c r="J2228" s="498" t="e">
        <v>#N/A</v>
      </c>
      <c r="K2228" s="498" t="e">
        <v>#N/A</v>
      </c>
      <c r="L2228" s="498" t="e">
        <v>#N/A</v>
      </c>
      <c r="M2228" s="498" t="e">
        <v>#N/A</v>
      </c>
      <c r="N2228" s="498" t="e">
        <v>#N/A</v>
      </c>
      <c r="O2228" s="499" t="e">
        <v>#N/A</v>
      </c>
      <c r="P2228" s="499" t="e">
        <v>#N/A</v>
      </c>
      <c r="Q2228" s="499" t="e">
        <v>#N/A</v>
      </c>
      <c r="R2228" s="499" t="e">
        <v>#N/A</v>
      </c>
      <c r="S2228" s="499" t="e">
        <v>#N/A</v>
      </c>
      <c r="T2228" s="499" t="e">
        <v>#N/A</v>
      </c>
      <c r="U2228" s="499" t="e">
        <v>#N/A</v>
      </c>
      <c r="V2228" s="499" t="e">
        <v>#N/A</v>
      </c>
      <c r="W2228" s="499" t="e">
        <v>#N/A</v>
      </c>
    </row>
    <row r="2229" spans="1:23" customFormat="1" x14ac:dyDescent="0.3">
      <c r="A2229" s="225" t="s">
        <v>1569</v>
      </c>
      <c r="B2229" s="496" t="s">
        <v>1345</v>
      </c>
      <c r="C2229" s="496" t="s">
        <v>756</v>
      </c>
      <c r="D2229" s="496" t="s">
        <v>514</v>
      </c>
      <c r="E2229" s="497" t="e">
        <v>#N/A</v>
      </c>
      <c r="F2229" s="498" t="e">
        <v>#N/A</v>
      </c>
      <c r="G2229" s="498" t="e">
        <v>#N/A</v>
      </c>
      <c r="H2229" s="498" t="e">
        <v>#N/A</v>
      </c>
      <c r="I2229" s="498" t="e">
        <v>#N/A</v>
      </c>
      <c r="J2229" s="498" t="e">
        <v>#N/A</v>
      </c>
      <c r="K2229" s="498" t="e">
        <v>#N/A</v>
      </c>
      <c r="L2229" s="498" t="e">
        <v>#N/A</v>
      </c>
      <c r="M2229" s="498" t="e">
        <v>#N/A</v>
      </c>
      <c r="N2229" s="498" t="e">
        <v>#N/A</v>
      </c>
      <c r="O2229" s="499" t="e">
        <v>#N/A</v>
      </c>
      <c r="P2229" s="499" t="e">
        <v>#N/A</v>
      </c>
      <c r="Q2229" s="499" t="e">
        <v>#N/A</v>
      </c>
      <c r="R2229" s="499" t="e">
        <v>#N/A</v>
      </c>
      <c r="S2229" s="499" t="e">
        <v>#N/A</v>
      </c>
      <c r="T2229" s="499" t="e">
        <v>#N/A</v>
      </c>
      <c r="U2229" s="499" t="e">
        <v>#N/A</v>
      </c>
      <c r="V2229" s="499" t="e">
        <v>#N/A</v>
      </c>
      <c r="W2229" s="499" t="e">
        <v>#N/A</v>
      </c>
    </row>
    <row r="2230" spans="1:23" customFormat="1" x14ac:dyDescent="0.3">
      <c r="A2230" s="225" t="s">
        <v>1570</v>
      </c>
      <c r="B2230" s="496" t="s">
        <v>1345</v>
      </c>
      <c r="C2230" s="496" t="s">
        <v>756</v>
      </c>
      <c r="D2230" s="496" t="s">
        <v>516</v>
      </c>
      <c r="E2230" s="497" t="e">
        <v>#N/A</v>
      </c>
      <c r="F2230" s="498" t="e">
        <v>#N/A</v>
      </c>
      <c r="G2230" s="498" t="e">
        <v>#N/A</v>
      </c>
      <c r="H2230" s="498" t="e">
        <v>#N/A</v>
      </c>
      <c r="I2230" s="498" t="e">
        <v>#N/A</v>
      </c>
      <c r="J2230" s="498" t="e">
        <v>#N/A</v>
      </c>
      <c r="K2230" s="498" t="e">
        <v>#N/A</v>
      </c>
      <c r="L2230" s="498" t="e">
        <v>#N/A</v>
      </c>
      <c r="M2230" s="498" t="e">
        <v>#N/A</v>
      </c>
      <c r="N2230" s="498" t="e">
        <v>#N/A</v>
      </c>
      <c r="O2230" s="499" t="e">
        <v>#N/A</v>
      </c>
      <c r="P2230" s="499" t="e">
        <v>#N/A</v>
      </c>
      <c r="Q2230" s="499" t="e">
        <v>#N/A</v>
      </c>
      <c r="R2230" s="499" t="e">
        <v>#N/A</v>
      </c>
      <c r="S2230" s="499" t="e">
        <v>#N/A</v>
      </c>
      <c r="T2230" s="499" t="e">
        <v>#N/A</v>
      </c>
      <c r="U2230" s="499" t="e">
        <v>#N/A</v>
      </c>
      <c r="V2230" s="499" t="e">
        <v>#N/A</v>
      </c>
      <c r="W2230" s="499" t="e">
        <v>#N/A</v>
      </c>
    </row>
    <row r="2231" spans="1:23" customFormat="1" x14ac:dyDescent="0.3">
      <c r="A2231" s="225" t="s">
        <v>1571</v>
      </c>
      <c r="B2231" s="496" t="s">
        <v>1345</v>
      </c>
      <c r="C2231" s="496" t="s">
        <v>756</v>
      </c>
      <c r="D2231" s="496" t="s">
        <v>518</v>
      </c>
      <c r="E2231" s="497" t="e">
        <v>#N/A</v>
      </c>
      <c r="F2231" s="498" t="e">
        <v>#N/A</v>
      </c>
      <c r="G2231" s="498" t="e">
        <v>#N/A</v>
      </c>
      <c r="H2231" s="498" t="e">
        <v>#N/A</v>
      </c>
      <c r="I2231" s="498" t="e">
        <v>#N/A</v>
      </c>
      <c r="J2231" s="498" t="e">
        <v>#N/A</v>
      </c>
      <c r="K2231" s="498" t="e">
        <v>#N/A</v>
      </c>
      <c r="L2231" s="498" t="e">
        <v>#N/A</v>
      </c>
      <c r="M2231" s="498" t="e">
        <v>#N/A</v>
      </c>
      <c r="N2231" s="498" t="e">
        <v>#N/A</v>
      </c>
      <c r="O2231" s="499" t="e">
        <v>#N/A</v>
      </c>
      <c r="P2231" s="499" t="e">
        <v>#N/A</v>
      </c>
      <c r="Q2231" s="499" t="e">
        <v>#N/A</v>
      </c>
      <c r="R2231" s="499" t="e">
        <v>#N/A</v>
      </c>
      <c r="S2231" s="499" t="e">
        <v>#N/A</v>
      </c>
      <c r="T2231" s="499" t="e">
        <v>#N/A</v>
      </c>
      <c r="U2231" s="499" t="e">
        <v>#N/A</v>
      </c>
      <c r="V2231" s="499" t="e">
        <v>#N/A</v>
      </c>
      <c r="W2231" s="499" t="e">
        <v>#N/A</v>
      </c>
    </row>
    <row r="2232" spans="1:23" customFormat="1" x14ac:dyDescent="0.3">
      <c r="A2232" s="225" t="s">
        <v>1572</v>
      </c>
      <c r="B2232" s="496" t="s">
        <v>1345</v>
      </c>
      <c r="C2232" s="496" t="s">
        <v>756</v>
      </c>
      <c r="D2232" s="496" t="s">
        <v>520</v>
      </c>
      <c r="E2232" s="497" t="e">
        <v>#N/A</v>
      </c>
      <c r="F2232" s="498" t="e">
        <v>#N/A</v>
      </c>
      <c r="G2232" s="498" t="e">
        <v>#N/A</v>
      </c>
      <c r="H2232" s="498" t="e">
        <v>#N/A</v>
      </c>
      <c r="I2232" s="498" t="e">
        <v>#N/A</v>
      </c>
      <c r="J2232" s="498" t="e">
        <v>#N/A</v>
      </c>
      <c r="K2232" s="498" t="e">
        <v>#N/A</v>
      </c>
      <c r="L2232" s="498" t="e">
        <v>#N/A</v>
      </c>
      <c r="M2232" s="498" t="e">
        <v>#N/A</v>
      </c>
      <c r="N2232" s="498" t="e">
        <v>#N/A</v>
      </c>
      <c r="O2232" s="499" t="e">
        <v>#N/A</v>
      </c>
      <c r="P2232" s="499" t="e">
        <v>#N/A</v>
      </c>
      <c r="Q2232" s="499" t="e">
        <v>#N/A</v>
      </c>
      <c r="R2232" s="499" t="e">
        <v>#N/A</v>
      </c>
      <c r="S2232" s="499" t="e">
        <v>#N/A</v>
      </c>
      <c r="T2232" s="499" t="e">
        <v>#N/A</v>
      </c>
      <c r="U2232" s="499" t="e">
        <v>#N/A</v>
      </c>
      <c r="V2232" s="499" t="e">
        <v>#N/A</v>
      </c>
      <c r="W2232" s="499" t="e">
        <v>#N/A</v>
      </c>
    </row>
    <row r="2233" spans="1:23" customFormat="1" x14ac:dyDescent="0.3">
      <c r="A2233" s="225" t="s">
        <v>1573</v>
      </c>
      <c r="B2233" s="496" t="s">
        <v>1345</v>
      </c>
      <c r="C2233" s="496" t="s">
        <v>756</v>
      </c>
      <c r="D2233" s="496" t="s">
        <v>522</v>
      </c>
      <c r="E2233" s="497" t="e">
        <v>#N/A</v>
      </c>
      <c r="F2233" s="498" t="e">
        <v>#N/A</v>
      </c>
      <c r="G2233" s="498" t="e">
        <v>#N/A</v>
      </c>
      <c r="H2233" s="498" t="e">
        <v>#N/A</v>
      </c>
      <c r="I2233" s="498" t="e">
        <v>#N/A</v>
      </c>
      <c r="J2233" s="498" t="e">
        <v>#N/A</v>
      </c>
      <c r="K2233" s="498" t="e">
        <v>#N/A</v>
      </c>
      <c r="L2233" s="498" t="e">
        <v>#N/A</v>
      </c>
      <c r="M2233" s="498" t="e">
        <v>#N/A</v>
      </c>
      <c r="N2233" s="498" t="e">
        <v>#N/A</v>
      </c>
      <c r="O2233" s="499" t="e">
        <v>#N/A</v>
      </c>
      <c r="P2233" s="499" t="e">
        <v>#N/A</v>
      </c>
      <c r="Q2233" s="499" t="e">
        <v>#N/A</v>
      </c>
      <c r="R2233" s="499" t="e">
        <v>#N/A</v>
      </c>
      <c r="S2233" s="499" t="e">
        <v>#N/A</v>
      </c>
      <c r="T2233" s="499" t="e">
        <v>#N/A</v>
      </c>
      <c r="U2233" s="499" t="e">
        <v>#N/A</v>
      </c>
      <c r="V2233" s="499" t="e">
        <v>#N/A</v>
      </c>
      <c r="W2233" s="499" t="e">
        <v>#N/A</v>
      </c>
    </row>
    <row r="2234" spans="1:23" customFormat="1" x14ac:dyDescent="0.3">
      <c r="A2234" s="225" t="s">
        <v>1574</v>
      </c>
      <c r="B2234" s="496" t="s">
        <v>1345</v>
      </c>
      <c r="C2234" s="496" t="s">
        <v>756</v>
      </c>
      <c r="D2234" s="496" t="s">
        <v>524</v>
      </c>
      <c r="E2234" s="497" t="e">
        <v>#N/A</v>
      </c>
      <c r="F2234" s="498" t="e">
        <v>#N/A</v>
      </c>
      <c r="G2234" s="498" t="e">
        <v>#N/A</v>
      </c>
      <c r="H2234" s="498" t="e">
        <v>#N/A</v>
      </c>
      <c r="I2234" s="498" t="e">
        <v>#N/A</v>
      </c>
      <c r="J2234" s="498" t="e">
        <v>#N/A</v>
      </c>
      <c r="K2234" s="498" t="e">
        <v>#N/A</v>
      </c>
      <c r="L2234" s="498" t="e">
        <v>#N/A</v>
      </c>
      <c r="M2234" s="498" t="e">
        <v>#N/A</v>
      </c>
      <c r="N2234" s="498" t="e">
        <v>#N/A</v>
      </c>
      <c r="O2234" s="499" t="e">
        <v>#N/A</v>
      </c>
      <c r="P2234" s="499" t="e">
        <v>#N/A</v>
      </c>
      <c r="Q2234" s="499" t="e">
        <v>#N/A</v>
      </c>
      <c r="R2234" s="499" t="e">
        <v>#N/A</v>
      </c>
      <c r="S2234" s="499" t="e">
        <v>#N/A</v>
      </c>
      <c r="T2234" s="499" t="e">
        <v>#N/A</v>
      </c>
      <c r="U2234" s="499" t="e">
        <v>#N/A</v>
      </c>
      <c r="V2234" s="499" t="e">
        <v>#N/A</v>
      </c>
      <c r="W2234" s="499" t="e">
        <v>#N/A</v>
      </c>
    </row>
    <row r="2235" spans="1:23" customFormat="1" x14ac:dyDescent="0.3">
      <c r="A2235" s="225" t="s">
        <v>1575</v>
      </c>
      <c r="B2235" s="496" t="s">
        <v>1345</v>
      </c>
      <c r="C2235" s="496" t="s">
        <v>756</v>
      </c>
      <c r="D2235" s="496" t="s">
        <v>526</v>
      </c>
      <c r="E2235" s="497" t="e">
        <v>#N/A</v>
      </c>
      <c r="F2235" s="498" t="e">
        <v>#N/A</v>
      </c>
      <c r="G2235" s="498" t="e">
        <v>#N/A</v>
      </c>
      <c r="H2235" s="498" t="e">
        <v>#N/A</v>
      </c>
      <c r="I2235" s="498" t="e">
        <v>#N/A</v>
      </c>
      <c r="J2235" s="498" t="e">
        <v>#N/A</v>
      </c>
      <c r="K2235" s="498" t="e">
        <v>#N/A</v>
      </c>
      <c r="L2235" s="498" t="e">
        <v>#N/A</v>
      </c>
      <c r="M2235" s="498" t="e">
        <v>#N/A</v>
      </c>
      <c r="N2235" s="498" t="e">
        <v>#N/A</v>
      </c>
      <c r="O2235" s="499" t="e">
        <v>#N/A</v>
      </c>
      <c r="P2235" s="499" t="e">
        <v>#N/A</v>
      </c>
      <c r="Q2235" s="499" t="e">
        <v>#N/A</v>
      </c>
      <c r="R2235" s="499" t="e">
        <v>#N/A</v>
      </c>
      <c r="S2235" s="499" t="e">
        <v>#N/A</v>
      </c>
      <c r="T2235" s="499" t="e">
        <v>#N/A</v>
      </c>
      <c r="U2235" s="499" t="e">
        <v>#N/A</v>
      </c>
      <c r="V2235" s="499" t="e">
        <v>#N/A</v>
      </c>
      <c r="W2235" s="499" t="e">
        <v>#N/A</v>
      </c>
    </row>
    <row r="2236" spans="1:23" customFormat="1" x14ac:dyDescent="0.3">
      <c r="A2236" s="225" t="s">
        <v>1576</v>
      </c>
      <c r="B2236" s="496" t="s">
        <v>1345</v>
      </c>
      <c r="C2236" s="496" t="s">
        <v>756</v>
      </c>
      <c r="D2236" s="496" t="s">
        <v>528</v>
      </c>
      <c r="E2236" s="497" t="e">
        <v>#N/A</v>
      </c>
      <c r="F2236" s="498" t="e">
        <v>#N/A</v>
      </c>
      <c r="G2236" s="498" t="e">
        <v>#N/A</v>
      </c>
      <c r="H2236" s="498" t="e">
        <v>#N/A</v>
      </c>
      <c r="I2236" s="498" t="e">
        <v>#N/A</v>
      </c>
      <c r="J2236" s="498" t="e">
        <v>#N/A</v>
      </c>
      <c r="K2236" s="498" t="e">
        <v>#N/A</v>
      </c>
      <c r="L2236" s="498" t="e">
        <v>#N/A</v>
      </c>
      <c r="M2236" s="498" t="e">
        <v>#N/A</v>
      </c>
      <c r="N2236" s="498" t="e">
        <v>#N/A</v>
      </c>
      <c r="O2236" s="499" t="e">
        <v>#N/A</v>
      </c>
      <c r="P2236" s="499" t="e">
        <v>#N/A</v>
      </c>
      <c r="Q2236" s="499" t="e">
        <v>#N/A</v>
      </c>
      <c r="R2236" s="499" t="e">
        <v>#N/A</v>
      </c>
      <c r="S2236" s="499" t="e">
        <v>#N/A</v>
      </c>
      <c r="T2236" s="499" t="e">
        <v>#N/A</v>
      </c>
      <c r="U2236" s="499" t="e">
        <v>#N/A</v>
      </c>
      <c r="V2236" s="499" t="e">
        <v>#N/A</v>
      </c>
      <c r="W2236" s="499" t="e">
        <v>#N/A</v>
      </c>
    </row>
    <row r="2237" spans="1:23" customFormat="1" x14ac:dyDescent="0.3">
      <c r="A2237" s="225" t="s">
        <v>1577</v>
      </c>
      <c r="B2237" s="496" t="s">
        <v>1345</v>
      </c>
      <c r="C2237" s="496" t="s">
        <v>756</v>
      </c>
      <c r="D2237" s="496" t="s">
        <v>530</v>
      </c>
      <c r="E2237" s="497" t="e">
        <v>#N/A</v>
      </c>
      <c r="F2237" s="498" t="e">
        <v>#N/A</v>
      </c>
      <c r="G2237" s="498" t="e">
        <v>#N/A</v>
      </c>
      <c r="H2237" s="498" t="e">
        <v>#N/A</v>
      </c>
      <c r="I2237" s="498" t="e">
        <v>#N/A</v>
      </c>
      <c r="J2237" s="498" t="e">
        <v>#N/A</v>
      </c>
      <c r="K2237" s="498" t="e">
        <v>#N/A</v>
      </c>
      <c r="L2237" s="498" t="e">
        <v>#N/A</v>
      </c>
      <c r="M2237" s="498" t="e">
        <v>#N/A</v>
      </c>
      <c r="N2237" s="498" t="e">
        <v>#N/A</v>
      </c>
      <c r="O2237" s="499" t="e">
        <v>#N/A</v>
      </c>
      <c r="P2237" s="499" t="e">
        <v>#N/A</v>
      </c>
      <c r="Q2237" s="499" t="e">
        <v>#N/A</v>
      </c>
      <c r="R2237" s="499" t="e">
        <v>#N/A</v>
      </c>
      <c r="S2237" s="499" t="e">
        <v>#N/A</v>
      </c>
      <c r="T2237" s="499" t="e">
        <v>#N/A</v>
      </c>
      <c r="U2237" s="499" t="e">
        <v>#N/A</v>
      </c>
      <c r="V2237" s="499" t="e">
        <v>#N/A</v>
      </c>
      <c r="W2237" s="499" t="e">
        <v>#N/A</v>
      </c>
    </row>
    <row r="2238" spans="1:23" customFormat="1" x14ac:dyDescent="0.3">
      <c r="A2238" s="225" t="s">
        <v>1578</v>
      </c>
      <c r="B2238" s="496" t="s">
        <v>1345</v>
      </c>
      <c r="C2238" s="496" t="s">
        <v>756</v>
      </c>
      <c r="D2238" s="496" t="s">
        <v>532</v>
      </c>
      <c r="E2238" s="497" t="e">
        <v>#N/A</v>
      </c>
      <c r="F2238" s="498" t="e">
        <v>#N/A</v>
      </c>
      <c r="G2238" s="498" t="e">
        <v>#N/A</v>
      </c>
      <c r="H2238" s="498" t="e">
        <v>#N/A</v>
      </c>
      <c r="I2238" s="498" t="e">
        <v>#N/A</v>
      </c>
      <c r="J2238" s="498" t="e">
        <v>#N/A</v>
      </c>
      <c r="K2238" s="498" t="e">
        <v>#N/A</v>
      </c>
      <c r="L2238" s="498" t="e">
        <v>#N/A</v>
      </c>
      <c r="M2238" s="498" t="e">
        <v>#N/A</v>
      </c>
      <c r="N2238" s="498" t="e">
        <v>#N/A</v>
      </c>
      <c r="O2238" s="499" t="e">
        <v>#N/A</v>
      </c>
      <c r="P2238" s="499" t="e">
        <v>#N/A</v>
      </c>
      <c r="Q2238" s="499" t="e">
        <v>#N/A</v>
      </c>
      <c r="R2238" s="499" t="e">
        <v>#N/A</v>
      </c>
      <c r="S2238" s="499" t="e">
        <v>#N/A</v>
      </c>
      <c r="T2238" s="499" t="e">
        <v>#N/A</v>
      </c>
      <c r="U2238" s="499" t="e">
        <v>#N/A</v>
      </c>
      <c r="V2238" s="499" t="e">
        <v>#N/A</v>
      </c>
      <c r="W2238" s="499" t="e">
        <v>#N/A</v>
      </c>
    </row>
    <row r="2239" spans="1:23" customFormat="1" x14ac:dyDescent="0.3">
      <c r="A2239" s="225" t="s">
        <v>1579</v>
      </c>
      <c r="B2239" s="496" t="s">
        <v>1345</v>
      </c>
      <c r="C2239" s="496" t="s">
        <v>756</v>
      </c>
      <c r="D2239" s="496" t="s">
        <v>534</v>
      </c>
      <c r="E2239" s="497" t="e">
        <v>#N/A</v>
      </c>
      <c r="F2239" s="498" t="e">
        <v>#N/A</v>
      </c>
      <c r="G2239" s="498" t="e">
        <v>#N/A</v>
      </c>
      <c r="H2239" s="498" t="e">
        <v>#N/A</v>
      </c>
      <c r="I2239" s="498" t="e">
        <v>#N/A</v>
      </c>
      <c r="J2239" s="498" t="e">
        <v>#N/A</v>
      </c>
      <c r="K2239" s="498" t="e">
        <v>#N/A</v>
      </c>
      <c r="L2239" s="498" t="e">
        <v>#N/A</v>
      </c>
      <c r="M2239" s="498" t="e">
        <v>#N/A</v>
      </c>
      <c r="N2239" s="498" t="e">
        <v>#N/A</v>
      </c>
      <c r="O2239" s="499" t="e">
        <v>#N/A</v>
      </c>
      <c r="P2239" s="499" t="e">
        <v>#N/A</v>
      </c>
      <c r="Q2239" s="499" t="e">
        <v>#N/A</v>
      </c>
      <c r="R2239" s="499" t="e">
        <v>#N/A</v>
      </c>
      <c r="S2239" s="499" t="e">
        <v>#N/A</v>
      </c>
      <c r="T2239" s="499" t="e">
        <v>#N/A</v>
      </c>
      <c r="U2239" s="499" t="e">
        <v>#N/A</v>
      </c>
      <c r="V2239" s="499" t="e">
        <v>#N/A</v>
      </c>
      <c r="W2239" s="499" t="e">
        <v>#N/A</v>
      </c>
    </row>
    <row r="2240" spans="1:23" customFormat="1" x14ac:dyDescent="0.3">
      <c r="A2240" s="225" t="s">
        <v>1580</v>
      </c>
      <c r="B2240" s="496" t="s">
        <v>1345</v>
      </c>
      <c r="C2240" s="496" t="s">
        <v>756</v>
      </c>
      <c r="D2240" s="496" t="s">
        <v>536</v>
      </c>
      <c r="E2240" s="497" t="e">
        <v>#N/A</v>
      </c>
      <c r="F2240" s="498" t="e">
        <v>#N/A</v>
      </c>
      <c r="G2240" s="498" t="e">
        <v>#N/A</v>
      </c>
      <c r="H2240" s="498" t="e">
        <v>#N/A</v>
      </c>
      <c r="I2240" s="498" t="e">
        <v>#N/A</v>
      </c>
      <c r="J2240" s="498" t="e">
        <v>#N/A</v>
      </c>
      <c r="K2240" s="498" t="e">
        <v>#N/A</v>
      </c>
      <c r="L2240" s="498" t="e">
        <v>#N/A</v>
      </c>
      <c r="M2240" s="498" t="e">
        <v>#N/A</v>
      </c>
      <c r="N2240" s="498" t="e">
        <v>#N/A</v>
      </c>
      <c r="O2240" s="499" t="e">
        <v>#N/A</v>
      </c>
      <c r="P2240" s="499" t="e">
        <v>#N/A</v>
      </c>
      <c r="Q2240" s="499" t="e">
        <v>#N/A</v>
      </c>
      <c r="R2240" s="499" t="e">
        <v>#N/A</v>
      </c>
      <c r="S2240" s="499" t="e">
        <v>#N/A</v>
      </c>
      <c r="T2240" s="499" t="e">
        <v>#N/A</v>
      </c>
      <c r="U2240" s="499" t="e">
        <v>#N/A</v>
      </c>
      <c r="V2240" s="499" t="e">
        <v>#N/A</v>
      </c>
      <c r="W2240" s="499" t="e">
        <v>#N/A</v>
      </c>
    </row>
    <row r="2241" spans="1:23" customFormat="1" x14ac:dyDescent="0.3">
      <c r="A2241" s="225" t="s">
        <v>1581</v>
      </c>
      <c r="B2241" s="496" t="s">
        <v>1345</v>
      </c>
      <c r="C2241" s="496" t="s">
        <v>756</v>
      </c>
      <c r="D2241" s="496" t="s">
        <v>538</v>
      </c>
      <c r="E2241" s="497" t="e">
        <v>#N/A</v>
      </c>
      <c r="F2241" s="498" t="e">
        <v>#N/A</v>
      </c>
      <c r="G2241" s="498" t="e">
        <v>#N/A</v>
      </c>
      <c r="H2241" s="498" t="e">
        <v>#N/A</v>
      </c>
      <c r="I2241" s="498" t="e">
        <v>#N/A</v>
      </c>
      <c r="J2241" s="498" t="e">
        <v>#N/A</v>
      </c>
      <c r="K2241" s="498" t="e">
        <v>#N/A</v>
      </c>
      <c r="L2241" s="498" t="e">
        <v>#N/A</v>
      </c>
      <c r="M2241" s="498" t="e">
        <v>#N/A</v>
      </c>
      <c r="N2241" s="498" t="e">
        <v>#N/A</v>
      </c>
      <c r="O2241" s="499" t="e">
        <v>#N/A</v>
      </c>
      <c r="P2241" s="499" t="e">
        <v>#N/A</v>
      </c>
      <c r="Q2241" s="499" t="e">
        <v>#N/A</v>
      </c>
      <c r="R2241" s="499" t="e">
        <v>#N/A</v>
      </c>
      <c r="S2241" s="499" t="e">
        <v>#N/A</v>
      </c>
      <c r="T2241" s="499" t="e">
        <v>#N/A</v>
      </c>
      <c r="U2241" s="499" t="e">
        <v>#N/A</v>
      </c>
      <c r="V2241" s="499" t="e">
        <v>#N/A</v>
      </c>
      <c r="W2241" s="499" t="e">
        <v>#N/A</v>
      </c>
    </row>
    <row r="2242" spans="1:23" customFormat="1" x14ac:dyDescent="0.3">
      <c r="A2242" s="225" t="s">
        <v>1582</v>
      </c>
      <c r="B2242" s="496" t="s">
        <v>1345</v>
      </c>
      <c r="C2242" s="496" t="s">
        <v>756</v>
      </c>
      <c r="D2242" s="496" t="s">
        <v>540</v>
      </c>
      <c r="E2242" s="497" t="e">
        <v>#N/A</v>
      </c>
      <c r="F2242" s="498" t="e">
        <v>#N/A</v>
      </c>
      <c r="G2242" s="498" t="e">
        <v>#N/A</v>
      </c>
      <c r="H2242" s="498" t="e">
        <v>#N/A</v>
      </c>
      <c r="I2242" s="498" t="e">
        <v>#N/A</v>
      </c>
      <c r="J2242" s="498" t="e">
        <v>#N/A</v>
      </c>
      <c r="K2242" s="498" t="e">
        <v>#N/A</v>
      </c>
      <c r="L2242" s="498" t="e">
        <v>#N/A</v>
      </c>
      <c r="M2242" s="498" t="e">
        <v>#N/A</v>
      </c>
      <c r="N2242" s="498" t="e">
        <v>#N/A</v>
      </c>
      <c r="O2242" s="499" t="e">
        <v>#N/A</v>
      </c>
      <c r="P2242" s="499" t="e">
        <v>#N/A</v>
      </c>
      <c r="Q2242" s="499" t="e">
        <v>#N/A</v>
      </c>
      <c r="R2242" s="499" t="e">
        <v>#N/A</v>
      </c>
      <c r="S2242" s="499" t="e">
        <v>#N/A</v>
      </c>
      <c r="T2242" s="499" t="e">
        <v>#N/A</v>
      </c>
      <c r="U2242" s="499" t="e">
        <v>#N/A</v>
      </c>
      <c r="V2242" s="499" t="e">
        <v>#N/A</v>
      </c>
      <c r="W2242" s="499" t="e">
        <v>#N/A</v>
      </c>
    </row>
    <row r="2243" spans="1:23" customFormat="1" x14ac:dyDescent="0.3">
      <c r="A2243" s="225" t="s">
        <v>1583</v>
      </c>
      <c r="B2243" s="496" t="s">
        <v>1345</v>
      </c>
      <c r="C2243" s="496" t="s">
        <v>756</v>
      </c>
      <c r="D2243" s="496" t="s">
        <v>542</v>
      </c>
      <c r="E2243" s="497" t="e">
        <v>#N/A</v>
      </c>
      <c r="F2243" s="498" t="e">
        <v>#N/A</v>
      </c>
      <c r="G2243" s="498" t="e">
        <v>#N/A</v>
      </c>
      <c r="H2243" s="498" t="e">
        <v>#N/A</v>
      </c>
      <c r="I2243" s="498" t="e">
        <v>#N/A</v>
      </c>
      <c r="J2243" s="498" t="e">
        <v>#N/A</v>
      </c>
      <c r="K2243" s="498" t="e">
        <v>#N/A</v>
      </c>
      <c r="L2243" s="498" t="e">
        <v>#N/A</v>
      </c>
      <c r="M2243" s="498" t="e">
        <v>#N/A</v>
      </c>
      <c r="N2243" s="498" t="e">
        <v>#N/A</v>
      </c>
      <c r="O2243" s="499" t="e">
        <v>#N/A</v>
      </c>
      <c r="P2243" s="499" t="e">
        <v>#N/A</v>
      </c>
      <c r="Q2243" s="499" t="e">
        <v>#N/A</v>
      </c>
      <c r="R2243" s="499" t="e">
        <v>#N/A</v>
      </c>
      <c r="S2243" s="499" t="e">
        <v>#N/A</v>
      </c>
      <c r="T2243" s="499" t="e">
        <v>#N/A</v>
      </c>
      <c r="U2243" s="499" t="e">
        <v>#N/A</v>
      </c>
      <c r="V2243" s="499" t="e">
        <v>#N/A</v>
      </c>
      <c r="W2243" s="499" t="e">
        <v>#N/A</v>
      </c>
    </row>
    <row r="2244" spans="1:23" customFormat="1" x14ac:dyDescent="0.3">
      <c r="A2244" s="225" t="s">
        <v>1584</v>
      </c>
      <c r="B2244" s="496" t="s">
        <v>1345</v>
      </c>
      <c r="C2244" s="496" t="s">
        <v>756</v>
      </c>
      <c r="D2244" s="496" t="s">
        <v>544</v>
      </c>
      <c r="E2244" s="497" t="e">
        <v>#N/A</v>
      </c>
      <c r="F2244" s="498" t="e">
        <v>#N/A</v>
      </c>
      <c r="G2244" s="498" t="e">
        <v>#N/A</v>
      </c>
      <c r="H2244" s="498" t="e">
        <v>#N/A</v>
      </c>
      <c r="I2244" s="498" t="e">
        <v>#N/A</v>
      </c>
      <c r="J2244" s="498" t="e">
        <v>#N/A</v>
      </c>
      <c r="K2244" s="498" t="e">
        <v>#N/A</v>
      </c>
      <c r="L2244" s="498" t="e">
        <v>#N/A</v>
      </c>
      <c r="M2244" s="498" t="e">
        <v>#N/A</v>
      </c>
      <c r="N2244" s="498" t="e">
        <v>#N/A</v>
      </c>
      <c r="O2244" s="499" t="e">
        <v>#N/A</v>
      </c>
      <c r="P2244" s="499" t="e">
        <v>#N/A</v>
      </c>
      <c r="Q2244" s="499" t="e">
        <v>#N/A</v>
      </c>
      <c r="R2244" s="499" t="e">
        <v>#N/A</v>
      </c>
      <c r="S2244" s="499" t="e">
        <v>#N/A</v>
      </c>
      <c r="T2244" s="499" t="e">
        <v>#N/A</v>
      </c>
      <c r="U2244" s="499" t="e">
        <v>#N/A</v>
      </c>
      <c r="V2244" s="499" t="e">
        <v>#N/A</v>
      </c>
      <c r="W2244" s="499" t="e">
        <v>#N/A</v>
      </c>
    </row>
    <row r="2245" spans="1:23" customFormat="1" x14ac:dyDescent="0.3">
      <c r="A2245" s="225" t="s">
        <v>1585</v>
      </c>
      <c r="B2245" s="496" t="s">
        <v>1345</v>
      </c>
      <c r="C2245" s="496" t="s">
        <v>756</v>
      </c>
      <c r="D2245" s="496" t="s">
        <v>546</v>
      </c>
      <c r="E2245" s="497" t="e">
        <v>#N/A</v>
      </c>
      <c r="F2245" s="498" t="e">
        <v>#N/A</v>
      </c>
      <c r="G2245" s="498" t="e">
        <v>#N/A</v>
      </c>
      <c r="H2245" s="498" t="e">
        <v>#N/A</v>
      </c>
      <c r="I2245" s="498" t="e">
        <v>#N/A</v>
      </c>
      <c r="J2245" s="498" t="e">
        <v>#N/A</v>
      </c>
      <c r="K2245" s="498" t="e">
        <v>#N/A</v>
      </c>
      <c r="L2245" s="498" t="e">
        <v>#N/A</v>
      </c>
      <c r="M2245" s="498" t="e">
        <v>#N/A</v>
      </c>
      <c r="N2245" s="498" t="e">
        <v>#N/A</v>
      </c>
      <c r="O2245" s="499" t="e">
        <v>#N/A</v>
      </c>
      <c r="P2245" s="499" t="e">
        <v>#N/A</v>
      </c>
      <c r="Q2245" s="499" t="e">
        <v>#N/A</v>
      </c>
      <c r="R2245" s="499" t="e">
        <v>#N/A</v>
      </c>
      <c r="S2245" s="499" t="e">
        <v>#N/A</v>
      </c>
      <c r="T2245" s="499" t="e">
        <v>#N/A</v>
      </c>
      <c r="U2245" s="499" t="e">
        <v>#N/A</v>
      </c>
      <c r="V2245" s="499" t="e">
        <v>#N/A</v>
      </c>
      <c r="W2245" s="499" t="e">
        <v>#N/A</v>
      </c>
    </row>
    <row r="2246" spans="1:23" customFormat="1" x14ac:dyDescent="0.3">
      <c r="A2246" s="225" t="s">
        <v>1586</v>
      </c>
      <c r="B2246" s="496" t="s">
        <v>1345</v>
      </c>
      <c r="C2246" s="496" t="s">
        <v>756</v>
      </c>
      <c r="D2246" s="496" t="s">
        <v>548</v>
      </c>
      <c r="E2246" s="497" t="e">
        <v>#N/A</v>
      </c>
      <c r="F2246" s="498" t="e">
        <v>#N/A</v>
      </c>
      <c r="G2246" s="498" t="e">
        <v>#N/A</v>
      </c>
      <c r="H2246" s="498" t="e">
        <v>#N/A</v>
      </c>
      <c r="I2246" s="498" t="e">
        <v>#N/A</v>
      </c>
      <c r="J2246" s="498" t="e">
        <v>#N/A</v>
      </c>
      <c r="K2246" s="498" t="e">
        <v>#N/A</v>
      </c>
      <c r="L2246" s="498" t="e">
        <v>#N/A</v>
      </c>
      <c r="M2246" s="498" t="e">
        <v>#N/A</v>
      </c>
      <c r="N2246" s="498" t="e">
        <v>#N/A</v>
      </c>
      <c r="O2246" s="499" t="e">
        <v>#N/A</v>
      </c>
      <c r="P2246" s="499" t="e">
        <v>#N/A</v>
      </c>
      <c r="Q2246" s="499" t="e">
        <v>#N/A</v>
      </c>
      <c r="R2246" s="499" t="e">
        <v>#N/A</v>
      </c>
      <c r="S2246" s="499" t="e">
        <v>#N/A</v>
      </c>
      <c r="T2246" s="499" t="e">
        <v>#N/A</v>
      </c>
      <c r="U2246" s="499" t="e">
        <v>#N/A</v>
      </c>
      <c r="V2246" s="499" t="e">
        <v>#N/A</v>
      </c>
      <c r="W2246" s="499" t="e">
        <v>#N/A</v>
      </c>
    </row>
    <row r="2247" spans="1:23" customFormat="1" x14ac:dyDescent="0.3">
      <c r="A2247" s="225" t="s">
        <v>1587</v>
      </c>
      <c r="B2247" s="496" t="s">
        <v>1345</v>
      </c>
      <c r="C2247" s="496" t="s">
        <v>756</v>
      </c>
      <c r="D2247" s="496" t="s">
        <v>550</v>
      </c>
      <c r="E2247" s="497" t="e">
        <v>#N/A</v>
      </c>
      <c r="F2247" s="498" t="e">
        <v>#N/A</v>
      </c>
      <c r="G2247" s="498" t="e">
        <v>#N/A</v>
      </c>
      <c r="H2247" s="498" t="e">
        <v>#N/A</v>
      </c>
      <c r="I2247" s="498" t="e">
        <v>#N/A</v>
      </c>
      <c r="J2247" s="498" t="e">
        <v>#N/A</v>
      </c>
      <c r="K2247" s="498" t="e">
        <v>#N/A</v>
      </c>
      <c r="L2247" s="498" t="e">
        <v>#N/A</v>
      </c>
      <c r="M2247" s="498" t="e">
        <v>#N/A</v>
      </c>
      <c r="N2247" s="498" t="e">
        <v>#N/A</v>
      </c>
      <c r="O2247" s="499" t="e">
        <v>#N/A</v>
      </c>
      <c r="P2247" s="499" t="e">
        <v>#N/A</v>
      </c>
      <c r="Q2247" s="499" t="e">
        <v>#N/A</v>
      </c>
      <c r="R2247" s="499" t="e">
        <v>#N/A</v>
      </c>
      <c r="S2247" s="499" t="e">
        <v>#N/A</v>
      </c>
      <c r="T2247" s="499" t="e">
        <v>#N/A</v>
      </c>
      <c r="U2247" s="499" t="e">
        <v>#N/A</v>
      </c>
      <c r="V2247" s="499" t="e">
        <v>#N/A</v>
      </c>
      <c r="W2247" s="499" t="e">
        <v>#N/A</v>
      </c>
    </row>
    <row r="2248" spans="1:23" customFormat="1" x14ac:dyDescent="0.3">
      <c r="A2248" s="225" t="s">
        <v>1588</v>
      </c>
      <c r="B2248" s="496" t="s">
        <v>1345</v>
      </c>
      <c r="C2248" s="496" t="s">
        <v>756</v>
      </c>
      <c r="D2248" s="496" t="s">
        <v>552</v>
      </c>
      <c r="E2248" s="497" t="e">
        <v>#N/A</v>
      </c>
      <c r="F2248" s="498" t="e">
        <v>#N/A</v>
      </c>
      <c r="G2248" s="498" t="e">
        <v>#N/A</v>
      </c>
      <c r="H2248" s="498" t="e">
        <v>#N/A</v>
      </c>
      <c r="I2248" s="498" t="e">
        <v>#N/A</v>
      </c>
      <c r="J2248" s="498" t="e">
        <v>#N/A</v>
      </c>
      <c r="K2248" s="498" t="e">
        <v>#N/A</v>
      </c>
      <c r="L2248" s="498" t="e">
        <v>#N/A</v>
      </c>
      <c r="M2248" s="498" t="e">
        <v>#N/A</v>
      </c>
      <c r="N2248" s="498" t="e">
        <v>#N/A</v>
      </c>
      <c r="O2248" s="499" t="e">
        <v>#N/A</v>
      </c>
      <c r="P2248" s="499" t="e">
        <v>#N/A</v>
      </c>
      <c r="Q2248" s="499" t="e">
        <v>#N/A</v>
      </c>
      <c r="R2248" s="499" t="e">
        <v>#N/A</v>
      </c>
      <c r="S2248" s="499" t="e">
        <v>#N/A</v>
      </c>
      <c r="T2248" s="499" t="e">
        <v>#N/A</v>
      </c>
      <c r="U2248" s="499" t="e">
        <v>#N/A</v>
      </c>
      <c r="V2248" s="499" t="e">
        <v>#N/A</v>
      </c>
      <c r="W2248" s="499" t="e">
        <v>#N/A</v>
      </c>
    </row>
    <row r="2249" spans="1:23" customFormat="1" x14ac:dyDescent="0.3">
      <c r="A2249" s="225" t="s">
        <v>1589</v>
      </c>
      <c r="B2249" s="496" t="s">
        <v>1345</v>
      </c>
      <c r="C2249" s="496" t="s">
        <v>756</v>
      </c>
      <c r="D2249" s="496" t="s">
        <v>554</v>
      </c>
      <c r="E2249" s="497" t="e">
        <v>#N/A</v>
      </c>
      <c r="F2249" s="498" t="e">
        <v>#N/A</v>
      </c>
      <c r="G2249" s="498" t="e">
        <v>#N/A</v>
      </c>
      <c r="H2249" s="498" t="e">
        <v>#N/A</v>
      </c>
      <c r="I2249" s="498" t="e">
        <v>#N/A</v>
      </c>
      <c r="J2249" s="498" t="e">
        <v>#N/A</v>
      </c>
      <c r="K2249" s="498" t="e">
        <v>#N/A</v>
      </c>
      <c r="L2249" s="498" t="e">
        <v>#N/A</v>
      </c>
      <c r="M2249" s="498" t="e">
        <v>#N/A</v>
      </c>
      <c r="N2249" s="498" t="e">
        <v>#N/A</v>
      </c>
      <c r="O2249" s="499" t="e">
        <v>#N/A</v>
      </c>
      <c r="P2249" s="499" t="e">
        <v>#N/A</v>
      </c>
      <c r="Q2249" s="499" t="e">
        <v>#N/A</v>
      </c>
      <c r="R2249" s="499" t="e">
        <v>#N/A</v>
      </c>
      <c r="S2249" s="499" t="e">
        <v>#N/A</v>
      </c>
      <c r="T2249" s="499" t="e">
        <v>#N/A</v>
      </c>
      <c r="U2249" s="499" t="e">
        <v>#N/A</v>
      </c>
      <c r="V2249" s="499" t="e">
        <v>#N/A</v>
      </c>
      <c r="W2249" s="499" t="e">
        <v>#N/A</v>
      </c>
    </row>
    <row r="2250" spans="1:23" customFormat="1" x14ac:dyDescent="0.3">
      <c r="A2250" s="225" t="s">
        <v>1590</v>
      </c>
      <c r="B2250" s="496" t="s">
        <v>1345</v>
      </c>
      <c r="C2250" s="496" t="s">
        <v>756</v>
      </c>
      <c r="D2250" s="496" t="s">
        <v>556</v>
      </c>
      <c r="E2250" s="497" t="e">
        <v>#N/A</v>
      </c>
      <c r="F2250" s="498" t="e">
        <v>#N/A</v>
      </c>
      <c r="G2250" s="498" t="e">
        <v>#N/A</v>
      </c>
      <c r="H2250" s="498" t="e">
        <v>#N/A</v>
      </c>
      <c r="I2250" s="498" t="e">
        <v>#N/A</v>
      </c>
      <c r="J2250" s="498" t="e">
        <v>#N/A</v>
      </c>
      <c r="K2250" s="498" t="e">
        <v>#N/A</v>
      </c>
      <c r="L2250" s="498" t="e">
        <v>#N/A</v>
      </c>
      <c r="M2250" s="498" t="e">
        <v>#N/A</v>
      </c>
      <c r="N2250" s="498" t="e">
        <v>#N/A</v>
      </c>
      <c r="O2250" s="499" t="e">
        <v>#N/A</v>
      </c>
      <c r="P2250" s="499" t="e">
        <v>#N/A</v>
      </c>
      <c r="Q2250" s="499" t="e">
        <v>#N/A</v>
      </c>
      <c r="R2250" s="499" t="e">
        <v>#N/A</v>
      </c>
      <c r="S2250" s="499" t="e">
        <v>#N/A</v>
      </c>
      <c r="T2250" s="499" t="e">
        <v>#N/A</v>
      </c>
      <c r="U2250" s="499" t="e">
        <v>#N/A</v>
      </c>
      <c r="V2250" s="499" t="e">
        <v>#N/A</v>
      </c>
      <c r="W2250" s="499" t="e">
        <v>#N/A</v>
      </c>
    </row>
    <row r="2251" spans="1:23" customFormat="1" x14ac:dyDescent="0.3">
      <c r="A2251" s="225" t="s">
        <v>1591</v>
      </c>
      <c r="B2251" s="496" t="s">
        <v>1345</v>
      </c>
      <c r="C2251" s="496" t="s">
        <v>756</v>
      </c>
      <c r="D2251" s="496" t="s">
        <v>558</v>
      </c>
      <c r="E2251" s="497" t="e">
        <v>#N/A</v>
      </c>
      <c r="F2251" s="498" t="e">
        <v>#N/A</v>
      </c>
      <c r="G2251" s="498" t="e">
        <v>#N/A</v>
      </c>
      <c r="H2251" s="498" t="e">
        <v>#N/A</v>
      </c>
      <c r="I2251" s="498" t="e">
        <v>#N/A</v>
      </c>
      <c r="J2251" s="498" t="e">
        <v>#N/A</v>
      </c>
      <c r="K2251" s="498" t="e">
        <v>#N/A</v>
      </c>
      <c r="L2251" s="498" t="e">
        <v>#N/A</v>
      </c>
      <c r="M2251" s="498" t="e">
        <v>#N/A</v>
      </c>
      <c r="N2251" s="498" t="e">
        <v>#N/A</v>
      </c>
      <c r="O2251" s="499" t="e">
        <v>#N/A</v>
      </c>
      <c r="P2251" s="499" t="e">
        <v>#N/A</v>
      </c>
      <c r="Q2251" s="499" t="e">
        <v>#N/A</v>
      </c>
      <c r="R2251" s="499" t="e">
        <v>#N/A</v>
      </c>
      <c r="S2251" s="499" t="e">
        <v>#N/A</v>
      </c>
      <c r="T2251" s="499" t="e">
        <v>#N/A</v>
      </c>
      <c r="U2251" s="499" t="e">
        <v>#N/A</v>
      </c>
      <c r="V2251" s="499" t="e">
        <v>#N/A</v>
      </c>
      <c r="W2251" s="499" t="e">
        <v>#N/A</v>
      </c>
    </row>
    <row r="2252" spans="1:23" customFormat="1" x14ac:dyDescent="0.3">
      <c r="A2252" s="225" t="s">
        <v>1592</v>
      </c>
      <c r="B2252" s="496" t="s">
        <v>1345</v>
      </c>
      <c r="C2252" s="496" t="s">
        <v>789</v>
      </c>
      <c r="D2252" s="496" t="s">
        <v>790</v>
      </c>
      <c r="E2252" s="497" t="e">
        <v>#N/A</v>
      </c>
      <c r="F2252" s="498" t="e">
        <v>#N/A</v>
      </c>
      <c r="G2252" s="498" t="e">
        <v>#N/A</v>
      </c>
      <c r="H2252" s="498" t="e">
        <v>#N/A</v>
      </c>
      <c r="I2252" s="498" t="e">
        <v>#N/A</v>
      </c>
      <c r="J2252" s="498" t="e">
        <v>#N/A</v>
      </c>
      <c r="K2252" s="498" t="e">
        <v>#N/A</v>
      </c>
      <c r="L2252" s="498" t="e">
        <v>#N/A</v>
      </c>
      <c r="M2252" s="498" t="e">
        <v>#N/A</v>
      </c>
      <c r="N2252" s="498" t="e">
        <v>#N/A</v>
      </c>
      <c r="O2252" s="499" t="e">
        <v>#N/A</v>
      </c>
      <c r="P2252" s="499" t="e">
        <v>#N/A</v>
      </c>
      <c r="Q2252" s="499" t="e">
        <v>#N/A</v>
      </c>
      <c r="R2252" s="499" t="e">
        <v>#N/A</v>
      </c>
      <c r="S2252" s="499" t="e">
        <v>#N/A</v>
      </c>
      <c r="T2252" s="499" t="e">
        <v>#N/A</v>
      </c>
      <c r="U2252" s="499" t="e">
        <v>#N/A</v>
      </c>
      <c r="V2252" s="499" t="e">
        <v>#N/A</v>
      </c>
      <c r="W2252" s="499" t="e">
        <v>#N/A</v>
      </c>
    </row>
    <row r="2253" spans="1:23" customFormat="1" x14ac:dyDescent="0.3">
      <c r="A2253" s="225" t="s">
        <v>1593</v>
      </c>
      <c r="B2253" s="496" t="s">
        <v>1345</v>
      </c>
      <c r="C2253" s="496" t="s">
        <v>789</v>
      </c>
      <c r="D2253" s="496" t="s">
        <v>500</v>
      </c>
      <c r="E2253" s="497" t="e">
        <v>#N/A</v>
      </c>
      <c r="F2253" s="498" t="e">
        <v>#N/A</v>
      </c>
      <c r="G2253" s="498" t="e">
        <v>#N/A</v>
      </c>
      <c r="H2253" s="498" t="e">
        <v>#N/A</v>
      </c>
      <c r="I2253" s="498" t="e">
        <v>#N/A</v>
      </c>
      <c r="J2253" s="498" t="e">
        <v>#N/A</v>
      </c>
      <c r="K2253" s="498" t="e">
        <v>#N/A</v>
      </c>
      <c r="L2253" s="498" t="e">
        <v>#N/A</v>
      </c>
      <c r="M2253" s="498" t="e">
        <v>#N/A</v>
      </c>
      <c r="N2253" s="498" t="e">
        <v>#N/A</v>
      </c>
      <c r="O2253" s="499" t="e">
        <v>#N/A</v>
      </c>
      <c r="P2253" s="499" t="e">
        <v>#N/A</v>
      </c>
      <c r="Q2253" s="499" t="e">
        <v>#N/A</v>
      </c>
      <c r="R2253" s="499" t="e">
        <v>#N/A</v>
      </c>
      <c r="S2253" s="499" t="e">
        <v>#N/A</v>
      </c>
      <c r="T2253" s="499" t="e">
        <v>#N/A</v>
      </c>
      <c r="U2253" s="499" t="e">
        <v>#N/A</v>
      </c>
      <c r="V2253" s="499" t="e">
        <v>#N/A</v>
      </c>
      <c r="W2253" s="499" t="e">
        <v>#N/A</v>
      </c>
    </row>
    <row r="2254" spans="1:23" customFormat="1" x14ac:dyDescent="0.3">
      <c r="A2254" s="225" t="s">
        <v>1594</v>
      </c>
      <c r="B2254" s="496" t="s">
        <v>1345</v>
      </c>
      <c r="C2254" s="496" t="s">
        <v>789</v>
      </c>
      <c r="D2254" s="496" t="s">
        <v>502</v>
      </c>
      <c r="E2254" s="497" t="e">
        <v>#N/A</v>
      </c>
      <c r="F2254" s="498" t="e">
        <v>#N/A</v>
      </c>
      <c r="G2254" s="498" t="e">
        <v>#N/A</v>
      </c>
      <c r="H2254" s="498" t="e">
        <v>#N/A</v>
      </c>
      <c r="I2254" s="498" t="e">
        <v>#N/A</v>
      </c>
      <c r="J2254" s="498" t="e">
        <v>#N/A</v>
      </c>
      <c r="K2254" s="498" t="e">
        <v>#N/A</v>
      </c>
      <c r="L2254" s="498" t="e">
        <v>#N/A</v>
      </c>
      <c r="M2254" s="498" t="e">
        <v>#N/A</v>
      </c>
      <c r="N2254" s="498" t="e">
        <v>#N/A</v>
      </c>
      <c r="O2254" s="499" t="e">
        <v>#N/A</v>
      </c>
      <c r="P2254" s="499" t="e">
        <v>#N/A</v>
      </c>
      <c r="Q2254" s="499" t="e">
        <v>#N/A</v>
      </c>
      <c r="R2254" s="499" t="e">
        <v>#N/A</v>
      </c>
      <c r="S2254" s="499" t="e">
        <v>#N/A</v>
      </c>
      <c r="T2254" s="499" t="e">
        <v>#N/A</v>
      </c>
      <c r="U2254" s="499" t="e">
        <v>#N/A</v>
      </c>
      <c r="V2254" s="499" t="e">
        <v>#N/A</v>
      </c>
      <c r="W2254" s="499" t="e">
        <v>#N/A</v>
      </c>
    </row>
    <row r="2255" spans="1:23" customFormat="1" x14ac:dyDescent="0.3">
      <c r="A2255" s="225" t="s">
        <v>1595</v>
      </c>
      <c r="B2255" s="496" t="s">
        <v>1345</v>
      </c>
      <c r="C2255" s="496" t="s">
        <v>789</v>
      </c>
      <c r="D2255" s="496" t="s">
        <v>504</v>
      </c>
      <c r="E2255" s="497" t="e">
        <v>#N/A</v>
      </c>
      <c r="F2255" s="498" t="e">
        <v>#N/A</v>
      </c>
      <c r="G2255" s="498" t="e">
        <v>#N/A</v>
      </c>
      <c r="H2255" s="498" t="e">
        <v>#N/A</v>
      </c>
      <c r="I2255" s="498" t="e">
        <v>#N/A</v>
      </c>
      <c r="J2255" s="498" t="e">
        <v>#N/A</v>
      </c>
      <c r="K2255" s="498" t="e">
        <v>#N/A</v>
      </c>
      <c r="L2255" s="498" t="e">
        <v>#N/A</v>
      </c>
      <c r="M2255" s="498" t="e">
        <v>#N/A</v>
      </c>
      <c r="N2255" s="498" t="e">
        <v>#N/A</v>
      </c>
      <c r="O2255" s="499" t="e">
        <v>#N/A</v>
      </c>
      <c r="P2255" s="499" t="e">
        <v>#N/A</v>
      </c>
      <c r="Q2255" s="499" t="e">
        <v>#N/A</v>
      </c>
      <c r="R2255" s="499" t="e">
        <v>#N/A</v>
      </c>
      <c r="S2255" s="499" t="e">
        <v>#N/A</v>
      </c>
      <c r="T2255" s="499" t="e">
        <v>#N/A</v>
      </c>
      <c r="U2255" s="499" t="e">
        <v>#N/A</v>
      </c>
      <c r="V2255" s="499" t="e">
        <v>#N/A</v>
      </c>
      <c r="W2255" s="499" t="e">
        <v>#N/A</v>
      </c>
    </row>
    <row r="2256" spans="1:23" customFormat="1" x14ac:dyDescent="0.3">
      <c r="A2256" s="225" t="s">
        <v>1596</v>
      </c>
      <c r="B2256" s="496" t="s">
        <v>1345</v>
      </c>
      <c r="C2256" s="496" t="s">
        <v>789</v>
      </c>
      <c r="D2256" s="496" t="s">
        <v>506</v>
      </c>
      <c r="E2256" s="497" t="e">
        <v>#N/A</v>
      </c>
      <c r="F2256" s="498" t="e">
        <v>#N/A</v>
      </c>
      <c r="G2256" s="498" t="e">
        <v>#N/A</v>
      </c>
      <c r="H2256" s="498" t="e">
        <v>#N/A</v>
      </c>
      <c r="I2256" s="498" t="e">
        <v>#N/A</v>
      </c>
      <c r="J2256" s="498" t="e">
        <v>#N/A</v>
      </c>
      <c r="K2256" s="498" t="e">
        <v>#N/A</v>
      </c>
      <c r="L2256" s="498" t="e">
        <v>#N/A</v>
      </c>
      <c r="M2256" s="498" t="e">
        <v>#N/A</v>
      </c>
      <c r="N2256" s="498" t="e">
        <v>#N/A</v>
      </c>
      <c r="O2256" s="499" t="e">
        <v>#N/A</v>
      </c>
      <c r="P2256" s="499" t="e">
        <v>#N/A</v>
      </c>
      <c r="Q2256" s="499" t="e">
        <v>#N/A</v>
      </c>
      <c r="R2256" s="499" t="e">
        <v>#N/A</v>
      </c>
      <c r="S2256" s="499" t="e">
        <v>#N/A</v>
      </c>
      <c r="T2256" s="499" t="e">
        <v>#N/A</v>
      </c>
      <c r="U2256" s="499" t="e">
        <v>#N/A</v>
      </c>
      <c r="V2256" s="499" t="e">
        <v>#N/A</v>
      </c>
      <c r="W2256" s="499" t="e">
        <v>#N/A</v>
      </c>
    </row>
    <row r="2257" spans="1:23" customFormat="1" x14ac:dyDescent="0.3">
      <c r="A2257" s="225" t="s">
        <v>1597</v>
      </c>
      <c r="B2257" s="496" t="s">
        <v>1345</v>
      </c>
      <c r="C2257" s="496" t="s">
        <v>789</v>
      </c>
      <c r="D2257" s="496" t="s">
        <v>508</v>
      </c>
      <c r="E2257" s="497" t="e">
        <v>#N/A</v>
      </c>
      <c r="F2257" s="498" t="e">
        <v>#N/A</v>
      </c>
      <c r="G2257" s="498" t="e">
        <v>#N/A</v>
      </c>
      <c r="H2257" s="498" t="e">
        <v>#N/A</v>
      </c>
      <c r="I2257" s="498" t="e">
        <v>#N/A</v>
      </c>
      <c r="J2257" s="498" t="e">
        <v>#N/A</v>
      </c>
      <c r="K2257" s="498" t="e">
        <v>#N/A</v>
      </c>
      <c r="L2257" s="498" t="e">
        <v>#N/A</v>
      </c>
      <c r="M2257" s="498" t="e">
        <v>#N/A</v>
      </c>
      <c r="N2257" s="498" t="e">
        <v>#N/A</v>
      </c>
      <c r="O2257" s="499" t="e">
        <v>#N/A</v>
      </c>
      <c r="P2257" s="499" t="e">
        <v>#N/A</v>
      </c>
      <c r="Q2257" s="499" t="e">
        <v>#N/A</v>
      </c>
      <c r="R2257" s="499" t="e">
        <v>#N/A</v>
      </c>
      <c r="S2257" s="499" t="e">
        <v>#N/A</v>
      </c>
      <c r="T2257" s="499" t="e">
        <v>#N/A</v>
      </c>
      <c r="U2257" s="499" t="e">
        <v>#N/A</v>
      </c>
      <c r="V2257" s="499" t="e">
        <v>#N/A</v>
      </c>
      <c r="W2257" s="499" t="e">
        <v>#N/A</v>
      </c>
    </row>
    <row r="2258" spans="1:23" customFormat="1" x14ac:dyDescent="0.3">
      <c r="A2258" s="225" t="s">
        <v>1598</v>
      </c>
      <c r="B2258" s="496" t="s">
        <v>1345</v>
      </c>
      <c r="C2258" s="496" t="s">
        <v>789</v>
      </c>
      <c r="D2258" s="496" t="s">
        <v>510</v>
      </c>
      <c r="E2258" s="497" t="e">
        <v>#N/A</v>
      </c>
      <c r="F2258" s="498" t="e">
        <v>#N/A</v>
      </c>
      <c r="G2258" s="498" t="e">
        <v>#N/A</v>
      </c>
      <c r="H2258" s="498" t="e">
        <v>#N/A</v>
      </c>
      <c r="I2258" s="498" t="e">
        <v>#N/A</v>
      </c>
      <c r="J2258" s="498" t="e">
        <v>#N/A</v>
      </c>
      <c r="K2258" s="498" t="e">
        <v>#N/A</v>
      </c>
      <c r="L2258" s="498" t="e">
        <v>#N/A</v>
      </c>
      <c r="M2258" s="498" t="e">
        <v>#N/A</v>
      </c>
      <c r="N2258" s="498" t="e">
        <v>#N/A</v>
      </c>
      <c r="O2258" s="499" t="e">
        <v>#N/A</v>
      </c>
      <c r="P2258" s="499" t="e">
        <v>#N/A</v>
      </c>
      <c r="Q2258" s="499" t="e">
        <v>#N/A</v>
      </c>
      <c r="R2258" s="499" t="e">
        <v>#N/A</v>
      </c>
      <c r="S2258" s="499" t="e">
        <v>#N/A</v>
      </c>
      <c r="T2258" s="499" t="e">
        <v>#N/A</v>
      </c>
      <c r="U2258" s="499" t="e">
        <v>#N/A</v>
      </c>
      <c r="V2258" s="499" t="e">
        <v>#N/A</v>
      </c>
      <c r="W2258" s="499" t="e">
        <v>#N/A</v>
      </c>
    </row>
    <row r="2259" spans="1:23" customFormat="1" x14ac:dyDescent="0.3">
      <c r="A2259" s="225" t="s">
        <v>1599</v>
      </c>
      <c r="B2259" s="496" t="s">
        <v>1345</v>
      </c>
      <c r="C2259" s="496" t="s">
        <v>789</v>
      </c>
      <c r="D2259" s="496" t="s">
        <v>512</v>
      </c>
      <c r="E2259" s="497" t="e">
        <v>#N/A</v>
      </c>
      <c r="F2259" s="498" t="e">
        <v>#N/A</v>
      </c>
      <c r="G2259" s="498" t="e">
        <v>#N/A</v>
      </c>
      <c r="H2259" s="498" t="e">
        <v>#N/A</v>
      </c>
      <c r="I2259" s="498" t="e">
        <v>#N/A</v>
      </c>
      <c r="J2259" s="498" t="e">
        <v>#N/A</v>
      </c>
      <c r="K2259" s="498" t="e">
        <v>#N/A</v>
      </c>
      <c r="L2259" s="498" t="e">
        <v>#N/A</v>
      </c>
      <c r="M2259" s="498" t="e">
        <v>#N/A</v>
      </c>
      <c r="N2259" s="498" t="e">
        <v>#N/A</v>
      </c>
      <c r="O2259" s="499" t="e">
        <v>#N/A</v>
      </c>
      <c r="P2259" s="499" t="e">
        <v>#N/A</v>
      </c>
      <c r="Q2259" s="499" t="e">
        <v>#N/A</v>
      </c>
      <c r="R2259" s="499" t="e">
        <v>#N/A</v>
      </c>
      <c r="S2259" s="499" t="e">
        <v>#N/A</v>
      </c>
      <c r="T2259" s="499" t="e">
        <v>#N/A</v>
      </c>
      <c r="U2259" s="499" t="e">
        <v>#N/A</v>
      </c>
      <c r="V2259" s="499" t="e">
        <v>#N/A</v>
      </c>
      <c r="W2259" s="499" t="e">
        <v>#N/A</v>
      </c>
    </row>
    <row r="2260" spans="1:23" customFormat="1" x14ac:dyDescent="0.3">
      <c r="A2260" s="225" t="s">
        <v>1600</v>
      </c>
      <c r="B2260" s="496" t="s">
        <v>1345</v>
      </c>
      <c r="C2260" s="496" t="s">
        <v>789</v>
      </c>
      <c r="D2260" s="496" t="s">
        <v>514</v>
      </c>
      <c r="E2260" s="497" t="e">
        <v>#N/A</v>
      </c>
      <c r="F2260" s="498" t="e">
        <v>#N/A</v>
      </c>
      <c r="G2260" s="498" t="e">
        <v>#N/A</v>
      </c>
      <c r="H2260" s="498" t="e">
        <v>#N/A</v>
      </c>
      <c r="I2260" s="498" t="e">
        <v>#N/A</v>
      </c>
      <c r="J2260" s="498" t="e">
        <v>#N/A</v>
      </c>
      <c r="K2260" s="498" t="e">
        <v>#N/A</v>
      </c>
      <c r="L2260" s="498" t="e">
        <v>#N/A</v>
      </c>
      <c r="M2260" s="498" t="e">
        <v>#N/A</v>
      </c>
      <c r="N2260" s="498" t="e">
        <v>#N/A</v>
      </c>
      <c r="O2260" s="499" t="e">
        <v>#N/A</v>
      </c>
      <c r="P2260" s="499" t="e">
        <v>#N/A</v>
      </c>
      <c r="Q2260" s="499" t="e">
        <v>#N/A</v>
      </c>
      <c r="R2260" s="499" t="e">
        <v>#N/A</v>
      </c>
      <c r="S2260" s="499" t="e">
        <v>#N/A</v>
      </c>
      <c r="T2260" s="499" t="e">
        <v>#N/A</v>
      </c>
      <c r="U2260" s="499" t="e">
        <v>#N/A</v>
      </c>
      <c r="V2260" s="499" t="e">
        <v>#N/A</v>
      </c>
      <c r="W2260" s="499" t="e">
        <v>#N/A</v>
      </c>
    </row>
    <row r="2261" spans="1:23" customFormat="1" x14ac:dyDescent="0.3">
      <c r="A2261" s="225" t="s">
        <v>1601</v>
      </c>
      <c r="B2261" s="496" t="s">
        <v>1345</v>
      </c>
      <c r="C2261" s="496" t="s">
        <v>789</v>
      </c>
      <c r="D2261" s="496" t="s">
        <v>516</v>
      </c>
      <c r="E2261" s="497" t="e">
        <v>#N/A</v>
      </c>
      <c r="F2261" s="498" t="e">
        <v>#N/A</v>
      </c>
      <c r="G2261" s="498" t="e">
        <v>#N/A</v>
      </c>
      <c r="H2261" s="498" t="e">
        <v>#N/A</v>
      </c>
      <c r="I2261" s="498" t="e">
        <v>#N/A</v>
      </c>
      <c r="J2261" s="498" t="e">
        <v>#N/A</v>
      </c>
      <c r="K2261" s="498" t="e">
        <v>#N/A</v>
      </c>
      <c r="L2261" s="498" t="e">
        <v>#N/A</v>
      </c>
      <c r="M2261" s="498" t="e">
        <v>#N/A</v>
      </c>
      <c r="N2261" s="498" t="e">
        <v>#N/A</v>
      </c>
      <c r="O2261" s="499" t="e">
        <v>#N/A</v>
      </c>
      <c r="P2261" s="499" t="e">
        <v>#N/A</v>
      </c>
      <c r="Q2261" s="499" t="e">
        <v>#N/A</v>
      </c>
      <c r="R2261" s="499" t="e">
        <v>#N/A</v>
      </c>
      <c r="S2261" s="499" t="e">
        <v>#N/A</v>
      </c>
      <c r="T2261" s="499" t="e">
        <v>#N/A</v>
      </c>
      <c r="U2261" s="499" t="e">
        <v>#N/A</v>
      </c>
      <c r="V2261" s="499" t="e">
        <v>#N/A</v>
      </c>
      <c r="W2261" s="499" t="e">
        <v>#N/A</v>
      </c>
    </row>
    <row r="2262" spans="1:23" customFormat="1" x14ac:dyDescent="0.3">
      <c r="A2262" s="225" t="s">
        <v>1602</v>
      </c>
      <c r="B2262" s="496" t="s">
        <v>1345</v>
      </c>
      <c r="C2262" s="496" t="s">
        <v>789</v>
      </c>
      <c r="D2262" s="496" t="s">
        <v>518</v>
      </c>
      <c r="E2262" s="497" t="e">
        <v>#N/A</v>
      </c>
      <c r="F2262" s="498" t="e">
        <v>#N/A</v>
      </c>
      <c r="G2262" s="498" t="e">
        <v>#N/A</v>
      </c>
      <c r="H2262" s="498" t="e">
        <v>#N/A</v>
      </c>
      <c r="I2262" s="498" t="e">
        <v>#N/A</v>
      </c>
      <c r="J2262" s="498" t="e">
        <v>#N/A</v>
      </c>
      <c r="K2262" s="498" t="e">
        <v>#N/A</v>
      </c>
      <c r="L2262" s="498" t="e">
        <v>#N/A</v>
      </c>
      <c r="M2262" s="498" t="e">
        <v>#N/A</v>
      </c>
      <c r="N2262" s="498" t="e">
        <v>#N/A</v>
      </c>
      <c r="O2262" s="499" t="e">
        <v>#N/A</v>
      </c>
      <c r="P2262" s="499" t="e">
        <v>#N/A</v>
      </c>
      <c r="Q2262" s="499" t="e">
        <v>#N/A</v>
      </c>
      <c r="R2262" s="499" t="e">
        <v>#N/A</v>
      </c>
      <c r="S2262" s="499" t="e">
        <v>#N/A</v>
      </c>
      <c r="T2262" s="499" t="e">
        <v>#N/A</v>
      </c>
      <c r="U2262" s="499" t="e">
        <v>#N/A</v>
      </c>
      <c r="V2262" s="499" t="e">
        <v>#N/A</v>
      </c>
      <c r="W2262" s="499" t="e">
        <v>#N/A</v>
      </c>
    </row>
    <row r="2263" spans="1:23" customFormat="1" x14ac:dyDescent="0.3">
      <c r="A2263" s="225" t="s">
        <v>1603</v>
      </c>
      <c r="B2263" s="496" t="s">
        <v>1345</v>
      </c>
      <c r="C2263" s="496" t="s">
        <v>789</v>
      </c>
      <c r="D2263" s="496" t="s">
        <v>520</v>
      </c>
      <c r="E2263" s="497" t="e">
        <v>#N/A</v>
      </c>
      <c r="F2263" s="498" t="e">
        <v>#N/A</v>
      </c>
      <c r="G2263" s="498" t="e">
        <v>#N/A</v>
      </c>
      <c r="H2263" s="498" t="e">
        <v>#N/A</v>
      </c>
      <c r="I2263" s="498" t="e">
        <v>#N/A</v>
      </c>
      <c r="J2263" s="498" t="e">
        <v>#N/A</v>
      </c>
      <c r="K2263" s="498" t="e">
        <v>#N/A</v>
      </c>
      <c r="L2263" s="498" t="e">
        <v>#N/A</v>
      </c>
      <c r="M2263" s="498" t="e">
        <v>#N/A</v>
      </c>
      <c r="N2263" s="498" t="e">
        <v>#N/A</v>
      </c>
      <c r="O2263" s="499" t="e">
        <v>#N/A</v>
      </c>
      <c r="P2263" s="499" t="e">
        <v>#N/A</v>
      </c>
      <c r="Q2263" s="499" t="e">
        <v>#N/A</v>
      </c>
      <c r="R2263" s="499" t="e">
        <v>#N/A</v>
      </c>
      <c r="S2263" s="499" t="e">
        <v>#N/A</v>
      </c>
      <c r="T2263" s="499" t="e">
        <v>#N/A</v>
      </c>
      <c r="U2263" s="499" t="e">
        <v>#N/A</v>
      </c>
      <c r="V2263" s="499" t="e">
        <v>#N/A</v>
      </c>
      <c r="W2263" s="499" t="e">
        <v>#N/A</v>
      </c>
    </row>
    <row r="2264" spans="1:23" customFormat="1" x14ac:dyDescent="0.3">
      <c r="A2264" s="225" t="s">
        <v>1604</v>
      </c>
      <c r="B2264" s="496" t="s">
        <v>1345</v>
      </c>
      <c r="C2264" s="496" t="s">
        <v>789</v>
      </c>
      <c r="D2264" s="496" t="s">
        <v>522</v>
      </c>
      <c r="E2264" s="497" t="e">
        <v>#N/A</v>
      </c>
      <c r="F2264" s="498" t="e">
        <v>#N/A</v>
      </c>
      <c r="G2264" s="498" t="e">
        <v>#N/A</v>
      </c>
      <c r="H2264" s="498" t="e">
        <v>#N/A</v>
      </c>
      <c r="I2264" s="498" t="e">
        <v>#N/A</v>
      </c>
      <c r="J2264" s="498" t="e">
        <v>#N/A</v>
      </c>
      <c r="K2264" s="498" t="e">
        <v>#N/A</v>
      </c>
      <c r="L2264" s="498" t="e">
        <v>#N/A</v>
      </c>
      <c r="M2264" s="498" t="e">
        <v>#N/A</v>
      </c>
      <c r="N2264" s="498" t="e">
        <v>#N/A</v>
      </c>
      <c r="O2264" s="499" t="e">
        <v>#N/A</v>
      </c>
      <c r="P2264" s="499" t="e">
        <v>#N/A</v>
      </c>
      <c r="Q2264" s="499" t="e">
        <v>#N/A</v>
      </c>
      <c r="R2264" s="499" t="e">
        <v>#N/A</v>
      </c>
      <c r="S2264" s="499" t="e">
        <v>#N/A</v>
      </c>
      <c r="T2264" s="499" t="e">
        <v>#N/A</v>
      </c>
      <c r="U2264" s="499" t="e">
        <v>#N/A</v>
      </c>
      <c r="V2264" s="499" t="e">
        <v>#N/A</v>
      </c>
      <c r="W2264" s="499" t="e">
        <v>#N/A</v>
      </c>
    </row>
    <row r="2265" spans="1:23" customFormat="1" x14ac:dyDescent="0.3">
      <c r="A2265" s="225" t="s">
        <v>1605</v>
      </c>
      <c r="B2265" s="496" t="s">
        <v>1345</v>
      </c>
      <c r="C2265" s="496" t="s">
        <v>789</v>
      </c>
      <c r="D2265" s="496" t="s">
        <v>524</v>
      </c>
      <c r="E2265" s="497" t="e">
        <v>#N/A</v>
      </c>
      <c r="F2265" s="498" t="e">
        <v>#N/A</v>
      </c>
      <c r="G2265" s="498" t="e">
        <v>#N/A</v>
      </c>
      <c r="H2265" s="498" t="e">
        <v>#N/A</v>
      </c>
      <c r="I2265" s="498" t="e">
        <v>#N/A</v>
      </c>
      <c r="J2265" s="498" t="e">
        <v>#N/A</v>
      </c>
      <c r="K2265" s="498" t="e">
        <v>#N/A</v>
      </c>
      <c r="L2265" s="498" t="e">
        <v>#N/A</v>
      </c>
      <c r="M2265" s="498" t="e">
        <v>#N/A</v>
      </c>
      <c r="N2265" s="498" t="e">
        <v>#N/A</v>
      </c>
      <c r="O2265" s="499" t="e">
        <v>#N/A</v>
      </c>
      <c r="P2265" s="499" t="e">
        <v>#N/A</v>
      </c>
      <c r="Q2265" s="499" t="e">
        <v>#N/A</v>
      </c>
      <c r="R2265" s="499" t="e">
        <v>#N/A</v>
      </c>
      <c r="S2265" s="499" t="e">
        <v>#N/A</v>
      </c>
      <c r="T2265" s="499" t="e">
        <v>#N/A</v>
      </c>
      <c r="U2265" s="499" t="e">
        <v>#N/A</v>
      </c>
      <c r="V2265" s="499" t="e">
        <v>#N/A</v>
      </c>
      <c r="W2265" s="499" t="e">
        <v>#N/A</v>
      </c>
    </row>
    <row r="2266" spans="1:23" customFormat="1" x14ac:dyDescent="0.3">
      <c r="A2266" s="225" t="s">
        <v>1606</v>
      </c>
      <c r="B2266" s="496" t="s">
        <v>1345</v>
      </c>
      <c r="C2266" s="496" t="s">
        <v>789</v>
      </c>
      <c r="D2266" s="496" t="s">
        <v>526</v>
      </c>
      <c r="E2266" s="497" t="e">
        <v>#N/A</v>
      </c>
      <c r="F2266" s="498" t="e">
        <v>#N/A</v>
      </c>
      <c r="G2266" s="498" t="e">
        <v>#N/A</v>
      </c>
      <c r="H2266" s="498" t="e">
        <v>#N/A</v>
      </c>
      <c r="I2266" s="498" t="e">
        <v>#N/A</v>
      </c>
      <c r="J2266" s="498" t="e">
        <v>#N/A</v>
      </c>
      <c r="K2266" s="498" t="e">
        <v>#N/A</v>
      </c>
      <c r="L2266" s="498" t="e">
        <v>#N/A</v>
      </c>
      <c r="M2266" s="498" t="e">
        <v>#N/A</v>
      </c>
      <c r="N2266" s="498" t="e">
        <v>#N/A</v>
      </c>
      <c r="O2266" s="499" t="e">
        <v>#N/A</v>
      </c>
      <c r="P2266" s="499" t="e">
        <v>#N/A</v>
      </c>
      <c r="Q2266" s="499" t="e">
        <v>#N/A</v>
      </c>
      <c r="R2266" s="499" t="e">
        <v>#N/A</v>
      </c>
      <c r="S2266" s="499" t="e">
        <v>#N/A</v>
      </c>
      <c r="T2266" s="499" t="e">
        <v>#N/A</v>
      </c>
      <c r="U2266" s="499" t="e">
        <v>#N/A</v>
      </c>
      <c r="V2266" s="499" t="e">
        <v>#N/A</v>
      </c>
      <c r="W2266" s="499" t="e">
        <v>#N/A</v>
      </c>
    </row>
    <row r="2267" spans="1:23" customFormat="1" x14ac:dyDescent="0.3">
      <c r="A2267" s="225" t="s">
        <v>1607</v>
      </c>
      <c r="B2267" s="496" t="s">
        <v>1345</v>
      </c>
      <c r="C2267" s="496" t="s">
        <v>789</v>
      </c>
      <c r="D2267" s="496" t="s">
        <v>528</v>
      </c>
      <c r="E2267" s="497" t="e">
        <v>#N/A</v>
      </c>
      <c r="F2267" s="498" t="e">
        <v>#N/A</v>
      </c>
      <c r="G2267" s="498" t="e">
        <v>#N/A</v>
      </c>
      <c r="H2267" s="498" t="e">
        <v>#N/A</v>
      </c>
      <c r="I2267" s="498" t="e">
        <v>#N/A</v>
      </c>
      <c r="J2267" s="498" t="e">
        <v>#N/A</v>
      </c>
      <c r="K2267" s="498" t="e">
        <v>#N/A</v>
      </c>
      <c r="L2267" s="498" t="e">
        <v>#N/A</v>
      </c>
      <c r="M2267" s="498" t="e">
        <v>#N/A</v>
      </c>
      <c r="N2267" s="498" t="e">
        <v>#N/A</v>
      </c>
      <c r="O2267" s="499" t="e">
        <v>#N/A</v>
      </c>
      <c r="P2267" s="499" t="e">
        <v>#N/A</v>
      </c>
      <c r="Q2267" s="499" t="e">
        <v>#N/A</v>
      </c>
      <c r="R2267" s="499" t="e">
        <v>#N/A</v>
      </c>
      <c r="S2267" s="499" t="e">
        <v>#N/A</v>
      </c>
      <c r="T2267" s="499" t="e">
        <v>#N/A</v>
      </c>
      <c r="U2267" s="499" t="e">
        <v>#N/A</v>
      </c>
      <c r="V2267" s="499" t="e">
        <v>#N/A</v>
      </c>
      <c r="W2267" s="499" t="e">
        <v>#N/A</v>
      </c>
    </row>
    <row r="2268" spans="1:23" customFormat="1" x14ac:dyDescent="0.3">
      <c r="A2268" s="225" t="s">
        <v>1608</v>
      </c>
      <c r="B2268" s="496" t="s">
        <v>1345</v>
      </c>
      <c r="C2268" s="496" t="s">
        <v>789</v>
      </c>
      <c r="D2268" s="496" t="s">
        <v>530</v>
      </c>
      <c r="E2268" s="497" t="e">
        <v>#N/A</v>
      </c>
      <c r="F2268" s="498" t="e">
        <v>#N/A</v>
      </c>
      <c r="G2268" s="498" t="e">
        <v>#N/A</v>
      </c>
      <c r="H2268" s="498" t="e">
        <v>#N/A</v>
      </c>
      <c r="I2268" s="498" t="e">
        <v>#N/A</v>
      </c>
      <c r="J2268" s="498" t="e">
        <v>#N/A</v>
      </c>
      <c r="K2268" s="498" t="e">
        <v>#N/A</v>
      </c>
      <c r="L2268" s="498" t="e">
        <v>#N/A</v>
      </c>
      <c r="M2268" s="498" t="e">
        <v>#N/A</v>
      </c>
      <c r="N2268" s="498" t="e">
        <v>#N/A</v>
      </c>
      <c r="O2268" s="499" t="e">
        <v>#N/A</v>
      </c>
      <c r="P2268" s="499" t="e">
        <v>#N/A</v>
      </c>
      <c r="Q2268" s="499" t="e">
        <v>#N/A</v>
      </c>
      <c r="R2268" s="499" t="e">
        <v>#N/A</v>
      </c>
      <c r="S2268" s="499" t="e">
        <v>#N/A</v>
      </c>
      <c r="T2268" s="499" t="e">
        <v>#N/A</v>
      </c>
      <c r="U2268" s="499" t="e">
        <v>#N/A</v>
      </c>
      <c r="V2268" s="499" t="e">
        <v>#N/A</v>
      </c>
      <c r="W2268" s="499" t="e">
        <v>#N/A</v>
      </c>
    </row>
    <row r="2269" spans="1:23" customFormat="1" x14ac:dyDescent="0.3">
      <c r="A2269" s="225" t="s">
        <v>1609</v>
      </c>
      <c r="B2269" s="496" t="s">
        <v>1345</v>
      </c>
      <c r="C2269" s="496" t="s">
        <v>789</v>
      </c>
      <c r="D2269" s="496" t="s">
        <v>532</v>
      </c>
      <c r="E2269" s="497" t="e">
        <v>#N/A</v>
      </c>
      <c r="F2269" s="498" t="e">
        <v>#N/A</v>
      </c>
      <c r="G2269" s="498" t="e">
        <v>#N/A</v>
      </c>
      <c r="H2269" s="498" t="e">
        <v>#N/A</v>
      </c>
      <c r="I2269" s="498" t="e">
        <v>#N/A</v>
      </c>
      <c r="J2269" s="498" t="e">
        <v>#N/A</v>
      </c>
      <c r="K2269" s="498" t="e">
        <v>#N/A</v>
      </c>
      <c r="L2269" s="498" t="e">
        <v>#N/A</v>
      </c>
      <c r="M2269" s="498" t="e">
        <v>#N/A</v>
      </c>
      <c r="N2269" s="498" t="e">
        <v>#N/A</v>
      </c>
      <c r="O2269" s="499" t="e">
        <v>#N/A</v>
      </c>
      <c r="P2269" s="499" t="e">
        <v>#N/A</v>
      </c>
      <c r="Q2269" s="499" t="e">
        <v>#N/A</v>
      </c>
      <c r="R2269" s="499" t="e">
        <v>#N/A</v>
      </c>
      <c r="S2269" s="499" t="e">
        <v>#N/A</v>
      </c>
      <c r="T2269" s="499" t="e">
        <v>#N/A</v>
      </c>
      <c r="U2269" s="499" t="e">
        <v>#N/A</v>
      </c>
      <c r="V2269" s="499" t="e">
        <v>#N/A</v>
      </c>
      <c r="W2269" s="499" t="e">
        <v>#N/A</v>
      </c>
    </row>
    <row r="2270" spans="1:23" customFormat="1" x14ac:dyDescent="0.3">
      <c r="A2270" s="225" t="s">
        <v>1610</v>
      </c>
      <c r="B2270" s="496" t="s">
        <v>1345</v>
      </c>
      <c r="C2270" s="496" t="s">
        <v>789</v>
      </c>
      <c r="D2270" s="496" t="s">
        <v>534</v>
      </c>
      <c r="E2270" s="497" t="e">
        <v>#N/A</v>
      </c>
      <c r="F2270" s="498" t="e">
        <v>#N/A</v>
      </c>
      <c r="G2270" s="498" t="e">
        <v>#N/A</v>
      </c>
      <c r="H2270" s="498" t="e">
        <v>#N/A</v>
      </c>
      <c r="I2270" s="498" t="e">
        <v>#N/A</v>
      </c>
      <c r="J2270" s="498" t="e">
        <v>#N/A</v>
      </c>
      <c r="K2270" s="498" t="e">
        <v>#N/A</v>
      </c>
      <c r="L2270" s="498" t="e">
        <v>#N/A</v>
      </c>
      <c r="M2270" s="498" t="e">
        <v>#N/A</v>
      </c>
      <c r="N2270" s="498" t="e">
        <v>#N/A</v>
      </c>
      <c r="O2270" s="499" t="e">
        <v>#N/A</v>
      </c>
      <c r="P2270" s="499" t="e">
        <v>#N/A</v>
      </c>
      <c r="Q2270" s="499" t="e">
        <v>#N/A</v>
      </c>
      <c r="R2270" s="499" t="e">
        <v>#N/A</v>
      </c>
      <c r="S2270" s="499" t="e">
        <v>#N/A</v>
      </c>
      <c r="T2270" s="499" t="e">
        <v>#N/A</v>
      </c>
      <c r="U2270" s="499" t="e">
        <v>#N/A</v>
      </c>
      <c r="V2270" s="499" t="e">
        <v>#N/A</v>
      </c>
      <c r="W2270" s="499" t="e">
        <v>#N/A</v>
      </c>
    </row>
    <row r="2271" spans="1:23" customFormat="1" x14ac:dyDescent="0.3">
      <c r="A2271" s="225" t="s">
        <v>1611</v>
      </c>
      <c r="B2271" s="496" t="s">
        <v>1345</v>
      </c>
      <c r="C2271" s="496" t="s">
        <v>789</v>
      </c>
      <c r="D2271" s="496" t="s">
        <v>536</v>
      </c>
      <c r="E2271" s="497" t="e">
        <v>#N/A</v>
      </c>
      <c r="F2271" s="498" t="e">
        <v>#N/A</v>
      </c>
      <c r="G2271" s="498" t="e">
        <v>#N/A</v>
      </c>
      <c r="H2271" s="498" t="e">
        <v>#N/A</v>
      </c>
      <c r="I2271" s="498" t="e">
        <v>#N/A</v>
      </c>
      <c r="J2271" s="498" t="e">
        <v>#N/A</v>
      </c>
      <c r="K2271" s="498" t="e">
        <v>#N/A</v>
      </c>
      <c r="L2271" s="498" t="e">
        <v>#N/A</v>
      </c>
      <c r="M2271" s="498" t="e">
        <v>#N/A</v>
      </c>
      <c r="N2271" s="498" t="e">
        <v>#N/A</v>
      </c>
      <c r="O2271" s="499" t="e">
        <v>#N/A</v>
      </c>
      <c r="P2271" s="499" t="e">
        <v>#N/A</v>
      </c>
      <c r="Q2271" s="499" t="e">
        <v>#N/A</v>
      </c>
      <c r="R2271" s="499" t="e">
        <v>#N/A</v>
      </c>
      <c r="S2271" s="499" t="e">
        <v>#N/A</v>
      </c>
      <c r="T2271" s="499" t="e">
        <v>#N/A</v>
      </c>
      <c r="U2271" s="499" t="e">
        <v>#N/A</v>
      </c>
      <c r="V2271" s="499" t="e">
        <v>#N/A</v>
      </c>
      <c r="W2271" s="499" t="e">
        <v>#N/A</v>
      </c>
    </row>
    <row r="2272" spans="1:23" customFormat="1" x14ac:dyDescent="0.3">
      <c r="A2272" s="225" t="s">
        <v>1612</v>
      </c>
      <c r="B2272" s="496" t="s">
        <v>1345</v>
      </c>
      <c r="C2272" s="496" t="s">
        <v>789</v>
      </c>
      <c r="D2272" s="496" t="s">
        <v>538</v>
      </c>
      <c r="E2272" s="497" t="e">
        <v>#N/A</v>
      </c>
      <c r="F2272" s="498" t="e">
        <v>#N/A</v>
      </c>
      <c r="G2272" s="498" t="e">
        <v>#N/A</v>
      </c>
      <c r="H2272" s="498" t="e">
        <v>#N/A</v>
      </c>
      <c r="I2272" s="498" t="e">
        <v>#N/A</v>
      </c>
      <c r="J2272" s="498" t="e">
        <v>#N/A</v>
      </c>
      <c r="K2272" s="498" t="e">
        <v>#N/A</v>
      </c>
      <c r="L2272" s="498" t="e">
        <v>#N/A</v>
      </c>
      <c r="M2272" s="498" t="e">
        <v>#N/A</v>
      </c>
      <c r="N2272" s="498" t="e">
        <v>#N/A</v>
      </c>
      <c r="O2272" s="499" t="e">
        <v>#N/A</v>
      </c>
      <c r="P2272" s="499" t="e">
        <v>#N/A</v>
      </c>
      <c r="Q2272" s="499" t="e">
        <v>#N/A</v>
      </c>
      <c r="R2272" s="499" t="e">
        <v>#N/A</v>
      </c>
      <c r="S2272" s="499" t="e">
        <v>#N/A</v>
      </c>
      <c r="T2272" s="499" t="e">
        <v>#N/A</v>
      </c>
      <c r="U2272" s="499" t="e">
        <v>#N/A</v>
      </c>
      <c r="V2272" s="499" t="e">
        <v>#N/A</v>
      </c>
      <c r="W2272" s="499" t="e">
        <v>#N/A</v>
      </c>
    </row>
    <row r="2273" spans="1:23" customFormat="1" x14ac:dyDescent="0.3">
      <c r="A2273" s="225" t="s">
        <v>1613</v>
      </c>
      <c r="B2273" s="496" t="s">
        <v>1345</v>
      </c>
      <c r="C2273" s="496" t="s">
        <v>789</v>
      </c>
      <c r="D2273" s="496" t="s">
        <v>540</v>
      </c>
      <c r="E2273" s="497" t="e">
        <v>#N/A</v>
      </c>
      <c r="F2273" s="498" t="e">
        <v>#N/A</v>
      </c>
      <c r="G2273" s="498" t="e">
        <v>#N/A</v>
      </c>
      <c r="H2273" s="498" t="e">
        <v>#N/A</v>
      </c>
      <c r="I2273" s="498" t="e">
        <v>#N/A</v>
      </c>
      <c r="J2273" s="498" t="e">
        <v>#N/A</v>
      </c>
      <c r="K2273" s="498" t="e">
        <v>#N/A</v>
      </c>
      <c r="L2273" s="498" t="e">
        <v>#N/A</v>
      </c>
      <c r="M2273" s="498" t="e">
        <v>#N/A</v>
      </c>
      <c r="N2273" s="498" t="e">
        <v>#N/A</v>
      </c>
      <c r="O2273" s="499" t="e">
        <v>#N/A</v>
      </c>
      <c r="P2273" s="499" t="e">
        <v>#N/A</v>
      </c>
      <c r="Q2273" s="499" t="e">
        <v>#N/A</v>
      </c>
      <c r="R2273" s="499" t="e">
        <v>#N/A</v>
      </c>
      <c r="S2273" s="499" t="e">
        <v>#N/A</v>
      </c>
      <c r="T2273" s="499" t="e">
        <v>#N/A</v>
      </c>
      <c r="U2273" s="499" t="e">
        <v>#N/A</v>
      </c>
      <c r="V2273" s="499" t="e">
        <v>#N/A</v>
      </c>
      <c r="W2273" s="499" t="e">
        <v>#N/A</v>
      </c>
    </row>
    <row r="2274" spans="1:23" customFormat="1" x14ac:dyDescent="0.3">
      <c r="A2274" s="225" t="s">
        <v>1614</v>
      </c>
      <c r="B2274" s="496" t="s">
        <v>1345</v>
      </c>
      <c r="C2274" s="496" t="s">
        <v>789</v>
      </c>
      <c r="D2274" s="496" t="s">
        <v>542</v>
      </c>
      <c r="E2274" s="497" t="e">
        <v>#N/A</v>
      </c>
      <c r="F2274" s="498" t="e">
        <v>#N/A</v>
      </c>
      <c r="G2274" s="498" t="e">
        <v>#N/A</v>
      </c>
      <c r="H2274" s="498" t="e">
        <v>#N/A</v>
      </c>
      <c r="I2274" s="498" t="e">
        <v>#N/A</v>
      </c>
      <c r="J2274" s="498" t="e">
        <v>#N/A</v>
      </c>
      <c r="K2274" s="498" t="e">
        <v>#N/A</v>
      </c>
      <c r="L2274" s="498" t="e">
        <v>#N/A</v>
      </c>
      <c r="M2274" s="498" t="e">
        <v>#N/A</v>
      </c>
      <c r="N2274" s="498" t="e">
        <v>#N/A</v>
      </c>
      <c r="O2274" s="499" t="e">
        <v>#N/A</v>
      </c>
      <c r="P2274" s="499" t="e">
        <v>#N/A</v>
      </c>
      <c r="Q2274" s="499" t="e">
        <v>#N/A</v>
      </c>
      <c r="R2274" s="499" t="e">
        <v>#N/A</v>
      </c>
      <c r="S2274" s="499" t="e">
        <v>#N/A</v>
      </c>
      <c r="T2274" s="499" t="e">
        <v>#N/A</v>
      </c>
      <c r="U2274" s="499" t="e">
        <v>#N/A</v>
      </c>
      <c r="V2274" s="499" t="e">
        <v>#N/A</v>
      </c>
      <c r="W2274" s="499" t="e">
        <v>#N/A</v>
      </c>
    </row>
    <row r="2275" spans="1:23" customFormat="1" x14ac:dyDescent="0.3">
      <c r="A2275" s="225" t="s">
        <v>1615</v>
      </c>
      <c r="B2275" s="496" t="s">
        <v>1345</v>
      </c>
      <c r="C2275" s="496" t="s">
        <v>789</v>
      </c>
      <c r="D2275" s="496" t="s">
        <v>544</v>
      </c>
      <c r="E2275" s="497" t="e">
        <v>#N/A</v>
      </c>
      <c r="F2275" s="498" t="e">
        <v>#N/A</v>
      </c>
      <c r="G2275" s="498" t="e">
        <v>#N/A</v>
      </c>
      <c r="H2275" s="498" t="e">
        <v>#N/A</v>
      </c>
      <c r="I2275" s="498" t="e">
        <v>#N/A</v>
      </c>
      <c r="J2275" s="498" t="e">
        <v>#N/A</v>
      </c>
      <c r="K2275" s="498" t="e">
        <v>#N/A</v>
      </c>
      <c r="L2275" s="498" t="e">
        <v>#N/A</v>
      </c>
      <c r="M2275" s="498" t="e">
        <v>#N/A</v>
      </c>
      <c r="N2275" s="498" t="e">
        <v>#N/A</v>
      </c>
      <c r="O2275" s="499" t="e">
        <v>#N/A</v>
      </c>
      <c r="P2275" s="499" t="e">
        <v>#N/A</v>
      </c>
      <c r="Q2275" s="499" t="e">
        <v>#N/A</v>
      </c>
      <c r="R2275" s="499" t="e">
        <v>#N/A</v>
      </c>
      <c r="S2275" s="499" t="e">
        <v>#N/A</v>
      </c>
      <c r="T2275" s="499" t="e">
        <v>#N/A</v>
      </c>
      <c r="U2275" s="499" t="e">
        <v>#N/A</v>
      </c>
      <c r="V2275" s="499" t="e">
        <v>#N/A</v>
      </c>
      <c r="W2275" s="499" t="e">
        <v>#N/A</v>
      </c>
    </row>
    <row r="2276" spans="1:23" customFormat="1" x14ac:dyDescent="0.3">
      <c r="A2276" s="225" t="s">
        <v>1616</v>
      </c>
      <c r="B2276" s="496" t="s">
        <v>1345</v>
      </c>
      <c r="C2276" s="496" t="s">
        <v>789</v>
      </c>
      <c r="D2276" s="496" t="s">
        <v>546</v>
      </c>
      <c r="E2276" s="497" t="e">
        <v>#N/A</v>
      </c>
      <c r="F2276" s="498" t="e">
        <v>#N/A</v>
      </c>
      <c r="G2276" s="498" t="e">
        <v>#N/A</v>
      </c>
      <c r="H2276" s="498" t="e">
        <v>#N/A</v>
      </c>
      <c r="I2276" s="498" t="e">
        <v>#N/A</v>
      </c>
      <c r="J2276" s="498" t="e">
        <v>#N/A</v>
      </c>
      <c r="K2276" s="498" t="e">
        <v>#N/A</v>
      </c>
      <c r="L2276" s="498" t="e">
        <v>#N/A</v>
      </c>
      <c r="M2276" s="498" t="e">
        <v>#N/A</v>
      </c>
      <c r="N2276" s="498" t="e">
        <v>#N/A</v>
      </c>
      <c r="O2276" s="499" t="e">
        <v>#N/A</v>
      </c>
      <c r="P2276" s="499" t="e">
        <v>#N/A</v>
      </c>
      <c r="Q2276" s="499" t="e">
        <v>#N/A</v>
      </c>
      <c r="R2276" s="499" t="e">
        <v>#N/A</v>
      </c>
      <c r="S2276" s="499" t="e">
        <v>#N/A</v>
      </c>
      <c r="T2276" s="499" t="e">
        <v>#N/A</v>
      </c>
      <c r="U2276" s="499" t="e">
        <v>#N/A</v>
      </c>
      <c r="V2276" s="499" t="e">
        <v>#N/A</v>
      </c>
      <c r="W2276" s="499" t="e">
        <v>#N/A</v>
      </c>
    </row>
    <row r="2277" spans="1:23" customFormat="1" x14ac:dyDescent="0.3">
      <c r="A2277" s="225" t="s">
        <v>1617</v>
      </c>
      <c r="B2277" s="496" t="s">
        <v>1345</v>
      </c>
      <c r="C2277" s="496" t="s">
        <v>789</v>
      </c>
      <c r="D2277" s="496" t="s">
        <v>548</v>
      </c>
      <c r="E2277" s="497" t="e">
        <v>#N/A</v>
      </c>
      <c r="F2277" s="498" t="e">
        <v>#N/A</v>
      </c>
      <c r="G2277" s="498" t="e">
        <v>#N/A</v>
      </c>
      <c r="H2277" s="498" t="e">
        <v>#N/A</v>
      </c>
      <c r="I2277" s="498" t="e">
        <v>#N/A</v>
      </c>
      <c r="J2277" s="498" t="e">
        <v>#N/A</v>
      </c>
      <c r="K2277" s="498" t="e">
        <v>#N/A</v>
      </c>
      <c r="L2277" s="498" t="e">
        <v>#N/A</v>
      </c>
      <c r="M2277" s="498" t="e">
        <v>#N/A</v>
      </c>
      <c r="N2277" s="498" t="e">
        <v>#N/A</v>
      </c>
      <c r="O2277" s="499" t="e">
        <v>#N/A</v>
      </c>
      <c r="P2277" s="499" t="e">
        <v>#N/A</v>
      </c>
      <c r="Q2277" s="499" t="e">
        <v>#N/A</v>
      </c>
      <c r="R2277" s="499" t="e">
        <v>#N/A</v>
      </c>
      <c r="S2277" s="499" t="e">
        <v>#N/A</v>
      </c>
      <c r="T2277" s="499" t="e">
        <v>#N/A</v>
      </c>
      <c r="U2277" s="499" t="e">
        <v>#N/A</v>
      </c>
      <c r="V2277" s="499" t="e">
        <v>#N/A</v>
      </c>
      <c r="W2277" s="499" t="e">
        <v>#N/A</v>
      </c>
    </row>
    <row r="2278" spans="1:23" customFormat="1" x14ac:dyDescent="0.3">
      <c r="A2278" s="225" t="s">
        <v>1618</v>
      </c>
      <c r="B2278" s="496" t="s">
        <v>1345</v>
      </c>
      <c r="C2278" s="496" t="s">
        <v>789</v>
      </c>
      <c r="D2278" s="496" t="s">
        <v>550</v>
      </c>
      <c r="E2278" s="497" t="e">
        <v>#N/A</v>
      </c>
      <c r="F2278" s="498" t="e">
        <v>#N/A</v>
      </c>
      <c r="G2278" s="498" t="e">
        <v>#N/A</v>
      </c>
      <c r="H2278" s="498" t="e">
        <v>#N/A</v>
      </c>
      <c r="I2278" s="498" t="e">
        <v>#N/A</v>
      </c>
      <c r="J2278" s="498" t="e">
        <v>#N/A</v>
      </c>
      <c r="K2278" s="498" t="e">
        <v>#N/A</v>
      </c>
      <c r="L2278" s="498" t="e">
        <v>#N/A</v>
      </c>
      <c r="M2278" s="498" t="e">
        <v>#N/A</v>
      </c>
      <c r="N2278" s="498" t="e">
        <v>#N/A</v>
      </c>
      <c r="O2278" s="499" t="e">
        <v>#N/A</v>
      </c>
      <c r="P2278" s="499" t="e">
        <v>#N/A</v>
      </c>
      <c r="Q2278" s="499" t="e">
        <v>#N/A</v>
      </c>
      <c r="R2278" s="499" t="e">
        <v>#N/A</v>
      </c>
      <c r="S2278" s="499" t="e">
        <v>#N/A</v>
      </c>
      <c r="T2278" s="499" t="e">
        <v>#N/A</v>
      </c>
      <c r="U2278" s="499" t="e">
        <v>#N/A</v>
      </c>
      <c r="V2278" s="499" t="e">
        <v>#N/A</v>
      </c>
      <c r="W2278" s="499" t="e">
        <v>#N/A</v>
      </c>
    </row>
    <row r="2279" spans="1:23" customFormat="1" x14ac:dyDescent="0.3">
      <c r="A2279" s="225" t="s">
        <v>1619</v>
      </c>
      <c r="B2279" s="496" t="s">
        <v>1345</v>
      </c>
      <c r="C2279" s="496" t="s">
        <v>789</v>
      </c>
      <c r="D2279" s="496" t="s">
        <v>552</v>
      </c>
      <c r="E2279" s="497" t="e">
        <v>#N/A</v>
      </c>
      <c r="F2279" s="498" t="e">
        <v>#N/A</v>
      </c>
      <c r="G2279" s="498" t="e">
        <v>#N/A</v>
      </c>
      <c r="H2279" s="498" t="e">
        <v>#N/A</v>
      </c>
      <c r="I2279" s="498" t="e">
        <v>#N/A</v>
      </c>
      <c r="J2279" s="498" t="e">
        <v>#N/A</v>
      </c>
      <c r="K2279" s="498" t="e">
        <v>#N/A</v>
      </c>
      <c r="L2279" s="498" t="e">
        <v>#N/A</v>
      </c>
      <c r="M2279" s="498" t="e">
        <v>#N/A</v>
      </c>
      <c r="N2279" s="498" t="e">
        <v>#N/A</v>
      </c>
      <c r="O2279" s="499" t="e">
        <v>#N/A</v>
      </c>
      <c r="P2279" s="499" t="e">
        <v>#N/A</v>
      </c>
      <c r="Q2279" s="499" t="e">
        <v>#N/A</v>
      </c>
      <c r="R2279" s="499" t="e">
        <v>#N/A</v>
      </c>
      <c r="S2279" s="499" t="e">
        <v>#N/A</v>
      </c>
      <c r="T2279" s="499" t="e">
        <v>#N/A</v>
      </c>
      <c r="U2279" s="499" t="e">
        <v>#N/A</v>
      </c>
      <c r="V2279" s="499" t="e">
        <v>#N/A</v>
      </c>
      <c r="W2279" s="499" t="e">
        <v>#N/A</v>
      </c>
    </row>
    <row r="2280" spans="1:23" customFormat="1" x14ac:dyDescent="0.3">
      <c r="A2280" s="225" t="s">
        <v>1620</v>
      </c>
      <c r="B2280" s="496" t="s">
        <v>1345</v>
      </c>
      <c r="C2280" s="496" t="s">
        <v>789</v>
      </c>
      <c r="D2280" s="496" t="s">
        <v>554</v>
      </c>
      <c r="E2280" s="497" t="e">
        <v>#N/A</v>
      </c>
      <c r="F2280" s="498" t="e">
        <v>#N/A</v>
      </c>
      <c r="G2280" s="498" t="e">
        <v>#N/A</v>
      </c>
      <c r="H2280" s="498" t="e">
        <v>#N/A</v>
      </c>
      <c r="I2280" s="498" t="e">
        <v>#N/A</v>
      </c>
      <c r="J2280" s="498" t="e">
        <v>#N/A</v>
      </c>
      <c r="K2280" s="498" t="e">
        <v>#N/A</v>
      </c>
      <c r="L2280" s="498" t="e">
        <v>#N/A</v>
      </c>
      <c r="M2280" s="498" t="e">
        <v>#N/A</v>
      </c>
      <c r="N2280" s="498" t="e">
        <v>#N/A</v>
      </c>
      <c r="O2280" s="499" t="e">
        <v>#N/A</v>
      </c>
      <c r="P2280" s="499" t="e">
        <v>#N/A</v>
      </c>
      <c r="Q2280" s="499" t="e">
        <v>#N/A</v>
      </c>
      <c r="R2280" s="499" t="e">
        <v>#N/A</v>
      </c>
      <c r="S2280" s="499" t="e">
        <v>#N/A</v>
      </c>
      <c r="T2280" s="499" t="e">
        <v>#N/A</v>
      </c>
      <c r="U2280" s="499" t="e">
        <v>#N/A</v>
      </c>
      <c r="V2280" s="499" t="e">
        <v>#N/A</v>
      </c>
      <c r="W2280" s="499" t="e">
        <v>#N/A</v>
      </c>
    </row>
    <row r="2281" spans="1:23" customFormat="1" x14ac:dyDescent="0.3">
      <c r="A2281" s="225" t="s">
        <v>1621</v>
      </c>
      <c r="B2281" s="496" t="s">
        <v>1345</v>
      </c>
      <c r="C2281" s="496" t="s">
        <v>789</v>
      </c>
      <c r="D2281" s="496" t="s">
        <v>556</v>
      </c>
      <c r="E2281" s="497" t="e">
        <v>#N/A</v>
      </c>
      <c r="F2281" s="498" t="e">
        <v>#N/A</v>
      </c>
      <c r="G2281" s="498" t="e">
        <v>#N/A</v>
      </c>
      <c r="H2281" s="498" t="e">
        <v>#N/A</v>
      </c>
      <c r="I2281" s="498" t="e">
        <v>#N/A</v>
      </c>
      <c r="J2281" s="498" t="e">
        <v>#N/A</v>
      </c>
      <c r="K2281" s="498" t="e">
        <v>#N/A</v>
      </c>
      <c r="L2281" s="498" t="e">
        <v>#N/A</v>
      </c>
      <c r="M2281" s="498" t="e">
        <v>#N/A</v>
      </c>
      <c r="N2281" s="498" t="e">
        <v>#N/A</v>
      </c>
      <c r="O2281" s="499" t="e">
        <v>#N/A</v>
      </c>
      <c r="P2281" s="499" t="e">
        <v>#N/A</v>
      </c>
      <c r="Q2281" s="499" t="e">
        <v>#N/A</v>
      </c>
      <c r="R2281" s="499" t="e">
        <v>#N/A</v>
      </c>
      <c r="S2281" s="499" t="e">
        <v>#N/A</v>
      </c>
      <c r="T2281" s="499" t="e">
        <v>#N/A</v>
      </c>
      <c r="U2281" s="499" t="e">
        <v>#N/A</v>
      </c>
      <c r="V2281" s="499" t="e">
        <v>#N/A</v>
      </c>
      <c r="W2281" s="499" t="e">
        <v>#N/A</v>
      </c>
    </row>
    <row r="2282" spans="1:23" customFormat="1" x14ac:dyDescent="0.3">
      <c r="A2282" s="225" t="s">
        <v>1622</v>
      </c>
      <c r="B2282" s="496" t="s">
        <v>1345</v>
      </c>
      <c r="C2282" s="496" t="s">
        <v>789</v>
      </c>
      <c r="D2282" s="496" t="s">
        <v>558</v>
      </c>
      <c r="E2282" s="497" t="e">
        <v>#N/A</v>
      </c>
      <c r="F2282" s="498" t="e">
        <v>#N/A</v>
      </c>
      <c r="G2282" s="498" t="e">
        <v>#N/A</v>
      </c>
      <c r="H2282" s="498" t="e">
        <v>#N/A</v>
      </c>
      <c r="I2282" s="498" t="e">
        <v>#N/A</v>
      </c>
      <c r="J2282" s="498" t="e">
        <v>#N/A</v>
      </c>
      <c r="K2282" s="498" t="e">
        <v>#N/A</v>
      </c>
      <c r="L2282" s="498" t="e">
        <v>#N/A</v>
      </c>
      <c r="M2282" s="498" t="e">
        <v>#N/A</v>
      </c>
      <c r="N2282" s="498" t="e">
        <v>#N/A</v>
      </c>
      <c r="O2282" s="499" t="e">
        <v>#N/A</v>
      </c>
      <c r="P2282" s="499" t="e">
        <v>#N/A</v>
      </c>
      <c r="Q2282" s="499" t="e">
        <v>#N/A</v>
      </c>
      <c r="R2282" s="499" t="e">
        <v>#N/A</v>
      </c>
      <c r="S2282" s="499" t="e">
        <v>#N/A</v>
      </c>
      <c r="T2282" s="499" t="e">
        <v>#N/A</v>
      </c>
      <c r="U2282" s="499" t="e">
        <v>#N/A</v>
      </c>
      <c r="V2282" s="499" t="e">
        <v>#N/A</v>
      </c>
      <c r="W2282" s="499" t="e">
        <v>#N/A</v>
      </c>
    </row>
    <row r="2283" spans="1:23" customFormat="1" x14ac:dyDescent="0.3">
      <c r="A2283" s="225" t="s">
        <v>1623</v>
      </c>
      <c r="B2283" s="496" t="s">
        <v>1345</v>
      </c>
      <c r="C2283" s="496" t="s">
        <v>261</v>
      </c>
      <c r="D2283" s="496" t="s">
        <v>799</v>
      </c>
      <c r="E2283" s="497" t="e">
        <v>#N/A</v>
      </c>
      <c r="F2283" s="498" t="e">
        <v>#N/A</v>
      </c>
      <c r="G2283" s="498" t="e">
        <v>#N/A</v>
      </c>
      <c r="H2283" s="498" t="e">
        <v>#N/A</v>
      </c>
      <c r="I2283" s="498" t="e">
        <v>#N/A</v>
      </c>
      <c r="J2283" s="498" t="e">
        <v>#N/A</v>
      </c>
      <c r="K2283" s="498" t="e">
        <v>#N/A</v>
      </c>
      <c r="L2283" s="498" t="e">
        <v>#N/A</v>
      </c>
      <c r="M2283" s="498" t="e">
        <v>#N/A</v>
      </c>
      <c r="N2283" s="498" t="e">
        <v>#N/A</v>
      </c>
      <c r="O2283" s="499" t="e">
        <v>#N/A</v>
      </c>
      <c r="P2283" s="499" t="e">
        <v>#N/A</v>
      </c>
      <c r="Q2283" s="499" t="e">
        <v>#N/A</v>
      </c>
      <c r="R2283" s="499" t="e">
        <v>#N/A</v>
      </c>
      <c r="S2283" s="499" t="e">
        <v>#N/A</v>
      </c>
      <c r="T2283" s="499" t="e">
        <v>#N/A</v>
      </c>
      <c r="U2283" s="499" t="e">
        <v>#N/A</v>
      </c>
      <c r="V2283" s="499" t="e">
        <v>#N/A</v>
      </c>
      <c r="W2283" s="499" t="e">
        <v>#N/A</v>
      </c>
    </row>
    <row r="2284" spans="1:23" customFormat="1" x14ac:dyDescent="0.3">
      <c r="A2284" s="225" t="s">
        <v>1624</v>
      </c>
      <c r="B2284" s="496" t="s">
        <v>1345</v>
      </c>
      <c r="C2284" s="496" t="s">
        <v>261</v>
      </c>
      <c r="D2284" s="496" t="s">
        <v>500</v>
      </c>
      <c r="E2284" s="497" t="e">
        <v>#N/A</v>
      </c>
      <c r="F2284" s="498" t="e">
        <v>#N/A</v>
      </c>
      <c r="G2284" s="498" t="e">
        <v>#N/A</v>
      </c>
      <c r="H2284" s="498" t="e">
        <v>#N/A</v>
      </c>
      <c r="I2284" s="498" t="e">
        <v>#N/A</v>
      </c>
      <c r="J2284" s="498" t="e">
        <v>#N/A</v>
      </c>
      <c r="K2284" s="498" t="e">
        <v>#N/A</v>
      </c>
      <c r="L2284" s="498" t="e">
        <v>#N/A</v>
      </c>
      <c r="M2284" s="498" t="e">
        <v>#N/A</v>
      </c>
      <c r="N2284" s="498" t="e">
        <v>#N/A</v>
      </c>
      <c r="O2284" s="499" t="e">
        <v>#N/A</v>
      </c>
      <c r="P2284" s="499" t="e">
        <v>#N/A</v>
      </c>
      <c r="Q2284" s="499" t="e">
        <v>#N/A</v>
      </c>
      <c r="R2284" s="499" t="e">
        <v>#N/A</v>
      </c>
      <c r="S2284" s="499" t="e">
        <v>#N/A</v>
      </c>
      <c r="T2284" s="499" t="e">
        <v>#N/A</v>
      </c>
      <c r="U2284" s="499" t="e">
        <v>#N/A</v>
      </c>
      <c r="V2284" s="499" t="e">
        <v>#N/A</v>
      </c>
      <c r="W2284" s="499" t="e">
        <v>#N/A</v>
      </c>
    </row>
    <row r="2285" spans="1:23" customFormat="1" x14ac:dyDescent="0.3">
      <c r="A2285" s="225" t="s">
        <v>1625</v>
      </c>
      <c r="B2285" s="496" t="s">
        <v>1345</v>
      </c>
      <c r="C2285" s="496" t="s">
        <v>261</v>
      </c>
      <c r="D2285" s="496" t="s">
        <v>502</v>
      </c>
      <c r="E2285" s="497" t="e">
        <v>#N/A</v>
      </c>
      <c r="F2285" s="498" t="e">
        <v>#N/A</v>
      </c>
      <c r="G2285" s="498" t="e">
        <v>#N/A</v>
      </c>
      <c r="H2285" s="498" t="e">
        <v>#N/A</v>
      </c>
      <c r="I2285" s="498" t="e">
        <v>#N/A</v>
      </c>
      <c r="J2285" s="498" t="e">
        <v>#N/A</v>
      </c>
      <c r="K2285" s="498" t="e">
        <v>#N/A</v>
      </c>
      <c r="L2285" s="498" t="e">
        <v>#N/A</v>
      </c>
      <c r="M2285" s="498" t="e">
        <v>#N/A</v>
      </c>
      <c r="N2285" s="498" t="e">
        <v>#N/A</v>
      </c>
      <c r="O2285" s="499" t="e">
        <v>#N/A</v>
      </c>
      <c r="P2285" s="499" t="e">
        <v>#N/A</v>
      </c>
      <c r="Q2285" s="499" t="e">
        <v>#N/A</v>
      </c>
      <c r="R2285" s="499" t="e">
        <v>#N/A</v>
      </c>
      <c r="S2285" s="499" t="e">
        <v>#N/A</v>
      </c>
      <c r="T2285" s="499" t="e">
        <v>#N/A</v>
      </c>
      <c r="U2285" s="499" t="e">
        <v>#N/A</v>
      </c>
      <c r="V2285" s="499" t="e">
        <v>#N/A</v>
      </c>
      <c r="W2285" s="499" t="e">
        <v>#N/A</v>
      </c>
    </row>
    <row r="2286" spans="1:23" customFormat="1" x14ac:dyDescent="0.3">
      <c r="A2286" s="225" t="s">
        <v>1626</v>
      </c>
      <c r="B2286" s="496" t="s">
        <v>1345</v>
      </c>
      <c r="C2286" s="496" t="s">
        <v>261</v>
      </c>
      <c r="D2286" s="496" t="s">
        <v>504</v>
      </c>
      <c r="E2286" s="497" t="e">
        <v>#N/A</v>
      </c>
      <c r="F2286" s="498" t="e">
        <v>#N/A</v>
      </c>
      <c r="G2286" s="498" t="e">
        <v>#N/A</v>
      </c>
      <c r="H2286" s="498" t="e">
        <v>#N/A</v>
      </c>
      <c r="I2286" s="498" t="e">
        <v>#N/A</v>
      </c>
      <c r="J2286" s="498" t="e">
        <v>#N/A</v>
      </c>
      <c r="K2286" s="498" t="e">
        <v>#N/A</v>
      </c>
      <c r="L2286" s="498" t="e">
        <v>#N/A</v>
      </c>
      <c r="M2286" s="498" t="e">
        <v>#N/A</v>
      </c>
      <c r="N2286" s="498" t="e">
        <v>#N/A</v>
      </c>
      <c r="O2286" s="499" t="e">
        <v>#N/A</v>
      </c>
      <c r="P2286" s="499" t="e">
        <v>#N/A</v>
      </c>
      <c r="Q2286" s="499" t="e">
        <v>#N/A</v>
      </c>
      <c r="R2286" s="499" t="e">
        <v>#N/A</v>
      </c>
      <c r="S2286" s="499" t="e">
        <v>#N/A</v>
      </c>
      <c r="T2286" s="499" t="e">
        <v>#N/A</v>
      </c>
      <c r="U2286" s="499" t="e">
        <v>#N/A</v>
      </c>
      <c r="V2286" s="499" t="e">
        <v>#N/A</v>
      </c>
      <c r="W2286" s="499" t="e">
        <v>#N/A</v>
      </c>
    </row>
    <row r="2287" spans="1:23" customFormat="1" x14ac:dyDescent="0.3">
      <c r="A2287" s="225" t="s">
        <v>1627</v>
      </c>
      <c r="B2287" s="496" t="s">
        <v>1345</v>
      </c>
      <c r="C2287" s="496" t="s">
        <v>261</v>
      </c>
      <c r="D2287" s="496" t="s">
        <v>506</v>
      </c>
      <c r="E2287" s="497" t="e">
        <v>#N/A</v>
      </c>
      <c r="F2287" s="498" t="e">
        <v>#N/A</v>
      </c>
      <c r="G2287" s="498" t="e">
        <v>#N/A</v>
      </c>
      <c r="H2287" s="498" t="e">
        <v>#N/A</v>
      </c>
      <c r="I2287" s="498" t="e">
        <v>#N/A</v>
      </c>
      <c r="J2287" s="498" t="e">
        <v>#N/A</v>
      </c>
      <c r="K2287" s="498" t="e">
        <v>#N/A</v>
      </c>
      <c r="L2287" s="498" t="e">
        <v>#N/A</v>
      </c>
      <c r="M2287" s="498" t="e">
        <v>#N/A</v>
      </c>
      <c r="N2287" s="498" t="e">
        <v>#N/A</v>
      </c>
      <c r="O2287" s="499" t="e">
        <v>#N/A</v>
      </c>
      <c r="P2287" s="499" t="e">
        <v>#N/A</v>
      </c>
      <c r="Q2287" s="499" t="e">
        <v>#N/A</v>
      </c>
      <c r="R2287" s="499" t="e">
        <v>#N/A</v>
      </c>
      <c r="S2287" s="499" t="e">
        <v>#N/A</v>
      </c>
      <c r="T2287" s="499" t="e">
        <v>#N/A</v>
      </c>
      <c r="U2287" s="499" t="e">
        <v>#N/A</v>
      </c>
      <c r="V2287" s="499" t="e">
        <v>#N/A</v>
      </c>
      <c r="W2287" s="499" t="e">
        <v>#N/A</v>
      </c>
    </row>
    <row r="2288" spans="1:23" customFormat="1" x14ac:dyDescent="0.3">
      <c r="A2288" s="225" t="s">
        <v>1628</v>
      </c>
      <c r="B2288" s="496" t="s">
        <v>1345</v>
      </c>
      <c r="C2288" s="496" t="s">
        <v>261</v>
      </c>
      <c r="D2288" s="496" t="s">
        <v>508</v>
      </c>
      <c r="E2288" s="497" t="e">
        <v>#N/A</v>
      </c>
      <c r="F2288" s="498" t="e">
        <v>#N/A</v>
      </c>
      <c r="G2288" s="498" t="e">
        <v>#N/A</v>
      </c>
      <c r="H2288" s="498" t="e">
        <v>#N/A</v>
      </c>
      <c r="I2288" s="498" t="e">
        <v>#N/A</v>
      </c>
      <c r="J2288" s="498" t="e">
        <v>#N/A</v>
      </c>
      <c r="K2288" s="498" t="e">
        <v>#N/A</v>
      </c>
      <c r="L2288" s="498" t="e">
        <v>#N/A</v>
      </c>
      <c r="M2288" s="498" t="e">
        <v>#N/A</v>
      </c>
      <c r="N2288" s="498" t="e">
        <v>#N/A</v>
      </c>
      <c r="O2288" s="499" t="e">
        <v>#N/A</v>
      </c>
      <c r="P2288" s="499" t="e">
        <v>#N/A</v>
      </c>
      <c r="Q2288" s="499" t="e">
        <v>#N/A</v>
      </c>
      <c r="R2288" s="499" t="e">
        <v>#N/A</v>
      </c>
      <c r="S2288" s="499" t="e">
        <v>#N/A</v>
      </c>
      <c r="T2288" s="499" t="e">
        <v>#N/A</v>
      </c>
      <c r="U2288" s="499" t="e">
        <v>#N/A</v>
      </c>
      <c r="V2288" s="499" t="e">
        <v>#N/A</v>
      </c>
      <c r="W2288" s="499" t="e">
        <v>#N/A</v>
      </c>
    </row>
    <row r="2289" spans="1:23" customFormat="1" x14ac:dyDescent="0.3">
      <c r="A2289" s="225" t="s">
        <v>1629</v>
      </c>
      <c r="B2289" s="496" t="s">
        <v>1345</v>
      </c>
      <c r="C2289" s="496" t="s">
        <v>261</v>
      </c>
      <c r="D2289" s="496" t="s">
        <v>510</v>
      </c>
      <c r="E2289" s="497" t="e">
        <v>#N/A</v>
      </c>
      <c r="F2289" s="498" t="e">
        <v>#N/A</v>
      </c>
      <c r="G2289" s="498" t="e">
        <v>#N/A</v>
      </c>
      <c r="H2289" s="498" t="e">
        <v>#N/A</v>
      </c>
      <c r="I2289" s="498" t="e">
        <v>#N/A</v>
      </c>
      <c r="J2289" s="498" t="e">
        <v>#N/A</v>
      </c>
      <c r="K2289" s="498" t="e">
        <v>#N/A</v>
      </c>
      <c r="L2289" s="498" t="e">
        <v>#N/A</v>
      </c>
      <c r="M2289" s="498" t="e">
        <v>#N/A</v>
      </c>
      <c r="N2289" s="498" t="e">
        <v>#N/A</v>
      </c>
      <c r="O2289" s="499" t="e">
        <v>#N/A</v>
      </c>
      <c r="P2289" s="499" t="e">
        <v>#N/A</v>
      </c>
      <c r="Q2289" s="499" t="e">
        <v>#N/A</v>
      </c>
      <c r="R2289" s="499" t="e">
        <v>#N/A</v>
      </c>
      <c r="S2289" s="499" t="e">
        <v>#N/A</v>
      </c>
      <c r="T2289" s="499" t="e">
        <v>#N/A</v>
      </c>
      <c r="U2289" s="499" t="e">
        <v>#N/A</v>
      </c>
      <c r="V2289" s="499" t="e">
        <v>#N/A</v>
      </c>
      <c r="W2289" s="499" t="e">
        <v>#N/A</v>
      </c>
    </row>
    <row r="2290" spans="1:23" customFormat="1" x14ac:dyDescent="0.3">
      <c r="A2290" s="225" t="s">
        <v>1630</v>
      </c>
      <c r="B2290" s="496" t="s">
        <v>1345</v>
      </c>
      <c r="C2290" s="496" t="s">
        <v>261</v>
      </c>
      <c r="D2290" s="496" t="s">
        <v>512</v>
      </c>
      <c r="E2290" s="497" t="e">
        <v>#N/A</v>
      </c>
      <c r="F2290" s="498" t="e">
        <v>#N/A</v>
      </c>
      <c r="G2290" s="498" t="e">
        <v>#N/A</v>
      </c>
      <c r="H2290" s="498" t="e">
        <v>#N/A</v>
      </c>
      <c r="I2290" s="498" t="e">
        <v>#N/A</v>
      </c>
      <c r="J2290" s="498" t="e">
        <v>#N/A</v>
      </c>
      <c r="K2290" s="498" t="e">
        <v>#N/A</v>
      </c>
      <c r="L2290" s="498" t="e">
        <v>#N/A</v>
      </c>
      <c r="M2290" s="498" t="e">
        <v>#N/A</v>
      </c>
      <c r="N2290" s="498" t="e">
        <v>#N/A</v>
      </c>
      <c r="O2290" s="499" t="e">
        <v>#N/A</v>
      </c>
      <c r="P2290" s="499" t="e">
        <v>#N/A</v>
      </c>
      <c r="Q2290" s="499" t="e">
        <v>#N/A</v>
      </c>
      <c r="R2290" s="499" t="e">
        <v>#N/A</v>
      </c>
      <c r="S2290" s="499" t="e">
        <v>#N/A</v>
      </c>
      <c r="T2290" s="499" t="e">
        <v>#N/A</v>
      </c>
      <c r="U2290" s="499" t="e">
        <v>#N/A</v>
      </c>
      <c r="V2290" s="499" t="e">
        <v>#N/A</v>
      </c>
      <c r="W2290" s="499" t="e">
        <v>#N/A</v>
      </c>
    </row>
    <row r="2291" spans="1:23" customFormat="1" x14ac:dyDescent="0.3">
      <c r="A2291" s="225" t="s">
        <v>1631</v>
      </c>
      <c r="B2291" s="496" t="s">
        <v>1345</v>
      </c>
      <c r="C2291" s="496" t="s">
        <v>261</v>
      </c>
      <c r="D2291" s="496" t="s">
        <v>514</v>
      </c>
      <c r="E2291" s="497" t="e">
        <v>#N/A</v>
      </c>
      <c r="F2291" s="498" t="e">
        <v>#N/A</v>
      </c>
      <c r="G2291" s="498" t="e">
        <v>#N/A</v>
      </c>
      <c r="H2291" s="498" t="e">
        <v>#N/A</v>
      </c>
      <c r="I2291" s="498" t="e">
        <v>#N/A</v>
      </c>
      <c r="J2291" s="498" t="e">
        <v>#N/A</v>
      </c>
      <c r="K2291" s="498" t="e">
        <v>#N/A</v>
      </c>
      <c r="L2291" s="498" t="e">
        <v>#N/A</v>
      </c>
      <c r="M2291" s="498" t="e">
        <v>#N/A</v>
      </c>
      <c r="N2291" s="498" t="e">
        <v>#N/A</v>
      </c>
      <c r="O2291" s="499" t="e">
        <v>#N/A</v>
      </c>
      <c r="P2291" s="499" t="e">
        <v>#N/A</v>
      </c>
      <c r="Q2291" s="499" t="e">
        <v>#N/A</v>
      </c>
      <c r="R2291" s="499" t="e">
        <v>#N/A</v>
      </c>
      <c r="S2291" s="499" t="e">
        <v>#N/A</v>
      </c>
      <c r="T2291" s="499" t="e">
        <v>#N/A</v>
      </c>
      <c r="U2291" s="499" t="e">
        <v>#N/A</v>
      </c>
      <c r="V2291" s="499" t="e">
        <v>#N/A</v>
      </c>
      <c r="W2291" s="499" t="e">
        <v>#N/A</v>
      </c>
    </row>
    <row r="2292" spans="1:23" customFormat="1" x14ac:dyDescent="0.3">
      <c r="A2292" s="225" t="s">
        <v>1632</v>
      </c>
      <c r="B2292" s="496" t="s">
        <v>1345</v>
      </c>
      <c r="C2292" s="496" t="s">
        <v>261</v>
      </c>
      <c r="D2292" s="496" t="s">
        <v>516</v>
      </c>
      <c r="E2292" s="497" t="e">
        <v>#N/A</v>
      </c>
      <c r="F2292" s="498" t="e">
        <v>#N/A</v>
      </c>
      <c r="G2292" s="498" t="e">
        <v>#N/A</v>
      </c>
      <c r="H2292" s="498" t="e">
        <v>#N/A</v>
      </c>
      <c r="I2292" s="498" t="e">
        <v>#N/A</v>
      </c>
      <c r="J2292" s="498" t="e">
        <v>#N/A</v>
      </c>
      <c r="K2292" s="498" t="e">
        <v>#N/A</v>
      </c>
      <c r="L2292" s="498" t="e">
        <v>#N/A</v>
      </c>
      <c r="M2292" s="498" t="e">
        <v>#N/A</v>
      </c>
      <c r="N2292" s="498" t="e">
        <v>#N/A</v>
      </c>
      <c r="O2292" s="499" t="e">
        <v>#N/A</v>
      </c>
      <c r="P2292" s="499" t="e">
        <v>#N/A</v>
      </c>
      <c r="Q2292" s="499" t="e">
        <v>#N/A</v>
      </c>
      <c r="R2292" s="499" t="e">
        <v>#N/A</v>
      </c>
      <c r="S2292" s="499" t="e">
        <v>#N/A</v>
      </c>
      <c r="T2292" s="499" t="e">
        <v>#N/A</v>
      </c>
      <c r="U2292" s="499" t="e">
        <v>#N/A</v>
      </c>
      <c r="V2292" s="499" t="e">
        <v>#N/A</v>
      </c>
      <c r="W2292" s="499" t="e">
        <v>#N/A</v>
      </c>
    </row>
    <row r="2293" spans="1:23" customFormat="1" x14ac:dyDescent="0.3">
      <c r="A2293" s="225" t="s">
        <v>1633</v>
      </c>
      <c r="B2293" s="496" t="s">
        <v>1345</v>
      </c>
      <c r="C2293" s="496" t="s">
        <v>261</v>
      </c>
      <c r="D2293" s="496" t="s">
        <v>518</v>
      </c>
      <c r="E2293" s="497" t="e">
        <v>#N/A</v>
      </c>
      <c r="F2293" s="498" t="e">
        <v>#N/A</v>
      </c>
      <c r="G2293" s="498" t="e">
        <v>#N/A</v>
      </c>
      <c r="H2293" s="498" t="e">
        <v>#N/A</v>
      </c>
      <c r="I2293" s="498" t="e">
        <v>#N/A</v>
      </c>
      <c r="J2293" s="498" t="e">
        <v>#N/A</v>
      </c>
      <c r="K2293" s="498" t="e">
        <v>#N/A</v>
      </c>
      <c r="L2293" s="498" t="e">
        <v>#N/A</v>
      </c>
      <c r="M2293" s="498" t="e">
        <v>#N/A</v>
      </c>
      <c r="N2293" s="498" t="e">
        <v>#N/A</v>
      </c>
      <c r="O2293" s="499" t="e">
        <v>#N/A</v>
      </c>
      <c r="P2293" s="499" t="e">
        <v>#N/A</v>
      </c>
      <c r="Q2293" s="499" t="e">
        <v>#N/A</v>
      </c>
      <c r="R2293" s="499" t="e">
        <v>#N/A</v>
      </c>
      <c r="S2293" s="499" t="e">
        <v>#N/A</v>
      </c>
      <c r="T2293" s="499" t="e">
        <v>#N/A</v>
      </c>
      <c r="U2293" s="499" t="e">
        <v>#N/A</v>
      </c>
      <c r="V2293" s="499" t="e">
        <v>#N/A</v>
      </c>
      <c r="W2293" s="499" t="e">
        <v>#N/A</v>
      </c>
    </row>
    <row r="2294" spans="1:23" customFormat="1" x14ac:dyDescent="0.3">
      <c r="A2294" s="225" t="s">
        <v>1634</v>
      </c>
      <c r="B2294" s="496" t="s">
        <v>1345</v>
      </c>
      <c r="C2294" s="496" t="s">
        <v>261</v>
      </c>
      <c r="D2294" s="496" t="s">
        <v>520</v>
      </c>
      <c r="E2294" s="497" t="e">
        <v>#N/A</v>
      </c>
      <c r="F2294" s="498" t="e">
        <v>#N/A</v>
      </c>
      <c r="G2294" s="498" t="e">
        <v>#N/A</v>
      </c>
      <c r="H2294" s="498" t="e">
        <v>#N/A</v>
      </c>
      <c r="I2294" s="498" t="e">
        <v>#N/A</v>
      </c>
      <c r="J2294" s="498" t="e">
        <v>#N/A</v>
      </c>
      <c r="K2294" s="498" t="e">
        <v>#N/A</v>
      </c>
      <c r="L2294" s="498" t="e">
        <v>#N/A</v>
      </c>
      <c r="M2294" s="498" t="e">
        <v>#N/A</v>
      </c>
      <c r="N2294" s="498" t="e">
        <v>#N/A</v>
      </c>
      <c r="O2294" s="499" t="e">
        <v>#N/A</v>
      </c>
      <c r="P2294" s="499" t="e">
        <v>#N/A</v>
      </c>
      <c r="Q2294" s="499" t="e">
        <v>#N/A</v>
      </c>
      <c r="R2294" s="499" t="e">
        <v>#N/A</v>
      </c>
      <c r="S2294" s="499" t="e">
        <v>#N/A</v>
      </c>
      <c r="T2294" s="499" t="e">
        <v>#N/A</v>
      </c>
      <c r="U2294" s="499" t="e">
        <v>#N/A</v>
      </c>
      <c r="V2294" s="499" t="e">
        <v>#N/A</v>
      </c>
      <c r="W2294" s="499" t="e">
        <v>#N/A</v>
      </c>
    </row>
    <row r="2295" spans="1:23" customFormat="1" x14ac:dyDescent="0.3">
      <c r="A2295" s="225" t="s">
        <v>1635</v>
      </c>
      <c r="B2295" s="496" t="s">
        <v>1345</v>
      </c>
      <c r="C2295" s="496" t="s">
        <v>261</v>
      </c>
      <c r="D2295" s="496" t="s">
        <v>522</v>
      </c>
      <c r="E2295" s="497" t="e">
        <v>#N/A</v>
      </c>
      <c r="F2295" s="498" t="e">
        <v>#N/A</v>
      </c>
      <c r="G2295" s="498" t="e">
        <v>#N/A</v>
      </c>
      <c r="H2295" s="498" t="e">
        <v>#N/A</v>
      </c>
      <c r="I2295" s="498" t="e">
        <v>#N/A</v>
      </c>
      <c r="J2295" s="498" t="e">
        <v>#N/A</v>
      </c>
      <c r="K2295" s="498" t="e">
        <v>#N/A</v>
      </c>
      <c r="L2295" s="498" t="e">
        <v>#N/A</v>
      </c>
      <c r="M2295" s="498" t="e">
        <v>#N/A</v>
      </c>
      <c r="N2295" s="498" t="e">
        <v>#N/A</v>
      </c>
      <c r="O2295" s="499" t="e">
        <v>#N/A</v>
      </c>
      <c r="P2295" s="499" t="e">
        <v>#N/A</v>
      </c>
      <c r="Q2295" s="499" t="e">
        <v>#N/A</v>
      </c>
      <c r="R2295" s="499" t="e">
        <v>#N/A</v>
      </c>
      <c r="S2295" s="499" t="e">
        <v>#N/A</v>
      </c>
      <c r="T2295" s="499" t="e">
        <v>#N/A</v>
      </c>
      <c r="U2295" s="499" t="e">
        <v>#N/A</v>
      </c>
      <c r="V2295" s="499" t="e">
        <v>#N/A</v>
      </c>
      <c r="W2295" s="499" t="e">
        <v>#N/A</v>
      </c>
    </row>
    <row r="2296" spans="1:23" customFormat="1" x14ac:dyDescent="0.3">
      <c r="A2296" s="225" t="s">
        <v>1636</v>
      </c>
      <c r="B2296" s="496" t="s">
        <v>1345</v>
      </c>
      <c r="C2296" s="496" t="s">
        <v>261</v>
      </c>
      <c r="D2296" s="496" t="s">
        <v>524</v>
      </c>
      <c r="E2296" s="497" t="e">
        <v>#N/A</v>
      </c>
      <c r="F2296" s="498" t="e">
        <v>#N/A</v>
      </c>
      <c r="G2296" s="498" t="e">
        <v>#N/A</v>
      </c>
      <c r="H2296" s="498" t="e">
        <v>#N/A</v>
      </c>
      <c r="I2296" s="498" t="e">
        <v>#N/A</v>
      </c>
      <c r="J2296" s="498" t="e">
        <v>#N/A</v>
      </c>
      <c r="K2296" s="498" t="e">
        <v>#N/A</v>
      </c>
      <c r="L2296" s="498" t="e">
        <v>#N/A</v>
      </c>
      <c r="M2296" s="498" t="e">
        <v>#N/A</v>
      </c>
      <c r="N2296" s="498" t="e">
        <v>#N/A</v>
      </c>
      <c r="O2296" s="499" t="e">
        <v>#N/A</v>
      </c>
      <c r="P2296" s="499" t="e">
        <v>#N/A</v>
      </c>
      <c r="Q2296" s="499" t="e">
        <v>#N/A</v>
      </c>
      <c r="R2296" s="499" t="e">
        <v>#N/A</v>
      </c>
      <c r="S2296" s="499" t="e">
        <v>#N/A</v>
      </c>
      <c r="T2296" s="499" t="e">
        <v>#N/A</v>
      </c>
      <c r="U2296" s="499" t="e">
        <v>#N/A</v>
      </c>
      <c r="V2296" s="499" t="e">
        <v>#N/A</v>
      </c>
      <c r="W2296" s="499" t="e">
        <v>#N/A</v>
      </c>
    </row>
    <row r="2297" spans="1:23" customFormat="1" x14ac:dyDescent="0.3">
      <c r="A2297" s="225" t="s">
        <v>1637</v>
      </c>
      <c r="B2297" s="496" t="s">
        <v>1345</v>
      </c>
      <c r="C2297" s="496" t="s">
        <v>261</v>
      </c>
      <c r="D2297" s="496" t="s">
        <v>526</v>
      </c>
      <c r="E2297" s="497" t="e">
        <v>#N/A</v>
      </c>
      <c r="F2297" s="498" t="e">
        <v>#N/A</v>
      </c>
      <c r="G2297" s="498" t="e">
        <v>#N/A</v>
      </c>
      <c r="H2297" s="498" t="e">
        <v>#N/A</v>
      </c>
      <c r="I2297" s="498" t="e">
        <v>#N/A</v>
      </c>
      <c r="J2297" s="498" t="e">
        <v>#N/A</v>
      </c>
      <c r="K2297" s="498" t="e">
        <v>#N/A</v>
      </c>
      <c r="L2297" s="498" t="e">
        <v>#N/A</v>
      </c>
      <c r="M2297" s="498" t="e">
        <v>#N/A</v>
      </c>
      <c r="N2297" s="498" t="e">
        <v>#N/A</v>
      </c>
      <c r="O2297" s="499" t="e">
        <v>#N/A</v>
      </c>
      <c r="P2297" s="499" t="e">
        <v>#N/A</v>
      </c>
      <c r="Q2297" s="499" t="e">
        <v>#N/A</v>
      </c>
      <c r="R2297" s="499" t="e">
        <v>#N/A</v>
      </c>
      <c r="S2297" s="499" t="e">
        <v>#N/A</v>
      </c>
      <c r="T2297" s="499" t="e">
        <v>#N/A</v>
      </c>
      <c r="U2297" s="499" t="e">
        <v>#N/A</v>
      </c>
      <c r="V2297" s="499" t="e">
        <v>#N/A</v>
      </c>
      <c r="W2297" s="499" t="e">
        <v>#N/A</v>
      </c>
    </row>
    <row r="2298" spans="1:23" customFormat="1" x14ac:dyDescent="0.3">
      <c r="A2298" s="225" t="s">
        <v>1638</v>
      </c>
      <c r="B2298" s="496" t="s">
        <v>1345</v>
      </c>
      <c r="C2298" s="496" t="s">
        <v>261</v>
      </c>
      <c r="D2298" s="496" t="s">
        <v>528</v>
      </c>
      <c r="E2298" s="497" t="e">
        <v>#N/A</v>
      </c>
      <c r="F2298" s="498" t="e">
        <v>#N/A</v>
      </c>
      <c r="G2298" s="498" t="e">
        <v>#N/A</v>
      </c>
      <c r="H2298" s="498" t="e">
        <v>#N/A</v>
      </c>
      <c r="I2298" s="498" t="e">
        <v>#N/A</v>
      </c>
      <c r="J2298" s="498" t="e">
        <v>#N/A</v>
      </c>
      <c r="K2298" s="498" t="e">
        <v>#N/A</v>
      </c>
      <c r="L2298" s="498" t="e">
        <v>#N/A</v>
      </c>
      <c r="M2298" s="498" t="e">
        <v>#N/A</v>
      </c>
      <c r="N2298" s="498" t="e">
        <v>#N/A</v>
      </c>
      <c r="O2298" s="499" t="e">
        <v>#N/A</v>
      </c>
      <c r="P2298" s="499" t="e">
        <v>#N/A</v>
      </c>
      <c r="Q2298" s="499" t="e">
        <v>#N/A</v>
      </c>
      <c r="R2298" s="499" t="e">
        <v>#N/A</v>
      </c>
      <c r="S2298" s="499" t="e">
        <v>#N/A</v>
      </c>
      <c r="T2298" s="499" t="e">
        <v>#N/A</v>
      </c>
      <c r="U2298" s="499" t="e">
        <v>#N/A</v>
      </c>
      <c r="V2298" s="499" t="e">
        <v>#N/A</v>
      </c>
      <c r="W2298" s="499" t="e">
        <v>#N/A</v>
      </c>
    </row>
    <row r="2299" spans="1:23" customFormat="1" x14ac:dyDescent="0.3">
      <c r="A2299" s="225" t="s">
        <v>1639</v>
      </c>
      <c r="B2299" s="496" t="s">
        <v>1345</v>
      </c>
      <c r="C2299" s="496" t="s">
        <v>261</v>
      </c>
      <c r="D2299" s="496" t="s">
        <v>530</v>
      </c>
      <c r="E2299" s="497" t="e">
        <v>#N/A</v>
      </c>
      <c r="F2299" s="498" t="e">
        <v>#N/A</v>
      </c>
      <c r="G2299" s="498" t="e">
        <v>#N/A</v>
      </c>
      <c r="H2299" s="498" t="e">
        <v>#N/A</v>
      </c>
      <c r="I2299" s="498" t="e">
        <v>#N/A</v>
      </c>
      <c r="J2299" s="498" t="e">
        <v>#N/A</v>
      </c>
      <c r="K2299" s="498" t="e">
        <v>#N/A</v>
      </c>
      <c r="L2299" s="498" t="e">
        <v>#N/A</v>
      </c>
      <c r="M2299" s="498" t="e">
        <v>#N/A</v>
      </c>
      <c r="N2299" s="498" t="e">
        <v>#N/A</v>
      </c>
      <c r="O2299" s="499" t="e">
        <v>#N/A</v>
      </c>
      <c r="P2299" s="499" t="e">
        <v>#N/A</v>
      </c>
      <c r="Q2299" s="499" t="e">
        <v>#N/A</v>
      </c>
      <c r="R2299" s="499" t="e">
        <v>#N/A</v>
      </c>
      <c r="S2299" s="499" t="e">
        <v>#N/A</v>
      </c>
      <c r="T2299" s="499" t="e">
        <v>#N/A</v>
      </c>
      <c r="U2299" s="499" t="e">
        <v>#N/A</v>
      </c>
      <c r="V2299" s="499" t="e">
        <v>#N/A</v>
      </c>
      <c r="W2299" s="499" t="e">
        <v>#N/A</v>
      </c>
    </row>
    <row r="2300" spans="1:23" customFormat="1" x14ac:dyDescent="0.3">
      <c r="A2300" s="225" t="s">
        <v>1640</v>
      </c>
      <c r="B2300" s="496" t="s">
        <v>1345</v>
      </c>
      <c r="C2300" s="496" t="s">
        <v>261</v>
      </c>
      <c r="D2300" s="496" t="s">
        <v>532</v>
      </c>
      <c r="E2300" s="497" t="e">
        <v>#N/A</v>
      </c>
      <c r="F2300" s="498" t="e">
        <v>#N/A</v>
      </c>
      <c r="G2300" s="498" t="e">
        <v>#N/A</v>
      </c>
      <c r="H2300" s="498" t="e">
        <v>#N/A</v>
      </c>
      <c r="I2300" s="498" t="e">
        <v>#N/A</v>
      </c>
      <c r="J2300" s="498" t="e">
        <v>#N/A</v>
      </c>
      <c r="K2300" s="498" t="e">
        <v>#N/A</v>
      </c>
      <c r="L2300" s="498" t="e">
        <v>#N/A</v>
      </c>
      <c r="M2300" s="498" t="e">
        <v>#N/A</v>
      </c>
      <c r="N2300" s="498" t="e">
        <v>#N/A</v>
      </c>
      <c r="O2300" s="499" t="e">
        <v>#N/A</v>
      </c>
      <c r="P2300" s="499" t="e">
        <v>#N/A</v>
      </c>
      <c r="Q2300" s="499" t="e">
        <v>#N/A</v>
      </c>
      <c r="R2300" s="499" t="e">
        <v>#N/A</v>
      </c>
      <c r="S2300" s="499" t="e">
        <v>#N/A</v>
      </c>
      <c r="T2300" s="499" t="e">
        <v>#N/A</v>
      </c>
      <c r="U2300" s="499" t="e">
        <v>#N/A</v>
      </c>
      <c r="V2300" s="499" t="e">
        <v>#N/A</v>
      </c>
      <c r="W2300" s="499" t="e">
        <v>#N/A</v>
      </c>
    </row>
    <row r="2301" spans="1:23" customFormat="1" x14ac:dyDescent="0.3">
      <c r="A2301" s="225" t="s">
        <v>1641</v>
      </c>
      <c r="B2301" s="496" t="s">
        <v>1345</v>
      </c>
      <c r="C2301" s="496" t="s">
        <v>261</v>
      </c>
      <c r="D2301" s="496" t="s">
        <v>534</v>
      </c>
      <c r="E2301" s="497" t="e">
        <v>#N/A</v>
      </c>
      <c r="F2301" s="498" t="e">
        <v>#N/A</v>
      </c>
      <c r="G2301" s="498" t="e">
        <v>#N/A</v>
      </c>
      <c r="H2301" s="498" t="e">
        <v>#N/A</v>
      </c>
      <c r="I2301" s="498" t="e">
        <v>#N/A</v>
      </c>
      <c r="J2301" s="498" t="e">
        <v>#N/A</v>
      </c>
      <c r="K2301" s="498" t="e">
        <v>#N/A</v>
      </c>
      <c r="L2301" s="498" t="e">
        <v>#N/A</v>
      </c>
      <c r="M2301" s="498" t="e">
        <v>#N/A</v>
      </c>
      <c r="N2301" s="498" t="e">
        <v>#N/A</v>
      </c>
      <c r="O2301" s="499" t="e">
        <v>#N/A</v>
      </c>
      <c r="P2301" s="499" t="e">
        <v>#N/A</v>
      </c>
      <c r="Q2301" s="499" t="e">
        <v>#N/A</v>
      </c>
      <c r="R2301" s="499" t="e">
        <v>#N/A</v>
      </c>
      <c r="S2301" s="499" t="e">
        <v>#N/A</v>
      </c>
      <c r="T2301" s="499" t="e">
        <v>#N/A</v>
      </c>
      <c r="U2301" s="499" t="e">
        <v>#N/A</v>
      </c>
      <c r="V2301" s="499" t="e">
        <v>#N/A</v>
      </c>
      <c r="W2301" s="499" t="e">
        <v>#N/A</v>
      </c>
    </row>
    <row r="2302" spans="1:23" customFormat="1" x14ac:dyDescent="0.3">
      <c r="A2302" s="225" t="s">
        <v>1642</v>
      </c>
      <c r="B2302" s="496" t="s">
        <v>1345</v>
      </c>
      <c r="C2302" s="496" t="s">
        <v>261</v>
      </c>
      <c r="D2302" s="496" t="s">
        <v>536</v>
      </c>
      <c r="E2302" s="497" t="e">
        <v>#N/A</v>
      </c>
      <c r="F2302" s="498" t="e">
        <v>#N/A</v>
      </c>
      <c r="G2302" s="498" t="e">
        <v>#N/A</v>
      </c>
      <c r="H2302" s="498" t="e">
        <v>#N/A</v>
      </c>
      <c r="I2302" s="498" t="e">
        <v>#N/A</v>
      </c>
      <c r="J2302" s="498" t="e">
        <v>#N/A</v>
      </c>
      <c r="K2302" s="498" t="e">
        <v>#N/A</v>
      </c>
      <c r="L2302" s="498" t="e">
        <v>#N/A</v>
      </c>
      <c r="M2302" s="498" t="e">
        <v>#N/A</v>
      </c>
      <c r="N2302" s="498" t="e">
        <v>#N/A</v>
      </c>
      <c r="O2302" s="499" t="e">
        <v>#N/A</v>
      </c>
      <c r="P2302" s="499" t="e">
        <v>#N/A</v>
      </c>
      <c r="Q2302" s="499" t="e">
        <v>#N/A</v>
      </c>
      <c r="R2302" s="499" t="e">
        <v>#N/A</v>
      </c>
      <c r="S2302" s="499" t="e">
        <v>#N/A</v>
      </c>
      <c r="T2302" s="499" t="e">
        <v>#N/A</v>
      </c>
      <c r="U2302" s="499" t="e">
        <v>#N/A</v>
      </c>
      <c r="V2302" s="499" t="e">
        <v>#N/A</v>
      </c>
      <c r="W2302" s="499" t="e">
        <v>#N/A</v>
      </c>
    </row>
    <row r="2303" spans="1:23" customFormat="1" x14ac:dyDescent="0.3">
      <c r="A2303" s="225" t="s">
        <v>1643</v>
      </c>
      <c r="B2303" s="496" t="s">
        <v>1345</v>
      </c>
      <c r="C2303" s="496" t="s">
        <v>261</v>
      </c>
      <c r="D2303" s="496" t="s">
        <v>538</v>
      </c>
      <c r="E2303" s="497" t="e">
        <v>#N/A</v>
      </c>
      <c r="F2303" s="498" t="e">
        <v>#N/A</v>
      </c>
      <c r="G2303" s="498" t="e">
        <v>#N/A</v>
      </c>
      <c r="H2303" s="498" t="e">
        <v>#N/A</v>
      </c>
      <c r="I2303" s="498" t="e">
        <v>#N/A</v>
      </c>
      <c r="J2303" s="498" t="e">
        <v>#N/A</v>
      </c>
      <c r="K2303" s="498" t="e">
        <v>#N/A</v>
      </c>
      <c r="L2303" s="498" t="e">
        <v>#N/A</v>
      </c>
      <c r="M2303" s="498" t="e">
        <v>#N/A</v>
      </c>
      <c r="N2303" s="498" t="e">
        <v>#N/A</v>
      </c>
      <c r="O2303" s="499" t="e">
        <v>#N/A</v>
      </c>
      <c r="P2303" s="499" t="e">
        <v>#N/A</v>
      </c>
      <c r="Q2303" s="499" t="e">
        <v>#N/A</v>
      </c>
      <c r="R2303" s="499" t="e">
        <v>#N/A</v>
      </c>
      <c r="S2303" s="499" t="e">
        <v>#N/A</v>
      </c>
      <c r="T2303" s="499" t="e">
        <v>#N/A</v>
      </c>
      <c r="U2303" s="499" t="e">
        <v>#N/A</v>
      </c>
      <c r="V2303" s="499" t="e">
        <v>#N/A</v>
      </c>
      <c r="W2303" s="499" t="e">
        <v>#N/A</v>
      </c>
    </row>
    <row r="2304" spans="1:23" customFormat="1" x14ac:dyDescent="0.3">
      <c r="A2304" s="225" t="s">
        <v>1644</v>
      </c>
      <c r="B2304" s="496" t="s">
        <v>1345</v>
      </c>
      <c r="C2304" s="496" t="s">
        <v>261</v>
      </c>
      <c r="D2304" s="496" t="s">
        <v>540</v>
      </c>
      <c r="E2304" s="497" t="e">
        <v>#N/A</v>
      </c>
      <c r="F2304" s="498" t="e">
        <v>#N/A</v>
      </c>
      <c r="G2304" s="498" t="e">
        <v>#N/A</v>
      </c>
      <c r="H2304" s="498" t="e">
        <v>#N/A</v>
      </c>
      <c r="I2304" s="498" t="e">
        <v>#N/A</v>
      </c>
      <c r="J2304" s="498" t="e">
        <v>#N/A</v>
      </c>
      <c r="K2304" s="498" t="e">
        <v>#N/A</v>
      </c>
      <c r="L2304" s="498" t="e">
        <v>#N/A</v>
      </c>
      <c r="M2304" s="498" t="e">
        <v>#N/A</v>
      </c>
      <c r="N2304" s="498" t="e">
        <v>#N/A</v>
      </c>
      <c r="O2304" s="499" t="e">
        <v>#N/A</v>
      </c>
      <c r="P2304" s="499" t="e">
        <v>#N/A</v>
      </c>
      <c r="Q2304" s="499" t="e">
        <v>#N/A</v>
      </c>
      <c r="R2304" s="499" t="e">
        <v>#N/A</v>
      </c>
      <c r="S2304" s="499" t="e">
        <v>#N/A</v>
      </c>
      <c r="T2304" s="499" t="e">
        <v>#N/A</v>
      </c>
      <c r="U2304" s="499" t="e">
        <v>#N/A</v>
      </c>
      <c r="V2304" s="499" t="e">
        <v>#N/A</v>
      </c>
      <c r="W2304" s="499" t="e">
        <v>#N/A</v>
      </c>
    </row>
    <row r="2305" spans="1:23" customFormat="1" x14ac:dyDescent="0.3">
      <c r="A2305" s="225" t="s">
        <v>1645</v>
      </c>
      <c r="B2305" s="496" t="s">
        <v>1345</v>
      </c>
      <c r="C2305" s="496" t="s">
        <v>261</v>
      </c>
      <c r="D2305" s="496" t="s">
        <v>542</v>
      </c>
      <c r="E2305" s="497" t="e">
        <v>#N/A</v>
      </c>
      <c r="F2305" s="498" t="e">
        <v>#N/A</v>
      </c>
      <c r="G2305" s="498" t="e">
        <v>#N/A</v>
      </c>
      <c r="H2305" s="498" t="e">
        <v>#N/A</v>
      </c>
      <c r="I2305" s="498" t="e">
        <v>#N/A</v>
      </c>
      <c r="J2305" s="498" t="e">
        <v>#N/A</v>
      </c>
      <c r="K2305" s="498" t="e">
        <v>#N/A</v>
      </c>
      <c r="L2305" s="498" t="e">
        <v>#N/A</v>
      </c>
      <c r="M2305" s="498" t="e">
        <v>#N/A</v>
      </c>
      <c r="N2305" s="498" t="e">
        <v>#N/A</v>
      </c>
      <c r="O2305" s="499" t="e">
        <v>#N/A</v>
      </c>
      <c r="P2305" s="499" t="e">
        <v>#N/A</v>
      </c>
      <c r="Q2305" s="499" t="e">
        <v>#N/A</v>
      </c>
      <c r="R2305" s="499" t="e">
        <v>#N/A</v>
      </c>
      <c r="S2305" s="499" t="e">
        <v>#N/A</v>
      </c>
      <c r="T2305" s="499" t="e">
        <v>#N/A</v>
      </c>
      <c r="U2305" s="499" t="e">
        <v>#N/A</v>
      </c>
      <c r="V2305" s="499" t="e">
        <v>#N/A</v>
      </c>
      <c r="W2305" s="499" t="e">
        <v>#N/A</v>
      </c>
    </row>
    <row r="2306" spans="1:23" customFormat="1" x14ac:dyDescent="0.3">
      <c r="A2306" s="225" t="s">
        <v>1646</v>
      </c>
      <c r="B2306" s="496" t="s">
        <v>1345</v>
      </c>
      <c r="C2306" s="496" t="s">
        <v>261</v>
      </c>
      <c r="D2306" s="496" t="s">
        <v>544</v>
      </c>
      <c r="E2306" s="497" t="e">
        <v>#N/A</v>
      </c>
      <c r="F2306" s="498" t="e">
        <v>#N/A</v>
      </c>
      <c r="G2306" s="498" t="e">
        <v>#N/A</v>
      </c>
      <c r="H2306" s="498" t="e">
        <v>#N/A</v>
      </c>
      <c r="I2306" s="498" t="e">
        <v>#N/A</v>
      </c>
      <c r="J2306" s="498" t="e">
        <v>#N/A</v>
      </c>
      <c r="K2306" s="498" t="e">
        <v>#N/A</v>
      </c>
      <c r="L2306" s="498" t="e">
        <v>#N/A</v>
      </c>
      <c r="M2306" s="498" t="e">
        <v>#N/A</v>
      </c>
      <c r="N2306" s="498" t="e">
        <v>#N/A</v>
      </c>
      <c r="O2306" s="499" t="e">
        <v>#N/A</v>
      </c>
      <c r="P2306" s="499" t="e">
        <v>#N/A</v>
      </c>
      <c r="Q2306" s="499" t="e">
        <v>#N/A</v>
      </c>
      <c r="R2306" s="499" t="e">
        <v>#N/A</v>
      </c>
      <c r="S2306" s="499" t="e">
        <v>#N/A</v>
      </c>
      <c r="T2306" s="499" t="e">
        <v>#N/A</v>
      </c>
      <c r="U2306" s="499" t="e">
        <v>#N/A</v>
      </c>
      <c r="V2306" s="499" t="e">
        <v>#N/A</v>
      </c>
      <c r="W2306" s="499" t="e">
        <v>#N/A</v>
      </c>
    </row>
    <row r="2307" spans="1:23" customFormat="1" x14ac:dyDescent="0.3">
      <c r="A2307" s="225" t="s">
        <v>1647</v>
      </c>
      <c r="B2307" s="496" t="s">
        <v>1345</v>
      </c>
      <c r="C2307" s="496" t="s">
        <v>261</v>
      </c>
      <c r="D2307" s="496" t="s">
        <v>546</v>
      </c>
      <c r="E2307" s="497" t="e">
        <v>#N/A</v>
      </c>
      <c r="F2307" s="498" t="e">
        <v>#N/A</v>
      </c>
      <c r="G2307" s="498" t="e">
        <v>#N/A</v>
      </c>
      <c r="H2307" s="498" t="e">
        <v>#N/A</v>
      </c>
      <c r="I2307" s="498" t="e">
        <v>#N/A</v>
      </c>
      <c r="J2307" s="498" t="e">
        <v>#N/A</v>
      </c>
      <c r="K2307" s="498" t="e">
        <v>#N/A</v>
      </c>
      <c r="L2307" s="498" t="e">
        <v>#N/A</v>
      </c>
      <c r="M2307" s="498" t="e">
        <v>#N/A</v>
      </c>
      <c r="N2307" s="498" t="e">
        <v>#N/A</v>
      </c>
      <c r="O2307" s="499" t="e">
        <v>#N/A</v>
      </c>
      <c r="P2307" s="499" t="e">
        <v>#N/A</v>
      </c>
      <c r="Q2307" s="499" t="e">
        <v>#N/A</v>
      </c>
      <c r="R2307" s="499" t="e">
        <v>#N/A</v>
      </c>
      <c r="S2307" s="499" t="e">
        <v>#N/A</v>
      </c>
      <c r="T2307" s="499" t="e">
        <v>#N/A</v>
      </c>
      <c r="U2307" s="499" t="e">
        <v>#N/A</v>
      </c>
      <c r="V2307" s="499" t="e">
        <v>#N/A</v>
      </c>
      <c r="W2307" s="499" t="e">
        <v>#N/A</v>
      </c>
    </row>
    <row r="2308" spans="1:23" customFormat="1" x14ac:dyDescent="0.3">
      <c r="A2308" s="225" t="s">
        <v>1648</v>
      </c>
      <c r="B2308" s="496" t="s">
        <v>1345</v>
      </c>
      <c r="C2308" s="496" t="s">
        <v>261</v>
      </c>
      <c r="D2308" s="496" t="s">
        <v>548</v>
      </c>
      <c r="E2308" s="497" t="e">
        <v>#N/A</v>
      </c>
      <c r="F2308" s="498" t="e">
        <v>#N/A</v>
      </c>
      <c r="G2308" s="498" t="e">
        <v>#N/A</v>
      </c>
      <c r="H2308" s="498" t="e">
        <v>#N/A</v>
      </c>
      <c r="I2308" s="498" t="e">
        <v>#N/A</v>
      </c>
      <c r="J2308" s="498" t="e">
        <v>#N/A</v>
      </c>
      <c r="K2308" s="498" t="e">
        <v>#N/A</v>
      </c>
      <c r="L2308" s="498" t="e">
        <v>#N/A</v>
      </c>
      <c r="M2308" s="498" t="e">
        <v>#N/A</v>
      </c>
      <c r="N2308" s="498" t="e">
        <v>#N/A</v>
      </c>
      <c r="O2308" s="499" t="e">
        <v>#N/A</v>
      </c>
      <c r="P2308" s="499" t="e">
        <v>#N/A</v>
      </c>
      <c r="Q2308" s="499" t="e">
        <v>#N/A</v>
      </c>
      <c r="R2308" s="499" t="e">
        <v>#N/A</v>
      </c>
      <c r="S2308" s="499" t="e">
        <v>#N/A</v>
      </c>
      <c r="T2308" s="499" t="e">
        <v>#N/A</v>
      </c>
      <c r="U2308" s="499" t="e">
        <v>#N/A</v>
      </c>
      <c r="V2308" s="499" t="e">
        <v>#N/A</v>
      </c>
      <c r="W2308" s="499" t="e">
        <v>#N/A</v>
      </c>
    </row>
    <row r="2309" spans="1:23" customFormat="1" x14ac:dyDescent="0.3">
      <c r="A2309" s="225" t="s">
        <v>1649</v>
      </c>
      <c r="B2309" s="496" t="s">
        <v>1345</v>
      </c>
      <c r="C2309" s="496" t="s">
        <v>261</v>
      </c>
      <c r="D2309" s="496" t="s">
        <v>550</v>
      </c>
      <c r="E2309" s="497" t="e">
        <v>#N/A</v>
      </c>
      <c r="F2309" s="498" t="e">
        <v>#N/A</v>
      </c>
      <c r="G2309" s="498" t="e">
        <v>#N/A</v>
      </c>
      <c r="H2309" s="498" t="e">
        <v>#N/A</v>
      </c>
      <c r="I2309" s="498" t="e">
        <v>#N/A</v>
      </c>
      <c r="J2309" s="498" t="e">
        <v>#N/A</v>
      </c>
      <c r="K2309" s="498" t="e">
        <v>#N/A</v>
      </c>
      <c r="L2309" s="498" t="e">
        <v>#N/A</v>
      </c>
      <c r="M2309" s="498" t="e">
        <v>#N/A</v>
      </c>
      <c r="N2309" s="498" t="e">
        <v>#N/A</v>
      </c>
      <c r="O2309" s="499" t="e">
        <v>#N/A</v>
      </c>
      <c r="P2309" s="499" t="e">
        <v>#N/A</v>
      </c>
      <c r="Q2309" s="499" t="e">
        <v>#N/A</v>
      </c>
      <c r="R2309" s="499" t="e">
        <v>#N/A</v>
      </c>
      <c r="S2309" s="499" t="e">
        <v>#N/A</v>
      </c>
      <c r="T2309" s="499" t="e">
        <v>#N/A</v>
      </c>
      <c r="U2309" s="499" t="e">
        <v>#N/A</v>
      </c>
      <c r="V2309" s="499" t="e">
        <v>#N/A</v>
      </c>
      <c r="W2309" s="499" t="e">
        <v>#N/A</v>
      </c>
    </row>
    <row r="2310" spans="1:23" customFormat="1" x14ac:dyDescent="0.3">
      <c r="A2310" s="225" t="s">
        <v>1650</v>
      </c>
      <c r="B2310" s="496" t="s">
        <v>1345</v>
      </c>
      <c r="C2310" s="496" t="s">
        <v>261</v>
      </c>
      <c r="D2310" s="496" t="s">
        <v>552</v>
      </c>
      <c r="E2310" s="497" t="e">
        <v>#N/A</v>
      </c>
      <c r="F2310" s="498" t="e">
        <v>#N/A</v>
      </c>
      <c r="G2310" s="498" t="e">
        <v>#N/A</v>
      </c>
      <c r="H2310" s="498" t="e">
        <v>#N/A</v>
      </c>
      <c r="I2310" s="498" t="e">
        <v>#N/A</v>
      </c>
      <c r="J2310" s="498" t="e">
        <v>#N/A</v>
      </c>
      <c r="K2310" s="498" t="e">
        <v>#N/A</v>
      </c>
      <c r="L2310" s="498" t="e">
        <v>#N/A</v>
      </c>
      <c r="M2310" s="498" t="e">
        <v>#N/A</v>
      </c>
      <c r="N2310" s="498" t="e">
        <v>#N/A</v>
      </c>
      <c r="O2310" s="499" t="e">
        <v>#N/A</v>
      </c>
      <c r="P2310" s="499" t="e">
        <v>#N/A</v>
      </c>
      <c r="Q2310" s="499" t="e">
        <v>#N/A</v>
      </c>
      <c r="R2310" s="499" t="e">
        <v>#N/A</v>
      </c>
      <c r="S2310" s="499" t="e">
        <v>#N/A</v>
      </c>
      <c r="T2310" s="499" t="e">
        <v>#N/A</v>
      </c>
      <c r="U2310" s="499" t="e">
        <v>#N/A</v>
      </c>
      <c r="V2310" s="499" t="e">
        <v>#N/A</v>
      </c>
      <c r="W2310" s="499" t="e">
        <v>#N/A</v>
      </c>
    </row>
    <row r="2311" spans="1:23" customFormat="1" x14ac:dyDescent="0.3">
      <c r="A2311" s="225" t="s">
        <v>1651</v>
      </c>
      <c r="B2311" s="496" t="s">
        <v>1345</v>
      </c>
      <c r="C2311" s="496" t="s">
        <v>261</v>
      </c>
      <c r="D2311" s="496" t="s">
        <v>554</v>
      </c>
      <c r="E2311" s="497" t="e">
        <v>#N/A</v>
      </c>
      <c r="F2311" s="498" t="e">
        <v>#N/A</v>
      </c>
      <c r="G2311" s="498" t="e">
        <v>#N/A</v>
      </c>
      <c r="H2311" s="498" t="e">
        <v>#N/A</v>
      </c>
      <c r="I2311" s="498" t="e">
        <v>#N/A</v>
      </c>
      <c r="J2311" s="498" t="e">
        <v>#N/A</v>
      </c>
      <c r="K2311" s="498" t="e">
        <v>#N/A</v>
      </c>
      <c r="L2311" s="498" t="e">
        <v>#N/A</v>
      </c>
      <c r="M2311" s="498" t="e">
        <v>#N/A</v>
      </c>
      <c r="N2311" s="498" t="e">
        <v>#N/A</v>
      </c>
      <c r="O2311" s="499" t="e">
        <v>#N/A</v>
      </c>
      <c r="P2311" s="499" t="e">
        <v>#N/A</v>
      </c>
      <c r="Q2311" s="499" t="e">
        <v>#N/A</v>
      </c>
      <c r="R2311" s="499" t="e">
        <v>#N/A</v>
      </c>
      <c r="S2311" s="499" t="e">
        <v>#N/A</v>
      </c>
      <c r="T2311" s="499" t="e">
        <v>#N/A</v>
      </c>
      <c r="U2311" s="499" t="e">
        <v>#N/A</v>
      </c>
      <c r="V2311" s="499" t="e">
        <v>#N/A</v>
      </c>
      <c r="W2311" s="499" t="e">
        <v>#N/A</v>
      </c>
    </row>
    <row r="2312" spans="1:23" customFormat="1" x14ac:dyDescent="0.3">
      <c r="A2312" s="225" t="s">
        <v>1652</v>
      </c>
      <c r="B2312" s="496" t="s">
        <v>1345</v>
      </c>
      <c r="C2312" s="496" t="s">
        <v>261</v>
      </c>
      <c r="D2312" s="496" t="s">
        <v>556</v>
      </c>
      <c r="E2312" s="497" t="e">
        <v>#N/A</v>
      </c>
      <c r="F2312" s="498" t="e">
        <v>#N/A</v>
      </c>
      <c r="G2312" s="498" t="e">
        <v>#N/A</v>
      </c>
      <c r="H2312" s="498" t="e">
        <v>#N/A</v>
      </c>
      <c r="I2312" s="498" t="e">
        <v>#N/A</v>
      </c>
      <c r="J2312" s="498" t="e">
        <v>#N/A</v>
      </c>
      <c r="K2312" s="498" t="e">
        <v>#N/A</v>
      </c>
      <c r="L2312" s="498" t="e">
        <v>#N/A</v>
      </c>
      <c r="M2312" s="498" t="e">
        <v>#N/A</v>
      </c>
      <c r="N2312" s="498" t="e">
        <v>#N/A</v>
      </c>
      <c r="O2312" s="499" t="e">
        <v>#N/A</v>
      </c>
      <c r="P2312" s="499" t="e">
        <v>#N/A</v>
      </c>
      <c r="Q2312" s="499" t="e">
        <v>#N/A</v>
      </c>
      <c r="R2312" s="499" t="e">
        <v>#N/A</v>
      </c>
      <c r="S2312" s="499" t="e">
        <v>#N/A</v>
      </c>
      <c r="T2312" s="499" t="e">
        <v>#N/A</v>
      </c>
      <c r="U2312" s="499" t="e">
        <v>#N/A</v>
      </c>
      <c r="V2312" s="499" t="e">
        <v>#N/A</v>
      </c>
      <c r="W2312" s="499" t="e">
        <v>#N/A</v>
      </c>
    </row>
    <row r="2313" spans="1:23" customFormat="1" x14ac:dyDescent="0.3">
      <c r="A2313" s="225" t="s">
        <v>1653</v>
      </c>
      <c r="B2313" s="496" t="s">
        <v>1345</v>
      </c>
      <c r="C2313" s="496" t="s">
        <v>261</v>
      </c>
      <c r="D2313" s="496" t="s">
        <v>558</v>
      </c>
      <c r="E2313" s="497" t="e">
        <v>#N/A</v>
      </c>
      <c r="F2313" s="498" t="e">
        <v>#N/A</v>
      </c>
      <c r="G2313" s="498" t="e">
        <v>#N/A</v>
      </c>
      <c r="H2313" s="498" t="e">
        <v>#N/A</v>
      </c>
      <c r="I2313" s="498" t="e">
        <v>#N/A</v>
      </c>
      <c r="J2313" s="498" t="e">
        <v>#N/A</v>
      </c>
      <c r="K2313" s="498" t="e">
        <v>#N/A</v>
      </c>
      <c r="L2313" s="498" t="e">
        <v>#N/A</v>
      </c>
      <c r="M2313" s="498" t="e">
        <v>#N/A</v>
      </c>
      <c r="N2313" s="498" t="e">
        <v>#N/A</v>
      </c>
      <c r="O2313" s="499" t="e">
        <v>#N/A</v>
      </c>
      <c r="P2313" s="499" t="e">
        <v>#N/A</v>
      </c>
      <c r="Q2313" s="499" t="e">
        <v>#N/A</v>
      </c>
      <c r="R2313" s="499" t="e">
        <v>#N/A</v>
      </c>
      <c r="S2313" s="499" t="e">
        <v>#N/A</v>
      </c>
      <c r="T2313" s="499" t="e">
        <v>#N/A</v>
      </c>
      <c r="U2313" s="499" t="e">
        <v>#N/A</v>
      </c>
      <c r="V2313" s="499" t="e">
        <v>#N/A</v>
      </c>
      <c r="W2313" s="499" t="e">
        <v>#N/A</v>
      </c>
    </row>
    <row r="2314" spans="1:23" customFormat="1" x14ac:dyDescent="0.3">
      <c r="A2314" s="225" t="s">
        <v>1654</v>
      </c>
      <c r="B2314" s="496" t="s">
        <v>1345</v>
      </c>
      <c r="C2314" s="496" t="s">
        <v>831</v>
      </c>
      <c r="D2314" s="496" t="s">
        <v>832</v>
      </c>
      <c r="E2314" s="497" t="e">
        <v>#N/A</v>
      </c>
      <c r="F2314" s="498" t="e">
        <v>#N/A</v>
      </c>
      <c r="G2314" s="498" t="e">
        <v>#N/A</v>
      </c>
      <c r="H2314" s="498" t="e">
        <v>#N/A</v>
      </c>
      <c r="I2314" s="498" t="e">
        <v>#N/A</v>
      </c>
      <c r="J2314" s="498" t="e">
        <v>#N/A</v>
      </c>
      <c r="K2314" s="498" t="e">
        <v>#N/A</v>
      </c>
      <c r="L2314" s="498" t="e">
        <v>#N/A</v>
      </c>
      <c r="M2314" s="498" t="e">
        <v>#N/A</v>
      </c>
      <c r="N2314" s="498" t="e">
        <v>#N/A</v>
      </c>
      <c r="O2314" s="499" t="e">
        <v>#N/A</v>
      </c>
      <c r="P2314" s="499" t="e">
        <v>#N/A</v>
      </c>
      <c r="Q2314" s="499" t="e">
        <v>#N/A</v>
      </c>
      <c r="R2314" s="499" t="e">
        <v>#N/A</v>
      </c>
      <c r="S2314" s="499" t="e">
        <v>#N/A</v>
      </c>
      <c r="T2314" s="499" t="e">
        <v>#N/A</v>
      </c>
      <c r="U2314" s="499" t="e">
        <v>#N/A</v>
      </c>
      <c r="V2314" s="499" t="e">
        <v>#N/A</v>
      </c>
      <c r="W2314" s="499" t="e">
        <v>#N/A</v>
      </c>
    </row>
    <row r="2315" spans="1:23" customFormat="1" x14ac:dyDescent="0.3">
      <c r="A2315" s="225" t="s">
        <v>1655</v>
      </c>
      <c r="B2315" s="496" t="s">
        <v>1345</v>
      </c>
      <c r="C2315" s="496" t="s">
        <v>831</v>
      </c>
      <c r="D2315" s="496" t="s">
        <v>500</v>
      </c>
      <c r="E2315" s="497" t="e">
        <v>#N/A</v>
      </c>
      <c r="F2315" s="498" t="e">
        <v>#N/A</v>
      </c>
      <c r="G2315" s="498" t="e">
        <v>#N/A</v>
      </c>
      <c r="H2315" s="498" t="e">
        <v>#N/A</v>
      </c>
      <c r="I2315" s="498" t="e">
        <v>#N/A</v>
      </c>
      <c r="J2315" s="498" t="e">
        <v>#N/A</v>
      </c>
      <c r="K2315" s="498" t="e">
        <v>#N/A</v>
      </c>
      <c r="L2315" s="498" t="e">
        <v>#N/A</v>
      </c>
      <c r="M2315" s="498" t="e">
        <v>#N/A</v>
      </c>
      <c r="N2315" s="498" t="e">
        <v>#N/A</v>
      </c>
      <c r="O2315" s="499" t="e">
        <v>#N/A</v>
      </c>
      <c r="P2315" s="499" t="e">
        <v>#N/A</v>
      </c>
      <c r="Q2315" s="499" t="e">
        <v>#N/A</v>
      </c>
      <c r="R2315" s="499" t="e">
        <v>#N/A</v>
      </c>
      <c r="S2315" s="499" t="e">
        <v>#N/A</v>
      </c>
      <c r="T2315" s="499" t="e">
        <v>#N/A</v>
      </c>
      <c r="U2315" s="499" t="e">
        <v>#N/A</v>
      </c>
      <c r="V2315" s="499" t="e">
        <v>#N/A</v>
      </c>
      <c r="W2315" s="499" t="e">
        <v>#N/A</v>
      </c>
    </row>
    <row r="2316" spans="1:23" customFormat="1" x14ac:dyDescent="0.3">
      <c r="A2316" s="225" t="s">
        <v>1656</v>
      </c>
      <c r="B2316" s="496" t="s">
        <v>1345</v>
      </c>
      <c r="C2316" s="496" t="s">
        <v>831</v>
      </c>
      <c r="D2316" s="496" t="s">
        <v>502</v>
      </c>
      <c r="E2316" s="497" t="e">
        <v>#N/A</v>
      </c>
      <c r="F2316" s="498" t="e">
        <v>#N/A</v>
      </c>
      <c r="G2316" s="498" t="e">
        <v>#N/A</v>
      </c>
      <c r="H2316" s="498" t="e">
        <v>#N/A</v>
      </c>
      <c r="I2316" s="498" t="e">
        <v>#N/A</v>
      </c>
      <c r="J2316" s="498" t="e">
        <v>#N/A</v>
      </c>
      <c r="K2316" s="498" t="e">
        <v>#N/A</v>
      </c>
      <c r="L2316" s="498" t="e">
        <v>#N/A</v>
      </c>
      <c r="M2316" s="498" t="e">
        <v>#N/A</v>
      </c>
      <c r="N2316" s="498" t="e">
        <v>#N/A</v>
      </c>
      <c r="O2316" s="499" t="e">
        <v>#N/A</v>
      </c>
      <c r="P2316" s="499" t="e">
        <v>#N/A</v>
      </c>
      <c r="Q2316" s="499" t="e">
        <v>#N/A</v>
      </c>
      <c r="R2316" s="499" t="e">
        <v>#N/A</v>
      </c>
      <c r="S2316" s="499" t="e">
        <v>#N/A</v>
      </c>
      <c r="T2316" s="499" t="e">
        <v>#N/A</v>
      </c>
      <c r="U2316" s="499" t="e">
        <v>#N/A</v>
      </c>
      <c r="V2316" s="499" t="e">
        <v>#N/A</v>
      </c>
      <c r="W2316" s="499" t="e">
        <v>#N/A</v>
      </c>
    </row>
    <row r="2317" spans="1:23" customFormat="1" x14ac:dyDescent="0.3">
      <c r="A2317" s="225" t="s">
        <v>1657</v>
      </c>
      <c r="B2317" s="496" t="s">
        <v>1345</v>
      </c>
      <c r="C2317" s="496" t="s">
        <v>831</v>
      </c>
      <c r="D2317" s="496" t="s">
        <v>504</v>
      </c>
      <c r="E2317" s="497" t="e">
        <v>#N/A</v>
      </c>
      <c r="F2317" s="498" t="e">
        <v>#N/A</v>
      </c>
      <c r="G2317" s="498" t="e">
        <v>#N/A</v>
      </c>
      <c r="H2317" s="498" t="e">
        <v>#N/A</v>
      </c>
      <c r="I2317" s="498" t="e">
        <v>#N/A</v>
      </c>
      <c r="J2317" s="498" t="e">
        <v>#N/A</v>
      </c>
      <c r="K2317" s="498" t="e">
        <v>#N/A</v>
      </c>
      <c r="L2317" s="498" t="e">
        <v>#N/A</v>
      </c>
      <c r="M2317" s="498" t="e">
        <v>#N/A</v>
      </c>
      <c r="N2317" s="498" t="e">
        <v>#N/A</v>
      </c>
      <c r="O2317" s="499" t="e">
        <v>#N/A</v>
      </c>
      <c r="P2317" s="499" t="e">
        <v>#N/A</v>
      </c>
      <c r="Q2317" s="499" t="e">
        <v>#N/A</v>
      </c>
      <c r="R2317" s="499" t="e">
        <v>#N/A</v>
      </c>
      <c r="S2317" s="499" t="e">
        <v>#N/A</v>
      </c>
      <c r="T2317" s="499" t="e">
        <v>#N/A</v>
      </c>
      <c r="U2317" s="499" t="e">
        <v>#N/A</v>
      </c>
      <c r="V2317" s="499" t="e">
        <v>#N/A</v>
      </c>
      <c r="W2317" s="499" t="e">
        <v>#N/A</v>
      </c>
    </row>
    <row r="2318" spans="1:23" customFormat="1" x14ac:dyDescent="0.3">
      <c r="A2318" s="225" t="s">
        <v>1658</v>
      </c>
      <c r="B2318" s="496" t="s">
        <v>1345</v>
      </c>
      <c r="C2318" s="496" t="s">
        <v>831</v>
      </c>
      <c r="D2318" s="496" t="s">
        <v>506</v>
      </c>
      <c r="E2318" s="497" t="e">
        <v>#N/A</v>
      </c>
      <c r="F2318" s="498" t="e">
        <v>#N/A</v>
      </c>
      <c r="G2318" s="498" t="e">
        <v>#N/A</v>
      </c>
      <c r="H2318" s="498" t="e">
        <v>#N/A</v>
      </c>
      <c r="I2318" s="498" t="e">
        <v>#N/A</v>
      </c>
      <c r="J2318" s="498" t="e">
        <v>#N/A</v>
      </c>
      <c r="K2318" s="498" t="e">
        <v>#N/A</v>
      </c>
      <c r="L2318" s="498" t="e">
        <v>#N/A</v>
      </c>
      <c r="M2318" s="498" t="e">
        <v>#N/A</v>
      </c>
      <c r="N2318" s="498" t="e">
        <v>#N/A</v>
      </c>
      <c r="O2318" s="499" t="e">
        <v>#N/A</v>
      </c>
      <c r="P2318" s="499" t="e">
        <v>#N/A</v>
      </c>
      <c r="Q2318" s="499" t="e">
        <v>#N/A</v>
      </c>
      <c r="R2318" s="499" t="e">
        <v>#N/A</v>
      </c>
      <c r="S2318" s="499" t="e">
        <v>#N/A</v>
      </c>
      <c r="T2318" s="499" t="e">
        <v>#N/A</v>
      </c>
      <c r="U2318" s="499" t="e">
        <v>#N/A</v>
      </c>
      <c r="V2318" s="499" t="e">
        <v>#N/A</v>
      </c>
      <c r="W2318" s="499" t="e">
        <v>#N/A</v>
      </c>
    </row>
    <row r="2319" spans="1:23" customFormat="1" x14ac:dyDescent="0.3">
      <c r="A2319" s="225" t="s">
        <v>1659</v>
      </c>
      <c r="B2319" s="496" t="s">
        <v>1345</v>
      </c>
      <c r="C2319" s="496" t="s">
        <v>831</v>
      </c>
      <c r="D2319" s="496" t="s">
        <v>508</v>
      </c>
      <c r="E2319" s="497" t="e">
        <v>#N/A</v>
      </c>
      <c r="F2319" s="498" t="e">
        <v>#N/A</v>
      </c>
      <c r="G2319" s="498" t="e">
        <v>#N/A</v>
      </c>
      <c r="H2319" s="498" t="e">
        <v>#N/A</v>
      </c>
      <c r="I2319" s="498" t="e">
        <v>#N/A</v>
      </c>
      <c r="J2319" s="498" t="e">
        <v>#N/A</v>
      </c>
      <c r="K2319" s="498" t="e">
        <v>#N/A</v>
      </c>
      <c r="L2319" s="498" t="e">
        <v>#N/A</v>
      </c>
      <c r="M2319" s="498" t="e">
        <v>#N/A</v>
      </c>
      <c r="N2319" s="498" t="e">
        <v>#N/A</v>
      </c>
      <c r="O2319" s="499" t="e">
        <v>#N/A</v>
      </c>
      <c r="P2319" s="499" t="e">
        <v>#N/A</v>
      </c>
      <c r="Q2319" s="499" t="e">
        <v>#N/A</v>
      </c>
      <c r="R2319" s="499" t="e">
        <v>#N/A</v>
      </c>
      <c r="S2319" s="499" t="e">
        <v>#N/A</v>
      </c>
      <c r="T2319" s="499" t="e">
        <v>#N/A</v>
      </c>
      <c r="U2319" s="499" t="e">
        <v>#N/A</v>
      </c>
      <c r="V2319" s="499" t="e">
        <v>#N/A</v>
      </c>
      <c r="W2319" s="499" t="e">
        <v>#N/A</v>
      </c>
    </row>
    <row r="2320" spans="1:23" customFormat="1" x14ac:dyDescent="0.3">
      <c r="A2320" s="225" t="s">
        <v>1660</v>
      </c>
      <c r="B2320" s="496" t="s">
        <v>1345</v>
      </c>
      <c r="C2320" s="496" t="s">
        <v>831</v>
      </c>
      <c r="D2320" s="496" t="s">
        <v>510</v>
      </c>
      <c r="E2320" s="497" t="e">
        <v>#N/A</v>
      </c>
      <c r="F2320" s="498" t="e">
        <v>#N/A</v>
      </c>
      <c r="G2320" s="498" t="e">
        <v>#N/A</v>
      </c>
      <c r="H2320" s="498" t="e">
        <v>#N/A</v>
      </c>
      <c r="I2320" s="498" t="e">
        <v>#N/A</v>
      </c>
      <c r="J2320" s="498" t="e">
        <v>#N/A</v>
      </c>
      <c r="K2320" s="498" t="e">
        <v>#N/A</v>
      </c>
      <c r="L2320" s="498" t="e">
        <v>#N/A</v>
      </c>
      <c r="M2320" s="498" t="e">
        <v>#N/A</v>
      </c>
      <c r="N2320" s="498" t="e">
        <v>#N/A</v>
      </c>
      <c r="O2320" s="499" t="e">
        <v>#N/A</v>
      </c>
      <c r="P2320" s="499" t="e">
        <v>#N/A</v>
      </c>
      <c r="Q2320" s="499" t="e">
        <v>#N/A</v>
      </c>
      <c r="R2320" s="499" t="e">
        <v>#N/A</v>
      </c>
      <c r="S2320" s="499" t="e">
        <v>#N/A</v>
      </c>
      <c r="T2320" s="499" t="e">
        <v>#N/A</v>
      </c>
      <c r="U2320" s="499" t="e">
        <v>#N/A</v>
      </c>
      <c r="V2320" s="499" t="e">
        <v>#N/A</v>
      </c>
      <c r="W2320" s="499" t="e">
        <v>#N/A</v>
      </c>
    </row>
    <row r="2321" spans="1:23" customFormat="1" x14ac:dyDescent="0.3">
      <c r="A2321" s="225" t="s">
        <v>1661</v>
      </c>
      <c r="B2321" s="496" t="s">
        <v>1345</v>
      </c>
      <c r="C2321" s="496" t="s">
        <v>831</v>
      </c>
      <c r="D2321" s="496" t="s">
        <v>512</v>
      </c>
      <c r="E2321" s="497" t="e">
        <v>#N/A</v>
      </c>
      <c r="F2321" s="498" t="e">
        <v>#N/A</v>
      </c>
      <c r="G2321" s="498" t="e">
        <v>#N/A</v>
      </c>
      <c r="H2321" s="498" t="e">
        <v>#N/A</v>
      </c>
      <c r="I2321" s="498" t="e">
        <v>#N/A</v>
      </c>
      <c r="J2321" s="498" t="e">
        <v>#N/A</v>
      </c>
      <c r="K2321" s="498" t="e">
        <v>#N/A</v>
      </c>
      <c r="L2321" s="498" t="e">
        <v>#N/A</v>
      </c>
      <c r="M2321" s="498" t="e">
        <v>#N/A</v>
      </c>
      <c r="N2321" s="498" t="e">
        <v>#N/A</v>
      </c>
      <c r="O2321" s="499" t="e">
        <v>#N/A</v>
      </c>
      <c r="P2321" s="499" t="e">
        <v>#N/A</v>
      </c>
      <c r="Q2321" s="499" t="e">
        <v>#N/A</v>
      </c>
      <c r="R2321" s="499" t="e">
        <v>#N/A</v>
      </c>
      <c r="S2321" s="499" t="e">
        <v>#N/A</v>
      </c>
      <c r="T2321" s="499" t="e">
        <v>#N/A</v>
      </c>
      <c r="U2321" s="499" t="e">
        <v>#N/A</v>
      </c>
      <c r="V2321" s="499" t="e">
        <v>#N/A</v>
      </c>
      <c r="W2321" s="499" t="e">
        <v>#N/A</v>
      </c>
    </row>
    <row r="2322" spans="1:23" customFormat="1" x14ac:dyDescent="0.3">
      <c r="A2322" s="225" t="s">
        <v>1662</v>
      </c>
      <c r="B2322" s="496" t="s">
        <v>1345</v>
      </c>
      <c r="C2322" s="496" t="s">
        <v>831</v>
      </c>
      <c r="D2322" s="496" t="s">
        <v>514</v>
      </c>
      <c r="E2322" s="497" t="e">
        <v>#N/A</v>
      </c>
      <c r="F2322" s="498" t="e">
        <v>#N/A</v>
      </c>
      <c r="G2322" s="498" t="e">
        <v>#N/A</v>
      </c>
      <c r="H2322" s="498" t="e">
        <v>#N/A</v>
      </c>
      <c r="I2322" s="498" t="e">
        <v>#N/A</v>
      </c>
      <c r="J2322" s="498" t="e">
        <v>#N/A</v>
      </c>
      <c r="K2322" s="498" t="e">
        <v>#N/A</v>
      </c>
      <c r="L2322" s="498" t="e">
        <v>#N/A</v>
      </c>
      <c r="M2322" s="498" t="e">
        <v>#N/A</v>
      </c>
      <c r="N2322" s="498" t="e">
        <v>#N/A</v>
      </c>
      <c r="O2322" s="499" t="e">
        <v>#N/A</v>
      </c>
      <c r="P2322" s="499" t="e">
        <v>#N/A</v>
      </c>
      <c r="Q2322" s="499" t="e">
        <v>#N/A</v>
      </c>
      <c r="R2322" s="499" t="e">
        <v>#N/A</v>
      </c>
      <c r="S2322" s="499" t="e">
        <v>#N/A</v>
      </c>
      <c r="T2322" s="499" t="e">
        <v>#N/A</v>
      </c>
      <c r="U2322" s="499" t="e">
        <v>#N/A</v>
      </c>
      <c r="V2322" s="499" t="e">
        <v>#N/A</v>
      </c>
      <c r="W2322" s="499" t="e">
        <v>#N/A</v>
      </c>
    </row>
    <row r="2323" spans="1:23" customFormat="1" x14ac:dyDescent="0.3">
      <c r="A2323" s="225" t="s">
        <v>1663</v>
      </c>
      <c r="B2323" s="496" t="s">
        <v>1345</v>
      </c>
      <c r="C2323" s="496" t="s">
        <v>831</v>
      </c>
      <c r="D2323" s="496" t="s">
        <v>516</v>
      </c>
      <c r="E2323" s="497" t="e">
        <v>#N/A</v>
      </c>
      <c r="F2323" s="498" t="e">
        <v>#N/A</v>
      </c>
      <c r="G2323" s="498" t="e">
        <v>#N/A</v>
      </c>
      <c r="H2323" s="498" t="e">
        <v>#N/A</v>
      </c>
      <c r="I2323" s="498" t="e">
        <v>#N/A</v>
      </c>
      <c r="J2323" s="498" t="e">
        <v>#N/A</v>
      </c>
      <c r="K2323" s="498" t="e">
        <v>#N/A</v>
      </c>
      <c r="L2323" s="498" t="e">
        <v>#N/A</v>
      </c>
      <c r="M2323" s="498" t="e">
        <v>#N/A</v>
      </c>
      <c r="N2323" s="498" t="e">
        <v>#N/A</v>
      </c>
      <c r="O2323" s="499" t="e">
        <v>#N/A</v>
      </c>
      <c r="P2323" s="499" t="e">
        <v>#N/A</v>
      </c>
      <c r="Q2323" s="499" t="e">
        <v>#N/A</v>
      </c>
      <c r="R2323" s="499" t="e">
        <v>#N/A</v>
      </c>
      <c r="S2323" s="499" t="e">
        <v>#N/A</v>
      </c>
      <c r="T2323" s="499" t="e">
        <v>#N/A</v>
      </c>
      <c r="U2323" s="499" t="e">
        <v>#N/A</v>
      </c>
      <c r="V2323" s="499" t="e">
        <v>#N/A</v>
      </c>
      <c r="W2323" s="499" t="e">
        <v>#N/A</v>
      </c>
    </row>
    <row r="2324" spans="1:23" customFormat="1" x14ac:dyDescent="0.3">
      <c r="A2324" s="225" t="s">
        <v>1664</v>
      </c>
      <c r="B2324" s="496" t="s">
        <v>1345</v>
      </c>
      <c r="C2324" s="496" t="s">
        <v>831</v>
      </c>
      <c r="D2324" s="496" t="s">
        <v>518</v>
      </c>
      <c r="E2324" s="497" t="e">
        <v>#N/A</v>
      </c>
      <c r="F2324" s="498" t="e">
        <v>#N/A</v>
      </c>
      <c r="G2324" s="498" t="e">
        <v>#N/A</v>
      </c>
      <c r="H2324" s="498" t="e">
        <v>#N/A</v>
      </c>
      <c r="I2324" s="498" t="e">
        <v>#N/A</v>
      </c>
      <c r="J2324" s="498" t="e">
        <v>#N/A</v>
      </c>
      <c r="K2324" s="498" t="e">
        <v>#N/A</v>
      </c>
      <c r="L2324" s="498" t="e">
        <v>#N/A</v>
      </c>
      <c r="M2324" s="498" t="e">
        <v>#N/A</v>
      </c>
      <c r="N2324" s="498" t="e">
        <v>#N/A</v>
      </c>
      <c r="O2324" s="499" t="e">
        <v>#N/A</v>
      </c>
      <c r="P2324" s="499" t="e">
        <v>#N/A</v>
      </c>
      <c r="Q2324" s="499" t="e">
        <v>#N/A</v>
      </c>
      <c r="R2324" s="499" t="e">
        <v>#N/A</v>
      </c>
      <c r="S2324" s="499" t="e">
        <v>#N/A</v>
      </c>
      <c r="T2324" s="499" t="e">
        <v>#N/A</v>
      </c>
      <c r="U2324" s="499" t="e">
        <v>#N/A</v>
      </c>
      <c r="V2324" s="499" t="e">
        <v>#N/A</v>
      </c>
      <c r="W2324" s="499" t="e">
        <v>#N/A</v>
      </c>
    </row>
    <row r="2325" spans="1:23" customFormat="1" x14ac:dyDescent="0.3">
      <c r="A2325" s="225" t="s">
        <v>1665</v>
      </c>
      <c r="B2325" s="496" t="s">
        <v>1345</v>
      </c>
      <c r="C2325" s="496" t="s">
        <v>831</v>
      </c>
      <c r="D2325" s="496" t="s">
        <v>520</v>
      </c>
      <c r="E2325" s="497" t="e">
        <v>#N/A</v>
      </c>
      <c r="F2325" s="498" t="e">
        <v>#N/A</v>
      </c>
      <c r="G2325" s="498" t="e">
        <v>#N/A</v>
      </c>
      <c r="H2325" s="498" t="e">
        <v>#N/A</v>
      </c>
      <c r="I2325" s="498" t="e">
        <v>#N/A</v>
      </c>
      <c r="J2325" s="498" t="e">
        <v>#N/A</v>
      </c>
      <c r="K2325" s="498" t="e">
        <v>#N/A</v>
      </c>
      <c r="L2325" s="498" t="e">
        <v>#N/A</v>
      </c>
      <c r="M2325" s="498" t="e">
        <v>#N/A</v>
      </c>
      <c r="N2325" s="498" t="e">
        <v>#N/A</v>
      </c>
      <c r="O2325" s="499" t="e">
        <v>#N/A</v>
      </c>
      <c r="P2325" s="499" t="e">
        <v>#N/A</v>
      </c>
      <c r="Q2325" s="499" t="e">
        <v>#N/A</v>
      </c>
      <c r="R2325" s="499" t="e">
        <v>#N/A</v>
      </c>
      <c r="S2325" s="499" t="e">
        <v>#N/A</v>
      </c>
      <c r="T2325" s="499" t="e">
        <v>#N/A</v>
      </c>
      <c r="U2325" s="499" t="e">
        <v>#N/A</v>
      </c>
      <c r="V2325" s="499" t="e">
        <v>#N/A</v>
      </c>
      <c r="W2325" s="499" t="e">
        <v>#N/A</v>
      </c>
    </row>
    <row r="2326" spans="1:23" customFormat="1" x14ac:dyDescent="0.3">
      <c r="A2326" s="225" t="s">
        <v>1666</v>
      </c>
      <c r="B2326" s="496" t="s">
        <v>1345</v>
      </c>
      <c r="C2326" s="496" t="s">
        <v>831</v>
      </c>
      <c r="D2326" s="496" t="s">
        <v>522</v>
      </c>
      <c r="E2326" s="497" t="e">
        <v>#N/A</v>
      </c>
      <c r="F2326" s="498" t="e">
        <v>#N/A</v>
      </c>
      <c r="G2326" s="498" t="e">
        <v>#N/A</v>
      </c>
      <c r="H2326" s="498" t="e">
        <v>#N/A</v>
      </c>
      <c r="I2326" s="498" t="e">
        <v>#N/A</v>
      </c>
      <c r="J2326" s="498" t="e">
        <v>#N/A</v>
      </c>
      <c r="K2326" s="498" t="e">
        <v>#N/A</v>
      </c>
      <c r="L2326" s="498" t="e">
        <v>#N/A</v>
      </c>
      <c r="M2326" s="498" t="e">
        <v>#N/A</v>
      </c>
      <c r="N2326" s="498" t="e">
        <v>#N/A</v>
      </c>
      <c r="O2326" s="499" t="e">
        <v>#N/A</v>
      </c>
      <c r="P2326" s="499" t="e">
        <v>#N/A</v>
      </c>
      <c r="Q2326" s="499" t="e">
        <v>#N/A</v>
      </c>
      <c r="R2326" s="499" t="e">
        <v>#N/A</v>
      </c>
      <c r="S2326" s="499" t="e">
        <v>#N/A</v>
      </c>
      <c r="T2326" s="499" t="e">
        <v>#N/A</v>
      </c>
      <c r="U2326" s="499" t="e">
        <v>#N/A</v>
      </c>
      <c r="V2326" s="499" t="e">
        <v>#N/A</v>
      </c>
      <c r="W2326" s="499" t="e">
        <v>#N/A</v>
      </c>
    </row>
    <row r="2327" spans="1:23" customFormat="1" x14ac:dyDescent="0.3">
      <c r="A2327" s="225" t="s">
        <v>1667</v>
      </c>
      <c r="B2327" s="496" t="s">
        <v>1345</v>
      </c>
      <c r="C2327" s="496" t="s">
        <v>831</v>
      </c>
      <c r="D2327" s="496" t="s">
        <v>524</v>
      </c>
      <c r="E2327" s="497" t="e">
        <v>#N/A</v>
      </c>
      <c r="F2327" s="498" t="e">
        <v>#N/A</v>
      </c>
      <c r="G2327" s="498" t="e">
        <v>#N/A</v>
      </c>
      <c r="H2327" s="498" t="e">
        <v>#N/A</v>
      </c>
      <c r="I2327" s="498" t="e">
        <v>#N/A</v>
      </c>
      <c r="J2327" s="498" t="e">
        <v>#N/A</v>
      </c>
      <c r="K2327" s="498" t="e">
        <v>#N/A</v>
      </c>
      <c r="L2327" s="498" t="e">
        <v>#N/A</v>
      </c>
      <c r="M2327" s="498" t="e">
        <v>#N/A</v>
      </c>
      <c r="N2327" s="498" t="e">
        <v>#N/A</v>
      </c>
      <c r="O2327" s="499" t="e">
        <v>#N/A</v>
      </c>
      <c r="P2327" s="499" t="e">
        <v>#N/A</v>
      </c>
      <c r="Q2327" s="499" t="e">
        <v>#N/A</v>
      </c>
      <c r="R2327" s="499" t="e">
        <v>#N/A</v>
      </c>
      <c r="S2327" s="499" t="e">
        <v>#N/A</v>
      </c>
      <c r="T2327" s="499" t="e">
        <v>#N/A</v>
      </c>
      <c r="U2327" s="499" t="e">
        <v>#N/A</v>
      </c>
      <c r="V2327" s="499" t="e">
        <v>#N/A</v>
      </c>
      <c r="W2327" s="499" t="e">
        <v>#N/A</v>
      </c>
    </row>
    <row r="2328" spans="1:23" customFormat="1" x14ac:dyDescent="0.3">
      <c r="A2328" s="225" t="s">
        <v>1668</v>
      </c>
      <c r="B2328" s="496" t="s">
        <v>1345</v>
      </c>
      <c r="C2328" s="496" t="s">
        <v>831</v>
      </c>
      <c r="D2328" s="496" t="s">
        <v>526</v>
      </c>
      <c r="E2328" s="497" t="e">
        <v>#N/A</v>
      </c>
      <c r="F2328" s="498" t="e">
        <v>#N/A</v>
      </c>
      <c r="G2328" s="498" t="e">
        <v>#N/A</v>
      </c>
      <c r="H2328" s="498" t="e">
        <v>#N/A</v>
      </c>
      <c r="I2328" s="498" t="e">
        <v>#N/A</v>
      </c>
      <c r="J2328" s="498" t="e">
        <v>#N/A</v>
      </c>
      <c r="K2328" s="498" t="e">
        <v>#N/A</v>
      </c>
      <c r="L2328" s="498" t="e">
        <v>#N/A</v>
      </c>
      <c r="M2328" s="498" t="e">
        <v>#N/A</v>
      </c>
      <c r="N2328" s="498" t="e">
        <v>#N/A</v>
      </c>
      <c r="O2328" s="499" t="e">
        <v>#N/A</v>
      </c>
      <c r="P2328" s="499" t="e">
        <v>#N/A</v>
      </c>
      <c r="Q2328" s="499" t="e">
        <v>#N/A</v>
      </c>
      <c r="R2328" s="499" t="e">
        <v>#N/A</v>
      </c>
      <c r="S2328" s="499" t="e">
        <v>#N/A</v>
      </c>
      <c r="T2328" s="499" t="e">
        <v>#N/A</v>
      </c>
      <c r="U2328" s="499" t="e">
        <v>#N/A</v>
      </c>
      <c r="V2328" s="499" t="e">
        <v>#N/A</v>
      </c>
      <c r="W2328" s="499" t="e">
        <v>#N/A</v>
      </c>
    </row>
    <row r="2329" spans="1:23" customFormat="1" x14ac:dyDescent="0.3">
      <c r="A2329" s="225" t="s">
        <v>1669</v>
      </c>
      <c r="B2329" s="496" t="s">
        <v>1345</v>
      </c>
      <c r="C2329" s="496" t="s">
        <v>831</v>
      </c>
      <c r="D2329" s="496" t="s">
        <v>528</v>
      </c>
      <c r="E2329" s="497" t="e">
        <v>#N/A</v>
      </c>
      <c r="F2329" s="498" t="e">
        <v>#N/A</v>
      </c>
      <c r="G2329" s="498" t="e">
        <v>#N/A</v>
      </c>
      <c r="H2329" s="498" t="e">
        <v>#N/A</v>
      </c>
      <c r="I2329" s="498" t="e">
        <v>#N/A</v>
      </c>
      <c r="J2329" s="498" t="e">
        <v>#N/A</v>
      </c>
      <c r="K2329" s="498" t="e">
        <v>#N/A</v>
      </c>
      <c r="L2329" s="498" t="e">
        <v>#N/A</v>
      </c>
      <c r="M2329" s="498" t="e">
        <v>#N/A</v>
      </c>
      <c r="N2329" s="498" t="e">
        <v>#N/A</v>
      </c>
      <c r="O2329" s="499" t="e">
        <v>#N/A</v>
      </c>
      <c r="P2329" s="499" t="e">
        <v>#N/A</v>
      </c>
      <c r="Q2329" s="499" t="e">
        <v>#N/A</v>
      </c>
      <c r="R2329" s="499" t="e">
        <v>#N/A</v>
      </c>
      <c r="S2329" s="499" t="e">
        <v>#N/A</v>
      </c>
      <c r="T2329" s="499" t="e">
        <v>#N/A</v>
      </c>
      <c r="U2329" s="499" t="e">
        <v>#N/A</v>
      </c>
      <c r="V2329" s="499" t="e">
        <v>#N/A</v>
      </c>
      <c r="W2329" s="499" t="e">
        <v>#N/A</v>
      </c>
    </row>
    <row r="2330" spans="1:23" customFormat="1" x14ac:dyDescent="0.3">
      <c r="A2330" s="225" t="s">
        <v>1670</v>
      </c>
      <c r="B2330" s="496" t="s">
        <v>1345</v>
      </c>
      <c r="C2330" s="496" t="s">
        <v>831</v>
      </c>
      <c r="D2330" s="496" t="s">
        <v>530</v>
      </c>
      <c r="E2330" s="497" t="e">
        <v>#N/A</v>
      </c>
      <c r="F2330" s="498" t="e">
        <v>#N/A</v>
      </c>
      <c r="G2330" s="498" t="e">
        <v>#N/A</v>
      </c>
      <c r="H2330" s="498" t="e">
        <v>#N/A</v>
      </c>
      <c r="I2330" s="498" t="e">
        <v>#N/A</v>
      </c>
      <c r="J2330" s="498" t="e">
        <v>#N/A</v>
      </c>
      <c r="K2330" s="498" t="e">
        <v>#N/A</v>
      </c>
      <c r="L2330" s="498" t="e">
        <v>#N/A</v>
      </c>
      <c r="M2330" s="498" t="e">
        <v>#N/A</v>
      </c>
      <c r="N2330" s="498" t="e">
        <v>#N/A</v>
      </c>
      <c r="O2330" s="499" t="e">
        <v>#N/A</v>
      </c>
      <c r="P2330" s="499" t="e">
        <v>#N/A</v>
      </c>
      <c r="Q2330" s="499" t="e">
        <v>#N/A</v>
      </c>
      <c r="R2330" s="499" t="e">
        <v>#N/A</v>
      </c>
      <c r="S2330" s="499" t="e">
        <v>#N/A</v>
      </c>
      <c r="T2330" s="499" t="e">
        <v>#N/A</v>
      </c>
      <c r="U2330" s="499" t="e">
        <v>#N/A</v>
      </c>
      <c r="V2330" s="499" t="e">
        <v>#N/A</v>
      </c>
      <c r="W2330" s="499" t="e">
        <v>#N/A</v>
      </c>
    </row>
    <row r="2331" spans="1:23" customFormat="1" x14ac:dyDescent="0.3">
      <c r="A2331" s="225" t="s">
        <v>1671</v>
      </c>
      <c r="B2331" s="496" t="s">
        <v>1345</v>
      </c>
      <c r="C2331" s="496" t="s">
        <v>831</v>
      </c>
      <c r="D2331" s="496" t="s">
        <v>532</v>
      </c>
      <c r="E2331" s="497" t="e">
        <v>#N/A</v>
      </c>
      <c r="F2331" s="498" t="e">
        <v>#N/A</v>
      </c>
      <c r="G2331" s="498" t="e">
        <v>#N/A</v>
      </c>
      <c r="H2331" s="498" t="e">
        <v>#N/A</v>
      </c>
      <c r="I2331" s="498" t="e">
        <v>#N/A</v>
      </c>
      <c r="J2331" s="498" t="e">
        <v>#N/A</v>
      </c>
      <c r="K2331" s="498" t="e">
        <v>#N/A</v>
      </c>
      <c r="L2331" s="498" t="e">
        <v>#N/A</v>
      </c>
      <c r="M2331" s="498" t="e">
        <v>#N/A</v>
      </c>
      <c r="N2331" s="498" t="e">
        <v>#N/A</v>
      </c>
      <c r="O2331" s="499" t="e">
        <v>#N/A</v>
      </c>
      <c r="P2331" s="499" t="e">
        <v>#N/A</v>
      </c>
      <c r="Q2331" s="499" t="e">
        <v>#N/A</v>
      </c>
      <c r="R2331" s="499" t="e">
        <v>#N/A</v>
      </c>
      <c r="S2331" s="499" t="e">
        <v>#N/A</v>
      </c>
      <c r="T2331" s="499" t="e">
        <v>#N/A</v>
      </c>
      <c r="U2331" s="499" t="e">
        <v>#N/A</v>
      </c>
      <c r="V2331" s="499" t="e">
        <v>#N/A</v>
      </c>
      <c r="W2331" s="499" t="e">
        <v>#N/A</v>
      </c>
    </row>
    <row r="2332" spans="1:23" customFormat="1" x14ac:dyDescent="0.3">
      <c r="A2332" s="225" t="s">
        <v>1672</v>
      </c>
      <c r="B2332" s="496" t="s">
        <v>1345</v>
      </c>
      <c r="C2332" s="496" t="s">
        <v>831</v>
      </c>
      <c r="D2332" s="496" t="s">
        <v>534</v>
      </c>
      <c r="E2332" s="497" t="e">
        <v>#N/A</v>
      </c>
      <c r="F2332" s="498" t="e">
        <v>#N/A</v>
      </c>
      <c r="G2332" s="498" t="e">
        <v>#N/A</v>
      </c>
      <c r="H2332" s="498" t="e">
        <v>#N/A</v>
      </c>
      <c r="I2332" s="498" t="e">
        <v>#N/A</v>
      </c>
      <c r="J2332" s="498" t="e">
        <v>#N/A</v>
      </c>
      <c r="K2332" s="498" t="e">
        <v>#N/A</v>
      </c>
      <c r="L2332" s="498" t="e">
        <v>#N/A</v>
      </c>
      <c r="M2332" s="498" t="e">
        <v>#N/A</v>
      </c>
      <c r="N2332" s="498" t="e">
        <v>#N/A</v>
      </c>
      <c r="O2332" s="499" t="e">
        <v>#N/A</v>
      </c>
      <c r="P2332" s="499" t="e">
        <v>#N/A</v>
      </c>
      <c r="Q2332" s="499" t="e">
        <v>#N/A</v>
      </c>
      <c r="R2332" s="499" t="e">
        <v>#N/A</v>
      </c>
      <c r="S2332" s="499" t="e">
        <v>#N/A</v>
      </c>
      <c r="T2332" s="499" t="e">
        <v>#N/A</v>
      </c>
      <c r="U2332" s="499" t="e">
        <v>#N/A</v>
      </c>
      <c r="V2332" s="499" t="e">
        <v>#N/A</v>
      </c>
      <c r="W2332" s="499" t="e">
        <v>#N/A</v>
      </c>
    </row>
    <row r="2333" spans="1:23" customFormat="1" x14ac:dyDescent="0.3">
      <c r="A2333" s="225" t="s">
        <v>1673</v>
      </c>
      <c r="B2333" s="496" t="s">
        <v>1345</v>
      </c>
      <c r="C2333" s="496" t="s">
        <v>831</v>
      </c>
      <c r="D2333" s="496" t="s">
        <v>536</v>
      </c>
      <c r="E2333" s="497" t="e">
        <v>#N/A</v>
      </c>
      <c r="F2333" s="498" t="e">
        <v>#N/A</v>
      </c>
      <c r="G2333" s="498" t="e">
        <v>#N/A</v>
      </c>
      <c r="H2333" s="498" t="e">
        <v>#N/A</v>
      </c>
      <c r="I2333" s="498" t="e">
        <v>#N/A</v>
      </c>
      <c r="J2333" s="498" t="e">
        <v>#N/A</v>
      </c>
      <c r="K2333" s="498" t="e">
        <v>#N/A</v>
      </c>
      <c r="L2333" s="498" t="e">
        <v>#N/A</v>
      </c>
      <c r="M2333" s="498" t="e">
        <v>#N/A</v>
      </c>
      <c r="N2333" s="498" t="e">
        <v>#N/A</v>
      </c>
      <c r="O2333" s="499" t="e">
        <v>#N/A</v>
      </c>
      <c r="P2333" s="499" t="e">
        <v>#N/A</v>
      </c>
      <c r="Q2333" s="499" t="e">
        <v>#N/A</v>
      </c>
      <c r="R2333" s="499" t="e">
        <v>#N/A</v>
      </c>
      <c r="S2333" s="499" t="e">
        <v>#N/A</v>
      </c>
      <c r="T2333" s="499" t="e">
        <v>#N/A</v>
      </c>
      <c r="U2333" s="499" t="e">
        <v>#N/A</v>
      </c>
      <c r="V2333" s="499" t="e">
        <v>#N/A</v>
      </c>
      <c r="W2333" s="499" t="e">
        <v>#N/A</v>
      </c>
    </row>
    <row r="2334" spans="1:23" customFormat="1" x14ac:dyDescent="0.3">
      <c r="A2334" s="225" t="s">
        <v>1674</v>
      </c>
      <c r="B2334" s="496" t="s">
        <v>1345</v>
      </c>
      <c r="C2334" s="496" t="s">
        <v>831</v>
      </c>
      <c r="D2334" s="496" t="s">
        <v>538</v>
      </c>
      <c r="E2334" s="497" t="e">
        <v>#N/A</v>
      </c>
      <c r="F2334" s="498" t="e">
        <v>#N/A</v>
      </c>
      <c r="G2334" s="498" t="e">
        <v>#N/A</v>
      </c>
      <c r="H2334" s="498" t="e">
        <v>#N/A</v>
      </c>
      <c r="I2334" s="498" t="e">
        <v>#N/A</v>
      </c>
      <c r="J2334" s="498" t="e">
        <v>#N/A</v>
      </c>
      <c r="K2334" s="498" t="e">
        <v>#N/A</v>
      </c>
      <c r="L2334" s="498" t="e">
        <v>#N/A</v>
      </c>
      <c r="M2334" s="498" t="e">
        <v>#N/A</v>
      </c>
      <c r="N2334" s="498" t="e">
        <v>#N/A</v>
      </c>
      <c r="O2334" s="499" t="e">
        <v>#N/A</v>
      </c>
      <c r="P2334" s="499" t="e">
        <v>#N/A</v>
      </c>
      <c r="Q2334" s="499" t="e">
        <v>#N/A</v>
      </c>
      <c r="R2334" s="499" t="e">
        <v>#N/A</v>
      </c>
      <c r="S2334" s="499" t="e">
        <v>#N/A</v>
      </c>
      <c r="T2334" s="499" t="e">
        <v>#N/A</v>
      </c>
      <c r="U2334" s="499" t="e">
        <v>#N/A</v>
      </c>
      <c r="V2334" s="499" t="e">
        <v>#N/A</v>
      </c>
      <c r="W2334" s="499" t="e">
        <v>#N/A</v>
      </c>
    </row>
    <row r="2335" spans="1:23" customFormat="1" x14ac:dyDescent="0.3">
      <c r="A2335" s="225" t="s">
        <v>1675</v>
      </c>
      <c r="B2335" s="496" t="s">
        <v>1345</v>
      </c>
      <c r="C2335" s="496" t="s">
        <v>831</v>
      </c>
      <c r="D2335" s="496" t="s">
        <v>540</v>
      </c>
      <c r="E2335" s="497" t="e">
        <v>#N/A</v>
      </c>
      <c r="F2335" s="498" t="e">
        <v>#N/A</v>
      </c>
      <c r="G2335" s="498" t="e">
        <v>#N/A</v>
      </c>
      <c r="H2335" s="498" t="e">
        <v>#N/A</v>
      </c>
      <c r="I2335" s="498" t="e">
        <v>#N/A</v>
      </c>
      <c r="J2335" s="498" t="e">
        <v>#N/A</v>
      </c>
      <c r="K2335" s="498" t="e">
        <v>#N/A</v>
      </c>
      <c r="L2335" s="498" t="e">
        <v>#N/A</v>
      </c>
      <c r="M2335" s="498" t="e">
        <v>#N/A</v>
      </c>
      <c r="N2335" s="498" t="e">
        <v>#N/A</v>
      </c>
      <c r="O2335" s="499" t="e">
        <v>#N/A</v>
      </c>
      <c r="P2335" s="499" t="e">
        <v>#N/A</v>
      </c>
      <c r="Q2335" s="499" t="e">
        <v>#N/A</v>
      </c>
      <c r="R2335" s="499" t="e">
        <v>#N/A</v>
      </c>
      <c r="S2335" s="499" t="e">
        <v>#N/A</v>
      </c>
      <c r="T2335" s="499" t="e">
        <v>#N/A</v>
      </c>
      <c r="U2335" s="499" t="e">
        <v>#N/A</v>
      </c>
      <c r="V2335" s="499" t="e">
        <v>#N/A</v>
      </c>
      <c r="W2335" s="499" t="e">
        <v>#N/A</v>
      </c>
    </row>
    <row r="2336" spans="1:23" customFormat="1" x14ac:dyDescent="0.3">
      <c r="A2336" s="225" t="s">
        <v>1676</v>
      </c>
      <c r="B2336" s="496" t="s">
        <v>1345</v>
      </c>
      <c r="C2336" s="496" t="s">
        <v>831</v>
      </c>
      <c r="D2336" s="496" t="s">
        <v>542</v>
      </c>
      <c r="E2336" s="497" t="e">
        <v>#N/A</v>
      </c>
      <c r="F2336" s="498" t="e">
        <v>#N/A</v>
      </c>
      <c r="G2336" s="498" t="e">
        <v>#N/A</v>
      </c>
      <c r="H2336" s="498" t="e">
        <v>#N/A</v>
      </c>
      <c r="I2336" s="498" t="e">
        <v>#N/A</v>
      </c>
      <c r="J2336" s="498" t="e">
        <v>#N/A</v>
      </c>
      <c r="K2336" s="498" t="e">
        <v>#N/A</v>
      </c>
      <c r="L2336" s="498" t="e">
        <v>#N/A</v>
      </c>
      <c r="M2336" s="498" t="e">
        <v>#N/A</v>
      </c>
      <c r="N2336" s="498" t="e">
        <v>#N/A</v>
      </c>
      <c r="O2336" s="499" t="e">
        <v>#N/A</v>
      </c>
      <c r="P2336" s="499" t="e">
        <v>#N/A</v>
      </c>
      <c r="Q2336" s="499" t="e">
        <v>#N/A</v>
      </c>
      <c r="R2336" s="499" t="e">
        <v>#N/A</v>
      </c>
      <c r="S2336" s="499" t="e">
        <v>#N/A</v>
      </c>
      <c r="T2336" s="499" t="e">
        <v>#N/A</v>
      </c>
      <c r="U2336" s="499" t="e">
        <v>#N/A</v>
      </c>
      <c r="V2336" s="499" t="e">
        <v>#N/A</v>
      </c>
      <c r="W2336" s="499" t="e">
        <v>#N/A</v>
      </c>
    </row>
    <row r="2337" spans="1:23" customFormat="1" x14ac:dyDescent="0.3">
      <c r="A2337" s="225" t="s">
        <v>1677</v>
      </c>
      <c r="B2337" s="496" t="s">
        <v>1345</v>
      </c>
      <c r="C2337" s="496" t="s">
        <v>831</v>
      </c>
      <c r="D2337" s="496" t="s">
        <v>544</v>
      </c>
      <c r="E2337" s="497" t="e">
        <v>#N/A</v>
      </c>
      <c r="F2337" s="498" t="e">
        <v>#N/A</v>
      </c>
      <c r="G2337" s="498" t="e">
        <v>#N/A</v>
      </c>
      <c r="H2337" s="498" t="e">
        <v>#N/A</v>
      </c>
      <c r="I2337" s="498" t="e">
        <v>#N/A</v>
      </c>
      <c r="J2337" s="498" t="e">
        <v>#N/A</v>
      </c>
      <c r="K2337" s="498" t="e">
        <v>#N/A</v>
      </c>
      <c r="L2337" s="498" t="e">
        <v>#N/A</v>
      </c>
      <c r="M2337" s="498" t="e">
        <v>#N/A</v>
      </c>
      <c r="N2337" s="498" t="e">
        <v>#N/A</v>
      </c>
      <c r="O2337" s="499" t="e">
        <v>#N/A</v>
      </c>
      <c r="P2337" s="499" t="e">
        <v>#N/A</v>
      </c>
      <c r="Q2337" s="499" t="e">
        <v>#N/A</v>
      </c>
      <c r="R2337" s="499" t="e">
        <v>#N/A</v>
      </c>
      <c r="S2337" s="499" t="e">
        <v>#N/A</v>
      </c>
      <c r="T2337" s="499" t="e">
        <v>#N/A</v>
      </c>
      <c r="U2337" s="499" t="e">
        <v>#N/A</v>
      </c>
      <c r="V2337" s="499" t="e">
        <v>#N/A</v>
      </c>
      <c r="W2337" s="499" t="e">
        <v>#N/A</v>
      </c>
    </row>
    <row r="2338" spans="1:23" customFormat="1" x14ac:dyDescent="0.3">
      <c r="A2338" s="225" t="s">
        <v>1678</v>
      </c>
      <c r="B2338" s="496" t="s">
        <v>1345</v>
      </c>
      <c r="C2338" s="496" t="s">
        <v>831</v>
      </c>
      <c r="D2338" s="496" t="s">
        <v>546</v>
      </c>
      <c r="E2338" s="497" t="e">
        <v>#N/A</v>
      </c>
      <c r="F2338" s="498" t="e">
        <v>#N/A</v>
      </c>
      <c r="G2338" s="498" t="e">
        <v>#N/A</v>
      </c>
      <c r="H2338" s="498" t="e">
        <v>#N/A</v>
      </c>
      <c r="I2338" s="498" t="e">
        <v>#N/A</v>
      </c>
      <c r="J2338" s="498" t="e">
        <v>#N/A</v>
      </c>
      <c r="K2338" s="498" t="e">
        <v>#N/A</v>
      </c>
      <c r="L2338" s="498" t="e">
        <v>#N/A</v>
      </c>
      <c r="M2338" s="498" t="e">
        <v>#N/A</v>
      </c>
      <c r="N2338" s="498" t="e">
        <v>#N/A</v>
      </c>
      <c r="O2338" s="499" t="e">
        <v>#N/A</v>
      </c>
      <c r="P2338" s="499" t="e">
        <v>#N/A</v>
      </c>
      <c r="Q2338" s="499" t="e">
        <v>#N/A</v>
      </c>
      <c r="R2338" s="499" t="e">
        <v>#N/A</v>
      </c>
      <c r="S2338" s="499" t="e">
        <v>#N/A</v>
      </c>
      <c r="T2338" s="499" t="e">
        <v>#N/A</v>
      </c>
      <c r="U2338" s="499" t="e">
        <v>#N/A</v>
      </c>
      <c r="V2338" s="499" t="e">
        <v>#N/A</v>
      </c>
      <c r="W2338" s="499" t="e">
        <v>#N/A</v>
      </c>
    </row>
    <row r="2339" spans="1:23" customFormat="1" x14ac:dyDescent="0.3">
      <c r="A2339" s="225" t="s">
        <v>1679</v>
      </c>
      <c r="B2339" s="496" t="s">
        <v>1345</v>
      </c>
      <c r="C2339" s="496" t="s">
        <v>831</v>
      </c>
      <c r="D2339" s="496" t="s">
        <v>548</v>
      </c>
      <c r="E2339" s="497" t="e">
        <v>#N/A</v>
      </c>
      <c r="F2339" s="498" t="e">
        <v>#N/A</v>
      </c>
      <c r="G2339" s="498" t="e">
        <v>#N/A</v>
      </c>
      <c r="H2339" s="498" t="e">
        <v>#N/A</v>
      </c>
      <c r="I2339" s="498" t="e">
        <v>#N/A</v>
      </c>
      <c r="J2339" s="498" t="e">
        <v>#N/A</v>
      </c>
      <c r="K2339" s="498" t="e">
        <v>#N/A</v>
      </c>
      <c r="L2339" s="498" t="e">
        <v>#N/A</v>
      </c>
      <c r="M2339" s="498" t="e">
        <v>#N/A</v>
      </c>
      <c r="N2339" s="498" t="e">
        <v>#N/A</v>
      </c>
      <c r="O2339" s="499" t="e">
        <v>#N/A</v>
      </c>
      <c r="P2339" s="499" t="e">
        <v>#N/A</v>
      </c>
      <c r="Q2339" s="499" t="e">
        <v>#N/A</v>
      </c>
      <c r="R2339" s="499" t="e">
        <v>#N/A</v>
      </c>
      <c r="S2339" s="499" t="e">
        <v>#N/A</v>
      </c>
      <c r="T2339" s="499" t="e">
        <v>#N/A</v>
      </c>
      <c r="U2339" s="499" t="e">
        <v>#N/A</v>
      </c>
      <c r="V2339" s="499" t="e">
        <v>#N/A</v>
      </c>
      <c r="W2339" s="499" t="e">
        <v>#N/A</v>
      </c>
    </row>
    <row r="2340" spans="1:23" customFormat="1" x14ac:dyDescent="0.3">
      <c r="A2340" s="225" t="s">
        <v>1680</v>
      </c>
      <c r="B2340" s="496" t="s">
        <v>1345</v>
      </c>
      <c r="C2340" s="496" t="s">
        <v>831</v>
      </c>
      <c r="D2340" s="496" t="s">
        <v>550</v>
      </c>
      <c r="E2340" s="497" t="e">
        <v>#N/A</v>
      </c>
      <c r="F2340" s="498" t="e">
        <v>#N/A</v>
      </c>
      <c r="G2340" s="498" t="e">
        <v>#N/A</v>
      </c>
      <c r="H2340" s="498" t="e">
        <v>#N/A</v>
      </c>
      <c r="I2340" s="498" t="e">
        <v>#N/A</v>
      </c>
      <c r="J2340" s="498" t="e">
        <v>#N/A</v>
      </c>
      <c r="K2340" s="498" t="e">
        <v>#N/A</v>
      </c>
      <c r="L2340" s="498" t="e">
        <v>#N/A</v>
      </c>
      <c r="M2340" s="498" t="e">
        <v>#N/A</v>
      </c>
      <c r="N2340" s="498" t="e">
        <v>#N/A</v>
      </c>
      <c r="O2340" s="499" t="e">
        <v>#N/A</v>
      </c>
      <c r="P2340" s="499" t="e">
        <v>#N/A</v>
      </c>
      <c r="Q2340" s="499" t="e">
        <v>#N/A</v>
      </c>
      <c r="R2340" s="499" t="e">
        <v>#N/A</v>
      </c>
      <c r="S2340" s="499" t="e">
        <v>#N/A</v>
      </c>
      <c r="T2340" s="499" t="e">
        <v>#N/A</v>
      </c>
      <c r="U2340" s="499" t="e">
        <v>#N/A</v>
      </c>
      <c r="V2340" s="499" t="e">
        <v>#N/A</v>
      </c>
      <c r="W2340" s="499" t="e">
        <v>#N/A</v>
      </c>
    </row>
    <row r="2341" spans="1:23" customFormat="1" x14ac:dyDescent="0.3">
      <c r="A2341" s="225" t="s">
        <v>1681</v>
      </c>
      <c r="B2341" s="496" t="s">
        <v>1345</v>
      </c>
      <c r="C2341" s="496" t="s">
        <v>831</v>
      </c>
      <c r="D2341" s="496" t="s">
        <v>552</v>
      </c>
      <c r="E2341" s="497" t="e">
        <v>#N/A</v>
      </c>
      <c r="F2341" s="498" t="e">
        <v>#N/A</v>
      </c>
      <c r="G2341" s="498" t="e">
        <v>#N/A</v>
      </c>
      <c r="H2341" s="498" t="e">
        <v>#N/A</v>
      </c>
      <c r="I2341" s="498" t="e">
        <v>#N/A</v>
      </c>
      <c r="J2341" s="498" t="e">
        <v>#N/A</v>
      </c>
      <c r="K2341" s="498" t="e">
        <v>#N/A</v>
      </c>
      <c r="L2341" s="498" t="e">
        <v>#N/A</v>
      </c>
      <c r="M2341" s="498" t="e">
        <v>#N/A</v>
      </c>
      <c r="N2341" s="498" t="e">
        <v>#N/A</v>
      </c>
      <c r="O2341" s="499" t="e">
        <v>#N/A</v>
      </c>
      <c r="P2341" s="499" t="e">
        <v>#N/A</v>
      </c>
      <c r="Q2341" s="499" t="e">
        <v>#N/A</v>
      </c>
      <c r="R2341" s="499" t="e">
        <v>#N/A</v>
      </c>
      <c r="S2341" s="499" t="e">
        <v>#N/A</v>
      </c>
      <c r="T2341" s="499" t="e">
        <v>#N/A</v>
      </c>
      <c r="U2341" s="499" t="e">
        <v>#N/A</v>
      </c>
      <c r="V2341" s="499" t="e">
        <v>#N/A</v>
      </c>
      <c r="W2341" s="499" t="e">
        <v>#N/A</v>
      </c>
    </row>
    <row r="2342" spans="1:23" customFormat="1" x14ac:dyDescent="0.3">
      <c r="A2342" s="225" t="s">
        <v>1682</v>
      </c>
      <c r="B2342" s="496" t="s">
        <v>1345</v>
      </c>
      <c r="C2342" s="496" t="s">
        <v>831</v>
      </c>
      <c r="D2342" s="496" t="s">
        <v>554</v>
      </c>
      <c r="E2342" s="497" t="e">
        <v>#N/A</v>
      </c>
      <c r="F2342" s="498" t="e">
        <v>#N/A</v>
      </c>
      <c r="G2342" s="498" t="e">
        <v>#N/A</v>
      </c>
      <c r="H2342" s="498" t="e">
        <v>#N/A</v>
      </c>
      <c r="I2342" s="498" t="e">
        <v>#N/A</v>
      </c>
      <c r="J2342" s="498" t="e">
        <v>#N/A</v>
      </c>
      <c r="K2342" s="498" t="e">
        <v>#N/A</v>
      </c>
      <c r="L2342" s="498" t="e">
        <v>#N/A</v>
      </c>
      <c r="M2342" s="498" t="e">
        <v>#N/A</v>
      </c>
      <c r="N2342" s="498" t="e">
        <v>#N/A</v>
      </c>
      <c r="O2342" s="499" t="e">
        <v>#N/A</v>
      </c>
      <c r="P2342" s="499" t="e">
        <v>#N/A</v>
      </c>
      <c r="Q2342" s="499" t="e">
        <v>#N/A</v>
      </c>
      <c r="R2342" s="499" t="e">
        <v>#N/A</v>
      </c>
      <c r="S2342" s="499" t="e">
        <v>#N/A</v>
      </c>
      <c r="T2342" s="499" t="e">
        <v>#N/A</v>
      </c>
      <c r="U2342" s="499" t="e">
        <v>#N/A</v>
      </c>
      <c r="V2342" s="499" t="e">
        <v>#N/A</v>
      </c>
      <c r="W2342" s="499" t="e">
        <v>#N/A</v>
      </c>
    </row>
    <row r="2343" spans="1:23" customFormat="1" x14ac:dyDescent="0.3">
      <c r="A2343" s="225" t="s">
        <v>1683</v>
      </c>
      <c r="B2343" s="496" t="s">
        <v>1345</v>
      </c>
      <c r="C2343" s="496" t="s">
        <v>831</v>
      </c>
      <c r="D2343" s="496" t="s">
        <v>556</v>
      </c>
      <c r="E2343" s="497" t="e">
        <v>#N/A</v>
      </c>
      <c r="F2343" s="498" t="e">
        <v>#N/A</v>
      </c>
      <c r="G2343" s="498" t="e">
        <v>#N/A</v>
      </c>
      <c r="H2343" s="498" t="e">
        <v>#N/A</v>
      </c>
      <c r="I2343" s="498" t="e">
        <v>#N/A</v>
      </c>
      <c r="J2343" s="498" t="e">
        <v>#N/A</v>
      </c>
      <c r="K2343" s="498" t="e">
        <v>#N/A</v>
      </c>
      <c r="L2343" s="498" t="e">
        <v>#N/A</v>
      </c>
      <c r="M2343" s="498" t="e">
        <v>#N/A</v>
      </c>
      <c r="N2343" s="498" t="e">
        <v>#N/A</v>
      </c>
      <c r="O2343" s="499" t="e">
        <v>#N/A</v>
      </c>
      <c r="P2343" s="499" t="e">
        <v>#N/A</v>
      </c>
      <c r="Q2343" s="499" t="e">
        <v>#N/A</v>
      </c>
      <c r="R2343" s="499" t="e">
        <v>#N/A</v>
      </c>
      <c r="S2343" s="499" t="e">
        <v>#N/A</v>
      </c>
      <c r="T2343" s="499" t="e">
        <v>#N/A</v>
      </c>
      <c r="U2343" s="499" t="e">
        <v>#N/A</v>
      </c>
      <c r="V2343" s="499" t="e">
        <v>#N/A</v>
      </c>
      <c r="W2343" s="499" t="e">
        <v>#N/A</v>
      </c>
    </row>
    <row r="2344" spans="1:23" customFormat="1" x14ac:dyDescent="0.3">
      <c r="A2344" s="225" t="s">
        <v>1684</v>
      </c>
      <c r="B2344" s="496" t="s">
        <v>1345</v>
      </c>
      <c r="C2344" s="496" t="s">
        <v>831</v>
      </c>
      <c r="D2344" s="496" t="s">
        <v>558</v>
      </c>
      <c r="E2344" s="497" t="e">
        <v>#N/A</v>
      </c>
      <c r="F2344" s="498" t="e">
        <v>#N/A</v>
      </c>
      <c r="G2344" s="498" t="e">
        <v>#N/A</v>
      </c>
      <c r="H2344" s="498" t="e">
        <v>#N/A</v>
      </c>
      <c r="I2344" s="498" t="e">
        <v>#N/A</v>
      </c>
      <c r="J2344" s="498" t="e">
        <v>#N/A</v>
      </c>
      <c r="K2344" s="498" t="e">
        <v>#N/A</v>
      </c>
      <c r="L2344" s="498" t="e">
        <v>#N/A</v>
      </c>
      <c r="M2344" s="498" t="e">
        <v>#N/A</v>
      </c>
      <c r="N2344" s="498" t="e">
        <v>#N/A</v>
      </c>
      <c r="O2344" s="499" t="e">
        <v>#N/A</v>
      </c>
      <c r="P2344" s="499" t="e">
        <v>#N/A</v>
      </c>
      <c r="Q2344" s="499" t="e">
        <v>#N/A</v>
      </c>
      <c r="R2344" s="499" t="e">
        <v>#N/A</v>
      </c>
      <c r="S2344" s="499" t="e">
        <v>#N/A</v>
      </c>
      <c r="T2344" s="499" t="e">
        <v>#N/A</v>
      </c>
      <c r="U2344" s="499" t="e">
        <v>#N/A</v>
      </c>
      <c r="V2344" s="499" t="e">
        <v>#N/A</v>
      </c>
      <c r="W2344" s="499" t="e">
        <v>#N/A</v>
      </c>
    </row>
    <row r="2345" spans="1:23" customFormat="1" x14ac:dyDescent="0.3">
      <c r="A2345" s="225" t="s">
        <v>1685</v>
      </c>
      <c r="B2345" s="496" t="s">
        <v>1345</v>
      </c>
      <c r="C2345" s="496" t="s">
        <v>1186</v>
      </c>
      <c r="D2345" s="496" t="s">
        <v>1187</v>
      </c>
      <c r="E2345" s="497" t="e">
        <v>#N/A</v>
      </c>
      <c r="F2345" s="498" t="e">
        <v>#N/A</v>
      </c>
      <c r="G2345" s="498" t="e">
        <v>#N/A</v>
      </c>
      <c r="H2345" s="498" t="e">
        <v>#N/A</v>
      </c>
      <c r="I2345" s="498" t="e">
        <v>#N/A</v>
      </c>
      <c r="J2345" s="498" t="e">
        <v>#N/A</v>
      </c>
      <c r="K2345" s="498" t="e">
        <v>#N/A</v>
      </c>
      <c r="L2345" s="498" t="e">
        <v>#N/A</v>
      </c>
      <c r="M2345" s="498" t="e">
        <v>#N/A</v>
      </c>
      <c r="N2345" s="498" t="e">
        <v>#N/A</v>
      </c>
      <c r="O2345" s="499" t="e">
        <v>#N/A</v>
      </c>
      <c r="P2345" s="499" t="e">
        <v>#N/A</v>
      </c>
      <c r="Q2345" s="499" t="e">
        <v>#N/A</v>
      </c>
      <c r="R2345" s="499" t="e">
        <v>#N/A</v>
      </c>
      <c r="S2345" s="499" t="e">
        <v>#N/A</v>
      </c>
      <c r="T2345" s="499" t="e">
        <v>#N/A</v>
      </c>
      <c r="U2345" s="499" t="e">
        <v>#N/A</v>
      </c>
      <c r="V2345" s="499" t="e">
        <v>#N/A</v>
      </c>
      <c r="W2345" s="499" t="e">
        <v>#N/A</v>
      </c>
    </row>
    <row r="2346" spans="1:23" customFormat="1" x14ac:dyDescent="0.3">
      <c r="A2346" s="225" t="s">
        <v>1686</v>
      </c>
      <c r="B2346" s="496" t="s">
        <v>1345</v>
      </c>
      <c r="C2346" s="496" t="s">
        <v>1186</v>
      </c>
      <c r="D2346" s="496" t="s">
        <v>500</v>
      </c>
      <c r="E2346" s="497" t="e">
        <v>#N/A</v>
      </c>
      <c r="F2346" s="498" t="e">
        <v>#N/A</v>
      </c>
      <c r="G2346" s="498" t="e">
        <v>#N/A</v>
      </c>
      <c r="H2346" s="498" t="e">
        <v>#N/A</v>
      </c>
      <c r="I2346" s="498" t="e">
        <v>#N/A</v>
      </c>
      <c r="J2346" s="498" t="e">
        <v>#N/A</v>
      </c>
      <c r="K2346" s="498" t="e">
        <v>#N/A</v>
      </c>
      <c r="L2346" s="498" t="e">
        <v>#N/A</v>
      </c>
      <c r="M2346" s="498" t="e">
        <v>#N/A</v>
      </c>
      <c r="N2346" s="498" t="e">
        <v>#N/A</v>
      </c>
      <c r="O2346" s="499" t="e">
        <v>#N/A</v>
      </c>
      <c r="P2346" s="499" t="e">
        <v>#N/A</v>
      </c>
      <c r="Q2346" s="499" t="e">
        <v>#N/A</v>
      </c>
      <c r="R2346" s="499" t="e">
        <v>#N/A</v>
      </c>
      <c r="S2346" s="499" t="e">
        <v>#N/A</v>
      </c>
      <c r="T2346" s="499" t="e">
        <v>#N/A</v>
      </c>
      <c r="U2346" s="499" t="e">
        <v>#N/A</v>
      </c>
      <c r="V2346" s="499" t="e">
        <v>#N/A</v>
      </c>
      <c r="W2346" s="499" t="e">
        <v>#N/A</v>
      </c>
    </row>
    <row r="2347" spans="1:23" customFormat="1" x14ac:dyDescent="0.3">
      <c r="A2347" s="225" t="s">
        <v>1687</v>
      </c>
      <c r="B2347" s="496" t="s">
        <v>1345</v>
      </c>
      <c r="C2347" s="496" t="s">
        <v>1186</v>
      </c>
      <c r="D2347" s="496" t="s">
        <v>502</v>
      </c>
      <c r="E2347" s="497" t="e">
        <v>#N/A</v>
      </c>
      <c r="F2347" s="498" t="e">
        <v>#N/A</v>
      </c>
      <c r="G2347" s="498" t="e">
        <v>#N/A</v>
      </c>
      <c r="H2347" s="498" t="e">
        <v>#N/A</v>
      </c>
      <c r="I2347" s="498" t="e">
        <v>#N/A</v>
      </c>
      <c r="J2347" s="498" t="e">
        <v>#N/A</v>
      </c>
      <c r="K2347" s="498" t="e">
        <v>#N/A</v>
      </c>
      <c r="L2347" s="498" t="e">
        <v>#N/A</v>
      </c>
      <c r="M2347" s="498" t="e">
        <v>#N/A</v>
      </c>
      <c r="N2347" s="498" t="e">
        <v>#N/A</v>
      </c>
      <c r="O2347" s="499" t="e">
        <v>#N/A</v>
      </c>
      <c r="P2347" s="499" t="e">
        <v>#N/A</v>
      </c>
      <c r="Q2347" s="499" t="e">
        <v>#N/A</v>
      </c>
      <c r="R2347" s="499" t="e">
        <v>#N/A</v>
      </c>
      <c r="S2347" s="499" t="e">
        <v>#N/A</v>
      </c>
      <c r="T2347" s="499" t="e">
        <v>#N/A</v>
      </c>
      <c r="U2347" s="499" t="e">
        <v>#N/A</v>
      </c>
      <c r="V2347" s="499" t="e">
        <v>#N/A</v>
      </c>
      <c r="W2347" s="499" t="e">
        <v>#N/A</v>
      </c>
    </row>
    <row r="2348" spans="1:23" customFormat="1" x14ac:dyDescent="0.3">
      <c r="A2348" s="225" t="s">
        <v>1688</v>
      </c>
      <c r="B2348" s="496" t="s">
        <v>1345</v>
      </c>
      <c r="C2348" s="496" t="s">
        <v>1186</v>
      </c>
      <c r="D2348" s="496" t="s">
        <v>504</v>
      </c>
      <c r="E2348" s="497" t="e">
        <v>#N/A</v>
      </c>
      <c r="F2348" s="498" t="e">
        <v>#N/A</v>
      </c>
      <c r="G2348" s="498" t="e">
        <v>#N/A</v>
      </c>
      <c r="H2348" s="498" t="e">
        <v>#N/A</v>
      </c>
      <c r="I2348" s="498" t="e">
        <v>#N/A</v>
      </c>
      <c r="J2348" s="498" t="e">
        <v>#N/A</v>
      </c>
      <c r="K2348" s="498" t="e">
        <v>#N/A</v>
      </c>
      <c r="L2348" s="498" t="e">
        <v>#N/A</v>
      </c>
      <c r="M2348" s="498" t="e">
        <v>#N/A</v>
      </c>
      <c r="N2348" s="498" t="e">
        <v>#N/A</v>
      </c>
      <c r="O2348" s="499" t="e">
        <v>#N/A</v>
      </c>
      <c r="P2348" s="499" t="e">
        <v>#N/A</v>
      </c>
      <c r="Q2348" s="499" t="e">
        <v>#N/A</v>
      </c>
      <c r="R2348" s="499" t="e">
        <v>#N/A</v>
      </c>
      <c r="S2348" s="499" t="e">
        <v>#N/A</v>
      </c>
      <c r="T2348" s="499" t="e">
        <v>#N/A</v>
      </c>
      <c r="U2348" s="499" t="e">
        <v>#N/A</v>
      </c>
      <c r="V2348" s="499" t="e">
        <v>#N/A</v>
      </c>
      <c r="W2348" s="499" t="e">
        <v>#N/A</v>
      </c>
    </row>
    <row r="2349" spans="1:23" customFormat="1" x14ac:dyDescent="0.3">
      <c r="A2349" s="225" t="s">
        <v>1689</v>
      </c>
      <c r="B2349" s="496" t="s">
        <v>1345</v>
      </c>
      <c r="C2349" s="496" t="s">
        <v>1186</v>
      </c>
      <c r="D2349" s="496" t="s">
        <v>506</v>
      </c>
      <c r="E2349" s="497" t="e">
        <v>#N/A</v>
      </c>
      <c r="F2349" s="498" t="e">
        <v>#N/A</v>
      </c>
      <c r="G2349" s="498" t="e">
        <v>#N/A</v>
      </c>
      <c r="H2349" s="498" t="e">
        <v>#N/A</v>
      </c>
      <c r="I2349" s="498" t="e">
        <v>#N/A</v>
      </c>
      <c r="J2349" s="498" t="e">
        <v>#N/A</v>
      </c>
      <c r="K2349" s="498" t="e">
        <v>#N/A</v>
      </c>
      <c r="L2349" s="498" t="e">
        <v>#N/A</v>
      </c>
      <c r="M2349" s="498" t="e">
        <v>#N/A</v>
      </c>
      <c r="N2349" s="498" t="e">
        <v>#N/A</v>
      </c>
      <c r="O2349" s="499" t="e">
        <v>#N/A</v>
      </c>
      <c r="P2349" s="499" t="e">
        <v>#N/A</v>
      </c>
      <c r="Q2349" s="499" t="e">
        <v>#N/A</v>
      </c>
      <c r="R2349" s="499" t="e">
        <v>#N/A</v>
      </c>
      <c r="S2349" s="499" t="e">
        <v>#N/A</v>
      </c>
      <c r="T2349" s="499" t="e">
        <v>#N/A</v>
      </c>
      <c r="U2349" s="499" t="e">
        <v>#N/A</v>
      </c>
      <c r="V2349" s="499" t="e">
        <v>#N/A</v>
      </c>
      <c r="W2349" s="499" t="e">
        <v>#N/A</v>
      </c>
    </row>
    <row r="2350" spans="1:23" customFormat="1" x14ac:dyDescent="0.3">
      <c r="A2350" s="225" t="s">
        <v>1690</v>
      </c>
      <c r="B2350" s="496" t="s">
        <v>1345</v>
      </c>
      <c r="C2350" s="496" t="s">
        <v>1186</v>
      </c>
      <c r="D2350" s="496" t="s">
        <v>508</v>
      </c>
      <c r="E2350" s="497" t="e">
        <v>#N/A</v>
      </c>
      <c r="F2350" s="498" t="e">
        <v>#N/A</v>
      </c>
      <c r="G2350" s="498" t="e">
        <v>#N/A</v>
      </c>
      <c r="H2350" s="498" t="e">
        <v>#N/A</v>
      </c>
      <c r="I2350" s="498" t="e">
        <v>#N/A</v>
      </c>
      <c r="J2350" s="498" t="e">
        <v>#N/A</v>
      </c>
      <c r="K2350" s="498" t="e">
        <v>#N/A</v>
      </c>
      <c r="L2350" s="498" t="e">
        <v>#N/A</v>
      </c>
      <c r="M2350" s="498" t="e">
        <v>#N/A</v>
      </c>
      <c r="N2350" s="498" t="e">
        <v>#N/A</v>
      </c>
      <c r="O2350" s="499" t="e">
        <v>#N/A</v>
      </c>
      <c r="P2350" s="499" t="e">
        <v>#N/A</v>
      </c>
      <c r="Q2350" s="499" t="e">
        <v>#N/A</v>
      </c>
      <c r="R2350" s="499" t="e">
        <v>#N/A</v>
      </c>
      <c r="S2350" s="499" t="e">
        <v>#N/A</v>
      </c>
      <c r="T2350" s="499" t="e">
        <v>#N/A</v>
      </c>
      <c r="U2350" s="499" t="e">
        <v>#N/A</v>
      </c>
      <c r="V2350" s="499" t="e">
        <v>#N/A</v>
      </c>
      <c r="W2350" s="499" t="e">
        <v>#N/A</v>
      </c>
    </row>
    <row r="2351" spans="1:23" customFormat="1" x14ac:dyDescent="0.3">
      <c r="A2351" s="225" t="s">
        <v>1691</v>
      </c>
      <c r="B2351" s="496" t="s">
        <v>1345</v>
      </c>
      <c r="C2351" s="496" t="s">
        <v>1186</v>
      </c>
      <c r="D2351" s="496" t="s">
        <v>510</v>
      </c>
      <c r="E2351" s="497" t="e">
        <v>#N/A</v>
      </c>
      <c r="F2351" s="498" t="e">
        <v>#N/A</v>
      </c>
      <c r="G2351" s="498" t="e">
        <v>#N/A</v>
      </c>
      <c r="H2351" s="498" t="e">
        <v>#N/A</v>
      </c>
      <c r="I2351" s="498" t="e">
        <v>#N/A</v>
      </c>
      <c r="J2351" s="498" t="e">
        <v>#N/A</v>
      </c>
      <c r="K2351" s="498" t="e">
        <v>#N/A</v>
      </c>
      <c r="L2351" s="498" t="e">
        <v>#N/A</v>
      </c>
      <c r="M2351" s="498" t="e">
        <v>#N/A</v>
      </c>
      <c r="N2351" s="498" t="e">
        <v>#N/A</v>
      </c>
      <c r="O2351" s="499" t="e">
        <v>#N/A</v>
      </c>
      <c r="P2351" s="499" t="e">
        <v>#N/A</v>
      </c>
      <c r="Q2351" s="499" t="e">
        <v>#N/A</v>
      </c>
      <c r="R2351" s="499" t="e">
        <v>#N/A</v>
      </c>
      <c r="S2351" s="499" t="e">
        <v>#N/A</v>
      </c>
      <c r="T2351" s="499" t="e">
        <v>#N/A</v>
      </c>
      <c r="U2351" s="499" t="e">
        <v>#N/A</v>
      </c>
      <c r="V2351" s="499" t="e">
        <v>#N/A</v>
      </c>
      <c r="W2351" s="499" t="e">
        <v>#N/A</v>
      </c>
    </row>
    <row r="2352" spans="1:23" customFormat="1" x14ac:dyDescent="0.3">
      <c r="A2352" s="225" t="s">
        <v>1692</v>
      </c>
      <c r="B2352" s="496" t="s">
        <v>1345</v>
      </c>
      <c r="C2352" s="496" t="s">
        <v>1186</v>
      </c>
      <c r="D2352" s="496" t="s">
        <v>512</v>
      </c>
      <c r="E2352" s="497" t="e">
        <v>#N/A</v>
      </c>
      <c r="F2352" s="498" t="e">
        <v>#N/A</v>
      </c>
      <c r="G2352" s="498" t="e">
        <v>#N/A</v>
      </c>
      <c r="H2352" s="498" t="e">
        <v>#N/A</v>
      </c>
      <c r="I2352" s="498" t="e">
        <v>#N/A</v>
      </c>
      <c r="J2352" s="498" t="e">
        <v>#N/A</v>
      </c>
      <c r="K2352" s="498" t="e">
        <v>#N/A</v>
      </c>
      <c r="L2352" s="498" t="e">
        <v>#N/A</v>
      </c>
      <c r="M2352" s="498" t="e">
        <v>#N/A</v>
      </c>
      <c r="N2352" s="498" t="e">
        <v>#N/A</v>
      </c>
      <c r="O2352" s="499" t="e">
        <v>#N/A</v>
      </c>
      <c r="P2352" s="499" t="e">
        <v>#N/A</v>
      </c>
      <c r="Q2352" s="499" t="e">
        <v>#N/A</v>
      </c>
      <c r="R2352" s="499" t="e">
        <v>#N/A</v>
      </c>
      <c r="S2352" s="499" t="e">
        <v>#N/A</v>
      </c>
      <c r="T2352" s="499" t="e">
        <v>#N/A</v>
      </c>
      <c r="U2352" s="499" t="e">
        <v>#N/A</v>
      </c>
      <c r="V2352" s="499" t="e">
        <v>#N/A</v>
      </c>
      <c r="W2352" s="499" t="e">
        <v>#N/A</v>
      </c>
    </row>
    <row r="2353" spans="1:23" customFormat="1" x14ac:dyDescent="0.3">
      <c r="A2353" s="225" t="s">
        <v>1693</v>
      </c>
      <c r="B2353" s="496" t="s">
        <v>1345</v>
      </c>
      <c r="C2353" s="496" t="s">
        <v>1186</v>
      </c>
      <c r="D2353" s="496" t="s">
        <v>514</v>
      </c>
      <c r="E2353" s="497" t="e">
        <v>#N/A</v>
      </c>
      <c r="F2353" s="498" t="e">
        <v>#N/A</v>
      </c>
      <c r="G2353" s="498" t="e">
        <v>#N/A</v>
      </c>
      <c r="H2353" s="498" t="e">
        <v>#N/A</v>
      </c>
      <c r="I2353" s="498" t="e">
        <v>#N/A</v>
      </c>
      <c r="J2353" s="498" t="e">
        <v>#N/A</v>
      </c>
      <c r="K2353" s="498" t="e">
        <v>#N/A</v>
      </c>
      <c r="L2353" s="498" t="e">
        <v>#N/A</v>
      </c>
      <c r="M2353" s="498" t="e">
        <v>#N/A</v>
      </c>
      <c r="N2353" s="498" t="e">
        <v>#N/A</v>
      </c>
      <c r="O2353" s="499" t="e">
        <v>#N/A</v>
      </c>
      <c r="P2353" s="499" t="e">
        <v>#N/A</v>
      </c>
      <c r="Q2353" s="499" t="e">
        <v>#N/A</v>
      </c>
      <c r="R2353" s="499" t="e">
        <v>#N/A</v>
      </c>
      <c r="S2353" s="499" t="e">
        <v>#N/A</v>
      </c>
      <c r="T2353" s="499" t="e">
        <v>#N/A</v>
      </c>
      <c r="U2353" s="499" t="e">
        <v>#N/A</v>
      </c>
      <c r="V2353" s="499" t="e">
        <v>#N/A</v>
      </c>
      <c r="W2353" s="499" t="e">
        <v>#N/A</v>
      </c>
    </row>
    <row r="2354" spans="1:23" customFormat="1" x14ac:dyDescent="0.3">
      <c r="A2354" s="225" t="s">
        <v>1694</v>
      </c>
      <c r="B2354" s="496" t="s">
        <v>1345</v>
      </c>
      <c r="C2354" s="496" t="s">
        <v>1186</v>
      </c>
      <c r="D2354" s="496" t="s">
        <v>516</v>
      </c>
      <c r="E2354" s="497" t="e">
        <v>#N/A</v>
      </c>
      <c r="F2354" s="498" t="e">
        <v>#N/A</v>
      </c>
      <c r="G2354" s="498" t="e">
        <v>#N/A</v>
      </c>
      <c r="H2354" s="498" t="e">
        <v>#N/A</v>
      </c>
      <c r="I2354" s="498" t="e">
        <v>#N/A</v>
      </c>
      <c r="J2354" s="498" t="e">
        <v>#N/A</v>
      </c>
      <c r="K2354" s="498" t="e">
        <v>#N/A</v>
      </c>
      <c r="L2354" s="498" t="e">
        <v>#N/A</v>
      </c>
      <c r="M2354" s="498" t="e">
        <v>#N/A</v>
      </c>
      <c r="N2354" s="498" t="e">
        <v>#N/A</v>
      </c>
      <c r="O2354" s="499" t="e">
        <v>#N/A</v>
      </c>
      <c r="P2354" s="499" t="e">
        <v>#N/A</v>
      </c>
      <c r="Q2354" s="499" t="e">
        <v>#N/A</v>
      </c>
      <c r="R2354" s="499" t="e">
        <v>#N/A</v>
      </c>
      <c r="S2354" s="499" t="e">
        <v>#N/A</v>
      </c>
      <c r="T2354" s="499" t="e">
        <v>#N/A</v>
      </c>
      <c r="U2354" s="499" t="e">
        <v>#N/A</v>
      </c>
      <c r="V2354" s="499" t="e">
        <v>#N/A</v>
      </c>
      <c r="W2354" s="499" t="e">
        <v>#N/A</v>
      </c>
    </row>
    <row r="2355" spans="1:23" customFormat="1" x14ac:dyDescent="0.3">
      <c r="A2355" s="225" t="s">
        <v>1695</v>
      </c>
      <c r="B2355" s="496" t="s">
        <v>1345</v>
      </c>
      <c r="C2355" s="496" t="s">
        <v>1186</v>
      </c>
      <c r="D2355" s="496" t="s">
        <v>518</v>
      </c>
      <c r="E2355" s="497" t="e">
        <v>#N/A</v>
      </c>
      <c r="F2355" s="498" t="e">
        <v>#N/A</v>
      </c>
      <c r="G2355" s="498" t="e">
        <v>#N/A</v>
      </c>
      <c r="H2355" s="498" t="e">
        <v>#N/A</v>
      </c>
      <c r="I2355" s="498" t="e">
        <v>#N/A</v>
      </c>
      <c r="J2355" s="498" t="e">
        <v>#N/A</v>
      </c>
      <c r="K2355" s="498" t="e">
        <v>#N/A</v>
      </c>
      <c r="L2355" s="498" t="e">
        <v>#N/A</v>
      </c>
      <c r="M2355" s="498" t="e">
        <v>#N/A</v>
      </c>
      <c r="N2355" s="498" t="e">
        <v>#N/A</v>
      </c>
      <c r="O2355" s="499" t="e">
        <v>#N/A</v>
      </c>
      <c r="P2355" s="499" t="e">
        <v>#N/A</v>
      </c>
      <c r="Q2355" s="499" t="e">
        <v>#N/A</v>
      </c>
      <c r="R2355" s="499" t="e">
        <v>#N/A</v>
      </c>
      <c r="S2355" s="499" t="e">
        <v>#N/A</v>
      </c>
      <c r="T2355" s="499" t="e">
        <v>#N/A</v>
      </c>
      <c r="U2355" s="499" t="e">
        <v>#N/A</v>
      </c>
      <c r="V2355" s="499" t="e">
        <v>#N/A</v>
      </c>
      <c r="W2355" s="499" t="e">
        <v>#N/A</v>
      </c>
    </row>
    <row r="2356" spans="1:23" customFormat="1" x14ac:dyDescent="0.3">
      <c r="A2356" s="225" t="s">
        <v>1696</v>
      </c>
      <c r="B2356" s="496" t="s">
        <v>1345</v>
      </c>
      <c r="C2356" s="496" t="s">
        <v>1186</v>
      </c>
      <c r="D2356" s="496" t="s">
        <v>520</v>
      </c>
      <c r="E2356" s="497" t="e">
        <v>#N/A</v>
      </c>
      <c r="F2356" s="498" t="e">
        <v>#N/A</v>
      </c>
      <c r="G2356" s="498" t="e">
        <v>#N/A</v>
      </c>
      <c r="H2356" s="498" t="e">
        <v>#N/A</v>
      </c>
      <c r="I2356" s="498" t="e">
        <v>#N/A</v>
      </c>
      <c r="J2356" s="498" t="e">
        <v>#N/A</v>
      </c>
      <c r="K2356" s="498" t="e">
        <v>#N/A</v>
      </c>
      <c r="L2356" s="498" t="e">
        <v>#N/A</v>
      </c>
      <c r="M2356" s="498" t="e">
        <v>#N/A</v>
      </c>
      <c r="N2356" s="498" t="e">
        <v>#N/A</v>
      </c>
      <c r="O2356" s="499" t="e">
        <v>#N/A</v>
      </c>
      <c r="P2356" s="499" t="e">
        <v>#N/A</v>
      </c>
      <c r="Q2356" s="499" t="e">
        <v>#N/A</v>
      </c>
      <c r="R2356" s="499" t="e">
        <v>#N/A</v>
      </c>
      <c r="S2356" s="499" t="e">
        <v>#N/A</v>
      </c>
      <c r="T2356" s="499" t="e">
        <v>#N/A</v>
      </c>
      <c r="U2356" s="499" t="e">
        <v>#N/A</v>
      </c>
      <c r="V2356" s="499" t="e">
        <v>#N/A</v>
      </c>
      <c r="W2356" s="499" t="e">
        <v>#N/A</v>
      </c>
    </row>
    <row r="2357" spans="1:23" customFormat="1" x14ac:dyDescent="0.3">
      <c r="A2357" s="225" t="s">
        <v>1697</v>
      </c>
      <c r="B2357" s="496" t="s">
        <v>1345</v>
      </c>
      <c r="C2357" s="496" t="s">
        <v>1186</v>
      </c>
      <c r="D2357" s="496" t="s">
        <v>522</v>
      </c>
      <c r="E2357" s="497" t="e">
        <v>#N/A</v>
      </c>
      <c r="F2357" s="498" t="e">
        <v>#N/A</v>
      </c>
      <c r="G2357" s="498" t="e">
        <v>#N/A</v>
      </c>
      <c r="H2357" s="498" t="e">
        <v>#N/A</v>
      </c>
      <c r="I2357" s="498" t="e">
        <v>#N/A</v>
      </c>
      <c r="J2357" s="498" t="e">
        <v>#N/A</v>
      </c>
      <c r="K2357" s="498" t="e">
        <v>#N/A</v>
      </c>
      <c r="L2357" s="498" t="e">
        <v>#N/A</v>
      </c>
      <c r="M2357" s="498" t="e">
        <v>#N/A</v>
      </c>
      <c r="N2357" s="498" t="e">
        <v>#N/A</v>
      </c>
      <c r="O2357" s="499" t="e">
        <v>#N/A</v>
      </c>
      <c r="P2357" s="499" t="e">
        <v>#N/A</v>
      </c>
      <c r="Q2357" s="499" t="e">
        <v>#N/A</v>
      </c>
      <c r="R2357" s="499" t="e">
        <v>#N/A</v>
      </c>
      <c r="S2357" s="499" t="e">
        <v>#N/A</v>
      </c>
      <c r="T2357" s="499" t="e">
        <v>#N/A</v>
      </c>
      <c r="U2357" s="499" t="e">
        <v>#N/A</v>
      </c>
      <c r="V2357" s="499" t="e">
        <v>#N/A</v>
      </c>
      <c r="W2357" s="499" t="e">
        <v>#N/A</v>
      </c>
    </row>
    <row r="2358" spans="1:23" customFormat="1" x14ac:dyDescent="0.3">
      <c r="A2358" s="225" t="s">
        <v>1698</v>
      </c>
      <c r="B2358" s="496" t="s">
        <v>1345</v>
      </c>
      <c r="C2358" s="496" t="s">
        <v>1186</v>
      </c>
      <c r="D2358" s="496" t="s">
        <v>524</v>
      </c>
      <c r="E2358" s="497" t="e">
        <v>#N/A</v>
      </c>
      <c r="F2358" s="498" t="e">
        <v>#N/A</v>
      </c>
      <c r="G2358" s="498" t="e">
        <v>#N/A</v>
      </c>
      <c r="H2358" s="498" t="e">
        <v>#N/A</v>
      </c>
      <c r="I2358" s="498" t="e">
        <v>#N/A</v>
      </c>
      <c r="J2358" s="498" t="e">
        <v>#N/A</v>
      </c>
      <c r="K2358" s="498" t="e">
        <v>#N/A</v>
      </c>
      <c r="L2358" s="498" t="e">
        <v>#N/A</v>
      </c>
      <c r="M2358" s="498" t="e">
        <v>#N/A</v>
      </c>
      <c r="N2358" s="498" t="e">
        <v>#N/A</v>
      </c>
      <c r="O2358" s="499" t="e">
        <v>#N/A</v>
      </c>
      <c r="P2358" s="499" t="e">
        <v>#N/A</v>
      </c>
      <c r="Q2358" s="499" t="e">
        <v>#N/A</v>
      </c>
      <c r="R2358" s="499" t="e">
        <v>#N/A</v>
      </c>
      <c r="S2358" s="499" t="e">
        <v>#N/A</v>
      </c>
      <c r="T2358" s="499" t="e">
        <v>#N/A</v>
      </c>
      <c r="U2358" s="499" t="e">
        <v>#N/A</v>
      </c>
      <c r="V2358" s="499" t="e">
        <v>#N/A</v>
      </c>
      <c r="W2358" s="499" t="e">
        <v>#N/A</v>
      </c>
    </row>
    <row r="2359" spans="1:23" customFormat="1" x14ac:dyDescent="0.3">
      <c r="A2359" s="225" t="s">
        <v>1699</v>
      </c>
      <c r="B2359" s="496" t="s">
        <v>1345</v>
      </c>
      <c r="C2359" s="496" t="s">
        <v>1186</v>
      </c>
      <c r="D2359" s="496" t="s">
        <v>526</v>
      </c>
      <c r="E2359" s="497" t="e">
        <v>#N/A</v>
      </c>
      <c r="F2359" s="498" t="e">
        <v>#N/A</v>
      </c>
      <c r="G2359" s="498" t="e">
        <v>#N/A</v>
      </c>
      <c r="H2359" s="498" t="e">
        <v>#N/A</v>
      </c>
      <c r="I2359" s="498" t="e">
        <v>#N/A</v>
      </c>
      <c r="J2359" s="498" t="e">
        <v>#N/A</v>
      </c>
      <c r="K2359" s="498" t="e">
        <v>#N/A</v>
      </c>
      <c r="L2359" s="498" t="e">
        <v>#N/A</v>
      </c>
      <c r="M2359" s="498" t="e">
        <v>#N/A</v>
      </c>
      <c r="N2359" s="498" t="e">
        <v>#N/A</v>
      </c>
      <c r="O2359" s="499" t="e">
        <v>#N/A</v>
      </c>
      <c r="P2359" s="499" t="e">
        <v>#N/A</v>
      </c>
      <c r="Q2359" s="499" t="e">
        <v>#N/A</v>
      </c>
      <c r="R2359" s="499" t="e">
        <v>#N/A</v>
      </c>
      <c r="S2359" s="499" t="e">
        <v>#N/A</v>
      </c>
      <c r="T2359" s="499" t="e">
        <v>#N/A</v>
      </c>
      <c r="U2359" s="499" t="e">
        <v>#N/A</v>
      </c>
      <c r="V2359" s="499" t="e">
        <v>#N/A</v>
      </c>
      <c r="W2359" s="499" t="e">
        <v>#N/A</v>
      </c>
    </row>
    <row r="2360" spans="1:23" customFormat="1" x14ac:dyDescent="0.3">
      <c r="A2360" s="225" t="s">
        <v>1700</v>
      </c>
      <c r="B2360" s="496" t="s">
        <v>1345</v>
      </c>
      <c r="C2360" s="496" t="s">
        <v>1186</v>
      </c>
      <c r="D2360" s="496" t="s">
        <v>528</v>
      </c>
      <c r="E2360" s="497" t="e">
        <v>#N/A</v>
      </c>
      <c r="F2360" s="498" t="e">
        <v>#N/A</v>
      </c>
      <c r="G2360" s="498" t="e">
        <v>#N/A</v>
      </c>
      <c r="H2360" s="498" t="e">
        <v>#N/A</v>
      </c>
      <c r="I2360" s="498" t="e">
        <v>#N/A</v>
      </c>
      <c r="J2360" s="498" t="e">
        <v>#N/A</v>
      </c>
      <c r="K2360" s="498" t="e">
        <v>#N/A</v>
      </c>
      <c r="L2360" s="498" t="e">
        <v>#N/A</v>
      </c>
      <c r="M2360" s="498" t="e">
        <v>#N/A</v>
      </c>
      <c r="N2360" s="498" t="e">
        <v>#N/A</v>
      </c>
      <c r="O2360" s="499" t="e">
        <v>#N/A</v>
      </c>
      <c r="P2360" s="499" t="e">
        <v>#N/A</v>
      </c>
      <c r="Q2360" s="499" t="e">
        <v>#N/A</v>
      </c>
      <c r="R2360" s="499" t="e">
        <v>#N/A</v>
      </c>
      <c r="S2360" s="499" t="e">
        <v>#N/A</v>
      </c>
      <c r="T2360" s="499" t="e">
        <v>#N/A</v>
      </c>
      <c r="U2360" s="499" t="e">
        <v>#N/A</v>
      </c>
      <c r="V2360" s="499" t="e">
        <v>#N/A</v>
      </c>
      <c r="W2360" s="499" t="e">
        <v>#N/A</v>
      </c>
    </row>
    <row r="2361" spans="1:23" customFormat="1" x14ac:dyDescent="0.3">
      <c r="A2361" s="225" t="s">
        <v>1701</v>
      </c>
      <c r="B2361" s="496" t="s">
        <v>1345</v>
      </c>
      <c r="C2361" s="496" t="s">
        <v>1186</v>
      </c>
      <c r="D2361" s="496" t="s">
        <v>530</v>
      </c>
      <c r="E2361" s="497" t="e">
        <v>#N/A</v>
      </c>
      <c r="F2361" s="498" t="e">
        <v>#N/A</v>
      </c>
      <c r="G2361" s="498" t="e">
        <v>#N/A</v>
      </c>
      <c r="H2361" s="498" t="e">
        <v>#N/A</v>
      </c>
      <c r="I2361" s="498" t="e">
        <v>#N/A</v>
      </c>
      <c r="J2361" s="498" t="e">
        <v>#N/A</v>
      </c>
      <c r="K2361" s="498" t="e">
        <v>#N/A</v>
      </c>
      <c r="L2361" s="498" t="e">
        <v>#N/A</v>
      </c>
      <c r="M2361" s="498" t="e">
        <v>#N/A</v>
      </c>
      <c r="N2361" s="498" t="e">
        <v>#N/A</v>
      </c>
      <c r="O2361" s="499" t="e">
        <v>#N/A</v>
      </c>
      <c r="P2361" s="499" t="e">
        <v>#N/A</v>
      </c>
      <c r="Q2361" s="499" t="e">
        <v>#N/A</v>
      </c>
      <c r="R2361" s="499" t="e">
        <v>#N/A</v>
      </c>
      <c r="S2361" s="499" t="e">
        <v>#N/A</v>
      </c>
      <c r="T2361" s="499" t="e">
        <v>#N/A</v>
      </c>
      <c r="U2361" s="499" t="e">
        <v>#N/A</v>
      </c>
      <c r="V2361" s="499" t="e">
        <v>#N/A</v>
      </c>
      <c r="W2361" s="499" t="e">
        <v>#N/A</v>
      </c>
    </row>
    <row r="2362" spans="1:23" customFormat="1" x14ac:dyDescent="0.3">
      <c r="A2362" s="225" t="s">
        <v>1702</v>
      </c>
      <c r="B2362" s="496" t="s">
        <v>1345</v>
      </c>
      <c r="C2362" s="496" t="s">
        <v>1186</v>
      </c>
      <c r="D2362" s="496" t="s">
        <v>532</v>
      </c>
      <c r="E2362" s="497" t="e">
        <v>#N/A</v>
      </c>
      <c r="F2362" s="498" t="e">
        <v>#N/A</v>
      </c>
      <c r="G2362" s="498" t="e">
        <v>#N/A</v>
      </c>
      <c r="H2362" s="498" t="e">
        <v>#N/A</v>
      </c>
      <c r="I2362" s="498" t="e">
        <v>#N/A</v>
      </c>
      <c r="J2362" s="498" t="e">
        <v>#N/A</v>
      </c>
      <c r="K2362" s="498" t="e">
        <v>#N/A</v>
      </c>
      <c r="L2362" s="498" t="e">
        <v>#N/A</v>
      </c>
      <c r="M2362" s="498" t="e">
        <v>#N/A</v>
      </c>
      <c r="N2362" s="498" t="e">
        <v>#N/A</v>
      </c>
      <c r="O2362" s="499" t="e">
        <v>#N/A</v>
      </c>
      <c r="P2362" s="499" t="e">
        <v>#N/A</v>
      </c>
      <c r="Q2362" s="499" t="e">
        <v>#N/A</v>
      </c>
      <c r="R2362" s="499" t="e">
        <v>#N/A</v>
      </c>
      <c r="S2362" s="499" t="e">
        <v>#N/A</v>
      </c>
      <c r="T2362" s="499" t="e">
        <v>#N/A</v>
      </c>
      <c r="U2362" s="499" t="e">
        <v>#N/A</v>
      </c>
      <c r="V2362" s="499" t="e">
        <v>#N/A</v>
      </c>
      <c r="W2362" s="499" t="e">
        <v>#N/A</v>
      </c>
    </row>
    <row r="2363" spans="1:23" customFormat="1" x14ac:dyDescent="0.3">
      <c r="A2363" s="225" t="s">
        <v>1703</v>
      </c>
      <c r="B2363" s="496" t="s">
        <v>1345</v>
      </c>
      <c r="C2363" s="496" t="s">
        <v>1186</v>
      </c>
      <c r="D2363" s="496" t="s">
        <v>534</v>
      </c>
      <c r="E2363" s="497" t="e">
        <v>#N/A</v>
      </c>
      <c r="F2363" s="498" t="e">
        <v>#N/A</v>
      </c>
      <c r="G2363" s="498" t="e">
        <v>#N/A</v>
      </c>
      <c r="H2363" s="498" t="e">
        <v>#N/A</v>
      </c>
      <c r="I2363" s="498" t="e">
        <v>#N/A</v>
      </c>
      <c r="J2363" s="498" t="e">
        <v>#N/A</v>
      </c>
      <c r="K2363" s="498" t="e">
        <v>#N/A</v>
      </c>
      <c r="L2363" s="498" t="e">
        <v>#N/A</v>
      </c>
      <c r="M2363" s="498" t="e">
        <v>#N/A</v>
      </c>
      <c r="N2363" s="498" t="e">
        <v>#N/A</v>
      </c>
      <c r="O2363" s="499" t="e">
        <v>#N/A</v>
      </c>
      <c r="P2363" s="499" t="e">
        <v>#N/A</v>
      </c>
      <c r="Q2363" s="499" t="e">
        <v>#N/A</v>
      </c>
      <c r="R2363" s="499" t="e">
        <v>#N/A</v>
      </c>
      <c r="S2363" s="499" t="e">
        <v>#N/A</v>
      </c>
      <c r="T2363" s="499" t="e">
        <v>#N/A</v>
      </c>
      <c r="U2363" s="499" t="e">
        <v>#N/A</v>
      </c>
      <c r="V2363" s="499" t="e">
        <v>#N/A</v>
      </c>
      <c r="W2363" s="499" t="e">
        <v>#N/A</v>
      </c>
    </row>
    <row r="2364" spans="1:23" customFormat="1" x14ac:dyDescent="0.3">
      <c r="A2364" s="225" t="s">
        <v>1704</v>
      </c>
      <c r="B2364" s="496" t="s">
        <v>1345</v>
      </c>
      <c r="C2364" s="496" t="s">
        <v>1186</v>
      </c>
      <c r="D2364" s="496" t="s">
        <v>536</v>
      </c>
      <c r="E2364" s="497" t="e">
        <v>#N/A</v>
      </c>
      <c r="F2364" s="498" t="e">
        <v>#N/A</v>
      </c>
      <c r="G2364" s="498" t="e">
        <v>#N/A</v>
      </c>
      <c r="H2364" s="498" t="e">
        <v>#N/A</v>
      </c>
      <c r="I2364" s="498" t="e">
        <v>#N/A</v>
      </c>
      <c r="J2364" s="498" t="e">
        <v>#N/A</v>
      </c>
      <c r="K2364" s="498" t="e">
        <v>#N/A</v>
      </c>
      <c r="L2364" s="498" t="e">
        <v>#N/A</v>
      </c>
      <c r="M2364" s="498" t="e">
        <v>#N/A</v>
      </c>
      <c r="N2364" s="498" t="e">
        <v>#N/A</v>
      </c>
      <c r="O2364" s="499" t="e">
        <v>#N/A</v>
      </c>
      <c r="P2364" s="499" t="e">
        <v>#N/A</v>
      </c>
      <c r="Q2364" s="499" t="e">
        <v>#N/A</v>
      </c>
      <c r="R2364" s="499" t="e">
        <v>#N/A</v>
      </c>
      <c r="S2364" s="499" t="e">
        <v>#N/A</v>
      </c>
      <c r="T2364" s="499" t="e">
        <v>#N/A</v>
      </c>
      <c r="U2364" s="499" t="e">
        <v>#N/A</v>
      </c>
      <c r="V2364" s="499" t="e">
        <v>#N/A</v>
      </c>
      <c r="W2364" s="499" t="e">
        <v>#N/A</v>
      </c>
    </row>
    <row r="2365" spans="1:23" customFormat="1" x14ac:dyDescent="0.3">
      <c r="A2365" s="225" t="s">
        <v>1705</v>
      </c>
      <c r="B2365" s="496" t="s">
        <v>1345</v>
      </c>
      <c r="C2365" s="496" t="s">
        <v>1186</v>
      </c>
      <c r="D2365" s="496" t="s">
        <v>538</v>
      </c>
      <c r="E2365" s="497" t="e">
        <v>#N/A</v>
      </c>
      <c r="F2365" s="498" t="e">
        <v>#N/A</v>
      </c>
      <c r="G2365" s="498" t="e">
        <v>#N/A</v>
      </c>
      <c r="H2365" s="498" t="e">
        <v>#N/A</v>
      </c>
      <c r="I2365" s="498" t="e">
        <v>#N/A</v>
      </c>
      <c r="J2365" s="498" t="e">
        <v>#N/A</v>
      </c>
      <c r="K2365" s="498" t="e">
        <v>#N/A</v>
      </c>
      <c r="L2365" s="498" t="e">
        <v>#N/A</v>
      </c>
      <c r="M2365" s="498" t="e">
        <v>#N/A</v>
      </c>
      <c r="N2365" s="498" t="e">
        <v>#N/A</v>
      </c>
      <c r="O2365" s="499" t="e">
        <v>#N/A</v>
      </c>
      <c r="P2365" s="499" t="e">
        <v>#N/A</v>
      </c>
      <c r="Q2365" s="499" t="e">
        <v>#N/A</v>
      </c>
      <c r="R2365" s="499" t="e">
        <v>#N/A</v>
      </c>
      <c r="S2365" s="499" t="e">
        <v>#N/A</v>
      </c>
      <c r="T2365" s="499" t="e">
        <v>#N/A</v>
      </c>
      <c r="U2365" s="499" t="e">
        <v>#N/A</v>
      </c>
      <c r="V2365" s="499" t="e">
        <v>#N/A</v>
      </c>
      <c r="W2365" s="499" t="e">
        <v>#N/A</v>
      </c>
    </row>
    <row r="2366" spans="1:23" customFormat="1" x14ac:dyDescent="0.3">
      <c r="A2366" s="225" t="s">
        <v>1706</v>
      </c>
      <c r="B2366" s="496" t="s">
        <v>1345</v>
      </c>
      <c r="C2366" s="496" t="s">
        <v>1186</v>
      </c>
      <c r="D2366" s="496" t="s">
        <v>540</v>
      </c>
      <c r="E2366" s="497" t="e">
        <v>#N/A</v>
      </c>
      <c r="F2366" s="498" t="e">
        <v>#N/A</v>
      </c>
      <c r="G2366" s="498" t="e">
        <v>#N/A</v>
      </c>
      <c r="H2366" s="498" t="e">
        <v>#N/A</v>
      </c>
      <c r="I2366" s="498" t="e">
        <v>#N/A</v>
      </c>
      <c r="J2366" s="498" t="e">
        <v>#N/A</v>
      </c>
      <c r="K2366" s="498" t="e">
        <v>#N/A</v>
      </c>
      <c r="L2366" s="498" t="e">
        <v>#N/A</v>
      </c>
      <c r="M2366" s="498" t="e">
        <v>#N/A</v>
      </c>
      <c r="N2366" s="498" t="e">
        <v>#N/A</v>
      </c>
      <c r="O2366" s="499" t="e">
        <v>#N/A</v>
      </c>
      <c r="P2366" s="499" t="e">
        <v>#N/A</v>
      </c>
      <c r="Q2366" s="499" t="e">
        <v>#N/A</v>
      </c>
      <c r="R2366" s="499" t="e">
        <v>#N/A</v>
      </c>
      <c r="S2366" s="499" t="e">
        <v>#N/A</v>
      </c>
      <c r="T2366" s="499" t="e">
        <v>#N/A</v>
      </c>
      <c r="U2366" s="499" t="e">
        <v>#N/A</v>
      </c>
      <c r="V2366" s="499" t="e">
        <v>#N/A</v>
      </c>
      <c r="W2366" s="499" t="e">
        <v>#N/A</v>
      </c>
    </row>
    <row r="2367" spans="1:23" customFormat="1" x14ac:dyDescent="0.3">
      <c r="A2367" s="225" t="s">
        <v>1707</v>
      </c>
      <c r="B2367" s="496" t="s">
        <v>1345</v>
      </c>
      <c r="C2367" s="496" t="s">
        <v>1186</v>
      </c>
      <c r="D2367" s="496" t="s">
        <v>542</v>
      </c>
      <c r="E2367" s="497" t="e">
        <v>#N/A</v>
      </c>
      <c r="F2367" s="498" t="e">
        <v>#N/A</v>
      </c>
      <c r="G2367" s="498" t="e">
        <v>#N/A</v>
      </c>
      <c r="H2367" s="498" t="e">
        <v>#N/A</v>
      </c>
      <c r="I2367" s="498" t="e">
        <v>#N/A</v>
      </c>
      <c r="J2367" s="498" t="e">
        <v>#N/A</v>
      </c>
      <c r="K2367" s="498" t="e">
        <v>#N/A</v>
      </c>
      <c r="L2367" s="498" t="e">
        <v>#N/A</v>
      </c>
      <c r="M2367" s="498" t="e">
        <v>#N/A</v>
      </c>
      <c r="N2367" s="498" t="e">
        <v>#N/A</v>
      </c>
      <c r="O2367" s="499" t="e">
        <v>#N/A</v>
      </c>
      <c r="P2367" s="499" t="e">
        <v>#N/A</v>
      </c>
      <c r="Q2367" s="499" t="e">
        <v>#N/A</v>
      </c>
      <c r="R2367" s="499" t="e">
        <v>#N/A</v>
      </c>
      <c r="S2367" s="499" t="e">
        <v>#N/A</v>
      </c>
      <c r="T2367" s="499" t="e">
        <v>#N/A</v>
      </c>
      <c r="U2367" s="499" t="e">
        <v>#N/A</v>
      </c>
      <c r="V2367" s="499" t="e">
        <v>#N/A</v>
      </c>
      <c r="W2367" s="499" t="e">
        <v>#N/A</v>
      </c>
    </row>
    <row r="2368" spans="1:23" customFormat="1" x14ac:dyDescent="0.3">
      <c r="A2368" s="225" t="s">
        <v>1708</v>
      </c>
      <c r="B2368" s="496" t="s">
        <v>1345</v>
      </c>
      <c r="C2368" s="496" t="s">
        <v>1186</v>
      </c>
      <c r="D2368" s="496" t="s">
        <v>544</v>
      </c>
      <c r="E2368" s="497" t="e">
        <v>#N/A</v>
      </c>
      <c r="F2368" s="498" t="e">
        <v>#N/A</v>
      </c>
      <c r="G2368" s="498" t="e">
        <v>#N/A</v>
      </c>
      <c r="H2368" s="498" t="e">
        <v>#N/A</v>
      </c>
      <c r="I2368" s="498" t="e">
        <v>#N/A</v>
      </c>
      <c r="J2368" s="498" t="e">
        <v>#N/A</v>
      </c>
      <c r="K2368" s="498" t="e">
        <v>#N/A</v>
      </c>
      <c r="L2368" s="498" t="e">
        <v>#N/A</v>
      </c>
      <c r="M2368" s="498" t="e">
        <v>#N/A</v>
      </c>
      <c r="N2368" s="498" t="e">
        <v>#N/A</v>
      </c>
      <c r="O2368" s="499" t="e">
        <v>#N/A</v>
      </c>
      <c r="P2368" s="499" t="e">
        <v>#N/A</v>
      </c>
      <c r="Q2368" s="499" t="e">
        <v>#N/A</v>
      </c>
      <c r="R2368" s="499" t="e">
        <v>#N/A</v>
      </c>
      <c r="S2368" s="499" t="e">
        <v>#N/A</v>
      </c>
      <c r="T2368" s="499" t="e">
        <v>#N/A</v>
      </c>
      <c r="U2368" s="499" t="e">
        <v>#N/A</v>
      </c>
      <c r="V2368" s="499" t="e">
        <v>#N/A</v>
      </c>
      <c r="W2368" s="499" t="e">
        <v>#N/A</v>
      </c>
    </row>
    <row r="2369" spans="1:23" customFormat="1" x14ac:dyDescent="0.3">
      <c r="A2369" s="225" t="s">
        <v>1709</v>
      </c>
      <c r="B2369" s="496" t="s">
        <v>1345</v>
      </c>
      <c r="C2369" s="496" t="s">
        <v>1186</v>
      </c>
      <c r="D2369" s="496" t="s">
        <v>546</v>
      </c>
      <c r="E2369" s="497" t="e">
        <v>#N/A</v>
      </c>
      <c r="F2369" s="498" t="e">
        <v>#N/A</v>
      </c>
      <c r="G2369" s="498" t="e">
        <v>#N/A</v>
      </c>
      <c r="H2369" s="498" t="e">
        <v>#N/A</v>
      </c>
      <c r="I2369" s="498" t="e">
        <v>#N/A</v>
      </c>
      <c r="J2369" s="498" t="e">
        <v>#N/A</v>
      </c>
      <c r="K2369" s="498" t="e">
        <v>#N/A</v>
      </c>
      <c r="L2369" s="498" t="e">
        <v>#N/A</v>
      </c>
      <c r="M2369" s="498" t="e">
        <v>#N/A</v>
      </c>
      <c r="N2369" s="498" t="e">
        <v>#N/A</v>
      </c>
      <c r="O2369" s="499" t="e">
        <v>#N/A</v>
      </c>
      <c r="P2369" s="499" t="e">
        <v>#N/A</v>
      </c>
      <c r="Q2369" s="499" t="e">
        <v>#N/A</v>
      </c>
      <c r="R2369" s="499" t="e">
        <v>#N/A</v>
      </c>
      <c r="S2369" s="499" t="e">
        <v>#N/A</v>
      </c>
      <c r="T2369" s="499" t="e">
        <v>#N/A</v>
      </c>
      <c r="U2369" s="499" t="e">
        <v>#N/A</v>
      </c>
      <c r="V2369" s="499" t="e">
        <v>#N/A</v>
      </c>
      <c r="W2369" s="499" t="e">
        <v>#N/A</v>
      </c>
    </row>
    <row r="2370" spans="1:23" customFormat="1" x14ac:dyDescent="0.3">
      <c r="A2370" s="225" t="s">
        <v>1710</v>
      </c>
      <c r="B2370" s="496" t="s">
        <v>1345</v>
      </c>
      <c r="C2370" s="496" t="s">
        <v>1186</v>
      </c>
      <c r="D2370" s="496" t="s">
        <v>548</v>
      </c>
      <c r="E2370" s="497" t="e">
        <v>#N/A</v>
      </c>
      <c r="F2370" s="498" t="e">
        <v>#N/A</v>
      </c>
      <c r="G2370" s="498" t="e">
        <v>#N/A</v>
      </c>
      <c r="H2370" s="498" t="e">
        <v>#N/A</v>
      </c>
      <c r="I2370" s="498" t="e">
        <v>#N/A</v>
      </c>
      <c r="J2370" s="498" t="e">
        <v>#N/A</v>
      </c>
      <c r="K2370" s="498" t="e">
        <v>#N/A</v>
      </c>
      <c r="L2370" s="498" t="e">
        <v>#N/A</v>
      </c>
      <c r="M2370" s="498" t="e">
        <v>#N/A</v>
      </c>
      <c r="N2370" s="498" t="e">
        <v>#N/A</v>
      </c>
      <c r="O2370" s="499" t="e">
        <v>#N/A</v>
      </c>
      <c r="P2370" s="499" t="e">
        <v>#N/A</v>
      </c>
      <c r="Q2370" s="499" t="e">
        <v>#N/A</v>
      </c>
      <c r="R2370" s="499" t="e">
        <v>#N/A</v>
      </c>
      <c r="S2370" s="499" t="e">
        <v>#N/A</v>
      </c>
      <c r="T2370" s="499" t="e">
        <v>#N/A</v>
      </c>
      <c r="U2370" s="499" t="e">
        <v>#N/A</v>
      </c>
      <c r="V2370" s="499" t="e">
        <v>#N/A</v>
      </c>
      <c r="W2370" s="499" t="e">
        <v>#N/A</v>
      </c>
    </row>
    <row r="2371" spans="1:23" customFormat="1" x14ac:dyDescent="0.3">
      <c r="A2371" s="225" t="s">
        <v>1711</v>
      </c>
      <c r="B2371" s="496" t="s">
        <v>1345</v>
      </c>
      <c r="C2371" s="496" t="s">
        <v>1186</v>
      </c>
      <c r="D2371" s="496" t="s">
        <v>550</v>
      </c>
      <c r="E2371" s="497" t="e">
        <v>#N/A</v>
      </c>
      <c r="F2371" s="498" t="e">
        <v>#N/A</v>
      </c>
      <c r="G2371" s="498" t="e">
        <v>#N/A</v>
      </c>
      <c r="H2371" s="498" t="e">
        <v>#N/A</v>
      </c>
      <c r="I2371" s="498" t="e">
        <v>#N/A</v>
      </c>
      <c r="J2371" s="498" t="e">
        <v>#N/A</v>
      </c>
      <c r="K2371" s="498" t="e">
        <v>#N/A</v>
      </c>
      <c r="L2371" s="498" t="e">
        <v>#N/A</v>
      </c>
      <c r="M2371" s="498" t="e">
        <v>#N/A</v>
      </c>
      <c r="N2371" s="498" t="e">
        <v>#N/A</v>
      </c>
      <c r="O2371" s="499" t="e">
        <v>#N/A</v>
      </c>
      <c r="P2371" s="499" t="e">
        <v>#N/A</v>
      </c>
      <c r="Q2371" s="499" t="e">
        <v>#N/A</v>
      </c>
      <c r="R2371" s="499" t="e">
        <v>#N/A</v>
      </c>
      <c r="S2371" s="499" t="e">
        <v>#N/A</v>
      </c>
      <c r="T2371" s="499" t="e">
        <v>#N/A</v>
      </c>
      <c r="U2371" s="499" t="e">
        <v>#N/A</v>
      </c>
      <c r="V2371" s="499" t="e">
        <v>#N/A</v>
      </c>
      <c r="W2371" s="499" t="e">
        <v>#N/A</v>
      </c>
    </row>
    <row r="2372" spans="1:23" customFormat="1" x14ac:dyDescent="0.3">
      <c r="A2372" s="225" t="s">
        <v>1712</v>
      </c>
      <c r="B2372" s="496" t="s">
        <v>1345</v>
      </c>
      <c r="C2372" s="496" t="s">
        <v>1186</v>
      </c>
      <c r="D2372" s="496" t="s">
        <v>552</v>
      </c>
      <c r="E2372" s="497" t="e">
        <v>#N/A</v>
      </c>
      <c r="F2372" s="498" t="e">
        <v>#N/A</v>
      </c>
      <c r="G2372" s="498" t="e">
        <v>#N/A</v>
      </c>
      <c r="H2372" s="498" t="e">
        <v>#N/A</v>
      </c>
      <c r="I2372" s="498" t="e">
        <v>#N/A</v>
      </c>
      <c r="J2372" s="498" t="e">
        <v>#N/A</v>
      </c>
      <c r="K2372" s="498" t="e">
        <v>#N/A</v>
      </c>
      <c r="L2372" s="498" t="e">
        <v>#N/A</v>
      </c>
      <c r="M2372" s="498" t="e">
        <v>#N/A</v>
      </c>
      <c r="N2372" s="498" t="e">
        <v>#N/A</v>
      </c>
      <c r="O2372" s="499" t="e">
        <v>#N/A</v>
      </c>
      <c r="P2372" s="499" t="e">
        <v>#N/A</v>
      </c>
      <c r="Q2372" s="499" t="e">
        <v>#N/A</v>
      </c>
      <c r="R2372" s="499" t="e">
        <v>#N/A</v>
      </c>
      <c r="S2372" s="499" t="e">
        <v>#N/A</v>
      </c>
      <c r="T2372" s="499" t="e">
        <v>#N/A</v>
      </c>
      <c r="U2372" s="499" t="e">
        <v>#N/A</v>
      </c>
      <c r="V2372" s="499" t="e">
        <v>#N/A</v>
      </c>
      <c r="W2372" s="499" t="e">
        <v>#N/A</v>
      </c>
    </row>
    <row r="2373" spans="1:23" customFormat="1" x14ac:dyDescent="0.3">
      <c r="A2373" s="225" t="s">
        <v>1713</v>
      </c>
      <c r="B2373" s="496" t="s">
        <v>1345</v>
      </c>
      <c r="C2373" s="496" t="s">
        <v>1186</v>
      </c>
      <c r="D2373" s="496" t="s">
        <v>554</v>
      </c>
      <c r="E2373" s="497" t="e">
        <v>#N/A</v>
      </c>
      <c r="F2373" s="498" t="e">
        <v>#N/A</v>
      </c>
      <c r="G2373" s="498" t="e">
        <v>#N/A</v>
      </c>
      <c r="H2373" s="498" t="e">
        <v>#N/A</v>
      </c>
      <c r="I2373" s="498" t="e">
        <v>#N/A</v>
      </c>
      <c r="J2373" s="498" t="e">
        <v>#N/A</v>
      </c>
      <c r="K2373" s="498" t="e">
        <v>#N/A</v>
      </c>
      <c r="L2373" s="498" t="e">
        <v>#N/A</v>
      </c>
      <c r="M2373" s="498" t="e">
        <v>#N/A</v>
      </c>
      <c r="N2373" s="498" t="e">
        <v>#N/A</v>
      </c>
      <c r="O2373" s="499" t="e">
        <v>#N/A</v>
      </c>
      <c r="P2373" s="499" t="e">
        <v>#N/A</v>
      </c>
      <c r="Q2373" s="499" t="e">
        <v>#N/A</v>
      </c>
      <c r="R2373" s="499" t="e">
        <v>#N/A</v>
      </c>
      <c r="S2373" s="499" t="e">
        <v>#N/A</v>
      </c>
      <c r="T2373" s="499" t="e">
        <v>#N/A</v>
      </c>
      <c r="U2373" s="499" t="e">
        <v>#N/A</v>
      </c>
      <c r="V2373" s="499" t="e">
        <v>#N/A</v>
      </c>
      <c r="W2373" s="499" t="e">
        <v>#N/A</v>
      </c>
    </row>
    <row r="2374" spans="1:23" customFormat="1" x14ac:dyDescent="0.3">
      <c r="A2374" s="225" t="s">
        <v>1714</v>
      </c>
      <c r="B2374" s="496" t="s">
        <v>1345</v>
      </c>
      <c r="C2374" s="496" t="s">
        <v>1186</v>
      </c>
      <c r="D2374" s="496" t="s">
        <v>556</v>
      </c>
      <c r="E2374" s="497" t="e">
        <v>#N/A</v>
      </c>
      <c r="F2374" s="498" t="e">
        <v>#N/A</v>
      </c>
      <c r="G2374" s="498" t="e">
        <v>#N/A</v>
      </c>
      <c r="H2374" s="498" t="e">
        <v>#N/A</v>
      </c>
      <c r="I2374" s="498" t="e">
        <v>#N/A</v>
      </c>
      <c r="J2374" s="498" t="e">
        <v>#N/A</v>
      </c>
      <c r="K2374" s="498" t="e">
        <v>#N/A</v>
      </c>
      <c r="L2374" s="498" t="e">
        <v>#N/A</v>
      </c>
      <c r="M2374" s="498" t="e">
        <v>#N/A</v>
      </c>
      <c r="N2374" s="498" t="e">
        <v>#N/A</v>
      </c>
      <c r="O2374" s="499" t="e">
        <v>#N/A</v>
      </c>
      <c r="P2374" s="499" t="e">
        <v>#N/A</v>
      </c>
      <c r="Q2374" s="499" t="e">
        <v>#N/A</v>
      </c>
      <c r="R2374" s="499" t="e">
        <v>#N/A</v>
      </c>
      <c r="S2374" s="499" t="e">
        <v>#N/A</v>
      </c>
      <c r="T2374" s="499" t="e">
        <v>#N/A</v>
      </c>
      <c r="U2374" s="499" t="e">
        <v>#N/A</v>
      </c>
      <c r="V2374" s="499" t="e">
        <v>#N/A</v>
      </c>
      <c r="W2374" s="499" t="e">
        <v>#N/A</v>
      </c>
    </row>
    <row r="2375" spans="1:23" customFormat="1" x14ac:dyDescent="0.3">
      <c r="A2375" s="225" t="s">
        <v>1715</v>
      </c>
      <c r="B2375" s="496" t="s">
        <v>1345</v>
      </c>
      <c r="C2375" s="496" t="s">
        <v>1186</v>
      </c>
      <c r="D2375" s="496" t="s">
        <v>558</v>
      </c>
      <c r="E2375" s="497" t="e">
        <v>#N/A</v>
      </c>
      <c r="F2375" s="498" t="e">
        <v>#N/A</v>
      </c>
      <c r="G2375" s="498" t="e">
        <v>#N/A</v>
      </c>
      <c r="H2375" s="498" t="e">
        <v>#N/A</v>
      </c>
      <c r="I2375" s="498" t="e">
        <v>#N/A</v>
      </c>
      <c r="J2375" s="498" t="e">
        <v>#N/A</v>
      </c>
      <c r="K2375" s="498" t="e">
        <v>#N/A</v>
      </c>
      <c r="L2375" s="498" t="e">
        <v>#N/A</v>
      </c>
      <c r="M2375" s="498" t="e">
        <v>#N/A</v>
      </c>
      <c r="N2375" s="498" t="e">
        <v>#N/A</v>
      </c>
      <c r="O2375" s="499" t="e">
        <v>#N/A</v>
      </c>
      <c r="P2375" s="499" t="e">
        <v>#N/A</v>
      </c>
      <c r="Q2375" s="499" t="e">
        <v>#N/A</v>
      </c>
      <c r="R2375" s="499" t="e">
        <v>#N/A</v>
      </c>
      <c r="S2375" s="499" t="e">
        <v>#N/A</v>
      </c>
      <c r="T2375" s="499" t="e">
        <v>#N/A</v>
      </c>
      <c r="U2375" s="499" t="e">
        <v>#N/A</v>
      </c>
      <c r="V2375" s="499" t="e">
        <v>#N/A</v>
      </c>
      <c r="W2375" s="499" t="e">
        <v>#N/A</v>
      </c>
    </row>
  </sheetData>
  <sheetProtection selectLockedCells="1"/>
  <mergeCells count="7">
    <mergeCell ref="D1:N8"/>
    <mergeCell ref="B9:E9"/>
    <mergeCell ref="F9:N9"/>
    <mergeCell ref="O9:W9"/>
    <mergeCell ref="B1212:E1212"/>
    <mergeCell ref="F1212:N1212"/>
    <mergeCell ref="O1212:W1212"/>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21"/>
  <sheetViews>
    <sheetView workbookViewId="0">
      <selection sqref="A1:C21"/>
    </sheetView>
  </sheetViews>
  <sheetFormatPr defaultRowHeight="12.6" x14ac:dyDescent="0.25"/>
  <cols>
    <col min="1" max="1" width="32.109375" bestFit="1" customWidth="1"/>
    <col min="2" max="2" width="15.109375" style="211" customWidth="1"/>
    <col min="3" max="3" width="30.109375" style="211" customWidth="1"/>
  </cols>
  <sheetData>
    <row r="1" spans="1:4" ht="15.6" x14ac:dyDescent="0.3">
      <c r="A1" s="232" t="s">
        <v>358</v>
      </c>
    </row>
    <row r="3" spans="1:4" x14ac:dyDescent="0.25">
      <c r="A3" s="233" t="s">
        <v>359</v>
      </c>
      <c r="B3" s="234" t="s">
        <v>360</v>
      </c>
      <c r="C3" s="234" t="s">
        <v>361</v>
      </c>
      <c r="D3" s="233"/>
    </row>
    <row r="4" spans="1:4" ht="37.799999999999997" x14ac:dyDescent="0.25">
      <c r="A4" s="235" t="s">
        <v>93</v>
      </c>
      <c r="B4" s="236">
        <v>5</v>
      </c>
      <c r="C4" s="237" t="s">
        <v>363</v>
      </c>
    </row>
    <row r="5" spans="1:4" ht="25.2" x14ac:dyDescent="0.25">
      <c r="A5" s="235" t="s">
        <v>94</v>
      </c>
      <c r="B5" s="236">
        <v>5</v>
      </c>
      <c r="C5" s="237" t="s">
        <v>364</v>
      </c>
    </row>
    <row r="6" spans="1:4" ht="25.2" x14ac:dyDescent="0.25">
      <c r="A6" s="235" t="s">
        <v>47</v>
      </c>
      <c r="B6" s="236">
        <v>1</v>
      </c>
      <c r="C6" s="237" t="s">
        <v>370</v>
      </c>
    </row>
    <row r="7" spans="1:4" x14ac:dyDescent="0.25">
      <c r="A7" s="235" t="s">
        <v>95</v>
      </c>
      <c r="B7" s="236">
        <v>1</v>
      </c>
      <c r="C7" s="238" t="s">
        <v>366</v>
      </c>
    </row>
    <row r="8" spans="1:4" ht="37.799999999999997" x14ac:dyDescent="0.25">
      <c r="A8" s="235" t="s">
        <v>54</v>
      </c>
      <c r="B8" s="236">
        <v>10</v>
      </c>
      <c r="C8" s="237" t="s">
        <v>365</v>
      </c>
    </row>
    <row r="9" spans="1:4" x14ac:dyDescent="0.25">
      <c r="A9" s="235" t="s">
        <v>55</v>
      </c>
      <c r="B9" s="236">
        <v>1</v>
      </c>
      <c r="C9" s="238">
        <v>1</v>
      </c>
    </row>
    <row r="10" spans="1:4" ht="37.799999999999997" x14ac:dyDescent="0.25">
      <c r="A10" s="235" t="s">
        <v>56</v>
      </c>
      <c r="B10" s="236">
        <v>5</v>
      </c>
      <c r="C10" s="237" t="s">
        <v>363</v>
      </c>
    </row>
    <row r="11" spans="1:4" x14ac:dyDescent="0.25">
      <c r="A11" s="235" t="s">
        <v>96</v>
      </c>
      <c r="B11" s="236">
        <v>1</v>
      </c>
      <c r="C11" s="238" t="s">
        <v>366</v>
      </c>
    </row>
    <row r="12" spans="1:4" x14ac:dyDescent="0.25">
      <c r="A12" s="235" t="s">
        <v>98</v>
      </c>
      <c r="B12" s="236">
        <v>1</v>
      </c>
      <c r="C12" s="238" t="s">
        <v>366</v>
      </c>
    </row>
    <row r="13" spans="1:4" ht="25.2" x14ac:dyDescent="0.25">
      <c r="A13" s="235" t="s">
        <v>25</v>
      </c>
      <c r="B13" s="236">
        <v>10</v>
      </c>
      <c r="C13" s="237" t="s">
        <v>367</v>
      </c>
    </row>
    <row r="14" spans="1:4" ht="25.2" x14ac:dyDescent="0.25">
      <c r="A14" s="235" t="s">
        <v>52</v>
      </c>
      <c r="B14" s="236">
        <v>10</v>
      </c>
      <c r="C14" s="237" t="s">
        <v>368</v>
      </c>
    </row>
    <row r="15" spans="1:4" x14ac:dyDescent="0.25">
      <c r="A15" s="235" t="s">
        <v>27</v>
      </c>
      <c r="B15" s="236">
        <v>20</v>
      </c>
      <c r="C15" s="236">
        <v>20</v>
      </c>
    </row>
    <row r="16" spans="1:4" x14ac:dyDescent="0.25">
      <c r="A16" s="235" t="s">
        <v>97</v>
      </c>
      <c r="B16" s="236">
        <v>5</v>
      </c>
      <c r="C16" s="236">
        <v>5</v>
      </c>
    </row>
    <row r="17" spans="1:3" x14ac:dyDescent="0.25">
      <c r="A17" s="235" t="s">
        <v>87</v>
      </c>
      <c r="B17" s="236">
        <v>1</v>
      </c>
      <c r="C17" s="236">
        <v>1</v>
      </c>
    </row>
    <row r="18" spans="1:3" x14ac:dyDescent="0.25">
      <c r="A18" s="235" t="s">
        <v>88</v>
      </c>
      <c r="B18" s="236">
        <v>1</v>
      </c>
      <c r="C18" s="236">
        <v>1</v>
      </c>
    </row>
    <row r="19" spans="1:3" x14ac:dyDescent="0.25">
      <c r="A19" s="235" t="s">
        <v>217</v>
      </c>
      <c r="B19" s="236">
        <v>5</v>
      </c>
      <c r="C19" s="236" t="s">
        <v>362</v>
      </c>
    </row>
    <row r="20" spans="1:3" ht="63" x14ac:dyDescent="0.25">
      <c r="A20" s="235" t="s">
        <v>346</v>
      </c>
      <c r="B20" s="239" t="s">
        <v>353</v>
      </c>
      <c r="C20" s="237" t="s">
        <v>369</v>
      </c>
    </row>
    <row r="21" spans="1:3" x14ac:dyDescent="0.25">
      <c r="A21" s="235" t="s">
        <v>59</v>
      </c>
      <c r="B21" s="236" t="s">
        <v>362</v>
      </c>
      <c r="C21" s="236" t="s">
        <v>362</v>
      </c>
    </row>
  </sheetData>
  <sheetProtection algorithmName="SHA-512" hashValue="RGcsqW4QxPyr15uRdmr0ngqEvNlzsxv7+5z1IdZyIf1emqqn0cZOdwO3DntAA9IHAJb3TNblR+REttSl+FERdA==" saltValue="QruWhUYDZynePx7oyz2QuQ==" spinCount="100000" sheet="1" objects="1" scenarios="1" selectLockedCell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pageSetUpPr fitToPage="1"/>
  </sheetPr>
  <dimension ref="A1:BV73"/>
  <sheetViews>
    <sheetView showGridLines="0" topLeftCell="A24" zoomScaleNormal="100" workbookViewId="0">
      <selection activeCell="B3" sqref="B3"/>
    </sheetView>
  </sheetViews>
  <sheetFormatPr defaultRowHeight="12.6" x14ac:dyDescent="0.25"/>
  <cols>
    <col min="2" max="2" width="10.5546875" bestFit="1" customWidth="1"/>
    <col min="4" max="4" width="11" customWidth="1"/>
    <col min="5" max="5" width="13.44140625" customWidth="1"/>
    <col min="6" max="6" width="11.33203125" customWidth="1"/>
    <col min="9" max="9" width="11.5546875" customWidth="1"/>
    <col min="11" max="11" width="9.5546875" bestFit="1" customWidth="1"/>
    <col min="13" max="13" width="12.6640625" bestFit="1" customWidth="1"/>
    <col min="14" max="16" width="9.44140625" bestFit="1" customWidth="1"/>
    <col min="17" max="17" width="16" bestFit="1" customWidth="1"/>
    <col min="18" max="18" width="7.109375" bestFit="1" customWidth="1"/>
    <col min="19" max="19" width="7.5546875" bestFit="1" customWidth="1"/>
    <col min="20" max="20" width="5.33203125" bestFit="1" customWidth="1"/>
    <col min="21" max="21" width="12.109375" bestFit="1" customWidth="1"/>
    <col min="22" max="22" width="19.109375" bestFit="1" customWidth="1"/>
    <col min="23" max="23" width="13.6640625" bestFit="1" customWidth="1"/>
    <col min="24" max="24" width="11.6640625" bestFit="1" customWidth="1"/>
    <col min="25" max="25" width="6.33203125" bestFit="1" customWidth="1"/>
    <col min="26" max="26" width="9.6640625" bestFit="1" customWidth="1"/>
    <col min="27" max="27" width="6.88671875" bestFit="1" customWidth="1"/>
    <col min="28" max="28" width="11.109375" bestFit="1" customWidth="1"/>
    <col min="29" max="29" width="20.5546875" bestFit="1" customWidth="1"/>
    <col min="30" max="30" width="11.33203125" customWidth="1"/>
    <col min="31" max="32" width="11.6640625" customWidth="1"/>
    <col min="33" max="57" width="14.109375" customWidth="1"/>
    <col min="58" max="58" width="7.88671875" bestFit="1" customWidth="1"/>
    <col min="72" max="72" width="11" customWidth="1"/>
  </cols>
  <sheetData>
    <row r="1" spans="1:22" ht="18" thickTop="1" x14ac:dyDescent="0.3">
      <c r="A1" s="537" t="str">
        <f>CONCATENATE("CMAQ Emissions Analysis Form (",I18-5,"-",I18," TIP)")</f>
        <v>CMAQ Emissions Analysis Form (2023-2028 TIP)</v>
      </c>
      <c r="B1" s="538"/>
      <c r="C1" s="538"/>
      <c r="D1" s="538"/>
      <c r="E1" s="538"/>
      <c r="F1" s="538"/>
      <c r="G1" s="538"/>
      <c r="H1" s="538"/>
      <c r="I1" s="538"/>
      <c r="J1" s="538"/>
      <c r="K1" s="538"/>
      <c r="L1" s="539"/>
    </row>
    <row r="2" spans="1:22" ht="16.2" thickBot="1" x14ac:dyDescent="0.35">
      <c r="A2" s="540" t="s">
        <v>48</v>
      </c>
      <c r="B2" s="541"/>
      <c r="C2" s="541"/>
      <c r="D2" s="541"/>
      <c r="E2" s="541"/>
      <c r="F2" s="541"/>
      <c r="G2" s="541"/>
      <c r="H2" s="541"/>
      <c r="I2" s="541"/>
      <c r="J2" s="541"/>
      <c r="K2" s="541"/>
      <c r="L2" s="542"/>
    </row>
    <row r="3" spans="1:22" ht="13.8" thickTop="1" x14ac:dyDescent="0.25">
      <c r="A3" s="28"/>
      <c r="B3" s="29"/>
      <c r="C3" s="29"/>
      <c r="D3" s="513" t="s">
        <v>89</v>
      </c>
      <c r="E3" s="513"/>
      <c r="F3" s="513"/>
      <c r="G3" s="513"/>
      <c r="H3" s="513"/>
      <c r="I3" s="513"/>
      <c r="J3" s="29"/>
      <c r="K3" s="29"/>
      <c r="L3" s="29"/>
    </row>
    <row r="4" spans="1:22" ht="18" x14ac:dyDescent="0.35">
      <c r="A4" s="546" t="s">
        <v>237</v>
      </c>
      <c r="B4" s="547"/>
      <c r="C4" s="547"/>
      <c r="D4" s="547"/>
      <c r="E4" s="547"/>
      <c r="F4" s="547"/>
      <c r="G4" s="547"/>
      <c r="H4" s="547"/>
      <c r="I4" s="547"/>
      <c r="J4" s="547"/>
      <c r="K4" s="547"/>
      <c r="L4" s="548"/>
    </row>
    <row r="5" spans="1:22" ht="13.8" thickBot="1" x14ac:dyDescent="0.3">
      <c r="A5" s="30" t="s">
        <v>30</v>
      </c>
      <c r="B5" s="28"/>
      <c r="C5" s="28"/>
      <c r="D5" s="28"/>
      <c r="E5" s="28"/>
      <c r="F5" s="28"/>
      <c r="G5" s="28"/>
      <c r="H5" s="28"/>
      <c r="I5" s="28"/>
      <c r="J5" s="28"/>
      <c r="K5" s="28"/>
      <c r="L5" s="28"/>
    </row>
    <row r="6" spans="1:22" ht="13.2" x14ac:dyDescent="0.25">
      <c r="A6" s="31"/>
      <c r="B6" s="32"/>
      <c r="C6" s="32"/>
      <c r="D6" s="32"/>
      <c r="E6" s="32"/>
      <c r="F6" s="32"/>
      <c r="G6" s="32"/>
      <c r="H6" s="32"/>
      <c r="I6" s="32"/>
      <c r="J6" s="32"/>
      <c r="K6" s="32"/>
      <c r="L6" s="33"/>
    </row>
    <row r="7" spans="1:22" ht="13.2" x14ac:dyDescent="0.25">
      <c r="A7" s="34" t="s">
        <v>104</v>
      </c>
      <c r="B7" s="35"/>
      <c r="C7" s="543" t="s">
        <v>205</v>
      </c>
      <c r="D7" s="544"/>
      <c r="E7" s="545"/>
      <c r="F7" s="35"/>
      <c r="G7" s="35" t="s">
        <v>6</v>
      </c>
      <c r="H7" s="35"/>
      <c r="I7" s="549" t="s">
        <v>207</v>
      </c>
      <c r="J7" s="550"/>
      <c r="K7" s="551"/>
      <c r="L7" s="36"/>
    </row>
    <row r="8" spans="1:22" ht="13.2" x14ac:dyDescent="0.25">
      <c r="A8" s="34"/>
      <c r="B8" s="35"/>
      <c r="C8" s="35"/>
      <c r="D8" s="35"/>
      <c r="E8" s="35"/>
      <c r="F8" s="35"/>
      <c r="G8" s="35"/>
      <c r="H8" s="35"/>
      <c r="I8" s="35"/>
      <c r="J8" s="35"/>
      <c r="K8" s="35"/>
      <c r="L8" s="36"/>
    </row>
    <row r="9" spans="1:22" ht="13.2" x14ac:dyDescent="0.25">
      <c r="A9" s="34" t="s">
        <v>436</v>
      </c>
      <c r="B9" s="35"/>
      <c r="C9" s="543" t="s">
        <v>206</v>
      </c>
      <c r="D9" s="544"/>
      <c r="E9" s="545"/>
      <c r="F9" s="35"/>
      <c r="G9" s="35" t="s">
        <v>7</v>
      </c>
      <c r="H9" s="35"/>
      <c r="I9" s="552" t="s">
        <v>208</v>
      </c>
      <c r="J9" s="544"/>
      <c r="K9" s="545"/>
      <c r="L9" s="36"/>
    </row>
    <row r="10" spans="1:22" ht="13.8" thickBot="1" x14ac:dyDescent="0.3">
      <c r="A10" s="427" t="s">
        <v>428</v>
      </c>
      <c r="B10" s="38"/>
      <c r="C10" s="38"/>
      <c r="D10" s="38"/>
      <c r="E10" s="38"/>
      <c r="F10" s="38"/>
      <c r="G10" s="38"/>
      <c r="H10" s="38"/>
      <c r="I10" s="38"/>
      <c r="J10" s="38"/>
      <c r="K10" s="38"/>
      <c r="L10" s="39"/>
    </row>
    <row r="11" spans="1:22" ht="13.2" x14ac:dyDescent="0.25">
      <c r="A11" s="28"/>
      <c r="B11" s="28"/>
      <c r="C11" s="28"/>
      <c r="D11" s="28"/>
      <c r="E11" s="28"/>
      <c r="F11" s="28"/>
      <c r="G11" s="28"/>
      <c r="H11" s="28"/>
      <c r="I11" s="28"/>
      <c r="J11" s="28"/>
      <c r="K11" s="28"/>
      <c r="L11" s="28"/>
    </row>
    <row r="12" spans="1:22" ht="13.8" thickBot="1" x14ac:dyDescent="0.3">
      <c r="A12" s="30" t="s">
        <v>31</v>
      </c>
      <c r="B12" s="28"/>
      <c r="C12" s="28"/>
      <c r="D12" s="28"/>
      <c r="E12" s="28"/>
      <c r="F12" s="28"/>
      <c r="G12" s="28"/>
      <c r="H12" s="28"/>
      <c r="I12" s="28"/>
      <c r="J12" s="28"/>
      <c r="K12" s="28"/>
      <c r="L12" s="28"/>
    </row>
    <row r="13" spans="1:22" ht="13.2" x14ac:dyDescent="0.25">
      <c r="A13" s="31"/>
      <c r="B13" s="32"/>
      <c r="C13" s="32"/>
      <c r="D13" s="32"/>
      <c r="E13" s="32"/>
      <c r="F13" s="32"/>
      <c r="G13" s="32"/>
      <c r="H13" s="32"/>
      <c r="I13" s="32"/>
      <c r="J13" s="32"/>
      <c r="K13" s="32"/>
      <c r="L13" s="33"/>
    </row>
    <row r="14" spans="1:22" ht="13.2" x14ac:dyDescent="0.25">
      <c r="A14" s="34" t="s">
        <v>32</v>
      </c>
      <c r="B14" s="35"/>
      <c r="C14" s="517" t="s">
        <v>26</v>
      </c>
      <c r="D14" s="518"/>
      <c r="E14" s="519"/>
      <c r="F14" s="35"/>
      <c r="G14" s="35" t="s">
        <v>39</v>
      </c>
      <c r="H14" s="28"/>
      <c r="I14" s="543" t="s">
        <v>209</v>
      </c>
      <c r="J14" s="544"/>
      <c r="K14" s="545"/>
      <c r="L14" s="36"/>
    </row>
    <row r="15" spans="1:22" ht="13.2" x14ac:dyDescent="0.25">
      <c r="A15" s="34"/>
      <c r="B15" s="35"/>
      <c r="C15" s="35"/>
      <c r="D15" s="35"/>
      <c r="E15" s="35"/>
      <c r="F15" s="35"/>
      <c r="G15" s="28"/>
      <c r="H15" s="28"/>
      <c r="I15" s="28"/>
      <c r="J15" s="28"/>
      <c r="K15" s="28"/>
      <c r="L15" s="36"/>
    </row>
    <row r="16" spans="1:22" ht="12.75" customHeight="1" x14ac:dyDescent="0.25">
      <c r="A16" s="34" t="s">
        <v>38</v>
      </c>
      <c r="B16" s="40" t="s">
        <v>69</v>
      </c>
      <c r="C16" s="543" t="s">
        <v>340</v>
      </c>
      <c r="D16" s="544"/>
      <c r="E16" s="545"/>
      <c r="F16" s="28"/>
      <c r="G16" s="35" t="s">
        <v>0</v>
      </c>
      <c r="H16" s="35"/>
      <c r="I16" s="41" t="s">
        <v>103</v>
      </c>
      <c r="J16" s="42"/>
      <c r="K16" s="35"/>
      <c r="L16" s="36"/>
      <c r="N16" s="553" t="s">
        <v>440</v>
      </c>
      <c r="O16" s="554"/>
      <c r="P16" s="554"/>
      <c r="Q16" s="554"/>
      <c r="R16" s="554"/>
      <c r="S16" s="554"/>
      <c r="T16" s="554"/>
      <c r="U16" s="554"/>
      <c r="V16" s="555"/>
    </row>
    <row r="17" spans="1:22" ht="13.2" x14ac:dyDescent="0.25">
      <c r="A17" s="34"/>
      <c r="B17" s="40" t="s">
        <v>125</v>
      </c>
      <c r="C17" s="543" t="s">
        <v>341</v>
      </c>
      <c r="D17" s="544"/>
      <c r="E17" s="545"/>
      <c r="F17" s="35"/>
      <c r="G17" s="35"/>
      <c r="H17" s="35"/>
      <c r="I17" s="35"/>
      <c r="J17" s="35"/>
      <c r="K17" s="35"/>
      <c r="L17" s="36"/>
      <c r="N17" s="556"/>
      <c r="O17" s="557"/>
      <c r="P17" s="557"/>
      <c r="Q17" s="557"/>
      <c r="R17" s="557"/>
      <c r="S17" s="557"/>
      <c r="T17" s="557"/>
      <c r="U17" s="557"/>
      <c r="V17" s="558"/>
    </row>
    <row r="18" spans="1:22" ht="13.2" x14ac:dyDescent="0.25">
      <c r="A18" s="34"/>
      <c r="B18" s="40"/>
      <c r="C18" s="35"/>
      <c r="D18" s="35"/>
      <c r="E18" s="35"/>
      <c r="F18" s="35"/>
      <c r="G18" s="35" t="s">
        <v>33</v>
      </c>
      <c r="H18" s="35"/>
      <c r="I18" s="43">
        <f>Funding_Year</f>
        <v>2028</v>
      </c>
      <c r="J18" s="35"/>
      <c r="K18" s="35"/>
      <c r="L18" s="36"/>
      <c r="N18" s="556"/>
      <c r="O18" s="557"/>
      <c r="P18" s="557"/>
      <c r="Q18" s="557"/>
      <c r="R18" s="557"/>
      <c r="S18" s="557"/>
      <c r="T18" s="557"/>
      <c r="U18" s="557"/>
      <c r="V18" s="558"/>
    </row>
    <row r="19" spans="1:22" ht="13.2" x14ac:dyDescent="0.25">
      <c r="A19" s="34"/>
      <c r="B19" s="44"/>
      <c r="C19" s="35"/>
      <c r="D19" s="35"/>
      <c r="E19" s="35"/>
      <c r="F19" s="35"/>
      <c r="G19" s="35"/>
      <c r="H19" s="35"/>
      <c r="I19" s="35"/>
      <c r="J19" s="35"/>
      <c r="K19" s="35"/>
      <c r="L19" s="36"/>
      <c r="N19" s="556"/>
      <c r="O19" s="557"/>
      <c r="P19" s="557"/>
      <c r="Q19" s="557"/>
      <c r="R19" s="557"/>
      <c r="S19" s="557"/>
      <c r="T19" s="557"/>
      <c r="U19" s="557"/>
      <c r="V19" s="558"/>
    </row>
    <row r="20" spans="1:22" ht="13.2" x14ac:dyDescent="0.25">
      <c r="A20" s="34" t="s">
        <v>77</v>
      </c>
      <c r="B20" s="44"/>
      <c r="C20" s="514" t="str">
        <f>C7&amp;" - Int."&amp;" @ "&amp;C16&amp;" &amp; "&amp;C17</f>
        <v>Your Agency - Int. @ Main St. &amp; Cross St.</v>
      </c>
      <c r="D20" s="515"/>
      <c r="E20" s="516"/>
      <c r="F20" s="35"/>
      <c r="G20" s="35" t="s">
        <v>76</v>
      </c>
      <c r="H20" s="35"/>
      <c r="I20" s="517" t="str">
        <f>IF(I16="SL","Salt Lake",IF(I16="DA","Ogden-Layton",IF(I16="WE","Ogden-Layton","")))</f>
        <v>Salt Lake</v>
      </c>
      <c r="J20" s="518"/>
      <c r="K20" s="519"/>
      <c r="L20" s="36"/>
      <c r="N20" s="556"/>
      <c r="O20" s="557"/>
      <c r="P20" s="557"/>
      <c r="Q20" s="557"/>
      <c r="R20" s="557"/>
      <c r="S20" s="557"/>
      <c r="T20" s="557"/>
      <c r="U20" s="557"/>
      <c r="V20" s="558"/>
    </row>
    <row r="21" spans="1:22" ht="13.2" x14ac:dyDescent="0.25">
      <c r="A21" s="34"/>
      <c r="B21" s="35"/>
      <c r="C21" s="35"/>
      <c r="D21" s="35"/>
      <c r="E21" s="35"/>
      <c r="F21" s="35"/>
      <c r="G21" s="35"/>
      <c r="H21" s="35"/>
      <c r="I21" s="35"/>
      <c r="J21" s="35"/>
      <c r="K21" s="35"/>
      <c r="L21" s="36"/>
      <c r="N21" s="556"/>
      <c r="O21" s="557"/>
      <c r="P21" s="557"/>
      <c r="Q21" s="557"/>
      <c r="R21" s="557"/>
      <c r="S21" s="557"/>
      <c r="T21" s="557"/>
      <c r="U21" s="557"/>
      <c r="V21" s="558"/>
    </row>
    <row r="22" spans="1:22" ht="111.6" customHeight="1" x14ac:dyDescent="0.25">
      <c r="A22" s="509" t="s">
        <v>215</v>
      </c>
      <c r="B22" s="510"/>
      <c r="C22" s="520" t="s">
        <v>238</v>
      </c>
      <c r="D22" s="521"/>
      <c r="E22" s="521"/>
      <c r="F22" s="521"/>
      <c r="G22" s="521"/>
      <c r="H22" s="521"/>
      <c r="I22" s="521"/>
      <c r="J22" s="521"/>
      <c r="K22" s="522"/>
      <c r="L22" s="45"/>
      <c r="N22" s="556"/>
      <c r="O22" s="557"/>
      <c r="P22" s="557"/>
      <c r="Q22" s="557"/>
      <c r="R22" s="557"/>
      <c r="S22" s="557"/>
      <c r="T22" s="557"/>
      <c r="U22" s="557"/>
      <c r="V22" s="558"/>
    </row>
    <row r="23" spans="1:22" ht="13.8" thickBot="1" x14ac:dyDescent="0.3">
      <c r="A23" s="37"/>
      <c r="B23" s="38"/>
      <c r="C23" s="38"/>
      <c r="D23" s="38"/>
      <c r="E23" s="38"/>
      <c r="F23" s="38"/>
      <c r="G23" s="38"/>
      <c r="H23" s="38"/>
      <c r="I23" s="38"/>
      <c r="J23" s="38"/>
      <c r="K23" s="38"/>
      <c r="L23" s="39"/>
      <c r="N23" s="559"/>
      <c r="O23" s="560"/>
      <c r="P23" s="560"/>
      <c r="Q23" s="560"/>
      <c r="R23" s="560"/>
      <c r="S23" s="560"/>
      <c r="T23" s="560"/>
      <c r="U23" s="560"/>
      <c r="V23" s="561"/>
    </row>
    <row r="24" spans="1:22" ht="13.8" thickBot="1" x14ac:dyDescent="0.3">
      <c r="A24" s="28"/>
      <c r="B24" s="28"/>
      <c r="C24" s="28"/>
      <c r="D24" s="28"/>
      <c r="E24" s="28"/>
      <c r="F24" s="28"/>
      <c r="G24" s="28"/>
      <c r="H24" s="28"/>
      <c r="I24" s="28"/>
      <c r="J24" s="28"/>
      <c r="K24" s="28"/>
      <c r="L24" s="28"/>
    </row>
    <row r="25" spans="1:22" ht="27.6" customHeight="1" thickTop="1" thickBot="1" x14ac:dyDescent="0.35">
      <c r="A25" s="30" t="s">
        <v>432</v>
      </c>
      <c r="B25" s="28"/>
      <c r="C25" s="28"/>
      <c r="D25" s="523" t="s">
        <v>164</v>
      </c>
      <c r="E25" s="524"/>
      <c r="F25" s="524"/>
      <c r="G25" s="524"/>
      <c r="H25" s="524"/>
      <c r="I25" s="524"/>
      <c r="J25" s="525"/>
      <c r="K25" s="28"/>
      <c r="L25" s="28"/>
    </row>
    <row r="26" spans="1:22" ht="13.2" x14ac:dyDescent="0.25">
      <c r="A26" s="31"/>
      <c r="B26" s="32"/>
      <c r="C26" s="32"/>
      <c r="D26" s="32"/>
      <c r="E26" s="32"/>
      <c r="F26" s="32"/>
      <c r="G26" s="32"/>
      <c r="H26" s="32"/>
      <c r="I26" s="32"/>
      <c r="J26" s="32"/>
      <c r="K26" s="32"/>
      <c r="L26" s="33"/>
      <c r="O26" s="536"/>
      <c r="P26" s="536"/>
      <c r="Q26" s="536"/>
      <c r="R26" s="536"/>
      <c r="S26" s="536"/>
    </row>
    <row r="27" spans="1:22" ht="12.75" customHeight="1" x14ac:dyDescent="0.25">
      <c r="A27" s="34" t="s">
        <v>8</v>
      </c>
      <c r="B27" s="35"/>
      <c r="C27" s="35"/>
      <c r="D27" s="35"/>
      <c r="E27" s="41">
        <v>250</v>
      </c>
      <c r="F27" s="35"/>
      <c r="G27" s="28"/>
      <c r="H27" s="28"/>
      <c r="I27" s="28"/>
      <c r="J27" s="28"/>
      <c r="K27" s="28"/>
      <c r="L27" s="36"/>
      <c r="O27" s="536"/>
      <c r="P27" s="536"/>
      <c r="Q27" s="536"/>
      <c r="R27" s="536"/>
      <c r="S27" s="536"/>
    </row>
    <row r="28" spans="1:22" ht="13.8" thickBot="1" x14ac:dyDescent="0.3">
      <c r="A28" s="46" t="s">
        <v>44</v>
      </c>
      <c r="B28" s="35"/>
      <c r="C28" s="35"/>
      <c r="D28" s="35"/>
      <c r="E28" s="35"/>
      <c r="F28" s="35"/>
      <c r="G28" s="28"/>
      <c r="H28" s="28"/>
      <c r="I28" s="28"/>
      <c r="J28" s="28"/>
      <c r="K28" s="28"/>
      <c r="L28" s="36"/>
      <c r="O28" s="536"/>
      <c r="P28" s="536"/>
      <c r="Q28" s="536"/>
      <c r="R28" s="536"/>
      <c r="S28" s="536"/>
    </row>
    <row r="29" spans="1:22" ht="15" customHeight="1" thickTop="1" x14ac:dyDescent="0.25">
      <c r="A29" s="46"/>
      <c r="B29" s="35"/>
      <c r="C29" s="35"/>
      <c r="D29" s="35"/>
      <c r="E29" s="35"/>
      <c r="F29" s="35"/>
      <c r="G29" s="571" t="str">
        <f>CONCATENATE("* Please prepare and submit a separate detailed analysis of estimated reduced vehicle delay (VHT/day) for the year ",I18," resulting from this project.  Depending on traffic volumes and the type of improvement, delay reductions typically range from 100-300 vehicle-hours/day.")</f>
        <v>* Please prepare and submit a separate detailed analysis of estimated reduced vehicle delay (VHT/day) for the year 2028 resulting from this project.  Depending on traffic volumes and the type of improvement, delay reductions typically range from 100-300 vehicle-hours/day.</v>
      </c>
      <c r="H29" s="572"/>
      <c r="I29" s="572"/>
      <c r="J29" s="572"/>
      <c r="K29" s="573"/>
      <c r="L29" s="36"/>
    </row>
    <row r="30" spans="1:22" ht="13.2" customHeight="1" x14ac:dyDescent="0.25">
      <c r="A30" s="34" t="str">
        <f>CONCATENATE("Reduced Vehicle Delay Daily in ",I18,"  (VHT)*")</f>
        <v>Reduced Vehicle Delay Daily in 2028  (VHT)*</v>
      </c>
      <c r="B30" s="35"/>
      <c r="C30" s="35"/>
      <c r="D30" s="35"/>
      <c r="E30" s="47">
        <v>150</v>
      </c>
      <c r="F30" s="48" t="s">
        <v>213</v>
      </c>
      <c r="G30" s="574"/>
      <c r="H30" s="575"/>
      <c r="I30" s="575"/>
      <c r="J30" s="575"/>
      <c r="K30" s="576"/>
      <c r="L30" s="36"/>
    </row>
    <row r="31" spans="1:22" ht="13.2" x14ac:dyDescent="0.25">
      <c r="A31" s="46" t="s">
        <v>49</v>
      </c>
      <c r="B31" s="35"/>
      <c r="C31" s="35"/>
      <c r="D31" s="35"/>
      <c r="E31" s="35"/>
      <c r="F31" s="35"/>
      <c r="G31" s="574"/>
      <c r="H31" s="575"/>
      <c r="I31" s="575"/>
      <c r="J31" s="575"/>
      <c r="K31" s="576"/>
      <c r="L31" s="36"/>
    </row>
    <row r="32" spans="1:22" ht="13.2" x14ac:dyDescent="0.25">
      <c r="A32" s="34"/>
      <c r="B32" s="35"/>
      <c r="C32" s="35"/>
      <c r="D32" s="35"/>
      <c r="E32" s="35"/>
      <c r="F32" s="35"/>
      <c r="G32" s="574"/>
      <c r="H32" s="575"/>
      <c r="I32" s="575"/>
      <c r="J32" s="575"/>
      <c r="K32" s="576"/>
      <c r="L32" s="36"/>
    </row>
    <row r="33" spans="1:12" ht="13.2" x14ac:dyDescent="0.25">
      <c r="A33" s="34" t="s">
        <v>36</v>
      </c>
      <c r="B33" s="35"/>
      <c r="C33" s="35"/>
      <c r="D33" s="35"/>
      <c r="E33" s="49" t="s">
        <v>28</v>
      </c>
      <c r="F33" s="35"/>
      <c r="G33" s="574"/>
      <c r="H33" s="575"/>
      <c r="I33" s="575"/>
      <c r="J33" s="575"/>
      <c r="K33" s="576"/>
      <c r="L33" s="36"/>
    </row>
    <row r="34" spans="1:12" ht="13.2" x14ac:dyDescent="0.25">
      <c r="A34" s="46" t="s">
        <v>126</v>
      </c>
      <c r="B34" s="35"/>
      <c r="C34" s="35"/>
      <c r="D34" s="35"/>
      <c r="F34" s="35"/>
      <c r="G34" s="574"/>
      <c r="H34" s="575"/>
      <c r="I34" s="575"/>
      <c r="J34" s="575"/>
      <c r="K34" s="576"/>
      <c r="L34" s="36"/>
    </row>
    <row r="35" spans="1:12" ht="13.8" thickBot="1" x14ac:dyDescent="0.3">
      <c r="A35" s="34"/>
      <c r="B35" s="35"/>
      <c r="C35" s="35"/>
      <c r="D35" s="35"/>
      <c r="E35" s="35"/>
      <c r="F35" s="35"/>
      <c r="G35" s="577"/>
      <c r="H35" s="578"/>
      <c r="I35" s="578"/>
      <c r="J35" s="578"/>
      <c r="K35" s="579"/>
      <c r="L35" s="36"/>
    </row>
    <row r="36" spans="1:12" ht="14.4" thickTop="1" thickBot="1" x14ac:dyDescent="0.3">
      <c r="A36" s="34" t="s">
        <v>371</v>
      </c>
      <c r="B36" s="35"/>
      <c r="C36" s="35"/>
      <c r="D36" s="35"/>
      <c r="E36" s="50">
        <v>20</v>
      </c>
      <c r="F36" s="35"/>
      <c r="L36" s="36"/>
    </row>
    <row r="37" spans="1:12" ht="13.8" thickBot="1" x14ac:dyDescent="0.3">
      <c r="A37" s="46" t="s">
        <v>373</v>
      </c>
      <c r="B37" s="35"/>
      <c r="C37" s="35"/>
      <c r="D37" s="35"/>
      <c r="E37" s="35"/>
      <c r="F37" s="35"/>
      <c r="G37" s="35"/>
      <c r="H37" s="125"/>
      <c r="I37" s="580" t="s">
        <v>216</v>
      </c>
      <c r="J37" s="581"/>
      <c r="K37" s="582"/>
      <c r="L37" s="36"/>
    </row>
    <row r="38" spans="1:12" ht="13.2" x14ac:dyDescent="0.25">
      <c r="A38" s="34"/>
      <c r="B38" s="35"/>
      <c r="C38" s="35"/>
      <c r="D38" s="35"/>
      <c r="E38" s="35"/>
      <c r="F38" s="35"/>
      <c r="G38" s="35"/>
      <c r="H38" s="35"/>
      <c r="L38" s="36"/>
    </row>
    <row r="39" spans="1:12" ht="13.2" x14ac:dyDescent="0.25">
      <c r="A39" s="34" t="s">
        <v>37</v>
      </c>
      <c r="B39" s="35"/>
      <c r="C39" s="35"/>
      <c r="D39" s="35"/>
      <c r="E39" s="511">
        <v>444444</v>
      </c>
      <c r="F39" s="512"/>
      <c r="G39" s="35"/>
      <c r="H39" s="428" t="s">
        <v>429</v>
      </c>
      <c r="I39" s="428"/>
      <c r="J39" s="511">
        <f>0.0677*E39/0.936</f>
        <v>32146.216666666664</v>
      </c>
      <c r="K39" s="512"/>
      <c r="L39" s="36"/>
    </row>
    <row r="40" spans="1:12" ht="13.2" x14ac:dyDescent="0.25">
      <c r="A40" s="230"/>
      <c r="B40" s="231"/>
      <c r="C40" s="231"/>
      <c r="D40" s="231"/>
      <c r="E40" s="231"/>
      <c r="F40" s="231"/>
      <c r="G40" s="231"/>
      <c r="H40" s="463" t="s">
        <v>447</v>
      </c>
      <c r="I40" s="231"/>
      <c r="J40" s="231"/>
      <c r="K40" s="231"/>
      <c r="L40" s="430"/>
    </row>
    <row r="41" spans="1:12" ht="13.2" x14ac:dyDescent="0.25">
      <c r="A41" s="34" t="s">
        <v>430</v>
      </c>
      <c r="B41" s="35"/>
      <c r="C41" s="35"/>
      <c r="D41" s="35"/>
      <c r="E41" s="562">
        <f>E39+J39</f>
        <v>476590.21666666667</v>
      </c>
      <c r="F41" s="563"/>
      <c r="G41" s="35"/>
      <c r="H41" s="35"/>
      <c r="I41" s="35"/>
      <c r="J41" s="35"/>
      <c r="K41" s="35"/>
      <c r="L41" s="36"/>
    </row>
    <row r="42" spans="1:12" ht="13.2" x14ac:dyDescent="0.25">
      <c r="A42" s="429" t="s">
        <v>81</v>
      </c>
      <c r="B42" s="35"/>
      <c r="C42" s="35"/>
      <c r="D42" s="35"/>
      <c r="E42" s="35"/>
      <c r="F42" s="35"/>
      <c r="G42" s="35"/>
      <c r="H42" s="35"/>
      <c r="I42" s="35"/>
      <c r="J42" s="35"/>
      <c r="K42" s="35"/>
      <c r="L42" s="36"/>
    </row>
    <row r="43" spans="1:12" ht="13.2" x14ac:dyDescent="0.25">
      <c r="A43" s="429"/>
      <c r="B43" s="35"/>
      <c r="C43" s="35"/>
      <c r="D43" s="35"/>
      <c r="E43" s="35"/>
      <c r="F43" s="35"/>
      <c r="G43" s="35"/>
      <c r="H43" s="35"/>
      <c r="I43" s="35"/>
      <c r="J43" s="35"/>
      <c r="K43" s="35"/>
      <c r="L43" s="36"/>
    </row>
    <row r="44" spans="1:12" ht="12.75" customHeight="1" x14ac:dyDescent="0.25">
      <c r="A44" s="509" t="s">
        <v>434</v>
      </c>
      <c r="B44" s="564"/>
      <c r="C44" s="564"/>
      <c r="D44" s="564"/>
      <c r="E44" s="564"/>
      <c r="F44" s="564"/>
      <c r="G44" s="564"/>
      <c r="H44" s="564"/>
      <c r="I44" s="564"/>
      <c r="J44" s="564"/>
      <c r="K44" s="41" t="s">
        <v>431</v>
      </c>
      <c r="L44" s="36"/>
    </row>
    <row r="45" spans="1:12" ht="13.2" x14ac:dyDescent="0.25">
      <c r="A45" s="509"/>
      <c r="B45" s="564"/>
      <c r="C45" s="564"/>
      <c r="D45" s="564"/>
      <c r="E45" s="564"/>
      <c r="F45" s="564"/>
      <c r="G45" s="564"/>
      <c r="H45" s="564"/>
      <c r="I45" s="564"/>
      <c r="J45" s="564"/>
      <c r="K45" s="35"/>
      <c r="L45" s="36"/>
    </row>
    <row r="46" spans="1:12" ht="13.2" x14ac:dyDescent="0.25">
      <c r="A46" s="444"/>
      <c r="B46" s="445"/>
      <c r="C46" s="445"/>
      <c r="D46" s="445"/>
      <c r="E46" s="445"/>
      <c r="F46" s="445"/>
      <c r="G46" s="445"/>
      <c r="H46" s="445"/>
      <c r="I46" s="445"/>
      <c r="J46" s="35"/>
      <c r="K46" s="35"/>
      <c r="L46" s="36"/>
    </row>
    <row r="47" spans="1:12" ht="13.2" x14ac:dyDescent="0.25">
      <c r="A47" s="565" t="s">
        <v>448</v>
      </c>
      <c r="B47" s="566"/>
      <c r="C47" s="566"/>
      <c r="D47" s="566"/>
      <c r="E47" s="566"/>
      <c r="F47" s="566"/>
      <c r="G47" s="569" t="s">
        <v>435</v>
      </c>
      <c r="H47" s="569"/>
      <c r="I47" s="570"/>
      <c r="J47" s="511">
        <v>0</v>
      </c>
      <c r="K47" s="512"/>
      <c r="L47" s="430"/>
    </row>
    <row r="48" spans="1:12" ht="13.8" thickBot="1" x14ac:dyDescent="0.3">
      <c r="A48" s="567"/>
      <c r="B48" s="568"/>
      <c r="C48" s="568"/>
      <c r="D48" s="568"/>
      <c r="E48" s="568"/>
      <c r="F48" s="568"/>
      <c r="G48" s="434"/>
      <c r="H48" s="434"/>
      <c r="I48" s="432"/>
      <c r="J48" s="432"/>
      <c r="K48" s="432"/>
      <c r="L48" s="433"/>
    </row>
    <row r="50" spans="1:12" ht="13.8" thickBot="1" x14ac:dyDescent="0.3">
      <c r="A50" s="30" t="s">
        <v>63</v>
      </c>
      <c r="B50" s="28"/>
      <c r="C50" s="28"/>
      <c r="D50" s="28"/>
      <c r="E50" s="28"/>
      <c r="F50" s="28"/>
      <c r="G50" s="28"/>
      <c r="H50" s="28"/>
      <c r="I50" s="28"/>
      <c r="J50" s="28"/>
      <c r="K50" s="28"/>
      <c r="L50" s="28"/>
    </row>
    <row r="51" spans="1:12" ht="13.2" x14ac:dyDescent="0.25">
      <c r="A51" s="51"/>
      <c r="B51" s="52"/>
      <c r="C51" s="52"/>
      <c r="D51" s="52"/>
      <c r="E51" s="52"/>
      <c r="F51" s="52"/>
      <c r="G51" s="52"/>
      <c r="H51" s="52"/>
      <c r="I51" s="52"/>
      <c r="J51" s="52"/>
      <c r="K51" s="52"/>
      <c r="L51" s="53"/>
    </row>
    <row r="52" spans="1:12" ht="13.2" x14ac:dyDescent="0.25">
      <c r="A52" s="54" t="s">
        <v>66</v>
      </c>
      <c r="B52" s="55"/>
      <c r="C52" s="56" t="s">
        <v>74</v>
      </c>
      <c r="D52" s="57" t="s">
        <v>117</v>
      </c>
      <c r="E52" s="56" t="s">
        <v>67</v>
      </c>
      <c r="F52" s="55"/>
      <c r="G52" s="55" t="s">
        <v>65</v>
      </c>
      <c r="H52" s="55"/>
      <c r="I52" s="55"/>
      <c r="J52" s="56" t="s">
        <v>68</v>
      </c>
      <c r="K52" s="56" t="s">
        <v>115</v>
      </c>
      <c r="L52" s="58"/>
    </row>
    <row r="53" spans="1:12" ht="13.2" x14ac:dyDescent="0.25">
      <c r="A53" s="108" t="s">
        <v>173</v>
      </c>
      <c r="B53" s="109"/>
      <c r="C53" s="110">
        <f>S69</f>
        <v>3.0558866405355396E-2</v>
      </c>
      <c r="D53" s="113">
        <f t="shared" ref="D53:D58" si="0">C53*365</f>
        <v>11.153986237954719</v>
      </c>
      <c r="E53" s="113">
        <f t="shared" ref="E53:E58" si="1">C53*1000/453.5/2000*365</f>
        <v>1.2297669501603879E-2</v>
      </c>
      <c r="F53" s="55"/>
      <c r="G53" s="62" t="s">
        <v>80</v>
      </c>
      <c r="H53" s="55"/>
      <c r="I53" s="55"/>
      <c r="J53" s="63">
        <f>C69</f>
        <v>102.73972602739725</v>
      </c>
      <c r="K53" s="64">
        <f>J53*365</f>
        <v>37500</v>
      </c>
      <c r="L53" s="58"/>
    </row>
    <row r="54" spans="1:12" ht="13.2" x14ac:dyDescent="0.25">
      <c r="A54" s="59" t="s">
        <v>22</v>
      </c>
      <c r="B54" s="55"/>
      <c r="C54" s="60">
        <f>O69</f>
        <v>1.6176233343426003</v>
      </c>
      <c r="D54" s="61">
        <f t="shared" si="0"/>
        <v>590.43251703504916</v>
      </c>
      <c r="E54" s="61">
        <f t="shared" si="1"/>
        <v>0.65097300665385793</v>
      </c>
      <c r="F54" s="55"/>
      <c r="G54" s="62" t="s">
        <v>116</v>
      </c>
      <c r="H54" s="55"/>
      <c r="I54" s="55"/>
      <c r="J54" s="63">
        <f>D69</f>
        <v>0</v>
      </c>
      <c r="K54" s="64">
        <f>J54*365</f>
        <v>0</v>
      </c>
      <c r="L54" s="58"/>
    </row>
    <row r="55" spans="1:12" ht="13.2" x14ac:dyDescent="0.25">
      <c r="A55" s="59" t="s">
        <v>101</v>
      </c>
      <c r="B55" s="55"/>
      <c r="C55" s="60">
        <f>P69</f>
        <v>1.505822124848015</v>
      </c>
      <c r="D55" s="61">
        <f t="shared" si="0"/>
        <v>549.62507556952551</v>
      </c>
      <c r="E55" s="61">
        <f t="shared" si="1"/>
        <v>0.60598134020895855</v>
      </c>
      <c r="F55" s="55"/>
      <c r="G55" s="62" t="s">
        <v>339</v>
      </c>
      <c r="H55" s="55"/>
      <c r="I55" s="55"/>
      <c r="J55" s="220">
        <f>J53*1</f>
        <v>102.73972602739725</v>
      </c>
      <c r="K55" s="221">
        <f>K53*1</f>
        <v>37500</v>
      </c>
      <c r="L55" s="58"/>
    </row>
    <row r="56" spans="1:12" ht="13.2" x14ac:dyDescent="0.25">
      <c r="A56" s="59" t="s">
        <v>21</v>
      </c>
      <c r="B56" s="55"/>
      <c r="C56" s="60">
        <f>Q69</f>
        <v>0.24266961021706307</v>
      </c>
      <c r="D56" s="61">
        <f t="shared" si="0"/>
        <v>88.574407729228014</v>
      </c>
      <c r="E56" s="61">
        <f t="shared" si="1"/>
        <v>9.7656458356370462E-2</v>
      </c>
      <c r="F56" s="55"/>
      <c r="G56" s="219" t="s">
        <v>338</v>
      </c>
      <c r="H56" s="55"/>
      <c r="I56" s="55"/>
      <c r="J56" s="55"/>
      <c r="K56" s="55"/>
      <c r="L56" s="58"/>
    </row>
    <row r="57" spans="1:12" ht="13.8" thickBot="1" x14ac:dyDescent="0.3">
      <c r="A57" s="59" t="s">
        <v>20</v>
      </c>
      <c r="B57" s="55"/>
      <c r="C57" s="60">
        <f>R69</f>
        <v>3.3354857142705828E-2</v>
      </c>
      <c r="D57" s="61">
        <f t="shared" si="0"/>
        <v>12.174522857087627</v>
      </c>
      <c r="E57" s="61">
        <f t="shared" si="1"/>
        <v>1.3422847692489115E-2</v>
      </c>
      <c r="F57" s="55"/>
      <c r="G57" s="55"/>
      <c r="H57" s="55"/>
      <c r="I57" s="55"/>
      <c r="J57" s="55"/>
      <c r="K57" s="55"/>
      <c r="L57" s="58"/>
    </row>
    <row r="58" spans="1:12" ht="13.8" thickBot="1" x14ac:dyDescent="0.3">
      <c r="A58" s="65" t="s">
        <v>62</v>
      </c>
      <c r="B58" s="55"/>
      <c r="C58" s="66">
        <f>B69</f>
        <v>3.3994699265503843</v>
      </c>
      <c r="D58" s="67">
        <f t="shared" si="0"/>
        <v>1240.8065231908902</v>
      </c>
      <c r="E58" s="66">
        <f t="shared" si="1"/>
        <v>1.3680336529116761</v>
      </c>
      <c r="F58" s="55"/>
      <c r="G58" s="55"/>
      <c r="H58" s="55" t="s">
        <v>73</v>
      </c>
      <c r="I58" s="55"/>
      <c r="J58" s="55"/>
      <c r="K58" s="102">
        <f>E69</f>
        <v>52.07016341498786</v>
      </c>
      <c r="L58" s="58"/>
    </row>
    <row r="59" spans="1:12" ht="13.8" thickBot="1" x14ac:dyDescent="0.3">
      <c r="A59" s="68" t="s">
        <v>75</v>
      </c>
      <c r="B59" s="69"/>
      <c r="C59" s="69"/>
      <c r="D59" s="69"/>
      <c r="E59" s="69"/>
      <c r="F59" s="69"/>
      <c r="G59" s="70" t="s">
        <v>168</v>
      </c>
      <c r="H59" s="70"/>
      <c r="I59" s="69"/>
      <c r="J59" s="69"/>
      <c r="K59" s="69"/>
      <c r="L59" s="71"/>
    </row>
    <row r="66" spans="1:74" x14ac:dyDescent="0.25">
      <c r="AI66" s="194" t="str">
        <f t="shared" ref="AI66:BG66" si="2">"Rates "&amp;Funding_Year</f>
        <v>Rates 2028</v>
      </c>
      <c r="AJ66" s="194" t="str">
        <f t="shared" si="2"/>
        <v>Rates 2028</v>
      </c>
      <c r="AK66" s="194" t="str">
        <f t="shared" si="2"/>
        <v>Rates 2028</v>
      </c>
      <c r="AL66" s="194" t="str">
        <f t="shared" si="2"/>
        <v>Rates 2028</v>
      </c>
      <c r="AM66" s="194" t="str">
        <f t="shared" si="2"/>
        <v>Rates 2028</v>
      </c>
      <c r="AN66" s="202" t="str">
        <f t="shared" si="2"/>
        <v>Rates 2028</v>
      </c>
      <c r="AO66" s="202" t="str">
        <f t="shared" si="2"/>
        <v>Rates 2028</v>
      </c>
      <c r="AP66" s="202" t="str">
        <f t="shared" si="2"/>
        <v>Rates 2028</v>
      </c>
      <c r="AQ66" s="202" t="str">
        <f t="shared" si="2"/>
        <v>Rates 2028</v>
      </c>
      <c r="AR66" s="202" t="str">
        <f t="shared" si="2"/>
        <v>Rates 2028</v>
      </c>
      <c r="AS66" s="196" t="str">
        <f t="shared" si="2"/>
        <v>Rates 2028</v>
      </c>
      <c r="AT66" s="196" t="str">
        <f t="shared" si="2"/>
        <v>Rates 2028</v>
      </c>
      <c r="AU66" s="196" t="str">
        <f t="shared" si="2"/>
        <v>Rates 2028</v>
      </c>
      <c r="AV66" s="196" t="str">
        <f t="shared" si="2"/>
        <v>Rates 2028</v>
      </c>
      <c r="AW66" s="196" t="str">
        <f t="shared" si="2"/>
        <v>Rates 2028</v>
      </c>
      <c r="AX66" s="198" t="str">
        <f t="shared" si="2"/>
        <v>Rates 2028</v>
      </c>
      <c r="AY66" s="198" t="str">
        <f t="shared" si="2"/>
        <v>Rates 2028</v>
      </c>
      <c r="AZ66" s="198" t="str">
        <f t="shared" si="2"/>
        <v>Rates 2028</v>
      </c>
      <c r="BA66" s="198" t="str">
        <f t="shared" si="2"/>
        <v>Rates 2028</v>
      </c>
      <c r="BB66" s="198" t="str">
        <f t="shared" si="2"/>
        <v>Rates 2028</v>
      </c>
      <c r="BC66" s="200" t="str">
        <f t="shared" si="2"/>
        <v>Rates 2028</v>
      </c>
      <c r="BD66" s="200" t="str">
        <f t="shared" si="2"/>
        <v>Rates 2028</v>
      </c>
      <c r="BE66" s="200" t="str">
        <f t="shared" si="2"/>
        <v>Rates 2028</v>
      </c>
      <c r="BF66" s="200" t="str">
        <f t="shared" si="2"/>
        <v>Rates 2028</v>
      </c>
      <c r="BG66" s="200" t="str">
        <f t="shared" si="2"/>
        <v>Rates 2028</v>
      </c>
    </row>
    <row r="67" spans="1:74" x14ac:dyDescent="0.25">
      <c r="AH67" s="211" t="s">
        <v>282</v>
      </c>
      <c r="AI67">
        <v>2</v>
      </c>
      <c r="AJ67">
        <v>3</v>
      </c>
      <c r="AK67">
        <v>87</v>
      </c>
      <c r="AL67">
        <v>100</v>
      </c>
      <c r="AM67">
        <v>110</v>
      </c>
      <c r="AN67">
        <v>2</v>
      </c>
      <c r="AO67">
        <v>3</v>
      </c>
      <c r="AP67">
        <v>87</v>
      </c>
      <c r="AQ67" s="212">
        <v>100106107</v>
      </c>
      <c r="AR67" s="212">
        <v>110116117</v>
      </c>
      <c r="AS67">
        <v>2</v>
      </c>
      <c r="AT67">
        <v>3</v>
      </c>
      <c r="AU67">
        <v>87</v>
      </c>
      <c r="AV67">
        <v>100</v>
      </c>
      <c r="AW67">
        <v>110</v>
      </c>
      <c r="AX67">
        <v>2</v>
      </c>
      <c r="AY67">
        <v>3</v>
      </c>
      <c r="AZ67">
        <v>87</v>
      </c>
      <c r="BA67" s="212">
        <v>100106107</v>
      </c>
      <c r="BB67" s="212">
        <v>110116117</v>
      </c>
      <c r="BC67">
        <v>2</v>
      </c>
      <c r="BD67">
        <v>3</v>
      </c>
      <c r="BE67">
        <v>87</v>
      </c>
      <c r="BF67">
        <v>100</v>
      </c>
      <c r="BG67">
        <v>110</v>
      </c>
    </row>
    <row r="68" spans="1:74" s="3" customFormat="1" ht="50.4" x14ac:dyDescent="0.25">
      <c r="A68" s="9" t="s">
        <v>78</v>
      </c>
      <c r="B68" s="14" t="s">
        <v>105</v>
      </c>
      <c r="C68" s="14" t="s">
        <v>106</v>
      </c>
      <c r="D68" s="15" t="s">
        <v>79</v>
      </c>
      <c r="E68" s="14" t="s">
        <v>72</v>
      </c>
      <c r="F68" s="18" t="s">
        <v>464</v>
      </c>
      <c r="G68" s="18" t="s">
        <v>465</v>
      </c>
      <c r="H68" s="18" t="s">
        <v>466</v>
      </c>
      <c r="I68" s="18" t="s">
        <v>221</v>
      </c>
      <c r="J68" s="20" t="s">
        <v>119</v>
      </c>
      <c r="K68" s="20" t="s">
        <v>123</v>
      </c>
      <c r="L68" s="20" t="s">
        <v>120</v>
      </c>
      <c r="M68" s="20" t="s">
        <v>124</v>
      </c>
      <c r="N68" s="20" t="s">
        <v>122</v>
      </c>
      <c r="O68" s="14" t="s">
        <v>22</v>
      </c>
      <c r="P68" s="14" t="s">
        <v>204</v>
      </c>
      <c r="Q68" s="14" t="s">
        <v>21</v>
      </c>
      <c r="R68" s="14" t="s">
        <v>20</v>
      </c>
      <c r="S68" s="14" t="s">
        <v>173</v>
      </c>
      <c r="T68" s="16" t="s">
        <v>23</v>
      </c>
      <c r="U68" s="10" t="s">
        <v>8</v>
      </c>
      <c r="V68" s="10" t="s">
        <v>9</v>
      </c>
      <c r="W68" s="10" t="s">
        <v>10</v>
      </c>
      <c r="X68" s="10" t="s">
        <v>11</v>
      </c>
      <c r="Y68" s="10" t="s">
        <v>12</v>
      </c>
      <c r="Z68" s="10" t="s">
        <v>13</v>
      </c>
      <c r="AA68" s="10" t="s">
        <v>14</v>
      </c>
      <c r="AB68" s="10" t="s">
        <v>15</v>
      </c>
      <c r="AC68" s="10" t="s">
        <v>16</v>
      </c>
      <c r="AD68" s="11" t="s">
        <v>85</v>
      </c>
      <c r="AE68" s="10" t="s">
        <v>17</v>
      </c>
      <c r="AF68" s="10" t="s">
        <v>18</v>
      </c>
      <c r="AG68" s="10" t="s">
        <v>19</v>
      </c>
      <c r="AH68" s="103" t="s">
        <v>118</v>
      </c>
      <c r="AI68" s="98" t="s">
        <v>110</v>
      </c>
      <c r="AJ68" s="98" t="s">
        <v>109</v>
      </c>
      <c r="AK68" s="98" t="s">
        <v>108</v>
      </c>
      <c r="AL68" s="98" t="s">
        <v>107</v>
      </c>
      <c r="AM68" s="98" t="s">
        <v>196</v>
      </c>
      <c r="AN68" s="100" t="s">
        <v>114</v>
      </c>
      <c r="AO68" s="100" t="s">
        <v>113</v>
      </c>
      <c r="AP68" s="100" t="s">
        <v>112</v>
      </c>
      <c r="AQ68" s="100" t="s">
        <v>111</v>
      </c>
      <c r="AR68" s="100" t="s">
        <v>197</v>
      </c>
      <c r="AS68" s="99" t="s">
        <v>184</v>
      </c>
      <c r="AT68" s="99" t="s">
        <v>185</v>
      </c>
      <c r="AU68" s="99" t="s">
        <v>186</v>
      </c>
      <c r="AV68" s="99" t="s">
        <v>187</v>
      </c>
      <c r="AW68" s="99" t="s">
        <v>198</v>
      </c>
      <c r="AX68" s="101" t="s">
        <v>188</v>
      </c>
      <c r="AY68" s="101" t="s">
        <v>189</v>
      </c>
      <c r="AZ68" s="101" t="s">
        <v>190</v>
      </c>
      <c r="BA68" s="101" t="s">
        <v>191</v>
      </c>
      <c r="BB68" s="101" t="s">
        <v>199</v>
      </c>
      <c r="BC68" s="107" t="s">
        <v>192</v>
      </c>
      <c r="BD68" s="107" t="s">
        <v>193</v>
      </c>
      <c r="BE68" s="107" t="s">
        <v>194</v>
      </c>
      <c r="BF68" s="107" t="s">
        <v>195</v>
      </c>
      <c r="BG68" s="107" t="s">
        <v>200</v>
      </c>
      <c r="BH68" s="23" t="s">
        <v>0</v>
      </c>
      <c r="BI68" s="9" t="s">
        <v>76</v>
      </c>
      <c r="BJ68" s="10" t="s">
        <v>1</v>
      </c>
      <c r="BK68" s="10" t="s">
        <v>2</v>
      </c>
      <c r="BL68" s="9" t="s">
        <v>64</v>
      </c>
      <c r="BM68" s="10" t="s">
        <v>3</v>
      </c>
      <c r="BN68" s="9" t="s">
        <v>40</v>
      </c>
      <c r="BO68" s="9" t="s">
        <v>41</v>
      </c>
      <c r="BP68" s="9" t="s">
        <v>42</v>
      </c>
      <c r="BQ68" s="12" t="s">
        <v>4</v>
      </c>
      <c r="BR68" s="10" t="s">
        <v>5</v>
      </c>
      <c r="BS68" s="10" t="s">
        <v>6</v>
      </c>
      <c r="BT68" s="10" t="s">
        <v>7</v>
      </c>
      <c r="BU68" s="10" t="s">
        <v>39</v>
      </c>
      <c r="BV68" s="222" t="s">
        <v>337</v>
      </c>
    </row>
    <row r="69" spans="1:74" s="8" customFormat="1" ht="75.599999999999994" x14ac:dyDescent="0.25">
      <c r="A69" s="4" t="str">
        <f>C20</f>
        <v>Your Agency - Int. @ Main St. &amp; Cross St.</v>
      </c>
      <c r="B69" s="17">
        <f>SUM(O69:R69)</f>
        <v>3.3994699265503843</v>
      </c>
      <c r="C69" s="17">
        <f>E30*(U69/365)</f>
        <v>102.73972602739725</v>
      </c>
      <c r="D69" s="17">
        <f>K69*(U69/365)</f>
        <v>0</v>
      </c>
      <c r="E69" s="5">
        <f>T69*(B69*365)/(MAX(F69,H69)/1000)</f>
        <v>52.07016341498786</v>
      </c>
      <c r="F69" s="19">
        <f>E39</f>
        <v>444444</v>
      </c>
      <c r="G69" s="19">
        <f>E41</f>
        <v>476590.21666666667</v>
      </c>
      <c r="H69" s="19">
        <f>MAX(E41,J47)</f>
        <v>476590.21666666667</v>
      </c>
      <c r="I69" s="126">
        <v>0</v>
      </c>
      <c r="J69" s="21">
        <f>E30</f>
        <v>150</v>
      </c>
      <c r="K69" s="22">
        <v>0</v>
      </c>
      <c r="L69" s="22">
        <v>0</v>
      </c>
      <c r="M69" s="13">
        <v>0</v>
      </c>
      <c r="N69" s="26" t="str">
        <f>IF(E33="ALL","ALL",21)</f>
        <v>ALL</v>
      </c>
      <c r="O69" s="7">
        <f>($I$69*AS69*$M$69 + $J$69*BC69*2.5 + $K$69*AX69 - $L$69*(AN69)) * ($U$69/365)/1000</f>
        <v>1.6176233343426003</v>
      </c>
      <c r="P69" s="7">
        <f>($I$69*AT69*$M$69 + $J$69*BD69*2.5 + $K$69*AY69 - $L$69*(AO69)) * ($U$69/365)/1000</f>
        <v>1.505822124848015</v>
      </c>
      <c r="Q69" s="7">
        <f>($I$69*AU69*$M$69 + $J$69*BE69*2.5 + $K$69*AZ69 - $L$69*(AP69)) * ($U$69/365)/1000</f>
        <v>0.24266961021706307</v>
      </c>
      <c r="R69" s="7">
        <f>($I$69*AV69*$M$69 + $J$69*BF69*2.5 + $K$69*BA69 - $L$69*(AQ69)) * ($U$69/365)/1000</f>
        <v>3.3354857142705828E-2</v>
      </c>
      <c r="S69" s="7">
        <f>($I$69*AW69*$M$69 + $J$69*BG69*2.5 + $K$69*BB69 - $L$69*(AR69)) * ($U$69/365)/1000</f>
        <v>3.0558866405355396E-2</v>
      </c>
      <c r="T69" s="6">
        <f>E36</f>
        <v>20</v>
      </c>
      <c r="U69" s="6">
        <f>E27</f>
        <v>250</v>
      </c>
      <c r="V69" s="6"/>
      <c r="W69" s="6">
        <v>0</v>
      </c>
      <c r="X69" s="6"/>
      <c r="Y69" s="6"/>
      <c r="Z69" s="6"/>
      <c r="AA69" s="6"/>
      <c r="AB69" s="6"/>
      <c r="AC69" s="6"/>
      <c r="AD69" s="6"/>
      <c r="AE69" s="6"/>
      <c r="AF69" s="6"/>
      <c r="AG69" s="6"/>
      <c r="AH69" s="25" t="s">
        <v>102</v>
      </c>
      <c r="AI69" s="104">
        <f>VLOOKUP($I$16&amp;"_"&amp;$I$18&amp;"_"&amp;AI67&amp;"_42",_veh_start_run_rate!$A$5:$Q$589,13,FALSE)</f>
        <v>4.3624039999999997</v>
      </c>
      <c r="AJ69" s="104" t="str">
        <f>VLOOKUP($I$16&amp;"_"&amp;$I$18&amp;"_"&amp;AJ67&amp;"_42",_veh_start_run_rate!$A$5:$Q$589,13,FALSE)</f>
        <v>\N</v>
      </c>
      <c r="AK69" s="104">
        <f>VLOOKUP($I$16&amp;"_"&amp;$I$18&amp;"_"&amp;AK67&amp;"_42",_veh_start_run_rate!$A$5:$Q$589,13,FALSE)</f>
        <v>0.829237</v>
      </c>
      <c r="AL69" s="104">
        <f>VLOOKUP($I$16&amp;"_"&amp;$I$18&amp;"_"&amp;AL67&amp;"_42",_veh_start_run_rate!$A$5:$Q$589,13,FALSE)</f>
        <v>5.1165000000000002E-2</v>
      </c>
      <c r="AM69" s="104">
        <f>VLOOKUP($I$16&amp;"_"&amp;$I$18&amp;"_"&amp;AM67&amp;"_42",_veh_start_run_rate!$A$5:$Q$589,13,FALSE)</f>
        <v>4.5324000000000003E-2</v>
      </c>
      <c r="AN69" s="104">
        <f>VLOOKUP($I$16&amp;"_"&amp;$I$18&amp;"_"&amp;AN67&amp;"_42",_veh_start_run_rate!$A$5:$Q$589,12,FALSE)</f>
        <v>8.0165179999999996</v>
      </c>
      <c r="AO69" s="104">
        <f>VLOOKUP($I$16&amp;"_"&amp;$I$18&amp;"_"&amp;AO67&amp;"_42",_veh_start_run_rate!$A$5:$Q$589,12,FALSE)</f>
        <v>2.9712019999999999</v>
      </c>
      <c r="AP69" s="104">
        <f>VLOOKUP($I$16&amp;"_"&amp;$I$18&amp;"_"&amp;AP67&amp;"_42",_veh_start_run_rate!$A$5:$Q$589,12,FALSE)</f>
        <v>0.157328</v>
      </c>
      <c r="AQ69" s="104">
        <f>VLOOKUP($I$16&amp;"_"&amp;$I$18&amp;"_100_42",_veh_start_run_rate!$A$5:$Q$589,12,FALSE) + VLOOKUP($I$16&amp;"_"&amp;$I$18&amp;"_106_42",_veh_start_run_rate!$A$5:$Q$589,12,FALSE) + VLOOKUP($I$16&amp;"_"&amp;$I$18&amp;"_107_42",_veh_start_run_rate!$A$5:$Q$589,12,FALSE)</f>
        <v>0.12767400000000001</v>
      </c>
      <c r="AR69" s="104">
        <f>VLOOKUP($I$16&amp;"_"&amp;$I$18&amp;"_110_42",_veh_start_run_rate!$A$5:$Q$589,12,FALSE) + VLOOKUP($I$16&amp;"_"&amp;$I$18&amp;"_116_42",_veh_start_run_rate!$A$5:$Q$589,12,FALSE) + VLOOKUP($I$16&amp;"_"&amp;$I$18&amp;"_117_42",_veh_start_run_rate!$A$5:$Q$589,12,FALSE)</f>
        <v>3.4007000000000003E-2</v>
      </c>
      <c r="AS69" s="105">
        <f>VLOOKUP($I$16&amp;"_"&amp;$I$18&amp;"_"&amp;AS67&amp;"_21",_veh_start_run_rate!$A$5:$Q$589,13,FALSE)</f>
        <v>12.045021999999999</v>
      </c>
      <c r="AT69" s="105">
        <f>VLOOKUP($I$16&amp;"_"&amp;$I$18&amp;"_"&amp;AT67&amp;"_21",_veh_start_run_rate!$A$5:$Q$589,13,FALSE)</f>
        <v>0.40881400000000001</v>
      </c>
      <c r="AU69" s="105">
        <f>VLOOKUP($I$16&amp;"_"&amp;$I$18&amp;"_"&amp;AU67&amp;"_21",_veh_start_run_rate!$A$5:$Q$589,13,FALSE)</f>
        <v>1.4033910000000001</v>
      </c>
      <c r="AV69" s="105">
        <f>VLOOKUP($I$16&amp;"_"&amp;$I$18&amp;"_"&amp;AV67&amp;"_21",_veh_start_run_rate!$A$5:$Q$589,13,FALSE)</f>
        <v>7.0441000000000004E-2</v>
      </c>
      <c r="AW69" s="105">
        <f>VLOOKUP($I$16&amp;"_"&amp;$I$18&amp;"_"&amp;AW67&amp;"_21",_veh_start_run_rate!$A$5:$Q$589,13,FALSE)</f>
        <v>6.2315000000000002E-2</v>
      </c>
      <c r="AX69" s="105">
        <f>VLOOKUP($I$16&amp;"_"&amp;$I$18&amp;"_"&amp;AX67&amp;"_21",_veh_start_run_rate!$A$5:$Q$589,12,FALSE)</f>
        <v>1.295104</v>
      </c>
      <c r="AY69" s="105">
        <f>VLOOKUP($I$16&amp;"_"&amp;$I$18&amp;"_"&amp;AY67&amp;"_21",_veh_start_run_rate!$A$5:$Q$589,12,FALSE)</f>
        <v>2.8058E-2</v>
      </c>
      <c r="AZ69" s="105">
        <f>VLOOKUP($I$16&amp;"_"&amp;$I$18&amp;"_"&amp;AZ67&amp;"_21",_veh_start_run_rate!$A$5:$Q$589,12,FALSE)</f>
        <v>8.8679999999999991E-3</v>
      </c>
      <c r="BA69" s="105">
        <f>VLOOKUP($I$16&amp;"_"&amp;$I$18&amp;"_100_21",_veh_start_run_rate!$A$5:$Q$589,12,FALSE) + VLOOKUP($I$16&amp;"_"&amp;$I$18&amp;"_106_21",_veh_start_run_rate!$A$5:$Q$589,12,FALSE) + VLOOKUP($I$16&amp;"_"&amp;$I$18&amp;"_107_21",_veh_start_run_rate!$A$5:$Q$589,12,FALSE)</f>
        <v>3.5525000000000001E-2</v>
      </c>
      <c r="BB69" s="105">
        <f>VLOOKUP($I$16&amp;"_"&amp;$I$18&amp;"_110_21",_veh_start_run_rate!$A$5:$Q$589,12,FALSE) + VLOOKUP($I$16&amp;"_"&amp;$I$18&amp;"_116_21",_veh_start_run_rate!$A$5:$Q$589,12,FALSE) + VLOOKUP($I$16&amp;"_"&amp;$I$18&amp;"_117_21",_veh_start_run_rate!$A$5:$Q$589,12,FALSE)</f>
        <v>5.7479999999999996E-3</v>
      </c>
      <c r="BC69" s="106">
        <f>VLOOKUP("SL_"&amp;$I$18&amp;"_art_"&amp;BC67&amp;"_ALL",Vehicle_Idle_Rates!$A$7:$AQ$11,5,FALSE)</f>
        <v>6.2979468483738579</v>
      </c>
      <c r="BD69" s="106">
        <f>VLOOKUP("SL_"&amp;$I$18&amp;"_art_"&amp;BD67&amp;"_ALL",Vehicle_Idle_Rates!$A$7:$AQ$11,5,FALSE)</f>
        <v>5.862667472741605</v>
      </c>
      <c r="BE69" s="106">
        <f>VLOOKUP("SL_"&amp;$I$18&amp;"_art_"&amp;BE67&amp;"_ALL",Vehicle_Idle_Rates!$A$7:$AQ$11,5,FALSE)</f>
        <v>0.94479368244509898</v>
      </c>
      <c r="BF69" s="106">
        <f>VLOOKUP("SL_"&amp;$I$18&amp;"_art_"&amp;BF67&amp;"_ALL",Vehicle_Idle_Rates!$A$7:$AQ$11,5,FALSE)</f>
        <v>0.12986157714226801</v>
      </c>
      <c r="BG69" s="106">
        <f>VLOOKUP("SL_"&amp;$I$18&amp;"_art_"&amp;BG67&amp;"_ALL",Vehicle_Idle_Rates!$A$7:$AQ$11,5,FALSE)</f>
        <v>0.11897585320485035</v>
      </c>
      <c r="BH69" s="24" t="str">
        <f>T(I16)</f>
        <v>SL</v>
      </c>
      <c r="BI69" s="4" t="str">
        <f>I20</f>
        <v>Salt Lake</v>
      </c>
      <c r="BJ69" s="4">
        <f>I18</f>
        <v>2028</v>
      </c>
      <c r="BK69" s="4" t="str">
        <f>C14</f>
        <v>Intersection</v>
      </c>
      <c r="BL69" s="4" t="s">
        <v>24</v>
      </c>
      <c r="BM69" s="4" t="str">
        <f>C7</f>
        <v>Your Agency</v>
      </c>
      <c r="BN69" s="4">
        <f>D16</f>
        <v>0</v>
      </c>
      <c r="BO69" s="4" t="str">
        <f>C17</f>
        <v>Cross St.</v>
      </c>
      <c r="BP69" s="4">
        <f>C18</f>
        <v>0</v>
      </c>
      <c r="BQ69" s="13" t="str">
        <f>C22</f>
        <v xml:space="preserve">Please enter here a brief description of this project, including the basic cost elements that comprise the total shown below (right-of-way, materials, pavement quantities, epuipment costs, labor costs, etc.), assumptions made in estimating emission reductions and the justification for those assumptions, and any other relevant supporting information.  </v>
      </c>
      <c r="BR69" s="4" t="str">
        <f>C9</f>
        <v>Your Name</v>
      </c>
      <c r="BS69" s="4" t="str">
        <f>I7</f>
        <v>801-123-4567</v>
      </c>
      <c r="BT69" s="4" t="str">
        <f>I9</f>
        <v>youre-mail@email.com</v>
      </c>
      <c r="BU69" s="4" t="str">
        <f>I14</f>
        <v>City of Project Location</v>
      </c>
      <c r="BV69" s="223">
        <f>J55</f>
        <v>102.73972602739725</v>
      </c>
    </row>
    <row r="71" spans="1:74" x14ac:dyDescent="0.25">
      <c r="M71" s="128"/>
      <c r="N71" s="128"/>
      <c r="O71" s="128"/>
      <c r="P71" s="128"/>
      <c r="Q71" s="128"/>
    </row>
    <row r="72" spans="1:74" x14ac:dyDescent="0.25">
      <c r="AF72" s="211" t="s">
        <v>283</v>
      </c>
      <c r="AG72" s="209">
        <v>10.423997359583334</v>
      </c>
      <c r="AH72" s="209">
        <v>2.3879113460208334E-2</v>
      </c>
      <c r="AI72" s="209">
        <v>0.7695398683333331</v>
      </c>
      <c r="AJ72" s="209">
        <v>9.7411719000000015E-3</v>
      </c>
      <c r="AK72" s="209">
        <v>8.8541110125000006E-3</v>
      </c>
      <c r="AL72" s="209">
        <v>2.0185086260070713</v>
      </c>
      <c r="AM72" s="209">
        <v>3.523431922916997</v>
      </c>
      <c r="AN72" s="209">
        <v>0.25907441356131566</v>
      </c>
      <c r="AO72" s="209">
        <v>0.27791903573881749</v>
      </c>
      <c r="AP72" s="209">
        <v>0.15583077559689132</v>
      </c>
      <c r="AQ72" s="209">
        <v>18.437781144166667</v>
      </c>
      <c r="AR72" s="209">
        <v>0.72171639990416658</v>
      </c>
      <c r="AS72" s="209">
        <v>2.107534733333333</v>
      </c>
      <c r="AT72" s="209">
        <v>6.7528515749999976E-2</v>
      </c>
      <c r="AU72" s="209">
        <v>5.9739063041666658E-2</v>
      </c>
      <c r="AV72" s="209">
        <v>1.8650840464812819</v>
      </c>
      <c r="AW72" s="209">
        <v>9.4846365298523874E-2</v>
      </c>
      <c r="AX72" s="209">
        <v>1.4641783715626588E-2</v>
      </c>
      <c r="AY72" s="209">
        <v>5.3572932128439124E-2</v>
      </c>
      <c r="AZ72" s="209">
        <v>1.2992335377803024E-2</v>
      </c>
      <c r="BA72" s="209">
        <v>6.7487142895833321</v>
      </c>
      <c r="BB72" s="209">
        <v>1.5875958536666666</v>
      </c>
      <c r="BC72" s="209">
        <v>0.25829854000000008</v>
      </c>
      <c r="BD72" s="209">
        <v>0.55214606666666666</v>
      </c>
      <c r="BE72" s="209">
        <v>0.13451628249999997</v>
      </c>
    </row>
    <row r="73" spans="1:74" x14ac:dyDescent="0.25">
      <c r="M73" s="128"/>
      <c r="N73" s="128"/>
      <c r="O73" s="128"/>
      <c r="P73" s="128"/>
      <c r="Q73" s="128"/>
    </row>
  </sheetData>
  <sheetProtection algorithmName="SHA-512" hashValue="caVUh0Qogn6qyHbtMFw0GTXVzJ6GSQUgOLDjnbxum7ZcJkRlas98cz/9CP8AGb8Vtn3ZV9yd+STCgxv6f7hKaA==" saltValue="M+zN4mu6tJ9lgTCyyLg+zw==" spinCount="100000" sheet="1" selectLockedCells="1"/>
  <mergeCells count="28">
    <mergeCell ref="E41:F41"/>
    <mergeCell ref="A47:F48"/>
    <mergeCell ref="G47:I47"/>
    <mergeCell ref="J47:K47"/>
    <mergeCell ref="A44:J45"/>
    <mergeCell ref="A1:L1"/>
    <mergeCell ref="A2:L2"/>
    <mergeCell ref="D3:I3"/>
    <mergeCell ref="A4:L4"/>
    <mergeCell ref="C7:E7"/>
    <mergeCell ref="I7:K7"/>
    <mergeCell ref="A22:B22"/>
    <mergeCell ref="C22:K22"/>
    <mergeCell ref="C9:E9"/>
    <mergeCell ref="I9:K9"/>
    <mergeCell ref="C14:E14"/>
    <mergeCell ref="I14:K14"/>
    <mergeCell ref="O26:S28"/>
    <mergeCell ref="C16:E16"/>
    <mergeCell ref="C17:E17"/>
    <mergeCell ref="C20:E20"/>
    <mergeCell ref="I20:K20"/>
    <mergeCell ref="N16:V23"/>
    <mergeCell ref="E39:F39"/>
    <mergeCell ref="D25:J25"/>
    <mergeCell ref="J39:K39"/>
    <mergeCell ref="G29:K35"/>
    <mergeCell ref="I37:K37"/>
  </mergeCells>
  <phoneticPr fontId="12" type="noConversion"/>
  <dataValidations count="9">
    <dataValidation type="whole" operator="lessThan" allowBlank="1" showInputMessage="1" showErrorMessage="1" sqref="J53:J54" xr:uid="{00000000-0002-0000-0200-000000000000}">
      <formula1>366</formula1>
    </dataValidation>
    <dataValidation type="list" allowBlank="1" showInputMessage="1" showErrorMessage="1" sqref="E33" xr:uid="{00000000-0002-0000-0200-000001000000}">
      <formula1>"ALL,LD"</formula1>
    </dataValidation>
    <dataValidation type="whole" operator="lessThan" allowBlank="1" showErrorMessage="1" error="The number of days in a year may not exceed 365.  The number of annual working days is typically 250." sqref="E27" xr:uid="{00000000-0002-0000-0200-000002000000}">
      <formula1>366</formula1>
    </dataValidation>
    <dataValidation type="decimal" operator="lessThanOrEqual" allowBlank="1" showInputMessage="1" showErrorMessage="1" errorTitle="Warning:" error="Bicycle trip length should be less than 10 miles." sqref="K57" xr:uid="{00000000-0002-0000-0200-000003000000}">
      <formula1>10</formula1>
    </dataValidation>
    <dataValidation type="decimal" operator="greaterThan" allowBlank="1" showInputMessage="1" showErrorMessage="1" error="VHT value must be greater than zero, and should not contain any non-numeric characters." sqref="E30" xr:uid="{00000000-0002-0000-0200-000004000000}">
      <formula1>0</formula1>
    </dataValidation>
    <dataValidation type="whole" operator="greaterThan" allowBlank="1" showInputMessage="1" showErrorMessage="1" error="Enter a whole number only - no text." sqref="E36" xr:uid="{00000000-0002-0000-0200-000005000000}">
      <formula1>0</formula1>
    </dataValidation>
    <dataValidation type="list" showInputMessage="1" showErrorMessage="1" error="Cell may not be left blank." sqref="I16" xr:uid="{00000000-0002-0000-0200-000006000000}">
      <formula1>"BE,DA,SL,TO,WE"</formula1>
    </dataValidation>
    <dataValidation type="textLength" operator="lessThan" allowBlank="1" showErrorMessage="1" promptTitle="Error" prompt="Please limit description to 500 characters." sqref="C22:K22" xr:uid="{00000000-0002-0000-0200-000007000000}">
      <formula1>2000</formula1>
    </dataValidation>
    <dataValidation type="list" allowBlank="1" showInputMessage="1" showErrorMessage="1" sqref="K44" xr:uid="{3C6D7BA9-B783-4704-80F9-34E29436CEE6}">
      <formula1>"No, Yes"</formula1>
    </dataValidation>
  </dataValidations>
  <hyperlinks>
    <hyperlink ref="I9" r:id="rId1" display="kip@wfrc.org" xr:uid="{00000000-0004-0000-0200-000000000000}"/>
  </hyperlinks>
  <pageMargins left="0.75" right="0.75" top="1" bottom="1" header="0.5" footer="0.5"/>
  <pageSetup scale="74" orientation="portrait" r:id="rId2"/>
  <headerFooter alignWithMargins="0"/>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FF00"/>
    <pageSetUpPr fitToPage="1"/>
  </sheetPr>
  <dimension ref="A1:BV73"/>
  <sheetViews>
    <sheetView showGridLines="0" zoomScaleNormal="100" workbookViewId="0">
      <pane ySplit="4" topLeftCell="A29" activePane="bottomLeft" state="frozen"/>
      <selection activeCell="AG64" sqref="AG64"/>
      <selection pane="bottomLeft" activeCell="B3" sqref="B3"/>
    </sheetView>
  </sheetViews>
  <sheetFormatPr defaultRowHeight="12.6" x14ac:dyDescent="0.25"/>
  <cols>
    <col min="2" max="2" width="12" customWidth="1"/>
    <col min="4" max="4" width="11" customWidth="1"/>
    <col min="5" max="5" width="13.44140625" customWidth="1"/>
    <col min="6" max="6" width="11.6640625" customWidth="1"/>
    <col min="9" max="9" width="11.5546875" customWidth="1"/>
    <col min="11" max="11" width="9.5546875" bestFit="1" customWidth="1"/>
    <col min="13" max="13" width="12.6640625" bestFit="1" customWidth="1"/>
    <col min="14" max="16" width="9.44140625" bestFit="1" customWidth="1"/>
    <col min="17" max="17" width="16" bestFit="1" customWidth="1"/>
    <col min="18" max="18" width="7.109375" bestFit="1" customWidth="1"/>
    <col min="19" max="19" width="7.5546875" bestFit="1" customWidth="1"/>
    <col min="20" max="20" width="5.33203125" bestFit="1" customWidth="1"/>
    <col min="21" max="21" width="12.109375" bestFit="1" customWidth="1"/>
    <col min="22" max="22" width="19.109375" bestFit="1" customWidth="1"/>
    <col min="23" max="23" width="13.6640625" bestFit="1" customWidth="1"/>
    <col min="24" max="24" width="11.6640625" bestFit="1" customWidth="1"/>
    <col min="25" max="25" width="6.33203125" bestFit="1" customWidth="1"/>
    <col min="26" max="26" width="9.6640625" bestFit="1" customWidth="1"/>
    <col min="27" max="27" width="6.88671875" bestFit="1" customWidth="1"/>
    <col min="28" max="28" width="11.109375" bestFit="1" customWidth="1"/>
    <col min="29" max="29" width="20.5546875" bestFit="1" customWidth="1"/>
    <col min="30" max="30" width="11.33203125" customWidth="1"/>
    <col min="31" max="32" width="11.6640625" customWidth="1"/>
    <col min="33" max="57" width="14.109375" customWidth="1"/>
    <col min="58" max="58" width="7.88671875" bestFit="1" customWidth="1"/>
    <col min="72" max="72" width="11" customWidth="1"/>
  </cols>
  <sheetData>
    <row r="1" spans="1:22" ht="18" thickTop="1" x14ac:dyDescent="0.3">
      <c r="A1" s="537" t="str">
        <f>CONCATENATE("CMAQ Emissions Analysis Form (",I18-5,"-",I18," TIP)")</f>
        <v>CMAQ Emissions Analysis Form (2023-2028 TIP)</v>
      </c>
      <c r="B1" s="538"/>
      <c r="C1" s="538"/>
      <c r="D1" s="538"/>
      <c r="E1" s="538"/>
      <c r="F1" s="538"/>
      <c r="G1" s="538"/>
      <c r="H1" s="538"/>
      <c r="I1" s="538"/>
      <c r="J1" s="538"/>
      <c r="K1" s="538"/>
      <c r="L1" s="539"/>
    </row>
    <row r="2" spans="1:22" ht="16.2" thickBot="1" x14ac:dyDescent="0.35">
      <c r="A2" s="540" t="s">
        <v>47</v>
      </c>
      <c r="B2" s="541"/>
      <c r="C2" s="541"/>
      <c r="D2" s="541"/>
      <c r="E2" s="541"/>
      <c r="F2" s="541"/>
      <c r="G2" s="541"/>
      <c r="H2" s="541"/>
      <c r="I2" s="541"/>
      <c r="J2" s="541"/>
      <c r="K2" s="541"/>
      <c r="L2" s="542"/>
    </row>
    <row r="3" spans="1:22" ht="13.8" thickTop="1" x14ac:dyDescent="0.25">
      <c r="A3" s="28"/>
      <c r="B3" s="29"/>
      <c r="C3" s="29"/>
      <c r="D3" s="513" t="s">
        <v>89</v>
      </c>
      <c r="E3" s="513"/>
      <c r="F3" s="513"/>
      <c r="G3" s="513"/>
      <c r="H3" s="513"/>
      <c r="I3" s="513"/>
      <c r="J3" s="29"/>
      <c r="K3" s="29"/>
      <c r="L3" s="29"/>
    </row>
    <row r="4" spans="1:22" ht="18" x14ac:dyDescent="0.35">
      <c r="A4" s="546" t="s">
        <v>237</v>
      </c>
      <c r="B4" s="547"/>
      <c r="C4" s="547"/>
      <c r="D4" s="547"/>
      <c r="E4" s="547"/>
      <c r="F4" s="547"/>
      <c r="G4" s="547"/>
      <c r="H4" s="547"/>
      <c r="I4" s="547"/>
      <c r="J4" s="547"/>
      <c r="K4" s="547"/>
      <c r="L4" s="548"/>
    </row>
    <row r="5" spans="1:22" ht="13.8" thickBot="1" x14ac:dyDescent="0.3">
      <c r="A5" s="30" t="s">
        <v>30</v>
      </c>
      <c r="B5" s="28"/>
      <c r="C5" s="28"/>
      <c r="D5" s="28"/>
      <c r="E5" s="28"/>
      <c r="F5" s="28"/>
      <c r="G5" s="28"/>
      <c r="H5" s="28"/>
      <c r="I5" s="28"/>
      <c r="J5" s="28"/>
      <c r="K5" s="28"/>
      <c r="L5" s="28"/>
    </row>
    <row r="6" spans="1:22" ht="13.2" x14ac:dyDescent="0.25">
      <c r="A6" s="31"/>
      <c r="B6" s="32"/>
      <c r="C6" s="32"/>
      <c r="D6" s="32"/>
      <c r="E6" s="32"/>
      <c r="F6" s="32"/>
      <c r="G6" s="32"/>
      <c r="H6" s="32"/>
      <c r="I6" s="32"/>
      <c r="J6" s="32"/>
      <c r="K6" s="32"/>
      <c r="L6" s="33"/>
    </row>
    <row r="7" spans="1:22" ht="13.2" x14ac:dyDescent="0.25">
      <c r="A7" s="34" t="s">
        <v>104</v>
      </c>
      <c r="B7" s="35"/>
      <c r="C7" s="543" t="s">
        <v>205</v>
      </c>
      <c r="D7" s="544"/>
      <c r="E7" s="545"/>
      <c r="F7" s="35"/>
      <c r="G7" s="35" t="s">
        <v>6</v>
      </c>
      <c r="H7" s="35"/>
      <c r="I7" s="549" t="s">
        <v>207</v>
      </c>
      <c r="J7" s="550"/>
      <c r="K7" s="551"/>
      <c r="L7" s="36"/>
    </row>
    <row r="8" spans="1:22" ht="13.2" x14ac:dyDescent="0.25">
      <c r="A8" s="34"/>
      <c r="B8" s="35"/>
      <c r="C8" s="35"/>
      <c r="D8" s="35"/>
      <c r="E8" s="35"/>
      <c r="F8" s="35"/>
      <c r="G8" s="35"/>
      <c r="H8" s="35"/>
      <c r="I8" s="35"/>
      <c r="J8" s="35"/>
      <c r="K8" s="35"/>
      <c r="L8" s="36"/>
    </row>
    <row r="9" spans="1:22" ht="13.2" x14ac:dyDescent="0.25">
      <c r="A9" s="34" t="s">
        <v>436</v>
      </c>
      <c r="B9" s="35"/>
      <c r="C9" s="543" t="s">
        <v>206</v>
      </c>
      <c r="D9" s="544"/>
      <c r="E9" s="545"/>
      <c r="F9" s="35"/>
      <c r="G9" s="35" t="s">
        <v>7</v>
      </c>
      <c r="H9" s="35"/>
      <c r="I9" s="552" t="s">
        <v>208</v>
      </c>
      <c r="J9" s="592"/>
      <c r="K9" s="593"/>
      <c r="L9" s="36"/>
    </row>
    <row r="10" spans="1:22" ht="13.8" thickBot="1" x14ac:dyDescent="0.3">
      <c r="A10" s="427" t="s">
        <v>428</v>
      </c>
      <c r="B10" s="38"/>
      <c r="C10" s="38"/>
      <c r="D10" s="38"/>
      <c r="E10" s="38"/>
      <c r="F10" s="38"/>
      <c r="G10" s="38"/>
      <c r="H10" s="38"/>
      <c r="I10" s="38"/>
      <c r="J10" s="38"/>
      <c r="K10" s="38"/>
      <c r="L10" s="39"/>
    </row>
    <row r="11" spans="1:22" ht="13.2" x14ac:dyDescent="0.25">
      <c r="A11" s="28"/>
      <c r="B11" s="28"/>
      <c r="C11" s="28"/>
      <c r="D11" s="28"/>
      <c r="E11" s="28"/>
      <c r="F11" s="28"/>
      <c r="G11" s="28"/>
      <c r="H11" s="28"/>
      <c r="I11" s="28"/>
      <c r="J11" s="28"/>
      <c r="K11" s="28"/>
      <c r="L11" s="28"/>
    </row>
    <row r="12" spans="1:22" ht="13.8" thickBot="1" x14ac:dyDescent="0.3">
      <c r="A12" s="30" t="s">
        <v>31</v>
      </c>
      <c r="B12" s="28"/>
      <c r="C12" s="28"/>
      <c r="D12" s="28"/>
      <c r="E12" s="28"/>
      <c r="F12" s="28"/>
      <c r="G12" s="28"/>
      <c r="H12" s="28"/>
      <c r="I12" s="28"/>
      <c r="J12" s="28"/>
      <c r="K12" s="28"/>
      <c r="L12" s="28"/>
    </row>
    <row r="13" spans="1:22" ht="13.2" x14ac:dyDescent="0.25">
      <c r="A13" s="31"/>
      <c r="B13" s="32"/>
      <c r="C13" s="32"/>
      <c r="D13" s="32"/>
      <c r="E13" s="32"/>
      <c r="F13" s="32"/>
      <c r="G13" s="32"/>
      <c r="H13" s="32"/>
      <c r="I13" s="32"/>
      <c r="J13" s="32"/>
      <c r="K13" s="32"/>
      <c r="L13" s="33"/>
    </row>
    <row r="14" spans="1:22" ht="13.2" x14ac:dyDescent="0.25">
      <c r="A14" s="34" t="s">
        <v>32</v>
      </c>
      <c r="B14" s="35"/>
      <c r="C14" s="517" t="s">
        <v>47</v>
      </c>
      <c r="D14" s="518"/>
      <c r="E14" s="519"/>
      <c r="F14" s="35"/>
      <c r="G14" s="35" t="s">
        <v>39</v>
      </c>
      <c r="H14" s="28"/>
      <c r="I14" s="543" t="s">
        <v>209</v>
      </c>
      <c r="J14" s="544"/>
      <c r="K14" s="545"/>
      <c r="L14" s="36"/>
    </row>
    <row r="15" spans="1:22" ht="13.2" x14ac:dyDescent="0.25">
      <c r="A15" s="34"/>
      <c r="B15" s="35"/>
      <c r="C15" s="35"/>
      <c r="D15" s="35"/>
      <c r="E15" s="35"/>
      <c r="F15" s="35"/>
      <c r="G15" s="28"/>
      <c r="H15" s="28"/>
      <c r="I15" s="28"/>
      <c r="J15" s="28"/>
      <c r="K15" s="28"/>
      <c r="L15" s="36"/>
    </row>
    <row r="16" spans="1:22" ht="12.75" customHeight="1" x14ac:dyDescent="0.25">
      <c r="A16" s="34" t="s">
        <v>38</v>
      </c>
      <c r="B16" s="40" t="s">
        <v>69</v>
      </c>
      <c r="C16" s="543" t="s">
        <v>210</v>
      </c>
      <c r="D16" s="544"/>
      <c r="E16" s="545"/>
      <c r="F16" s="28"/>
      <c r="G16" s="35" t="s">
        <v>0</v>
      </c>
      <c r="H16" s="35"/>
      <c r="I16" s="41" t="s">
        <v>103</v>
      </c>
      <c r="J16" s="42"/>
      <c r="K16" s="35"/>
      <c r="L16" s="36"/>
      <c r="N16" s="553" t="s">
        <v>440</v>
      </c>
      <c r="O16" s="554"/>
      <c r="P16" s="554"/>
      <c r="Q16" s="554"/>
      <c r="R16" s="554"/>
      <c r="S16" s="554"/>
      <c r="T16" s="554"/>
      <c r="U16" s="554"/>
      <c r="V16" s="555"/>
    </row>
    <row r="17" spans="1:22" ht="13.2" x14ac:dyDescent="0.25">
      <c r="A17" s="34"/>
      <c r="B17" s="40" t="s">
        <v>41</v>
      </c>
      <c r="C17" s="543" t="s">
        <v>211</v>
      </c>
      <c r="D17" s="544"/>
      <c r="E17" s="545"/>
      <c r="F17" s="35"/>
      <c r="G17" s="35"/>
      <c r="H17" s="35"/>
      <c r="I17" s="35"/>
      <c r="J17" s="35"/>
      <c r="K17" s="35"/>
      <c r="L17" s="36"/>
      <c r="N17" s="556"/>
      <c r="O17" s="557"/>
      <c r="P17" s="557"/>
      <c r="Q17" s="557"/>
      <c r="R17" s="557"/>
      <c r="S17" s="557"/>
      <c r="T17" s="557"/>
      <c r="U17" s="557"/>
      <c r="V17" s="558"/>
    </row>
    <row r="18" spans="1:22" ht="13.2" x14ac:dyDescent="0.25">
      <c r="A18" s="34"/>
      <c r="B18" s="40" t="s">
        <v>42</v>
      </c>
      <c r="C18" s="543" t="s">
        <v>212</v>
      </c>
      <c r="D18" s="544"/>
      <c r="E18" s="545"/>
      <c r="F18" s="35"/>
      <c r="G18" s="35" t="s">
        <v>33</v>
      </c>
      <c r="H18" s="35"/>
      <c r="I18" s="43">
        <f>Funding_Year</f>
        <v>2028</v>
      </c>
      <c r="J18" s="35"/>
      <c r="K18" s="35"/>
      <c r="L18" s="36"/>
      <c r="N18" s="556"/>
      <c r="O18" s="557"/>
      <c r="P18" s="557"/>
      <c r="Q18" s="557"/>
      <c r="R18" s="557"/>
      <c r="S18" s="557"/>
      <c r="T18" s="557"/>
      <c r="U18" s="557"/>
      <c r="V18" s="558"/>
    </row>
    <row r="19" spans="1:22" ht="13.2" x14ac:dyDescent="0.25">
      <c r="A19" s="34"/>
      <c r="B19" s="44"/>
      <c r="C19" s="35"/>
      <c r="D19" s="35"/>
      <c r="E19" s="35"/>
      <c r="F19" s="35"/>
      <c r="G19" s="35"/>
      <c r="H19" s="35"/>
      <c r="I19" s="35"/>
      <c r="J19" s="35"/>
      <c r="K19" s="35"/>
      <c r="L19" s="36"/>
      <c r="N19" s="556"/>
      <c r="O19" s="557"/>
      <c r="P19" s="557"/>
      <c r="Q19" s="557"/>
      <c r="R19" s="557"/>
      <c r="S19" s="557"/>
      <c r="T19" s="557"/>
      <c r="U19" s="557"/>
      <c r="V19" s="558"/>
    </row>
    <row r="20" spans="1:22" ht="13.2" x14ac:dyDescent="0.25">
      <c r="A20" s="34" t="s">
        <v>77</v>
      </c>
      <c r="B20" s="44"/>
      <c r="C20" s="517" t="str">
        <f>C7&amp;" - Incident Management"</f>
        <v>Your Agency - Incident Management</v>
      </c>
      <c r="D20" s="518"/>
      <c r="E20" s="519"/>
      <c r="F20" s="35"/>
      <c r="G20" s="35" t="s">
        <v>76</v>
      </c>
      <c r="H20" s="35"/>
      <c r="I20" s="517" t="str">
        <f>IF(I16="SL","Salt Lake",IF(I16="DA","Ogden-Layton",IF(I16="WE","Ogden-Layton","")))</f>
        <v>Salt Lake</v>
      </c>
      <c r="J20" s="518"/>
      <c r="K20" s="519"/>
      <c r="L20" s="36"/>
      <c r="N20" s="556"/>
      <c r="O20" s="557"/>
      <c r="P20" s="557"/>
      <c r="Q20" s="557"/>
      <c r="R20" s="557"/>
      <c r="S20" s="557"/>
      <c r="T20" s="557"/>
      <c r="U20" s="557"/>
      <c r="V20" s="558"/>
    </row>
    <row r="21" spans="1:22" ht="13.2" x14ac:dyDescent="0.25">
      <c r="A21" s="34"/>
      <c r="B21" s="35"/>
      <c r="C21" s="35"/>
      <c r="D21" s="35"/>
      <c r="E21" s="35"/>
      <c r="F21" s="35"/>
      <c r="G21" s="35"/>
      <c r="H21" s="35"/>
      <c r="I21" s="35"/>
      <c r="J21" s="35"/>
      <c r="K21" s="35"/>
      <c r="L21" s="36"/>
      <c r="N21" s="556"/>
      <c r="O21" s="557"/>
      <c r="P21" s="557"/>
      <c r="Q21" s="557"/>
      <c r="R21" s="557"/>
      <c r="S21" s="557"/>
      <c r="T21" s="557"/>
      <c r="U21" s="557"/>
      <c r="V21" s="558"/>
    </row>
    <row r="22" spans="1:22" ht="111.6" customHeight="1" x14ac:dyDescent="0.25">
      <c r="A22" s="509" t="s">
        <v>215</v>
      </c>
      <c r="B22" s="510"/>
      <c r="C22" s="520" t="s">
        <v>238</v>
      </c>
      <c r="D22" s="521"/>
      <c r="E22" s="521"/>
      <c r="F22" s="521"/>
      <c r="G22" s="521"/>
      <c r="H22" s="521"/>
      <c r="I22" s="521"/>
      <c r="J22" s="521"/>
      <c r="K22" s="522"/>
      <c r="L22" s="45"/>
      <c r="N22" s="556"/>
      <c r="O22" s="557"/>
      <c r="P22" s="557"/>
      <c r="Q22" s="557"/>
      <c r="R22" s="557"/>
      <c r="S22" s="557"/>
      <c r="T22" s="557"/>
      <c r="U22" s="557"/>
      <c r="V22" s="558"/>
    </row>
    <row r="23" spans="1:22" ht="13.8" thickBot="1" x14ac:dyDescent="0.3">
      <c r="A23" s="37"/>
      <c r="B23" s="38"/>
      <c r="C23" s="38"/>
      <c r="D23" s="38"/>
      <c r="E23" s="38"/>
      <c r="F23" s="38"/>
      <c r="G23" s="38"/>
      <c r="H23" s="38"/>
      <c r="I23" s="38"/>
      <c r="J23" s="38"/>
      <c r="K23" s="38"/>
      <c r="L23" s="39"/>
      <c r="N23" s="559"/>
      <c r="O23" s="560"/>
      <c r="P23" s="560"/>
      <c r="Q23" s="560"/>
      <c r="R23" s="560"/>
      <c r="S23" s="560"/>
      <c r="T23" s="560"/>
      <c r="U23" s="560"/>
      <c r="V23" s="561"/>
    </row>
    <row r="24" spans="1:22" ht="13.8" thickBot="1" x14ac:dyDescent="0.3">
      <c r="A24" s="28"/>
      <c r="B24" s="28"/>
      <c r="C24" s="28"/>
      <c r="D24" s="28"/>
      <c r="E24" s="28"/>
      <c r="F24" s="28"/>
      <c r="G24" s="28"/>
      <c r="H24" s="28"/>
      <c r="I24" s="28"/>
      <c r="J24" s="28"/>
      <c r="K24" s="28"/>
      <c r="L24" s="28"/>
    </row>
    <row r="25" spans="1:22" ht="27.6" customHeight="1" thickTop="1" thickBot="1" x14ac:dyDescent="0.35">
      <c r="A25" s="30" t="s">
        <v>432</v>
      </c>
      <c r="B25" s="28"/>
      <c r="C25" s="28"/>
      <c r="D25" s="523" t="s">
        <v>164</v>
      </c>
      <c r="E25" s="524"/>
      <c r="F25" s="524"/>
      <c r="G25" s="524"/>
      <c r="H25" s="524"/>
      <c r="I25" s="524"/>
      <c r="J25" s="525"/>
      <c r="K25" s="28"/>
      <c r="L25" s="28"/>
    </row>
    <row r="26" spans="1:22" ht="13.2" x14ac:dyDescent="0.25">
      <c r="A26" s="31"/>
      <c r="B26" s="32"/>
      <c r="C26" s="32"/>
      <c r="D26" s="32"/>
      <c r="E26" s="32"/>
      <c r="F26" s="32"/>
      <c r="G26" s="32"/>
      <c r="H26" s="32"/>
      <c r="I26" s="32"/>
      <c r="J26" s="32"/>
      <c r="K26" s="32"/>
      <c r="L26" s="33"/>
      <c r="O26" s="536"/>
      <c r="P26" s="536"/>
      <c r="Q26" s="536"/>
      <c r="R26" s="536"/>
      <c r="S26" s="536"/>
    </row>
    <row r="27" spans="1:22" ht="13.2" x14ac:dyDescent="0.25">
      <c r="A27" s="34" t="s">
        <v>8</v>
      </c>
      <c r="B27" s="35"/>
      <c r="C27" s="35"/>
      <c r="D27" s="35"/>
      <c r="E27" s="41">
        <v>250</v>
      </c>
      <c r="F27" s="35"/>
      <c r="G27" s="28"/>
      <c r="H27" s="28"/>
      <c r="I27" s="28"/>
      <c r="J27" s="28"/>
      <c r="K27" s="28"/>
      <c r="L27" s="36"/>
      <c r="O27" s="536"/>
      <c r="P27" s="536"/>
      <c r="Q27" s="536"/>
      <c r="R27" s="536"/>
      <c r="S27" s="536"/>
    </row>
    <row r="28" spans="1:22" ht="12.75" customHeight="1" x14ac:dyDescent="0.25">
      <c r="A28" s="46" t="s">
        <v>44</v>
      </c>
      <c r="B28" s="35"/>
      <c r="C28" s="35"/>
      <c r="D28" s="35"/>
      <c r="E28" s="35"/>
      <c r="F28" s="35"/>
      <c r="G28" s="28"/>
      <c r="H28" s="28"/>
      <c r="I28" s="28"/>
      <c r="J28" s="28"/>
      <c r="K28" s="28"/>
      <c r="L28" s="36"/>
      <c r="O28" s="536"/>
      <c r="P28" s="536"/>
      <c r="Q28" s="536"/>
      <c r="R28" s="536"/>
      <c r="S28" s="536"/>
    </row>
    <row r="29" spans="1:22" ht="13.2" x14ac:dyDescent="0.25">
      <c r="A29" s="46"/>
      <c r="B29" s="35"/>
      <c r="C29" s="35"/>
      <c r="D29" s="35"/>
      <c r="E29" s="35"/>
      <c r="F29" s="35"/>
      <c r="G29" s="28"/>
      <c r="H29" s="28"/>
      <c r="I29" s="28"/>
      <c r="J29" s="28"/>
      <c r="K29" s="28"/>
      <c r="L29" s="36"/>
    </row>
    <row r="30" spans="1:22" ht="13.2" x14ac:dyDescent="0.25">
      <c r="A30" s="34" t="str">
        <f>CONCATENATE("Reduced Vehicle Delay Daily in ",I18,"  (VHT)*")</f>
        <v>Reduced Vehicle Delay Daily in 2028  (VHT)*</v>
      </c>
      <c r="B30" s="35"/>
      <c r="C30" s="35"/>
      <c r="D30" s="35"/>
      <c r="E30" s="47">
        <v>99</v>
      </c>
      <c r="F30" s="48" t="s">
        <v>213</v>
      </c>
      <c r="G30" s="584" t="str">
        <f>CONCATENATE("* Please prepare and submit a separate detailed analysis of estimated reduced vehicle delay (VHT/day) for the year ",I18," resulting from this project.")</f>
        <v>* Please prepare and submit a separate detailed analysis of estimated reduced vehicle delay (VHT/day) for the year 2028 resulting from this project.</v>
      </c>
      <c r="H30" s="585"/>
      <c r="I30" s="585"/>
      <c r="J30" s="585"/>
      <c r="K30" s="586"/>
      <c r="L30" s="36"/>
    </row>
    <row r="31" spans="1:22" ht="12.6" customHeight="1" x14ac:dyDescent="0.25">
      <c r="A31" s="46" t="s">
        <v>49</v>
      </c>
      <c r="B31" s="35"/>
      <c r="C31" s="35"/>
      <c r="D31" s="35"/>
      <c r="E31" s="35"/>
      <c r="F31" s="35"/>
      <c r="G31" s="587"/>
      <c r="H31" s="530"/>
      <c r="I31" s="530"/>
      <c r="J31" s="530"/>
      <c r="K31" s="588"/>
      <c r="L31" s="36"/>
    </row>
    <row r="32" spans="1:22" ht="13.2" x14ac:dyDescent="0.25">
      <c r="A32" s="34"/>
      <c r="B32" s="35"/>
      <c r="C32" s="35"/>
      <c r="D32" s="35"/>
      <c r="E32" s="35"/>
      <c r="F32" s="35"/>
      <c r="G32" s="587"/>
      <c r="H32" s="530"/>
      <c r="I32" s="530"/>
      <c r="J32" s="530"/>
      <c r="K32" s="588"/>
      <c r="L32" s="36"/>
    </row>
    <row r="33" spans="1:12" ht="13.2" x14ac:dyDescent="0.25">
      <c r="A33" s="34" t="s">
        <v>36</v>
      </c>
      <c r="B33" s="35"/>
      <c r="C33" s="35"/>
      <c r="D33" s="35"/>
      <c r="E33" s="49" t="s">
        <v>28</v>
      </c>
      <c r="F33" s="35"/>
      <c r="G33" s="589"/>
      <c r="H33" s="590"/>
      <c r="I33" s="590"/>
      <c r="J33" s="590"/>
      <c r="K33" s="591"/>
      <c r="L33" s="36"/>
    </row>
    <row r="34" spans="1:12" ht="13.2" x14ac:dyDescent="0.25">
      <c r="A34" s="46" t="s">
        <v>127</v>
      </c>
      <c r="B34" s="35"/>
      <c r="C34" s="35"/>
      <c r="D34" s="35"/>
      <c r="F34" s="35"/>
      <c r="G34" s="35"/>
      <c r="H34" s="583"/>
      <c r="I34" s="583"/>
      <c r="J34" s="583"/>
      <c r="K34" s="583"/>
      <c r="L34" s="36"/>
    </row>
    <row r="35" spans="1:12" ht="13.2" x14ac:dyDescent="0.25">
      <c r="A35" s="34"/>
      <c r="B35" s="35"/>
      <c r="C35" s="35"/>
      <c r="D35" s="35"/>
      <c r="E35" s="35"/>
      <c r="F35" s="35"/>
      <c r="G35" s="35"/>
      <c r="H35" s="35"/>
      <c r="L35" s="36"/>
    </row>
    <row r="36" spans="1:12" ht="13.2" x14ac:dyDescent="0.25">
      <c r="A36" s="34" t="s">
        <v>371</v>
      </c>
      <c r="B36" s="35"/>
      <c r="C36" s="35"/>
      <c r="D36" s="35"/>
      <c r="E36" s="50">
        <v>10</v>
      </c>
      <c r="F36" s="35"/>
      <c r="G36" s="35"/>
      <c r="H36" s="508"/>
      <c r="I36" s="508"/>
      <c r="J36" s="508"/>
      <c r="K36" s="508"/>
      <c r="L36" s="36"/>
    </row>
    <row r="37" spans="1:12" ht="13.2" x14ac:dyDescent="0.25">
      <c r="A37" s="46" t="s">
        <v>374</v>
      </c>
      <c r="B37" s="35"/>
      <c r="C37" s="35"/>
      <c r="D37" s="35"/>
      <c r="E37" s="35"/>
      <c r="F37" s="35"/>
      <c r="G37" s="35"/>
      <c r="H37" s="508"/>
      <c r="I37" s="508"/>
      <c r="J37" s="508"/>
      <c r="K37" s="508"/>
      <c r="L37" s="36"/>
    </row>
    <row r="38" spans="1:12" ht="13.2" x14ac:dyDescent="0.25">
      <c r="A38" s="34"/>
      <c r="B38" s="35"/>
      <c r="C38" s="35"/>
      <c r="D38" s="35"/>
      <c r="E38" s="35"/>
      <c r="F38" s="35"/>
      <c r="G38" s="35"/>
      <c r="H38" s="508"/>
      <c r="I38" s="508"/>
      <c r="J38" s="508"/>
      <c r="K38" s="508"/>
      <c r="L38" s="36"/>
    </row>
    <row r="39" spans="1:12" ht="13.2" x14ac:dyDescent="0.25">
      <c r="A39" s="34" t="s">
        <v>37</v>
      </c>
      <c r="B39" s="35"/>
      <c r="C39" s="35"/>
      <c r="D39" s="35"/>
      <c r="E39" s="511">
        <v>444444</v>
      </c>
      <c r="F39" s="512"/>
      <c r="G39" s="35"/>
      <c r="H39" s="428" t="s">
        <v>429</v>
      </c>
      <c r="I39" s="428"/>
      <c r="J39" s="511">
        <f>0.0677*E39/0.936</f>
        <v>32146.216666666664</v>
      </c>
      <c r="K39" s="512"/>
      <c r="L39" s="36"/>
    </row>
    <row r="40" spans="1:12" ht="13.2" x14ac:dyDescent="0.25">
      <c r="A40" s="230"/>
      <c r="B40" s="231"/>
      <c r="C40" s="231"/>
      <c r="D40" s="231"/>
      <c r="E40" s="231"/>
      <c r="F40" s="231"/>
      <c r="G40" s="231"/>
      <c r="H40" s="463" t="s">
        <v>447</v>
      </c>
      <c r="I40" s="231"/>
      <c r="J40" s="231"/>
      <c r="K40" s="231"/>
      <c r="L40" s="430"/>
    </row>
    <row r="41" spans="1:12" ht="13.2" x14ac:dyDescent="0.25">
      <c r="A41" s="34" t="s">
        <v>430</v>
      </c>
      <c r="B41" s="35"/>
      <c r="C41" s="35"/>
      <c r="D41" s="35"/>
      <c r="E41" s="562">
        <f>E39+J39</f>
        <v>476590.21666666667</v>
      </c>
      <c r="F41" s="563"/>
      <c r="G41" s="35"/>
      <c r="H41" s="35"/>
      <c r="I41" s="35"/>
      <c r="J41" s="35"/>
      <c r="K41" s="35"/>
      <c r="L41" s="36"/>
    </row>
    <row r="42" spans="1:12" ht="13.2" x14ac:dyDescent="0.25">
      <c r="A42" s="429" t="s">
        <v>81</v>
      </c>
      <c r="B42" s="35"/>
      <c r="C42" s="35"/>
      <c r="D42" s="35"/>
      <c r="E42" s="35"/>
      <c r="F42" s="35"/>
      <c r="G42" s="35"/>
      <c r="H42" s="35"/>
      <c r="I42" s="35"/>
      <c r="J42" s="35"/>
      <c r="K42" s="35"/>
      <c r="L42" s="36"/>
    </row>
    <row r="43" spans="1:12" ht="13.2" x14ac:dyDescent="0.25">
      <c r="A43" s="429"/>
      <c r="B43" s="35"/>
      <c r="C43" s="35"/>
      <c r="D43" s="35"/>
      <c r="E43" s="35"/>
      <c r="F43" s="35"/>
      <c r="G43" s="35"/>
      <c r="H43" s="35"/>
      <c r="I43" s="35"/>
      <c r="J43" s="35"/>
      <c r="K43" s="35"/>
      <c r="L43" s="36"/>
    </row>
    <row r="44" spans="1:12" ht="13.2" x14ac:dyDescent="0.25">
      <c r="A44" s="509" t="s">
        <v>434</v>
      </c>
      <c r="B44" s="564"/>
      <c r="C44" s="564"/>
      <c r="D44" s="564"/>
      <c r="E44" s="564"/>
      <c r="F44" s="564"/>
      <c r="G44" s="564"/>
      <c r="H44" s="564"/>
      <c r="I44" s="564"/>
      <c r="J44" s="35"/>
      <c r="K44" s="41" t="s">
        <v>431</v>
      </c>
      <c r="L44" s="36"/>
    </row>
    <row r="45" spans="1:12" ht="13.2" x14ac:dyDescent="0.25">
      <c r="A45" s="509"/>
      <c r="B45" s="564"/>
      <c r="C45" s="564"/>
      <c r="D45" s="564"/>
      <c r="E45" s="564"/>
      <c r="F45" s="564"/>
      <c r="G45" s="564"/>
      <c r="H45" s="564"/>
      <c r="I45" s="564"/>
      <c r="J45" s="35"/>
      <c r="K45" s="35"/>
      <c r="L45" s="36"/>
    </row>
    <row r="46" spans="1:12" ht="13.2" x14ac:dyDescent="0.25">
      <c r="A46" s="423"/>
      <c r="B46" s="431"/>
      <c r="C46" s="431"/>
      <c r="D46" s="431"/>
      <c r="E46" s="431"/>
      <c r="F46" s="431"/>
      <c r="G46" s="431"/>
      <c r="H46" s="431"/>
      <c r="I46" s="431"/>
      <c r="J46" s="35"/>
      <c r="K46" s="35"/>
      <c r="L46" s="36"/>
    </row>
    <row r="47" spans="1:12" ht="13.2" x14ac:dyDescent="0.25">
      <c r="A47" s="565" t="s">
        <v>448</v>
      </c>
      <c r="B47" s="566"/>
      <c r="C47" s="566"/>
      <c r="D47" s="566"/>
      <c r="E47" s="566"/>
      <c r="F47" s="566"/>
      <c r="G47" s="569" t="s">
        <v>435</v>
      </c>
      <c r="H47" s="569"/>
      <c r="I47" s="570"/>
      <c r="J47" s="511">
        <v>0</v>
      </c>
      <c r="K47" s="512"/>
      <c r="L47" s="430"/>
    </row>
    <row r="48" spans="1:12" ht="13.8" thickBot="1" x14ac:dyDescent="0.3">
      <c r="A48" s="567"/>
      <c r="B48" s="568"/>
      <c r="C48" s="568"/>
      <c r="D48" s="568"/>
      <c r="E48" s="568"/>
      <c r="F48" s="568"/>
      <c r="G48" s="434"/>
      <c r="H48" s="434"/>
      <c r="I48" s="432"/>
      <c r="J48" s="432"/>
      <c r="K48" s="432"/>
      <c r="L48" s="433"/>
    </row>
    <row r="50" spans="1:12" ht="13.8" thickBot="1" x14ac:dyDescent="0.3">
      <c r="A50" s="30" t="s">
        <v>63</v>
      </c>
      <c r="B50" s="28"/>
      <c r="C50" s="28"/>
      <c r="D50" s="28"/>
      <c r="E50" s="28"/>
      <c r="F50" s="28"/>
      <c r="G50" s="28"/>
      <c r="H50" s="28"/>
      <c r="I50" s="28"/>
      <c r="J50" s="28"/>
      <c r="K50" s="28"/>
      <c r="L50" s="28"/>
    </row>
    <row r="51" spans="1:12" ht="13.2" x14ac:dyDescent="0.25">
      <c r="A51" s="51"/>
      <c r="B51" s="52"/>
      <c r="C51" s="52"/>
      <c r="D51" s="52"/>
      <c r="E51" s="52"/>
      <c r="F51" s="52"/>
      <c r="G51" s="52"/>
      <c r="H51" s="52"/>
      <c r="I51" s="52"/>
      <c r="J51" s="52"/>
      <c r="K51" s="52"/>
      <c r="L51" s="53"/>
    </row>
    <row r="52" spans="1:12" ht="13.2" x14ac:dyDescent="0.25">
      <c r="A52" s="54" t="s">
        <v>66</v>
      </c>
      <c r="B52" s="55"/>
      <c r="C52" s="56" t="s">
        <v>74</v>
      </c>
      <c r="D52" s="57" t="s">
        <v>117</v>
      </c>
      <c r="E52" s="56" t="s">
        <v>67</v>
      </c>
      <c r="F52" s="55"/>
      <c r="G52" s="55" t="s">
        <v>65</v>
      </c>
      <c r="H52" s="55"/>
      <c r="I52" s="55"/>
      <c r="J52" s="56" t="s">
        <v>68</v>
      </c>
      <c r="K52" s="56" t="s">
        <v>115</v>
      </c>
      <c r="L52" s="58"/>
    </row>
    <row r="53" spans="1:12" ht="13.2" x14ac:dyDescent="0.25">
      <c r="A53" s="108" t="s">
        <v>173</v>
      </c>
      <c r="B53" s="109"/>
      <c r="C53" s="110">
        <f>S69</f>
        <v>8.0675407310138239E-3</v>
      </c>
      <c r="D53" s="113">
        <f t="shared" ref="D53:D58" si="0">C53*365</f>
        <v>2.9446523668200459</v>
      </c>
      <c r="E53" s="113">
        <f t="shared" ref="E53:E58" si="1">C53*1000/453.5/2000*365</f>
        <v>3.2465847484234246E-3</v>
      </c>
      <c r="F53" s="55"/>
      <c r="G53" s="62" t="s">
        <v>80</v>
      </c>
      <c r="H53" s="55"/>
      <c r="I53" s="55"/>
      <c r="J53" s="63">
        <f>C69</f>
        <v>67.808219178082183</v>
      </c>
      <c r="K53" s="64">
        <f>J53*365</f>
        <v>24749.999999999996</v>
      </c>
      <c r="L53" s="58"/>
    </row>
    <row r="54" spans="1:12" ht="13.2" x14ac:dyDescent="0.25">
      <c r="A54" s="59" t="s">
        <v>22</v>
      </c>
      <c r="B54" s="55"/>
      <c r="C54" s="60">
        <f>O69</f>
        <v>0.42705256026644645</v>
      </c>
      <c r="D54" s="61">
        <f t="shared" si="0"/>
        <v>155.87418449725294</v>
      </c>
      <c r="E54" s="61">
        <f t="shared" si="1"/>
        <v>0.17185687375661848</v>
      </c>
      <c r="F54" s="55"/>
      <c r="G54" s="62" t="s">
        <v>116</v>
      </c>
      <c r="H54" s="55"/>
      <c r="I54" s="55"/>
      <c r="J54" s="63">
        <f>D69</f>
        <v>0</v>
      </c>
      <c r="K54" s="64">
        <f>J54*365</f>
        <v>0</v>
      </c>
      <c r="L54" s="58"/>
    </row>
    <row r="55" spans="1:12" ht="13.2" x14ac:dyDescent="0.25">
      <c r="A55" s="59" t="s">
        <v>101</v>
      </c>
      <c r="B55" s="55"/>
      <c r="C55" s="60">
        <f>P69</f>
        <v>0.39753704095987591</v>
      </c>
      <c r="D55" s="61">
        <f t="shared" si="0"/>
        <v>145.1010199503547</v>
      </c>
      <c r="E55" s="61">
        <f t="shared" si="1"/>
        <v>0.15997907381516507</v>
      </c>
      <c r="F55" s="55"/>
      <c r="G55" s="62" t="s">
        <v>339</v>
      </c>
      <c r="H55" s="55"/>
      <c r="I55" s="55"/>
      <c r="J55" s="220">
        <f>J53*1</f>
        <v>67.808219178082183</v>
      </c>
      <c r="K55" s="221">
        <f>K53*1</f>
        <v>24749.999999999996</v>
      </c>
      <c r="L55" s="58"/>
    </row>
    <row r="56" spans="1:12" ht="13.2" x14ac:dyDescent="0.25">
      <c r="A56" s="59" t="s">
        <v>21</v>
      </c>
      <c r="B56" s="55"/>
      <c r="C56" s="60">
        <f>Q69</f>
        <v>6.4064777097304654E-2</v>
      </c>
      <c r="D56" s="61">
        <f t="shared" si="0"/>
        <v>23.383643640516198</v>
      </c>
      <c r="E56" s="61">
        <f t="shared" si="1"/>
        <v>2.578130500608181E-2</v>
      </c>
      <c r="F56" s="55"/>
      <c r="G56" s="219" t="s">
        <v>338</v>
      </c>
      <c r="H56" s="55"/>
      <c r="I56" s="55"/>
      <c r="J56" s="55"/>
      <c r="K56" s="55"/>
      <c r="L56" s="58"/>
    </row>
    <row r="57" spans="1:12" ht="13.8" thickBot="1" x14ac:dyDescent="0.3">
      <c r="A57" s="59" t="s">
        <v>20</v>
      </c>
      <c r="B57" s="55"/>
      <c r="C57" s="60">
        <f>R69</f>
        <v>8.8056822856743371E-3</v>
      </c>
      <c r="D57" s="61">
        <f t="shared" si="0"/>
        <v>3.2140740342711331</v>
      </c>
      <c r="E57" s="61">
        <f t="shared" si="1"/>
        <v>3.5436317908171251E-3</v>
      </c>
      <c r="F57" s="55"/>
      <c r="G57" s="55"/>
      <c r="H57" s="55"/>
      <c r="I57" s="55"/>
      <c r="J57" s="55"/>
      <c r="K57" s="55"/>
      <c r="L57" s="58"/>
    </row>
    <row r="58" spans="1:12" ht="13.8" thickBot="1" x14ac:dyDescent="0.3">
      <c r="A58" s="65" t="s">
        <v>62</v>
      </c>
      <c r="B58" s="55"/>
      <c r="C58" s="66">
        <f>B69</f>
        <v>0.89746006060930128</v>
      </c>
      <c r="D58" s="67">
        <f t="shared" si="0"/>
        <v>327.57292212239497</v>
      </c>
      <c r="E58" s="66">
        <f t="shared" si="1"/>
        <v>0.36116088436868238</v>
      </c>
      <c r="F58" s="55"/>
      <c r="G58" s="55"/>
      <c r="H58" s="55" t="s">
        <v>73</v>
      </c>
      <c r="I58" s="55"/>
      <c r="J58" s="55"/>
      <c r="K58" s="102">
        <f>E69</f>
        <v>6.8732615707783973</v>
      </c>
      <c r="L58" s="58"/>
    </row>
    <row r="59" spans="1:12" ht="13.8" thickBot="1" x14ac:dyDescent="0.3">
      <c r="A59" s="68" t="s">
        <v>75</v>
      </c>
      <c r="B59" s="69"/>
      <c r="C59" s="69"/>
      <c r="D59" s="69"/>
      <c r="E59" s="69"/>
      <c r="F59" s="69"/>
      <c r="G59" s="70" t="s">
        <v>168</v>
      </c>
      <c r="H59" s="70"/>
      <c r="I59" s="69"/>
      <c r="J59" s="69"/>
      <c r="K59" s="69"/>
      <c r="L59" s="71"/>
    </row>
    <row r="66" spans="1:74" x14ac:dyDescent="0.25">
      <c r="AI66" s="194" t="str">
        <f t="shared" ref="AI66:BG66" si="2">"Rates "&amp;Funding_Year</f>
        <v>Rates 2028</v>
      </c>
      <c r="AJ66" s="194" t="str">
        <f t="shared" si="2"/>
        <v>Rates 2028</v>
      </c>
      <c r="AK66" s="194" t="str">
        <f t="shared" si="2"/>
        <v>Rates 2028</v>
      </c>
      <c r="AL66" s="194" t="str">
        <f t="shared" si="2"/>
        <v>Rates 2028</v>
      </c>
      <c r="AM66" s="194" t="str">
        <f t="shared" si="2"/>
        <v>Rates 2028</v>
      </c>
      <c r="AN66" s="202" t="str">
        <f t="shared" si="2"/>
        <v>Rates 2028</v>
      </c>
      <c r="AO66" s="202" t="str">
        <f t="shared" si="2"/>
        <v>Rates 2028</v>
      </c>
      <c r="AP66" s="202" t="str">
        <f t="shared" si="2"/>
        <v>Rates 2028</v>
      </c>
      <c r="AQ66" s="202" t="str">
        <f t="shared" si="2"/>
        <v>Rates 2028</v>
      </c>
      <c r="AR66" s="202" t="str">
        <f t="shared" si="2"/>
        <v>Rates 2028</v>
      </c>
      <c r="AS66" s="196" t="str">
        <f t="shared" si="2"/>
        <v>Rates 2028</v>
      </c>
      <c r="AT66" s="196" t="str">
        <f t="shared" si="2"/>
        <v>Rates 2028</v>
      </c>
      <c r="AU66" s="196" t="str">
        <f t="shared" si="2"/>
        <v>Rates 2028</v>
      </c>
      <c r="AV66" s="196" t="str">
        <f t="shared" si="2"/>
        <v>Rates 2028</v>
      </c>
      <c r="AW66" s="196" t="str">
        <f t="shared" si="2"/>
        <v>Rates 2028</v>
      </c>
      <c r="AX66" s="198" t="str">
        <f t="shared" si="2"/>
        <v>Rates 2028</v>
      </c>
      <c r="AY66" s="198" t="str">
        <f t="shared" si="2"/>
        <v>Rates 2028</v>
      </c>
      <c r="AZ66" s="198" t="str">
        <f t="shared" si="2"/>
        <v>Rates 2028</v>
      </c>
      <c r="BA66" s="198" t="str">
        <f t="shared" si="2"/>
        <v>Rates 2028</v>
      </c>
      <c r="BB66" s="198" t="str">
        <f t="shared" si="2"/>
        <v>Rates 2028</v>
      </c>
      <c r="BC66" s="200" t="str">
        <f t="shared" si="2"/>
        <v>Rates 2028</v>
      </c>
      <c r="BD66" s="200" t="str">
        <f t="shared" si="2"/>
        <v>Rates 2028</v>
      </c>
      <c r="BE66" s="200" t="str">
        <f t="shared" si="2"/>
        <v>Rates 2028</v>
      </c>
      <c r="BF66" s="200" t="str">
        <f t="shared" si="2"/>
        <v>Rates 2028</v>
      </c>
      <c r="BG66" s="200" t="str">
        <f t="shared" si="2"/>
        <v>Rates 2028</v>
      </c>
    </row>
    <row r="67" spans="1:74" x14ac:dyDescent="0.25">
      <c r="AH67" s="211" t="s">
        <v>282</v>
      </c>
      <c r="AI67">
        <v>2</v>
      </c>
      <c r="AJ67">
        <v>3</v>
      </c>
      <c r="AK67">
        <v>87</v>
      </c>
      <c r="AL67">
        <v>100</v>
      </c>
      <c r="AM67">
        <v>110</v>
      </c>
      <c r="AN67">
        <v>2</v>
      </c>
      <c r="AO67">
        <v>3</v>
      </c>
      <c r="AP67">
        <v>87</v>
      </c>
      <c r="AQ67" s="212">
        <v>100106107</v>
      </c>
      <c r="AR67" s="212">
        <v>110116117</v>
      </c>
      <c r="AS67">
        <v>2</v>
      </c>
      <c r="AT67">
        <v>3</v>
      </c>
      <c r="AU67">
        <v>87</v>
      </c>
      <c r="AV67">
        <v>100</v>
      </c>
      <c r="AW67">
        <v>110</v>
      </c>
      <c r="AX67">
        <v>2</v>
      </c>
      <c r="AY67">
        <v>3</v>
      </c>
      <c r="AZ67">
        <v>87</v>
      </c>
      <c r="BA67" s="212">
        <v>100106107</v>
      </c>
      <c r="BB67" s="212">
        <v>110116117</v>
      </c>
      <c r="BC67">
        <v>2</v>
      </c>
      <c r="BD67">
        <v>3</v>
      </c>
      <c r="BE67">
        <v>87</v>
      </c>
      <c r="BF67">
        <v>100</v>
      </c>
      <c r="BG67">
        <v>110</v>
      </c>
    </row>
    <row r="68" spans="1:74" s="3" customFormat="1" ht="50.4" x14ac:dyDescent="0.25">
      <c r="A68" s="9" t="s">
        <v>78</v>
      </c>
      <c r="B68" s="14" t="s">
        <v>105</v>
      </c>
      <c r="C68" s="14" t="s">
        <v>106</v>
      </c>
      <c r="D68" s="15" t="s">
        <v>79</v>
      </c>
      <c r="E68" s="14" t="s">
        <v>72</v>
      </c>
      <c r="F68" s="18" t="s">
        <v>464</v>
      </c>
      <c r="G68" s="18" t="s">
        <v>465</v>
      </c>
      <c r="H68" s="18" t="s">
        <v>466</v>
      </c>
      <c r="I68" s="18" t="s">
        <v>221</v>
      </c>
      <c r="J68" s="20" t="s">
        <v>119</v>
      </c>
      <c r="K68" s="20" t="s">
        <v>123</v>
      </c>
      <c r="L68" s="20" t="s">
        <v>120</v>
      </c>
      <c r="M68" s="20" t="s">
        <v>124</v>
      </c>
      <c r="N68" s="20" t="s">
        <v>122</v>
      </c>
      <c r="O68" s="14" t="s">
        <v>22</v>
      </c>
      <c r="P68" s="14" t="s">
        <v>204</v>
      </c>
      <c r="Q68" s="14" t="s">
        <v>21</v>
      </c>
      <c r="R68" s="14" t="s">
        <v>20</v>
      </c>
      <c r="S68" s="14" t="s">
        <v>173</v>
      </c>
      <c r="T68" s="16" t="s">
        <v>23</v>
      </c>
      <c r="U68" s="10" t="s">
        <v>8</v>
      </c>
      <c r="V68" s="10" t="s">
        <v>9</v>
      </c>
      <c r="W68" s="10" t="s">
        <v>10</v>
      </c>
      <c r="X68" s="10" t="s">
        <v>11</v>
      </c>
      <c r="Y68" s="10" t="s">
        <v>12</v>
      </c>
      <c r="Z68" s="10" t="s">
        <v>13</v>
      </c>
      <c r="AA68" s="10" t="s">
        <v>14</v>
      </c>
      <c r="AB68" s="10" t="s">
        <v>15</v>
      </c>
      <c r="AC68" s="10" t="s">
        <v>16</v>
      </c>
      <c r="AD68" s="11" t="s">
        <v>85</v>
      </c>
      <c r="AE68" s="10" t="s">
        <v>17</v>
      </c>
      <c r="AF68" s="10" t="s">
        <v>18</v>
      </c>
      <c r="AG68" s="10" t="s">
        <v>19</v>
      </c>
      <c r="AH68" s="103" t="s">
        <v>118</v>
      </c>
      <c r="AI68" s="98" t="s">
        <v>110</v>
      </c>
      <c r="AJ68" s="98" t="s">
        <v>109</v>
      </c>
      <c r="AK68" s="98" t="s">
        <v>108</v>
      </c>
      <c r="AL68" s="98" t="s">
        <v>107</v>
      </c>
      <c r="AM68" s="98" t="s">
        <v>196</v>
      </c>
      <c r="AN68" s="100" t="s">
        <v>114</v>
      </c>
      <c r="AO68" s="100" t="s">
        <v>113</v>
      </c>
      <c r="AP68" s="100" t="s">
        <v>112</v>
      </c>
      <c r="AQ68" s="100" t="s">
        <v>111</v>
      </c>
      <c r="AR68" s="100" t="s">
        <v>197</v>
      </c>
      <c r="AS68" s="99" t="s">
        <v>184</v>
      </c>
      <c r="AT68" s="99" t="s">
        <v>185</v>
      </c>
      <c r="AU68" s="99" t="s">
        <v>186</v>
      </c>
      <c r="AV68" s="99" t="s">
        <v>187</v>
      </c>
      <c r="AW68" s="99" t="s">
        <v>198</v>
      </c>
      <c r="AX68" s="101" t="s">
        <v>188</v>
      </c>
      <c r="AY68" s="101" t="s">
        <v>189</v>
      </c>
      <c r="AZ68" s="101" t="s">
        <v>190</v>
      </c>
      <c r="BA68" s="101" t="s">
        <v>191</v>
      </c>
      <c r="BB68" s="101" t="s">
        <v>199</v>
      </c>
      <c r="BC68" s="107" t="s">
        <v>192</v>
      </c>
      <c r="BD68" s="107" t="s">
        <v>193</v>
      </c>
      <c r="BE68" s="107" t="s">
        <v>194</v>
      </c>
      <c r="BF68" s="107" t="s">
        <v>195</v>
      </c>
      <c r="BG68" s="107" t="s">
        <v>200</v>
      </c>
      <c r="BH68" s="23" t="s">
        <v>0</v>
      </c>
      <c r="BI68" s="9" t="s">
        <v>76</v>
      </c>
      <c r="BJ68" s="10" t="s">
        <v>1</v>
      </c>
      <c r="BK68" s="10" t="s">
        <v>2</v>
      </c>
      <c r="BL68" s="9" t="s">
        <v>64</v>
      </c>
      <c r="BM68" s="10" t="s">
        <v>3</v>
      </c>
      <c r="BN68" s="9" t="s">
        <v>40</v>
      </c>
      <c r="BO68" s="9" t="s">
        <v>41</v>
      </c>
      <c r="BP68" s="9" t="s">
        <v>42</v>
      </c>
      <c r="BQ68" s="12" t="s">
        <v>4</v>
      </c>
      <c r="BR68" s="10" t="s">
        <v>5</v>
      </c>
      <c r="BS68" s="10" t="s">
        <v>6</v>
      </c>
      <c r="BT68" s="10" t="s">
        <v>7</v>
      </c>
      <c r="BU68" s="10" t="s">
        <v>39</v>
      </c>
      <c r="BV68" s="222" t="s">
        <v>337</v>
      </c>
    </row>
    <row r="69" spans="1:74" s="8" customFormat="1" ht="63" x14ac:dyDescent="0.25">
      <c r="A69" s="4" t="str">
        <f>C20</f>
        <v>Your Agency - Incident Management</v>
      </c>
      <c r="B69" s="17">
        <f>SUM(O69:R69)</f>
        <v>0.89746006060930128</v>
      </c>
      <c r="C69" s="17">
        <f>E30*(U69/365)</f>
        <v>67.808219178082183</v>
      </c>
      <c r="D69" s="17">
        <f>K69*(U69/365)</f>
        <v>0</v>
      </c>
      <c r="E69" s="5">
        <f>T69*(B69*365)/(MAX(F69,H69)/1000)</f>
        <v>6.8732615707783973</v>
      </c>
      <c r="F69" s="19">
        <f>E39</f>
        <v>444444</v>
      </c>
      <c r="G69" s="19">
        <f>E41</f>
        <v>476590.21666666667</v>
      </c>
      <c r="H69" s="19">
        <f>MAX(E41,J47)</f>
        <v>476590.21666666667</v>
      </c>
      <c r="I69" s="126">
        <v>0</v>
      </c>
      <c r="J69" s="21">
        <f>E30</f>
        <v>99</v>
      </c>
      <c r="K69" s="22">
        <v>0</v>
      </c>
      <c r="L69" s="22">
        <v>0</v>
      </c>
      <c r="M69" s="13">
        <v>0</v>
      </c>
      <c r="N69" s="26" t="str">
        <f>IF(E33="ALL","ALL",21)</f>
        <v>ALL</v>
      </c>
      <c r="O69" s="7">
        <f>($I$69*AS69*$M$69 + $J$69*BC69 + $K$69*AX69 - $L$69*(AN69)) * ($U$69/365)/1000</f>
        <v>0.42705256026644645</v>
      </c>
      <c r="P69" s="7">
        <f>($I$69*AT69*$M$69 + $J$69*BD69 + $K$69*AY69 - $L$69*(AO69)) * ($U$69/365)/1000</f>
        <v>0.39753704095987591</v>
      </c>
      <c r="Q69" s="7">
        <f>($I$69*AU69*$M$69 + $J$69*BE69 + $K$69*AZ69 - $L$69*(AP69)) * ($U$69/365)/1000</f>
        <v>6.4064777097304654E-2</v>
      </c>
      <c r="R69" s="7">
        <f>($I$69*AV69*$M$69 + $J$69*BF69 + $K$69*BA69 - $L$69*(AQ69)) * ($U$69/365)/1000</f>
        <v>8.8056822856743371E-3</v>
      </c>
      <c r="S69" s="7">
        <f>($I$69*AW69*$M$69 + $J$69*BG69 + $K$69*BB69 - $L$69*(AR69)) * ($U$69/365)/1000</f>
        <v>8.0675407310138239E-3</v>
      </c>
      <c r="T69" s="6">
        <f>E36</f>
        <v>10</v>
      </c>
      <c r="U69" s="6">
        <f>E27</f>
        <v>250</v>
      </c>
      <c r="V69" s="6"/>
      <c r="W69" s="6">
        <v>0</v>
      </c>
      <c r="X69" s="6"/>
      <c r="Y69" s="6"/>
      <c r="Z69" s="6"/>
      <c r="AA69" s="6"/>
      <c r="AB69" s="6"/>
      <c r="AC69" s="6"/>
      <c r="AD69" s="6"/>
      <c r="AE69" s="6"/>
      <c r="AF69" s="6"/>
      <c r="AG69" s="6"/>
      <c r="AH69" s="25" t="s">
        <v>102</v>
      </c>
      <c r="AI69" s="104">
        <f>VLOOKUP($I$16&amp;"_"&amp;$I$18&amp;"_"&amp;AI67&amp;"_42",_veh_start_run_rate!$A$5:$Q$589,13,FALSE)</f>
        <v>4.3624039999999997</v>
      </c>
      <c r="AJ69" s="104" t="str">
        <f>VLOOKUP($I$16&amp;"_"&amp;$I$18&amp;"_"&amp;AJ67&amp;"_42",_veh_start_run_rate!$A$5:$Q$589,13,FALSE)</f>
        <v>\N</v>
      </c>
      <c r="AK69" s="104">
        <f>VLOOKUP($I$16&amp;"_"&amp;$I$18&amp;"_"&amp;AK67&amp;"_42",_veh_start_run_rate!$A$5:$Q$589,13,FALSE)</f>
        <v>0.829237</v>
      </c>
      <c r="AL69" s="104">
        <f>VLOOKUP($I$16&amp;"_"&amp;$I$18&amp;"_"&amp;AL67&amp;"_42",_veh_start_run_rate!$A$5:$Q$589,13,FALSE)</f>
        <v>5.1165000000000002E-2</v>
      </c>
      <c r="AM69" s="104">
        <f>VLOOKUP($I$16&amp;"_"&amp;$I$18&amp;"_"&amp;AM67&amp;"_42",_veh_start_run_rate!$A$5:$Q$589,13,FALSE)</f>
        <v>4.5324000000000003E-2</v>
      </c>
      <c r="AN69" s="104">
        <f>VLOOKUP($I$16&amp;"_"&amp;$I$18&amp;"_"&amp;AN67&amp;"_42",_veh_start_run_rate!$A$5:$Q$589,12,FALSE)</f>
        <v>8.0165179999999996</v>
      </c>
      <c r="AO69" s="104">
        <f>VLOOKUP($I$16&amp;"_"&amp;$I$18&amp;"_"&amp;AO67&amp;"_42",_veh_start_run_rate!$A$5:$Q$589,12,FALSE)</f>
        <v>2.9712019999999999</v>
      </c>
      <c r="AP69" s="104">
        <f>VLOOKUP($I$16&amp;"_"&amp;$I$18&amp;"_"&amp;AP67&amp;"_42",_veh_start_run_rate!$A$5:$Q$589,12,FALSE)</f>
        <v>0.157328</v>
      </c>
      <c r="AQ69" s="104">
        <f>VLOOKUP($I$16&amp;"_"&amp;$I$18&amp;"_100_42",_veh_start_run_rate!$A$5:$Q$589,12,FALSE) + VLOOKUP($I$16&amp;"_"&amp;$I$18&amp;"_106_42",_veh_start_run_rate!$A$5:$Q$589,12,FALSE) + VLOOKUP($I$16&amp;"_"&amp;$I$18&amp;"_107_42",_veh_start_run_rate!$A$5:$Q$589,12,FALSE)</f>
        <v>0.12767400000000001</v>
      </c>
      <c r="AR69" s="104">
        <f>VLOOKUP($I$16&amp;"_"&amp;$I$18&amp;"_110_42",_veh_start_run_rate!$A$5:$Q$589,12,FALSE) + VLOOKUP($I$16&amp;"_"&amp;$I$18&amp;"_116_42",_veh_start_run_rate!$A$5:$Q$589,12,FALSE) + VLOOKUP($I$16&amp;"_"&amp;$I$18&amp;"_117_42",_veh_start_run_rate!$A$5:$Q$589,12,FALSE)</f>
        <v>3.4007000000000003E-2</v>
      </c>
      <c r="AS69" s="105">
        <f>VLOOKUP($I$16&amp;"_"&amp;$I$18&amp;"_"&amp;AS67&amp;"_21",_veh_start_run_rate!$A$5:$Q$589,13,FALSE)</f>
        <v>12.045021999999999</v>
      </c>
      <c r="AT69" s="105">
        <f>VLOOKUP($I$16&amp;"_"&amp;$I$18&amp;"_"&amp;AT67&amp;"_21",_veh_start_run_rate!$A$5:$Q$589,13,FALSE)</f>
        <v>0.40881400000000001</v>
      </c>
      <c r="AU69" s="105">
        <f>VLOOKUP($I$16&amp;"_"&amp;$I$18&amp;"_"&amp;AU67&amp;"_21",_veh_start_run_rate!$A$5:$Q$589,13,FALSE)</f>
        <v>1.4033910000000001</v>
      </c>
      <c r="AV69" s="105">
        <f>VLOOKUP($I$16&amp;"_"&amp;$I$18&amp;"_"&amp;AV67&amp;"_21",_veh_start_run_rate!$A$5:$Q$589,13,FALSE)</f>
        <v>7.0441000000000004E-2</v>
      </c>
      <c r="AW69" s="105">
        <f>VLOOKUP($I$16&amp;"_"&amp;$I$18&amp;"_"&amp;AW67&amp;"_21",_veh_start_run_rate!$A$5:$Q$589,13,FALSE)</f>
        <v>6.2315000000000002E-2</v>
      </c>
      <c r="AX69" s="105">
        <f>VLOOKUP($I$16&amp;"_"&amp;$I$18&amp;"_"&amp;AX67&amp;"_21",_veh_start_run_rate!$A$5:$Q$589,12,FALSE)</f>
        <v>1.295104</v>
      </c>
      <c r="AY69" s="105">
        <f>VLOOKUP($I$16&amp;"_"&amp;$I$18&amp;"_"&amp;AY67&amp;"_21",_veh_start_run_rate!$A$5:$Q$589,12,FALSE)</f>
        <v>2.8058E-2</v>
      </c>
      <c r="AZ69" s="105">
        <f>VLOOKUP($I$16&amp;"_"&amp;$I$18&amp;"_"&amp;AZ67&amp;"_21",_veh_start_run_rate!$A$5:$Q$589,12,FALSE)</f>
        <v>8.8679999999999991E-3</v>
      </c>
      <c r="BA69" s="105">
        <f>VLOOKUP($I$16&amp;"_"&amp;$I$18&amp;"_100_21",_veh_start_run_rate!$A$5:$Q$589,12,FALSE) + VLOOKUP($I$16&amp;"_"&amp;$I$18&amp;"_106_21",_veh_start_run_rate!$A$5:$Q$589,12,FALSE) + VLOOKUP($I$16&amp;"_"&amp;$I$18&amp;"_107_21",_veh_start_run_rate!$A$5:$Q$589,12,FALSE)</f>
        <v>3.5525000000000001E-2</v>
      </c>
      <c r="BB69" s="105">
        <f>VLOOKUP($I$16&amp;"_"&amp;$I$18&amp;"_110_21",_veh_start_run_rate!$A$5:$Q$589,12,FALSE) + VLOOKUP($I$16&amp;"_"&amp;$I$18&amp;"_116_21",_veh_start_run_rate!$A$5:$Q$589,12,FALSE) + VLOOKUP($I$16&amp;"_"&amp;$I$18&amp;"_117_21",_veh_start_run_rate!$A$5:$Q$589,12,FALSE)</f>
        <v>5.7479999999999996E-3</v>
      </c>
      <c r="BC69" s="106">
        <f>VLOOKUP("SL_"&amp;$I$18&amp;"_art_"&amp;BC67&amp;"_ALL",Vehicle_Idle_Rates!$A$7:$AQ$11,5,FALSE)</f>
        <v>6.2979468483738579</v>
      </c>
      <c r="BD69" s="106">
        <f>VLOOKUP("SL_"&amp;$I$18&amp;"_art_"&amp;BD67&amp;"_ALL",Vehicle_Idle_Rates!$A$7:$AQ$11,5,FALSE)</f>
        <v>5.862667472741605</v>
      </c>
      <c r="BE69" s="106">
        <f>VLOOKUP("SL_"&amp;$I$18&amp;"_art_"&amp;BE67&amp;"_ALL",Vehicle_Idle_Rates!$A$7:$AQ$11,5,FALSE)</f>
        <v>0.94479368244509898</v>
      </c>
      <c r="BF69" s="106">
        <f>VLOOKUP("SL_"&amp;$I$18&amp;"_art_"&amp;BF67&amp;"_ALL",Vehicle_Idle_Rates!$A$7:$AQ$11,5,FALSE)</f>
        <v>0.12986157714226801</v>
      </c>
      <c r="BG69" s="106">
        <f>VLOOKUP("SL_"&amp;$I$18&amp;"_art_"&amp;BG67&amp;"_ALL",Vehicle_Idle_Rates!$A$7:$AQ$11,5,FALSE)</f>
        <v>0.11897585320485035</v>
      </c>
      <c r="BH69" s="24" t="str">
        <f>T(I16)</f>
        <v>SL</v>
      </c>
      <c r="BI69" s="4" t="str">
        <f>I20</f>
        <v>Salt Lake</v>
      </c>
      <c r="BJ69" s="4">
        <f>I18</f>
        <v>2028</v>
      </c>
      <c r="BK69" s="4" t="str">
        <f>C14</f>
        <v>Incident Management</v>
      </c>
      <c r="BL69" s="4" t="s">
        <v>24</v>
      </c>
      <c r="BM69" s="4" t="str">
        <f>C7</f>
        <v>Your Agency</v>
      </c>
      <c r="BN69" s="4">
        <f>D16</f>
        <v>0</v>
      </c>
      <c r="BO69" s="4" t="str">
        <f>C17</f>
        <v>Begin Street</v>
      </c>
      <c r="BP69" s="4" t="str">
        <f>C18</f>
        <v>End Street</v>
      </c>
      <c r="BQ69" s="13" t="str">
        <f>C22</f>
        <v xml:space="preserve">Please enter here a brief description of this project, including the basic cost elements that comprise the total shown below (right-of-way, materials, pavement quantities, epuipment costs, labor costs, etc.), assumptions made in estimating emission reductions and the justification for those assumptions, and any other relevant supporting information.  </v>
      </c>
      <c r="BR69" s="4" t="str">
        <f>C9</f>
        <v>Your Name</v>
      </c>
      <c r="BS69" s="4" t="str">
        <f>I7</f>
        <v>801-123-4567</v>
      </c>
      <c r="BT69" s="4" t="str">
        <f>I9</f>
        <v>youre-mail@email.com</v>
      </c>
      <c r="BU69" s="4" t="str">
        <f>I14</f>
        <v>City of Project Location</v>
      </c>
      <c r="BV69" s="223">
        <f>J55</f>
        <v>67.808219178082183</v>
      </c>
    </row>
    <row r="71" spans="1:74" x14ac:dyDescent="0.25">
      <c r="M71" s="128"/>
      <c r="N71" s="128"/>
      <c r="O71" s="128"/>
      <c r="P71" s="128"/>
      <c r="Q71" s="128"/>
    </row>
    <row r="72" spans="1:74" x14ac:dyDescent="0.25">
      <c r="AF72" s="211" t="s">
        <v>283</v>
      </c>
      <c r="AG72" s="209">
        <v>10.423997359583334</v>
      </c>
      <c r="AH72" s="209">
        <v>2.3879113460208334E-2</v>
      </c>
      <c r="AI72" s="209">
        <v>0.7695398683333331</v>
      </c>
      <c r="AJ72" s="209">
        <v>9.7411719000000015E-3</v>
      </c>
      <c r="AK72" s="209">
        <v>8.8541110125000006E-3</v>
      </c>
      <c r="AL72" s="209">
        <v>2.0185086260070713</v>
      </c>
      <c r="AM72" s="209">
        <v>3.523431922916997</v>
      </c>
      <c r="AN72" s="209">
        <v>0.25907441356131566</v>
      </c>
      <c r="AO72" s="209">
        <v>0.27791903573881749</v>
      </c>
      <c r="AP72" s="209">
        <v>0.15583077559689132</v>
      </c>
      <c r="AQ72" s="209">
        <v>18.437781144166667</v>
      </c>
      <c r="AR72" s="209">
        <v>0.72171639990416658</v>
      </c>
      <c r="AS72" s="209">
        <v>2.107534733333333</v>
      </c>
      <c r="AT72" s="209">
        <v>6.7528515749999976E-2</v>
      </c>
      <c r="AU72" s="209">
        <v>5.9739063041666658E-2</v>
      </c>
      <c r="AV72" s="209">
        <v>1.8650840464812819</v>
      </c>
      <c r="AW72" s="209">
        <v>9.4846365298523874E-2</v>
      </c>
      <c r="AX72" s="209">
        <v>1.4641783715626588E-2</v>
      </c>
      <c r="AY72" s="209">
        <v>5.3572932128439124E-2</v>
      </c>
      <c r="AZ72" s="209">
        <v>1.2992335377803024E-2</v>
      </c>
      <c r="BA72" s="209">
        <v>6.7487142895833321</v>
      </c>
      <c r="BB72" s="209">
        <v>1.5875958536666666</v>
      </c>
      <c r="BC72" s="209">
        <v>0.25829854000000008</v>
      </c>
      <c r="BD72" s="209">
        <v>0.55214606666666666</v>
      </c>
      <c r="BE72" s="209">
        <v>0.13451628249999997</v>
      </c>
    </row>
    <row r="73" spans="1:74" x14ac:dyDescent="0.25">
      <c r="M73" s="128"/>
      <c r="N73" s="128"/>
      <c r="O73" s="128"/>
      <c r="P73" s="128"/>
      <c r="Q73" s="128"/>
    </row>
  </sheetData>
  <sheetProtection algorithmName="SHA-512" hashValue="uJsrOFHQWp5q7CtDB6NAzSo5rZjqbO7QzKhcPCwr6oWa35v2vqUf9ie9meAWAGyov4XGSrDr5OTbp8cGv2U4RQ==" saltValue="b5Q00pMaqWzFixRd0K8U2Q==" spinCount="100000" sheet="1" selectLockedCells="1"/>
  <mergeCells count="32">
    <mergeCell ref="E41:F41"/>
    <mergeCell ref="A44:I45"/>
    <mergeCell ref="A47:F48"/>
    <mergeCell ref="G47:I47"/>
    <mergeCell ref="J47:K47"/>
    <mergeCell ref="A22:B22"/>
    <mergeCell ref="C22:K22"/>
    <mergeCell ref="O26:S28"/>
    <mergeCell ref="G30:K33"/>
    <mergeCell ref="A1:L1"/>
    <mergeCell ref="A2:L2"/>
    <mergeCell ref="C18:E18"/>
    <mergeCell ref="I7:K7"/>
    <mergeCell ref="C7:E7"/>
    <mergeCell ref="A4:L4"/>
    <mergeCell ref="D3:I3"/>
    <mergeCell ref="C17:E17"/>
    <mergeCell ref="C16:E16"/>
    <mergeCell ref="I14:K14"/>
    <mergeCell ref="C14:E14"/>
    <mergeCell ref="I9:K9"/>
    <mergeCell ref="N16:V23"/>
    <mergeCell ref="C9:E9"/>
    <mergeCell ref="D25:J25"/>
    <mergeCell ref="E39:F39"/>
    <mergeCell ref="C20:E20"/>
    <mergeCell ref="H34:K34"/>
    <mergeCell ref="H36:K36"/>
    <mergeCell ref="H37:K37"/>
    <mergeCell ref="H38:K38"/>
    <mergeCell ref="I20:K20"/>
    <mergeCell ref="J39:K39"/>
  </mergeCells>
  <phoneticPr fontId="12" type="noConversion"/>
  <dataValidations count="9">
    <dataValidation type="list" allowBlank="1" showInputMessage="1" showErrorMessage="1" sqref="E33" xr:uid="{00000000-0002-0000-0300-000000000000}">
      <formula1>"ALL,LD"</formula1>
    </dataValidation>
    <dataValidation type="whole" operator="lessThan" allowBlank="1" showErrorMessage="1" error="The number of days in a year may not exceed 365.  The number of annual working days is typically 250." sqref="E27" xr:uid="{00000000-0002-0000-0300-000001000000}">
      <formula1>366</formula1>
    </dataValidation>
    <dataValidation type="whole" operator="lessThan" allowBlank="1" showInputMessage="1" showErrorMessage="1" sqref="J53:J54" xr:uid="{00000000-0002-0000-0300-000002000000}">
      <formula1>366</formula1>
    </dataValidation>
    <dataValidation type="decimal" operator="lessThanOrEqual" allowBlank="1" showInputMessage="1" showErrorMessage="1" errorTitle="Warning:" error="Bicycle trip length should be less than 10 miles." sqref="K57" xr:uid="{00000000-0002-0000-0300-000003000000}">
      <formula1>10</formula1>
    </dataValidation>
    <dataValidation type="decimal" operator="greaterThan" allowBlank="1" showInputMessage="1" showErrorMessage="1" error="VHT value must be greater than zero, and should not contain any non-numeric characters." sqref="E30" xr:uid="{00000000-0002-0000-0300-000004000000}">
      <formula1>0</formula1>
    </dataValidation>
    <dataValidation type="list" showInputMessage="1" showErrorMessage="1" error="Cell may not be left blank." sqref="I16" xr:uid="{00000000-0002-0000-0300-000005000000}">
      <formula1>"BE,DA,SL,TO,WE"</formula1>
    </dataValidation>
    <dataValidation type="whole" operator="greaterThan" allowBlank="1" showInputMessage="1" showErrorMessage="1" error="Enter a whole number only - no text." sqref="E36" xr:uid="{00000000-0002-0000-0300-000006000000}">
      <formula1>0</formula1>
    </dataValidation>
    <dataValidation type="textLength" operator="lessThan" allowBlank="1" showErrorMessage="1" promptTitle="Error" prompt="Please limit description to 500 characters." sqref="C22:K22" xr:uid="{00000000-0002-0000-0300-000007000000}">
      <formula1>2000</formula1>
    </dataValidation>
    <dataValidation type="list" allowBlank="1" showInputMessage="1" showErrorMessage="1" sqref="K44" xr:uid="{C444D2DB-D6B9-4F26-9FBB-0819D69BBB55}">
      <formula1>"No, Yes"</formula1>
    </dataValidation>
  </dataValidations>
  <hyperlinks>
    <hyperlink ref="I9" r:id="rId1" display="kip@wfrc.org" xr:uid="{00000000-0004-0000-0300-000000000000}"/>
  </hyperlinks>
  <pageMargins left="0.75" right="0.75" top="1" bottom="1" header="0.5" footer="0.5"/>
  <pageSetup scale="64" orientation="portrait" r:id="rId2"/>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6E2FA-C023-4053-8B5C-B9720A40CEF4}">
  <sheetPr>
    <tabColor rgb="FFFFFF00"/>
    <pageSetUpPr fitToPage="1"/>
  </sheetPr>
  <dimension ref="A1:BV73"/>
  <sheetViews>
    <sheetView showGridLines="0" zoomScaleNormal="100" workbookViewId="0">
      <selection activeCell="E30" sqref="E30"/>
    </sheetView>
  </sheetViews>
  <sheetFormatPr defaultRowHeight="12.6" x14ac:dyDescent="0.25"/>
  <cols>
    <col min="2" max="2" width="10.5546875" bestFit="1" customWidth="1"/>
    <col min="4" max="4" width="11" customWidth="1"/>
    <col min="5" max="5" width="13.44140625" customWidth="1"/>
    <col min="6" max="6" width="11.33203125" customWidth="1"/>
    <col min="9" max="9" width="11.5546875" customWidth="1"/>
    <col min="11" max="11" width="9.5546875" bestFit="1" customWidth="1"/>
    <col min="13" max="13" width="12.6640625" bestFit="1" customWidth="1"/>
    <col min="14" max="16" width="9.44140625" bestFit="1" customWidth="1"/>
    <col min="17" max="17" width="16" bestFit="1" customWidth="1"/>
    <col min="18" max="18" width="7.109375" bestFit="1" customWidth="1"/>
    <col min="19" max="19" width="7.5546875" bestFit="1" customWidth="1"/>
    <col min="20" max="20" width="5.33203125" bestFit="1" customWidth="1"/>
    <col min="21" max="21" width="12.109375" bestFit="1" customWidth="1"/>
    <col min="22" max="22" width="19.109375" bestFit="1" customWidth="1"/>
    <col min="23" max="23" width="13.6640625" bestFit="1" customWidth="1"/>
    <col min="24" max="24" width="11.6640625" bestFit="1" customWidth="1"/>
    <col min="25" max="25" width="6.33203125" bestFit="1" customWidth="1"/>
    <col min="26" max="26" width="9.6640625" bestFit="1" customWidth="1"/>
    <col min="27" max="27" width="6.88671875" bestFit="1" customWidth="1"/>
    <col min="28" max="28" width="11.109375" bestFit="1" customWidth="1"/>
    <col min="29" max="29" width="20.5546875" bestFit="1" customWidth="1"/>
    <col min="30" max="30" width="11.33203125" customWidth="1"/>
    <col min="31" max="32" width="11.6640625" customWidth="1"/>
    <col min="33" max="57" width="14.109375" customWidth="1"/>
    <col min="58" max="58" width="7.88671875" bestFit="1" customWidth="1"/>
    <col min="72" max="72" width="11" customWidth="1"/>
  </cols>
  <sheetData>
    <row r="1" spans="1:22" ht="18" thickTop="1" x14ac:dyDescent="0.3">
      <c r="A1" s="537" t="str">
        <f>CONCATENATE("CMAQ Emissions Analysis Form (",I18-5,"-",I18," TIP)")</f>
        <v>CMAQ Emissions Analysis Form (2023-2028 TIP)</v>
      </c>
      <c r="B1" s="538"/>
      <c r="C1" s="538"/>
      <c r="D1" s="538"/>
      <c r="E1" s="538"/>
      <c r="F1" s="538"/>
      <c r="G1" s="538"/>
      <c r="H1" s="538"/>
      <c r="I1" s="538"/>
      <c r="J1" s="538"/>
      <c r="K1" s="538"/>
      <c r="L1" s="539"/>
    </row>
    <row r="2" spans="1:22" ht="16.2" thickBot="1" x14ac:dyDescent="0.35">
      <c r="A2" s="540" t="s">
        <v>455</v>
      </c>
      <c r="B2" s="541"/>
      <c r="C2" s="541"/>
      <c r="D2" s="541"/>
      <c r="E2" s="541"/>
      <c r="F2" s="541"/>
      <c r="G2" s="541"/>
      <c r="H2" s="541"/>
      <c r="I2" s="541"/>
      <c r="J2" s="541"/>
      <c r="K2" s="541"/>
      <c r="L2" s="542"/>
    </row>
    <row r="3" spans="1:22" ht="13.8" thickTop="1" x14ac:dyDescent="0.25">
      <c r="A3" s="28"/>
      <c r="B3" s="29"/>
      <c r="C3" s="29"/>
      <c r="D3" s="513" t="s">
        <v>89</v>
      </c>
      <c r="E3" s="513"/>
      <c r="F3" s="513"/>
      <c r="G3" s="513"/>
      <c r="H3" s="513"/>
      <c r="I3" s="513"/>
      <c r="J3" s="29"/>
      <c r="K3" s="29"/>
      <c r="L3" s="29"/>
    </row>
    <row r="4" spans="1:22" ht="18" x14ac:dyDescent="0.35">
      <c r="A4" s="546" t="s">
        <v>237</v>
      </c>
      <c r="B4" s="547"/>
      <c r="C4" s="547"/>
      <c r="D4" s="547"/>
      <c r="E4" s="547"/>
      <c r="F4" s="547"/>
      <c r="G4" s="547"/>
      <c r="H4" s="547"/>
      <c r="I4" s="547"/>
      <c r="J4" s="547"/>
      <c r="K4" s="547"/>
      <c r="L4" s="548"/>
    </row>
    <row r="5" spans="1:22" ht="13.8" thickBot="1" x14ac:dyDescent="0.3">
      <c r="A5" s="30" t="s">
        <v>30</v>
      </c>
      <c r="B5" s="28"/>
      <c r="C5" s="28"/>
      <c r="D5" s="28"/>
      <c r="E5" s="28"/>
      <c r="F5" s="28"/>
      <c r="G5" s="28"/>
      <c r="H5" s="28"/>
      <c r="I5" s="28"/>
      <c r="J5" s="28"/>
      <c r="K5" s="28"/>
      <c r="L5" s="28"/>
    </row>
    <row r="6" spans="1:22" ht="13.2" x14ac:dyDescent="0.25">
      <c r="A6" s="31"/>
      <c r="B6" s="32"/>
      <c r="C6" s="32"/>
      <c r="D6" s="32"/>
      <c r="E6" s="32"/>
      <c r="F6" s="32"/>
      <c r="G6" s="32"/>
      <c r="H6" s="32"/>
      <c r="I6" s="32"/>
      <c r="J6" s="32"/>
      <c r="K6" s="32"/>
      <c r="L6" s="33"/>
    </row>
    <row r="7" spans="1:22" ht="13.2" x14ac:dyDescent="0.25">
      <c r="A7" s="34" t="s">
        <v>104</v>
      </c>
      <c r="B7" s="35"/>
      <c r="C7" s="543" t="s">
        <v>205</v>
      </c>
      <c r="D7" s="544"/>
      <c r="E7" s="545"/>
      <c r="F7" s="35"/>
      <c r="G7" s="35" t="s">
        <v>6</v>
      </c>
      <c r="H7" s="35"/>
      <c r="I7" s="549" t="s">
        <v>207</v>
      </c>
      <c r="J7" s="550"/>
      <c r="K7" s="551"/>
      <c r="L7" s="36"/>
    </row>
    <row r="8" spans="1:22" ht="13.2" x14ac:dyDescent="0.25">
      <c r="A8" s="34"/>
      <c r="B8" s="35"/>
      <c r="C8" s="35"/>
      <c r="D8" s="35"/>
      <c r="E8" s="35"/>
      <c r="F8" s="35"/>
      <c r="G8" s="35"/>
      <c r="H8" s="35"/>
      <c r="I8" s="35"/>
      <c r="J8" s="35"/>
      <c r="K8" s="35"/>
      <c r="L8" s="36"/>
    </row>
    <row r="9" spans="1:22" ht="13.2" x14ac:dyDescent="0.25">
      <c r="A9" s="34" t="s">
        <v>436</v>
      </c>
      <c r="B9" s="35"/>
      <c r="C9" s="543" t="s">
        <v>206</v>
      </c>
      <c r="D9" s="544"/>
      <c r="E9" s="545"/>
      <c r="F9" s="35"/>
      <c r="G9" s="35" t="s">
        <v>7</v>
      </c>
      <c r="H9" s="35"/>
      <c r="I9" s="552" t="s">
        <v>208</v>
      </c>
      <c r="J9" s="544"/>
      <c r="K9" s="545"/>
      <c r="L9" s="36"/>
    </row>
    <row r="10" spans="1:22" ht="13.8" thickBot="1" x14ac:dyDescent="0.3">
      <c r="A10" s="427" t="s">
        <v>428</v>
      </c>
      <c r="B10" s="38"/>
      <c r="C10" s="38"/>
      <c r="D10" s="38"/>
      <c r="E10" s="38"/>
      <c r="F10" s="38"/>
      <c r="G10" s="38"/>
      <c r="H10" s="38"/>
      <c r="I10" s="38"/>
      <c r="J10" s="38"/>
      <c r="K10" s="38"/>
      <c r="L10" s="39"/>
    </row>
    <row r="11" spans="1:22" ht="13.2" x14ac:dyDescent="0.25">
      <c r="A11" s="28"/>
      <c r="B11" s="28"/>
      <c r="C11" s="28"/>
      <c r="D11" s="28"/>
      <c r="E11" s="28"/>
      <c r="F11" s="28"/>
      <c r="G11" s="28"/>
      <c r="H11" s="28"/>
      <c r="I11" s="28"/>
      <c r="J11" s="28"/>
      <c r="K11" s="28"/>
      <c r="L11" s="28"/>
    </row>
    <row r="12" spans="1:22" ht="13.8" thickBot="1" x14ac:dyDescent="0.3">
      <c r="A12" s="30" t="s">
        <v>31</v>
      </c>
      <c r="B12" s="28"/>
      <c r="C12" s="28"/>
      <c r="D12" s="28"/>
      <c r="E12" s="28"/>
      <c r="F12" s="28"/>
      <c r="G12" s="28"/>
      <c r="H12" s="28"/>
      <c r="I12" s="28"/>
      <c r="J12" s="28"/>
      <c r="K12" s="28"/>
      <c r="L12" s="28"/>
    </row>
    <row r="13" spans="1:22" ht="13.2" x14ac:dyDescent="0.25">
      <c r="A13" s="31"/>
      <c r="B13" s="32"/>
      <c r="C13" s="32"/>
      <c r="D13" s="32"/>
      <c r="E13" s="32"/>
      <c r="F13" s="32"/>
      <c r="G13" s="32"/>
      <c r="H13" s="32"/>
      <c r="I13" s="32"/>
      <c r="J13" s="32"/>
      <c r="K13" s="32"/>
      <c r="L13" s="33"/>
    </row>
    <row r="14" spans="1:22" ht="13.2" x14ac:dyDescent="0.25">
      <c r="A14" s="34" t="s">
        <v>32</v>
      </c>
      <c r="B14" s="35"/>
      <c r="C14" s="517" t="s">
        <v>456</v>
      </c>
      <c r="D14" s="518"/>
      <c r="E14" s="519"/>
      <c r="F14" s="35"/>
      <c r="G14" s="35" t="s">
        <v>39</v>
      </c>
      <c r="H14" s="28"/>
      <c r="I14" s="543" t="s">
        <v>209</v>
      </c>
      <c r="J14" s="544"/>
      <c r="K14" s="545"/>
      <c r="L14" s="36"/>
    </row>
    <row r="15" spans="1:22" ht="13.2" x14ac:dyDescent="0.25">
      <c r="A15" s="34"/>
      <c r="B15" s="35"/>
      <c r="C15" s="35"/>
      <c r="D15" s="35"/>
      <c r="E15" s="35"/>
      <c r="F15" s="35"/>
      <c r="G15" s="28"/>
      <c r="H15" s="28"/>
      <c r="I15" s="28"/>
      <c r="J15" s="28"/>
      <c r="K15" s="28"/>
      <c r="L15" s="36"/>
    </row>
    <row r="16" spans="1:22" ht="12.75" customHeight="1" x14ac:dyDescent="0.25">
      <c r="A16" s="34" t="s">
        <v>38</v>
      </c>
      <c r="B16" s="40" t="s">
        <v>69</v>
      </c>
      <c r="C16" s="543" t="s">
        <v>340</v>
      </c>
      <c r="D16" s="544"/>
      <c r="E16" s="545"/>
      <c r="F16" s="28"/>
      <c r="G16" s="35" t="s">
        <v>0</v>
      </c>
      <c r="H16" s="35"/>
      <c r="I16" s="41" t="s">
        <v>103</v>
      </c>
      <c r="J16" s="42"/>
      <c r="K16" s="35"/>
      <c r="L16" s="36"/>
      <c r="N16" s="553" t="s">
        <v>440</v>
      </c>
      <c r="O16" s="554"/>
      <c r="P16" s="554"/>
      <c r="Q16" s="554"/>
      <c r="R16" s="554"/>
      <c r="S16" s="554"/>
      <c r="T16" s="554"/>
      <c r="U16" s="554"/>
      <c r="V16" s="555"/>
    </row>
    <row r="17" spans="1:22" ht="13.2" x14ac:dyDescent="0.25">
      <c r="A17" s="34"/>
      <c r="B17" s="40" t="s">
        <v>125</v>
      </c>
      <c r="C17" s="543" t="s">
        <v>341</v>
      </c>
      <c r="D17" s="544"/>
      <c r="E17" s="545"/>
      <c r="F17" s="35"/>
      <c r="G17" s="35"/>
      <c r="H17" s="35"/>
      <c r="I17" s="35"/>
      <c r="J17" s="35"/>
      <c r="K17" s="35"/>
      <c r="L17" s="36"/>
      <c r="N17" s="556"/>
      <c r="O17" s="557"/>
      <c r="P17" s="557"/>
      <c r="Q17" s="557"/>
      <c r="R17" s="557"/>
      <c r="S17" s="557"/>
      <c r="T17" s="557"/>
      <c r="U17" s="557"/>
      <c r="V17" s="558"/>
    </row>
    <row r="18" spans="1:22" ht="13.2" x14ac:dyDescent="0.25">
      <c r="A18" s="34"/>
      <c r="B18" s="40"/>
      <c r="C18" s="35"/>
      <c r="D18" s="35"/>
      <c r="E18" s="35"/>
      <c r="F18" s="35"/>
      <c r="G18" s="35" t="s">
        <v>33</v>
      </c>
      <c r="H18" s="35"/>
      <c r="I18" s="43">
        <f>Funding_Year</f>
        <v>2028</v>
      </c>
      <c r="J18" s="35"/>
      <c r="K18" s="35"/>
      <c r="L18" s="36"/>
      <c r="N18" s="556"/>
      <c r="O18" s="557"/>
      <c r="P18" s="557"/>
      <c r="Q18" s="557"/>
      <c r="R18" s="557"/>
      <c r="S18" s="557"/>
      <c r="T18" s="557"/>
      <c r="U18" s="557"/>
      <c r="V18" s="558"/>
    </row>
    <row r="19" spans="1:22" ht="13.2" x14ac:dyDescent="0.25">
      <c r="A19" s="34"/>
      <c r="B19" s="44"/>
      <c r="C19" s="35"/>
      <c r="D19" s="35"/>
      <c r="E19" s="35"/>
      <c r="F19" s="35"/>
      <c r="G19" s="35"/>
      <c r="H19" s="35"/>
      <c r="I19" s="35"/>
      <c r="J19" s="35"/>
      <c r="K19" s="35"/>
      <c r="L19" s="36"/>
      <c r="N19" s="556"/>
      <c r="O19" s="557"/>
      <c r="P19" s="557"/>
      <c r="Q19" s="557"/>
      <c r="R19" s="557"/>
      <c r="S19" s="557"/>
      <c r="T19" s="557"/>
      <c r="U19" s="557"/>
      <c r="V19" s="558"/>
    </row>
    <row r="20" spans="1:22" ht="13.2" x14ac:dyDescent="0.25">
      <c r="A20" s="34" t="s">
        <v>77</v>
      </c>
      <c r="B20" s="44"/>
      <c r="C20" s="514" t="str">
        <f>C7&amp;" - Int."&amp;" @ "&amp;C16&amp;" &amp; "&amp;C17</f>
        <v>Your Agency - Int. @ Main St. &amp; Cross St.</v>
      </c>
      <c r="D20" s="515"/>
      <c r="E20" s="516"/>
      <c r="F20" s="35"/>
      <c r="G20" s="35" t="s">
        <v>76</v>
      </c>
      <c r="H20" s="35"/>
      <c r="I20" s="517" t="str">
        <f>IF(I16="SL","Salt Lake",IF(I16="DA","Ogden-Layton",IF(I16="WE","Ogden-Layton","")))</f>
        <v>Salt Lake</v>
      </c>
      <c r="J20" s="518"/>
      <c r="K20" s="519"/>
      <c r="L20" s="36"/>
      <c r="N20" s="556"/>
      <c r="O20" s="557"/>
      <c r="P20" s="557"/>
      <c r="Q20" s="557"/>
      <c r="R20" s="557"/>
      <c r="S20" s="557"/>
      <c r="T20" s="557"/>
      <c r="U20" s="557"/>
      <c r="V20" s="558"/>
    </row>
    <row r="21" spans="1:22" ht="13.2" x14ac:dyDescent="0.25">
      <c r="A21" s="34"/>
      <c r="B21" s="35"/>
      <c r="C21" s="35"/>
      <c r="D21" s="35"/>
      <c r="E21" s="35"/>
      <c r="F21" s="35"/>
      <c r="G21" s="35"/>
      <c r="H21" s="35"/>
      <c r="I21" s="35"/>
      <c r="J21" s="35"/>
      <c r="K21" s="35"/>
      <c r="L21" s="36"/>
      <c r="N21" s="556"/>
      <c r="O21" s="557"/>
      <c r="P21" s="557"/>
      <c r="Q21" s="557"/>
      <c r="R21" s="557"/>
      <c r="S21" s="557"/>
      <c r="T21" s="557"/>
      <c r="U21" s="557"/>
      <c r="V21" s="558"/>
    </row>
    <row r="22" spans="1:22" ht="111.6" customHeight="1" x14ac:dyDescent="0.25">
      <c r="A22" s="509" t="s">
        <v>215</v>
      </c>
      <c r="B22" s="510"/>
      <c r="C22" s="520" t="s">
        <v>238</v>
      </c>
      <c r="D22" s="521"/>
      <c r="E22" s="521"/>
      <c r="F22" s="521"/>
      <c r="G22" s="521"/>
      <c r="H22" s="521"/>
      <c r="I22" s="521"/>
      <c r="J22" s="521"/>
      <c r="K22" s="522"/>
      <c r="L22" s="45"/>
      <c r="N22" s="556"/>
      <c r="O22" s="557"/>
      <c r="P22" s="557"/>
      <c r="Q22" s="557"/>
      <c r="R22" s="557"/>
      <c r="S22" s="557"/>
      <c r="T22" s="557"/>
      <c r="U22" s="557"/>
      <c r="V22" s="558"/>
    </row>
    <row r="23" spans="1:22" ht="13.8" thickBot="1" x14ac:dyDescent="0.3">
      <c r="A23" s="37"/>
      <c r="B23" s="38"/>
      <c r="C23" s="38"/>
      <c r="D23" s="38"/>
      <c r="E23" s="38"/>
      <c r="F23" s="38"/>
      <c r="G23" s="38"/>
      <c r="H23" s="38"/>
      <c r="I23" s="38"/>
      <c r="J23" s="38"/>
      <c r="K23" s="38"/>
      <c r="L23" s="39"/>
      <c r="N23" s="559"/>
      <c r="O23" s="560"/>
      <c r="P23" s="560"/>
      <c r="Q23" s="560"/>
      <c r="R23" s="560"/>
      <c r="S23" s="560"/>
      <c r="T23" s="560"/>
      <c r="U23" s="560"/>
      <c r="V23" s="561"/>
    </row>
    <row r="24" spans="1:22" ht="13.8" thickBot="1" x14ac:dyDescent="0.3">
      <c r="A24" s="28"/>
      <c r="B24" s="28"/>
      <c r="C24" s="28"/>
      <c r="D24" s="28"/>
      <c r="E24" s="28"/>
      <c r="F24" s="28"/>
      <c r="G24" s="28"/>
      <c r="H24" s="28"/>
      <c r="I24" s="28"/>
      <c r="J24" s="28"/>
      <c r="K24" s="28"/>
      <c r="L24" s="28"/>
    </row>
    <row r="25" spans="1:22" ht="27.6" customHeight="1" thickTop="1" thickBot="1" x14ac:dyDescent="0.35">
      <c r="A25" s="30" t="s">
        <v>432</v>
      </c>
      <c r="B25" s="28"/>
      <c r="C25" s="28"/>
      <c r="D25" s="523" t="s">
        <v>457</v>
      </c>
      <c r="E25" s="524"/>
      <c r="F25" s="524"/>
      <c r="G25" s="524"/>
      <c r="H25" s="524"/>
      <c r="I25" s="524"/>
      <c r="J25" s="525"/>
      <c r="K25" s="28"/>
      <c r="L25" s="28"/>
    </row>
    <row r="26" spans="1:22" ht="13.2" x14ac:dyDescent="0.25">
      <c r="A26" s="31"/>
      <c r="B26" s="32"/>
      <c r="C26" s="32"/>
      <c r="D26" s="32"/>
      <c r="E26" s="32"/>
      <c r="F26" s="32"/>
      <c r="G26" s="32"/>
      <c r="H26" s="32"/>
      <c r="I26" s="32"/>
      <c r="J26" s="32"/>
      <c r="K26" s="32"/>
      <c r="L26" s="33"/>
      <c r="O26" s="536"/>
      <c r="P26" s="536"/>
      <c r="Q26" s="536"/>
      <c r="R26" s="536"/>
      <c r="S26" s="536"/>
    </row>
    <row r="27" spans="1:22" ht="12.75" customHeight="1" x14ac:dyDescent="0.25">
      <c r="A27" s="34" t="s">
        <v>8</v>
      </c>
      <c r="B27" s="35"/>
      <c r="C27" s="35"/>
      <c r="D27" s="35"/>
      <c r="E27" s="41">
        <v>365</v>
      </c>
      <c r="F27" s="35"/>
      <c r="G27" s="28"/>
      <c r="H27" s="28"/>
      <c r="I27" s="28"/>
      <c r="J27" s="28"/>
      <c r="K27" s="28"/>
      <c r="L27" s="36"/>
      <c r="O27" s="536"/>
      <c r="P27" s="536"/>
      <c r="Q27" s="536"/>
      <c r="R27" s="536"/>
      <c r="S27" s="536"/>
    </row>
    <row r="28" spans="1:22" ht="13.8" thickBot="1" x14ac:dyDescent="0.3">
      <c r="A28" s="46" t="s">
        <v>44</v>
      </c>
      <c r="B28" s="35"/>
      <c r="C28" s="35"/>
      <c r="D28" s="35"/>
      <c r="E28" s="35"/>
      <c r="F28" s="35"/>
      <c r="G28" s="28"/>
      <c r="H28" s="28"/>
      <c r="I28" s="28"/>
      <c r="J28" s="28"/>
      <c r="K28" s="28"/>
      <c r="L28" s="36"/>
      <c r="O28" s="536"/>
      <c r="P28" s="536"/>
      <c r="Q28" s="536"/>
      <c r="R28" s="536"/>
      <c r="S28" s="536"/>
    </row>
    <row r="29" spans="1:22" ht="15" customHeight="1" thickTop="1" x14ac:dyDescent="0.25">
      <c r="A29" s="46"/>
      <c r="B29" s="35"/>
      <c r="C29" s="35"/>
      <c r="D29" s="35"/>
      <c r="E29" s="35"/>
      <c r="F29" s="35"/>
      <c r="G29" s="571" t="str">
        <f>CONCATENATE("* Please prepare and submit a separate detailed analysis of estimated reduction of vehicle-hours of Heavy Duty Truck idling for a typical day for the year ",I18," resulting from this project.")</f>
        <v>* Please prepare and submit a separate detailed analysis of estimated reduction of vehicle-hours of Heavy Duty Truck idling for a typical day for the year 2028 resulting from this project.</v>
      </c>
      <c r="H29" s="572"/>
      <c r="I29" s="572"/>
      <c r="J29" s="572"/>
      <c r="K29" s="573"/>
      <c r="L29" s="36"/>
    </row>
    <row r="30" spans="1:22" ht="13.2" customHeight="1" x14ac:dyDescent="0.25">
      <c r="A30" s="34" t="str">
        <f>CONCATENATE("Reduced Vehicle Delay Daily in ",I18,"  (VHT)*")</f>
        <v>Reduced Vehicle Delay Daily in 2028  (VHT)*</v>
      </c>
      <c r="B30" s="35"/>
      <c r="C30" s="35"/>
      <c r="D30" s="35"/>
      <c r="E30" s="47">
        <v>150</v>
      </c>
      <c r="F30" s="48" t="s">
        <v>213</v>
      </c>
      <c r="G30" s="574"/>
      <c r="H30" s="575"/>
      <c r="I30" s="575"/>
      <c r="J30" s="575"/>
      <c r="K30" s="576"/>
      <c r="L30" s="36"/>
    </row>
    <row r="31" spans="1:22" ht="13.2" x14ac:dyDescent="0.25">
      <c r="A31" s="46" t="s">
        <v>49</v>
      </c>
      <c r="B31" s="35"/>
      <c r="C31" s="35"/>
      <c r="D31" s="35"/>
      <c r="E31" s="35"/>
      <c r="F31" s="35"/>
      <c r="G31" s="574"/>
      <c r="H31" s="575"/>
      <c r="I31" s="575"/>
      <c r="J31" s="575"/>
      <c r="K31" s="576"/>
      <c r="L31" s="36"/>
    </row>
    <row r="32" spans="1:22" ht="13.2" x14ac:dyDescent="0.25">
      <c r="A32" s="34"/>
      <c r="B32" s="35"/>
      <c r="C32" s="35"/>
      <c r="D32" s="35"/>
      <c r="E32" s="35"/>
      <c r="F32" s="35"/>
      <c r="G32" s="574"/>
      <c r="H32" s="575"/>
      <c r="I32" s="575"/>
      <c r="J32" s="575"/>
      <c r="K32" s="576"/>
      <c r="L32" s="36"/>
    </row>
    <row r="33" spans="1:12" ht="13.2" x14ac:dyDescent="0.25">
      <c r="A33" s="34" t="s">
        <v>36</v>
      </c>
      <c r="B33" s="35"/>
      <c r="C33" s="35"/>
      <c r="D33" s="35"/>
      <c r="E33" s="49" t="s">
        <v>458</v>
      </c>
      <c r="F33" s="35"/>
      <c r="G33" s="574"/>
      <c r="H33" s="575"/>
      <c r="I33" s="575"/>
      <c r="J33" s="575"/>
      <c r="K33" s="576"/>
      <c r="L33" s="36"/>
    </row>
    <row r="34" spans="1:12" ht="13.2" x14ac:dyDescent="0.25">
      <c r="A34" s="46" t="s">
        <v>126</v>
      </c>
      <c r="B34" s="35"/>
      <c r="C34" s="35"/>
      <c r="D34" s="35"/>
      <c r="F34" s="35"/>
      <c r="G34" s="574"/>
      <c r="H34" s="575"/>
      <c r="I34" s="575"/>
      <c r="J34" s="575"/>
      <c r="K34" s="576"/>
      <c r="L34" s="36"/>
    </row>
    <row r="35" spans="1:12" ht="13.8" thickBot="1" x14ac:dyDescent="0.3">
      <c r="A35" s="34"/>
      <c r="B35" s="35"/>
      <c r="C35" s="35"/>
      <c r="D35" s="35"/>
      <c r="E35" s="35"/>
      <c r="F35" s="35"/>
      <c r="G35" s="577"/>
      <c r="H35" s="578"/>
      <c r="I35" s="578"/>
      <c r="J35" s="578"/>
      <c r="K35" s="579"/>
      <c r="L35" s="36"/>
    </row>
    <row r="36" spans="1:12" ht="14.4" thickTop="1" thickBot="1" x14ac:dyDescent="0.3">
      <c r="A36" s="34" t="s">
        <v>371</v>
      </c>
      <c r="B36" s="35"/>
      <c r="C36" s="35"/>
      <c r="D36" s="35"/>
      <c r="E36" s="50">
        <v>20</v>
      </c>
      <c r="F36" s="35"/>
      <c r="L36" s="36"/>
    </row>
    <row r="37" spans="1:12" ht="13.8" thickBot="1" x14ac:dyDescent="0.3">
      <c r="A37" s="46" t="s">
        <v>373</v>
      </c>
      <c r="B37" s="35"/>
      <c r="C37" s="35"/>
      <c r="D37" s="35"/>
      <c r="E37" s="35"/>
      <c r="F37" s="35"/>
      <c r="G37" s="35"/>
      <c r="H37" s="125"/>
      <c r="I37" s="580" t="s">
        <v>216</v>
      </c>
      <c r="J37" s="581"/>
      <c r="K37" s="582"/>
      <c r="L37" s="36"/>
    </row>
    <row r="38" spans="1:12" ht="13.2" x14ac:dyDescent="0.25">
      <c r="A38" s="34"/>
      <c r="B38" s="35"/>
      <c r="C38" s="35"/>
      <c r="D38" s="35"/>
      <c r="E38" s="35"/>
      <c r="F38" s="35"/>
      <c r="G38" s="35"/>
      <c r="H38" s="35"/>
      <c r="L38" s="36"/>
    </row>
    <row r="39" spans="1:12" ht="13.2" x14ac:dyDescent="0.25">
      <c r="A39" s="34" t="s">
        <v>37</v>
      </c>
      <c r="B39" s="35"/>
      <c r="C39" s="35"/>
      <c r="D39" s="35"/>
      <c r="E39" s="511">
        <v>444444</v>
      </c>
      <c r="F39" s="512"/>
      <c r="G39" s="35"/>
      <c r="H39" s="428" t="s">
        <v>429</v>
      </c>
      <c r="I39" s="428"/>
      <c r="J39" s="511">
        <f>0.0677*E39/0.936</f>
        <v>32146.216666666664</v>
      </c>
      <c r="K39" s="512"/>
      <c r="L39" s="36"/>
    </row>
    <row r="40" spans="1:12" ht="13.2" x14ac:dyDescent="0.25">
      <c r="A40" s="230"/>
      <c r="B40" s="231"/>
      <c r="C40" s="231"/>
      <c r="D40" s="231"/>
      <c r="E40" s="231"/>
      <c r="F40" s="231"/>
      <c r="G40" s="231"/>
      <c r="H40" s="463" t="s">
        <v>447</v>
      </c>
      <c r="I40" s="231"/>
      <c r="J40" s="231"/>
      <c r="K40" s="231"/>
      <c r="L40" s="430"/>
    </row>
    <row r="41" spans="1:12" ht="13.2" x14ac:dyDescent="0.25">
      <c r="A41" s="34" t="s">
        <v>430</v>
      </c>
      <c r="B41" s="35"/>
      <c r="C41" s="35"/>
      <c r="D41" s="35"/>
      <c r="E41" s="562">
        <f>E39+J39</f>
        <v>476590.21666666667</v>
      </c>
      <c r="F41" s="563"/>
      <c r="G41" s="35"/>
      <c r="H41" s="35"/>
      <c r="I41" s="35"/>
      <c r="J41" s="35"/>
      <c r="K41" s="35"/>
      <c r="L41" s="36"/>
    </row>
    <row r="42" spans="1:12" ht="13.2" x14ac:dyDescent="0.25">
      <c r="A42" s="429" t="s">
        <v>81</v>
      </c>
      <c r="B42" s="35"/>
      <c r="C42" s="35"/>
      <c r="D42" s="35"/>
      <c r="E42" s="35"/>
      <c r="F42" s="35"/>
      <c r="G42" s="35"/>
      <c r="H42" s="35"/>
      <c r="I42" s="35"/>
      <c r="J42" s="35"/>
      <c r="K42" s="35"/>
      <c r="L42" s="36"/>
    </row>
    <row r="43" spans="1:12" ht="13.2" x14ac:dyDescent="0.25">
      <c r="A43" s="429"/>
      <c r="B43" s="35"/>
      <c r="C43" s="35"/>
      <c r="D43" s="35"/>
      <c r="E43" s="35"/>
      <c r="F43" s="35"/>
      <c r="G43" s="35"/>
      <c r="H43" s="35"/>
      <c r="I43" s="35"/>
      <c r="J43" s="35"/>
      <c r="K43" s="35"/>
      <c r="L43" s="36"/>
    </row>
    <row r="44" spans="1:12" ht="12.75" customHeight="1" x14ac:dyDescent="0.25">
      <c r="A44" s="509" t="s">
        <v>434</v>
      </c>
      <c r="B44" s="564"/>
      <c r="C44" s="564"/>
      <c r="D44" s="564"/>
      <c r="E44" s="564"/>
      <c r="F44" s="564"/>
      <c r="G44" s="564"/>
      <c r="H44" s="564"/>
      <c r="I44" s="564"/>
      <c r="J44" s="564"/>
      <c r="K44" s="41" t="s">
        <v>431</v>
      </c>
      <c r="L44" s="36"/>
    </row>
    <row r="45" spans="1:12" ht="13.2" x14ac:dyDescent="0.25">
      <c r="A45" s="509"/>
      <c r="B45" s="564"/>
      <c r="C45" s="564"/>
      <c r="D45" s="564"/>
      <c r="E45" s="564"/>
      <c r="F45" s="564"/>
      <c r="G45" s="564"/>
      <c r="H45" s="564"/>
      <c r="I45" s="564"/>
      <c r="J45" s="564"/>
      <c r="K45" s="35"/>
      <c r="L45" s="36"/>
    </row>
    <row r="46" spans="1:12" ht="13.2" x14ac:dyDescent="0.25">
      <c r="A46" s="444"/>
      <c r="B46" s="445"/>
      <c r="C46" s="445"/>
      <c r="D46" s="445"/>
      <c r="E46" s="445"/>
      <c r="F46" s="445"/>
      <c r="G46" s="445"/>
      <c r="H46" s="445"/>
      <c r="I46" s="445"/>
      <c r="J46" s="35"/>
      <c r="K46" s="35"/>
      <c r="L46" s="36"/>
    </row>
    <row r="47" spans="1:12" ht="13.2" x14ac:dyDescent="0.25">
      <c r="A47" s="565" t="s">
        <v>448</v>
      </c>
      <c r="B47" s="566"/>
      <c r="C47" s="566"/>
      <c r="D47" s="566"/>
      <c r="E47" s="566"/>
      <c r="F47" s="566"/>
      <c r="G47" s="569" t="s">
        <v>435</v>
      </c>
      <c r="H47" s="569"/>
      <c r="I47" s="570"/>
      <c r="J47" s="511">
        <v>0</v>
      </c>
      <c r="K47" s="512"/>
      <c r="L47" s="430"/>
    </row>
    <row r="48" spans="1:12" ht="13.8" thickBot="1" x14ac:dyDescent="0.3">
      <c r="A48" s="567"/>
      <c r="B48" s="568"/>
      <c r="C48" s="568"/>
      <c r="D48" s="568"/>
      <c r="E48" s="568"/>
      <c r="F48" s="568"/>
      <c r="G48" s="434"/>
      <c r="H48" s="434"/>
      <c r="I48" s="432"/>
      <c r="J48" s="432"/>
      <c r="K48" s="432"/>
      <c r="L48" s="433"/>
    </row>
    <row r="50" spans="1:12" ht="13.8" thickBot="1" x14ac:dyDescent="0.3">
      <c r="A50" s="30" t="s">
        <v>63</v>
      </c>
      <c r="B50" s="28"/>
      <c r="C50" s="28"/>
      <c r="D50" s="28"/>
      <c r="E50" s="28"/>
      <c r="F50" s="28"/>
      <c r="G50" s="28"/>
      <c r="H50" s="28"/>
      <c r="I50" s="28"/>
      <c r="J50" s="28"/>
      <c r="K50" s="28"/>
      <c r="L50" s="28"/>
    </row>
    <row r="51" spans="1:12" ht="13.2" x14ac:dyDescent="0.25">
      <c r="A51" s="51"/>
      <c r="B51" s="52"/>
      <c r="C51" s="52"/>
      <c r="D51" s="52"/>
      <c r="E51" s="52"/>
      <c r="F51" s="52"/>
      <c r="G51" s="52"/>
      <c r="H51" s="52"/>
      <c r="I51" s="52"/>
      <c r="J51" s="52"/>
      <c r="K51" s="52"/>
      <c r="L51" s="53"/>
    </row>
    <row r="52" spans="1:12" ht="13.2" x14ac:dyDescent="0.25">
      <c r="A52" s="54" t="s">
        <v>66</v>
      </c>
      <c r="B52" s="55"/>
      <c r="C52" s="56" t="s">
        <v>74</v>
      </c>
      <c r="D52" s="57" t="s">
        <v>117</v>
      </c>
      <c r="E52" s="56" t="s">
        <v>67</v>
      </c>
      <c r="F52" s="55"/>
      <c r="G52" s="55" t="s">
        <v>65</v>
      </c>
      <c r="H52" s="55"/>
      <c r="I52" s="55"/>
      <c r="J52" s="56" t="s">
        <v>68</v>
      </c>
      <c r="K52" s="56" t="s">
        <v>115</v>
      </c>
      <c r="L52" s="58"/>
    </row>
    <row r="53" spans="1:12" ht="13.2" x14ac:dyDescent="0.25">
      <c r="A53" s="108" t="s">
        <v>173</v>
      </c>
      <c r="B53" s="109"/>
      <c r="C53" s="110">
        <f>S69</f>
        <v>0.40753425000000004</v>
      </c>
      <c r="D53" s="113">
        <f t="shared" ref="D53:D58" si="0">C53*365</f>
        <v>148.75000125000003</v>
      </c>
      <c r="E53" s="113">
        <f t="shared" ref="E53:E58" si="1">C53*1000/453.5/2000*365</f>
        <v>0.16400220644983465</v>
      </c>
      <c r="F53" s="55"/>
      <c r="G53" s="62" t="s">
        <v>80</v>
      </c>
      <c r="H53" s="55"/>
      <c r="I53" s="55"/>
      <c r="J53" s="63">
        <f>C69</f>
        <v>150</v>
      </c>
      <c r="K53" s="64">
        <f>J53*365</f>
        <v>54750</v>
      </c>
      <c r="L53" s="58"/>
    </row>
    <row r="54" spans="1:12" ht="13.2" x14ac:dyDescent="0.25">
      <c r="A54" s="59" t="s">
        <v>22</v>
      </c>
      <c r="B54" s="55"/>
      <c r="C54" s="60">
        <f>O69</f>
        <v>10.47717435</v>
      </c>
      <c r="D54" s="61">
        <f t="shared" si="0"/>
        <v>3824.16863775</v>
      </c>
      <c r="E54" s="61">
        <f t="shared" si="1"/>
        <v>4.2162829523153258</v>
      </c>
      <c r="F54" s="55"/>
      <c r="G54" s="62" t="s">
        <v>116</v>
      </c>
      <c r="H54" s="55"/>
      <c r="I54" s="55"/>
      <c r="J54" s="63">
        <f>D69</f>
        <v>0</v>
      </c>
      <c r="K54" s="64">
        <f>J54*365</f>
        <v>0</v>
      </c>
      <c r="L54" s="58"/>
    </row>
    <row r="55" spans="1:12" ht="13.2" x14ac:dyDescent="0.25">
      <c r="A55" s="59" t="s">
        <v>101</v>
      </c>
      <c r="B55" s="55"/>
      <c r="C55" s="60">
        <f>P69</f>
        <v>33.190278937499997</v>
      </c>
      <c r="D55" s="61">
        <f t="shared" si="0"/>
        <v>12114.451812187499</v>
      </c>
      <c r="E55" s="61">
        <f t="shared" si="1"/>
        <v>13.35661721299614</v>
      </c>
      <c r="F55" s="55"/>
      <c r="G55" s="62" t="s">
        <v>339</v>
      </c>
      <c r="H55" s="55"/>
      <c r="I55" s="55"/>
      <c r="J55" s="220">
        <f>J53*1</f>
        <v>150</v>
      </c>
      <c r="K55" s="221">
        <f>K53*1</f>
        <v>54750</v>
      </c>
      <c r="L55" s="58"/>
    </row>
    <row r="56" spans="1:12" ht="13.2" x14ac:dyDescent="0.25">
      <c r="A56" s="59" t="s">
        <v>21</v>
      </c>
      <c r="B56" s="55"/>
      <c r="C56" s="60">
        <f>Q69</f>
        <v>1.082754</v>
      </c>
      <c r="D56" s="61">
        <f t="shared" si="0"/>
        <v>395.20521000000002</v>
      </c>
      <c r="E56" s="61">
        <f t="shared" si="1"/>
        <v>0.4357279051819184</v>
      </c>
      <c r="F56" s="55"/>
      <c r="G56" s="219" t="s">
        <v>338</v>
      </c>
      <c r="H56" s="55"/>
      <c r="I56" s="55"/>
      <c r="J56" s="55"/>
      <c r="K56" s="55"/>
      <c r="L56" s="58"/>
    </row>
    <row r="57" spans="1:12" ht="13.8" thickBot="1" x14ac:dyDescent="0.3">
      <c r="A57" s="59" t="s">
        <v>20</v>
      </c>
      <c r="B57" s="55"/>
      <c r="C57" s="60">
        <f>R69</f>
        <v>0.44297324999999999</v>
      </c>
      <c r="D57" s="61">
        <f t="shared" si="0"/>
        <v>161.68523625</v>
      </c>
      <c r="E57" s="61">
        <f t="shared" si="1"/>
        <v>0.17826376653803752</v>
      </c>
      <c r="F57" s="55"/>
      <c r="G57" s="55"/>
      <c r="H57" s="55"/>
      <c r="I57" s="55"/>
      <c r="J57" s="55"/>
      <c r="K57" s="55"/>
      <c r="L57" s="58"/>
    </row>
    <row r="58" spans="1:12" ht="13.8" thickBot="1" x14ac:dyDescent="0.3">
      <c r="A58" s="65" t="s">
        <v>62</v>
      </c>
      <c r="B58" s="55"/>
      <c r="C58" s="66">
        <f>B69</f>
        <v>45.193180537499998</v>
      </c>
      <c r="D58" s="67">
        <f t="shared" si="0"/>
        <v>16495.510896187498</v>
      </c>
      <c r="E58" s="66">
        <f t="shared" si="1"/>
        <v>18.186891837031421</v>
      </c>
      <c r="F58" s="55"/>
      <c r="G58" s="55"/>
      <c r="H58" s="55" t="s">
        <v>73</v>
      </c>
      <c r="I58" s="55"/>
      <c r="J58" s="55"/>
      <c r="K58" s="102">
        <f>E69</f>
        <v>692.23036140184433</v>
      </c>
      <c r="L58" s="58"/>
    </row>
    <row r="59" spans="1:12" ht="13.8" thickBot="1" x14ac:dyDescent="0.3">
      <c r="A59" s="68" t="s">
        <v>75</v>
      </c>
      <c r="B59" s="69"/>
      <c r="C59" s="69"/>
      <c r="D59" s="69"/>
      <c r="E59" s="69"/>
      <c r="F59" s="69"/>
      <c r="G59" s="70" t="s">
        <v>168</v>
      </c>
      <c r="H59" s="70"/>
      <c r="I59" s="69"/>
      <c r="J59" s="69"/>
      <c r="K59" s="69"/>
      <c r="L59" s="71"/>
    </row>
    <row r="66" spans="1:74" x14ac:dyDescent="0.25">
      <c r="AI66" s="194" t="str">
        <f t="shared" ref="AI66:BG66" si="2">"Rates "&amp;Funding_Year</f>
        <v>Rates 2028</v>
      </c>
      <c r="AJ66" s="194" t="str">
        <f t="shared" si="2"/>
        <v>Rates 2028</v>
      </c>
      <c r="AK66" s="194" t="str">
        <f t="shared" si="2"/>
        <v>Rates 2028</v>
      </c>
      <c r="AL66" s="194" t="str">
        <f t="shared" si="2"/>
        <v>Rates 2028</v>
      </c>
      <c r="AM66" s="194" t="str">
        <f t="shared" si="2"/>
        <v>Rates 2028</v>
      </c>
      <c r="AN66" s="202" t="str">
        <f t="shared" si="2"/>
        <v>Rates 2028</v>
      </c>
      <c r="AO66" s="202" t="str">
        <f t="shared" si="2"/>
        <v>Rates 2028</v>
      </c>
      <c r="AP66" s="202" t="str">
        <f t="shared" si="2"/>
        <v>Rates 2028</v>
      </c>
      <c r="AQ66" s="202" t="str">
        <f t="shared" si="2"/>
        <v>Rates 2028</v>
      </c>
      <c r="AR66" s="202" t="str">
        <f t="shared" si="2"/>
        <v>Rates 2028</v>
      </c>
      <c r="AS66" s="196" t="str">
        <f t="shared" si="2"/>
        <v>Rates 2028</v>
      </c>
      <c r="AT66" s="196" t="str">
        <f t="shared" si="2"/>
        <v>Rates 2028</v>
      </c>
      <c r="AU66" s="196" t="str">
        <f t="shared" si="2"/>
        <v>Rates 2028</v>
      </c>
      <c r="AV66" s="196" t="str">
        <f t="shared" si="2"/>
        <v>Rates 2028</v>
      </c>
      <c r="AW66" s="196" t="str">
        <f t="shared" si="2"/>
        <v>Rates 2028</v>
      </c>
      <c r="AX66" s="198" t="str">
        <f t="shared" si="2"/>
        <v>Rates 2028</v>
      </c>
      <c r="AY66" s="198" t="str">
        <f t="shared" si="2"/>
        <v>Rates 2028</v>
      </c>
      <c r="AZ66" s="198" t="str">
        <f t="shared" si="2"/>
        <v>Rates 2028</v>
      </c>
      <c r="BA66" s="198" t="str">
        <f t="shared" si="2"/>
        <v>Rates 2028</v>
      </c>
      <c r="BB66" s="198" t="str">
        <f t="shared" si="2"/>
        <v>Rates 2028</v>
      </c>
      <c r="BC66" s="200" t="str">
        <f t="shared" si="2"/>
        <v>Rates 2028</v>
      </c>
      <c r="BD66" s="200" t="str">
        <f t="shared" si="2"/>
        <v>Rates 2028</v>
      </c>
      <c r="BE66" s="200" t="str">
        <f t="shared" si="2"/>
        <v>Rates 2028</v>
      </c>
      <c r="BF66" s="200" t="str">
        <f t="shared" si="2"/>
        <v>Rates 2028</v>
      </c>
      <c r="BG66" s="200" t="str">
        <f t="shared" si="2"/>
        <v>Rates 2028</v>
      </c>
    </row>
    <row r="67" spans="1:74" x14ac:dyDescent="0.25">
      <c r="AH67" s="211" t="s">
        <v>282</v>
      </c>
      <c r="AI67">
        <v>2</v>
      </c>
      <c r="AJ67">
        <v>3</v>
      </c>
      <c r="AK67">
        <v>87</v>
      </c>
      <c r="AL67">
        <v>100</v>
      </c>
      <c r="AM67">
        <v>110</v>
      </c>
      <c r="AN67">
        <v>2</v>
      </c>
      <c r="AO67">
        <v>3</v>
      </c>
      <c r="AP67">
        <v>87</v>
      </c>
      <c r="AQ67" s="212">
        <v>100106107</v>
      </c>
      <c r="AR67" s="212">
        <v>110116117</v>
      </c>
      <c r="AS67">
        <v>2</v>
      </c>
      <c r="AT67">
        <v>3</v>
      </c>
      <c r="AU67">
        <v>87</v>
      </c>
      <c r="AV67">
        <v>100</v>
      </c>
      <c r="AW67">
        <v>110</v>
      </c>
      <c r="AX67">
        <v>2</v>
      </c>
      <c r="AY67">
        <v>3</v>
      </c>
      <c r="AZ67">
        <v>87</v>
      </c>
      <c r="BA67" s="212">
        <v>100106107</v>
      </c>
      <c r="BB67" s="212">
        <v>110116117</v>
      </c>
      <c r="BC67">
        <v>2</v>
      </c>
      <c r="BD67">
        <v>3</v>
      </c>
      <c r="BE67">
        <v>87</v>
      </c>
      <c r="BF67">
        <v>100</v>
      </c>
      <c r="BG67">
        <v>110</v>
      </c>
    </row>
    <row r="68" spans="1:74" s="3" customFormat="1" ht="50.4" x14ac:dyDescent="0.25">
      <c r="A68" s="9" t="s">
        <v>78</v>
      </c>
      <c r="B68" s="14" t="s">
        <v>105</v>
      </c>
      <c r="C68" s="14" t="s">
        <v>106</v>
      </c>
      <c r="D68" s="15" t="s">
        <v>79</v>
      </c>
      <c r="E68" s="14" t="s">
        <v>72</v>
      </c>
      <c r="F68" s="18" t="s">
        <v>464</v>
      </c>
      <c r="G68" s="18" t="s">
        <v>465</v>
      </c>
      <c r="H68" s="18" t="s">
        <v>466</v>
      </c>
      <c r="I68" s="18" t="s">
        <v>221</v>
      </c>
      <c r="J68" s="20" t="s">
        <v>119</v>
      </c>
      <c r="K68" s="20" t="s">
        <v>123</v>
      </c>
      <c r="L68" s="20" t="s">
        <v>120</v>
      </c>
      <c r="M68" s="20" t="s">
        <v>124</v>
      </c>
      <c r="N68" s="20" t="s">
        <v>122</v>
      </c>
      <c r="O68" s="14" t="s">
        <v>22</v>
      </c>
      <c r="P68" s="14" t="s">
        <v>204</v>
      </c>
      <c r="Q68" s="14" t="s">
        <v>21</v>
      </c>
      <c r="R68" s="14" t="s">
        <v>20</v>
      </c>
      <c r="S68" s="14" t="s">
        <v>173</v>
      </c>
      <c r="T68" s="16" t="s">
        <v>23</v>
      </c>
      <c r="U68" s="10" t="s">
        <v>8</v>
      </c>
      <c r="V68" s="10" t="s">
        <v>9</v>
      </c>
      <c r="W68" s="10" t="s">
        <v>10</v>
      </c>
      <c r="X68" s="10" t="s">
        <v>11</v>
      </c>
      <c r="Y68" s="10" t="s">
        <v>12</v>
      </c>
      <c r="Z68" s="10" t="s">
        <v>13</v>
      </c>
      <c r="AA68" s="10" t="s">
        <v>14</v>
      </c>
      <c r="AB68" s="10" t="s">
        <v>15</v>
      </c>
      <c r="AC68" s="10" t="s">
        <v>16</v>
      </c>
      <c r="AD68" s="11" t="s">
        <v>85</v>
      </c>
      <c r="AE68" s="10" t="s">
        <v>17</v>
      </c>
      <c r="AF68" s="10" t="s">
        <v>18</v>
      </c>
      <c r="AG68" s="10" t="s">
        <v>19</v>
      </c>
      <c r="AH68" s="103" t="s">
        <v>118</v>
      </c>
      <c r="AI68" s="98" t="s">
        <v>110</v>
      </c>
      <c r="AJ68" s="98" t="s">
        <v>109</v>
      </c>
      <c r="AK68" s="98" t="s">
        <v>108</v>
      </c>
      <c r="AL68" s="98" t="s">
        <v>107</v>
      </c>
      <c r="AM68" s="98" t="s">
        <v>196</v>
      </c>
      <c r="AN68" s="100" t="s">
        <v>114</v>
      </c>
      <c r="AO68" s="100" t="s">
        <v>113</v>
      </c>
      <c r="AP68" s="100" t="s">
        <v>112</v>
      </c>
      <c r="AQ68" s="100" t="s">
        <v>111</v>
      </c>
      <c r="AR68" s="100" t="s">
        <v>197</v>
      </c>
      <c r="AS68" s="99" t="s">
        <v>184</v>
      </c>
      <c r="AT68" s="99" t="s">
        <v>185</v>
      </c>
      <c r="AU68" s="99" t="s">
        <v>186</v>
      </c>
      <c r="AV68" s="99" t="s">
        <v>187</v>
      </c>
      <c r="AW68" s="99" t="s">
        <v>198</v>
      </c>
      <c r="AX68" s="101" t="s">
        <v>188</v>
      </c>
      <c r="AY68" s="101" t="s">
        <v>189</v>
      </c>
      <c r="AZ68" s="101" t="s">
        <v>190</v>
      </c>
      <c r="BA68" s="101" t="s">
        <v>191</v>
      </c>
      <c r="BB68" s="101" t="s">
        <v>199</v>
      </c>
      <c r="BC68" s="465" t="s">
        <v>459</v>
      </c>
      <c r="BD68" s="465" t="s">
        <v>460</v>
      </c>
      <c r="BE68" s="465" t="s">
        <v>461</v>
      </c>
      <c r="BF68" s="465" t="s">
        <v>462</v>
      </c>
      <c r="BG68" s="465" t="s">
        <v>463</v>
      </c>
      <c r="BH68" s="23" t="s">
        <v>0</v>
      </c>
      <c r="BI68" s="9" t="s">
        <v>76</v>
      </c>
      <c r="BJ68" s="10" t="s">
        <v>1</v>
      </c>
      <c r="BK68" s="10" t="s">
        <v>2</v>
      </c>
      <c r="BL68" s="9" t="s">
        <v>64</v>
      </c>
      <c r="BM68" s="10" t="s">
        <v>3</v>
      </c>
      <c r="BN68" s="9" t="s">
        <v>40</v>
      </c>
      <c r="BO68" s="9" t="s">
        <v>41</v>
      </c>
      <c r="BP68" s="9" t="s">
        <v>42</v>
      </c>
      <c r="BQ68" s="12" t="s">
        <v>4</v>
      </c>
      <c r="BR68" s="10" t="s">
        <v>5</v>
      </c>
      <c r="BS68" s="10" t="s">
        <v>6</v>
      </c>
      <c r="BT68" s="10" t="s">
        <v>7</v>
      </c>
      <c r="BU68" s="10" t="s">
        <v>39</v>
      </c>
      <c r="BV68" s="222" t="s">
        <v>337</v>
      </c>
    </row>
    <row r="69" spans="1:74" s="8" customFormat="1" ht="75.599999999999994" x14ac:dyDescent="0.25">
      <c r="A69" s="4" t="str">
        <f>C20</f>
        <v>Your Agency - Int. @ Main St. &amp; Cross St.</v>
      </c>
      <c r="B69" s="17">
        <f>SUM(O69:R69)</f>
        <v>45.193180537499998</v>
      </c>
      <c r="C69" s="17">
        <f>E30*(U69/365)</f>
        <v>150</v>
      </c>
      <c r="D69" s="17">
        <f>K69*(U69/365)</f>
        <v>0</v>
      </c>
      <c r="E69" s="5">
        <f>T69*(B69*365)/(MAX(F69,H69)/1000)</f>
        <v>692.23036140184433</v>
      </c>
      <c r="F69" s="19">
        <f>E39</f>
        <v>444444</v>
      </c>
      <c r="G69" s="19">
        <f>E41</f>
        <v>476590.21666666667</v>
      </c>
      <c r="H69" s="19">
        <f>MAX(E41,J47)</f>
        <v>476590.21666666667</v>
      </c>
      <c r="I69" s="126">
        <v>0</v>
      </c>
      <c r="J69" s="21">
        <f>E30</f>
        <v>150</v>
      </c>
      <c r="K69" s="22">
        <v>0</v>
      </c>
      <c r="L69" s="22">
        <v>0</v>
      </c>
      <c r="M69" s="13">
        <v>0</v>
      </c>
      <c r="N69" s="26">
        <f>IF(E33="ALL","ALL",21)</f>
        <v>21</v>
      </c>
      <c r="O69" s="7">
        <f>($I$69*AS69*$M$69 + $J$69*BC69*2.5 + $K$69*AX69 - $L$69*(AN69)) * ($U$69/365)/1000</f>
        <v>10.47717435</v>
      </c>
      <c r="P69" s="7">
        <f>($I$69*AT69*$M$69 + $J$69*BD69*2.5 + $K$69*AY69 - $L$69*(AO69)) * ($U$69/365)/1000</f>
        <v>33.190278937499997</v>
      </c>
      <c r="Q69" s="7">
        <f>($I$69*AU69*$M$69 + $J$69*BE69*2.5 + $K$69*AZ69 - $L$69*(AP69)) * ($U$69/365)/1000</f>
        <v>1.082754</v>
      </c>
      <c r="R69" s="7">
        <f>($I$69*AV69*$M$69 + $J$69*BF69*2.5 + $K$69*BA69 - $L$69*(AQ69)) * ($U$69/365)/1000</f>
        <v>0.44297324999999999</v>
      </c>
      <c r="S69" s="7">
        <f>($I$69*AW69*$M$69 + $J$69*BG69*2.5 + $K$69*BB69 - $L$69*(AR69)) * ($U$69/365)/1000</f>
        <v>0.40753425000000004</v>
      </c>
      <c r="T69" s="6">
        <f>E36</f>
        <v>20</v>
      </c>
      <c r="U69" s="6">
        <f>E27</f>
        <v>365</v>
      </c>
      <c r="V69" s="6"/>
      <c r="W69" s="6">
        <v>0</v>
      </c>
      <c r="X69" s="6"/>
      <c r="Y69" s="6"/>
      <c r="Z69" s="6"/>
      <c r="AA69" s="6"/>
      <c r="AB69" s="6"/>
      <c r="AC69" s="6"/>
      <c r="AD69" s="6"/>
      <c r="AE69" s="6"/>
      <c r="AF69" s="6"/>
      <c r="AG69" s="6"/>
      <c r="AH69" s="25" t="s">
        <v>102</v>
      </c>
      <c r="AI69" s="104">
        <f>VLOOKUP($I$16&amp;"_"&amp;$I$18&amp;"_"&amp;AI67&amp;"_42",_veh_start_run_rate!$A$5:$Q$589,13,FALSE)</f>
        <v>4.3624039999999997</v>
      </c>
      <c r="AJ69" s="104" t="str">
        <f>VLOOKUP($I$16&amp;"_"&amp;$I$18&amp;"_"&amp;AJ67&amp;"_42",_veh_start_run_rate!$A$5:$Q$589,13,FALSE)</f>
        <v>\N</v>
      </c>
      <c r="AK69" s="104">
        <f>VLOOKUP($I$16&amp;"_"&amp;$I$18&amp;"_"&amp;AK67&amp;"_42",_veh_start_run_rate!$A$5:$Q$589,13,FALSE)</f>
        <v>0.829237</v>
      </c>
      <c r="AL69" s="104">
        <f>VLOOKUP($I$16&amp;"_"&amp;$I$18&amp;"_"&amp;AL67&amp;"_42",_veh_start_run_rate!$A$5:$Q$589,13,FALSE)</f>
        <v>5.1165000000000002E-2</v>
      </c>
      <c r="AM69" s="104">
        <f>VLOOKUP($I$16&amp;"_"&amp;$I$18&amp;"_"&amp;AM67&amp;"_42",_veh_start_run_rate!$A$5:$Q$589,13,FALSE)</f>
        <v>4.5324000000000003E-2</v>
      </c>
      <c r="AN69" s="104">
        <f>VLOOKUP($I$16&amp;"_"&amp;$I$18&amp;"_"&amp;AN67&amp;"_42",_veh_start_run_rate!$A$5:$Q$589,12,FALSE)</f>
        <v>8.0165179999999996</v>
      </c>
      <c r="AO69" s="104">
        <f>VLOOKUP($I$16&amp;"_"&amp;$I$18&amp;"_"&amp;AO67&amp;"_42",_veh_start_run_rate!$A$5:$Q$589,12,FALSE)</f>
        <v>2.9712019999999999</v>
      </c>
      <c r="AP69" s="104">
        <f>VLOOKUP($I$16&amp;"_"&amp;$I$18&amp;"_"&amp;AP67&amp;"_42",_veh_start_run_rate!$A$5:$Q$589,12,FALSE)</f>
        <v>0.157328</v>
      </c>
      <c r="AQ69" s="104">
        <f>VLOOKUP($I$16&amp;"_"&amp;$I$18&amp;"_100_42",_veh_start_run_rate!$A$5:$Q$589,12,FALSE) + VLOOKUP($I$16&amp;"_"&amp;$I$18&amp;"_106_42",_veh_start_run_rate!$A$5:$Q$589,12,FALSE) + VLOOKUP($I$16&amp;"_"&amp;$I$18&amp;"_107_42",_veh_start_run_rate!$A$5:$Q$589,12,FALSE)</f>
        <v>0.12767400000000001</v>
      </c>
      <c r="AR69" s="104">
        <f>VLOOKUP($I$16&amp;"_"&amp;$I$18&amp;"_110_42",_veh_start_run_rate!$A$5:$Q$589,12,FALSE) + VLOOKUP($I$16&amp;"_"&amp;$I$18&amp;"_116_42",_veh_start_run_rate!$A$5:$Q$589,12,FALSE) + VLOOKUP($I$16&amp;"_"&amp;$I$18&amp;"_117_42",_veh_start_run_rate!$A$5:$Q$589,12,FALSE)</f>
        <v>3.4007000000000003E-2</v>
      </c>
      <c r="AS69" s="105">
        <f>VLOOKUP($I$16&amp;"_"&amp;$I$18&amp;"_"&amp;AS67&amp;"_21",_veh_start_run_rate!$A$5:$Q$589,13,FALSE)</f>
        <v>12.045021999999999</v>
      </c>
      <c r="AT69" s="105">
        <f>VLOOKUP($I$16&amp;"_"&amp;$I$18&amp;"_"&amp;AT67&amp;"_21",_veh_start_run_rate!$A$5:$Q$589,13,FALSE)</f>
        <v>0.40881400000000001</v>
      </c>
      <c r="AU69" s="105">
        <f>VLOOKUP($I$16&amp;"_"&amp;$I$18&amp;"_"&amp;AU67&amp;"_21",_veh_start_run_rate!$A$5:$Q$589,13,FALSE)</f>
        <v>1.4033910000000001</v>
      </c>
      <c r="AV69" s="105">
        <f>VLOOKUP($I$16&amp;"_"&amp;$I$18&amp;"_"&amp;AV67&amp;"_21",_veh_start_run_rate!$A$5:$Q$589,13,FALSE)</f>
        <v>7.0441000000000004E-2</v>
      </c>
      <c r="AW69" s="105">
        <f>VLOOKUP($I$16&amp;"_"&amp;$I$18&amp;"_"&amp;AW67&amp;"_21",_veh_start_run_rate!$A$5:$Q$589,13,FALSE)</f>
        <v>6.2315000000000002E-2</v>
      </c>
      <c r="AX69" s="105">
        <f>VLOOKUP($I$16&amp;"_"&amp;$I$18&amp;"_"&amp;AX67&amp;"_21",_veh_start_run_rate!$A$5:$Q$589,12,FALSE)</f>
        <v>1.295104</v>
      </c>
      <c r="AY69" s="105">
        <f>VLOOKUP($I$16&amp;"_"&amp;$I$18&amp;"_"&amp;AY67&amp;"_21",_veh_start_run_rate!$A$5:$Q$589,12,FALSE)</f>
        <v>2.8058E-2</v>
      </c>
      <c r="AZ69" s="105">
        <f>VLOOKUP($I$16&amp;"_"&amp;$I$18&amp;"_"&amp;AZ67&amp;"_21",_veh_start_run_rate!$A$5:$Q$589,12,FALSE)</f>
        <v>8.8679999999999991E-3</v>
      </c>
      <c r="BA69" s="105">
        <f>VLOOKUP($I$16&amp;"_"&amp;$I$18&amp;"_100_21",_veh_start_run_rate!$A$5:$Q$589,12,FALSE) + VLOOKUP($I$16&amp;"_"&amp;$I$18&amp;"_106_21",_veh_start_run_rate!$A$5:$Q$589,12,FALSE) + VLOOKUP($I$16&amp;"_"&amp;$I$18&amp;"_107_21",_veh_start_run_rate!$A$5:$Q$589,12,FALSE)</f>
        <v>3.5525000000000001E-2</v>
      </c>
      <c r="BB69" s="105">
        <f>VLOOKUP($I$16&amp;"_"&amp;$I$18&amp;"_110_21",_veh_start_run_rate!$A$5:$Q$589,12,FALSE) + VLOOKUP($I$16&amp;"_"&amp;$I$18&amp;"_116_21",_veh_start_run_rate!$A$5:$Q$589,12,FALSE) + VLOOKUP($I$16&amp;"_"&amp;$I$18&amp;"_117_21",_veh_start_run_rate!$A$5:$Q$589,12,FALSE)</f>
        <v>5.7479999999999996E-3</v>
      </c>
      <c r="BC69" s="466">
        <f>VLOOKUP("SL_"&amp;$I$18&amp;"_art_"&amp;BC67&amp;"_HD",Vehicle_Idle_Rates!$A$7:$AQ$902,5,FALSE)</f>
        <v>27.939131600000003</v>
      </c>
      <c r="BD69" s="466">
        <f>VLOOKUP("SL_"&amp;$I$18&amp;"_art_"&amp;BD67&amp;"_HD",Vehicle_Idle_Rates!$A$7:$AQ$902,5,FALSE)</f>
        <v>88.507410499999992</v>
      </c>
      <c r="BE69" s="466">
        <f>VLOOKUP("SL_"&amp;$I$18&amp;"_art_"&amp;BE67&amp;"_HD",Vehicle_Idle_Rates!$A$7:$AQ$902,5,FALSE)</f>
        <v>2.8873439999999997</v>
      </c>
      <c r="BF69" s="466">
        <f>VLOOKUP("SL_"&amp;$I$18&amp;"_art_"&amp;BF67&amp;"_HD",Vehicle_Idle_Rates!$A$7:$AQ$902,5,FALSE)</f>
        <v>1.181262</v>
      </c>
      <c r="BG69" s="466">
        <f>VLOOKUP("SL_"&amp;$I$18&amp;"_art_"&amp;BG67&amp;"_HD",Vehicle_Idle_Rates!$A$7:$AQ$902,5,FALSE)</f>
        <v>1.0867580000000001</v>
      </c>
      <c r="BH69" s="24" t="str">
        <f>T(I16)</f>
        <v>SL</v>
      </c>
      <c r="BI69" s="4" t="str">
        <f>I20</f>
        <v>Salt Lake</v>
      </c>
      <c r="BJ69" s="4">
        <f>I18</f>
        <v>2028</v>
      </c>
      <c r="BK69" s="4" t="str">
        <f>C14</f>
        <v>Truck Idling</v>
      </c>
      <c r="BL69" s="4" t="s">
        <v>24</v>
      </c>
      <c r="BM69" s="4" t="str">
        <f>C7</f>
        <v>Your Agency</v>
      </c>
      <c r="BN69" s="4">
        <f>D16</f>
        <v>0</v>
      </c>
      <c r="BO69" s="4" t="str">
        <f>C17</f>
        <v>Cross St.</v>
      </c>
      <c r="BP69" s="4">
        <f>C18</f>
        <v>0</v>
      </c>
      <c r="BQ69" s="13" t="str">
        <f>C22</f>
        <v xml:space="preserve">Please enter here a brief description of this project, including the basic cost elements that comprise the total shown below (right-of-way, materials, pavement quantities, epuipment costs, labor costs, etc.), assumptions made in estimating emission reductions and the justification for those assumptions, and any other relevant supporting information.  </v>
      </c>
      <c r="BR69" s="4" t="str">
        <f>C9</f>
        <v>Your Name</v>
      </c>
      <c r="BS69" s="4" t="str">
        <f>I7</f>
        <v>801-123-4567</v>
      </c>
      <c r="BT69" s="4" t="str">
        <f>I9</f>
        <v>youre-mail@email.com</v>
      </c>
      <c r="BU69" s="4" t="str">
        <f>I14</f>
        <v>City of Project Location</v>
      </c>
      <c r="BV69" s="223">
        <f>J55</f>
        <v>150</v>
      </c>
    </row>
    <row r="71" spans="1:74" x14ac:dyDescent="0.25">
      <c r="M71" s="128"/>
      <c r="N71" s="128"/>
      <c r="O71" s="128"/>
      <c r="P71" s="128"/>
      <c r="Q71" s="128"/>
    </row>
    <row r="72" spans="1:74" x14ac:dyDescent="0.25">
      <c r="AF72" s="211" t="s">
        <v>283</v>
      </c>
      <c r="AG72" s="209">
        <v>10.423997359583334</v>
      </c>
      <c r="AH72" s="209">
        <v>2.3879113460208334E-2</v>
      </c>
      <c r="AI72" s="209">
        <v>0.7695398683333331</v>
      </c>
      <c r="AJ72" s="209">
        <v>9.7411719000000015E-3</v>
      </c>
      <c r="AK72" s="209">
        <v>8.8541110125000006E-3</v>
      </c>
      <c r="AL72" s="209">
        <v>2.0185086260070713</v>
      </c>
      <c r="AM72" s="209">
        <v>3.523431922916997</v>
      </c>
      <c r="AN72" s="209">
        <v>0.25907441356131566</v>
      </c>
      <c r="AO72" s="209">
        <v>0.27791903573881749</v>
      </c>
      <c r="AP72" s="209">
        <v>0.15583077559689132</v>
      </c>
      <c r="AQ72" s="209">
        <v>18.437781144166667</v>
      </c>
      <c r="AR72" s="209">
        <v>0.72171639990416658</v>
      </c>
      <c r="AS72" s="209">
        <v>2.107534733333333</v>
      </c>
      <c r="AT72" s="209">
        <v>6.7528515749999976E-2</v>
      </c>
      <c r="AU72" s="209">
        <v>5.9739063041666658E-2</v>
      </c>
      <c r="AV72" s="209">
        <v>1.8650840464812819</v>
      </c>
      <c r="AW72" s="209">
        <v>9.4846365298523874E-2</v>
      </c>
      <c r="AX72" s="209">
        <v>1.4641783715626588E-2</v>
      </c>
      <c r="AY72" s="209">
        <v>5.3572932128439124E-2</v>
      </c>
      <c r="AZ72" s="209">
        <v>1.2992335377803024E-2</v>
      </c>
      <c r="BA72" s="209">
        <v>6.7487142895833321</v>
      </c>
      <c r="BB72" s="209">
        <v>1.5875958536666666</v>
      </c>
      <c r="BC72" s="209">
        <v>0.25829854000000008</v>
      </c>
      <c r="BD72" s="209">
        <v>0.55214606666666666</v>
      </c>
      <c r="BE72" s="209">
        <v>0.13451628249999997</v>
      </c>
    </row>
    <row r="73" spans="1:74" x14ac:dyDescent="0.25">
      <c r="M73" s="128"/>
      <c r="N73" s="128"/>
      <c r="O73" s="128"/>
      <c r="P73" s="128"/>
      <c r="Q73" s="128"/>
    </row>
  </sheetData>
  <sheetProtection algorithmName="SHA-512" hashValue="iR2VXN3GcqOpTIH//ZylDszg4baT/RBSkVIOhsQ79SrzYMhKVsXg3selbXUCFTiJtBRWoh4hfev+O9Blumna8w==" saltValue="WXj0aYwVvvow1+5FHUjLaA==" spinCount="100000" sheet="1" selectLockedCells="1"/>
  <mergeCells count="28">
    <mergeCell ref="E39:F39"/>
    <mergeCell ref="J39:K39"/>
    <mergeCell ref="E41:F41"/>
    <mergeCell ref="A44:J45"/>
    <mergeCell ref="A47:F48"/>
    <mergeCell ref="G47:I47"/>
    <mergeCell ref="J47:K47"/>
    <mergeCell ref="A22:B22"/>
    <mergeCell ref="C22:K22"/>
    <mergeCell ref="D25:J25"/>
    <mergeCell ref="O26:S28"/>
    <mergeCell ref="G29:K35"/>
    <mergeCell ref="N16:V23"/>
    <mergeCell ref="I37:K37"/>
    <mergeCell ref="C9:E9"/>
    <mergeCell ref="I9:K9"/>
    <mergeCell ref="C14:E14"/>
    <mergeCell ref="I14:K14"/>
    <mergeCell ref="C16:E16"/>
    <mergeCell ref="C17:E17"/>
    <mergeCell ref="C20:E20"/>
    <mergeCell ref="I20:K20"/>
    <mergeCell ref="A1:L1"/>
    <mergeCell ref="A2:L2"/>
    <mergeCell ref="D3:I3"/>
    <mergeCell ref="A4:L4"/>
    <mergeCell ref="C7:E7"/>
    <mergeCell ref="I7:K7"/>
  </mergeCells>
  <dataValidations count="8">
    <dataValidation type="list" allowBlank="1" showInputMessage="1" showErrorMessage="1" sqref="K44" xr:uid="{34F3B136-3F44-42DD-9BAD-ADF4BE9E7233}">
      <formula1>"No, Yes"</formula1>
    </dataValidation>
    <dataValidation type="textLength" operator="lessThan" allowBlank="1" showErrorMessage="1" promptTitle="Error" prompt="Please limit description to 500 characters." sqref="C22:K22" xr:uid="{17257D2B-7DF2-42BD-A7FF-4968C4F8369E}">
      <formula1>2000</formula1>
    </dataValidation>
    <dataValidation type="list" showInputMessage="1" showErrorMessage="1" error="Cell may not be left blank." sqref="I16" xr:uid="{24043447-2564-4353-B2BA-E23B7A0A0E72}">
      <formula1>"BE,DA,SL,TO,WE"</formula1>
    </dataValidation>
    <dataValidation type="whole" operator="greaterThan" allowBlank="1" showInputMessage="1" showErrorMessage="1" error="Enter a whole number only - no text." sqref="E36" xr:uid="{CE7474F9-52AE-4BE0-BDA8-8B7BAE1A3580}">
      <formula1>0</formula1>
    </dataValidation>
    <dataValidation type="decimal" operator="greaterThan" allowBlank="1" showInputMessage="1" showErrorMessage="1" error="VHT value must be greater than zero, and should not contain any non-numeric characters." sqref="E30" xr:uid="{73A518B1-E373-4201-9B7C-B8C7E99AD4B0}">
      <formula1>0</formula1>
    </dataValidation>
    <dataValidation type="decimal" operator="lessThanOrEqual" allowBlank="1" showInputMessage="1" showErrorMessage="1" errorTitle="Warning:" error="Bicycle trip length should be less than 10 miles." sqref="K57" xr:uid="{197A62A8-4001-435E-90DE-544EDE408B85}">
      <formula1>10</formula1>
    </dataValidation>
    <dataValidation type="whole" operator="lessThan" allowBlank="1" showErrorMessage="1" error="The number of days in a year may not exceed 365.  The number of annual working days is typically 250." sqref="E27" xr:uid="{809E1A4F-5948-42FB-B892-BFA2078E3E76}">
      <formula1>366</formula1>
    </dataValidation>
    <dataValidation type="whole" operator="lessThan" allowBlank="1" showInputMessage="1" showErrorMessage="1" sqref="J53:J54" xr:uid="{ABE77054-C6B6-41D9-9AC1-47F19225B1EC}">
      <formula1>366</formula1>
    </dataValidation>
  </dataValidations>
  <hyperlinks>
    <hyperlink ref="I9" r:id="rId1" display="kip@wfrc.org" xr:uid="{92FB9D3F-9924-4F66-B0CC-41AE50875786}"/>
  </hyperlinks>
  <pageMargins left="0.75" right="0.75" top="1" bottom="1" header="0.5" footer="0.5"/>
  <pageSetup scale="74" orientation="portrait" r:id="rId2"/>
  <headerFooter alignWithMargins="0"/>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0000"/>
    <pageSetUpPr fitToPage="1"/>
  </sheetPr>
  <dimension ref="A1:BV73"/>
  <sheetViews>
    <sheetView showGridLines="0" topLeftCell="A3" zoomScaleNormal="100" workbookViewId="0">
      <selection activeCell="B3" sqref="B3"/>
    </sheetView>
  </sheetViews>
  <sheetFormatPr defaultRowHeight="12.6" x14ac:dyDescent="0.25"/>
  <cols>
    <col min="2" max="2" width="12" customWidth="1"/>
    <col min="4" max="4" width="11" customWidth="1"/>
    <col min="5" max="5" width="13.44140625" customWidth="1"/>
    <col min="6" max="6" width="11.6640625" customWidth="1"/>
    <col min="7" max="8" width="10" customWidth="1"/>
    <col min="9" max="9" width="11.5546875" customWidth="1"/>
    <col min="11" max="11" width="9.5546875" bestFit="1" customWidth="1"/>
    <col min="13" max="13" width="12.6640625" bestFit="1" customWidth="1"/>
    <col min="14" max="15" width="10.44140625" bestFit="1" customWidth="1"/>
    <col min="16" max="16" width="8.6640625" customWidth="1"/>
    <col min="17" max="17" width="16" bestFit="1" customWidth="1"/>
    <col min="18" max="18" width="7.109375" bestFit="1" customWidth="1"/>
    <col min="19" max="19" width="7.5546875" bestFit="1" customWidth="1"/>
    <col min="20" max="20" width="5.33203125" bestFit="1" customWidth="1"/>
    <col min="21" max="21" width="12.109375" bestFit="1" customWidth="1"/>
    <col min="22" max="22" width="19.109375" bestFit="1" customWidth="1"/>
    <col min="23" max="23" width="13.6640625" bestFit="1" customWidth="1"/>
    <col min="24" max="24" width="11.6640625" bestFit="1" customWidth="1"/>
    <col min="25" max="25" width="6.33203125" bestFit="1" customWidth="1"/>
    <col min="26" max="26" width="9.6640625" bestFit="1" customWidth="1"/>
    <col min="27" max="27" width="6.88671875" bestFit="1" customWidth="1"/>
    <col min="28" max="28" width="11.109375" bestFit="1" customWidth="1"/>
    <col min="29" max="29" width="20.5546875" bestFit="1" customWidth="1"/>
    <col min="30" max="30" width="11.88671875" bestFit="1" customWidth="1"/>
    <col min="31" max="32" width="12" customWidth="1"/>
    <col min="33" max="57" width="14.109375" customWidth="1"/>
    <col min="58" max="58" width="7.88671875" bestFit="1" customWidth="1"/>
    <col min="72" max="72" width="11" customWidth="1"/>
  </cols>
  <sheetData>
    <row r="1" spans="1:22" ht="18" thickTop="1" x14ac:dyDescent="0.3">
      <c r="A1" s="537" t="str">
        <f>CONCATENATE("CMAQ Emissions Analysis Form (",I18-5,"-",I18," TIP)")</f>
        <v>CMAQ Emissions Analysis Form (2023-2028 TIP)</v>
      </c>
      <c r="B1" s="538"/>
      <c r="C1" s="538"/>
      <c r="D1" s="538"/>
      <c r="E1" s="538"/>
      <c r="F1" s="538"/>
      <c r="G1" s="538"/>
      <c r="H1" s="538"/>
      <c r="I1" s="538"/>
      <c r="J1" s="538"/>
      <c r="K1" s="538"/>
      <c r="L1" s="539"/>
    </row>
    <row r="2" spans="1:22" ht="16.2" thickBot="1" x14ac:dyDescent="0.35">
      <c r="A2" s="540" t="s">
        <v>70</v>
      </c>
      <c r="B2" s="541"/>
      <c r="C2" s="541"/>
      <c r="D2" s="541"/>
      <c r="E2" s="541"/>
      <c r="F2" s="541"/>
      <c r="G2" s="541"/>
      <c r="H2" s="541"/>
      <c r="I2" s="541"/>
      <c r="J2" s="541"/>
      <c r="K2" s="541"/>
      <c r="L2" s="542"/>
    </row>
    <row r="3" spans="1:22" ht="13.8" thickTop="1" x14ac:dyDescent="0.25">
      <c r="A3" s="28"/>
      <c r="B3" s="29"/>
      <c r="C3" s="29"/>
      <c r="D3" s="513" t="s">
        <v>89</v>
      </c>
      <c r="E3" s="513"/>
      <c r="F3" s="513"/>
      <c r="G3" s="513"/>
      <c r="H3" s="513"/>
      <c r="I3" s="513"/>
      <c r="J3" s="29"/>
      <c r="K3" s="29"/>
      <c r="L3" s="29"/>
    </row>
    <row r="4" spans="1:22" ht="18" x14ac:dyDescent="0.35">
      <c r="A4" s="546" t="s">
        <v>237</v>
      </c>
      <c r="B4" s="547"/>
      <c r="C4" s="547"/>
      <c r="D4" s="547"/>
      <c r="E4" s="547"/>
      <c r="F4" s="547"/>
      <c r="G4" s="547"/>
      <c r="H4" s="547"/>
      <c r="I4" s="547"/>
      <c r="J4" s="547"/>
      <c r="K4" s="547"/>
      <c r="L4" s="548"/>
    </row>
    <row r="5" spans="1:22" ht="13.8" thickBot="1" x14ac:dyDescent="0.3">
      <c r="A5" s="30" t="s">
        <v>30</v>
      </c>
      <c r="B5" s="28"/>
      <c r="C5" s="28"/>
      <c r="D5" s="28"/>
      <c r="E5" s="28"/>
      <c r="F5" s="28"/>
      <c r="G5" s="28"/>
      <c r="H5" s="28"/>
      <c r="I5" s="28"/>
      <c r="J5" s="28"/>
      <c r="K5" s="28"/>
      <c r="L5" s="28"/>
    </row>
    <row r="6" spans="1:22" ht="13.2" x14ac:dyDescent="0.25">
      <c r="A6" s="31"/>
      <c r="B6" s="32"/>
      <c r="C6" s="32"/>
      <c r="D6" s="32"/>
      <c r="E6" s="32"/>
      <c r="F6" s="32"/>
      <c r="G6" s="32"/>
      <c r="H6" s="32"/>
      <c r="I6" s="32"/>
      <c r="J6" s="32"/>
      <c r="K6" s="32"/>
      <c r="L6" s="33"/>
    </row>
    <row r="7" spans="1:22" ht="13.2" x14ac:dyDescent="0.25">
      <c r="A7" s="34" t="s">
        <v>104</v>
      </c>
      <c r="B7" s="35"/>
      <c r="C7" s="543" t="s">
        <v>205</v>
      </c>
      <c r="D7" s="544"/>
      <c r="E7" s="545"/>
      <c r="F7" s="35"/>
      <c r="G7" s="35" t="s">
        <v>6</v>
      </c>
      <c r="H7" s="35"/>
      <c r="I7" s="549" t="s">
        <v>207</v>
      </c>
      <c r="J7" s="550"/>
      <c r="K7" s="551"/>
      <c r="L7" s="36"/>
    </row>
    <row r="8" spans="1:22" ht="13.2" x14ac:dyDescent="0.25">
      <c r="A8" s="34"/>
      <c r="B8" s="35"/>
      <c r="C8" s="35"/>
      <c r="D8" s="35"/>
      <c r="E8" s="35"/>
      <c r="F8" s="35"/>
      <c r="G8" s="35"/>
      <c r="H8" s="35"/>
      <c r="I8" s="35"/>
      <c r="J8" s="35"/>
      <c r="K8" s="35"/>
      <c r="L8" s="36"/>
    </row>
    <row r="9" spans="1:22" ht="13.2" x14ac:dyDescent="0.25">
      <c r="A9" s="34" t="s">
        <v>436</v>
      </c>
      <c r="B9" s="35"/>
      <c r="C9" s="543" t="s">
        <v>206</v>
      </c>
      <c r="D9" s="544"/>
      <c r="E9" s="545"/>
      <c r="F9" s="35"/>
      <c r="G9" s="35" t="s">
        <v>7</v>
      </c>
      <c r="H9" s="35"/>
      <c r="I9" s="552" t="s">
        <v>208</v>
      </c>
      <c r="J9" s="592"/>
      <c r="K9" s="593"/>
      <c r="L9" s="36"/>
    </row>
    <row r="10" spans="1:22" ht="13.8" thickBot="1" x14ac:dyDescent="0.3">
      <c r="A10" s="427" t="s">
        <v>428</v>
      </c>
      <c r="B10" s="38"/>
      <c r="C10" s="38"/>
      <c r="D10" s="38"/>
      <c r="E10" s="38"/>
      <c r="F10" s="38"/>
      <c r="G10" s="38"/>
      <c r="H10" s="38"/>
      <c r="I10" s="38"/>
      <c r="J10" s="38"/>
      <c r="K10" s="38"/>
      <c r="L10" s="39"/>
    </row>
    <row r="11" spans="1:22" ht="13.2" x14ac:dyDescent="0.25">
      <c r="A11" s="28"/>
      <c r="B11" s="28"/>
      <c r="C11" s="28"/>
      <c r="D11" s="28"/>
      <c r="E11" s="28"/>
      <c r="F11" s="28"/>
      <c r="G11" s="28"/>
      <c r="H11" s="28"/>
      <c r="I11" s="28"/>
      <c r="J11" s="28"/>
      <c r="K11" s="28"/>
      <c r="L11" s="28"/>
    </row>
    <row r="12" spans="1:22" ht="13.8" thickBot="1" x14ac:dyDescent="0.3">
      <c r="A12" s="30" t="s">
        <v>31</v>
      </c>
      <c r="B12" s="28"/>
      <c r="C12" s="28"/>
      <c r="D12" s="28"/>
      <c r="E12" s="28"/>
      <c r="F12" s="28"/>
      <c r="G12" s="28"/>
      <c r="H12" s="28"/>
      <c r="I12" s="28"/>
      <c r="J12" s="28"/>
      <c r="K12" s="28"/>
      <c r="L12" s="28"/>
    </row>
    <row r="13" spans="1:22" ht="13.2" x14ac:dyDescent="0.25">
      <c r="A13" s="31"/>
      <c r="B13" s="32"/>
      <c r="C13" s="32"/>
      <c r="D13" s="32"/>
      <c r="E13" s="32"/>
      <c r="F13" s="32"/>
      <c r="G13" s="32"/>
      <c r="H13" s="32"/>
      <c r="I13" s="32"/>
      <c r="J13" s="32"/>
      <c r="K13" s="32"/>
      <c r="L13" s="33"/>
    </row>
    <row r="14" spans="1:22" ht="13.2" x14ac:dyDescent="0.25">
      <c r="A14" s="34" t="s">
        <v>32</v>
      </c>
      <c r="B14" s="35"/>
      <c r="C14" s="517" t="s">
        <v>136</v>
      </c>
      <c r="D14" s="518"/>
      <c r="E14" s="519"/>
      <c r="F14" s="35"/>
      <c r="G14" s="35" t="s">
        <v>39</v>
      </c>
      <c r="H14" s="28"/>
      <c r="I14" s="543" t="s">
        <v>209</v>
      </c>
      <c r="J14" s="544"/>
      <c r="K14" s="545"/>
      <c r="L14" s="36"/>
    </row>
    <row r="15" spans="1:22" ht="13.2" x14ac:dyDescent="0.25">
      <c r="A15" s="34"/>
      <c r="B15" s="35"/>
      <c r="C15" s="35"/>
      <c r="D15" s="35"/>
      <c r="E15" s="35"/>
      <c r="F15" s="35"/>
      <c r="G15" s="28"/>
      <c r="H15" s="28"/>
      <c r="I15" s="28"/>
      <c r="J15" s="28"/>
      <c r="K15" s="28"/>
      <c r="L15" s="36"/>
    </row>
    <row r="16" spans="1:22" ht="12.75" customHeight="1" x14ac:dyDescent="0.25">
      <c r="A16" s="34" t="s">
        <v>38</v>
      </c>
      <c r="B16" s="40" t="s">
        <v>69</v>
      </c>
      <c r="C16" s="543" t="s">
        <v>210</v>
      </c>
      <c r="D16" s="544"/>
      <c r="E16" s="545"/>
      <c r="F16" s="28"/>
      <c r="G16" s="35" t="s">
        <v>0</v>
      </c>
      <c r="H16" s="35"/>
      <c r="I16" s="41" t="s">
        <v>103</v>
      </c>
      <c r="J16" s="42"/>
      <c r="K16" s="35"/>
      <c r="L16" s="36"/>
      <c r="N16" s="553" t="s">
        <v>440</v>
      </c>
      <c r="O16" s="554"/>
      <c r="P16" s="554"/>
      <c r="Q16" s="554"/>
      <c r="R16" s="554"/>
      <c r="S16" s="554"/>
      <c r="T16" s="554"/>
      <c r="U16" s="554"/>
      <c r="V16" s="555"/>
    </row>
    <row r="17" spans="1:22" ht="13.2" x14ac:dyDescent="0.25">
      <c r="A17" s="34"/>
      <c r="B17" s="40" t="s">
        <v>41</v>
      </c>
      <c r="C17" s="543" t="s">
        <v>211</v>
      </c>
      <c r="D17" s="544"/>
      <c r="E17" s="545"/>
      <c r="F17" s="35"/>
      <c r="G17" s="35"/>
      <c r="H17" s="35"/>
      <c r="I17" s="35"/>
      <c r="J17" s="35"/>
      <c r="K17" s="35"/>
      <c r="L17" s="36"/>
      <c r="N17" s="556"/>
      <c r="O17" s="557"/>
      <c r="P17" s="557"/>
      <c r="Q17" s="557"/>
      <c r="R17" s="557"/>
      <c r="S17" s="557"/>
      <c r="T17" s="557"/>
      <c r="U17" s="557"/>
      <c r="V17" s="558"/>
    </row>
    <row r="18" spans="1:22" ht="13.2" x14ac:dyDescent="0.25">
      <c r="A18" s="34"/>
      <c r="B18" s="40" t="s">
        <v>42</v>
      </c>
      <c r="C18" s="543" t="s">
        <v>212</v>
      </c>
      <c r="D18" s="544"/>
      <c r="E18" s="545"/>
      <c r="F18" s="35"/>
      <c r="G18" s="35" t="s">
        <v>33</v>
      </c>
      <c r="H18" s="35"/>
      <c r="I18" s="43">
        <f>Funding_Year</f>
        <v>2028</v>
      </c>
      <c r="J18" s="35"/>
      <c r="K18" s="35"/>
      <c r="L18" s="36"/>
      <c r="N18" s="556"/>
      <c r="O18" s="557"/>
      <c r="P18" s="557"/>
      <c r="Q18" s="557"/>
      <c r="R18" s="557"/>
      <c r="S18" s="557"/>
      <c r="T18" s="557"/>
      <c r="U18" s="557"/>
      <c r="V18" s="558"/>
    </row>
    <row r="19" spans="1:22" ht="13.2" x14ac:dyDescent="0.25">
      <c r="A19" s="34"/>
      <c r="B19" s="44"/>
      <c r="C19" s="35"/>
      <c r="D19" s="35"/>
      <c r="E19" s="35"/>
      <c r="F19" s="35"/>
      <c r="G19" s="35"/>
      <c r="H19" s="35"/>
      <c r="I19" s="35"/>
      <c r="J19" s="35"/>
      <c r="K19" s="35"/>
      <c r="L19" s="36"/>
      <c r="N19" s="556"/>
      <c r="O19" s="557"/>
      <c r="P19" s="557"/>
      <c r="Q19" s="557"/>
      <c r="R19" s="557"/>
      <c r="S19" s="557"/>
      <c r="T19" s="557"/>
      <c r="U19" s="557"/>
      <c r="V19" s="558"/>
    </row>
    <row r="20" spans="1:22" ht="13.2" x14ac:dyDescent="0.25">
      <c r="A20" s="34" t="s">
        <v>77</v>
      </c>
      <c r="B20" s="44"/>
      <c r="C20" s="517" t="str">
        <f>C7&amp;" - "&amp;C14&amp;"-"&amp;I16</f>
        <v>Your Agency - Bus Service Subsidy-SL</v>
      </c>
      <c r="D20" s="518"/>
      <c r="E20" s="519"/>
      <c r="F20" s="35"/>
      <c r="G20" s="35" t="s">
        <v>76</v>
      </c>
      <c r="H20" s="35"/>
      <c r="I20" s="517" t="str">
        <f>IF(I16="SL","Salt Lake",IF(I16="DA","Ogden-Layton",IF(I16="WE","Ogden-Layton","")))</f>
        <v>Salt Lake</v>
      </c>
      <c r="J20" s="518"/>
      <c r="K20" s="519"/>
      <c r="L20" s="36"/>
      <c r="N20" s="556"/>
      <c r="O20" s="557"/>
      <c r="P20" s="557"/>
      <c r="Q20" s="557"/>
      <c r="R20" s="557"/>
      <c r="S20" s="557"/>
      <c r="T20" s="557"/>
      <c r="U20" s="557"/>
      <c r="V20" s="558"/>
    </row>
    <row r="21" spans="1:22" ht="13.2" x14ac:dyDescent="0.25">
      <c r="A21" s="34"/>
      <c r="B21" s="35"/>
      <c r="C21" s="35"/>
      <c r="D21" s="35"/>
      <c r="E21" s="35"/>
      <c r="F21" s="35"/>
      <c r="G21" s="35"/>
      <c r="H21" s="35"/>
      <c r="I21" s="35"/>
      <c r="J21" s="35"/>
      <c r="K21" s="35"/>
      <c r="L21" s="36"/>
      <c r="N21" s="556"/>
      <c r="O21" s="557"/>
      <c r="P21" s="557"/>
      <c r="Q21" s="557"/>
      <c r="R21" s="557"/>
      <c r="S21" s="557"/>
      <c r="T21" s="557"/>
      <c r="U21" s="557"/>
      <c r="V21" s="558"/>
    </row>
    <row r="22" spans="1:22" ht="111.6" customHeight="1" x14ac:dyDescent="0.25">
      <c r="A22" s="509" t="s">
        <v>215</v>
      </c>
      <c r="B22" s="510"/>
      <c r="C22" s="520" t="s">
        <v>238</v>
      </c>
      <c r="D22" s="521"/>
      <c r="E22" s="521"/>
      <c r="F22" s="521"/>
      <c r="G22" s="521"/>
      <c r="H22" s="521"/>
      <c r="I22" s="521"/>
      <c r="J22" s="521"/>
      <c r="K22" s="522"/>
      <c r="L22" s="45"/>
      <c r="N22" s="556"/>
      <c r="O22" s="557"/>
      <c r="P22" s="557"/>
      <c r="Q22" s="557"/>
      <c r="R22" s="557"/>
      <c r="S22" s="557"/>
      <c r="T22" s="557"/>
      <c r="U22" s="557"/>
      <c r="V22" s="558"/>
    </row>
    <row r="23" spans="1:22" ht="13.8" thickBot="1" x14ac:dyDescent="0.3">
      <c r="A23" s="37"/>
      <c r="B23" s="38"/>
      <c r="C23" s="38"/>
      <c r="D23" s="38"/>
      <c r="E23" s="38"/>
      <c r="F23" s="38"/>
      <c r="G23" s="38"/>
      <c r="H23" s="38"/>
      <c r="I23" s="38"/>
      <c r="J23" s="38"/>
      <c r="K23" s="38"/>
      <c r="L23" s="39"/>
      <c r="N23" s="559"/>
      <c r="O23" s="560"/>
      <c r="P23" s="560"/>
      <c r="Q23" s="560"/>
      <c r="R23" s="560"/>
      <c r="S23" s="560"/>
      <c r="T23" s="560"/>
      <c r="U23" s="560"/>
      <c r="V23" s="561"/>
    </row>
    <row r="24" spans="1:22" ht="13.8" thickBot="1" x14ac:dyDescent="0.3">
      <c r="A24" s="28"/>
      <c r="B24" s="28"/>
      <c r="C24" s="28"/>
      <c r="D24" s="28"/>
      <c r="E24" s="28"/>
      <c r="F24" s="28"/>
      <c r="G24" s="28"/>
      <c r="H24" s="28"/>
      <c r="I24" s="28"/>
      <c r="J24" s="28"/>
      <c r="K24" s="28"/>
      <c r="L24" s="28"/>
    </row>
    <row r="25" spans="1:22" ht="27.6" customHeight="1" thickTop="1" thickBot="1" x14ac:dyDescent="0.35">
      <c r="A25" s="30" t="s">
        <v>432</v>
      </c>
      <c r="B25" s="28"/>
      <c r="C25" s="594" t="s">
        <v>228</v>
      </c>
      <c r="D25" s="524"/>
      <c r="E25" s="524"/>
      <c r="F25" s="524"/>
      <c r="G25" s="524"/>
      <c r="H25" s="524"/>
      <c r="I25" s="524"/>
      <c r="J25" s="524"/>
      <c r="K25" s="525"/>
      <c r="L25" s="28"/>
    </row>
    <row r="26" spans="1:22" ht="13.2" x14ac:dyDescent="0.25">
      <c r="A26" s="31"/>
      <c r="B26" s="32"/>
      <c r="C26" s="32"/>
      <c r="D26" s="32"/>
      <c r="E26" s="32"/>
      <c r="F26" s="32"/>
      <c r="G26" s="32"/>
      <c r="H26" s="32"/>
      <c r="I26" s="32"/>
      <c r="J26" s="32"/>
      <c r="K26" s="32"/>
      <c r="L26" s="33"/>
      <c r="O26" s="536"/>
      <c r="P26" s="536"/>
      <c r="Q26" s="536"/>
      <c r="R26" s="536"/>
      <c r="S26" s="536"/>
    </row>
    <row r="27" spans="1:22" ht="13.2" x14ac:dyDescent="0.25">
      <c r="A27" s="34" t="s">
        <v>8</v>
      </c>
      <c r="B27" s="35"/>
      <c r="C27" s="35"/>
      <c r="D27" s="35"/>
      <c r="E27" s="41">
        <v>250</v>
      </c>
      <c r="F27" s="35"/>
      <c r="G27" s="78" t="s">
        <v>165</v>
      </c>
      <c r="H27" s="35"/>
      <c r="I27" s="116"/>
      <c r="J27" s="116"/>
      <c r="K27" s="94">
        <v>999</v>
      </c>
      <c r="L27" s="36"/>
      <c r="O27" s="536"/>
      <c r="P27" s="536"/>
      <c r="Q27" s="536"/>
      <c r="R27" s="536"/>
      <c r="S27" s="536"/>
    </row>
    <row r="28" spans="1:22" ht="12.75" customHeight="1" x14ac:dyDescent="0.25">
      <c r="A28" s="46" t="s">
        <v>44</v>
      </c>
      <c r="B28" s="35"/>
      <c r="C28" s="35"/>
      <c r="D28" s="35"/>
      <c r="E28" s="35"/>
      <c r="F28" s="35"/>
      <c r="G28" s="89" t="s">
        <v>132</v>
      </c>
      <c r="H28" s="35"/>
      <c r="I28" s="82"/>
      <c r="J28" s="82"/>
      <c r="K28" s="82"/>
      <c r="L28" s="36"/>
      <c r="O28" s="536"/>
      <c r="P28" s="536"/>
      <c r="Q28" s="536"/>
      <c r="R28" s="536"/>
      <c r="S28" s="536"/>
    </row>
    <row r="29" spans="1:22" ht="13.2" x14ac:dyDescent="0.25">
      <c r="A29" s="46"/>
      <c r="B29" s="35"/>
      <c r="C29" s="35"/>
      <c r="D29" s="35"/>
      <c r="E29" s="35"/>
      <c r="F29" s="35"/>
      <c r="G29" s="42"/>
      <c r="H29" s="35"/>
      <c r="I29" s="82"/>
      <c r="J29" s="82"/>
      <c r="K29" s="82"/>
      <c r="L29" s="36"/>
    </row>
    <row r="30" spans="1:22" ht="12.6" customHeight="1" x14ac:dyDescent="0.25">
      <c r="A30" s="34" t="s">
        <v>34</v>
      </c>
      <c r="B30" s="35"/>
      <c r="C30" s="35"/>
      <c r="D30" s="35"/>
      <c r="E30" s="41">
        <v>1.2</v>
      </c>
      <c r="F30" s="35"/>
      <c r="G30" s="35" t="s">
        <v>128</v>
      </c>
      <c r="H30" s="82"/>
      <c r="I30" s="82"/>
      <c r="J30" s="82"/>
      <c r="K30" s="41">
        <v>7.5</v>
      </c>
      <c r="L30" s="36"/>
    </row>
    <row r="31" spans="1:22" ht="12.6" customHeight="1" x14ac:dyDescent="0.25">
      <c r="A31" s="46" t="s">
        <v>35</v>
      </c>
      <c r="B31" s="35"/>
      <c r="C31" s="35"/>
      <c r="D31" s="35"/>
      <c r="E31" s="74"/>
      <c r="F31" s="35"/>
      <c r="G31" s="42" t="s">
        <v>214</v>
      </c>
      <c r="H31" s="82"/>
      <c r="I31" s="82"/>
      <c r="J31" s="82"/>
      <c r="K31" s="82"/>
      <c r="L31" s="36"/>
    </row>
    <row r="32" spans="1:22" ht="13.2" x14ac:dyDescent="0.25">
      <c r="A32" s="34"/>
      <c r="B32" s="35"/>
      <c r="C32" s="35"/>
      <c r="D32" s="35"/>
      <c r="E32" s="35"/>
      <c r="F32" s="35"/>
      <c r="G32" s="35"/>
      <c r="H32" s="35"/>
      <c r="I32" s="35"/>
      <c r="J32" s="35"/>
      <c r="K32" s="35"/>
      <c r="L32" s="36"/>
    </row>
    <row r="33" spans="1:12" ht="13.2" x14ac:dyDescent="0.25">
      <c r="A33" s="34" t="s">
        <v>36</v>
      </c>
      <c r="B33" s="35"/>
      <c r="C33" s="35"/>
      <c r="D33" s="35"/>
      <c r="E33" s="49" t="s">
        <v>29</v>
      </c>
      <c r="F33" s="35"/>
      <c r="G33" s="35" t="s">
        <v>130</v>
      </c>
      <c r="H33" s="35"/>
      <c r="I33" s="35"/>
      <c r="J33" s="35"/>
      <c r="K33" s="94">
        <v>999</v>
      </c>
      <c r="L33" s="36"/>
    </row>
    <row r="34" spans="1:12" ht="13.2" x14ac:dyDescent="0.25">
      <c r="A34" s="46" t="s">
        <v>53</v>
      </c>
      <c r="B34" s="35"/>
      <c r="C34" s="35"/>
      <c r="D34" s="35"/>
      <c r="E34" s="35"/>
      <c r="F34" s="35"/>
      <c r="G34" s="42" t="s">
        <v>131</v>
      </c>
      <c r="H34" s="35"/>
      <c r="I34" s="35"/>
      <c r="J34" s="35"/>
      <c r="K34" s="35"/>
      <c r="L34" s="36"/>
    </row>
    <row r="35" spans="1:12" ht="13.2" x14ac:dyDescent="0.25">
      <c r="A35" s="34"/>
      <c r="B35" s="35"/>
      <c r="C35" s="35"/>
      <c r="D35" s="35"/>
      <c r="E35" s="35"/>
      <c r="F35" s="35"/>
      <c r="G35" s="35"/>
      <c r="H35" s="35"/>
      <c r="I35" s="35"/>
      <c r="J35" s="35"/>
      <c r="K35" s="35"/>
      <c r="L35" s="36"/>
    </row>
    <row r="36" spans="1:12" ht="13.2" x14ac:dyDescent="0.25">
      <c r="A36" s="34" t="s">
        <v>371</v>
      </c>
      <c r="B36" s="35"/>
      <c r="C36" s="35"/>
      <c r="D36" s="35"/>
      <c r="E36" s="41">
        <v>3</v>
      </c>
      <c r="F36" s="35"/>
      <c r="G36" s="595" t="s">
        <v>226</v>
      </c>
      <c r="H36" s="595"/>
      <c r="I36" s="595"/>
      <c r="J36" s="130"/>
      <c r="K36" s="131">
        <f>D69</f>
        <v>4276.5410958904104</v>
      </c>
      <c r="L36" s="132"/>
    </row>
    <row r="37" spans="1:12" ht="13.2" x14ac:dyDescent="0.25">
      <c r="A37" s="46" t="s">
        <v>376</v>
      </c>
      <c r="B37" s="35"/>
      <c r="C37" s="35"/>
      <c r="D37" s="35"/>
      <c r="E37" s="35"/>
      <c r="F37" s="35"/>
      <c r="G37" s="595"/>
      <c r="H37" s="595"/>
      <c r="I37" s="595"/>
      <c r="J37" s="130"/>
      <c r="K37" s="130"/>
      <c r="L37" s="132"/>
    </row>
    <row r="38" spans="1:12" ht="13.2" x14ac:dyDescent="0.25">
      <c r="A38" s="34"/>
      <c r="B38" s="35"/>
      <c r="C38" s="35"/>
      <c r="D38" s="35"/>
      <c r="E38" s="35"/>
      <c r="F38" s="35"/>
      <c r="G38" s="133" t="s">
        <v>227</v>
      </c>
      <c r="H38" s="130"/>
      <c r="I38" s="130"/>
      <c r="J38" s="130"/>
      <c r="K38" s="130"/>
      <c r="L38" s="132"/>
    </row>
    <row r="39" spans="1:12" ht="13.2" x14ac:dyDescent="0.25">
      <c r="A39" s="34" t="s">
        <v>37</v>
      </c>
      <c r="B39" s="35"/>
      <c r="C39" s="35"/>
      <c r="D39" s="35"/>
      <c r="E39" s="511">
        <v>444444</v>
      </c>
      <c r="F39" s="512"/>
      <c r="G39" s="35"/>
      <c r="H39" s="428" t="s">
        <v>429</v>
      </c>
      <c r="I39" s="428"/>
      <c r="J39" s="511">
        <f>0.0677*E39/0.936</f>
        <v>32146.216666666664</v>
      </c>
      <c r="K39" s="512"/>
      <c r="L39" s="36"/>
    </row>
    <row r="40" spans="1:12" ht="13.2" x14ac:dyDescent="0.25">
      <c r="A40" s="230"/>
      <c r="B40" s="231"/>
      <c r="C40" s="231"/>
      <c r="D40" s="231"/>
      <c r="E40" s="231"/>
      <c r="F40" s="231"/>
      <c r="G40" s="231"/>
      <c r="H40" s="463" t="s">
        <v>447</v>
      </c>
      <c r="I40" s="231"/>
      <c r="J40" s="231"/>
      <c r="K40" s="231"/>
      <c r="L40" s="430"/>
    </row>
    <row r="41" spans="1:12" ht="13.2" x14ac:dyDescent="0.25">
      <c r="A41" s="34" t="s">
        <v>430</v>
      </c>
      <c r="B41" s="35"/>
      <c r="C41" s="35"/>
      <c r="D41" s="35"/>
      <c r="E41" s="562">
        <f>E39+J39</f>
        <v>476590.21666666667</v>
      </c>
      <c r="F41" s="563"/>
      <c r="G41" s="35"/>
      <c r="H41" s="35"/>
      <c r="I41" s="35"/>
      <c r="J41" s="35"/>
      <c r="K41" s="35"/>
      <c r="L41" s="36"/>
    </row>
    <row r="42" spans="1:12" ht="13.2" x14ac:dyDescent="0.25">
      <c r="A42" s="429" t="s">
        <v>81</v>
      </c>
      <c r="B42" s="35"/>
      <c r="C42" s="35"/>
      <c r="D42" s="35"/>
      <c r="E42" s="35"/>
      <c r="F42" s="35"/>
      <c r="G42" s="35"/>
      <c r="H42" s="35"/>
      <c r="I42" s="35"/>
      <c r="J42" s="35"/>
      <c r="K42" s="35"/>
      <c r="L42" s="36"/>
    </row>
    <row r="43" spans="1:12" ht="13.2" x14ac:dyDescent="0.25">
      <c r="A43" s="429"/>
      <c r="B43" s="35"/>
      <c r="C43" s="35"/>
      <c r="D43" s="35"/>
      <c r="E43" s="35"/>
      <c r="F43" s="35"/>
      <c r="G43" s="35"/>
      <c r="H43" s="35"/>
      <c r="I43" s="35"/>
      <c r="J43" s="35"/>
      <c r="K43" s="35"/>
      <c r="L43" s="36"/>
    </row>
    <row r="44" spans="1:12" ht="13.2" x14ac:dyDescent="0.25">
      <c r="A44" s="509" t="s">
        <v>434</v>
      </c>
      <c r="B44" s="564"/>
      <c r="C44" s="564"/>
      <c r="D44" s="564"/>
      <c r="E44" s="564"/>
      <c r="F44" s="564"/>
      <c r="G44" s="564"/>
      <c r="H44" s="564"/>
      <c r="I44" s="564"/>
      <c r="J44" s="35"/>
      <c r="K44" s="41" t="s">
        <v>431</v>
      </c>
      <c r="L44" s="36"/>
    </row>
    <row r="45" spans="1:12" ht="13.2" x14ac:dyDescent="0.25">
      <c r="A45" s="509"/>
      <c r="B45" s="564"/>
      <c r="C45" s="564"/>
      <c r="D45" s="564"/>
      <c r="E45" s="564"/>
      <c r="F45" s="564"/>
      <c r="G45" s="564"/>
      <c r="H45" s="564"/>
      <c r="I45" s="564"/>
      <c r="J45" s="35"/>
      <c r="K45" s="35"/>
      <c r="L45" s="36"/>
    </row>
    <row r="46" spans="1:12" ht="13.2" x14ac:dyDescent="0.25">
      <c r="A46" s="423"/>
      <c r="B46" s="431"/>
      <c r="C46" s="431"/>
      <c r="D46" s="431"/>
      <c r="E46" s="431"/>
      <c r="F46" s="431"/>
      <c r="G46" s="431"/>
      <c r="H46" s="431"/>
      <c r="I46" s="431"/>
      <c r="J46" s="35"/>
      <c r="K46" s="35"/>
      <c r="L46" s="36"/>
    </row>
    <row r="47" spans="1:12" ht="13.2" x14ac:dyDescent="0.25">
      <c r="A47" s="565" t="s">
        <v>448</v>
      </c>
      <c r="B47" s="566"/>
      <c r="C47" s="566"/>
      <c r="D47" s="566"/>
      <c r="E47" s="566"/>
      <c r="F47" s="566"/>
      <c r="G47" s="569" t="s">
        <v>435</v>
      </c>
      <c r="H47" s="569"/>
      <c r="I47" s="570"/>
      <c r="J47" s="511">
        <v>0</v>
      </c>
      <c r="K47" s="512"/>
      <c r="L47" s="430"/>
    </row>
    <row r="48" spans="1:12" ht="13.8" thickBot="1" x14ac:dyDescent="0.3">
      <c r="A48" s="567"/>
      <c r="B48" s="568"/>
      <c r="C48" s="568"/>
      <c r="D48" s="568"/>
      <c r="E48" s="568"/>
      <c r="F48" s="568"/>
      <c r="G48" s="434"/>
      <c r="H48" s="434"/>
      <c r="I48" s="432"/>
      <c r="J48" s="432"/>
      <c r="K48" s="432"/>
      <c r="L48" s="433"/>
    </row>
    <row r="49" spans="1:12" ht="13.2" x14ac:dyDescent="0.25">
      <c r="A49" s="28"/>
      <c r="B49" s="28"/>
      <c r="C49" s="28"/>
      <c r="D49" s="28"/>
      <c r="E49" s="28"/>
      <c r="F49" s="28"/>
      <c r="G49" s="28"/>
      <c r="H49" s="28"/>
      <c r="I49" s="28"/>
      <c r="J49" s="28"/>
      <c r="K49" s="28"/>
      <c r="L49" s="28"/>
    </row>
    <row r="50" spans="1:12" ht="13.8" thickBot="1" x14ac:dyDescent="0.3">
      <c r="A50" s="30" t="s">
        <v>63</v>
      </c>
      <c r="B50" s="28"/>
      <c r="C50" s="28"/>
      <c r="D50" s="28"/>
      <c r="E50" s="28"/>
      <c r="F50" s="28"/>
      <c r="G50" s="28"/>
      <c r="H50" s="28"/>
      <c r="I50" s="28"/>
      <c r="J50" s="28"/>
      <c r="K50" s="28"/>
      <c r="L50" s="28"/>
    </row>
    <row r="51" spans="1:12" ht="13.2" x14ac:dyDescent="0.25">
      <c r="A51" s="51"/>
      <c r="B51" s="52"/>
      <c r="C51" s="52"/>
      <c r="D51" s="52"/>
      <c r="E51" s="52"/>
      <c r="F51" s="52"/>
      <c r="G51" s="52"/>
      <c r="H51" s="52"/>
      <c r="I51" s="52"/>
      <c r="J51" s="52"/>
      <c r="K51" s="52"/>
      <c r="L51" s="53"/>
    </row>
    <row r="52" spans="1:12" ht="13.2" x14ac:dyDescent="0.25">
      <c r="A52" s="54" t="s">
        <v>66</v>
      </c>
      <c r="B52" s="55"/>
      <c r="C52" s="56" t="s">
        <v>74</v>
      </c>
      <c r="D52" s="57" t="s">
        <v>117</v>
      </c>
      <c r="E52" s="56" t="s">
        <v>67</v>
      </c>
      <c r="F52" s="55"/>
      <c r="G52" s="55" t="s">
        <v>65</v>
      </c>
      <c r="H52" s="55"/>
      <c r="I52" s="55"/>
      <c r="J52" s="56" t="s">
        <v>68</v>
      </c>
      <c r="K52" s="56" t="s">
        <v>115</v>
      </c>
      <c r="L52" s="58"/>
    </row>
    <row r="53" spans="1:12" ht="13.2" x14ac:dyDescent="0.25">
      <c r="A53" s="108" t="s">
        <v>173</v>
      </c>
      <c r="B53" s="109"/>
      <c r="C53" s="110">
        <f>S69</f>
        <v>3.6844739383561635E-2</v>
      </c>
      <c r="D53" s="113">
        <f t="shared" ref="D53:D58" si="0">C53*365</f>
        <v>13.448329874999997</v>
      </c>
      <c r="E53" s="113">
        <f t="shared" ref="E53:E58" si="1">C53*1000/453.5/2000*365</f>
        <v>1.4827265573318633E-2</v>
      </c>
      <c r="F53" s="55"/>
      <c r="G53" s="62" t="s">
        <v>80</v>
      </c>
      <c r="H53" s="55"/>
      <c r="I53" s="55"/>
      <c r="J53" s="63">
        <f>C69</f>
        <v>83.689649626035418</v>
      </c>
      <c r="K53" s="64">
        <f>J53*365</f>
        <v>30546.722113502929</v>
      </c>
      <c r="L53" s="58"/>
    </row>
    <row r="54" spans="1:12" ht="13.2" x14ac:dyDescent="0.25">
      <c r="A54" s="59" t="s">
        <v>22</v>
      </c>
      <c r="B54" s="55"/>
      <c r="C54" s="60">
        <f>O69</f>
        <v>6.9214280363013687</v>
      </c>
      <c r="D54" s="61">
        <f t="shared" si="0"/>
        <v>2526.3212332499998</v>
      </c>
      <c r="E54" s="61">
        <f t="shared" si="1"/>
        <v>2.7853596838478496</v>
      </c>
      <c r="F54" s="55"/>
      <c r="G54" s="62" t="s">
        <v>116</v>
      </c>
      <c r="H54" s="55"/>
      <c r="I54" s="55"/>
      <c r="J54" s="63">
        <f>D69</f>
        <v>4276.5410958904104</v>
      </c>
      <c r="K54" s="64">
        <f>J54*365</f>
        <v>1560937.4999999998</v>
      </c>
      <c r="L54" s="58"/>
    </row>
    <row r="55" spans="1:12" ht="13.2" x14ac:dyDescent="0.25">
      <c r="A55" s="59" t="s">
        <v>101</v>
      </c>
      <c r="B55" s="55"/>
      <c r="C55" s="60">
        <f>P69</f>
        <v>-1.6799356202054794</v>
      </c>
      <c r="D55" s="61">
        <f t="shared" si="0"/>
        <v>-613.17650137499993</v>
      </c>
      <c r="E55" s="61">
        <f t="shared" si="1"/>
        <v>-0.67604906436052925</v>
      </c>
      <c r="F55" s="55"/>
      <c r="G55" s="62" t="s">
        <v>339</v>
      </c>
      <c r="H55" s="55"/>
      <c r="I55" s="55"/>
      <c r="J55" s="220">
        <f>J53*0.218</f>
        <v>18.244343618475721</v>
      </c>
      <c r="K55" s="221">
        <f>K53*0.218</f>
        <v>6659.1854207436381</v>
      </c>
      <c r="L55" s="58"/>
    </row>
    <row r="56" spans="1:12" ht="13.2" x14ac:dyDescent="0.25">
      <c r="A56" s="59" t="s">
        <v>21</v>
      </c>
      <c r="B56" s="55"/>
      <c r="C56" s="60">
        <f>Q69</f>
        <v>0.73049445924657541</v>
      </c>
      <c r="D56" s="61">
        <f t="shared" si="0"/>
        <v>266.63047762500003</v>
      </c>
      <c r="E56" s="61">
        <f t="shared" si="1"/>
        <v>0.29396965559536936</v>
      </c>
      <c r="F56" s="55"/>
      <c r="G56" s="219" t="s">
        <v>338</v>
      </c>
      <c r="H56" s="55"/>
      <c r="I56" s="55"/>
      <c r="J56" s="55"/>
      <c r="K56" s="55"/>
      <c r="L56" s="58"/>
    </row>
    <row r="57" spans="1:12" ht="13.8" thickBot="1" x14ac:dyDescent="0.3">
      <c r="A57" s="59" t="s">
        <v>20</v>
      </c>
      <c r="B57" s="55"/>
      <c r="C57" s="60">
        <f>R69</f>
        <v>0.10472946934931505</v>
      </c>
      <c r="D57" s="61">
        <f t="shared" si="0"/>
        <v>38.226256312499991</v>
      </c>
      <c r="E57" s="61">
        <f t="shared" si="1"/>
        <v>4.2145817323594258E-2</v>
      </c>
      <c r="F57" s="55"/>
      <c r="G57" s="55"/>
      <c r="H57" s="55"/>
      <c r="I57" s="55"/>
      <c r="J57" s="55"/>
      <c r="K57" s="55"/>
      <c r="L57" s="58"/>
    </row>
    <row r="58" spans="1:12" ht="13.8" thickBot="1" x14ac:dyDescent="0.3">
      <c r="A58" s="65" t="s">
        <v>62</v>
      </c>
      <c r="B58" s="55"/>
      <c r="C58" s="66">
        <f>B69</f>
        <v>6.0767163446917793</v>
      </c>
      <c r="D58" s="67">
        <f t="shared" si="0"/>
        <v>2218.0014658124996</v>
      </c>
      <c r="E58" s="66">
        <f t="shared" si="1"/>
        <v>2.4454260924062838</v>
      </c>
      <c r="F58" s="55"/>
      <c r="G58" s="55"/>
      <c r="H58" s="55" t="s">
        <v>73</v>
      </c>
      <c r="I58" s="55"/>
      <c r="J58" s="55"/>
      <c r="K58" s="102">
        <f>E69</f>
        <v>13.9616890249583</v>
      </c>
      <c r="L58" s="58"/>
    </row>
    <row r="59" spans="1:12" ht="13.8" thickBot="1" x14ac:dyDescent="0.3">
      <c r="A59" s="68" t="s">
        <v>75</v>
      </c>
      <c r="B59" s="69"/>
      <c r="C59" s="69"/>
      <c r="D59" s="69"/>
      <c r="E59" s="69"/>
      <c r="F59" s="69"/>
      <c r="G59" s="70" t="s">
        <v>168</v>
      </c>
      <c r="H59" s="70"/>
      <c r="I59" s="69"/>
      <c r="J59" s="69"/>
      <c r="K59" s="69"/>
      <c r="L59" s="71"/>
    </row>
    <row r="66" spans="1:74" x14ac:dyDescent="0.25">
      <c r="AI66" s="194" t="str">
        <f t="shared" ref="AI66:BG66" si="2">"Rates "&amp;Funding_Year</f>
        <v>Rates 2028</v>
      </c>
      <c r="AJ66" s="194" t="str">
        <f t="shared" si="2"/>
        <v>Rates 2028</v>
      </c>
      <c r="AK66" s="194" t="str">
        <f t="shared" si="2"/>
        <v>Rates 2028</v>
      </c>
      <c r="AL66" s="194" t="str">
        <f t="shared" si="2"/>
        <v>Rates 2028</v>
      </c>
      <c r="AM66" s="194" t="str">
        <f t="shared" si="2"/>
        <v>Rates 2028</v>
      </c>
      <c r="AN66" s="202" t="str">
        <f t="shared" si="2"/>
        <v>Rates 2028</v>
      </c>
      <c r="AO66" s="202" t="str">
        <f t="shared" si="2"/>
        <v>Rates 2028</v>
      </c>
      <c r="AP66" s="202" t="str">
        <f t="shared" si="2"/>
        <v>Rates 2028</v>
      </c>
      <c r="AQ66" s="202" t="str">
        <f t="shared" si="2"/>
        <v>Rates 2028</v>
      </c>
      <c r="AR66" s="202" t="str">
        <f t="shared" si="2"/>
        <v>Rates 2028</v>
      </c>
      <c r="AS66" s="196" t="str">
        <f t="shared" si="2"/>
        <v>Rates 2028</v>
      </c>
      <c r="AT66" s="196" t="str">
        <f t="shared" si="2"/>
        <v>Rates 2028</v>
      </c>
      <c r="AU66" s="196" t="str">
        <f t="shared" si="2"/>
        <v>Rates 2028</v>
      </c>
      <c r="AV66" s="196" t="str">
        <f t="shared" si="2"/>
        <v>Rates 2028</v>
      </c>
      <c r="AW66" s="196" t="str">
        <f t="shared" si="2"/>
        <v>Rates 2028</v>
      </c>
      <c r="AX66" s="198" t="str">
        <f t="shared" si="2"/>
        <v>Rates 2028</v>
      </c>
      <c r="AY66" s="198" t="str">
        <f t="shared" si="2"/>
        <v>Rates 2028</v>
      </c>
      <c r="AZ66" s="198" t="str">
        <f t="shared" si="2"/>
        <v>Rates 2028</v>
      </c>
      <c r="BA66" s="198" t="str">
        <f t="shared" si="2"/>
        <v>Rates 2028</v>
      </c>
      <c r="BB66" s="198" t="str">
        <f t="shared" si="2"/>
        <v>Rates 2028</v>
      </c>
      <c r="BC66" s="200" t="str">
        <f t="shared" si="2"/>
        <v>Rates 2028</v>
      </c>
      <c r="BD66" s="200" t="str">
        <f t="shared" si="2"/>
        <v>Rates 2028</v>
      </c>
      <c r="BE66" s="200" t="str">
        <f t="shared" si="2"/>
        <v>Rates 2028</v>
      </c>
      <c r="BF66" s="200" t="str">
        <f t="shared" si="2"/>
        <v>Rates 2028</v>
      </c>
      <c r="BG66" s="200" t="str">
        <f t="shared" si="2"/>
        <v>Rates 2028</v>
      </c>
    </row>
    <row r="67" spans="1:74" x14ac:dyDescent="0.25">
      <c r="AH67" s="211" t="s">
        <v>282</v>
      </c>
      <c r="AI67">
        <v>2</v>
      </c>
      <c r="AJ67">
        <v>3</v>
      </c>
      <c r="AK67">
        <v>87</v>
      </c>
      <c r="AL67">
        <v>100</v>
      </c>
      <c r="AM67">
        <v>110</v>
      </c>
      <c r="AN67">
        <v>2</v>
      </c>
      <c r="AO67">
        <v>3</v>
      </c>
      <c r="AP67">
        <v>87</v>
      </c>
      <c r="AQ67" s="212">
        <v>100106107</v>
      </c>
      <c r="AR67" s="212">
        <v>110116117</v>
      </c>
      <c r="AS67">
        <v>2</v>
      </c>
      <c r="AT67">
        <v>3</v>
      </c>
      <c r="AU67">
        <v>87</v>
      </c>
      <c r="AV67">
        <v>100</v>
      </c>
      <c r="AW67">
        <v>110</v>
      </c>
      <c r="AX67">
        <v>2</v>
      </c>
      <c r="AY67">
        <v>3</v>
      </c>
      <c r="AZ67">
        <v>87</v>
      </c>
      <c r="BA67" s="212">
        <v>100106107</v>
      </c>
      <c r="BB67" s="212">
        <v>110116117</v>
      </c>
      <c r="BC67">
        <v>2</v>
      </c>
      <c r="BD67">
        <v>3</v>
      </c>
      <c r="BE67">
        <v>87</v>
      </c>
      <c r="BF67">
        <v>100</v>
      </c>
      <c r="BG67">
        <v>110</v>
      </c>
    </row>
    <row r="68" spans="1:74" s="3" customFormat="1" ht="50.4" x14ac:dyDescent="0.25">
      <c r="A68" s="9" t="s">
        <v>78</v>
      </c>
      <c r="B68" s="14" t="s">
        <v>105</v>
      </c>
      <c r="C68" s="14" t="s">
        <v>106</v>
      </c>
      <c r="D68" s="15" t="s">
        <v>79</v>
      </c>
      <c r="E68" s="14" t="s">
        <v>72</v>
      </c>
      <c r="F68" s="18" t="s">
        <v>464</v>
      </c>
      <c r="G68" s="18" t="s">
        <v>465</v>
      </c>
      <c r="H68" s="18" t="s">
        <v>466</v>
      </c>
      <c r="I68" s="18" t="s">
        <v>221</v>
      </c>
      <c r="J68" s="18" t="s">
        <v>119</v>
      </c>
      <c r="K68" s="18" t="s">
        <v>123</v>
      </c>
      <c r="L68" s="18" t="s">
        <v>120</v>
      </c>
      <c r="M68" s="18" t="s">
        <v>124</v>
      </c>
      <c r="N68" s="18" t="s">
        <v>122</v>
      </c>
      <c r="O68" s="14" t="s">
        <v>22</v>
      </c>
      <c r="P68" s="14" t="s">
        <v>204</v>
      </c>
      <c r="Q68" s="14" t="s">
        <v>21</v>
      </c>
      <c r="R68" s="14" t="s">
        <v>20</v>
      </c>
      <c r="S68" s="14" t="s">
        <v>173</v>
      </c>
      <c r="T68" s="16" t="s">
        <v>23</v>
      </c>
      <c r="U68" s="10" t="s">
        <v>8</v>
      </c>
      <c r="V68" s="10" t="s">
        <v>9</v>
      </c>
      <c r="W68" s="10" t="s">
        <v>10</v>
      </c>
      <c r="X68" s="10" t="s">
        <v>11</v>
      </c>
      <c r="Y68" s="10" t="s">
        <v>12</v>
      </c>
      <c r="Z68" s="10" t="s">
        <v>13</v>
      </c>
      <c r="AA68" s="10" t="s">
        <v>14</v>
      </c>
      <c r="AB68" s="10" t="s">
        <v>15</v>
      </c>
      <c r="AC68" s="10" t="s">
        <v>16</v>
      </c>
      <c r="AD68" s="10" t="s">
        <v>85</v>
      </c>
      <c r="AE68" s="10" t="s">
        <v>17</v>
      </c>
      <c r="AF68" s="10" t="s">
        <v>18</v>
      </c>
      <c r="AG68" s="10" t="s">
        <v>19</v>
      </c>
      <c r="AH68" s="103" t="s">
        <v>118</v>
      </c>
      <c r="AI68" s="98" t="s">
        <v>110</v>
      </c>
      <c r="AJ68" s="98" t="s">
        <v>109</v>
      </c>
      <c r="AK68" s="98" t="s">
        <v>108</v>
      </c>
      <c r="AL68" s="98" t="s">
        <v>107</v>
      </c>
      <c r="AM68" s="98" t="s">
        <v>196</v>
      </c>
      <c r="AN68" s="100" t="s">
        <v>114</v>
      </c>
      <c r="AO68" s="100" t="s">
        <v>113</v>
      </c>
      <c r="AP68" s="100" t="s">
        <v>112</v>
      </c>
      <c r="AQ68" s="100" t="s">
        <v>111</v>
      </c>
      <c r="AR68" s="100" t="s">
        <v>197</v>
      </c>
      <c r="AS68" s="99" t="s">
        <v>184</v>
      </c>
      <c r="AT68" s="99" t="s">
        <v>185</v>
      </c>
      <c r="AU68" s="99" t="s">
        <v>186</v>
      </c>
      <c r="AV68" s="99" t="s">
        <v>187</v>
      </c>
      <c r="AW68" s="99" t="s">
        <v>198</v>
      </c>
      <c r="AX68" s="101" t="s">
        <v>188</v>
      </c>
      <c r="AY68" s="101" t="s">
        <v>189</v>
      </c>
      <c r="AZ68" s="101" t="s">
        <v>190</v>
      </c>
      <c r="BA68" s="101" t="s">
        <v>191</v>
      </c>
      <c r="BB68" s="101" t="s">
        <v>199</v>
      </c>
      <c r="BC68" s="107" t="s">
        <v>192</v>
      </c>
      <c r="BD68" s="107" t="s">
        <v>193</v>
      </c>
      <c r="BE68" s="107" t="s">
        <v>194</v>
      </c>
      <c r="BF68" s="107" t="s">
        <v>195</v>
      </c>
      <c r="BG68" s="107" t="s">
        <v>200</v>
      </c>
      <c r="BH68" s="23" t="s">
        <v>0</v>
      </c>
      <c r="BI68" s="9" t="s">
        <v>76</v>
      </c>
      <c r="BJ68" s="10" t="s">
        <v>1</v>
      </c>
      <c r="BK68" s="10" t="s">
        <v>2</v>
      </c>
      <c r="BL68" s="9" t="s">
        <v>64</v>
      </c>
      <c r="BM68" s="10" t="s">
        <v>3</v>
      </c>
      <c r="BN68" s="9" t="s">
        <v>40</v>
      </c>
      <c r="BO68" s="9" t="s">
        <v>41</v>
      </c>
      <c r="BP68" s="9" t="s">
        <v>42</v>
      </c>
      <c r="BQ68" s="12" t="s">
        <v>4</v>
      </c>
      <c r="BR68" s="10" t="s">
        <v>5</v>
      </c>
      <c r="BS68" s="10" t="s">
        <v>6</v>
      </c>
      <c r="BT68" s="10" t="s">
        <v>7</v>
      </c>
      <c r="BU68" s="10" t="s">
        <v>39</v>
      </c>
      <c r="BV68" s="222" t="s">
        <v>337</v>
      </c>
    </row>
    <row r="69" spans="1:74" s="8" customFormat="1" ht="75.599999999999994" x14ac:dyDescent="0.25">
      <c r="A69" s="4" t="str">
        <f>C20</f>
        <v>Your Agency - Bus Service Subsidy-SL</v>
      </c>
      <c r="B69" s="17">
        <f>SUM(O69:R69)</f>
        <v>6.0767163446917793</v>
      </c>
      <c r="C69" s="17">
        <f>(K36/35)*(U69/365)</f>
        <v>83.689649626035418</v>
      </c>
      <c r="D69" s="17">
        <f>K69*(U69/365)</f>
        <v>4276.5410958904104</v>
      </c>
      <c r="E69" s="5">
        <f>T69*(B69*365)/(MAX(F69,H69)/1000)</f>
        <v>13.9616890249583</v>
      </c>
      <c r="F69" s="19">
        <f>E39</f>
        <v>444444</v>
      </c>
      <c r="G69" s="19">
        <f>E41</f>
        <v>476590.21666666667</v>
      </c>
      <c r="H69" s="19">
        <f>MAX(E41,J47)</f>
        <v>476590.21666666667</v>
      </c>
      <c r="I69" s="126">
        <f>K27/E30</f>
        <v>832.5</v>
      </c>
      <c r="J69" s="21">
        <v>0</v>
      </c>
      <c r="K69" s="22">
        <f>K27*K30/E30</f>
        <v>6243.75</v>
      </c>
      <c r="L69" s="22">
        <f>K33</f>
        <v>999</v>
      </c>
      <c r="M69" s="13">
        <v>1</v>
      </c>
      <c r="N69" s="26" t="str">
        <f>E33</f>
        <v>LD</v>
      </c>
      <c r="O69" s="7">
        <f>($I$69*AS69*$M$69 + $J$69*BC69 + $K$69*AX69 - $L$69*(AN69)) * ($U$69/365)/1000</f>
        <v>6.9214280363013687</v>
      </c>
      <c r="P69" s="7">
        <f>($I$69*AT69*$M$69 + $J$69*BD69 + $K$69*AY69 - $L$69*(AO69)) * ($U$69/365)/1000</f>
        <v>-1.6799356202054794</v>
      </c>
      <c r="Q69" s="7">
        <f>($I$69*AU69*$M$69 + $J$69*BE69 + $K$69*AZ69 - $L$69*(AP69)) * ($U$69/365)/1000</f>
        <v>0.73049445924657541</v>
      </c>
      <c r="R69" s="7">
        <f>($I$69*AV69*$M$69 + $J$69*BF69 + $K$69*BA69 - $L$69*(AQ69)) * ($U$69/365)/1000</f>
        <v>0.10472946934931505</v>
      </c>
      <c r="S69" s="7">
        <f>($I$69*AW69*$M$69 + $J$69*BG69 + $K$69*BB69 - $L$69*(AR69)) * ($U$69/365)/1000</f>
        <v>3.6844739383561635E-2</v>
      </c>
      <c r="T69" s="6">
        <f>E36</f>
        <v>3</v>
      </c>
      <c r="U69" s="6">
        <f>E27</f>
        <v>250</v>
      </c>
      <c r="V69" s="6"/>
      <c r="W69" s="6">
        <f>K30</f>
        <v>7.5</v>
      </c>
      <c r="X69" s="6">
        <f>E30</f>
        <v>1.2</v>
      </c>
      <c r="Y69" s="6">
        <f>K27</f>
        <v>999</v>
      </c>
      <c r="Z69" s="6"/>
      <c r="AA69" s="6"/>
      <c r="AB69" s="6"/>
      <c r="AC69" s="6"/>
      <c r="AD69" s="6"/>
      <c r="AE69" s="6"/>
      <c r="AF69" s="6"/>
      <c r="AG69" s="6"/>
      <c r="AH69" s="25" t="s">
        <v>102</v>
      </c>
      <c r="AI69" s="104">
        <f>VLOOKUP($I$16&amp;"_"&amp;$I$18&amp;"_"&amp;AI67&amp;"_42",_veh_start_run_rate!$A$5:$Q$589,13,FALSE)</f>
        <v>4.3624039999999997</v>
      </c>
      <c r="AJ69" s="104" t="str">
        <f>VLOOKUP($I$16&amp;"_"&amp;$I$18&amp;"_"&amp;AJ67&amp;"_42",_veh_start_run_rate!$A$5:$Q$589,13,FALSE)</f>
        <v>\N</v>
      </c>
      <c r="AK69" s="104">
        <f>VLOOKUP($I$16&amp;"_"&amp;$I$18&amp;"_"&amp;AK67&amp;"_42",_veh_start_run_rate!$A$5:$Q$589,13,FALSE)</f>
        <v>0.829237</v>
      </c>
      <c r="AL69" s="104">
        <f>VLOOKUP($I$16&amp;"_"&amp;$I$18&amp;"_"&amp;AL67&amp;"_42",_veh_start_run_rate!$A$5:$Q$589,13,FALSE)</f>
        <v>5.1165000000000002E-2</v>
      </c>
      <c r="AM69" s="104">
        <f>VLOOKUP($I$16&amp;"_"&amp;$I$18&amp;"_"&amp;AM67&amp;"_42",_veh_start_run_rate!$A$5:$Q$589,13,FALSE)</f>
        <v>4.5324000000000003E-2</v>
      </c>
      <c r="AN69" s="104">
        <f>VLOOKUP($I$16&amp;"_"&amp;$I$18&amp;"_"&amp;AN67&amp;"_42",_veh_start_run_rate!$A$5:$Q$589,12,FALSE)</f>
        <v>8.0165179999999996</v>
      </c>
      <c r="AO69" s="104">
        <f>VLOOKUP($I$16&amp;"_"&amp;$I$18&amp;"_"&amp;AO67&amp;"_42",_veh_start_run_rate!$A$5:$Q$589,12,FALSE)</f>
        <v>2.9712019999999999</v>
      </c>
      <c r="AP69" s="104">
        <f>VLOOKUP($I$16&amp;"_"&amp;$I$18&amp;"_"&amp;AP67&amp;"_42",_veh_start_run_rate!$A$5:$Q$589,12,FALSE)</f>
        <v>0.157328</v>
      </c>
      <c r="AQ69" s="104">
        <f>VLOOKUP($I$16&amp;"_"&amp;$I$18&amp;"_100_42",_veh_start_run_rate!$A$5:$Q$589,12,FALSE) + VLOOKUP($I$16&amp;"_"&amp;$I$18&amp;"_106_42",_veh_start_run_rate!$A$5:$Q$589,12,FALSE) + VLOOKUP($I$16&amp;"_"&amp;$I$18&amp;"_107_42",_veh_start_run_rate!$A$5:$Q$589,12,FALSE)</f>
        <v>0.12767400000000001</v>
      </c>
      <c r="AR69" s="104">
        <f>VLOOKUP($I$16&amp;"_"&amp;$I$18&amp;"_110_42",_veh_start_run_rate!$A$5:$Q$589,12,FALSE) + VLOOKUP($I$16&amp;"_"&amp;$I$18&amp;"_116_42",_veh_start_run_rate!$A$5:$Q$589,12,FALSE) + VLOOKUP($I$16&amp;"_"&amp;$I$18&amp;"_117_42",_veh_start_run_rate!$A$5:$Q$589,12,FALSE)</f>
        <v>3.4007000000000003E-2</v>
      </c>
      <c r="AS69" s="105">
        <f>VLOOKUP($I$16&amp;"_"&amp;$I$18&amp;"_"&amp;AS67&amp;"_21",_veh_start_run_rate!$A$5:$Q$589,13,FALSE)</f>
        <v>12.045021999999999</v>
      </c>
      <c r="AT69" s="105">
        <f>VLOOKUP($I$16&amp;"_"&amp;$I$18&amp;"_"&amp;AT67&amp;"_21",_veh_start_run_rate!$A$5:$Q$589,13,FALSE)</f>
        <v>0.40881400000000001</v>
      </c>
      <c r="AU69" s="105">
        <f>VLOOKUP($I$16&amp;"_"&amp;$I$18&amp;"_"&amp;AU67&amp;"_21",_veh_start_run_rate!$A$5:$Q$589,13,FALSE)</f>
        <v>1.4033910000000001</v>
      </c>
      <c r="AV69" s="105">
        <f>VLOOKUP($I$16&amp;"_"&amp;$I$18&amp;"_"&amp;AV67&amp;"_21",_veh_start_run_rate!$A$5:$Q$589,13,FALSE)</f>
        <v>7.0441000000000004E-2</v>
      </c>
      <c r="AW69" s="105">
        <f>VLOOKUP($I$16&amp;"_"&amp;$I$18&amp;"_"&amp;AW67&amp;"_21",_veh_start_run_rate!$A$5:$Q$589,13,FALSE)</f>
        <v>6.2315000000000002E-2</v>
      </c>
      <c r="AX69" s="105">
        <f>VLOOKUP($I$16&amp;"_"&amp;$I$18&amp;"_"&amp;AX67&amp;"_21",_veh_start_run_rate!$A$5:$Q$589,12,FALSE)</f>
        <v>1.295104</v>
      </c>
      <c r="AY69" s="105">
        <f>VLOOKUP($I$16&amp;"_"&amp;$I$18&amp;"_"&amp;AY67&amp;"_21",_veh_start_run_rate!$A$5:$Q$589,12,FALSE)</f>
        <v>2.8058E-2</v>
      </c>
      <c r="AZ69" s="105">
        <f>VLOOKUP($I$16&amp;"_"&amp;$I$18&amp;"_"&amp;AZ67&amp;"_21",_veh_start_run_rate!$A$5:$Q$589,12,FALSE)</f>
        <v>8.8679999999999991E-3</v>
      </c>
      <c r="BA69" s="105">
        <f>VLOOKUP($I$16&amp;"_"&amp;$I$18&amp;"_100_21",_veh_start_run_rate!$A$5:$Q$589,12,FALSE) + VLOOKUP($I$16&amp;"_"&amp;$I$18&amp;"_106_21",_veh_start_run_rate!$A$5:$Q$589,12,FALSE) + VLOOKUP($I$16&amp;"_"&amp;$I$18&amp;"_107_21",_veh_start_run_rate!$A$5:$Q$589,12,FALSE)</f>
        <v>3.5525000000000001E-2</v>
      </c>
      <c r="BB69" s="105">
        <f>VLOOKUP($I$16&amp;"_"&amp;$I$18&amp;"_110_21",_veh_start_run_rate!$A$5:$Q$589,12,FALSE) + VLOOKUP($I$16&amp;"_"&amp;$I$18&amp;"_116_21",_veh_start_run_rate!$A$5:$Q$589,12,FALSE) + VLOOKUP($I$16&amp;"_"&amp;$I$18&amp;"_117_21",_veh_start_run_rate!$A$5:$Q$589,12,FALSE)</f>
        <v>5.7479999999999996E-3</v>
      </c>
      <c r="BC69" s="106">
        <f>VLOOKUP("SL_"&amp;$I$18&amp;"_art_"&amp;BC67&amp;"_ALL",Vehicle_Idle_Rates!$A$7:$AQ$11,5,FALSE)</f>
        <v>6.2979468483738579</v>
      </c>
      <c r="BD69" s="106">
        <f>VLOOKUP("SL_"&amp;$I$18&amp;"_art_"&amp;BD67&amp;"_ALL",Vehicle_Idle_Rates!$A$7:$AQ$11,5,FALSE)</f>
        <v>5.862667472741605</v>
      </c>
      <c r="BE69" s="106">
        <f>VLOOKUP("SL_"&amp;$I$18&amp;"_art_"&amp;BE67&amp;"_ALL",Vehicle_Idle_Rates!$A$7:$AQ$11,5,FALSE)</f>
        <v>0.94479368244509898</v>
      </c>
      <c r="BF69" s="106">
        <f>VLOOKUP("SL_"&amp;$I$18&amp;"_art_"&amp;BF67&amp;"_ALL",Vehicle_Idle_Rates!$A$7:$AQ$11,5,FALSE)</f>
        <v>0.12986157714226801</v>
      </c>
      <c r="BG69" s="106">
        <f>VLOOKUP("SL_"&amp;$I$18&amp;"_art_"&amp;BG67&amp;"_ALL",Vehicle_Idle_Rates!$A$7:$AQ$11,5,FALSE)</f>
        <v>0.11897585320485035</v>
      </c>
      <c r="BH69" s="24" t="str">
        <f>T(I16)</f>
        <v>SL</v>
      </c>
      <c r="BI69" s="4" t="str">
        <f>I20</f>
        <v>Salt Lake</v>
      </c>
      <c r="BJ69" s="4">
        <f>I18</f>
        <v>2028</v>
      </c>
      <c r="BK69" s="4" t="str">
        <f>C14</f>
        <v>Bus Service Subsidy</v>
      </c>
      <c r="BL69" s="4" t="s">
        <v>24</v>
      </c>
      <c r="BM69" s="4" t="str">
        <f>C7</f>
        <v>Your Agency</v>
      </c>
      <c r="BN69" s="4">
        <f>D16</f>
        <v>0</v>
      </c>
      <c r="BO69" s="4" t="str">
        <f>C17</f>
        <v>Begin Street</v>
      </c>
      <c r="BP69" s="4" t="str">
        <f>C18</f>
        <v>End Street</v>
      </c>
      <c r="BQ69" s="13" t="str">
        <f>C22</f>
        <v xml:space="preserve">Please enter here a brief description of this project, including the basic cost elements that comprise the total shown below (right-of-way, materials, pavement quantities, epuipment costs, labor costs, etc.), assumptions made in estimating emission reductions and the justification for those assumptions, and any other relevant supporting information.  </v>
      </c>
      <c r="BR69" s="4" t="str">
        <f>C9</f>
        <v>Your Name</v>
      </c>
      <c r="BS69" s="4" t="str">
        <f>I7</f>
        <v>801-123-4567</v>
      </c>
      <c r="BT69" s="4" t="str">
        <f>I9</f>
        <v>youre-mail@email.com</v>
      </c>
      <c r="BU69" s="4" t="str">
        <f>I14</f>
        <v>City of Project Location</v>
      </c>
      <c r="BV69" s="223">
        <f>J55</f>
        <v>18.244343618475721</v>
      </c>
    </row>
    <row r="71" spans="1:74" x14ac:dyDescent="0.25">
      <c r="M71" s="128"/>
      <c r="N71" s="128"/>
      <c r="O71" s="128"/>
      <c r="P71" s="128"/>
      <c r="Q71" s="128"/>
    </row>
    <row r="72" spans="1:74" x14ac:dyDescent="0.25">
      <c r="AF72" s="211" t="s">
        <v>283</v>
      </c>
      <c r="AG72" s="209">
        <v>10.423997359583334</v>
      </c>
      <c r="AH72" s="209">
        <v>2.3879113460208334E-2</v>
      </c>
      <c r="AI72" s="209">
        <v>0.7695398683333331</v>
      </c>
      <c r="AJ72" s="209">
        <v>9.7411719000000015E-3</v>
      </c>
      <c r="AK72" s="209">
        <v>8.8541110125000006E-3</v>
      </c>
      <c r="AL72" s="209">
        <v>2.0185086260070713</v>
      </c>
      <c r="AM72" s="209">
        <v>3.523431922916997</v>
      </c>
      <c r="AN72" s="209">
        <v>0.25907441356131566</v>
      </c>
      <c r="AO72" s="209">
        <v>0.27791903573881749</v>
      </c>
      <c r="AP72" s="209">
        <v>0.15583077559689132</v>
      </c>
      <c r="AQ72" s="209">
        <v>18.437781144166667</v>
      </c>
      <c r="AR72" s="209">
        <v>0.72171639990416658</v>
      </c>
      <c r="AS72" s="209">
        <v>2.107534733333333</v>
      </c>
      <c r="AT72" s="209">
        <v>6.7528515749999976E-2</v>
      </c>
      <c r="AU72" s="209">
        <v>5.9739063041666658E-2</v>
      </c>
      <c r="AV72" s="209">
        <v>1.8650840464812819</v>
      </c>
      <c r="AW72" s="209">
        <v>9.4846365298523874E-2</v>
      </c>
      <c r="AX72" s="209">
        <v>1.4641783715626588E-2</v>
      </c>
      <c r="AY72" s="209">
        <v>5.3572932128439124E-2</v>
      </c>
      <c r="AZ72" s="209">
        <v>1.2992335377803024E-2</v>
      </c>
      <c r="BA72" s="209">
        <v>6.7487142895833321</v>
      </c>
      <c r="BB72" s="209">
        <v>1.5875958536666666</v>
      </c>
      <c r="BC72" s="209">
        <v>0.25829854000000008</v>
      </c>
      <c r="BD72" s="209">
        <v>0.55214606666666666</v>
      </c>
      <c r="BE72" s="209">
        <v>0.13451628249999997</v>
      </c>
    </row>
    <row r="73" spans="1:74" x14ac:dyDescent="0.25">
      <c r="M73" s="128"/>
      <c r="N73" s="128"/>
      <c r="O73" s="128"/>
      <c r="P73" s="128"/>
      <c r="Q73" s="128"/>
    </row>
  </sheetData>
  <sheetProtection algorithmName="SHA-512" hashValue="WhUPh7RFJoRMWjXvlVrzHko7WZ86U99Yu6pM3V4roD+0kIUWGCxC0f6IsNqpqhxtL0xsUWvjP4VgYVRK3fov5g==" saltValue="KaoIDoZAom8C1IzGORNu/A==" spinCount="100000" sheet="1" selectLockedCells="1"/>
  <mergeCells count="28">
    <mergeCell ref="E41:F41"/>
    <mergeCell ref="A44:I45"/>
    <mergeCell ref="A47:F48"/>
    <mergeCell ref="G47:I47"/>
    <mergeCell ref="J47:K47"/>
    <mergeCell ref="A1:L1"/>
    <mergeCell ref="A2:L2"/>
    <mergeCell ref="A4:L4"/>
    <mergeCell ref="C7:E7"/>
    <mergeCell ref="I7:K7"/>
    <mergeCell ref="E39:F39"/>
    <mergeCell ref="C17:E17"/>
    <mergeCell ref="C18:E18"/>
    <mergeCell ref="C20:E20"/>
    <mergeCell ref="I20:K20"/>
    <mergeCell ref="C25:K25"/>
    <mergeCell ref="G36:I37"/>
    <mergeCell ref="J39:K39"/>
    <mergeCell ref="A22:B22"/>
    <mergeCell ref="C22:K22"/>
    <mergeCell ref="O26:S28"/>
    <mergeCell ref="D3:I3"/>
    <mergeCell ref="C9:E9"/>
    <mergeCell ref="I9:K9"/>
    <mergeCell ref="C14:E14"/>
    <mergeCell ref="I14:K14"/>
    <mergeCell ref="C16:E16"/>
    <mergeCell ref="N16:V23"/>
  </mergeCells>
  <phoneticPr fontId="12" type="noConversion"/>
  <dataValidations count="8">
    <dataValidation type="whole" operator="lessThan" allowBlank="1" showInputMessage="1" showErrorMessage="1" sqref="J53:J54" xr:uid="{00000000-0002-0000-0400-000000000000}">
      <formula1>366</formula1>
    </dataValidation>
    <dataValidation type="list" allowBlank="1" showInputMessage="1" showErrorMessage="1" sqref="E33" xr:uid="{00000000-0002-0000-0400-000001000000}">
      <formula1>"ALL,LD"</formula1>
    </dataValidation>
    <dataValidation type="whole" operator="lessThan" allowBlank="1" showErrorMessage="1" error="The number of days in a year may not exceed 365.  The number of annual working days is typically 250." sqref="E27" xr:uid="{00000000-0002-0000-0400-000002000000}">
      <formula1>366</formula1>
    </dataValidation>
    <dataValidation type="decimal" operator="lessThanOrEqual" allowBlank="1" showInputMessage="1" showErrorMessage="1" errorTitle="Warning:" error="Bicycle trip length should be less than 10 miles." sqref="K57" xr:uid="{00000000-0002-0000-0400-000003000000}">
      <formula1>10</formula1>
    </dataValidation>
    <dataValidation type="whole" operator="greaterThan" allowBlank="1" showInputMessage="1" showErrorMessage="1" error="Enter a whole number only - no text." sqref="E36" xr:uid="{00000000-0002-0000-0400-000004000000}">
      <formula1>0</formula1>
    </dataValidation>
    <dataValidation type="list" showInputMessage="1" showErrorMessage="1" error="Cell may not be left blank." sqref="I16" xr:uid="{00000000-0002-0000-0400-000005000000}">
      <formula1>"BE,DA,SL,TO,WE"</formula1>
    </dataValidation>
    <dataValidation type="textLength" operator="lessThan" allowBlank="1" showErrorMessage="1" promptTitle="Error" prompt="Please limit description to 500 characters." sqref="C22:K22" xr:uid="{00000000-0002-0000-0400-000006000000}">
      <formula1>2000</formula1>
    </dataValidation>
    <dataValidation type="list" allowBlank="1" showInputMessage="1" showErrorMessage="1" sqref="K44" xr:uid="{E130C4C1-851D-4CA5-A991-E5A77BC6D44A}">
      <formula1>"No, Yes"</formula1>
    </dataValidation>
  </dataValidations>
  <hyperlinks>
    <hyperlink ref="I9" r:id="rId1" display="kip@wfrc.org" xr:uid="{00000000-0004-0000-0400-000000000000}"/>
  </hyperlinks>
  <pageMargins left="0.75" right="0.75" top="1" bottom="1" header="0.5" footer="0.5"/>
  <pageSetup scale="64" orientation="portrait"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FF0000"/>
    <pageSetUpPr fitToPage="1"/>
  </sheetPr>
  <dimension ref="A1:BV73"/>
  <sheetViews>
    <sheetView showGridLines="0" topLeftCell="A3" zoomScaleNormal="100" workbookViewId="0">
      <selection activeCell="B3" sqref="B3"/>
    </sheetView>
  </sheetViews>
  <sheetFormatPr defaultRowHeight="12.6" x14ac:dyDescent="0.25"/>
  <cols>
    <col min="2" max="2" width="12" customWidth="1"/>
    <col min="4" max="4" width="11" customWidth="1"/>
    <col min="5" max="5" width="13.44140625" customWidth="1"/>
    <col min="6" max="6" width="11.6640625" customWidth="1"/>
    <col min="7" max="8" width="10" customWidth="1"/>
    <col min="9" max="9" width="11.5546875" customWidth="1"/>
    <col min="11" max="11" width="10.109375" bestFit="1" customWidth="1"/>
    <col min="13" max="13" width="12.6640625" bestFit="1" customWidth="1"/>
    <col min="14" max="15" width="10.44140625" bestFit="1" customWidth="1"/>
    <col min="16" max="16" width="8.6640625" customWidth="1"/>
    <col min="17" max="17" width="16" bestFit="1" customWidth="1"/>
    <col min="18" max="18" width="7.109375" bestFit="1" customWidth="1"/>
    <col min="19" max="19" width="7.5546875" bestFit="1" customWidth="1"/>
    <col min="20" max="20" width="5.33203125" bestFit="1" customWidth="1"/>
    <col min="21" max="21" width="12.109375" bestFit="1" customWidth="1"/>
    <col min="22" max="22" width="19.109375" bestFit="1" customWidth="1"/>
    <col min="23" max="23" width="13.6640625" bestFit="1" customWidth="1"/>
    <col min="24" max="24" width="11.6640625" bestFit="1" customWidth="1"/>
    <col min="25" max="25" width="6.33203125" bestFit="1" customWidth="1"/>
    <col min="26" max="26" width="9.6640625" bestFit="1" customWidth="1"/>
    <col min="27" max="27" width="6.88671875" bestFit="1" customWidth="1"/>
    <col min="28" max="28" width="11.109375" bestFit="1" customWidth="1"/>
    <col min="29" max="29" width="20.5546875" bestFit="1" customWidth="1"/>
    <col min="30" max="30" width="11.88671875" bestFit="1" customWidth="1"/>
    <col min="31" max="32" width="11.88671875" customWidth="1"/>
    <col min="33" max="57" width="14.109375" customWidth="1"/>
    <col min="58" max="58" width="7.88671875" bestFit="1" customWidth="1"/>
    <col min="72" max="72" width="11" customWidth="1"/>
  </cols>
  <sheetData>
    <row r="1" spans="1:22" ht="18" thickTop="1" x14ac:dyDescent="0.3">
      <c r="A1" s="537" t="str">
        <f>CONCATENATE("CMAQ Emissions Analysis Form (",I18-5,"-",I18," TIP)")</f>
        <v>CMAQ Emissions Analysis Form (2023-2028 TIP)</v>
      </c>
      <c r="B1" s="538"/>
      <c r="C1" s="538"/>
      <c r="D1" s="538"/>
      <c r="E1" s="538"/>
      <c r="F1" s="538"/>
      <c r="G1" s="538"/>
      <c r="H1" s="538"/>
      <c r="I1" s="538"/>
      <c r="J1" s="538"/>
      <c r="K1" s="538"/>
      <c r="L1" s="539"/>
    </row>
    <row r="2" spans="1:22" ht="16.2" thickBot="1" x14ac:dyDescent="0.35">
      <c r="A2" s="540" t="s">
        <v>54</v>
      </c>
      <c r="B2" s="541"/>
      <c r="C2" s="541"/>
      <c r="D2" s="541"/>
      <c r="E2" s="541"/>
      <c r="F2" s="541"/>
      <c r="G2" s="541"/>
      <c r="H2" s="541"/>
      <c r="I2" s="541"/>
      <c r="J2" s="541"/>
      <c r="K2" s="541"/>
      <c r="L2" s="542"/>
    </row>
    <row r="3" spans="1:22" ht="13.8" thickTop="1" x14ac:dyDescent="0.25">
      <c r="A3" s="28"/>
      <c r="B3" s="205"/>
      <c r="C3" s="29"/>
      <c r="D3" s="513" t="s">
        <v>89</v>
      </c>
      <c r="E3" s="513"/>
      <c r="F3" s="513"/>
      <c r="G3" s="513"/>
      <c r="H3" s="513"/>
      <c r="I3" s="513"/>
      <c r="J3" s="29"/>
      <c r="K3" s="29"/>
      <c r="L3" s="29"/>
    </row>
    <row r="4" spans="1:22" ht="18" x14ac:dyDescent="0.35">
      <c r="A4" s="546" t="s">
        <v>237</v>
      </c>
      <c r="B4" s="547"/>
      <c r="C4" s="547"/>
      <c r="D4" s="547"/>
      <c r="E4" s="547"/>
      <c r="F4" s="547"/>
      <c r="G4" s="547"/>
      <c r="H4" s="547"/>
      <c r="I4" s="547"/>
      <c r="J4" s="547"/>
      <c r="K4" s="547"/>
      <c r="L4" s="548"/>
    </row>
    <row r="5" spans="1:22" ht="13.8" thickBot="1" x14ac:dyDescent="0.3">
      <c r="A5" s="30" t="s">
        <v>30</v>
      </c>
      <c r="B5" s="28"/>
      <c r="C5" s="28"/>
      <c r="D5" s="28"/>
      <c r="E5" s="28"/>
      <c r="F5" s="28"/>
      <c r="G5" s="28"/>
      <c r="H5" s="28"/>
      <c r="I5" s="28"/>
      <c r="J5" s="28"/>
      <c r="K5" s="28"/>
      <c r="L5" s="28"/>
    </row>
    <row r="6" spans="1:22" ht="13.2" x14ac:dyDescent="0.25">
      <c r="A6" s="31"/>
      <c r="B6" s="32"/>
      <c r="C6" s="32"/>
      <c r="D6" s="32"/>
      <c r="E6" s="32"/>
      <c r="F6" s="32"/>
      <c r="G6" s="32"/>
      <c r="H6" s="32"/>
      <c r="I6" s="32"/>
      <c r="J6" s="32"/>
      <c r="K6" s="32"/>
      <c r="L6" s="33"/>
    </row>
    <row r="7" spans="1:22" ht="13.2" x14ac:dyDescent="0.25">
      <c r="A7" s="34" t="s">
        <v>104</v>
      </c>
      <c r="B7" s="35"/>
      <c r="C7" s="543" t="s">
        <v>205</v>
      </c>
      <c r="D7" s="544"/>
      <c r="E7" s="545"/>
      <c r="F7" s="35"/>
      <c r="G7" s="35" t="s">
        <v>6</v>
      </c>
      <c r="H7" s="35"/>
      <c r="I7" s="549" t="s">
        <v>207</v>
      </c>
      <c r="J7" s="550"/>
      <c r="K7" s="551"/>
      <c r="L7" s="36"/>
    </row>
    <row r="8" spans="1:22" ht="13.2" x14ac:dyDescent="0.25">
      <c r="A8" s="34"/>
      <c r="B8" s="35"/>
      <c r="C8" s="35"/>
      <c r="D8" s="35"/>
      <c r="E8" s="35"/>
      <c r="F8" s="35"/>
      <c r="G8" s="35"/>
      <c r="H8" s="35"/>
      <c r="I8" s="35"/>
      <c r="J8" s="35"/>
      <c r="K8" s="35"/>
      <c r="L8" s="36"/>
    </row>
    <row r="9" spans="1:22" ht="13.2" x14ac:dyDescent="0.25">
      <c r="A9" s="34" t="s">
        <v>436</v>
      </c>
      <c r="B9" s="35"/>
      <c r="C9" s="543" t="s">
        <v>206</v>
      </c>
      <c r="D9" s="544"/>
      <c r="E9" s="545"/>
      <c r="F9" s="35"/>
      <c r="G9" s="35" t="s">
        <v>7</v>
      </c>
      <c r="H9" s="35"/>
      <c r="I9" s="552" t="s">
        <v>208</v>
      </c>
      <c r="J9" s="592"/>
      <c r="K9" s="593"/>
      <c r="L9" s="36"/>
    </row>
    <row r="10" spans="1:22" ht="13.8" thickBot="1" x14ac:dyDescent="0.3">
      <c r="A10" s="427" t="s">
        <v>428</v>
      </c>
      <c r="B10" s="38"/>
      <c r="C10" s="38"/>
      <c r="D10" s="38"/>
      <c r="E10" s="38"/>
      <c r="F10" s="38"/>
      <c r="G10" s="38"/>
      <c r="H10" s="38"/>
      <c r="I10" s="38"/>
      <c r="J10" s="38"/>
      <c r="K10" s="38"/>
      <c r="L10" s="39"/>
    </row>
    <row r="11" spans="1:22" ht="13.2" x14ac:dyDescent="0.25">
      <c r="A11" s="28"/>
      <c r="B11" s="28"/>
      <c r="C11" s="28"/>
      <c r="D11" s="28"/>
      <c r="E11" s="28"/>
      <c r="F11" s="28"/>
      <c r="G11" s="28"/>
      <c r="H11" s="28"/>
      <c r="I11" s="28"/>
      <c r="J11" s="28"/>
      <c r="K11" s="28"/>
      <c r="L11" s="28"/>
    </row>
    <row r="12" spans="1:22" ht="13.8" thickBot="1" x14ac:dyDescent="0.3">
      <c r="A12" s="30" t="s">
        <v>31</v>
      </c>
      <c r="B12" s="28"/>
      <c r="C12" s="28"/>
      <c r="D12" s="28"/>
      <c r="E12" s="28"/>
      <c r="F12" s="28"/>
      <c r="G12" s="28"/>
      <c r="H12" s="28"/>
      <c r="I12" s="28"/>
      <c r="J12" s="28"/>
      <c r="K12" s="28"/>
      <c r="L12" s="28"/>
    </row>
    <row r="13" spans="1:22" ht="13.2" x14ac:dyDescent="0.25">
      <c r="A13" s="31"/>
      <c r="B13" s="32"/>
      <c r="C13" s="32"/>
      <c r="D13" s="32"/>
      <c r="E13" s="32"/>
      <c r="F13" s="32"/>
      <c r="G13" s="32"/>
      <c r="H13" s="32"/>
      <c r="I13" s="32"/>
      <c r="J13" s="32"/>
      <c r="K13" s="32"/>
      <c r="L13" s="33"/>
    </row>
    <row r="14" spans="1:22" ht="13.2" x14ac:dyDescent="0.25">
      <c r="A14" s="34" t="s">
        <v>32</v>
      </c>
      <c r="B14" s="35"/>
      <c r="C14" s="517" t="s">
        <v>133</v>
      </c>
      <c r="D14" s="518"/>
      <c r="E14" s="519"/>
      <c r="F14" s="35"/>
      <c r="G14" s="35" t="s">
        <v>39</v>
      </c>
      <c r="H14" s="28"/>
      <c r="I14" s="543" t="s">
        <v>209</v>
      </c>
      <c r="J14" s="544"/>
      <c r="K14" s="545"/>
      <c r="L14" s="36"/>
    </row>
    <row r="15" spans="1:22" ht="13.2" x14ac:dyDescent="0.25">
      <c r="A15" s="34"/>
      <c r="B15" s="35"/>
      <c r="C15" s="35"/>
      <c r="D15" s="35"/>
      <c r="E15" s="35"/>
      <c r="F15" s="35"/>
      <c r="G15" s="28"/>
      <c r="H15" s="28"/>
      <c r="I15" s="28"/>
      <c r="J15" s="28"/>
      <c r="K15" s="28"/>
      <c r="L15" s="36"/>
    </row>
    <row r="16" spans="1:22" ht="12.75" customHeight="1" x14ac:dyDescent="0.25">
      <c r="A16" s="34" t="s">
        <v>38</v>
      </c>
      <c r="B16" s="40" t="s">
        <v>69</v>
      </c>
      <c r="C16" s="543" t="s">
        <v>210</v>
      </c>
      <c r="D16" s="544"/>
      <c r="E16" s="545"/>
      <c r="F16" s="28"/>
      <c r="G16" s="35" t="s">
        <v>0</v>
      </c>
      <c r="H16" s="35"/>
      <c r="I16" s="41" t="s">
        <v>103</v>
      </c>
      <c r="J16" s="42"/>
      <c r="K16" s="35"/>
      <c r="L16" s="36"/>
      <c r="N16" s="553" t="s">
        <v>440</v>
      </c>
      <c r="O16" s="554"/>
      <c r="P16" s="554"/>
      <c r="Q16" s="554"/>
      <c r="R16" s="554"/>
      <c r="S16" s="554"/>
      <c r="T16" s="554"/>
      <c r="U16" s="554"/>
      <c r="V16" s="555"/>
    </row>
    <row r="17" spans="1:22" ht="13.2" x14ac:dyDescent="0.25">
      <c r="A17" s="34"/>
      <c r="B17" s="40" t="s">
        <v>41</v>
      </c>
      <c r="C17" s="543" t="s">
        <v>211</v>
      </c>
      <c r="D17" s="544"/>
      <c r="E17" s="545"/>
      <c r="F17" s="35"/>
      <c r="G17" s="35"/>
      <c r="H17" s="35"/>
      <c r="I17" s="35"/>
      <c r="J17" s="35"/>
      <c r="K17" s="35"/>
      <c r="L17" s="36"/>
      <c r="N17" s="556"/>
      <c r="O17" s="557"/>
      <c r="P17" s="557"/>
      <c r="Q17" s="557"/>
      <c r="R17" s="557"/>
      <c r="S17" s="557"/>
      <c r="T17" s="557"/>
      <c r="U17" s="557"/>
      <c r="V17" s="558"/>
    </row>
    <row r="18" spans="1:22" ht="13.2" x14ac:dyDescent="0.25">
      <c r="A18" s="34"/>
      <c r="B18" s="40" t="s">
        <v>42</v>
      </c>
      <c r="C18" s="543" t="s">
        <v>212</v>
      </c>
      <c r="D18" s="544"/>
      <c r="E18" s="545"/>
      <c r="F18" s="35"/>
      <c r="G18" s="35" t="s">
        <v>33</v>
      </c>
      <c r="H18" s="35"/>
      <c r="I18" s="43">
        <f>Funding_Year</f>
        <v>2028</v>
      </c>
      <c r="J18" s="35"/>
      <c r="K18" s="35"/>
      <c r="L18" s="36"/>
      <c r="N18" s="556"/>
      <c r="O18" s="557"/>
      <c r="P18" s="557"/>
      <c r="Q18" s="557"/>
      <c r="R18" s="557"/>
      <c r="S18" s="557"/>
      <c r="T18" s="557"/>
      <c r="U18" s="557"/>
      <c r="V18" s="558"/>
    </row>
    <row r="19" spans="1:22" ht="13.2" x14ac:dyDescent="0.25">
      <c r="A19" s="34"/>
      <c r="B19" s="44"/>
      <c r="C19" s="35"/>
      <c r="D19" s="35"/>
      <c r="E19" s="35"/>
      <c r="F19" s="35"/>
      <c r="G19" s="35"/>
      <c r="H19" s="35"/>
      <c r="I19" s="35"/>
      <c r="J19" s="35"/>
      <c r="K19" s="35"/>
      <c r="L19" s="36"/>
      <c r="N19" s="556"/>
      <c r="O19" s="557"/>
      <c r="P19" s="557"/>
      <c r="Q19" s="557"/>
      <c r="R19" s="557"/>
      <c r="S19" s="557"/>
      <c r="T19" s="557"/>
      <c r="U19" s="557"/>
      <c r="V19" s="558"/>
    </row>
    <row r="20" spans="1:22" ht="13.2" x14ac:dyDescent="0.25">
      <c r="A20" s="34" t="s">
        <v>77</v>
      </c>
      <c r="B20" s="44"/>
      <c r="C20" s="517" t="str">
        <f>C7&amp;" - "&amp;C14&amp;"-"&amp;I16</f>
        <v>Your Agency - Transit Capital-SL</v>
      </c>
      <c r="D20" s="518"/>
      <c r="E20" s="519"/>
      <c r="F20" s="35"/>
      <c r="G20" s="35" t="s">
        <v>76</v>
      </c>
      <c r="H20" s="35"/>
      <c r="I20" s="517" t="str">
        <f>IF(I16="SL","Salt Lake",IF(I16="DA","Ogden-Layton",IF(I16="WE","Ogden-Layton","")))</f>
        <v>Salt Lake</v>
      </c>
      <c r="J20" s="518"/>
      <c r="K20" s="519"/>
      <c r="L20" s="36"/>
      <c r="N20" s="556"/>
      <c r="O20" s="557"/>
      <c r="P20" s="557"/>
      <c r="Q20" s="557"/>
      <c r="R20" s="557"/>
      <c r="S20" s="557"/>
      <c r="T20" s="557"/>
      <c r="U20" s="557"/>
      <c r="V20" s="558"/>
    </row>
    <row r="21" spans="1:22" ht="13.2" x14ac:dyDescent="0.25">
      <c r="A21" s="34"/>
      <c r="B21" s="35"/>
      <c r="C21" s="35"/>
      <c r="D21" s="35"/>
      <c r="E21" s="35"/>
      <c r="F21" s="35"/>
      <c r="G21" s="35"/>
      <c r="H21" s="35"/>
      <c r="I21" s="35"/>
      <c r="J21" s="35"/>
      <c r="K21" s="35"/>
      <c r="L21" s="36"/>
      <c r="N21" s="556"/>
      <c r="O21" s="557"/>
      <c r="P21" s="557"/>
      <c r="Q21" s="557"/>
      <c r="R21" s="557"/>
      <c r="S21" s="557"/>
      <c r="T21" s="557"/>
      <c r="U21" s="557"/>
      <c r="V21" s="558"/>
    </row>
    <row r="22" spans="1:22" ht="111.6" customHeight="1" x14ac:dyDescent="0.25">
      <c r="A22" s="509" t="s">
        <v>215</v>
      </c>
      <c r="B22" s="510"/>
      <c r="C22" s="520" t="s">
        <v>238</v>
      </c>
      <c r="D22" s="521"/>
      <c r="E22" s="521"/>
      <c r="F22" s="521"/>
      <c r="G22" s="521"/>
      <c r="H22" s="521"/>
      <c r="I22" s="521"/>
      <c r="J22" s="521"/>
      <c r="K22" s="522"/>
      <c r="L22" s="45"/>
      <c r="N22" s="556"/>
      <c r="O22" s="557"/>
      <c r="P22" s="557"/>
      <c r="Q22" s="557"/>
      <c r="R22" s="557"/>
      <c r="S22" s="557"/>
      <c r="T22" s="557"/>
      <c r="U22" s="557"/>
      <c r="V22" s="558"/>
    </row>
    <row r="23" spans="1:22" ht="13.8" thickBot="1" x14ac:dyDescent="0.3">
      <c r="A23" s="37"/>
      <c r="B23" s="38"/>
      <c r="C23" s="38"/>
      <c r="D23" s="38"/>
      <c r="E23" s="38"/>
      <c r="F23" s="38"/>
      <c r="G23" s="38"/>
      <c r="H23" s="38"/>
      <c r="I23" s="38"/>
      <c r="J23" s="38"/>
      <c r="K23" s="38"/>
      <c r="L23" s="39"/>
      <c r="N23" s="559"/>
      <c r="O23" s="560"/>
      <c r="P23" s="560"/>
      <c r="Q23" s="560"/>
      <c r="R23" s="560"/>
      <c r="S23" s="560"/>
      <c r="T23" s="560"/>
      <c r="U23" s="560"/>
      <c r="V23" s="561"/>
    </row>
    <row r="24" spans="1:22" ht="13.8" thickBot="1" x14ac:dyDescent="0.3">
      <c r="A24" s="28"/>
      <c r="B24" s="28"/>
      <c r="C24" s="28"/>
      <c r="D24" s="28"/>
      <c r="E24" s="28"/>
      <c r="F24" s="28"/>
      <c r="G24" s="28"/>
      <c r="H24" s="28"/>
      <c r="I24" s="28"/>
      <c r="J24" s="28"/>
      <c r="K24" s="28"/>
      <c r="L24" s="28"/>
    </row>
    <row r="25" spans="1:22" ht="27.6" customHeight="1" thickTop="1" thickBot="1" x14ac:dyDescent="0.35">
      <c r="A25" s="30" t="s">
        <v>432</v>
      </c>
      <c r="B25" s="28"/>
      <c r="D25" s="596" t="s">
        <v>228</v>
      </c>
      <c r="E25" s="597"/>
      <c r="F25" s="597"/>
      <c r="G25" s="597"/>
      <c r="H25" s="597"/>
      <c r="I25" s="597"/>
      <c r="J25" s="597"/>
      <c r="K25" s="598"/>
      <c r="L25" s="438"/>
    </row>
    <row r="26" spans="1:22" ht="13.2" x14ac:dyDescent="0.25">
      <c r="A26" s="31"/>
      <c r="B26" s="32"/>
      <c r="C26" s="32"/>
      <c r="D26" s="32"/>
      <c r="E26" s="32"/>
      <c r="F26" s="32"/>
      <c r="G26" s="32"/>
      <c r="H26" s="32"/>
      <c r="I26" s="32"/>
      <c r="J26" s="32"/>
      <c r="K26" s="32"/>
      <c r="L26" s="33"/>
      <c r="O26" s="536"/>
      <c r="P26" s="536"/>
      <c r="Q26" s="536"/>
      <c r="R26" s="536"/>
      <c r="S26" s="536"/>
    </row>
    <row r="27" spans="1:22" ht="12.75" customHeight="1" x14ac:dyDescent="0.25">
      <c r="A27" s="34" t="s">
        <v>8</v>
      </c>
      <c r="B27" s="35"/>
      <c r="C27" s="35"/>
      <c r="D27" s="35"/>
      <c r="E27" s="41">
        <v>250</v>
      </c>
      <c r="F27" s="35"/>
      <c r="G27" s="78" t="s">
        <v>166</v>
      </c>
      <c r="H27" s="35"/>
      <c r="I27" s="422"/>
      <c r="J27" s="422"/>
      <c r="K27" s="94">
        <v>999</v>
      </c>
      <c r="L27" s="95" t="s">
        <v>121</v>
      </c>
      <c r="O27" s="536"/>
      <c r="P27" s="536"/>
      <c r="Q27" s="536"/>
      <c r="R27" s="536"/>
      <c r="S27" s="536"/>
    </row>
    <row r="28" spans="1:22" ht="13.2" x14ac:dyDescent="0.25">
      <c r="A28" s="46" t="s">
        <v>44</v>
      </c>
      <c r="B28" s="35"/>
      <c r="C28" s="35"/>
      <c r="D28" s="35"/>
      <c r="E28" s="35"/>
      <c r="F28" s="35"/>
      <c r="G28" s="89" t="s">
        <v>132</v>
      </c>
      <c r="H28" s="35"/>
      <c r="I28" s="82"/>
      <c r="J28" s="82"/>
      <c r="K28" s="82"/>
      <c r="L28" s="36"/>
      <c r="O28" s="536"/>
      <c r="P28" s="536"/>
      <c r="Q28" s="536"/>
      <c r="R28" s="536"/>
      <c r="S28" s="536"/>
    </row>
    <row r="29" spans="1:22" ht="13.2" x14ac:dyDescent="0.25">
      <c r="A29" s="46"/>
      <c r="B29" s="35"/>
      <c r="C29" s="35"/>
      <c r="D29" s="35"/>
      <c r="E29" s="35"/>
      <c r="F29" s="35"/>
      <c r="G29" s="42"/>
      <c r="H29" s="35"/>
      <c r="I29" s="82"/>
      <c r="J29" s="82"/>
      <c r="K29" s="82"/>
      <c r="L29" s="36"/>
    </row>
    <row r="30" spans="1:22" ht="13.2" x14ac:dyDescent="0.25">
      <c r="A30" s="34" t="s">
        <v>34</v>
      </c>
      <c r="B30" s="35"/>
      <c r="C30" s="35"/>
      <c r="D30" s="35"/>
      <c r="E30" s="41">
        <v>1.2</v>
      </c>
      <c r="F30" s="35"/>
      <c r="G30" s="35" t="s">
        <v>128</v>
      </c>
      <c r="H30" s="82"/>
      <c r="I30" s="82"/>
      <c r="J30" s="82"/>
      <c r="K30" s="41">
        <v>7.5</v>
      </c>
      <c r="L30" s="36"/>
    </row>
    <row r="31" spans="1:22" ht="13.2" x14ac:dyDescent="0.25">
      <c r="A31" s="46" t="s">
        <v>35</v>
      </c>
      <c r="B31" s="35"/>
      <c r="C31" s="35"/>
      <c r="D31" s="35"/>
      <c r="E31" s="74"/>
      <c r="F31" s="35"/>
      <c r="G31" s="42" t="s">
        <v>129</v>
      </c>
      <c r="H31" s="82"/>
      <c r="I31" s="82"/>
      <c r="J31" s="82"/>
      <c r="K31" s="82"/>
      <c r="L31" s="36"/>
    </row>
    <row r="32" spans="1:22" ht="13.2" x14ac:dyDescent="0.25">
      <c r="A32" s="34"/>
      <c r="B32" s="35"/>
      <c r="C32" s="35"/>
      <c r="D32" s="35"/>
      <c r="E32" s="35"/>
      <c r="F32" s="35"/>
      <c r="G32" s="35"/>
      <c r="H32" s="35"/>
      <c r="I32" s="35"/>
      <c r="J32" s="35"/>
      <c r="K32" s="35"/>
      <c r="L32" s="36"/>
    </row>
    <row r="33" spans="1:12" ht="13.2" x14ac:dyDescent="0.25">
      <c r="A33" s="34" t="s">
        <v>36</v>
      </c>
      <c r="B33" s="35"/>
      <c r="C33" s="35"/>
      <c r="D33" s="35"/>
      <c r="E33" s="49" t="s">
        <v>29</v>
      </c>
      <c r="F33" s="35"/>
      <c r="G33" s="35" t="s">
        <v>130</v>
      </c>
      <c r="H33" s="35"/>
      <c r="I33" s="35"/>
      <c r="J33" s="35"/>
      <c r="K33" s="41">
        <v>999</v>
      </c>
      <c r="L33" s="36"/>
    </row>
    <row r="34" spans="1:12" ht="13.2" x14ac:dyDescent="0.25">
      <c r="A34" s="46" t="s">
        <v>53</v>
      </c>
      <c r="B34" s="35"/>
      <c r="C34" s="35"/>
      <c r="D34" s="35"/>
      <c r="E34" s="35"/>
      <c r="F34" s="35"/>
      <c r="G34" s="42" t="s">
        <v>131</v>
      </c>
      <c r="H34" s="35"/>
      <c r="I34" s="35"/>
      <c r="J34" s="35"/>
      <c r="K34" s="35"/>
      <c r="L34" s="36"/>
    </row>
    <row r="35" spans="1:12" ht="13.2" x14ac:dyDescent="0.25">
      <c r="A35" s="34"/>
      <c r="B35" s="35"/>
      <c r="C35" s="35"/>
      <c r="D35" s="35"/>
      <c r="E35" s="35"/>
      <c r="F35" s="35"/>
      <c r="G35" s="35"/>
      <c r="H35" s="35"/>
      <c r="I35" s="35"/>
      <c r="J35" s="35"/>
      <c r="K35" s="35"/>
      <c r="L35" s="36"/>
    </row>
    <row r="36" spans="1:12" ht="12.75" customHeight="1" x14ac:dyDescent="0.25">
      <c r="A36" s="34" t="s">
        <v>371</v>
      </c>
      <c r="B36" s="35"/>
      <c r="C36" s="35"/>
      <c r="D36" s="35"/>
      <c r="E36" s="41">
        <v>10</v>
      </c>
      <c r="F36" s="35"/>
      <c r="G36" s="595" t="s">
        <v>226</v>
      </c>
      <c r="H36" s="595"/>
      <c r="I36" s="595"/>
      <c r="J36" s="599"/>
      <c r="K36" s="131">
        <f>D69</f>
        <v>4276.5410958904104</v>
      </c>
      <c r="L36" s="132"/>
    </row>
    <row r="37" spans="1:12" ht="13.2" x14ac:dyDescent="0.25">
      <c r="A37" s="46" t="s">
        <v>375</v>
      </c>
      <c r="B37" s="35"/>
      <c r="C37" s="35"/>
      <c r="D37" s="35"/>
      <c r="E37" s="35"/>
      <c r="F37" s="35"/>
      <c r="G37" s="133" t="s">
        <v>227</v>
      </c>
      <c r="H37" s="443"/>
      <c r="I37" s="443"/>
      <c r="J37" s="443"/>
      <c r="K37" s="130"/>
      <c r="L37" s="132"/>
    </row>
    <row r="38" spans="1:12" ht="13.2" x14ac:dyDescent="0.25">
      <c r="A38" s="34"/>
      <c r="B38" s="35"/>
      <c r="C38" s="35"/>
      <c r="D38" s="35"/>
      <c r="E38" s="35"/>
      <c r="F38" s="35"/>
      <c r="H38" s="130"/>
      <c r="I38" s="130"/>
      <c r="J38" s="130"/>
      <c r="K38" s="130"/>
      <c r="L38" s="132"/>
    </row>
    <row r="39" spans="1:12" ht="13.2" x14ac:dyDescent="0.25">
      <c r="A39" s="34" t="s">
        <v>37</v>
      </c>
      <c r="B39" s="35"/>
      <c r="C39" s="35"/>
      <c r="D39" s="35"/>
      <c r="E39" s="511">
        <v>444444</v>
      </c>
      <c r="F39" s="512"/>
      <c r="G39" s="35"/>
      <c r="H39" s="428" t="s">
        <v>429</v>
      </c>
      <c r="I39" s="428"/>
      <c r="J39" s="511">
        <f>0.0677*E39/0.936</f>
        <v>32146.216666666664</v>
      </c>
      <c r="K39" s="512"/>
      <c r="L39" s="36"/>
    </row>
    <row r="40" spans="1:12" ht="13.2" x14ac:dyDescent="0.25">
      <c r="A40" s="230"/>
      <c r="B40" s="231"/>
      <c r="C40" s="231"/>
      <c r="D40" s="231"/>
      <c r="E40" s="231"/>
      <c r="F40" s="231"/>
      <c r="G40" s="231"/>
      <c r="H40" s="463" t="s">
        <v>447</v>
      </c>
      <c r="I40" s="231"/>
      <c r="J40" s="231"/>
      <c r="K40" s="231"/>
      <c r="L40" s="430"/>
    </row>
    <row r="41" spans="1:12" ht="12.75" customHeight="1" x14ac:dyDescent="0.25">
      <c r="A41" s="34" t="s">
        <v>430</v>
      </c>
      <c r="B41" s="35"/>
      <c r="C41" s="35"/>
      <c r="D41" s="35"/>
      <c r="E41" s="562">
        <f>E39+J39</f>
        <v>476590.21666666667</v>
      </c>
      <c r="F41" s="563"/>
      <c r="G41" s="600" t="s">
        <v>437</v>
      </c>
      <c r="H41" s="600"/>
      <c r="I41" s="600"/>
      <c r="J41" s="600"/>
      <c r="K41" s="600"/>
      <c r="L41" s="601"/>
    </row>
    <row r="42" spans="1:12" ht="13.2" x14ac:dyDescent="0.25">
      <c r="A42" s="429" t="s">
        <v>81</v>
      </c>
      <c r="B42" s="35"/>
      <c r="C42" s="35"/>
      <c r="D42" s="35"/>
      <c r="E42" s="35"/>
      <c r="F42" s="35"/>
      <c r="G42" s="600"/>
      <c r="H42" s="600"/>
      <c r="I42" s="600"/>
      <c r="J42" s="600"/>
      <c r="K42" s="600"/>
      <c r="L42" s="601"/>
    </row>
    <row r="43" spans="1:12" ht="13.2" x14ac:dyDescent="0.25">
      <c r="A43" s="429"/>
      <c r="B43" s="35"/>
      <c r="C43" s="35"/>
      <c r="D43" s="35"/>
      <c r="E43" s="35"/>
      <c r="F43" s="35"/>
      <c r="G43" s="600"/>
      <c r="H43" s="600"/>
      <c r="I43" s="600"/>
      <c r="J43" s="600"/>
      <c r="K43" s="600"/>
      <c r="L43" s="601"/>
    </row>
    <row r="44" spans="1:12" ht="13.2" x14ac:dyDescent="0.25">
      <c r="A44" s="509" t="s">
        <v>434</v>
      </c>
      <c r="B44" s="564"/>
      <c r="C44" s="564"/>
      <c r="D44" s="564"/>
      <c r="E44" s="564"/>
      <c r="F44" s="564"/>
      <c r="G44" s="564"/>
      <c r="H44" s="564"/>
      <c r="I44" s="564"/>
      <c r="J44" s="35"/>
      <c r="K44" s="41" t="s">
        <v>431</v>
      </c>
      <c r="L44" s="36"/>
    </row>
    <row r="45" spans="1:12" ht="13.2" x14ac:dyDescent="0.25">
      <c r="A45" s="509"/>
      <c r="B45" s="564"/>
      <c r="C45" s="564"/>
      <c r="D45" s="564"/>
      <c r="E45" s="564"/>
      <c r="F45" s="564"/>
      <c r="G45" s="564"/>
      <c r="H45" s="564"/>
      <c r="I45" s="564"/>
      <c r="J45" s="35"/>
      <c r="K45" s="35"/>
      <c r="L45" s="36"/>
    </row>
    <row r="46" spans="1:12" ht="13.2" x14ac:dyDescent="0.25">
      <c r="A46" s="423"/>
      <c r="B46" s="431"/>
      <c r="C46" s="431"/>
      <c r="D46" s="431"/>
      <c r="E46" s="431"/>
      <c r="F46" s="431"/>
      <c r="G46" s="431"/>
      <c r="H46" s="431"/>
      <c r="I46" s="431"/>
      <c r="J46" s="35"/>
      <c r="K46" s="35"/>
      <c r="L46" s="36"/>
    </row>
    <row r="47" spans="1:12" ht="13.2" x14ac:dyDescent="0.25">
      <c r="A47" s="565" t="s">
        <v>448</v>
      </c>
      <c r="B47" s="566"/>
      <c r="C47" s="566"/>
      <c r="D47" s="566"/>
      <c r="E47" s="566"/>
      <c r="F47" s="566"/>
      <c r="G47" s="569" t="s">
        <v>435</v>
      </c>
      <c r="H47" s="569"/>
      <c r="I47" s="570"/>
      <c r="J47" s="511">
        <v>0</v>
      </c>
      <c r="K47" s="512"/>
      <c r="L47" s="430"/>
    </row>
    <row r="48" spans="1:12" ht="13.8" thickBot="1" x14ac:dyDescent="0.3">
      <c r="A48" s="567"/>
      <c r="B48" s="568"/>
      <c r="C48" s="568"/>
      <c r="D48" s="568"/>
      <c r="E48" s="568"/>
      <c r="F48" s="568"/>
      <c r="G48" s="434"/>
      <c r="H48" s="434"/>
      <c r="I48" s="432"/>
      <c r="J48" s="432"/>
      <c r="K48" s="432"/>
      <c r="L48" s="433"/>
    </row>
    <row r="49" spans="1:12" ht="13.2" x14ac:dyDescent="0.25">
      <c r="A49" s="28"/>
      <c r="B49" s="28"/>
      <c r="C49" s="28"/>
      <c r="D49" s="28"/>
      <c r="E49" s="28"/>
      <c r="F49" s="28"/>
      <c r="G49" s="28"/>
      <c r="H49" s="28"/>
      <c r="I49" s="28"/>
      <c r="J49" s="28"/>
      <c r="K49" s="28"/>
      <c r="L49" s="28"/>
    </row>
    <row r="50" spans="1:12" ht="13.8" thickBot="1" x14ac:dyDescent="0.3">
      <c r="A50" s="30" t="s">
        <v>63</v>
      </c>
      <c r="B50" s="28"/>
      <c r="C50" s="28"/>
      <c r="D50" s="28"/>
      <c r="E50" s="28"/>
      <c r="F50" s="28"/>
      <c r="G50" s="28"/>
      <c r="H50" s="28"/>
      <c r="I50" s="28"/>
      <c r="J50" s="28"/>
      <c r="K50" s="28"/>
      <c r="L50" s="28"/>
    </row>
    <row r="51" spans="1:12" ht="13.2" x14ac:dyDescent="0.25">
      <c r="A51" s="51"/>
      <c r="B51" s="52"/>
      <c r="C51" s="52"/>
      <c r="D51" s="52"/>
      <c r="E51" s="52"/>
      <c r="F51" s="52"/>
      <c r="G51" s="52"/>
      <c r="H51" s="52"/>
      <c r="I51" s="52"/>
      <c r="J51" s="52"/>
      <c r="K51" s="52"/>
      <c r="L51" s="53"/>
    </row>
    <row r="52" spans="1:12" ht="13.2" x14ac:dyDescent="0.25">
      <c r="A52" s="54" t="s">
        <v>66</v>
      </c>
      <c r="B52" s="55"/>
      <c r="C52" s="56" t="s">
        <v>74</v>
      </c>
      <c r="D52" s="57" t="s">
        <v>117</v>
      </c>
      <c r="E52" s="56" t="s">
        <v>67</v>
      </c>
      <c r="F52" s="55"/>
      <c r="G52" s="55" t="s">
        <v>65</v>
      </c>
      <c r="H52" s="55"/>
      <c r="I52" s="55"/>
      <c r="J52" s="56" t="s">
        <v>68</v>
      </c>
      <c r="K52" s="56" t="s">
        <v>115</v>
      </c>
      <c r="L52" s="58"/>
    </row>
    <row r="53" spans="1:12" ht="13.2" x14ac:dyDescent="0.25">
      <c r="A53" s="108" t="s">
        <v>173</v>
      </c>
      <c r="B53" s="109"/>
      <c r="C53" s="110">
        <f>S69</f>
        <v>3.6844739383561635E-2</v>
      </c>
      <c r="D53" s="113">
        <f t="shared" ref="D53:D58" si="0">C53*365</f>
        <v>13.448329874999997</v>
      </c>
      <c r="E53" s="113">
        <f t="shared" ref="E53:E58" si="1">C53*1000/453.5/2000*365</f>
        <v>1.4827265573318633E-2</v>
      </c>
      <c r="F53" s="55"/>
      <c r="G53" s="62" t="s">
        <v>80</v>
      </c>
      <c r="H53" s="55"/>
      <c r="I53" s="55"/>
      <c r="J53" s="63">
        <f>C69</f>
        <v>83.689649626035418</v>
      </c>
      <c r="K53" s="64">
        <f>J53*365</f>
        <v>30546.722113502929</v>
      </c>
      <c r="L53" s="58"/>
    </row>
    <row r="54" spans="1:12" ht="13.2" x14ac:dyDescent="0.25">
      <c r="A54" s="59" t="s">
        <v>22</v>
      </c>
      <c r="B54" s="55"/>
      <c r="C54" s="60">
        <f>O69</f>
        <v>6.9214280363013687</v>
      </c>
      <c r="D54" s="61">
        <f t="shared" si="0"/>
        <v>2526.3212332499998</v>
      </c>
      <c r="E54" s="61">
        <f t="shared" si="1"/>
        <v>2.7853596838478496</v>
      </c>
      <c r="F54" s="55"/>
      <c r="G54" s="62" t="s">
        <v>116</v>
      </c>
      <c r="H54" s="55"/>
      <c r="I54" s="55"/>
      <c r="J54" s="63">
        <f>D69</f>
        <v>4276.5410958904104</v>
      </c>
      <c r="K54" s="64">
        <f>J54*365</f>
        <v>1560937.4999999998</v>
      </c>
      <c r="L54" s="58"/>
    </row>
    <row r="55" spans="1:12" ht="13.2" x14ac:dyDescent="0.25">
      <c r="A55" s="59" t="s">
        <v>101</v>
      </c>
      <c r="B55" s="55"/>
      <c r="C55" s="60">
        <f>P69</f>
        <v>-1.6799356202054794</v>
      </c>
      <c r="D55" s="61">
        <f t="shared" si="0"/>
        <v>-613.17650137499993</v>
      </c>
      <c r="E55" s="61">
        <f t="shared" si="1"/>
        <v>-0.67604906436052925</v>
      </c>
      <c r="F55" s="55"/>
      <c r="G55" s="62" t="s">
        <v>339</v>
      </c>
      <c r="H55" s="55"/>
      <c r="I55" s="55"/>
      <c r="J55" s="220">
        <f>J53*0.218</f>
        <v>18.244343618475721</v>
      </c>
      <c r="K55" s="221">
        <f>K53*0.218</f>
        <v>6659.1854207436381</v>
      </c>
      <c r="L55" s="58"/>
    </row>
    <row r="56" spans="1:12" ht="13.2" x14ac:dyDescent="0.25">
      <c r="A56" s="59" t="s">
        <v>21</v>
      </c>
      <c r="B56" s="55"/>
      <c r="C56" s="60">
        <f>Q69</f>
        <v>0.73049445924657541</v>
      </c>
      <c r="D56" s="61">
        <f t="shared" si="0"/>
        <v>266.63047762500003</v>
      </c>
      <c r="E56" s="61">
        <f t="shared" si="1"/>
        <v>0.29396965559536936</v>
      </c>
      <c r="F56" s="55"/>
      <c r="G56" s="219" t="s">
        <v>338</v>
      </c>
      <c r="H56" s="55"/>
      <c r="I56" s="55"/>
      <c r="J56" s="55"/>
      <c r="K56" s="55"/>
      <c r="L56" s="58"/>
    </row>
    <row r="57" spans="1:12" ht="13.8" thickBot="1" x14ac:dyDescent="0.3">
      <c r="A57" s="59" t="s">
        <v>20</v>
      </c>
      <c r="B57" s="55"/>
      <c r="C57" s="60">
        <f>R69</f>
        <v>0.10472946934931505</v>
      </c>
      <c r="D57" s="61">
        <f t="shared" si="0"/>
        <v>38.226256312499991</v>
      </c>
      <c r="E57" s="61">
        <f t="shared" si="1"/>
        <v>4.2145817323594258E-2</v>
      </c>
      <c r="F57" s="55"/>
      <c r="G57" s="55"/>
      <c r="H57" s="55"/>
      <c r="I57" s="55"/>
      <c r="J57" s="55"/>
      <c r="K57" s="55"/>
      <c r="L57" s="58"/>
    </row>
    <row r="58" spans="1:12" ht="13.8" thickBot="1" x14ac:dyDescent="0.3">
      <c r="A58" s="65" t="s">
        <v>62</v>
      </c>
      <c r="B58" s="55"/>
      <c r="C58" s="66">
        <f>B69</f>
        <v>6.0767163446917793</v>
      </c>
      <c r="D58" s="67">
        <f t="shared" si="0"/>
        <v>2218.0014658124996</v>
      </c>
      <c r="E58" s="66">
        <f t="shared" si="1"/>
        <v>2.4454260924062838</v>
      </c>
      <c r="F58" s="55"/>
      <c r="G58" s="55"/>
      <c r="H58" s="55" t="s">
        <v>73</v>
      </c>
      <c r="I58" s="55"/>
      <c r="J58" s="55"/>
      <c r="K58" s="102">
        <f>E69</f>
        <v>46.538963416527672</v>
      </c>
      <c r="L58" s="58"/>
    </row>
    <row r="59" spans="1:12" ht="13.8" thickBot="1" x14ac:dyDescent="0.3">
      <c r="A59" s="68" t="s">
        <v>75</v>
      </c>
      <c r="B59" s="69"/>
      <c r="C59" s="69"/>
      <c r="D59" s="69"/>
      <c r="E59" s="69"/>
      <c r="F59" s="69"/>
      <c r="G59" s="70" t="s">
        <v>168</v>
      </c>
      <c r="H59" s="70"/>
      <c r="I59" s="69"/>
      <c r="J59" s="69"/>
      <c r="K59" s="69"/>
      <c r="L59" s="71"/>
    </row>
    <row r="66" spans="1:74" x14ac:dyDescent="0.25">
      <c r="AI66" s="194" t="str">
        <f t="shared" ref="AI66:BG66" si="2">"Rates "&amp;Funding_Year</f>
        <v>Rates 2028</v>
      </c>
      <c r="AJ66" s="194" t="str">
        <f t="shared" si="2"/>
        <v>Rates 2028</v>
      </c>
      <c r="AK66" s="194" t="str">
        <f t="shared" si="2"/>
        <v>Rates 2028</v>
      </c>
      <c r="AL66" s="194" t="str">
        <f t="shared" si="2"/>
        <v>Rates 2028</v>
      </c>
      <c r="AM66" s="194" t="str">
        <f t="shared" si="2"/>
        <v>Rates 2028</v>
      </c>
      <c r="AN66" s="202" t="str">
        <f t="shared" si="2"/>
        <v>Rates 2028</v>
      </c>
      <c r="AO66" s="202" t="str">
        <f t="shared" si="2"/>
        <v>Rates 2028</v>
      </c>
      <c r="AP66" s="202" t="str">
        <f t="shared" si="2"/>
        <v>Rates 2028</v>
      </c>
      <c r="AQ66" s="202" t="str">
        <f t="shared" si="2"/>
        <v>Rates 2028</v>
      </c>
      <c r="AR66" s="202" t="str">
        <f t="shared" si="2"/>
        <v>Rates 2028</v>
      </c>
      <c r="AS66" s="196" t="str">
        <f t="shared" si="2"/>
        <v>Rates 2028</v>
      </c>
      <c r="AT66" s="196" t="str">
        <f t="shared" si="2"/>
        <v>Rates 2028</v>
      </c>
      <c r="AU66" s="196" t="str">
        <f t="shared" si="2"/>
        <v>Rates 2028</v>
      </c>
      <c r="AV66" s="196" t="str">
        <f t="shared" si="2"/>
        <v>Rates 2028</v>
      </c>
      <c r="AW66" s="196" t="str">
        <f t="shared" si="2"/>
        <v>Rates 2028</v>
      </c>
      <c r="AX66" s="198" t="str">
        <f t="shared" si="2"/>
        <v>Rates 2028</v>
      </c>
      <c r="AY66" s="198" t="str">
        <f t="shared" si="2"/>
        <v>Rates 2028</v>
      </c>
      <c r="AZ66" s="198" t="str">
        <f t="shared" si="2"/>
        <v>Rates 2028</v>
      </c>
      <c r="BA66" s="198" t="str">
        <f t="shared" si="2"/>
        <v>Rates 2028</v>
      </c>
      <c r="BB66" s="198" t="str">
        <f t="shared" si="2"/>
        <v>Rates 2028</v>
      </c>
      <c r="BC66" s="200" t="str">
        <f t="shared" si="2"/>
        <v>Rates 2028</v>
      </c>
      <c r="BD66" s="200" t="str">
        <f t="shared" si="2"/>
        <v>Rates 2028</v>
      </c>
      <c r="BE66" s="200" t="str">
        <f t="shared" si="2"/>
        <v>Rates 2028</v>
      </c>
      <c r="BF66" s="200" t="str">
        <f t="shared" si="2"/>
        <v>Rates 2028</v>
      </c>
      <c r="BG66" s="200" t="str">
        <f t="shared" si="2"/>
        <v>Rates 2028</v>
      </c>
    </row>
    <row r="67" spans="1:74" x14ac:dyDescent="0.25">
      <c r="AH67" s="211" t="s">
        <v>282</v>
      </c>
      <c r="AI67">
        <v>2</v>
      </c>
      <c r="AJ67">
        <v>3</v>
      </c>
      <c r="AK67">
        <v>87</v>
      </c>
      <c r="AL67">
        <v>100</v>
      </c>
      <c r="AM67">
        <v>110</v>
      </c>
      <c r="AN67">
        <v>2</v>
      </c>
      <c r="AO67">
        <v>3</v>
      </c>
      <c r="AP67">
        <v>87</v>
      </c>
      <c r="AQ67" s="212">
        <v>100106107</v>
      </c>
      <c r="AR67" s="212">
        <v>110116117</v>
      </c>
      <c r="AS67">
        <v>2</v>
      </c>
      <c r="AT67">
        <v>3</v>
      </c>
      <c r="AU67">
        <v>87</v>
      </c>
      <c r="AV67">
        <v>100</v>
      </c>
      <c r="AW67">
        <v>110</v>
      </c>
      <c r="AX67">
        <v>2</v>
      </c>
      <c r="AY67">
        <v>3</v>
      </c>
      <c r="AZ67">
        <v>87</v>
      </c>
      <c r="BA67" s="212">
        <v>100106107</v>
      </c>
      <c r="BB67" s="212">
        <v>110116117</v>
      </c>
      <c r="BC67">
        <v>2</v>
      </c>
      <c r="BD67">
        <v>3</v>
      </c>
      <c r="BE67">
        <v>87</v>
      </c>
      <c r="BF67">
        <v>100</v>
      </c>
      <c r="BG67">
        <v>110</v>
      </c>
    </row>
    <row r="68" spans="1:74" s="3" customFormat="1" ht="50.4" x14ac:dyDescent="0.25">
      <c r="A68" s="9" t="s">
        <v>78</v>
      </c>
      <c r="B68" s="14" t="s">
        <v>105</v>
      </c>
      <c r="C68" s="14" t="s">
        <v>106</v>
      </c>
      <c r="D68" s="15" t="s">
        <v>79</v>
      </c>
      <c r="E68" s="14" t="s">
        <v>72</v>
      </c>
      <c r="F68" s="18" t="s">
        <v>464</v>
      </c>
      <c r="G68" s="18" t="s">
        <v>465</v>
      </c>
      <c r="H68" s="18" t="s">
        <v>466</v>
      </c>
      <c r="I68" s="18" t="s">
        <v>221</v>
      </c>
      <c r="J68" s="18" t="s">
        <v>119</v>
      </c>
      <c r="K68" s="18" t="s">
        <v>123</v>
      </c>
      <c r="L68" s="18" t="s">
        <v>120</v>
      </c>
      <c r="M68" s="18" t="s">
        <v>124</v>
      </c>
      <c r="N68" s="18" t="s">
        <v>122</v>
      </c>
      <c r="O68" s="14" t="s">
        <v>22</v>
      </c>
      <c r="P68" s="14" t="s">
        <v>204</v>
      </c>
      <c r="Q68" s="14" t="s">
        <v>21</v>
      </c>
      <c r="R68" s="14" t="s">
        <v>20</v>
      </c>
      <c r="S68" s="14" t="s">
        <v>173</v>
      </c>
      <c r="T68" s="16" t="s">
        <v>23</v>
      </c>
      <c r="U68" s="10" t="s">
        <v>8</v>
      </c>
      <c r="V68" s="10" t="s">
        <v>9</v>
      </c>
      <c r="W68" s="10" t="s">
        <v>10</v>
      </c>
      <c r="X68" s="10" t="s">
        <v>11</v>
      </c>
      <c r="Y68" s="10" t="s">
        <v>12</v>
      </c>
      <c r="Z68" s="10" t="s">
        <v>13</v>
      </c>
      <c r="AA68" s="10" t="s">
        <v>14</v>
      </c>
      <c r="AB68" s="10" t="s">
        <v>15</v>
      </c>
      <c r="AC68" s="10" t="s">
        <v>16</v>
      </c>
      <c r="AD68" s="10" t="s">
        <v>85</v>
      </c>
      <c r="AE68" s="10" t="s">
        <v>17</v>
      </c>
      <c r="AF68" s="10" t="s">
        <v>18</v>
      </c>
      <c r="AG68" s="10" t="s">
        <v>19</v>
      </c>
      <c r="AH68" s="103" t="s">
        <v>118</v>
      </c>
      <c r="AI68" s="98" t="s">
        <v>110</v>
      </c>
      <c r="AJ68" s="98" t="s">
        <v>109</v>
      </c>
      <c r="AK68" s="98" t="s">
        <v>108</v>
      </c>
      <c r="AL68" s="98" t="s">
        <v>107</v>
      </c>
      <c r="AM68" s="98" t="s">
        <v>196</v>
      </c>
      <c r="AN68" s="100" t="s">
        <v>114</v>
      </c>
      <c r="AO68" s="100" t="s">
        <v>113</v>
      </c>
      <c r="AP68" s="100" t="s">
        <v>112</v>
      </c>
      <c r="AQ68" s="100" t="s">
        <v>111</v>
      </c>
      <c r="AR68" s="100" t="s">
        <v>197</v>
      </c>
      <c r="AS68" s="99" t="s">
        <v>184</v>
      </c>
      <c r="AT68" s="99" t="s">
        <v>185</v>
      </c>
      <c r="AU68" s="99" t="s">
        <v>186</v>
      </c>
      <c r="AV68" s="99" t="s">
        <v>187</v>
      </c>
      <c r="AW68" s="99" t="s">
        <v>198</v>
      </c>
      <c r="AX68" s="101" t="s">
        <v>188</v>
      </c>
      <c r="AY68" s="101" t="s">
        <v>189</v>
      </c>
      <c r="AZ68" s="101" t="s">
        <v>190</v>
      </c>
      <c r="BA68" s="101" t="s">
        <v>191</v>
      </c>
      <c r="BB68" s="101" t="s">
        <v>199</v>
      </c>
      <c r="BC68" s="107" t="s">
        <v>192</v>
      </c>
      <c r="BD68" s="107" t="s">
        <v>193</v>
      </c>
      <c r="BE68" s="107" t="s">
        <v>194</v>
      </c>
      <c r="BF68" s="107" t="s">
        <v>195</v>
      </c>
      <c r="BG68" s="107" t="s">
        <v>200</v>
      </c>
      <c r="BH68" s="23" t="s">
        <v>0</v>
      </c>
      <c r="BI68" s="9" t="s">
        <v>76</v>
      </c>
      <c r="BJ68" s="10" t="s">
        <v>1</v>
      </c>
      <c r="BK68" s="10" t="s">
        <v>2</v>
      </c>
      <c r="BL68" s="9" t="s">
        <v>64</v>
      </c>
      <c r="BM68" s="10" t="s">
        <v>3</v>
      </c>
      <c r="BN68" s="9" t="s">
        <v>40</v>
      </c>
      <c r="BO68" s="9" t="s">
        <v>41</v>
      </c>
      <c r="BP68" s="9" t="s">
        <v>42</v>
      </c>
      <c r="BQ68" s="12" t="s">
        <v>4</v>
      </c>
      <c r="BR68" s="10" t="s">
        <v>5</v>
      </c>
      <c r="BS68" s="10" t="s">
        <v>6</v>
      </c>
      <c r="BT68" s="10" t="s">
        <v>7</v>
      </c>
      <c r="BU68" s="10" t="s">
        <v>39</v>
      </c>
      <c r="BV68" s="222" t="s">
        <v>337</v>
      </c>
    </row>
    <row r="69" spans="1:74" s="8" customFormat="1" ht="63" x14ac:dyDescent="0.25">
      <c r="A69" s="4" t="str">
        <f>C20</f>
        <v>Your Agency - Transit Capital-SL</v>
      </c>
      <c r="B69" s="17">
        <f>SUM(O69:R69)</f>
        <v>6.0767163446917793</v>
      </c>
      <c r="C69" s="17">
        <f>(K36/35)*(U69/365)</f>
        <v>83.689649626035418</v>
      </c>
      <c r="D69" s="17">
        <f>K69*(U69/365)</f>
        <v>4276.5410958904104</v>
      </c>
      <c r="E69" s="5">
        <f>T69*(B69*365)/(MAX(F69,H69)/1000)</f>
        <v>46.538963416527672</v>
      </c>
      <c r="F69" s="19">
        <f>E39</f>
        <v>444444</v>
      </c>
      <c r="G69" s="19">
        <f>E41</f>
        <v>476590.21666666667</v>
      </c>
      <c r="H69" s="19">
        <f>MAX(E41,J47)</f>
        <v>476590.21666666667</v>
      </c>
      <c r="I69" s="126">
        <f>K27/E30</f>
        <v>832.5</v>
      </c>
      <c r="J69" s="21">
        <v>0</v>
      </c>
      <c r="K69" s="22">
        <f>K27*K30/E30</f>
        <v>6243.75</v>
      </c>
      <c r="L69" s="22">
        <f>K33</f>
        <v>999</v>
      </c>
      <c r="M69" s="13">
        <v>1</v>
      </c>
      <c r="N69" s="26" t="str">
        <f>E33</f>
        <v>LD</v>
      </c>
      <c r="O69" s="7">
        <f>($I$69*AS69*$M$69 + $J$69*BC69 + $K$69*AX69 - $L$69*(AN69)) * ($U$69/365)/1000</f>
        <v>6.9214280363013687</v>
      </c>
      <c r="P69" s="7">
        <f>($I$69*AT69*$M$69 + $J$69*BD69 + $K$69*AY69 - $L$69*(AO69)) * ($U$69/365)/1000</f>
        <v>-1.6799356202054794</v>
      </c>
      <c r="Q69" s="7">
        <f>($I$69*AU69*$M$69 + $J$69*BE69 + $K$69*AZ69 - $L$69*(AP69)) * ($U$69/365)/1000</f>
        <v>0.73049445924657541</v>
      </c>
      <c r="R69" s="7">
        <f>($I$69*AV69*$M$69 + $J$69*BF69 + $K$69*BA69 - $L$69*(AQ69)) * ($U$69/365)/1000</f>
        <v>0.10472946934931505</v>
      </c>
      <c r="S69" s="7">
        <f>($I$69*AW69*$M$69 + $J$69*BG69 + $K$69*BB69 - $L$69*(AR69)) * ($U$69/365)/1000</f>
        <v>3.6844739383561635E-2</v>
      </c>
      <c r="T69" s="6">
        <f>E36</f>
        <v>10</v>
      </c>
      <c r="U69" s="6">
        <f>E27</f>
        <v>250</v>
      </c>
      <c r="V69" s="6"/>
      <c r="W69" s="6">
        <f>K30</f>
        <v>7.5</v>
      </c>
      <c r="X69" s="6">
        <f>E30</f>
        <v>1.2</v>
      </c>
      <c r="Y69" s="6">
        <f>K27</f>
        <v>999</v>
      </c>
      <c r="Z69" s="6"/>
      <c r="AA69" s="6"/>
      <c r="AB69" s="6"/>
      <c r="AC69" s="6"/>
      <c r="AD69" s="6"/>
      <c r="AE69" s="6"/>
      <c r="AF69" s="6"/>
      <c r="AG69" s="6"/>
      <c r="AH69" s="25" t="s">
        <v>102</v>
      </c>
      <c r="AI69" s="104">
        <f>VLOOKUP($I$16&amp;"_"&amp;$I$18&amp;"_"&amp;AI67&amp;"_42",_veh_start_run_rate!$A$5:$Q$589,13,FALSE)</f>
        <v>4.3624039999999997</v>
      </c>
      <c r="AJ69" s="104" t="str">
        <f>VLOOKUP($I$16&amp;"_"&amp;$I$18&amp;"_"&amp;AJ67&amp;"_42",_veh_start_run_rate!$A$5:$Q$589,13,FALSE)</f>
        <v>\N</v>
      </c>
      <c r="AK69" s="104">
        <f>VLOOKUP($I$16&amp;"_"&amp;$I$18&amp;"_"&amp;AK67&amp;"_42",_veh_start_run_rate!$A$5:$Q$589,13,FALSE)</f>
        <v>0.829237</v>
      </c>
      <c r="AL69" s="104">
        <f>VLOOKUP($I$16&amp;"_"&amp;$I$18&amp;"_"&amp;AL67&amp;"_42",_veh_start_run_rate!$A$5:$Q$589,13,FALSE)</f>
        <v>5.1165000000000002E-2</v>
      </c>
      <c r="AM69" s="104">
        <f>VLOOKUP($I$16&amp;"_"&amp;$I$18&amp;"_"&amp;AM67&amp;"_42",_veh_start_run_rate!$A$5:$Q$589,13,FALSE)</f>
        <v>4.5324000000000003E-2</v>
      </c>
      <c r="AN69" s="104">
        <f>VLOOKUP($I$16&amp;"_"&amp;$I$18&amp;"_"&amp;AN67&amp;"_42",_veh_start_run_rate!$A$5:$Q$589,12,FALSE)</f>
        <v>8.0165179999999996</v>
      </c>
      <c r="AO69" s="104">
        <f>VLOOKUP($I$16&amp;"_"&amp;$I$18&amp;"_"&amp;AO67&amp;"_42",_veh_start_run_rate!$A$5:$Q$589,12,FALSE)</f>
        <v>2.9712019999999999</v>
      </c>
      <c r="AP69" s="104">
        <f>VLOOKUP($I$16&amp;"_"&amp;$I$18&amp;"_"&amp;AP67&amp;"_42",_veh_start_run_rate!$A$5:$Q$589,12,FALSE)</f>
        <v>0.157328</v>
      </c>
      <c r="AQ69" s="104">
        <f>VLOOKUP($I$16&amp;"_"&amp;$I$18&amp;"_100_42",_veh_start_run_rate!$A$5:$Q$589,12,FALSE) + VLOOKUP($I$16&amp;"_"&amp;$I$18&amp;"_106_42",_veh_start_run_rate!$A$5:$Q$589,12,FALSE) + VLOOKUP($I$16&amp;"_"&amp;$I$18&amp;"_107_42",_veh_start_run_rate!$A$5:$Q$589,12,FALSE)</f>
        <v>0.12767400000000001</v>
      </c>
      <c r="AR69" s="104">
        <f>VLOOKUP($I$16&amp;"_"&amp;$I$18&amp;"_110_42",_veh_start_run_rate!$A$5:$Q$589,12,FALSE) + VLOOKUP($I$16&amp;"_"&amp;$I$18&amp;"_116_42",_veh_start_run_rate!$A$5:$Q$589,12,FALSE) + VLOOKUP($I$16&amp;"_"&amp;$I$18&amp;"_117_42",_veh_start_run_rate!$A$5:$Q$589,12,FALSE)</f>
        <v>3.4007000000000003E-2</v>
      </c>
      <c r="AS69" s="105">
        <f>VLOOKUP($I$16&amp;"_"&amp;$I$18&amp;"_"&amp;AS67&amp;"_21",_veh_start_run_rate!$A$5:$Q$589,13,FALSE)</f>
        <v>12.045021999999999</v>
      </c>
      <c r="AT69" s="105">
        <f>VLOOKUP($I$16&amp;"_"&amp;$I$18&amp;"_"&amp;AT67&amp;"_21",_veh_start_run_rate!$A$5:$Q$589,13,FALSE)</f>
        <v>0.40881400000000001</v>
      </c>
      <c r="AU69" s="105">
        <f>VLOOKUP($I$16&amp;"_"&amp;$I$18&amp;"_"&amp;AU67&amp;"_21",_veh_start_run_rate!$A$5:$Q$589,13,FALSE)</f>
        <v>1.4033910000000001</v>
      </c>
      <c r="AV69" s="105">
        <f>VLOOKUP($I$16&amp;"_"&amp;$I$18&amp;"_"&amp;AV67&amp;"_21",_veh_start_run_rate!$A$5:$Q$589,13,FALSE)</f>
        <v>7.0441000000000004E-2</v>
      </c>
      <c r="AW69" s="105">
        <f>VLOOKUP($I$16&amp;"_"&amp;$I$18&amp;"_"&amp;AW67&amp;"_21",_veh_start_run_rate!$A$5:$Q$589,13,FALSE)</f>
        <v>6.2315000000000002E-2</v>
      </c>
      <c r="AX69" s="105">
        <f>VLOOKUP($I$16&amp;"_"&amp;$I$18&amp;"_"&amp;AX67&amp;"_21",_veh_start_run_rate!$A$5:$Q$589,12,FALSE)</f>
        <v>1.295104</v>
      </c>
      <c r="AY69" s="105">
        <f>VLOOKUP($I$16&amp;"_"&amp;$I$18&amp;"_"&amp;AY67&amp;"_21",_veh_start_run_rate!$A$5:$Q$589,12,FALSE)</f>
        <v>2.8058E-2</v>
      </c>
      <c r="AZ69" s="105">
        <f>VLOOKUP($I$16&amp;"_"&amp;$I$18&amp;"_"&amp;AZ67&amp;"_21",_veh_start_run_rate!$A$5:$Q$589,12,FALSE)</f>
        <v>8.8679999999999991E-3</v>
      </c>
      <c r="BA69" s="105">
        <f>VLOOKUP($I$16&amp;"_"&amp;$I$18&amp;"_100_21",_veh_start_run_rate!$A$5:$Q$589,12,FALSE) + VLOOKUP($I$16&amp;"_"&amp;$I$18&amp;"_106_21",_veh_start_run_rate!$A$5:$Q$589,12,FALSE) + VLOOKUP($I$16&amp;"_"&amp;$I$18&amp;"_107_21",_veh_start_run_rate!$A$5:$Q$589,12,FALSE)</f>
        <v>3.5525000000000001E-2</v>
      </c>
      <c r="BB69" s="105">
        <f>VLOOKUP($I$16&amp;"_"&amp;$I$18&amp;"_110_21",_veh_start_run_rate!$A$5:$Q$589,12,FALSE) + VLOOKUP($I$16&amp;"_"&amp;$I$18&amp;"_116_21",_veh_start_run_rate!$A$5:$Q$589,12,FALSE) + VLOOKUP($I$16&amp;"_"&amp;$I$18&amp;"_117_21",_veh_start_run_rate!$A$5:$Q$589,12,FALSE)</f>
        <v>5.7479999999999996E-3</v>
      </c>
      <c r="BC69" s="106">
        <f>VLOOKUP("SL_"&amp;$I$18&amp;"_art_"&amp;BC67&amp;"_ALL",Vehicle_Idle_Rates!$A$7:$AQ$11,5,FALSE)</f>
        <v>6.2979468483738579</v>
      </c>
      <c r="BD69" s="106">
        <f>VLOOKUP("SL_"&amp;$I$18&amp;"_art_"&amp;BD67&amp;"_ALL",Vehicle_Idle_Rates!$A$7:$AQ$11,5,FALSE)</f>
        <v>5.862667472741605</v>
      </c>
      <c r="BE69" s="106">
        <f>VLOOKUP("SL_"&amp;$I$18&amp;"_art_"&amp;BE67&amp;"_ALL",Vehicle_Idle_Rates!$A$7:$AQ$11,5,FALSE)</f>
        <v>0.94479368244509898</v>
      </c>
      <c r="BF69" s="106">
        <f>VLOOKUP("SL_"&amp;$I$18&amp;"_art_"&amp;BF67&amp;"_ALL",Vehicle_Idle_Rates!$A$7:$AQ$11,5,FALSE)</f>
        <v>0.12986157714226801</v>
      </c>
      <c r="BG69" s="106">
        <f>VLOOKUP("SL_"&amp;$I$18&amp;"_art_"&amp;BG67&amp;"_ALL",Vehicle_Idle_Rates!$A$7:$AQ$11,5,FALSE)</f>
        <v>0.11897585320485035</v>
      </c>
      <c r="BH69" s="24" t="str">
        <f>T(I16)</f>
        <v>SL</v>
      </c>
      <c r="BI69" s="4" t="str">
        <f>I20</f>
        <v>Salt Lake</v>
      </c>
      <c r="BJ69" s="4">
        <f>I18</f>
        <v>2028</v>
      </c>
      <c r="BK69" s="4" t="str">
        <f>C14</f>
        <v>Transit Capital</v>
      </c>
      <c r="BL69" s="4" t="s">
        <v>24</v>
      </c>
      <c r="BM69" s="4" t="str">
        <f>C7</f>
        <v>Your Agency</v>
      </c>
      <c r="BN69" s="4">
        <f>D16</f>
        <v>0</v>
      </c>
      <c r="BO69" s="4" t="str">
        <f>C17</f>
        <v>Begin Street</v>
      </c>
      <c r="BP69" s="4" t="str">
        <f>C18</f>
        <v>End Street</v>
      </c>
      <c r="BQ69" s="13" t="str">
        <f>C22</f>
        <v xml:space="preserve">Please enter here a brief description of this project, including the basic cost elements that comprise the total shown below (right-of-way, materials, pavement quantities, epuipment costs, labor costs, etc.), assumptions made in estimating emission reductions and the justification for those assumptions, and any other relevant supporting information.  </v>
      </c>
      <c r="BR69" s="4" t="str">
        <f>C9</f>
        <v>Your Name</v>
      </c>
      <c r="BS69" s="4" t="str">
        <f>I7</f>
        <v>801-123-4567</v>
      </c>
      <c r="BT69" s="4" t="str">
        <f>I9</f>
        <v>youre-mail@email.com</v>
      </c>
      <c r="BU69" s="4" t="str">
        <f>I14</f>
        <v>City of Project Location</v>
      </c>
      <c r="BV69" s="223">
        <f>J55</f>
        <v>18.244343618475721</v>
      </c>
    </row>
    <row r="71" spans="1:74" x14ac:dyDescent="0.25">
      <c r="M71" s="128"/>
      <c r="N71" s="128"/>
      <c r="O71" s="128"/>
      <c r="P71" s="128"/>
      <c r="Q71" s="128"/>
    </row>
    <row r="72" spans="1:74" x14ac:dyDescent="0.25">
      <c r="AF72" s="211" t="s">
        <v>283</v>
      </c>
      <c r="AG72" s="209">
        <v>10.423997359583334</v>
      </c>
      <c r="AH72" s="209">
        <v>2.3879113460208334E-2</v>
      </c>
      <c r="AI72" s="209">
        <v>0.7695398683333331</v>
      </c>
      <c r="AJ72" s="209">
        <v>9.7411719000000015E-3</v>
      </c>
      <c r="AK72" s="209">
        <v>8.8541110125000006E-3</v>
      </c>
      <c r="AL72" s="209">
        <v>2.0185086260070713</v>
      </c>
      <c r="AM72" s="209">
        <v>3.523431922916997</v>
      </c>
      <c r="AN72" s="209">
        <v>0.25907441356131566</v>
      </c>
      <c r="AO72" s="209">
        <v>0.27791903573881749</v>
      </c>
      <c r="AP72" s="209">
        <v>0.15583077559689132</v>
      </c>
      <c r="AQ72" s="209">
        <v>18.437781144166667</v>
      </c>
      <c r="AR72" s="209">
        <v>0.72171639990416658</v>
      </c>
      <c r="AS72" s="209">
        <v>2.107534733333333</v>
      </c>
      <c r="AT72" s="209">
        <v>6.7528515749999976E-2</v>
      </c>
      <c r="AU72" s="209">
        <v>5.9739063041666658E-2</v>
      </c>
      <c r="AV72" s="209">
        <v>1.8650840464812819</v>
      </c>
      <c r="AW72" s="209">
        <v>9.4846365298523874E-2</v>
      </c>
      <c r="AX72" s="209">
        <v>1.4641783715626588E-2</v>
      </c>
      <c r="AY72" s="209">
        <v>5.3572932128439124E-2</v>
      </c>
      <c r="AZ72" s="209">
        <v>1.2992335377803024E-2</v>
      </c>
      <c r="BA72" s="209">
        <v>6.7487142895833321</v>
      </c>
      <c r="BB72" s="209">
        <v>1.5875958536666666</v>
      </c>
      <c r="BC72" s="209">
        <v>0.25829854000000008</v>
      </c>
      <c r="BD72" s="209">
        <v>0.55214606666666666</v>
      </c>
      <c r="BE72" s="209">
        <v>0.13451628249999997</v>
      </c>
    </row>
    <row r="73" spans="1:74" x14ac:dyDescent="0.25">
      <c r="M73" s="128"/>
      <c r="N73" s="128"/>
      <c r="O73" s="128"/>
      <c r="P73" s="128"/>
      <c r="Q73" s="128"/>
    </row>
  </sheetData>
  <sheetProtection algorithmName="SHA-512" hashValue="+0inzQf+ZD4J1Ju3rHtlbxboNyYwNj780pIUMvfby807LMWnTaRc3AclVUK/1eNQfE0b/r86+TXpX/1gfVv2ug==" saltValue="0t2pgwkrtUzurTq8ZytSOQ==" spinCount="100000" sheet="1" selectLockedCells="1"/>
  <mergeCells count="29">
    <mergeCell ref="A44:I45"/>
    <mergeCell ref="A47:F48"/>
    <mergeCell ref="G47:I47"/>
    <mergeCell ref="J47:K47"/>
    <mergeCell ref="G41:L43"/>
    <mergeCell ref="E41:F41"/>
    <mergeCell ref="A22:B22"/>
    <mergeCell ref="C22:K22"/>
    <mergeCell ref="O26:S28"/>
    <mergeCell ref="E39:F39"/>
    <mergeCell ref="D25:K25"/>
    <mergeCell ref="J39:K39"/>
    <mergeCell ref="G36:J36"/>
    <mergeCell ref="N16:V23"/>
    <mergeCell ref="C17:E17"/>
    <mergeCell ref="C18:E18"/>
    <mergeCell ref="C20:E20"/>
    <mergeCell ref="I20:K20"/>
    <mergeCell ref="A1:L1"/>
    <mergeCell ref="A2:L2"/>
    <mergeCell ref="A4:L4"/>
    <mergeCell ref="D3:I3"/>
    <mergeCell ref="C7:E7"/>
    <mergeCell ref="I7:K7"/>
    <mergeCell ref="C9:E9"/>
    <mergeCell ref="I9:K9"/>
    <mergeCell ref="C14:E14"/>
    <mergeCell ref="I14:K14"/>
    <mergeCell ref="C16:E16"/>
  </mergeCells>
  <phoneticPr fontId="12" type="noConversion"/>
  <dataValidations count="8">
    <dataValidation type="whole" operator="lessThan" allowBlank="1" showInputMessage="1" showErrorMessage="1" sqref="J53:J54" xr:uid="{00000000-0002-0000-0500-000000000000}">
      <formula1>366</formula1>
    </dataValidation>
    <dataValidation type="decimal" operator="lessThanOrEqual" allowBlank="1" showInputMessage="1" showErrorMessage="1" errorTitle="Warning:" error="Bicycle trip length should be less than 10 miles." sqref="K57" xr:uid="{00000000-0002-0000-0500-000001000000}">
      <formula1>10</formula1>
    </dataValidation>
    <dataValidation type="list" allowBlank="1" showInputMessage="1" showErrorMessage="1" sqref="E33" xr:uid="{00000000-0002-0000-0500-000002000000}">
      <formula1>"ALL,LD"</formula1>
    </dataValidation>
    <dataValidation type="whole" operator="lessThan" allowBlank="1" showErrorMessage="1" error="The number of days in a year may not exceed 365.  The number of annual working days is typically 250." sqref="E27" xr:uid="{00000000-0002-0000-0500-000003000000}">
      <formula1>366</formula1>
    </dataValidation>
    <dataValidation type="whole" operator="greaterThan" allowBlank="1" showInputMessage="1" showErrorMessage="1" error="Enter a whole number only - no text." sqref="E36" xr:uid="{00000000-0002-0000-0500-000004000000}">
      <formula1>0</formula1>
    </dataValidation>
    <dataValidation type="list" showInputMessage="1" showErrorMessage="1" error="Cell may not be left blank." sqref="I16" xr:uid="{00000000-0002-0000-0500-000005000000}">
      <formula1>"BE,DA,SL,TO,WE"</formula1>
    </dataValidation>
    <dataValidation type="textLength" operator="lessThan" allowBlank="1" showErrorMessage="1" promptTitle="Error" prompt="Please limit description to 500 characters." sqref="C22:K22" xr:uid="{00000000-0002-0000-0500-000006000000}">
      <formula1>2000</formula1>
    </dataValidation>
    <dataValidation type="list" allowBlank="1" showInputMessage="1" showErrorMessage="1" sqref="K44" xr:uid="{E117B94D-A096-4EFD-8A7A-3957ED2109F9}">
      <formula1>"No, Yes"</formula1>
    </dataValidation>
  </dataValidations>
  <hyperlinks>
    <hyperlink ref="I9" r:id="rId1" display="kip@wfrc.org" xr:uid="{00000000-0004-0000-0500-000000000000}"/>
  </hyperlinks>
  <pageMargins left="0.75" right="0.75" top="1" bottom="1" header="0.5" footer="0.5"/>
  <pageSetup scale="64" orientation="portrait"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0000"/>
    <pageSetUpPr fitToPage="1"/>
  </sheetPr>
  <dimension ref="A1:BV73"/>
  <sheetViews>
    <sheetView showGridLines="0" zoomScaleNormal="100" workbookViewId="0">
      <pane ySplit="4" topLeftCell="A29" activePane="bottomLeft" state="frozen"/>
      <selection activeCell="AG64" sqref="AG64"/>
      <selection pane="bottomLeft" activeCell="B3" sqref="B3"/>
    </sheetView>
  </sheetViews>
  <sheetFormatPr defaultRowHeight="12.6" x14ac:dyDescent="0.25"/>
  <cols>
    <col min="2" max="2" width="12" customWidth="1"/>
    <col min="4" max="4" width="11" customWidth="1"/>
    <col min="5" max="5" width="13.44140625" customWidth="1"/>
    <col min="6" max="6" width="11.6640625" customWidth="1"/>
    <col min="7" max="8" width="10" customWidth="1"/>
    <col min="9" max="9" width="11.5546875" customWidth="1"/>
    <col min="11" max="11" width="9.5546875" bestFit="1" customWidth="1"/>
    <col min="13" max="13" width="12.6640625" bestFit="1" customWidth="1"/>
    <col min="14" max="15" width="10.44140625" bestFit="1" customWidth="1"/>
    <col min="16" max="16" width="8.6640625" customWidth="1"/>
    <col min="17" max="17" width="16" bestFit="1" customWidth="1"/>
    <col min="18" max="18" width="7.109375" bestFit="1" customWidth="1"/>
    <col min="19" max="19" width="7.5546875" bestFit="1" customWidth="1"/>
    <col min="20" max="20" width="5.33203125" bestFit="1" customWidth="1"/>
    <col min="21" max="21" width="12.109375" bestFit="1" customWidth="1"/>
    <col min="22" max="22" width="19.109375" bestFit="1" customWidth="1"/>
    <col min="23" max="23" width="13.6640625" bestFit="1" customWidth="1"/>
    <col min="24" max="24" width="11.6640625" bestFit="1" customWidth="1"/>
    <col min="25" max="25" width="6.33203125" bestFit="1" customWidth="1"/>
    <col min="26" max="26" width="9.6640625" bestFit="1" customWidth="1"/>
    <col min="27" max="27" width="6.88671875" bestFit="1" customWidth="1"/>
    <col min="28" max="28" width="11.109375" bestFit="1" customWidth="1"/>
    <col min="29" max="29" width="20.5546875" bestFit="1" customWidth="1"/>
    <col min="30" max="30" width="11.88671875" bestFit="1" customWidth="1"/>
    <col min="31" max="32" width="11.88671875" customWidth="1"/>
    <col min="33" max="57" width="14.109375" customWidth="1"/>
    <col min="58" max="58" width="7.88671875" bestFit="1" customWidth="1"/>
    <col min="72" max="72" width="11" customWidth="1"/>
  </cols>
  <sheetData>
    <row r="1" spans="1:22" ht="18" thickTop="1" x14ac:dyDescent="0.3">
      <c r="A1" s="537" t="str">
        <f>CONCATENATE("CMAQ Emissions Analysis Form (",I18-5,"-",I18," TIP)")</f>
        <v>CMAQ Emissions Analysis Form (2023-2028 TIP)</v>
      </c>
      <c r="B1" s="538"/>
      <c r="C1" s="538"/>
      <c r="D1" s="538"/>
      <c r="E1" s="538"/>
      <c r="F1" s="538"/>
      <c r="G1" s="538"/>
      <c r="H1" s="538"/>
      <c r="I1" s="538"/>
      <c r="J1" s="538"/>
      <c r="K1" s="538"/>
      <c r="L1" s="539"/>
    </row>
    <row r="2" spans="1:22" ht="16.2" thickBot="1" x14ac:dyDescent="0.35">
      <c r="A2" s="540" t="s">
        <v>55</v>
      </c>
      <c r="B2" s="541"/>
      <c r="C2" s="541"/>
      <c r="D2" s="541"/>
      <c r="E2" s="541"/>
      <c r="F2" s="541"/>
      <c r="G2" s="541"/>
      <c r="H2" s="541"/>
      <c r="I2" s="541"/>
      <c r="J2" s="541"/>
      <c r="K2" s="541"/>
      <c r="L2" s="542"/>
    </row>
    <row r="3" spans="1:22" ht="13.8" thickTop="1" x14ac:dyDescent="0.25">
      <c r="A3" s="28"/>
      <c r="B3" s="205"/>
      <c r="C3" s="29"/>
      <c r="D3" s="513" t="s">
        <v>89</v>
      </c>
      <c r="E3" s="513"/>
      <c r="F3" s="513"/>
      <c r="G3" s="513"/>
      <c r="H3" s="513"/>
      <c r="I3" s="513"/>
      <c r="J3" s="29"/>
      <c r="K3" s="29"/>
      <c r="L3" s="29"/>
    </row>
    <row r="4" spans="1:22" ht="18" x14ac:dyDescent="0.35">
      <c r="A4" s="546" t="s">
        <v>237</v>
      </c>
      <c r="B4" s="547"/>
      <c r="C4" s="547"/>
      <c r="D4" s="547"/>
      <c r="E4" s="547"/>
      <c r="F4" s="547"/>
      <c r="G4" s="547"/>
      <c r="H4" s="547"/>
      <c r="I4" s="547"/>
      <c r="J4" s="547"/>
      <c r="K4" s="547"/>
      <c r="L4" s="548"/>
    </row>
    <row r="5" spans="1:22" ht="13.8" thickBot="1" x14ac:dyDescent="0.3">
      <c r="A5" s="30" t="s">
        <v>30</v>
      </c>
      <c r="B5" s="28"/>
      <c r="C5" s="28"/>
      <c r="D5" s="28"/>
      <c r="E5" s="28"/>
      <c r="F5" s="28"/>
      <c r="G5" s="28"/>
      <c r="H5" s="28"/>
      <c r="I5" s="28"/>
      <c r="J5" s="28"/>
      <c r="K5" s="28"/>
      <c r="L5" s="28"/>
    </row>
    <row r="6" spans="1:22" ht="13.2" x14ac:dyDescent="0.25">
      <c r="A6" s="31"/>
      <c r="B6" s="32"/>
      <c r="C6" s="32"/>
      <c r="D6" s="32"/>
      <c r="E6" s="32"/>
      <c r="F6" s="32"/>
      <c r="G6" s="32"/>
      <c r="H6" s="32"/>
      <c r="I6" s="32"/>
      <c r="J6" s="32"/>
      <c r="K6" s="32"/>
      <c r="L6" s="33"/>
    </row>
    <row r="7" spans="1:22" ht="13.2" x14ac:dyDescent="0.25">
      <c r="A7" s="34" t="s">
        <v>104</v>
      </c>
      <c r="B7" s="35"/>
      <c r="C7" s="543" t="s">
        <v>205</v>
      </c>
      <c r="D7" s="544"/>
      <c r="E7" s="545"/>
      <c r="F7" s="35"/>
      <c r="G7" s="35" t="s">
        <v>6</v>
      </c>
      <c r="H7" s="35"/>
      <c r="I7" s="549" t="s">
        <v>207</v>
      </c>
      <c r="J7" s="550"/>
      <c r="K7" s="551"/>
      <c r="L7" s="36"/>
    </row>
    <row r="8" spans="1:22" ht="13.2" x14ac:dyDescent="0.25">
      <c r="A8" s="34"/>
      <c r="B8" s="35"/>
      <c r="C8" s="35"/>
      <c r="D8" s="35"/>
      <c r="E8" s="35"/>
      <c r="F8" s="35"/>
      <c r="G8" s="35"/>
      <c r="H8" s="35"/>
      <c r="I8" s="35"/>
      <c r="J8" s="35"/>
      <c r="K8" s="35"/>
      <c r="L8" s="36"/>
    </row>
    <row r="9" spans="1:22" ht="13.2" x14ac:dyDescent="0.25">
      <c r="A9" s="34" t="s">
        <v>436</v>
      </c>
      <c r="B9" s="35"/>
      <c r="C9" s="543" t="s">
        <v>206</v>
      </c>
      <c r="D9" s="544"/>
      <c r="E9" s="545"/>
      <c r="F9" s="35"/>
      <c r="G9" s="35" t="s">
        <v>7</v>
      </c>
      <c r="H9" s="35"/>
      <c r="I9" s="552" t="s">
        <v>208</v>
      </c>
      <c r="J9" s="592"/>
      <c r="K9" s="593"/>
      <c r="L9" s="36"/>
    </row>
    <row r="10" spans="1:22" ht="13.8" thickBot="1" x14ac:dyDescent="0.3">
      <c r="A10" s="427" t="s">
        <v>428</v>
      </c>
      <c r="B10" s="38"/>
      <c r="C10" s="38"/>
      <c r="D10" s="38"/>
      <c r="E10" s="38"/>
      <c r="F10" s="38"/>
      <c r="G10" s="38"/>
      <c r="H10" s="38"/>
      <c r="I10" s="38"/>
      <c r="J10" s="38"/>
      <c r="K10" s="38"/>
      <c r="L10" s="39"/>
    </row>
    <row r="11" spans="1:22" ht="13.2" x14ac:dyDescent="0.25">
      <c r="A11" s="28"/>
      <c r="B11" s="28"/>
      <c r="C11" s="28"/>
      <c r="D11" s="28"/>
      <c r="E11" s="28"/>
      <c r="F11" s="28"/>
      <c r="G11" s="28"/>
      <c r="H11" s="28"/>
      <c r="I11" s="28"/>
      <c r="J11" s="28"/>
      <c r="K11" s="28"/>
      <c r="L11" s="28"/>
    </row>
    <row r="12" spans="1:22" ht="13.8" thickBot="1" x14ac:dyDescent="0.3">
      <c r="A12" s="30" t="s">
        <v>31</v>
      </c>
      <c r="B12" s="28"/>
      <c r="C12" s="28"/>
      <c r="D12" s="28"/>
      <c r="E12" s="28"/>
      <c r="F12" s="28"/>
      <c r="G12" s="28"/>
      <c r="H12" s="28"/>
      <c r="I12" s="28"/>
      <c r="J12" s="28"/>
      <c r="K12" s="28"/>
      <c r="L12" s="28"/>
    </row>
    <row r="13" spans="1:22" ht="13.2" x14ac:dyDescent="0.25">
      <c r="A13" s="31"/>
      <c r="B13" s="32"/>
      <c r="C13" s="32"/>
      <c r="D13" s="32"/>
      <c r="E13" s="32"/>
      <c r="F13" s="32"/>
      <c r="G13" s="32"/>
      <c r="H13" s="32"/>
      <c r="I13" s="32"/>
      <c r="J13" s="32"/>
      <c r="K13" s="32"/>
      <c r="L13" s="33"/>
    </row>
    <row r="14" spans="1:22" ht="13.2" x14ac:dyDescent="0.25">
      <c r="A14" s="34" t="s">
        <v>32</v>
      </c>
      <c r="B14" s="35"/>
      <c r="C14" s="517" t="s">
        <v>134</v>
      </c>
      <c r="D14" s="518"/>
      <c r="E14" s="519"/>
      <c r="F14" s="35"/>
      <c r="G14" s="35" t="s">
        <v>39</v>
      </c>
      <c r="H14" s="28"/>
      <c r="I14" s="543" t="s">
        <v>209</v>
      </c>
      <c r="J14" s="544"/>
      <c r="K14" s="545"/>
      <c r="L14" s="36"/>
    </row>
    <row r="15" spans="1:22" ht="13.2" x14ac:dyDescent="0.25">
      <c r="A15" s="34"/>
      <c r="B15" s="35"/>
      <c r="C15" s="35"/>
      <c r="D15" s="35"/>
      <c r="E15" s="35"/>
      <c r="F15" s="35"/>
      <c r="G15" s="28"/>
      <c r="H15" s="28"/>
      <c r="I15" s="28"/>
      <c r="J15" s="28"/>
      <c r="K15" s="28"/>
      <c r="L15" s="36"/>
    </row>
    <row r="16" spans="1:22" ht="12.75" customHeight="1" x14ac:dyDescent="0.25">
      <c r="A16" s="34" t="s">
        <v>38</v>
      </c>
      <c r="B16" s="40" t="s">
        <v>69</v>
      </c>
      <c r="C16" s="543" t="s">
        <v>210</v>
      </c>
      <c r="D16" s="544"/>
      <c r="E16" s="545"/>
      <c r="F16" s="28"/>
      <c r="G16" s="35" t="s">
        <v>0</v>
      </c>
      <c r="H16" s="35"/>
      <c r="I16" s="41" t="s">
        <v>103</v>
      </c>
      <c r="J16" s="42"/>
      <c r="K16" s="35"/>
      <c r="L16" s="36"/>
      <c r="N16" s="553" t="s">
        <v>440</v>
      </c>
      <c r="O16" s="554"/>
      <c r="P16" s="554"/>
      <c r="Q16" s="554"/>
      <c r="R16" s="554"/>
      <c r="S16" s="554"/>
      <c r="T16" s="554"/>
      <c r="U16" s="554"/>
      <c r="V16" s="555"/>
    </row>
    <row r="17" spans="1:22" ht="13.2" x14ac:dyDescent="0.25">
      <c r="A17" s="34"/>
      <c r="B17" s="40" t="s">
        <v>41</v>
      </c>
      <c r="C17" s="543" t="s">
        <v>211</v>
      </c>
      <c r="D17" s="544"/>
      <c r="E17" s="545"/>
      <c r="F17" s="35"/>
      <c r="G17" s="35"/>
      <c r="H17" s="35"/>
      <c r="I17" s="35"/>
      <c r="J17" s="35"/>
      <c r="K17" s="35"/>
      <c r="L17" s="36"/>
      <c r="N17" s="556"/>
      <c r="O17" s="557"/>
      <c r="P17" s="557"/>
      <c r="Q17" s="557"/>
      <c r="R17" s="557"/>
      <c r="S17" s="557"/>
      <c r="T17" s="557"/>
      <c r="U17" s="557"/>
      <c r="V17" s="558"/>
    </row>
    <row r="18" spans="1:22" ht="13.2" x14ac:dyDescent="0.25">
      <c r="A18" s="34"/>
      <c r="B18" s="40" t="s">
        <v>42</v>
      </c>
      <c r="C18" s="543" t="s">
        <v>212</v>
      </c>
      <c r="D18" s="544"/>
      <c r="E18" s="545"/>
      <c r="F18" s="35"/>
      <c r="G18" s="35" t="s">
        <v>33</v>
      </c>
      <c r="H18" s="35"/>
      <c r="I18" s="43">
        <f>Funding_Year</f>
        <v>2028</v>
      </c>
      <c r="J18" s="35"/>
      <c r="K18" s="35"/>
      <c r="L18" s="36"/>
      <c r="N18" s="556"/>
      <c r="O18" s="557"/>
      <c r="P18" s="557"/>
      <c r="Q18" s="557"/>
      <c r="R18" s="557"/>
      <c r="S18" s="557"/>
      <c r="T18" s="557"/>
      <c r="U18" s="557"/>
      <c r="V18" s="558"/>
    </row>
    <row r="19" spans="1:22" ht="13.2" x14ac:dyDescent="0.25">
      <c r="A19" s="34"/>
      <c r="B19" s="44"/>
      <c r="C19" s="35"/>
      <c r="D19" s="35"/>
      <c r="E19" s="35"/>
      <c r="F19" s="35"/>
      <c r="G19" s="35"/>
      <c r="H19" s="35"/>
      <c r="I19" s="35"/>
      <c r="J19" s="35"/>
      <c r="K19" s="35"/>
      <c r="L19" s="36"/>
      <c r="N19" s="556"/>
      <c r="O19" s="557"/>
      <c r="P19" s="557"/>
      <c r="Q19" s="557"/>
      <c r="R19" s="557"/>
      <c r="S19" s="557"/>
      <c r="T19" s="557"/>
      <c r="U19" s="557"/>
      <c r="V19" s="558"/>
    </row>
    <row r="20" spans="1:22" ht="13.2" x14ac:dyDescent="0.25">
      <c r="A20" s="34" t="s">
        <v>77</v>
      </c>
      <c r="B20" s="44"/>
      <c r="C20" s="517" t="str">
        <f>C7&amp;" - "&amp;C14&amp;"-"&amp;I16</f>
        <v>Your Agency - Transit Fares-SL</v>
      </c>
      <c r="D20" s="518"/>
      <c r="E20" s="519"/>
      <c r="F20" s="35"/>
      <c r="G20" s="35" t="s">
        <v>76</v>
      </c>
      <c r="H20" s="35"/>
      <c r="I20" s="517" t="str">
        <f>IF(I16="SL","Salt Lake",IF(I16="DA","Ogden-Layton",IF(I16="WE","Ogden-Layton","")))</f>
        <v>Salt Lake</v>
      </c>
      <c r="J20" s="518"/>
      <c r="K20" s="519"/>
      <c r="L20" s="36"/>
      <c r="N20" s="556"/>
      <c r="O20" s="557"/>
      <c r="P20" s="557"/>
      <c r="Q20" s="557"/>
      <c r="R20" s="557"/>
      <c r="S20" s="557"/>
      <c r="T20" s="557"/>
      <c r="U20" s="557"/>
      <c r="V20" s="558"/>
    </row>
    <row r="21" spans="1:22" ht="13.2" x14ac:dyDescent="0.25">
      <c r="A21" s="34"/>
      <c r="B21" s="35"/>
      <c r="C21" s="35"/>
      <c r="D21" s="35"/>
      <c r="E21" s="35"/>
      <c r="F21" s="35"/>
      <c r="G21" s="35"/>
      <c r="H21" s="35"/>
      <c r="I21" s="35"/>
      <c r="J21" s="35"/>
      <c r="K21" s="35"/>
      <c r="L21" s="36"/>
      <c r="N21" s="556"/>
      <c r="O21" s="557"/>
      <c r="P21" s="557"/>
      <c r="Q21" s="557"/>
      <c r="R21" s="557"/>
      <c r="S21" s="557"/>
      <c r="T21" s="557"/>
      <c r="U21" s="557"/>
      <c r="V21" s="558"/>
    </row>
    <row r="22" spans="1:22" ht="111.6" customHeight="1" x14ac:dyDescent="0.25">
      <c r="A22" s="509" t="s">
        <v>215</v>
      </c>
      <c r="B22" s="510"/>
      <c r="C22" s="520" t="s">
        <v>238</v>
      </c>
      <c r="D22" s="521"/>
      <c r="E22" s="521"/>
      <c r="F22" s="521"/>
      <c r="G22" s="521"/>
      <c r="H22" s="521"/>
      <c r="I22" s="521"/>
      <c r="J22" s="521"/>
      <c r="K22" s="522"/>
      <c r="L22" s="45"/>
      <c r="N22" s="556"/>
      <c r="O22" s="557"/>
      <c r="P22" s="557"/>
      <c r="Q22" s="557"/>
      <c r="R22" s="557"/>
      <c r="S22" s="557"/>
      <c r="T22" s="557"/>
      <c r="U22" s="557"/>
      <c r="V22" s="558"/>
    </row>
    <row r="23" spans="1:22" ht="13.8" thickBot="1" x14ac:dyDescent="0.3">
      <c r="A23" s="37"/>
      <c r="B23" s="38"/>
      <c r="C23" s="38"/>
      <c r="D23" s="38"/>
      <c r="E23" s="38"/>
      <c r="F23" s="38"/>
      <c r="G23" s="38"/>
      <c r="H23" s="38"/>
      <c r="I23" s="38"/>
      <c r="J23" s="38"/>
      <c r="K23" s="38"/>
      <c r="L23" s="39"/>
      <c r="N23" s="559"/>
      <c r="O23" s="560"/>
      <c r="P23" s="560"/>
      <c r="Q23" s="560"/>
      <c r="R23" s="560"/>
      <c r="S23" s="560"/>
      <c r="T23" s="560"/>
      <c r="U23" s="560"/>
      <c r="V23" s="561"/>
    </row>
    <row r="24" spans="1:22" ht="13.8" thickBot="1" x14ac:dyDescent="0.3">
      <c r="A24" s="28"/>
      <c r="B24" s="28"/>
      <c r="C24" s="28"/>
      <c r="D24" s="28"/>
      <c r="E24" s="28"/>
      <c r="F24" s="28"/>
      <c r="G24" s="28"/>
      <c r="H24" s="28"/>
      <c r="I24" s="28"/>
      <c r="J24" s="28"/>
      <c r="K24" s="28"/>
      <c r="L24" s="28"/>
    </row>
    <row r="25" spans="1:22" ht="27.6" customHeight="1" thickTop="1" thickBot="1" x14ac:dyDescent="0.35">
      <c r="A25" s="30" t="s">
        <v>432</v>
      </c>
      <c r="B25" s="28"/>
      <c r="D25" s="596" t="s">
        <v>228</v>
      </c>
      <c r="E25" s="597"/>
      <c r="F25" s="597"/>
      <c r="G25" s="597"/>
      <c r="H25" s="597"/>
      <c r="I25" s="597"/>
      <c r="J25" s="597"/>
      <c r="K25" s="598"/>
      <c r="L25" s="28"/>
    </row>
    <row r="26" spans="1:22" ht="13.2" x14ac:dyDescent="0.25">
      <c r="A26" s="31"/>
      <c r="B26" s="32"/>
      <c r="C26" s="32"/>
      <c r="D26" s="32"/>
      <c r="E26" s="32"/>
      <c r="F26" s="32"/>
      <c r="G26" s="32"/>
      <c r="H26" s="32"/>
      <c r="I26" s="32"/>
      <c r="J26" s="32"/>
      <c r="K26" s="32"/>
      <c r="L26" s="33"/>
      <c r="O26" s="536"/>
      <c r="P26" s="536"/>
      <c r="Q26" s="536"/>
      <c r="R26" s="536"/>
      <c r="S26" s="536"/>
    </row>
    <row r="27" spans="1:22" ht="12.75" customHeight="1" x14ac:dyDescent="0.25">
      <c r="A27" s="34" t="s">
        <v>8</v>
      </c>
      <c r="B27" s="35"/>
      <c r="C27" s="35"/>
      <c r="D27" s="35"/>
      <c r="E27" s="41">
        <v>250</v>
      </c>
      <c r="F27" s="35"/>
      <c r="G27" s="78" t="s">
        <v>166</v>
      </c>
      <c r="H27" s="35"/>
      <c r="I27" s="422"/>
      <c r="J27" s="422"/>
      <c r="K27" s="94">
        <v>999</v>
      </c>
      <c r="L27" s="75" t="s">
        <v>121</v>
      </c>
      <c r="O27" s="536"/>
      <c r="P27" s="536"/>
      <c r="Q27" s="536"/>
      <c r="R27" s="536"/>
      <c r="S27" s="536"/>
    </row>
    <row r="28" spans="1:22" ht="13.2" x14ac:dyDescent="0.25">
      <c r="A28" s="46" t="s">
        <v>44</v>
      </c>
      <c r="B28" s="35"/>
      <c r="C28" s="35"/>
      <c r="D28" s="35"/>
      <c r="E28" s="35"/>
      <c r="F28" s="35"/>
      <c r="G28" s="89" t="s">
        <v>132</v>
      </c>
      <c r="H28" s="35"/>
      <c r="I28" s="82"/>
      <c r="J28" s="82"/>
      <c r="K28" s="82"/>
      <c r="L28" s="36"/>
      <c r="O28" s="536"/>
      <c r="P28" s="536"/>
      <c r="Q28" s="536"/>
      <c r="R28" s="536"/>
      <c r="S28" s="536"/>
    </row>
    <row r="29" spans="1:22" ht="13.2" x14ac:dyDescent="0.25">
      <c r="A29" s="46"/>
      <c r="B29" s="35"/>
      <c r="C29" s="35"/>
      <c r="D29" s="35"/>
      <c r="E29" s="35"/>
      <c r="F29" s="35"/>
      <c r="G29" s="42"/>
      <c r="H29" s="35"/>
      <c r="I29" s="82"/>
      <c r="J29" s="82"/>
      <c r="K29" s="82"/>
      <c r="L29" s="36"/>
    </row>
    <row r="30" spans="1:22" ht="13.2" x14ac:dyDescent="0.25">
      <c r="A30" s="34" t="s">
        <v>34</v>
      </c>
      <c r="B30" s="35"/>
      <c r="C30" s="35"/>
      <c r="D30" s="35"/>
      <c r="E30" s="41">
        <v>1.2</v>
      </c>
      <c r="F30" s="35"/>
      <c r="G30" s="35" t="s">
        <v>128</v>
      </c>
      <c r="H30" s="82"/>
      <c r="I30" s="82"/>
      <c r="J30" s="82"/>
      <c r="K30" s="41">
        <v>7.5</v>
      </c>
      <c r="L30" s="36"/>
    </row>
    <row r="31" spans="1:22" ht="13.2" x14ac:dyDescent="0.25">
      <c r="A31" s="46" t="s">
        <v>35</v>
      </c>
      <c r="B31" s="35"/>
      <c r="C31" s="35"/>
      <c r="D31" s="35"/>
      <c r="E31" s="74"/>
      <c r="F31" s="35"/>
      <c r="G31" s="42" t="s">
        <v>214</v>
      </c>
      <c r="H31" s="82"/>
      <c r="I31" s="82"/>
      <c r="J31" s="82"/>
      <c r="K31" s="82"/>
      <c r="L31" s="36"/>
    </row>
    <row r="32" spans="1:22" ht="13.2" x14ac:dyDescent="0.25">
      <c r="A32" s="34"/>
      <c r="B32" s="35"/>
      <c r="C32" s="35"/>
      <c r="D32" s="35"/>
      <c r="E32" s="35"/>
      <c r="F32" s="35"/>
      <c r="G32" s="35"/>
      <c r="H32" s="35"/>
      <c r="I32" s="35"/>
      <c r="J32" s="35"/>
      <c r="K32" s="35"/>
      <c r="L32" s="36"/>
    </row>
    <row r="33" spans="1:12" ht="13.2" x14ac:dyDescent="0.25">
      <c r="A33" s="34" t="s">
        <v>36</v>
      </c>
      <c r="B33" s="35"/>
      <c r="C33" s="35"/>
      <c r="D33" s="35"/>
      <c r="E33" s="49" t="s">
        <v>29</v>
      </c>
      <c r="F33" s="35"/>
      <c r="G33" s="595" t="s">
        <v>226</v>
      </c>
      <c r="H33" s="595"/>
      <c r="I33" s="595"/>
      <c r="J33" s="599"/>
      <c r="K33" s="131">
        <f>D69</f>
        <v>4276.5410958904104</v>
      </c>
      <c r="L33" s="132"/>
    </row>
    <row r="34" spans="1:12" ht="13.2" x14ac:dyDescent="0.25">
      <c r="A34" s="46" t="s">
        <v>53</v>
      </c>
      <c r="B34" s="35"/>
      <c r="C34" s="35"/>
      <c r="D34" s="35"/>
      <c r="E34" s="35"/>
      <c r="F34" s="35"/>
      <c r="G34" s="133" t="s">
        <v>227</v>
      </c>
      <c r="H34" s="443"/>
      <c r="I34" s="443"/>
      <c r="J34" s="130"/>
      <c r="K34" s="130"/>
      <c r="L34" s="132"/>
    </row>
    <row r="35" spans="1:12" ht="13.2" x14ac:dyDescent="0.25">
      <c r="A35" s="34"/>
      <c r="B35" s="35"/>
      <c r="C35" s="35"/>
      <c r="D35" s="35"/>
      <c r="E35" s="35"/>
      <c r="F35" s="35"/>
      <c r="G35" s="231"/>
      <c r="H35" s="231"/>
      <c r="I35" s="231"/>
      <c r="J35" s="231"/>
      <c r="K35" s="231"/>
      <c r="L35" s="36"/>
    </row>
    <row r="36" spans="1:12" ht="12.75" customHeight="1" x14ac:dyDescent="0.25">
      <c r="A36" s="34" t="s">
        <v>371</v>
      </c>
      <c r="B36" s="35"/>
      <c r="C36" s="35"/>
      <c r="D36" s="35"/>
      <c r="E36" s="41">
        <v>1</v>
      </c>
      <c r="F36" s="35"/>
      <c r="G36" s="584" t="s">
        <v>162</v>
      </c>
      <c r="H36" s="585"/>
      <c r="I36" s="585"/>
      <c r="J36" s="585"/>
      <c r="K36" s="586"/>
      <c r="L36" s="430"/>
    </row>
    <row r="37" spans="1:12" ht="13.2" x14ac:dyDescent="0.25">
      <c r="A37" s="46" t="s">
        <v>377</v>
      </c>
      <c r="B37" s="35"/>
      <c r="C37" s="35"/>
      <c r="D37" s="35"/>
      <c r="E37" s="35"/>
      <c r="F37" s="35"/>
      <c r="G37" s="589"/>
      <c r="H37" s="590"/>
      <c r="I37" s="590"/>
      <c r="J37" s="590"/>
      <c r="K37" s="591"/>
      <c r="L37" s="430"/>
    </row>
    <row r="38" spans="1:12" ht="13.2" x14ac:dyDescent="0.25">
      <c r="A38" s="34"/>
      <c r="B38" s="35"/>
      <c r="C38" s="35"/>
      <c r="D38" s="35"/>
      <c r="E38" s="35"/>
      <c r="F38" s="35"/>
      <c r="G38" s="435"/>
      <c r="H38" s="435"/>
      <c r="I38" s="435"/>
      <c r="J38" s="435"/>
      <c r="K38" s="435"/>
      <c r="L38" s="132"/>
    </row>
    <row r="39" spans="1:12" ht="13.2" x14ac:dyDescent="0.25">
      <c r="A39" s="34" t="s">
        <v>37</v>
      </c>
      <c r="B39" s="35"/>
      <c r="C39" s="35"/>
      <c r="D39" s="35"/>
      <c r="E39" s="511">
        <v>444444</v>
      </c>
      <c r="F39" s="512"/>
      <c r="G39" s="35"/>
      <c r="H39" s="428" t="s">
        <v>429</v>
      </c>
      <c r="I39" s="428"/>
      <c r="J39" s="511">
        <f>0.0677*E39/0.936</f>
        <v>32146.216666666664</v>
      </c>
      <c r="K39" s="512"/>
      <c r="L39" s="36"/>
    </row>
    <row r="40" spans="1:12" ht="13.2" x14ac:dyDescent="0.25">
      <c r="A40" s="230"/>
      <c r="B40" s="231"/>
      <c r="C40" s="231"/>
      <c r="D40" s="231"/>
      <c r="E40" s="231"/>
      <c r="F40" s="231"/>
      <c r="G40" s="231"/>
      <c r="H40" s="463" t="s">
        <v>447</v>
      </c>
      <c r="I40" s="231"/>
      <c r="J40" s="231"/>
      <c r="K40" s="231"/>
      <c r="L40" s="430"/>
    </row>
    <row r="41" spans="1:12" ht="12.75" customHeight="1" x14ac:dyDescent="0.25">
      <c r="A41" s="34" t="s">
        <v>430</v>
      </c>
      <c r="B41" s="35"/>
      <c r="C41" s="35"/>
      <c r="D41" s="35"/>
      <c r="E41" s="562">
        <f>E39+J39</f>
        <v>476590.21666666667</v>
      </c>
      <c r="F41" s="563"/>
      <c r="G41" s="600"/>
      <c r="H41" s="600"/>
      <c r="I41" s="600"/>
      <c r="J41" s="600"/>
      <c r="K41" s="600"/>
      <c r="L41" s="601"/>
    </row>
    <row r="42" spans="1:12" ht="13.2" x14ac:dyDescent="0.25">
      <c r="A42" s="429" t="s">
        <v>81</v>
      </c>
      <c r="B42" s="35"/>
      <c r="C42" s="35"/>
      <c r="D42" s="35"/>
      <c r="E42" s="35"/>
      <c r="F42" s="35"/>
      <c r="G42" s="600"/>
      <c r="H42" s="600"/>
      <c r="I42" s="600"/>
      <c r="J42" s="600"/>
      <c r="K42" s="600"/>
      <c r="L42" s="601"/>
    </row>
    <row r="43" spans="1:12" ht="13.2" x14ac:dyDescent="0.25">
      <c r="A43" s="429"/>
      <c r="B43" s="35"/>
      <c r="C43" s="35"/>
      <c r="D43" s="35"/>
      <c r="E43" s="35"/>
      <c r="F43" s="35"/>
      <c r="G43" s="600"/>
      <c r="H43" s="600"/>
      <c r="I43" s="600"/>
      <c r="J43" s="600"/>
      <c r="K43" s="600"/>
      <c r="L43" s="601"/>
    </row>
    <row r="44" spans="1:12" ht="12.75" customHeight="1" x14ac:dyDescent="0.25">
      <c r="A44" s="509" t="s">
        <v>434</v>
      </c>
      <c r="B44" s="564"/>
      <c r="C44" s="564"/>
      <c r="D44" s="564"/>
      <c r="E44" s="564"/>
      <c r="F44" s="564"/>
      <c r="G44" s="564"/>
      <c r="H44" s="564"/>
      <c r="I44" s="564"/>
      <c r="J44" s="35"/>
      <c r="K44" s="41" t="s">
        <v>431</v>
      </c>
      <c r="L44" s="36"/>
    </row>
    <row r="45" spans="1:12" ht="13.2" x14ac:dyDescent="0.25">
      <c r="A45" s="509"/>
      <c r="B45" s="564"/>
      <c r="C45" s="564"/>
      <c r="D45" s="564"/>
      <c r="E45" s="564"/>
      <c r="F45" s="564"/>
      <c r="G45" s="564"/>
      <c r="H45" s="564"/>
      <c r="I45" s="564"/>
      <c r="J45" s="35"/>
      <c r="K45" s="35"/>
      <c r="L45" s="36"/>
    </row>
    <row r="46" spans="1:12" ht="13.2" x14ac:dyDescent="0.25">
      <c r="A46" s="423"/>
      <c r="B46" s="431"/>
      <c r="C46" s="431"/>
      <c r="D46" s="431"/>
      <c r="E46" s="431"/>
      <c r="F46" s="431"/>
      <c r="G46" s="431"/>
      <c r="H46" s="431"/>
      <c r="I46" s="431"/>
      <c r="J46" s="35"/>
      <c r="K46" s="35"/>
      <c r="L46" s="36"/>
    </row>
    <row r="47" spans="1:12" ht="12.75" customHeight="1" x14ac:dyDescent="0.25">
      <c r="A47" s="565" t="s">
        <v>448</v>
      </c>
      <c r="B47" s="566"/>
      <c r="C47" s="566"/>
      <c r="D47" s="566"/>
      <c r="E47" s="566"/>
      <c r="F47" s="566"/>
      <c r="G47" s="569" t="s">
        <v>435</v>
      </c>
      <c r="H47" s="569"/>
      <c r="I47" s="570"/>
      <c r="J47" s="511">
        <v>0</v>
      </c>
      <c r="K47" s="512"/>
      <c r="L47" s="430"/>
    </row>
    <row r="48" spans="1:12" ht="13.8" thickBot="1" x14ac:dyDescent="0.3">
      <c r="A48" s="567"/>
      <c r="B48" s="568"/>
      <c r="C48" s="568"/>
      <c r="D48" s="568"/>
      <c r="E48" s="568"/>
      <c r="F48" s="568"/>
      <c r="G48" s="434"/>
      <c r="H48" s="434"/>
      <c r="I48" s="432"/>
      <c r="J48" s="432"/>
      <c r="K48" s="432"/>
      <c r="L48" s="433"/>
    </row>
    <row r="49" spans="1:12" ht="13.2" x14ac:dyDescent="0.25">
      <c r="A49" s="28"/>
      <c r="B49" s="28"/>
      <c r="C49" s="28"/>
      <c r="D49" s="28"/>
      <c r="E49" s="28"/>
      <c r="F49" s="28"/>
      <c r="G49" s="28"/>
      <c r="H49" s="28"/>
      <c r="I49" s="28"/>
      <c r="J49" s="28"/>
      <c r="K49" s="28"/>
      <c r="L49" s="28"/>
    </row>
    <row r="50" spans="1:12" ht="13.8" thickBot="1" x14ac:dyDescent="0.3">
      <c r="A50" s="30" t="s">
        <v>63</v>
      </c>
      <c r="B50" s="28"/>
      <c r="C50" s="28"/>
      <c r="D50" s="28"/>
      <c r="E50" s="28"/>
      <c r="F50" s="28"/>
      <c r="G50" s="28"/>
      <c r="H50" s="28"/>
      <c r="I50" s="28"/>
      <c r="J50" s="28"/>
      <c r="K50" s="28"/>
      <c r="L50" s="28"/>
    </row>
    <row r="51" spans="1:12" ht="13.2" x14ac:dyDescent="0.25">
      <c r="A51" s="51"/>
      <c r="B51" s="52"/>
      <c r="C51" s="52"/>
      <c r="D51" s="52"/>
      <c r="E51" s="52"/>
      <c r="F51" s="52"/>
      <c r="G51" s="52"/>
      <c r="H51" s="52"/>
      <c r="I51" s="52"/>
      <c r="J51" s="52"/>
      <c r="K51" s="52"/>
      <c r="L51" s="53"/>
    </row>
    <row r="52" spans="1:12" ht="13.2" x14ac:dyDescent="0.25">
      <c r="A52" s="54" t="s">
        <v>66</v>
      </c>
      <c r="B52" s="55"/>
      <c r="C52" s="56" t="s">
        <v>74</v>
      </c>
      <c r="D52" s="57" t="s">
        <v>117</v>
      </c>
      <c r="E52" s="56" t="s">
        <v>67</v>
      </c>
      <c r="F52" s="55"/>
      <c r="G52" s="55" t="s">
        <v>65</v>
      </c>
      <c r="H52" s="55"/>
      <c r="I52" s="55"/>
      <c r="J52" s="56" t="s">
        <v>68</v>
      </c>
      <c r="K52" s="56" t="s">
        <v>115</v>
      </c>
      <c r="L52" s="58"/>
    </row>
    <row r="53" spans="1:12" ht="13.2" x14ac:dyDescent="0.25">
      <c r="A53" s="108" t="s">
        <v>173</v>
      </c>
      <c r="B53" s="109"/>
      <c r="C53" s="110">
        <f>S69</f>
        <v>6.0113912671232873E-2</v>
      </c>
      <c r="D53" s="113">
        <f t="shared" ref="D53:D58" si="0">C53*365</f>
        <v>21.941578124999999</v>
      </c>
      <c r="E53" s="113">
        <f t="shared" ref="E53:E58" si="1">C53*1000/453.5/2000*365</f>
        <v>2.4191376102535835E-2</v>
      </c>
      <c r="F53" s="55"/>
      <c r="G53" s="62" t="s">
        <v>80</v>
      </c>
      <c r="H53" s="55"/>
      <c r="I53" s="55"/>
      <c r="J53" s="63">
        <f>C69</f>
        <v>83.689649626035418</v>
      </c>
      <c r="K53" s="64">
        <f>J53*365</f>
        <v>30546.722113502929</v>
      </c>
      <c r="L53" s="58"/>
    </row>
    <row r="54" spans="1:12" ht="13.2" x14ac:dyDescent="0.25">
      <c r="A54" s="59" t="s">
        <v>22</v>
      </c>
      <c r="B54" s="55"/>
      <c r="C54" s="60">
        <f>O69</f>
        <v>12.4067030239726</v>
      </c>
      <c r="D54" s="61">
        <f t="shared" si="0"/>
        <v>4528.4466037499988</v>
      </c>
      <c r="E54" s="61">
        <f t="shared" si="1"/>
        <v>4.9927746458103623</v>
      </c>
      <c r="F54" s="55"/>
      <c r="G54" s="62" t="s">
        <v>116</v>
      </c>
      <c r="H54" s="55"/>
      <c r="I54" s="55"/>
      <c r="J54" s="63">
        <f>D69</f>
        <v>4276.5410958904104</v>
      </c>
      <c r="K54" s="64">
        <f>J54*365</f>
        <v>1560937.4999999998</v>
      </c>
      <c r="L54" s="58"/>
    </row>
    <row r="55" spans="1:12" ht="13.2" x14ac:dyDescent="0.25">
      <c r="A55" s="59" t="s">
        <v>101</v>
      </c>
      <c r="B55" s="55"/>
      <c r="C55" s="60">
        <f>P69</f>
        <v>0.35309917294520543</v>
      </c>
      <c r="D55" s="61">
        <f t="shared" si="0"/>
        <v>128.88119812499997</v>
      </c>
      <c r="E55" s="61">
        <f t="shared" si="1"/>
        <v>0.14209613905733184</v>
      </c>
      <c r="F55" s="55"/>
      <c r="G55" s="62" t="s">
        <v>339</v>
      </c>
      <c r="H55" s="55"/>
      <c r="I55" s="55"/>
      <c r="J55" s="220">
        <f>J53*0.218</f>
        <v>18.244343618475721</v>
      </c>
      <c r="K55" s="221">
        <f>K53*0.218</f>
        <v>6659.1854207436381</v>
      </c>
      <c r="L55" s="58"/>
    </row>
    <row r="56" spans="1:12" ht="13.2" x14ac:dyDescent="0.25">
      <c r="A56" s="59" t="s">
        <v>21</v>
      </c>
      <c r="B56" s="55"/>
      <c r="C56" s="60">
        <f>Q69</f>
        <v>0.83814560445205488</v>
      </c>
      <c r="D56" s="61">
        <f t="shared" si="0"/>
        <v>305.92314562500002</v>
      </c>
      <c r="E56" s="61">
        <f t="shared" si="1"/>
        <v>0.33729123001653805</v>
      </c>
      <c r="F56" s="55"/>
      <c r="G56" s="219" t="s">
        <v>338</v>
      </c>
      <c r="H56" s="55"/>
      <c r="I56" s="55"/>
      <c r="J56" s="55"/>
      <c r="K56" s="55"/>
      <c r="L56" s="58"/>
    </row>
    <row r="57" spans="1:12" ht="13.8" thickBot="1" x14ac:dyDescent="0.3">
      <c r="A57" s="59" t="s">
        <v>20</v>
      </c>
      <c r="B57" s="55"/>
      <c r="C57" s="60">
        <f>R69</f>
        <v>0.19208996660958905</v>
      </c>
      <c r="D57" s="61">
        <f t="shared" si="0"/>
        <v>70.112837812500004</v>
      </c>
      <c r="E57" s="61">
        <f t="shared" si="1"/>
        <v>7.730191600055128E-2</v>
      </c>
      <c r="F57" s="55"/>
      <c r="G57" s="55"/>
      <c r="H57" s="55"/>
      <c r="I57" s="55"/>
      <c r="J57" s="55"/>
      <c r="K57" s="55"/>
      <c r="L57" s="58"/>
    </row>
    <row r="58" spans="1:12" ht="13.8" thickBot="1" x14ac:dyDescent="0.3">
      <c r="A58" s="65" t="s">
        <v>62</v>
      </c>
      <c r="B58" s="55"/>
      <c r="C58" s="66">
        <f>B69</f>
        <v>13.790037767979451</v>
      </c>
      <c r="D58" s="67">
        <f t="shared" si="0"/>
        <v>5033.3637853124992</v>
      </c>
      <c r="E58" s="66">
        <f t="shared" si="1"/>
        <v>5.5494639308847846</v>
      </c>
      <c r="F58" s="55"/>
      <c r="G58" s="55"/>
      <c r="H58" s="55" t="s">
        <v>73</v>
      </c>
      <c r="I58" s="55"/>
      <c r="J58" s="55"/>
      <c r="K58" s="102">
        <f>E69</f>
        <v>10.561198298438633</v>
      </c>
      <c r="L58" s="58"/>
    </row>
    <row r="59" spans="1:12" ht="13.8" thickBot="1" x14ac:dyDescent="0.3">
      <c r="A59" s="68" t="s">
        <v>75</v>
      </c>
      <c r="B59" s="69"/>
      <c r="C59" s="69"/>
      <c r="D59" s="69"/>
      <c r="E59" s="69"/>
      <c r="F59" s="69"/>
      <c r="G59" s="70" t="s">
        <v>168</v>
      </c>
      <c r="H59" s="70"/>
      <c r="I59" s="69"/>
      <c r="J59" s="69"/>
      <c r="K59" s="69"/>
      <c r="L59" s="71"/>
    </row>
    <row r="66" spans="1:74" x14ac:dyDescent="0.25">
      <c r="AI66" s="194" t="str">
        <f t="shared" ref="AI66:BG66" si="2">"Rates "&amp;Funding_Year</f>
        <v>Rates 2028</v>
      </c>
      <c r="AJ66" s="194" t="str">
        <f t="shared" si="2"/>
        <v>Rates 2028</v>
      </c>
      <c r="AK66" s="194" t="str">
        <f t="shared" si="2"/>
        <v>Rates 2028</v>
      </c>
      <c r="AL66" s="194" t="str">
        <f t="shared" si="2"/>
        <v>Rates 2028</v>
      </c>
      <c r="AM66" s="194" t="str">
        <f t="shared" si="2"/>
        <v>Rates 2028</v>
      </c>
      <c r="AN66" s="202" t="str">
        <f t="shared" si="2"/>
        <v>Rates 2028</v>
      </c>
      <c r="AO66" s="202" t="str">
        <f t="shared" si="2"/>
        <v>Rates 2028</v>
      </c>
      <c r="AP66" s="202" t="str">
        <f t="shared" si="2"/>
        <v>Rates 2028</v>
      </c>
      <c r="AQ66" s="202" t="str">
        <f t="shared" si="2"/>
        <v>Rates 2028</v>
      </c>
      <c r="AR66" s="202" t="str">
        <f t="shared" si="2"/>
        <v>Rates 2028</v>
      </c>
      <c r="AS66" s="196" t="str">
        <f t="shared" si="2"/>
        <v>Rates 2028</v>
      </c>
      <c r="AT66" s="196" t="str">
        <f t="shared" si="2"/>
        <v>Rates 2028</v>
      </c>
      <c r="AU66" s="196" t="str">
        <f t="shared" si="2"/>
        <v>Rates 2028</v>
      </c>
      <c r="AV66" s="196" t="str">
        <f t="shared" si="2"/>
        <v>Rates 2028</v>
      </c>
      <c r="AW66" s="196" t="str">
        <f t="shared" si="2"/>
        <v>Rates 2028</v>
      </c>
      <c r="AX66" s="198" t="str">
        <f t="shared" si="2"/>
        <v>Rates 2028</v>
      </c>
      <c r="AY66" s="198" t="str">
        <f t="shared" si="2"/>
        <v>Rates 2028</v>
      </c>
      <c r="AZ66" s="198" t="str">
        <f t="shared" si="2"/>
        <v>Rates 2028</v>
      </c>
      <c r="BA66" s="198" t="str">
        <f t="shared" si="2"/>
        <v>Rates 2028</v>
      </c>
      <c r="BB66" s="198" t="str">
        <f t="shared" si="2"/>
        <v>Rates 2028</v>
      </c>
      <c r="BC66" s="200" t="str">
        <f t="shared" si="2"/>
        <v>Rates 2028</v>
      </c>
      <c r="BD66" s="200" t="str">
        <f t="shared" si="2"/>
        <v>Rates 2028</v>
      </c>
      <c r="BE66" s="200" t="str">
        <f t="shared" si="2"/>
        <v>Rates 2028</v>
      </c>
      <c r="BF66" s="200" t="str">
        <f t="shared" si="2"/>
        <v>Rates 2028</v>
      </c>
      <c r="BG66" s="200" t="str">
        <f t="shared" si="2"/>
        <v>Rates 2028</v>
      </c>
    </row>
    <row r="67" spans="1:74" x14ac:dyDescent="0.25">
      <c r="AH67" s="211" t="s">
        <v>282</v>
      </c>
      <c r="AI67">
        <v>2</v>
      </c>
      <c r="AJ67">
        <v>3</v>
      </c>
      <c r="AK67">
        <v>87</v>
      </c>
      <c r="AL67">
        <v>100</v>
      </c>
      <c r="AM67">
        <v>110</v>
      </c>
      <c r="AN67">
        <v>2</v>
      </c>
      <c r="AO67">
        <v>3</v>
      </c>
      <c r="AP67">
        <v>87</v>
      </c>
      <c r="AQ67" s="212">
        <v>100106107</v>
      </c>
      <c r="AR67" s="212">
        <v>110116117</v>
      </c>
      <c r="AS67">
        <v>2</v>
      </c>
      <c r="AT67">
        <v>3</v>
      </c>
      <c r="AU67">
        <v>87</v>
      </c>
      <c r="AV67">
        <v>100</v>
      </c>
      <c r="AW67">
        <v>110</v>
      </c>
      <c r="AX67">
        <v>2</v>
      </c>
      <c r="AY67">
        <v>3</v>
      </c>
      <c r="AZ67">
        <v>87</v>
      </c>
      <c r="BA67" s="212">
        <v>100106107</v>
      </c>
      <c r="BB67" s="212">
        <v>110116117</v>
      </c>
      <c r="BC67">
        <v>2</v>
      </c>
      <c r="BD67">
        <v>3</v>
      </c>
      <c r="BE67">
        <v>87</v>
      </c>
      <c r="BF67">
        <v>100</v>
      </c>
      <c r="BG67">
        <v>110</v>
      </c>
    </row>
    <row r="68" spans="1:74" s="3" customFormat="1" ht="50.4" x14ac:dyDescent="0.25">
      <c r="A68" s="9" t="s">
        <v>78</v>
      </c>
      <c r="B68" s="14" t="s">
        <v>105</v>
      </c>
      <c r="C68" s="14" t="s">
        <v>106</v>
      </c>
      <c r="D68" s="15" t="s">
        <v>79</v>
      </c>
      <c r="E68" s="14" t="s">
        <v>72</v>
      </c>
      <c r="F68" s="18" t="s">
        <v>464</v>
      </c>
      <c r="G68" s="18" t="s">
        <v>465</v>
      </c>
      <c r="H68" s="18" t="s">
        <v>466</v>
      </c>
      <c r="I68" s="18" t="s">
        <v>221</v>
      </c>
      <c r="J68" s="18" t="s">
        <v>119</v>
      </c>
      <c r="K68" s="18" t="s">
        <v>123</v>
      </c>
      <c r="L68" s="18" t="s">
        <v>120</v>
      </c>
      <c r="M68" s="18" t="s">
        <v>124</v>
      </c>
      <c r="N68" s="18" t="s">
        <v>122</v>
      </c>
      <c r="O68" s="14" t="s">
        <v>22</v>
      </c>
      <c r="P68" s="14" t="s">
        <v>204</v>
      </c>
      <c r="Q68" s="14" t="s">
        <v>21</v>
      </c>
      <c r="R68" s="14" t="s">
        <v>20</v>
      </c>
      <c r="S68" s="14" t="s">
        <v>173</v>
      </c>
      <c r="T68" s="16" t="s">
        <v>23</v>
      </c>
      <c r="U68" s="10" t="s">
        <v>8</v>
      </c>
      <c r="V68" s="10" t="s">
        <v>9</v>
      </c>
      <c r="W68" s="10" t="s">
        <v>10</v>
      </c>
      <c r="X68" s="10" t="s">
        <v>11</v>
      </c>
      <c r="Y68" s="10" t="s">
        <v>12</v>
      </c>
      <c r="Z68" s="10" t="s">
        <v>13</v>
      </c>
      <c r="AA68" s="10" t="s">
        <v>14</v>
      </c>
      <c r="AB68" s="10" t="s">
        <v>15</v>
      </c>
      <c r="AC68" s="10" t="s">
        <v>16</v>
      </c>
      <c r="AD68" s="10" t="s">
        <v>85</v>
      </c>
      <c r="AE68" s="10" t="s">
        <v>17</v>
      </c>
      <c r="AF68" s="10" t="s">
        <v>18</v>
      </c>
      <c r="AG68" s="10" t="s">
        <v>19</v>
      </c>
      <c r="AH68" s="103" t="s">
        <v>118</v>
      </c>
      <c r="AI68" s="98" t="s">
        <v>110</v>
      </c>
      <c r="AJ68" s="98" t="s">
        <v>109</v>
      </c>
      <c r="AK68" s="98" t="s">
        <v>108</v>
      </c>
      <c r="AL68" s="98" t="s">
        <v>107</v>
      </c>
      <c r="AM68" s="98" t="s">
        <v>196</v>
      </c>
      <c r="AN68" s="100" t="s">
        <v>114</v>
      </c>
      <c r="AO68" s="100" t="s">
        <v>113</v>
      </c>
      <c r="AP68" s="100" t="s">
        <v>112</v>
      </c>
      <c r="AQ68" s="100" t="s">
        <v>111</v>
      </c>
      <c r="AR68" s="100" t="s">
        <v>197</v>
      </c>
      <c r="AS68" s="99" t="s">
        <v>184</v>
      </c>
      <c r="AT68" s="99" t="s">
        <v>185</v>
      </c>
      <c r="AU68" s="99" t="s">
        <v>186</v>
      </c>
      <c r="AV68" s="99" t="s">
        <v>187</v>
      </c>
      <c r="AW68" s="99" t="s">
        <v>198</v>
      </c>
      <c r="AX68" s="101" t="s">
        <v>188</v>
      </c>
      <c r="AY68" s="101" t="s">
        <v>189</v>
      </c>
      <c r="AZ68" s="101" t="s">
        <v>190</v>
      </c>
      <c r="BA68" s="101" t="s">
        <v>191</v>
      </c>
      <c r="BB68" s="101" t="s">
        <v>199</v>
      </c>
      <c r="BC68" s="107" t="s">
        <v>192</v>
      </c>
      <c r="BD68" s="107" t="s">
        <v>193</v>
      </c>
      <c r="BE68" s="107" t="s">
        <v>194</v>
      </c>
      <c r="BF68" s="107" t="s">
        <v>195</v>
      </c>
      <c r="BG68" s="107" t="s">
        <v>200</v>
      </c>
      <c r="BH68" s="23" t="s">
        <v>0</v>
      </c>
      <c r="BI68" s="9" t="s">
        <v>76</v>
      </c>
      <c r="BJ68" s="10" t="s">
        <v>1</v>
      </c>
      <c r="BK68" s="10" t="s">
        <v>2</v>
      </c>
      <c r="BL68" s="9" t="s">
        <v>64</v>
      </c>
      <c r="BM68" s="10" t="s">
        <v>3</v>
      </c>
      <c r="BN68" s="9" t="s">
        <v>40</v>
      </c>
      <c r="BO68" s="9" t="s">
        <v>41</v>
      </c>
      <c r="BP68" s="9" t="s">
        <v>42</v>
      </c>
      <c r="BQ68" s="12" t="s">
        <v>4</v>
      </c>
      <c r="BR68" s="10" t="s">
        <v>5</v>
      </c>
      <c r="BS68" s="10" t="s">
        <v>6</v>
      </c>
      <c r="BT68" s="10" t="s">
        <v>7</v>
      </c>
      <c r="BU68" s="10" t="s">
        <v>39</v>
      </c>
      <c r="BV68" s="222" t="s">
        <v>337</v>
      </c>
    </row>
    <row r="69" spans="1:74" s="8" customFormat="1" ht="50.4" x14ac:dyDescent="0.25">
      <c r="A69" s="4" t="str">
        <f>C20</f>
        <v>Your Agency - Transit Fares-SL</v>
      </c>
      <c r="B69" s="17">
        <f>SUM(O69:R69)</f>
        <v>13.790037767979451</v>
      </c>
      <c r="C69" s="17">
        <f>(K33/35)*(U69/365)</f>
        <v>83.689649626035418</v>
      </c>
      <c r="D69" s="17">
        <f>K69*(U69/365)</f>
        <v>4276.5410958904104</v>
      </c>
      <c r="E69" s="5">
        <f>T69*(B69*365)/(MAX(F69,H69)/1000)</f>
        <v>10.561198298438633</v>
      </c>
      <c r="F69" s="19">
        <f>E39</f>
        <v>444444</v>
      </c>
      <c r="G69" s="19">
        <f>E41</f>
        <v>476590.21666666667</v>
      </c>
      <c r="H69" s="19">
        <f>MAX(E41,J47)</f>
        <v>476590.21666666667</v>
      </c>
      <c r="I69" s="126">
        <f>K27/E30</f>
        <v>832.5</v>
      </c>
      <c r="J69" s="21">
        <v>0</v>
      </c>
      <c r="K69" s="22">
        <f>K27*K30/E30</f>
        <v>6243.75</v>
      </c>
      <c r="L69" s="22">
        <f>K36</f>
        <v>0</v>
      </c>
      <c r="M69" s="13">
        <v>1</v>
      </c>
      <c r="N69" s="26" t="str">
        <f>E33</f>
        <v>LD</v>
      </c>
      <c r="O69" s="7">
        <f>($I$69*AS69*$M$69 + $J$69*BC69 + $K$69*AX69 - $L$69*(AN69)) * ($U$69/365)/1000</f>
        <v>12.4067030239726</v>
      </c>
      <c r="P69" s="7">
        <f>($I$69*AT69*$M$69 + $J$69*BD69 + $K$69*AY69 - $L$69*(AO69)) * ($U$69/365)/1000</f>
        <v>0.35309917294520543</v>
      </c>
      <c r="Q69" s="7">
        <f>($I$69*AU69*$M$69 + $J$69*BE69 + $K$69*AZ69 - $L$69*(AP69)) * ($U$69/365)/1000</f>
        <v>0.83814560445205488</v>
      </c>
      <c r="R69" s="7">
        <f>($I$69*AV69*$M$69 + $J$69*BF69 + $K$69*BA69 - $L$69*(AQ69)) * ($U$69/365)/1000</f>
        <v>0.19208996660958905</v>
      </c>
      <c r="S69" s="7">
        <f>($I$69*AW69*$M$69 + $J$69*BG69 + $K$69*BB69 - $L$69*(AR69)) * ($U$69/365)/1000</f>
        <v>6.0113912671232873E-2</v>
      </c>
      <c r="T69" s="6">
        <f>E36</f>
        <v>1</v>
      </c>
      <c r="U69" s="6">
        <f>E27</f>
        <v>250</v>
      </c>
      <c r="V69" s="6"/>
      <c r="W69" s="6">
        <f>K30</f>
        <v>7.5</v>
      </c>
      <c r="X69" s="6">
        <f>E30</f>
        <v>1.2</v>
      </c>
      <c r="Y69" s="6">
        <f>K27</f>
        <v>999</v>
      </c>
      <c r="Z69" s="6"/>
      <c r="AA69" s="6"/>
      <c r="AB69" s="6"/>
      <c r="AC69" s="6"/>
      <c r="AD69" s="6"/>
      <c r="AE69" s="6"/>
      <c r="AF69" s="6"/>
      <c r="AG69" s="6"/>
      <c r="AH69" s="25" t="s">
        <v>102</v>
      </c>
      <c r="AI69" s="104">
        <f>VLOOKUP($I$16&amp;"_"&amp;$I$18&amp;"_"&amp;AI67&amp;"_42",_veh_start_run_rate!$A$5:$Q$589,13,FALSE)</f>
        <v>4.3624039999999997</v>
      </c>
      <c r="AJ69" s="104" t="str">
        <f>VLOOKUP($I$16&amp;"_"&amp;$I$18&amp;"_"&amp;AJ67&amp;"_42",_veh_start_run_rate!$A$5:$Q$589,13,FALSE)</f>
        <v>\N</v>
      </c>
      <c r="AK69" s="104">
        <f>VLOOKUP($I$16&amp;"_"&amp;$I$18&amp;"_"&amp;AK67&amp;"_42",_veh_start_run_rate!$A$5:$Q$589,13,FALSE)</f>
        <v>0.829237</v>
      </c>
      <c r="AL69" s="104">
        <f>VLOOKUP($I$16&amp;"_"&amp;$I$18&amp;"_"&amp;AL67&amp;"_42",_veh_start_run_rate!$A$5:$Q$589,13,FALSE)</f>
        <v>5.1165000000000002E-2</v>
      </c>
      <c r="AM69" s="104">
        <f>VLOOKUP($I$16&amp;"_"&amp;$I$18&amp;"_"&amp;AM67&amp;"_42",_veh_start_run_rate!$A$5:$Q$589,13,FALSE)</f>
        <v>4.5324000000000003E-2</v>
      </c>
      <c r="AN69" s="104">
        <f>VLOOKUP($I$16&amp;"_"&amp;$I$18&amp;"_"&amp;AN67&amp;"_42",_veh_start_run_rate!$A$5:$Q$589,12,FALSE)</f>
        <v>8.0165179999999996</v>
      </c>
      <c r="AO69" s="104">
        <f>VLOOKUP($I$16&amp;"_"&amp;$I$18&amp;"_"&amp;AO67&amp;"_42",_veh_start_run_rate!$A$5:$Q$589,12,FALSE)</f>
        <v>2.9712019999999999</v>
      </c>
      <c r="AP69" s="104">
        <f>VLOOKUP($I$16&amp;"_"&amp;$I$18&amp;"_"&amp;AP67&amp;"_42",_veh_start_run_rate!$A$5:$Q$589,12,FALSE)</f>
        <v>0.157328</v>
      </c>
      <c r="AQ69" s="104">
        <f>VLOOKUP($I$16&amp;"_"&amp;$I$18&amp;"_100_42",_veh_start_run_rate!$A$5:$Q$589,12,FALSE) + VLOOKUP($I$16&amp;"_"&amp;$I$18&amp;"_106_42",_veh_start_run_rate!$A$5:$Q$589,12,FALSE) + VLOOKUP($I$16&amp;"_"&amp;$I$18&amp;"_107_42",_veh_start_run_rate!$A$5:$Q$589,12,FALSE)</f>
        <v>0.12767400000000001</v>
      </c>
      <c r="AR69" s="104">
        <f>VLOOKUP($I$16&amp;"_"&amp;$I$18&amp;"_110_42",_veh_start_run_rate!$A$5:$Q$589,12,FALSE) + VLOOKUP($I$16&amp;"_"&amp;$I$18&amp;"_116_42",_veh_start_run_rate!$A$5:$Q$589,12,FALSE) + VLOOKUP($I$16&amp;"_"&amp;$I$18&amp;"_117_42",_veh_start_run_rate!$A$5:$Q$589,12,FALSE)</f>
        <v>3.4007000000000003E-2</v>
      </c>
      <c r="AS69" s="105">
        <f>VLOOKUP($I$16&amp;"_"&amp;$I$18&amp;"_"&amp;AS67&amp;"_21",_veh_start_run_rate!$A$5:$Q$589,13,FALSE)</f>
        <v>12.045021999999999</v>
      </c>
      <c r="AT69" s="105">
        <f>VLOOKUP($I$16&amp;"_"&amp;$I$18&amp;"_"&amp;AT67&amp;"_21",_veh_start_run_rate!$A$5:$Q$589,13,FALSE)</f>
        <v>0.40881400000000001</v>
      </c>
      <c r="AU69" s="105">
        <f>VLOOKUP($I$16&amp;"_"&amp;$I$18&amp;"_"&amp;AU67&amp;"_21",_veh_start_run_rate!$A$5:$Q$589,13,FALSE)</f>
        <v>1.4033910000000001</v>
      </c>
      <c r="AV69" s="105">
        <f>VLOOKUP($I$16&amp;"_"&amp;$I$18&amp;"_"&amp;AV67&amp;"_21",_veh_start_run_rate!$A$5:$Q$589,13,FALSE)</f>
        <v>7.0441000000000004E-2</v>
      </c>
      <c r="AW69" s="105">
        <f>VLOOKUP($I$16&amp;"_"&amp;$I$18&amp;"_"&amp;AW67&amp;"_21",_veh_start_run_rate!$A$5:$Q$589,13,FALSE)</f>
        <v>6.2315000000000002E-2</v>
      </c>
      <c r="AX69" s="105">
        <f>VLOOKUP($I$16&amp;"_"&amp;$I$18&amp;"_"&amp;AX67&amp;"_21",_veh_start_run_rate!$A$5:$Q$589,12,FALSE)</f>
        <v>1.295104</v>
      </c>
      <c r="AY69" s="105">
        <f>VLOOKUP($I$16&amp;"_"&amp;$I$18&amp;"_"&amp;AY67&amp;"_21",_veh_start_run_rate!$A$5:$Q$589,12,FALSE)</f>
        <v>2.8058E-2</v>
      </c>
      <c r="AZ69" s="105">
        <f>VLOOKUP($I$16&amp;"_"&amp;$I$18&amp;"_"&amp;AZ67&amp;"_21",_veh_start_run_rate!$A$5:$Q$589,12,FALSE)</f>
        <v>8.8679999999999991E-3</v>
      </c>
      <c r="BA69" s="105">
        <f>VLOOKUP($I$16&amp;"_"&amp;$I$18&amp;"_100_21",_veh_start_run_rate!$A$5:$Q$589,12,FALSE) + VLOOKUP($I$16&amp;"_"&amp;$I$18&amp;"_106_21",_veh_start_run_rate!$A$5:$Q$589,12,FALSE) + VLOOKUP($I$16&amp;"_"&amp;$I$18&amp;"_107_21",_veh_start_run_rate!$A$5:$Q$589,12,FALSE)</f>
        <v>3.5525000000000001E-2</v>
      </c>
      <c r="BB69" s="105">
        <f>VLOOKUP($I$16&amp;"_"&amp;$I$18&amp;"_110_21",_veh_start_run_rate!$A$5:$Q$589,12,FALSE) + VLOOKUP($I$16&amp;"_"&amp;$I$18&amp;"_116_21",_veh_start_run_rate!$A$5:$Q$589,12,FALSE) + VLOOKUP($I$16&amp;"_"&amp;$I$18&amp;"_117_21",_veh_start_run_rate!$A$5:$Q$589,12,FALSE)</f>
        <v>5.7479999999999996E-3</v>
      </c>
      <c r="BC69" s="106">
        <f>VLOOKUP("SL_"&amp;$I$18&amp;"_art_"&amp;BC67&amp;"_ALL",Vehicle_Idle_Rates!$A$7:$AQ$11,5,FALSE)</f>
        <v>6.2979468483738579</v>
      </c>
      <c r="BD69" s="106">
        <f>VLOOKUP("SL_"&amp;$I$18&amp;"_art_"&amp;BD67&amp;"_ALL",Vehicle_Idle_Rates!$A$7:$AQ$11,5,FALSE)</f>
        <v>5.862667472741605</v>
      </c>
      <c r="BE69" s="106">
        <f>VLOOKUP("SL_"&amp;$I$18&amp;"_art_"&amp;BE67&amp;"_ALL",Vehicle_Idle_Rates!$A$7:$AQ$11,5,FALSE)</f>
        <v>0.94479368244509898</v>
      </c>
      <c r="BF69" s="106">
        <f>VLOOKUP("SL_"&amp;$I$18&amp;"_art_"&amp;BF67&amp;"_ALL",Vehicle_Idle_Rates!$A$7:$AQ$11,5,FALSE)</f>
        <v>0.12986157714226801</v>
      </c>
      <c r="BG69" s="106">
        <f>VLOOKUP("SL_"&amp;$I$18&amp;"_art_"&amp;BG67&amp;"_ALL",Vehicle_Idle_Rates!$A$7:$AQ$11,5,FALSE)</f>
        <v>0.11897585320485035</v>
      </c>
      <c r="BH69" s="24" t="str">
        <f>T(I16)</f>
        <v>SL</v>
      </c>
      <c r="BI69" s="4" t="str">
        <f>I20</f>
        <v>Salt Lake</v>
      </c>
      <c r="BJ69" s="4">
        <f>I18</f>
        <v>2028</v>
      </c>
      <c r="BK69" s="4" t="str">
        <f>C14</f>
        <v>Transit Fares</v>
      </c>
      <c r="BL69" s="4" t="s">
        <v>24</v>
      </c>
      <c r="BM69" s="4" t="str">
        <f>C7</f>
        <v>Your Agency</v>
      </c>
      <c r="BN69" s="4">
        <f>D16</f>
        <v>0</v>
      </c>
      <c r="BO69" s="4" t="str">
        <f>C17</f>
        <v>Begin Street</v>
      </c>
      <c r="BP69" s="4" t="str">
        <f>C18</f>
        <v>End Street</v>
      </c>
      <c r="BQ69" s="13" t="str">
        <f>C22</f>
        <v xml:space="preserve">Please enter here a brief description of this project, including the basic cost elements that comprise the total shown below (right-of-way, materials, pavement quantities, epuipment costs, labor costs, etc.), assumptions made in estimating emission reductions and the justification for those assumptions, and any other relevant supporting information.  </v>
      </c>
      <c r="BR69" s="4" t="str">
        <f>C9</f>
        <v>Your Name</v>
      </c>
      <c r="BS69" s="4" t="str">
        <f>I7</f>
        <v>801-123-4567</v>
      </c>
      <c r="BT69" s="4" t="str">
        <f>I9</f>
        <v>youre-mail@email.com</v>
      </c>
      <c r="BU69" s="4" t="str">
        <f>I14</f>
        <v>City of Project Location</v>
      </c>
      <c r="BV69" s="223">
        <f>J55</f>
        <v>18.244343618475721</v>
      </c>
    </row>
    <row r="71" spans="1:74" x14ac:dyDescent="0.25">
      <c r="M71" s="128"/>
      <c r="N71" s="128"/>
      <c r="O71" s="128"/>
      <c r="P71" s="128"/>
      <c r="Q71" s="128"/>
    </row>
    <row r="72" spans="1:74" x14ac:dyDescent="0.25">
      <c r="AF72" s="211" t="s">
        <v>283</v>
      </c>
      <c r="AG72" s="209">
        <v>10.423997359583334</v>
      </c>
      <c r="AH72" s="209">
        <v>2.3879113460208334E-2</v>
      </c>
      <c r="AI72" s="209">
        <v>0.7695398683333331</v>
      </c>
      <c r="AJ72" s="209">
        <v>9.7411719000000015E-3</v>
      </c>
      <c r="AK72" s="209">
        <v>8.8541110125000006E-3</v>
      </c>
      <c r="AL72" s="209">
        <v>2.0185086260070713</v>
      </c>
      <c r="AM72" s="209">
        <v>3.523431922916997</v>
      </c>
      <c r="AN72" s="209">
        <v>0.25907441356131566</v>
      </c>
      <c r="AO72" s="209">
        <v>0.27791903573881749</v>
      </c>
      <c r="AP72" s="209">
        <v>0.15583077559689132</v>
      </c>
      <c r="AQ72" s="209">
        <v>18.437781144166667</v>
      </c>
      <c r="AR72" s="209">
        <v>0.72171639990416658</v>
      </c>
      <c r="AS72" s="209">
        <v>2.107534733333333</v>
      </c>
      <c r="AT72" s="209">
        <v>6.7528515749999976E-2</v>
      </c>
      <c r="AU72" s="209">
        <v>5.9739063041666658E-2</v>
      </c>
      <c r="AV72" s="209">
        <v>1.8650840464812819</v>
      </c>
      <c r="AW72" s="209">
        <v>9.4846365298523874E-2</v>
      </c>
      <c r="AX72" s="209">
        <v>1.4641783715626588E-2</v>
      </c>
      <c r="AY72" s="209">
        <v>5.3572932128439124E-2</v>
      </c>
      <c r="AZ72" s="209">
        <v>1.2992335377803024E-2</v>
      </c>
      <c r="BA72" s="209">
        <v>6.7487142895833321</v>
      </c>
      <c r="BB72" s="209">
        <v>1.5875958536666666</v>
      </c>
      <c r="BC72" s="209">
        <v>0.25829854000000008</v>
      </c>
      <c r="BD72" s="209">
        <v>0.55214606666666666</v>
      </c>
      <c r="BE72" s="209">
        <v>0.13451628249999997</v>
      </c>
    </row>
    <row r="73" spans="1:74" x14ac:dyDescent="0.25">
      <c r="M73" s="128"/>
      <c r="N73" s="128"/>
      <c r="O73" s="128"/>
      <c r="P73" s="128"/>
      <c r="Q73" s="128"/>
    </row>
  </sheetData>
  <sheetProtection algorithmName="SHA-512" hashValue="zSH+vmN5xCN+EkLJB+1BAEe1jTvvJi3DIEP5NRa9rk1jmGq4xY2QaqHznmyWMxsVWWVkwqraqYC5AR/pRq3vaw==" saltValue="J2Vi5FJZidxi2NCI7Sr7fQ==" spinCount="100000" sheet="1" selectLockedCells="1"/>
  <mergeCells count="30">
    <mergeCell ref="A44:I45"/>
    <mergeCell ref="A47:F48"/>
    <mergeCell ref="G47:I47"/>
    <mergeCell ref="J47:K47"/>
    <mergeCell ref="G33:J33"/>
    <mergeCell ref="G36:K37"/>
    <mergeCell ref="E41:F41"/>
    <mergeCell ref="G41:L43"/>
    <mergeCell ref="A22:B22"/>
    <mergeCell ref="C22:K22"/>
    <mergeCell ref="O26:S28"/>
    <mergeCell ref="E39:F39"/>
    <mergeCell ref="D25:K25"/>
    <mergeCell ref="J39:K39"/>
    <mergeCell ref="N16:V23"/>
    <mergeCell ref="C17:E17"/>
    <mergeCell ref="C18:E18"/>
    <mergeCell ref="C20:E20"/>
    <mergeCell ref="I20:K20"/>
    <mergeCell ref="A1:L1"/>
    <mergeCell ref="A2:L2"/>
    <mergeCell ref="A4:L4"/>
    <mergeCell ref="D3:I3"/>
    <mergeCell ref="C7:E7"/>
    <mergeCell ref="I7:K7"/>
    <mergeCell ref="C9:E9"/>
    <mergeCell ref="I9:K9"/>
    <mergeCell ref="C14:E14"/>
    <mergeCell ref="I14:K14"/>
    <mergeCell ref="C16:E16"/>
  </mergeCells>
  <phoneticPr fontId="12" type="noConversion"/>
  <dataValidations count="8">
    <dataValidation type="whole" operator="lessThan" allowBlank="1" showInputMessage="1" showErrorMessage="1" sqref="J53:J54" xr:uid="{00000000-0002-0000-0600-000000000000}">
      <formula1>366</formula1>
    </dataValidation>
    <dataValidation type="decimal" operator="lessThanOrEqual" allowBlank="1" showInputMessage="1" showErrorMessage="1" errorTitle="Warning:" error="Bicycle trip length should be less than 10 miles." sqref="K57" xr:uid="{00000000-0002-0000-0600-000001000000}">
      <formula1>10</formula1>
    </dataValidation>
    <dataValidation type="list" allowBlank="1" showInputMessage="1" showErrorMessage="1" sqref="E33" xr:uid="{00000000-0002-0000-0600-000002000000}">
      <formula1>"ALL,LD"</formula1>
    </dataValidation>
    <dataValidation type="whole" operator="lessThan" allowBlank="1" showErrorMessage="1" error="The number of days in a year may not exceed 365.  The number of annual working days is typically 250." sqref="E27" xr:uid="{00000000-0002-0000-0600-000003000000}">
      <formula1>366</formula1>
    </dataValidation>
    <dataValidation type="whole" operator="greaterThan" allowBlank="1" showInputMessage="1" showErrorMessage="1" error="Enter a whole number only - no text." sqref="E36" xr:uid="{00000000-0002-0000-0600-000004000000}">
      <formula1>0</formula1>
    </dataValidation>
    <dataValidation type="list" showInputMessage="1" showErrorMessage="1" error="Cell may not be left blank." sqref="I16" xr:uid="{00000000-0002-0000-0600-000005000000}">
      <formula1>"BE,DA,SL,TO,WE"</formula1>
    </dataValidation>
    <dataValidation type="textLength" operator="lessThan" allowBlank="1" showErrorMessage="1" promptTitle="Error" prompt="Please limit description to 500 characters." sqref="C22:K22" xr:uid="{00000000-0002-0000-0600-000006000000}">
      <formula1>2000</formula1>
    </dataValidation>
    <dataValidation type="list" allowBlank="1" showInputMessage="1" showErrorMessage="1" sqref="K44" xr:uid="{2E83A990-DF0C-4E0B-BD22-BCCB265D483F}">
      <formula1>"No, Yes"</formula1>
    </dataValidation>
  </dataValidations>
  <hyperlinks>
    <hyperlink ref="I9" r:id="rId1" display="kip@wfrc.org" xr:uid="{00000000-0004-0000-0600-000000000000}"/>
  </hyperlinks>
  <pageMargins left="0.75" right="0.75" top="1" bottom="1" header="0.5" footer="0.5"/>
  <pageSetup scale="64" orientation="portrait"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FF0000"/>
    <pageSetUpPr fitToPage="1"/>
  </sheetPr>
  <dimension ref="A1:BV73"/>
  <sheetViews>
    <sheetView showGridLines="0" zoomScaleNormal="100" workbookViewId="0">
      <pane ySplit="4" topLeftCell="A25" activePane="bottomLeft" state="frozen"/>
      <selection activeCell="AG64" sqref="AG64"/>
      <selection pane="bottomLeft" activeCell="B3" sqref="B3"/>
    </sheetView>
  </sheetViews>
  <sheetFormatPr defaultRowHeight="12.6" x14ac:dyDescent="0.25"/>
  <cols>
    <col min="2" max="2" width="12" customWidth="1"/>
    <col min="4" max="4" width="11" customWidth="1"/>
    <col min="5" max="5" width="13.44140625" customWidth="1"/>
    <col min="6" max="6" width="11.6640625" customWidth="1"/>
    <col min="7" max="8" width="10" customWidth="1"/>
    <col min="9" max="9" width="11.5546875" customWidth="1"/>
    <col min="11" max="11" width="9.5546875" bestFit="1" customWidth="1"/>
    <col min="13" max="13" width="12.6640625" bestFit="1" customWidth="1"/>
    <col min="14" max="15" width="10.44140625" bestFit="1" customWidth="1"/>
    <col min="16" max="16" width="8.6640625" customWidth="1"/>
    <col min="17" max="17" width="16" bestFit="1" customWidth="1"/>
    <col min="18" max="18" width="7.109375" bestFit="1" customWidth="1"/>
    <col min="19" max="19" width="7.5546875" bestFit="1" customWidth="1"/>
    <col min="20" max="20" width="5.33203125" bestFit="1" customWidth="1"/>
    <col min="21" max="21" width="12.109375" bestFit="1" customWidth="1"/>
    <col min="22" max="22" width="19.109375" bestFit="1" customWidth="1"/>
    <col min="23" max="23" width="13.6640625" bestFit="1" customWidth="1"/>
    <col min="24" max="24" width="11.6640625" bestFit="1" customWidth="1"/>
    <col min="25" max="25" width="6.33203125" bestFit="1" customWidth="1"/>
    <col min="26" max="26" width="9.6640625" bestFit="1" customWidth="1"/>
    <col min="27" max="27" width="6.88671875" bestFit="1" customWidth="1"/>
    <col min="28" max="28" width="11.109375" bestFit="1" customWidth="1"/>
    <col min="29" max="29" width="20.5546875" bestFit="1" customWidth="1"/>
    <col min="30" max="30" width="11.88671875" bestFit="1" customWidth="1"/>
    <col min="31" max="32" width="11.88671875" customWidth="1"/>
    <col min="33" max="57" width="14.109375" customWidth="1"/>
    <col min="58" max="58" width="7.88671875" bestFit="1" customWidth="1"/>
    <col min="72" max="72" width="11" customWidth="1"/>
  </cols>
  <sheetData>
    <row r="1" spans="1:22" ht="18" thickTop="1" x14ac:dyDescent="0.3">
      <c r="A1" s="537" t="str">
        <f>CONCATENATE("CMAQ Emissions Analysis Form (",I18-5,"-",I18," TIP)")</f>
        <v>CMAQ Emissions Analysis Form (2023-2028 TIP)</v>
      </c>
      <c r="B1" s="538"/>
      <c r="C1" s="538"/>
      <c r="D1" s="538"/>
      <c r="E1" s="538"/>
      <c r="F1" s="538"/>
      <c r="G1" s="538"/>
      <c r="H1" s="538"/>
      <c r="I1" s="538"/>
      <c r="J1" s="538"/>
      <c r="K1" s="538"/>
      <c r="L1" s="539"/>
    </row>
    <row r="2" spans="1:22" ht="16.2" thickBot="1" x14ac:dyDescent="0.35">
      <c r="A2" s="540" t="s">
        <v>172</v>
      </c>
      <c r="B2" s="541"/>
      <c r="C2" s="541"/>
      <c r="D2" s="541"/>
      <c r="E2" s="541"/>
      <c r="F2" s="541"/>
      <c r="G2" s="541"/>
      <c r="H2" s="541"/>
      <c r="I2" s="541"/>
      <c r="J2" s="541"/>
      <c r="K2" s="541"/>
      <c r="L2" s="542"/>
    </row>
    <row r="3" spans="1:22" ht="13.8" thickTop="1" x14ac:dyDescent="0.25">
      <c r="A3" s="28"/>
      <c r="B3" s="205"/>
      <c r="C3" s="29"/>
      <c r="D3" s="513" t="s">
        <v>89</v>
      </c>
      <c r="E3" s="513"/>
      <c r="F3" s="513"/>
      <c r="G3" s="513"/>
      <c r="H3" s="513"/>
      <c r="I3" s="513"/>
      <c r="J3" s="29"/>
      <c r="K3" s="29"/>
      <c r="L3" s="29"/>
    </row>
    <row r="4" spans="1:22" ht="18" x14ac:dyDescent="0.35">
      <c r="A4" s="546" t="s">
        <v>237</v>
      </c>
      <c r="B4" s="547"/>
      <c r="C4" s="547"/>
      <c r="D4" s="547"/>
      <c r="E4" s="547"/>
      <c r="F4" s="547"/>
      <c r="G4" s="547"/>
      <c r="H4" s="547"/>
      <c r="I4" s="547"/>
      <c r="J4" s="547"/>
      <c r="K4" s="547"/>
      <c r="L4" s="548"/>
    </row>
    <row r="5" spans="1:22" ht="13.8" thickBot="1" x14ac:dyDescent="0.3">
      <c r="A5" s="30" t="s">
        <v>30</v>
      </c>
      <c r="B5" s="28"/>
      <c r="C5" s="28"/>
      <c r="D5" s="28"/>
      <c r="E5" s="28"/>
      <c r="F5" s="28"/>
      <c r="G5" s="28"/>
      <c r="H5" s="28"/>
      <c r="I5" s="28"/>
      <c r="J5" s="28"/>
      <c r="K5" s="28"/>
      <c r="L5" s="28"/>
    </row>
    <row r="6" spans="1:22" ht="13.2" x14ac:dyDescent="0.25">
      <c r="A6" s="31"/>
      <c r="B6" s="32"/>
      <c r="C6" s="32"/>
      <c r="D6" s="32"/>
      <c r="E6" s="32"/>
      <c r="F6" s="32"/>
      <c r="G6" s="32"/>
      <c r="H6" s="32"/>
      <c r="I6" s="32"/>
      <c r="J6" s="32"/>
      <c r="K6" s="32"/>
      <c r="L6" s="33"/>
    </row>
    <row r="7" spans="1:22" ht="13.2" x14ac:dyDescent="0.25">
      <c r="A7" s="34" t="s">
        <v>104</v>
      </c>
      <c r="B7" s="35"/>
      <c r="C7" s="543" t="s">
        <v>205</v>
      </c>
      <c r="D7" s="544"/>
      <c r="E7" s="545"/>
      <c r="F7" s="35"/>
      <c r="G7" s="35" t="s">
        <v>6</v>
      </c>
      <c r="H7" s="35"/>
      <c r="I7" s="549" t="s">
        <v>207</v>
      </c>
      <c r="J7" s="550"/>
      <c r="K7" s="551"/>
      <c r="L7" s="36"/>
    </row>
    <row r="8" spans="1:22" ht="13.2" x14ac:dyDescent="0.25">
      <c r="A8" s="34"/>
      <c r="B8" s="35"/>
      <c r="C8" s="35"/>
      <c r="D8" s="35"/>
      <c r="E8" s="35"/>
      <c r="F8" s="35"/>
      <c r="G8" s="35"/>
      <c r="H8" s="35"/>
      <c r="I8" s="35"/>
      <c r="J8" s="35"/>
      <c r="K8" s="35"/>
      <c r="L8" s="36"/>
    </row>
    <row r="9" spans="1:22" ht="13.2" x14ac:dyDescent="0.25">
      <c r="A9" s="34" t="s">
        <v>436</v>
      </c>
      <c r="B9" s="35"/>
      <c r="C9" s="543" t="s">
        <v>206</v>
      </c>
      <c r="D9" s="544"/>
      <c r="E9" s="545"/>
      <c r="F9" s="35"/>
      <c r="G9" s="35" t="s">
        <v>7</v>
      </c>
      <c r="H9" s="35"/>
      <c r="I9" s="552" t="s">
        <v>208</v>
      </c>
      <c r="J9" s="592"/>
      <c r="K9" s="593"/>
      <c r="L9" s="36"/>
    </row>
    <row r="10" spans="1:22" ht="13.8" thickBot="1" x14ac:dyDescent="0.3">
      <c r="A10" s="427" t="s">
        <v>428</v>
      </c>
      <c r="B10" s="38"/>
      <c r="C10" s="38"/>
      <c r="D10" s="38"/>
      <c r="E10" s="38"/>
      <c r="F10" s="38"/>
      <c r="G10" s="38"/>
      <c r="H10" s="38"/>
      <c r="I10" s="38"/>
      <c r="J10" s="38"/>
      <c r="K10" s="38"/>
      <c r="L10" s="39"/>
    </row>
    <row r="11" spans="1:22" ht="13.2" x14ac:dyDescent="0.25">
      <c r="A11" s="28"/>
      <c r="B11" s="28"/>
      <c r="C11" s="28"/>
      <c r="D11" s="28"/>
      <c r="E11" s="28"/>
      <c r="F11" s="28"/>
      <c r="G11" s="28"/>
      <c r="H11" s="28"/>
      <c r="I11" s="28"/>
      <c r="J11" s="28"/>
      <c r="K11" s="28"/>
      <c r="L11" s="28"/>
    </row>
    <row r="12" spans="1:22" ht="13.8" thickBot="1" x14ac:dyDescent="0.3">
      <c r="A12" s="30" t="s">
        <v>31</v>
      </c>
      <c r="B12" s="28"/>
      <c r="C12" s="28"/>
      <c r="D12" s="28"/>
      <c r="E12" s="28"/>
      <c r="F12" s="28"/>
      <c r="G12" s="28"/>
      <c r="H12" s="28"/>
      <c r="I12" s="28"/>
      <c r="J12" s="28"/>
      <c r="K12" s="28"/>
      <c r="L12" s="28"/>
    </row>
    <row r="13" spans="1:22" ht="13.2" x14ac:dyDescent="0.25">
      <c r="A13" s="31"/>
      <c r="B13" s="32"/>
      <c r="C13" s="32"/>
      <c r="D13" s="32"/>
      <c r="E13" s="32"/>
      <c r="F13" s="32"/>
      <c r="G13" s="32"/>
      <c r="H13" s="32"/>
      <c r="I13" s="32"/>
      <c r="J13" s="32"/>
      <c r="K13" s="32"/>
      <c r="L13" s="33"/>
    </row>
    <row r="14" spans="1:22" ht="13.2" x14ac:dyDescent="0.25">
      <c r="A14" s="34" t="s">
        <v>32</v>
      </c>
      <c r="B14" s="35"/>
      <c r="C14" s="517" t="s">
        <v>135</v>
      </c>
      <c r="D14" s="518"/>
      <c r="E14" s="519"/>
      <c r="F14" s="35"/>
      <c r="G14" s="35" t="s">
        <v>39</v>
      </c>
      <c r="H14" s="28"/>
      <c r="I14" s="543" t="s">
        <v>209</v>
      </c>
      <c r="J14" s="544"/>
      <c r="K14" s="545"/>
      <c r="L14" s="36"/>
    </row>
    <row r="15" spans="1:22" ht="13.2" x14ac:dyDescent="0.25">
      <c r="A15" s="34"/>
      <c r="B15" s="35"/>
      <c r="C15" s="35"/>
      <c r="D15" s="35"/>
      <c r="E15" s="35"/>
      <c r="F15" s="35"/>
      <c r="G15" s="28"/>
      <c r="H15" s="28"/>
      <c r="I15" s="28"/>
      <c r="J15" s="28"/>
      <c r="K15" s="28"/>
      <c r="L15" s="36"/>
    </row>
    <row r="16" spans="1:22" ht="12.75" customHeight="1" x14ac:dyDescent="0.25">
      <c r="A16" s="34" t="s">
        <v>38</v>
      </c>
      <c r="B16" s="40" t="s">
        <v>69</v>
      </c>
      <c r="C16" s="543" t="s">
        <v>210</v>
      </c>
      <c r="D16" s="544"/>
      <c r="E16" s="545"/>
      <c r="F16" s="28"/>
      <c r="G16" s="35" t="s">
        <v>0</v>
      </c>
      <c r="H16" s="35"/>
      <c r="I16" s="41" t="s">
        <v>103</v>
      </c>
      <c r="J16" s="42"/>
      <c r="K16" s="35"/>
      <c r="L16" s="36"/>
      <c r="N16" s="553" t="s">
        <v>440</v>
      </c>
      <c r="O16" s="554"/>
      <c r="P16" s="554"/>
      <c r="Q16" s="554"/>
      <c r="R16" s="554"/>
      <c r="S16" s="554"/>
      <c r="T16" s="554"/>
      <c r="U16" s="554"/>
      <c r="V16" s="555"/>
    </row>
    <row r="17" spans="1:22" ht="13.2" x14ac:dyDescent="0.25">
      <c r="A17" s="34"/>
      <c r="B17" s="40" t="s">
        <v>41</v>
      </c>
      <c r="C17" s="543" t="s">
        <v>211</v>
      </c>
      <c r="D17" s="544"/>
      <c r="E17" s="545"/>
      <c r="F17" s="35"/>
      <c r="G17" s="35"/>
      <c r="H17" s="35"/>
      <c r="I17" s="35"/>
      <c r="J17" s="35"/>
      <c r="K17" s="35"/>
      <c r="L17" s="36"/>
      <c r="N17" s="556"/>
      <c r="O17" s="557"/>
      <c r="P17" s="557"/>
      <c r="Q17" s="557"/>
      <c r="R17" s="557"/>
      <c r="S17" s="557"/>
      <c r="T17" s="557"/>
      <c r="U17" s="557"/>
      <c r="V17" s="558"/>
    </row>
    <row r="18" spans="1:22" ht="13.2" x14ac:dyDescent="0.25">
      <c r="A18" s="34"/>
      <c r="B18" s="40" t="s">
        <v>42</v>
      </c>
      <c r="C18" s="543" t="s">
        <v>212</v>
      </c>
      <c r="D18" s="544"/>
      <c r="E18" s="545"/>
      <c r="F18" s="35"/>
      <c r="G18" s="35" t="s">
        <v>33</v>
      </c>
      <c r="H18" s="35"/>
      <c r="I18" s="43">
        <f>Funding_Year</f>
        <v>2028</v>
      </c>
      <c r="J18" s="35"/>
      <c r="K18" s="35"/>
      <c r="L18" s="36"/>
      <c r="N18" s="556"/>
      <c r="O18" s="557"/>
      <c r="P18" s="557"/>
      <c r="Q18" s="557"/>
      <c r="R18" s="557"/>
      <c r="S18" s="557"/>
      <c r="T18" s="557"/>
      <c r="U18" s="557"/>
      <c r="V18" s="558"/>
    </row>
    <row r="19" spans="1:22" ht="13.2" x14ac:dyDescent="0.25">
      <c r="A19" s="34"/>
      <c r="B19" s="44"/>
      <c r="C19" s="35"/>
      <c r="D19" s="35"/>
      <c r="E19" s="35"/>
      <c r="F19" s="35"/>
      <c r="G19" s="35"/>
      <c r="H19" s="35"/>
      <c r="I19" s="35"/>
      <c r="J19" s="35"/>
      <c r="K19" s="35"/>
      <c r="L19" s="36"/>
      <c r="N19" s="556"/>
      <c r="O19" s="557"/>
      <c r="P19" s="557"/>
      <c r="Q19" s="557"/>
      <c r="R19" s="557"/>
      <c r="S19" s="557"/>
      <c r="T19" s="557"/>
      <c r="U19" s="557"/>
      <c r="V19" s="558"/>
    </row>
    <row r="20" spans="1:22" ht="13.2" x14ac:dyDescent="0.25">
      <c r="A20" s="34" t="s">
        <v>77</v>
      </c>
      <c r="B20" s="44"/>
      <c r="C20" s="517" t="str">
        <f>C7&amp;" - "&amp;C14&amp;"-"&amp;I16</f>
        <v>Your Agency - Transit ITS-SL</v>
      </c>
      <c r="D20" s="518"/>
      <c r="E20" s="519"/>
      <c r="F20" s="35"/>
      <c r="G20" s="35" t="s">
        <v>76</v>
      </c>
      <c r="H20" s="35"/>
      <c r="I20" s="517" t="str">
        <f>IF(I16="SL","Salt Lake",IF(I16="DA","Ogden-Layton",IF(I16="WE","Ogden-Layton","")))</f>
        <v>Salt Lake</v>
      </c>
      <c r="J20" s="518"/>
      <c r="K20" s="519"/>
      <c r="L20" s="36"/>
      <c r="N20" s="556"/>
      <c r="O20" s="557"/>
      <c r="P20" s="557"/>
      <c r="Q20" s="557"/>
      <c r="R20" s="557"/>
      <c r="S20" s="557"/>
      <c r="T20" s="557"/>
      <c r="U20" s="557"/>
      <c r="V20" s="558"/>
    </row>
    <row r="21" spans="1:22" ht="13.2" x14ac:dyDescent="0.25">
      <c r="A21" s="34"/>
      <c r="B21" s="35"/>
      <c r="C21" s="35"/>
      <c r="D21" s="35"/>
      <c r="E21" s="35"/>
      <c r="F21" s="35"/>
      <c r="G21" s="35"/>
      <c r="H21" s="35"/>
      <c r="I21" s="35"/>
      <c r="J21" s="35"/>
      <c r="K21" s="35"/>
      <c r="L21" s="36"/>
      <c r="N21" s="556"/>
      <c r="O21" s="557"/>
      <c r="P21" s="557"/>
      <c r="Q21" s="557"/>
      <c r="R21" s="557"/>
      <c r="S21" s="557"/>
      <c r="T21" s="557"/>
      <c r="U21" s="557"/>
      <c r="V21" s="558"/>
    </row>
    <row r="22" spans="1:22" ht="111.6" customHeight="1" x14ac:dyDescent="0.25">
      <c r="A22" s="509" t="s">
        <v>215</v>
      </c>
      <c r="B22" s="510"/>
      <c r="C22" s="520" t="s">
        <v>238</v>
      </c>
      <c r="D22" s="521"/>
      <c r="E22" s="521"/>
      <c r="F22" s="521"/>
      <c r="G22" s="521"/>
      <c r="H22" s="521"/>
      <c r="I22" s="521"/>
      <c r="J22" s="521"/>
      <c r="K22" s="522"/>
      <c r="L22" s="45"/>
      <c r="N22" s="556"/>
      <c r="O22" s="557"/>
      <c r="P22" s="557"/>
      <c r="Q22" s="557"/>
      <c r="R22" s="557"/>
      <c r="S22" s="557"/>
      <c r="T22" s="557"/>
      <c r="U22" s="557"/>
      <c r="V22" s="558"/>
    </row>
    <row r="23" spans="1:22" ht="13.8" thickBot="1" x14ac:dyDescent="0.3">
      <c r="A23" s="37"/>
      <c r="B23" s="38"/>
      <c r="C23" s="38"/>
      <c r="D23" s="38"/>
      <c r="E23" s="38"/>
      <c r="F23" s="38"/>
      <c r="G23" s="38"/>
      <c r="H23" s="38"/>
      <c r="I23" s="38"/>
      <c r="J23" s="38"/>
      <c r="K23" s="38"/>
      <c r="L23" s="39"/>
      <c r="N23" s="559"/>
      <c r="O23" s="560"/>
      <c r="P23" s="560"/>
      <c r="Q23" s="560"/>
      <c r="R23" s="560"/>
      <c r="S23" s="560"/>
      <c r="T23" s="560"/>
      <c r="U23" s="560"/>
      <c r="V23" s="561"/>
    </row>
    <row r="24" spans="1:22" ht="13.8" thickBot="1" x14ac:dyDescent="0.3">
      <c r="A24" s="28"/>
      <c r="B24" s="28"/>
      <c r="C24" s="28"/>
      <c r="D24" s="28"/>
      <c r="E24" s="28"/>
      <c r="F24" s="28"/>
      <c r="G24" s="28"/>
      <c r="H24" s="28"/>
      <c r="I24" s="28"/>
      <c r="J24" s="28"/>
      <c r="K24" s="28"/>
      <c r="L24" s="28"/>
    </row>
    <row r="25" spans="1:22" ht="27.6" customHeight="1" thickTop="1" thickBot="1" x14ac:dyDescent="0.35">
      <c r="A25" s="30" t="s">
        <v>432</v>
      </c>
      <c r="B25" s="28"/>
      <c r="D25" s="596" t="s">
        <v>228</v>
      </c>
      <c r="E25" s="597"/>
      <c r="F25" s="597"/>
      <c r="G25" s="597"/>
      <c r="H25" s="597"/>
      <c r="I25" s="597"/>
      <c r="J25" s="597"/>
      <c r="K25" s="598"/>
      <c r="L25" s="28"/>
    </row>
    <row r="26" spans="1:22" ht="13.2" x14ac:dyDescent="0.25">
      <c r="A26" s="31"/>
      <c r="B26" s="32"/>
      <c r="C26" s="32"/>
      <c r="D26" s="32"/>
      <c r="E26" s="32"/>
      <c r="F26" s="32"/>
      <c r="G26" s="32"/>
      <c r="H26" s="32"/>
      <c r="I26" s="32"/>
      <c r="J26" s="32"/>
      <c r="K26" s="32"/>
      <c r="L26" s="33"/>
      <c r="O26" s="536"/>
      <c r="P26" s="536"/>
      <c r="Q26" s="536"/>
      <c r="R26" s="536"/>
      <c r="S26" s="536"/>
    </row>
    <row r="27" spans="1:22" ht="12.75" customHeight="1" x14ac:dyDescent="0.25">
      <c r="A27" s="34" t="s">
        <v>8</v>
      </c>
      <c r="B27" s="35"/>
      <c r="C27" s="35"/>
      <c r="D27" s="35"/>
      <c r="E27" s="41">
        <v>250</v>
      </c>
      <c r="F27" s="35"/>
      <c r="G27" s="78" t="s">
        <v>166</v>
      </c>
      <c r="H27" s="35"/>
      <c r="I27" s="116"/>
      <c r="J27" s="116"/>
      <c r="K27" s="94">
        <v>999</v>
      </c>
      <c r="L27" s="75" t="s">
        <v>121</v>
      </c>
      <c r="O27" s="536"/>
      <c r="P27" s="536"/>
      <c r="Q27" s="536"/>
      <c r="R27" s="536"/>
      <c r="S27" s="536"/>
    </row>
    <row r="28" spans="1:22" ht="13.2" x14ac:dyDescent="0.25">
      <c r="A28" s="46" t="s">
        <v>44</v>
      </c>
      <c r="B28" s="35"/>
      <c r="C28" s="35"/>
      <c r="D28" s="35"/>
      <c r="E28" s="35"/>
      <c r="F28" s="35"/>
      <c r="G28" s="89" t="s">
        <v>132</v>
      </c>
      <c r="H28" s="35"/>
      <c r="I28" s="82"/>
      <c r="J28" s="82"/>
      <c r="K28" s="82"/>
      <c r="L28" s="36"/>
      <c r="O28" s="536"/>
      <c r="P28" s="536"/>
      <c r="Q28" s="536"/>
      <c r="R28" s="536"/>
      <c r="S28" s="536"/>
    </row>
    <row r="29" spans="1:22" ht="13.2" x14ac:dyDescent="0.25">
      <c r="A29" s="46"/>
      <c r="B29" s="35"/>
      <c r="C29" s="35"/>
      <c r="D29" s="35"/>
      <c r="E29" s="35"/>
      <c r="F29" s="35"/>
      <c r="G29" s="42"/>
      <c r="H29" s="35"/>
      <c r="I29" s="82"/>
      <c r="J29" s="82"/>
      <c r="K29" s="82"/>
      <c r="L29" s="36"/>
    </row>
    <row r="30" spans="1:22" ht="13.2" x14ac:dyDescent="0.25">
      <c r="A30" s="34" t="s">
        <v>34</v>
      </c>
      <c r="B30" s="35"/>
      <c r="C30" s="35"/>
      <c r="D30" s="35"/>
      <c r="E30" s="41">
        <v>1.2</v>
      </c>
      <c r="F30" s="35"/>
      <c r="G30" s="35" t="s">
        <v>128</v>
      </c>
      <c r="H30" s="82"/>
      <c r="I30" s="82"/>
      <c r="J30" s="82"/>
      <c r="K30" s="41">
        <v>7.5</v>
      </c>
      <c r="L30" s="36"/>
    </row>
    <row r="31" spans="1:22" ht="13.2" x14ac:dyDescent="0.25">
      <c r="A31" s="46" t="s">
        <v>35</v>
      </c>
      <c r="B31" s="35"/>
      <c r="C31" s="35"/>
      <c r="D31" s="35"/>
      <c r="E31" s="74"/>
      <c r="F31" s="35"/>
      <c r="G31" s="42" t="s">
        <v>129</v>
      </c>
      <c r="H31" s="82"/>
      <c r="I31" s="82"/>
      <c r="J31" s="82"/>
      <c r="K31" s="82"/>
      <c r="L31" s="36"/>
    </row>
    <row r="32" spans="1:22" ht="12.75" customHeight="1" x14ac:dyDescent="0.25">
      <c r="A32" s="34"/>
      <c r="B32" s="35"/>
      <c r="C32" s="35"/>
      <c r="D32" s="35"/>
      <c r="E32" s="35"/>
      <c r="F32" s="35"/>
      <c r="L32" s="36"/>
    </row>
    <row r="33" spans="1:12" ht="13.2" x14ac:dyDescent="0.25">
      <c r="A33" s="34" t="s">
        <v>36</v>
      </c>
      <c r="B33" s="35"/>
      <c r="C33" s="35"/>
      <c r="D33" s="35"/>
      <c r="E33" s="49" t="s">
        <v>29</v>
      </c>
      <c r="F33" s="35"/>
      <c r="G33" s="584" t="s">
        <v>162</v>
      </c>
      <c r="H33" s="585"/>
      <c r="I33" s="585"/>
      <c r="J33" s="585"/>
      <c r="K33" s="586"/>
      <c r="L33" s="36"/>
    </row>
    <row r="34" spans="1:12" ht="13.2" x14ac:dyDescent="0.25">
      <c r="A34" s="46" t="s">
        <v>53</v>
      </c>
      <c r="B34" s="35"/>
      <c r="C34" s="35"/>
      <c r="D34" s="35"/>
      <c r="E34" s="35"/>
      <c r="F34" s="35"/>
      <c r="G34" s="589"/>
      <c r="H34" s="590"/>
      <c r="I34" s="590"/>
      <c r="J34" s="590"/>
      <c r="K34" s="591"/>
      <c r="L34" s="36"/>
    </row>
    <row r="35" spans="1:12" ht="13.2" x14ac:dyDescent="0.25">
      <c r="A35" s="34"/>
      <c r="B35" s="35"/>
      <c r="C35" s="35"/>
      <c r="D35" s="35"/>
      <c r="E35" s="35"/>
      <c r="F35" s="35"/>
      <c r="L35" s="36"/>
    </row>
    <row r="36" spans="1:12" ht="12.75" customHeight="1" x14ac:dyDescent="0.25">
      <c r="A36" s="34" t="s">
        <v>371</v>
      </c>
      <c r="B36" s="35"/>
      <c r="C36" s="35"/>
      <c r="D36" s="35"/>
      <c r="E36" s="41">
        <v>5</v>
      </c>
      <c r="F36" s="35"/>
      <c r="G36" s="595" t="s">
        <v>226</v>
      </c>
      <c r="H36" s="595"/>
      <c r="I36" s="595"/>
      <c r="J36" s="599"/>
      <c r="K36" s="131">
        <f>D69</f>
        <v>4276.5410958904104</v>
      </c>
      <c r="L36" s="132"/>
    </row>
    <row r="37" spans="1:12" ht="13.2" x14ac:dyDescent="0.25">
      <c r="A37" s="46" t="s">
        <v>372</v>
      </c>
      <c r="B37" s="35"/>
      <c r="C37" s="35"/>
      <c r="D37" s="35"/>
      <c r="E37" s="35"/>
      <c r="F37" s="35"/>
      <c r="G37" s="133" t="s">
        <v>227</v>
      </c>
      <c r="H37" s="443"/>
      <c r="I37" s="443"/>
      <c r="J37" s="130"/>
      <c r="K37" s="130"/>
      <c r="L37" s="132"/>
    </row>
    <row r="38" spans="1:12" ht="13.2" x14ac:dyDescent="0.25">
      <c r="A38" s="34"/>
      <c r="B38" s="35"/>
      <c r="C38" s="35"/>
      <c r="D38" s="35"/>
      <c r="E38" s="35"/>
      <c r="F38" s="35"/>
      <c r="H38" s="130"/>
      <c r="I38" s="130"/>
      <c r="J38" s="130"/>
      <c r="K38" s="130"/>
      <c r="L38" s="132"/>
    </row>
    <row r="39" spans="1:12" ht="13.2" x14ac:dyDescent="0.25">
      <c r="A39" s="34" t="s">
        <v>37</v>
      </c>
      <c r="B39" s="35"/>
      <c r="C39" s="35"/>
      <c r="D39" s="35"/>
      <c r="E39" s="511">
        <v>444444</v>
      </c>
      <c r="F39" s="512"/>
      <c r="G39" s="35"/>
      <c r="H39" s="428" t="s">
        <v>429</v>
      </c>
      <c r="I39" s="428"/>
      <c r="J39" s="511">
        <f>0.0677*E39/0.936</f>
        <v>32146.216666666664</v>
      </c>
      <c r="K39" s="512"/>
      <c r="L39" s="36"/>
    </row>
    <row r="40" spans="1:12" ht="13.2" x14ac:dyDescent="0.25">
      <c r="A40" s="230"/>
      <c r="B40" s="231"/>
      <c r="C40" s="231"/>
      <c r="D40" s="231"/>
      <c r="E40" s="231"/>
      <c r="F40" s="231"/>
      <c r="G40" s="231"/>
      <c r="H40" s="463" t="s">
        <v>447</v>
      </c>
      <c r="I40" s="231"/>
      <c r="J40" s="231"/>
      <c r="K40" s="231"/>
      <c r="L40" s="430"/>
    </row>
    <row r="41" spans="1:12" ht="12.75" customHeight="1" x14ac:dyDescent="0.25">
      <c r="A41" s="34" t="s">
        <v>430</v>
      </c>
      <c r="B41" s="35"/>
      <c r="C41" s="35"/>
      <c r="D41" s="35"/>
      <c r="E41" s="562">
        <f>E39+J39</f>
        <v>476590.21666666667</v>
      </c>
      <c r="F41" s="563"/>
      <c r="G41" s="600"/>
      <c r="H41" s="600"/>
      <c r="I41" s="600"/>
      <c r="J41" s="600"/>
      <c r="K41" s="600"/>
      <c r="L41" s="601"/>
    </row>
    <row r="42" spans="1:12" ht="13.2" x14ac:dyDescent="0.25">
      <c r="A42" s="429" t="s">
        <v>81</v>
      </c>
      <c r="B42" s="35"/>
      <c r="C42" s="35"/>
      <c r="D42" s="35"/>
      <c r="E42" s="35"/>
      <c r="F42" s="35"/>
      <c r="G42" s="600"/>
      <c r="H42" s="600"/>
      <c r="I42" s="600"/>
      <c r="J42" s="600"/>
      <c r="K42" s="600"/>
      <c r="L42" s="601"/>
    </row>
    <row r="43" spans="1:12" ht="13.2" x14ac:dyDescent="0.25">
      <c r="A43" s="429"/>
      <c r="B43" s="35"/>
      <c r="C43" s="35"/>
      <c r="D43" s="35"/>
      <c r="E43" s="35"/>
      <c r="F43" s="35"/>
      <c r="G43" s="600"/>
      <c r="H43" s="600"/>
      <c r="I43" s="600"/>
      <c r="J43" s="600"/>
      <c r="K43" s="600"/>
      <c r="L43" s="601"/>
    </row>
    <row r="44" spans="1:12" ht="13.2" x14ac:dyDescent="0.25">
      <c r="A44" s="509" t="s">
        <v>434</v>
      </c>
      <c r="B44" s="564"/>
      <c r="C44" s="564"/>
      <c r="D44" s="564"/>
      <c r="E44" s="564"/>
      <c r="F44" s="564"/>
      <c r="G44" s="564"/>
      <c r="H44" s="564"/>
      <c r="I44" s="564"/>
      <c r="J44" s="35"/>
      <c r="K44" s="41" t="s">
        <v>431</v>
      </c>
      <c r="L44" s="36"/>
    </row>
    <row r="45" spans="1:12" ht="13.2" x14ac:dyDescent="0.25">
      <c r="A45" s="509"/>
      <c r="B45" s="564"/>
      <c r="C45" s="564"/>
      <c r="D45" s="564"/>
      <c r="E45" s="564"/>
      <c r="F45" s="564"/>
      <c r="G45" s="564"/>
      <c r="H45" s="564"/>
      <c r="I45" s="564"/>
      <c r="J45" s="35"/>
      <c r="K45" s="35"/>
      <c r="L45" s="36"/>
    </row>
    <row r="46" spans="1:12" ht="13.2" x14ac:dyDescent="0.25">
      <c r="A46" s="423"/>
      <c r="B46" s="431"/>
      <c r="C46" s="431"/>
      <c r="D46" s="431"/>
      <c r="E46" s="431"/>
      <c r="F46" s="431"/>
      <c r="G46" s="431"/>
      <c r="H46" s="431"/>
      <c r="I46" s="431"/>
      <c r="J46" s="35"/>
      <c r="K46" s="35"/>
      <c r="L46" s="36"/>
    </row>
    <row r="47" spans="1:12" ht="13.2" x14ac:dyDescent="0.25">
      <c r="A47" s="565" t="s">
        <v>448</v>
      </c>
      <c r="B47" s="566"/>
      <c r="C47" s="566"/>
      <c r="D47" s="566"/>
      <c r="E47" s="566"/>
      <c r="F47" s="566"/>
      <c r="G47" s="569" t="s">
        <v>435</v>
      </c>
      <c r="H47" s="569"/>
      <c r="I47" s="570"/>
      <c r="J47" s="511">
        <v>0</v>
      </c>
      <c r="K47" s="512"/>
      <c r="L47" s="430"/>
    </row>
    <row r="48" spans="1:12" ht="13.8" thickBot="1" x14ac:dyDescent="0.3">
      <c r="A48" s="567"/>
      <c r="B48" s="568"/>
      <c r="C48" s="568"/>
      <c r="D48" s="568"/>
      <c r="E48" s="568"/>
      <c r="F48" s="568"/>
      <c r="G48" s="434"/>
      <c r="H48" s="434"/>
      <c r="I48" s="432"/>
      <c r="J48" s="432"/>
      <c r="K48" s="432"/>
      <c r="L48" s="433"/>
    </row>
    <row r="49" spans="1:12" ht="13.2" x14ac:dyDescent="0.25">
      <c r="A49" s="28"/>
      <c r="B49" s="28"/>
      <c r="C49" s="28"/>
      <c r="D49" s="28"/>
      <c r="E49" s="28"/>
      <c r="F49" s="28"/>
      <c r="G49" s="28"/>
      <c r="H49" s="28"/>
      <c r="I49" s="28"/>
      <c r="J49" s="28"/>
      <c r="K49" s="28"/>
      <c r="L49" s="28"/>
    </row>
    <row r="50" spans="1:12" ht="13.8" thickBot="1" x14ac:dyDescent="0.3">
      <c r="A50" s="30" t="s">
        <v>63</v>
      </c>
      <c r="B50" s="28"/>
      <c r="C50" s="28"/>
      <c r="D50" s="28"/>
      <c r="E50" s="28"/>
      <c r="F50" s="28"/>
      <c r="G50" s="28"/>
      <c r="H50" s="28"/>
      <c r="I50" s="28"/>
      <c r="J50" s="28"/>
      <c r="K50" s="28"/>
      <c r="L50" s="28"/>
    </row>
    <row r="51" spans="1:12" ht="13.2" x14ac:dyDescent="0.25">
      <c r="A51" s="51"/>
      <c r="B51" s="52"/>
      <c r="C51" s="52"/>
      <c r="D51" s="52"/>
      <c r="E51" s="52"/>
      <c r="F51" s="52"/>
      <c r="G51" s="52"/>
      <c r="H51" s="52"/>
      <c r="I51" s="52"/>
      <c r="J51" s="52"/>
      <c r="K51" s="52"/>
      <c r="L51" s="53"/>
    </row>
    <row r="52" spans="1:12" ht="13.2" x14ac:dyDescent="0.25">
      <c r="A52" s="54" t="s">
        <v>66</v>
      </c>
      <c r="B52" s="55"/>
      <c r="C52" s="56" t="s">
        <v>74</v>
      </c>
      <c r="D52" s="57" t="s">
        <v>117</v>
      </c>
      <c r="E52" s="56" t="s">
        <v>67</v>
      </c>
      <c r="F52" s="55"/>
      <c r="G52" s="55" t="s">
        <v>65</v>
      </c>
      <c r="H52" s="55"/>
      <c r="I52" s="55"/>
      <c r="J52" s="56" t="s">
        <v>68</v>
      </c>
      <c r="K52" s="56" t="s">
        <v>115</v>
      </c>
      <c r="L52" s="58"/>
    </row>
    <row r="53" spans="1:12" ht="13.2" x14ac:dyDescent="0.25">
      <c r="A53" s="108" t="s">
        <v>173</v>
      </c>
      <c r="B53" s="109"/>
      <c r="C53" s="110">
        <f>S69</f>
        <v>6.0113912671232873E-2</v>
      </c>
      <c r="D53" s="113">
        <f t="shared" ref="D53:D58" si="0">C53*365</f>
        <v>21.941578124999999</v>
      </c>
      <c r="E53" s="113">
        <f t="shared" ref="E53:E58" si="1">C53*1000/453.5/2000*365</f>
        <v>2.4191376102535835E-2</v>
      </c>
      <c r="F53" s="55"/>
      <c r="G53" s="62" t="s">
        <v>80</v>
      </c>
      <c r="H53" s="55"/>
      <c r="I53" s="55"/>
      <c r="J53" s="63">
        <f>C69</f>
        <v>83.689649626035418</v>
      </c>
      <c r="K53" s="64">
        <f>J53*365</f>
        <v>30546.722113502929</v>
      </c>
      <c r="L53" s="58"/>
    </row>
    <row r="54" spans="1:12" ht="13.2" x14ac:dyDescent="0.25">
      <c r="A54" s="59" t="s">
        <v>22</v>
      </c>
      <c r="B54" s="55"/>
      <c r="C54" s="60">
        <f>O69</f>
        <v>12.4067030239726</v>
      </c>
      <c r="D54" s="61">
        <f t="shared" si="0"/>
        <v>4528.4466037499988</v>
      </c>
      <c r="E54" s="61">
        <f t="shared" si="1"/>
        <v>4.9927746458103623</v>
      </c>
      <c r="F54" s="55"/>
      <c r="G54" s="62" t="s">
        <v>116</v>
      </c>
      <c r="H54" s="55"/>
      <c r="I54" s="55"/>
      <c r="J54" s="63">
        <f>D69</f>
        <v>4276.5410958904104</v>
      </c>
      <c r="K54" s="64">
        <f>J54*365</f>
        <v>1560937.4999999998</v>
      </c>
      <c r="L54" s="58"/>
    </row>
    <row r="55" spans="1:12" ht="13.2" x14ac:dyDescent="0.25">
      <c r="A55" s="59" t="s">
        <v>101</v>
      </c>
      <c r="B55" s="55"/>
      <c r="C55" s="60">
        <f>P69</f>
        <v>0.35309917294520543</v>
      </c>
      <c r="D55" s="61">
        <f t="shared" si="0"/>
        <v>128.88119812499997</v>
      </c>
      <c r="E55" s="61">
        <f t="shared" si="1"/>
        <v>0.14209613905733184</v>
      </c>
      <c r="F55" s="55"/>
      <c r="G55" s="62" t="s">
        <v>339</v>
      </c>
      <c r="H55" s="55"/>
      <c r="I55" s="55"/>
      <c r="J55" s="220">
        <f>J53*0.218</f>
        <v>18.244343618475721</v>
      </c>
      <c r="K55" s="221">
        <f>K53*0.218</f>
        <v>6659.1854207436381</v>
      </c>
      <c r="L55" s="58"/>
    </row>
    <row r="56" spans="1:12" ht="13.2" x14ac:dyDescent="0.25">
      <c r="A56" s="59" t="s">
        <v>21</v>
      </c>
      <c r="B56" s="55"/>
      <c r="C56" s="60">
        <f>Q69</f>
        <v>0.83814560445205488</v>
      </c>
      <c r="D56" s="61">
        <f t="shared" si="0"/>
        <v>305.92314562500002</v>
      </c>
      <c r="E56" s="61">
        <f t="shared" si="1"/>
        <v>0.33729123001653805</v>
      </c>
      <c r="F56" s="55"/>
      <c r="G56" s="219" t="s">
        <v>338</v>
      </c>
      <c r="H56" s="55"/>
      <c r="I56" s="55"/>
      <c r="J56" s="55"/>
      <c r="K56" s="55"/>
      <c r="L56" s="58"/>
    </row>
    <row r="57" spans="1:12" ht="13.8" thickBot="1" x14ac:dyDescent="0.3">
      <c r="A57" s="59" t="s">
        <v>20</v>
      </c>
      <c r="B57" s="55"/>
      <c r="C57" s="60">
        <f>R69</f>
        <v>0.19208996660958905</v>
      </c>
      <c r="D57" s="61">
        <f t="shared" si="0"/>
        <v>70.112837812500004</v>
      </c>
      <c r="E57" s="61">
        <f t="shared" si="1"/>
        <v>7.730191600055128E-2</v>
      </c>
      <c r="F57" s="55"/>
      <c r="G57" s="55"/>
      <c r="H57" s="55"/>
      <c r="I57" s="55"/>
      <c r="J57" s="55"/>
      <c r="K57" s="55"/>
      <c r="L57" s="58"/>
    </row>
    <row r="58" spans="1:12" ht="13.8" thickBot="1" x14ac:dyDescent="0.3">
      <c r="A58" s="65" t="s">
        <v>62</v>
      </c>
      <c r="B58" s="55"/>
      <c r="C58" s="66">
        <f>B69</f>
        <v>13.790037767979451</v>
      </c>
      <c r="D58" s="67">
        <f t="shared" si="0"/>
        <v>5033.3637853124992</v>
      </c>
      <c r="E58" s="66">
        <f t="shared" si="1"/>
        <v>5.5494639308847846</v>
      </c>
      <c r="F58" s="55"/>
      <c r="G58" s="55"/>
      <c r="H58" s="55" t="s">
        <v>73</v>
      </c>
      <c r="I58" s="55"/>
      <c r="J58" s="55"/>
      <c r="K58" s="102">
        <f>E69</f>
        <v>52.805991492193165</v>
      </c>
      <c r="L58" s="58"/>
    </row>
    <row r="59" spans="1:12" ht="13.8" thickBot="1" x14ac:dyDescent="0.3">
      <c r="A59" s="68" t="s">
        <v>75</v>
      </c>
      <c r="B59" s="69"/>
      <c r="C59" s="69"/>
      <c r="D59" s="69"/>
      <c r="E59" s="69"/>
      <c r="F59" s="69"/>
      <c r="G59" s="70" t="s">
        <v>168</v>
      </c>
      <c r="H59" s="70"/>
      <c r="I59" s="69"/>
      <c r="J59" s="69"/>
      <c r="K59" s="69"/>
      <c r="L59" s="71"/>
    </row>
    <row r="66" spans="1:74" x14ac:dyDescent="0.25">
      <c r="AI66" s="194" t="str">
        <f t="shared" ref="AI66:BG66" si="2">"Rates "&amp;Funding_Year</f>
        <v>Rates 2028</v>
      </c>
      <c r="AJ66" s="194" t="str">
        <f t="shared" si="2"/>
        <v>Rates 2028</v>
      </c>
      <c r="AK66" s="194" t="str">
        <f t="shared" si="2"/>
        <v>Rates 2028</v>
      </c>
      <c r="AL66" s="194" t="str">
        <f t="shared" si="2"/>
        <v>Rates 2028</v>
      </c>
      <c r="AM66" s="194" t="str">
        <f t="shared" si="2"/>
        <v>Rates 2028</v>
      </c>
      <c r="AN66" s="202" t="str">
        <f t="shared" si="2"/>
        <v>Rates 2028</v>
      </c>
      <c r="AO66" s="202" t="str">
        <f t="shared" si="2"/>
        <v>Rates 2028</v>
      </c>
      <c r="AP66" s="202" t="str">
        <f t="shared" si="2"/>
        <v>Rates 2028</v>
      </c>
      <c r="AQ66" s="202" t="str">
        <f t="shared" si="2"/>
        <v>Rates 2028</v>
      </c>
      <c r="AR66" s="202" t="str">
        <f t="shared" si="2"/>
        <v>Rates 2028</v>
      </c>
      <c r="AS66" s="196" t="str">
        <f t="shared" si="2"/>
        <v>Rates 2028</v>
      </c>
      <c r="AT66" s="196" t="str">
        <f t="shared" si="2"/>
        <v>Rates 2028</v>
      </c>
      <c r="AU66" s="196" t="str">
        <f t="shared" si="2"/>
        <v>Rates 2028</v>
      </c>
      <c r="AV66" s="196" t="str">
        <f t="shared" si="2"/>
        <v>Rates 2028</v>
      </c>
      <c r="AW66" s="196" t="str">
        <f t="shared" si="2"/>
        <v>Rates 2028</v>
      </c>
      <c r="AX66" s="198" t="str">
        <f t="shared" si="2"/>
        <v>Rates 2028</v>
      </c>
      <c r="AY66" s="198" t="str">
        <f t="shared" si="2"/>
        <v>Rates 2028</v>
      </c>
      <c r="AZ66" s="198" t="str">
        <f t="shared" si="2"/>
        <v>Rates 2028</v>
      </c>
      <c r="BA66" s="198" t="str">
        <f t="shared" si="2"/>
        <v>Rates 2028</v>
      </c>
      <c r="BB66" s="198" t="str">
        <f t="shared" si="2"/>
        <v>Rates 2028</v>
      </c>
      <c r="BC66" s="200" t="str">
        <f t="shared" si="2"/>
        <v>Rates 2028</v>
      </c>
      <c r="BD66" s="200" t="str">
        <f t="shared" si="2"/>
        <v>Rates 2028</v>
      </c>
      <c r="BE66" s="200" t="str">
        <f t="shared" si="2"/>
        <v>Rates 2028</v>
      </c>
      <c r="BF66" s="200" t="str">
        <f t="shared" si="2"/>
        <v>Rates 2028</v>
      </c>
      <c r="BG66" s="200" t="str">
        <f t="shared" si="2"/>
        <v>Rates 2028</v>
      </c>
    </row>
    <row r="67" spans="1:74" x14ac:dyDescent="0.25">
      <c r="AH67" s="211" t="s">
        <v>282</v>
      </c>
      <c r="AI67">
        <v>2</v>
      </c>
      <c r="AJ67">
        <v>3</v>
      </c>
      <c r="AK67">
        <v>87</v>
      </c>
      <c r="AL67">
        <v>100</v>
      </c>
      <c r="AM67">
        <v>110</v>
      </c>
      <c r="AN67">
        <v>2</v>
      </c>
      <c r="AO67">
        <v>3</v>
      </c>
      <c r="AP67">
        <v>87</v>
      </c>
      <c r="AQ67" s="212">
        <v>100106107</v>
      </c>
      <c r="AR67" s="212">
        <v>110116117</v>
      </c>
      <c r="AS67">
        <v>2</v>
      </c>
      <c r="AT67">
        <v>3</v>
      </c>
      <c r="AU67">
        <v>87</v>
      </c>
      <c r="AV67">
        <v>100</v>
      </c>
      <c r="AW67">
        <v>110</v>
      </c>
      <c r="AX67">
        <v>2</v>
      </c>
      <c r="AY67">
        <v>3</v>
      </c>
      <c r="AZ67">
        <v>87</v>
      </c>
      <c r="BA67" s="212">
        <v>100106107</v>
      </c>
      <c r="BB67" s="212">
        <v>110116117</v>
      </c>
      <c r="BC67">
        <v>2</v>
      </c>
      <c r="BD67">
        <v>3</v>
      </c>
      <c r="BE67">
        <v>87</v>
      </c>
      <c r="BF67">
        <v>100</v>
      </c>
      <c r="BG67">
        <v>110</v>
      </c>
    </row>
    <row r="68" spans="1:74" s="3" customFormat="1" ht="50.4" x14ac:dyDescent="0.25">
      <c r="A68" s="9" t="s">
        <v>78</v>
      </c>
      <c r="B68" s="14" t="s">
        <v>105</v>
      </c>
      <c r="C68" s="14" t="s">
        <v>106</v>
      </c>
      <c r="D68" s="15" t="s">
        <v>79</v>
      </c>
      <c r="E68" s="14" t="s">
        <v>72</v>
      </c>
      <c r="F68" s="18" t="s">
        <v>464</v>
      </c>
      <c r="G68" s="18" t="s">
        <v>465</v>
      </c>
      <c r="H68" s="18" t="s">
        <v>466</v>
      </c>
      <c r="I68" s="18" t="s">
        <v>221</v>
      </c>
      <c r="J68" s="18" t="s">
        <v>119</v>
      </c>
      <c r="K68" s="18" t="s">
        <v>123</v>
      </c>
      <c r="L68" s="18" t="s">
        <v>120</v>
      </c>
      <c r="M68" s="18" t="s">
        <v>124</v>
      </c>
      <c r="N68" s="18" t="s">
        <v>122</v>
      </c>
      <c r="O68" s="14" t="s">
        <v>22</v>
      </c>
      <c r="P68" s="14" t="s">
        <v>204</v>
      </c>
      <c r="Q68" s="14" t="s">
        <v>21</v>
      </c>
      <c r="R68" s="14" t="s">
        <v>20</v>
      </c>
      <c r="S68" s="14" t="s">
        <v>173</v>
      </c>
      <c r="T68" s="16" t="s">
        <v>23</v>
      </c>
      <c r="U68" s="10" t="s">
        <v>8</v>
      </c>
      <c r="V68" s="10" t="s">
        <v>9</v>
      </c>
      <c r="W68" s="10" t="s">
        <v>10</v>
      </c>
      <c r="X68" s="10" t="s">
        <v>11</v>
      </c>
      <c r="Y68" s="10" t="s">
        <v>12</v>
      </c>
      <c r="Z68" s="10" t="s">
        <v>13</v>
      </c>
      <c r="AA68" s="10" t="s">
        <v>14</v>
      </c>
      <c r="AB68" s="10" t="s">
        <v>15</v>
      </c>
      <c r="AC68" s="10" t="s">
        <v>16</v>
      </c>
      <c r="AD68" s="10" t="s">
        <v>85</v>
      </c>
      <c r="AE68" s="10" t="s">
        <v>17</v>
      </c>
      <c r="AF68" s="10" t="s">
        <v>18</v>
      </c>
      <c r="AG68" s="10" t="s">
        <v>19</v>
      </c>
      <c r="AH68" s="103" t="s">
        <v>118</v>
      </c>
      <c r="AI68" s="98" t="s">
        <v>110</v>
      </c>
      <c r="AJ68" s="98" t="s">
        <v>109</v>
      </c>
      <c r="AK68" s="98" t="s">
        <v>108</v>
      </c>
      <c r="AL68" s="98" t="s">
        <v>107</v>
      </c>
      <c r="AM68" s="98" t="s">
        <v>196</v>
      </c>
      <c r="AN68" s="100" t="s">
        <v>114</v>
      </c>
      <c r="AO68" s="100" t="s">
        <v>113</v>
      </c>
      <c r="AP68" s="100" t="s">
        <v>112</v>
      </c>
      <c r="AQ68" s="100" t="s">
        <v>111</v>
      </c>
      <c r="AR68" s="100" t="s">
        <v>197</v>
      </c>
      <c r="AS68" s="99" t="s">
        <v>184</v>
      </c>
      <c r="AT68" s="99" t="s">
        <v>185</v>
      </c>
      <c r="AU68" s="99" t="s">
        <v>186</v>
      </c>
      <c r="AV68" s="99" t="s">
        <v>187</v>
      </c>
      <c r="AW68" s="99" t="s">
        <v>198</v>
      </c>
      <c r="AX68" s="101" t="s">
        <v>188</v>
      </c>
      <c r="AY68" s="101" t="s">
        <v>189</v>
      </c>
      <c r="AZ68" s="101" t="s">
        <v>190</v>
      </c>
      <c r="BA68" s="101" t="s">
        <v>191</v>
      </c>
      <c r="BB68" s="101" t="s">
        <v>199</v>
      </c>
      <c r="BC68" s="107" t="s">
        <v>192</v>
      </c>
      <c r="BD68" s="107" t="s">
        <v>193</v>
      </c>
      <c r="BE68" s="107" t="s">
        <v>194</v>
      </c>
      <c r="BF68" s="107" t="s">
        <v>195</v>
      </c>
      <c r="BG68" s="107" t="s">
        <v>200</v>
      </c>
      <c r="BH68" s="23" t="s">
        <v>0</v>
      </c>
      <c r="BI68" s="9" t="s">
        <v>76</v>
      </c>
      <c r="BJ68" s="10" t="s">
        <v>1</v>
      </c>
      <c r="BK68" s="10" t="s">
        <v>2</v>
      </c>
      <c r="BL68" s="9" t="s">
        <v>64</v>
      </c>
      <c r="BM68" s="10" t="s">
        <v>3</v>
      </c>
      <c r="BN68" s="9" t="s">
        <v>40</v>
      </c>
      <c r="BO68" s="9" t="s">
        <v>41</v>
      </c>
      <c r="BP68" s="9" t="s">
        <v>42</v>
      </c>
      <c r="BQ68" s="12" t="s">
        <v>4</v>
      </c>
      <c r="BR68" s="10" t="s">
        <v>5</v>
      </c>
      <c r="BS68" s="10" t="s">
        <v>6</v>
      </c>
      <c r="BT68" s="10" t="s">
        <v>7</v>
      </c>
      <c r="BU68" s="10" t="s">
        <v>39</v>
      </c>
      <c r="BV68" s="222" t="s">
        <v>337</v>
      </c>
    </row>
    <row r="69" spans="1:74" s="8" customFormat="1" ht="50.4" x14ac:dyDescent="0.25">
      <c r="A69" s="4" t="str">
        <f>C20</f>
        <v>Your Agency - Transit ITS-SL</v>
      </c>
      <c r="B69" s="17">
        <f>SUM(O69:R69)</f>
        <v>13.790037767979451</v>
      </c>
      <c r="C69" s="17">
        <f>(K36/35)*(U69/365)</f>
        <v>83.689649626035418</v>
      </c>
      <c r="D69" s="17">
        <f>K69*(U69/365)</f>
        <v>4276.5410958904104</v>
      </c>
      <c r="E69" s="5">
        <f>T69*(B69*365)/(MAX(F69,H69)/1000)</f>
        <v>52.805991492193165</v>
      </c>
      <c r="F69" s="19">
        <f>E39</f>
        <v>444444</v>
      </c>
      <c r="G69" s="19">
        <f>E41</f>
        <v>476590.21666666667</v>
      </c>
      <c r="H69" s="19">
        <f>MAX(E41,J47)</f>
        <v>476590.21666666667</v>
      </c>
      <c r="I69" s="126">
        <f>K27/E30</f>
        <v>832.5</v>
      </c>
      <c r="J69" s="21">
        <v>0</v>
      </c>
      <c r="K69" s="22">
        <f>K27*K30/E30</f>
        <v>6243.75</v>
      </c>
      <c r="L69" s="22">
        <f>K33</f>
        <v>0</v>
      </c>
      <c r="M69" s="13">
        <v>1</v>
      </c>
      <c r="N69" s="26" t="str">
        <f>E33</f>
        <v>LD</v>
      </c>
      <c r="O69" s="7">
        <f>($I$69*AS69*$M$69 + $J$69*BC69 + $K$69*AX69 - $L$69*(AN69)) * ($U$69/365)/1000</f>
        <v>12.4067030239726</v>
      </c>
      <c r="P69" s="7">
        <f>($I$69*AT69*$M$69 + $J$69*BD69 + $K$69*AY69 - $L$69*(AO69)) * ($U$69/365)/1000</f>
        <v>0.35309917294520543</v>
      </c>
      <c r="Q69" s="7">
        <f>($I$69*AU69*$M$69 + $J$69*BE69 + $K$69*AZ69 - $L$69*(AP69)) * ($U$69/365)/1000</f>
        <v>0.83814560445205488</v>
      </c>
      <c r="R69" s="7">
        <f>($I$69*AV69*$M$69 + $J$69*BF69 + $K$69*BA69 - $L$69*(AQ69)) * ($U$69/365)/1000</f>
        <v>0.19208996660958905</v>
      </c>
      <c r="S69" s="7">
        <f>($I$69*AW69*$M$69 + $J$69*BG69 + $K$69*BB69 - $L$69*(AR69)) * ($U$69/365)/1000</f>
        <v>6.0113912671232873E-2</v>
      </c>
      <c r="T69" s="6">
        <f>E36</f>
        <v>5</v>
      </c>
      <c r="U69" s="6">
        <f>E27</f>
        <v>250</v>
      </c>
      <c r="V69" s="6"/>
      <c r="W69" s="6">
        <f>K30</f>
        <v>7.5</v>
      </c>
      <c r="X69" s="6">
        <f>E30</f>
        <v>1.2</v>
      </c>
      <c r="Y69" s="6">
        <f>K27</f>
        <v>999</v>
      </c>
      <c r="Z69" s="6"/>
      <c r="AA69" s="6"/>
      <c r="AB69" s="6"/>
      <c r="AC69" s="6"/>
      <c r="AD69" s="6"/>
      <c r="AE69" s="6"/>
      <c r="AF69" s="6"/>
      <c r="AG69" s="6"/>
      <c r="AH69" s="25" t="s">
        <v>102</v>
      </c>
      <c r="AI69" s="104">
        <f>VLOOKUP($I$16&amp;"_"&amp;$I$18&amp;"_"&amp;AI67&amp;"_42",_veh_start_run_rate!$A$5:$Q$589,13,FALSE)</f>
        <v>4.3624039999999997</v>
      </c>
      <c r="AJ69" s="104" t="str">
        <f>VLOOKUP($I$16&amp;"_"&amp;$I$18&amp;"_"&amp;AJ67&amp;"_42",_veh_start_run_rate!$A$5:$Q$589,13,FALSE)</f>
        <v>\N</v>
      </c>
      <c r="AK69" s="104">
        <f>VLOOKUP($I$16&amp;"_"&amp;$I$18&amp;"_"&amp;AK67&amp;"_42",_veh_start_run_rate!$A$5:$Q$589,13,FALSE)</f>
        <v>0.829237</v>
      </c>
      <c r="AL69" s="104">
        <f>VLOOKUP($I$16&amp;"_"&amp;$I$18&amp;"_"&amp;AL67&amp;"_42",_veh_start_run_rate!$A$5:$Q$589,13,FALSE)</f>
        <v>5.1165000000000002E-2</v>
      </c>
      <c r="AM69" s="104">
        <f>VLOOKUP($I$16&amp;"_"&amp;$I$18&amp;"_"&amp;AM67&amp;"_42",_veh_start_run_rate!$A$5:$Q$589,13,FALSE)</f>
        <v>4.5324000000000003E-2</v>
      </c>
      <c r="AN69" s="104">
        <f>VLOOKUP($I$16&amp;"_"&amp;$I$18&amp;"_"&amp;AN67&amp;"_42",_veh_start_run_rate!$A$5:$Q$589,12,FALSE)</f>
        <v>8.0165179999999996</v>
      </c>
      <c r="AO69" s="104">
        <f>VLOOKUP($I$16&amp;"_"&amp;$I$18&amp;"_"&amp;AO67&amp;"_42",_veh_start_run_rate!$A$5:$Q$589,12,FALSE)</f>
        <v>2.9712019999999999</v>
      </c>
      <c r="AP69" s="104">
        <f>VLOOKUP($I$16&amp;"_"&amp;$I$18&amp;"_"&amp;AP67&amp;"_42",_veh_start_run_rate!$A$5:$Q$589,12,FALSE)</f>
        <v>0.157328</v>
      </c>
      <c r="AQ69" s="104">
        <f>VLOOKUP($I$16&amp;"_"&amp;$I$18&amp;"_100_42",_veh_start_run_rate!$A$5:$Q$589,12,FALSE) + VLOOKUP($I$16&amp;"_"&amp;$I$18&amp;"_106_42",_veh_start_run_rate!$A$5:$Q$589,12,FALSE) + VLOOKUP($I$16&amp;"_"&amp;$I$18&amp;"_107_42",_veh_start_run_rate!$A$5:$Q$589,12,FALSE)</f>
        <v>0.12767400000000001</v>
      </c>
      <c r="AR69" s="104">
        <f>VLOOKUP($I$16&amp;"_"&amp;$I$18&amp;"_110_42",_veh_start_run_rate!$A$5:$Q$589,12,FALSE) + VLOOKUP($I$16&amp;"_"&amp;$I$18&amp;"_116_42",_veh_start_run_rate!$A$5:$Q$589,12,FALSE) + VLOOKUP($I$16&amp;"_"&amp;$I$18&amp;"_117_42",_veh_start_run_rate!$A$5:$Q$589,12,FALSE)</f>
        <v>3.4007000000000003E-2</v>
      </c>
      <c r="AS69" s="105">
        <f>VLOOKUP($I$16&amp;"_"&amp;$I$18&amp;"_"&amp;AS67&amp;"_21",_veh_start_run_rate!$A$5:$Q$589,13,FALSE)</f>
        <v>12.045021999999999</v>
      </c>
      <c r="AT69" s="105">
        <f>VLOOKUP($I$16&amp;"_"&amp;$I$18&amp;"_"&amp;AT67&amp;"_21",_veh_start_run_rate!$A$5:$Q$589,13,FALSE)</f>
        <v>0.40881400000000001</v>
      </c>
      <c r="AU69" s="105">
        <f>VLOOKUP($I$16&amp;"_"&amp;$I$18&amp;"_"&amp;AU67&amp;"_21",_veh_start_run_rate!$A$5:$Q$589,13,FALSE)</f>
        <v>1.4033910000000001</v>
      </c>
      <c r="AV69" s="105">
        <f>VLOOKUP($I$16&amp;"_"&amp;$I$18&amp;"_"&amp;AV67&amp;"_21",_veh_start_run_rate!$A$5:$Q$589,13,FALSE)</f>
        <v>7.0441000000000004E-2</v>
      </c>
      <c r="AW69" s="105">
        <f>VLOOKUP($I$16&amp;"_"&amp;$I$18&amp;"_"&amp;AW67&amp;"_21",_veh_start_run_rate!$A$5:$Q$589,13,FALSE)</f>
        <v>6.2315000000000002E-2</v>
      </c>
      <c r="AX69" s="105">
        <f>VLOOKUP($I$16&amp;"_"&amp;$I$18&amp;"_"&amp;AX67&amp;"_21",_veh_start_run_rate!$A$5:$Q$589,12,FALSE)</f>
        <v>1.295104</v>
      </c>
      <c r="AY69" s="105">
        <f>VLOOKUP($I$16&amp;"_"&amp;$I$18&amp;"_"&amp;AY67&amp;"_21",_veh_start_run_rate!$A$5:$Q$589,12,FALSE)</f>
        <v>2.8058E-2</v>
      </c>
      <c r="AZ69" s="105">
        <f>VLOOKUP($I$16&amp;"_"&amp;$I$18&amp;"_"&amp;AZ67&amp;"_21",_veh_start_run_rate!$A$5:$Q$589,12,FALSE)</f>
        <v>8.8679999999999991E-3</v>
      </c>
      <c r="BA69" s="105">
        <f>VLOOKUP($I$16&amp;"_"&amp;$I$18&amp;"_100_21",_veh_start_run_rate!$A$5:$Q$589,12,FALSE) + VLOOKUP($I$16&amp;"_"&amp;$I$18&amp;"_106_21",_veh_start_run_rate!$A$5:$Q$589,12,FALSE) + VLOOKUP($I$16&amp;"_"&amp;$I$18&amp;"_107_21",_veh_start_run_rate!$A$5:$Q$589,12,FALSE)</f>
        <v>3.5525000000000001E-2</v>
      </c>
      <c r="BB69" s="105">
        <f>VLOOKUP($I$16&amp;"_"&amp;$I$18&amp;"_110_21",_veh_start_run_rate!$A$5:$Q$589,12,FALSE) + VLOOKUP($I$16&amp;"_"&amp;$I$18&amp;"_116_21",_veh_start_run_rate!$A$5:$Q$589,12,FALSE) + VLOOKUP($I$16&amp;"_"&amp;$I$18&amp;"_117_21",_veh_start_run_rate!$A$5:$Q$589,12,FALSE)</f>
        <v>5.7479999999999996E-3</v>
      </c>
      <c r="BC69" s="106">
        <f>VLOOKUP("SL_"&amp;$I$18&amp;"_art_"&amp;BC67&amp;"_ALL",Vehicle_Idle_Rates!$A$7:$AQ$11,5,FALSE)</f>
        <v>6.2979468483738579</v>
      </c>
      <c r="BD69" s="106">
        <f>VLOOKUP("SL_"&amp;$I$18&amp;"_art_"&amp;BD67&amp;"_ALL",Vehicle_Idle_Rates!$A$7:$AQ$11,5,FALSE)</f>
        <v>5.862667472741605</v>
      </c>
      <c r="BE69" s="106">
        <f>VLOOKUP("SL_"&amp;$I$18&amp;"_art_"&amp;BE67&amp;"_ALL",Vehicle_Idle_Rates!$A$7:$AQ$11,5,FALSE)</f>
        <v>0.94479368244509898</v>
      </c>
      <c r="BF69" s="106">
        <f>VLOOKUP("SL_"&amp;$I$18&amp;"_art_"&amp;BF67&amp;"_ALL",Vehicle_Idle_Rates!$A$7:$AQ$11,5,FALSE)</f>
        <v>0.12986157714226801</v>
      </c>
      <c r="BG69" s="106">
        <f>VLOOKUP("SL_"&amp;$I$18&amp;"_art_"&amp;BG67&amp;"_ALL",Vehicle_Idle_Rates!$A$7:$AQ$11,5,FALSE)</f>
        <v>0.11897585320485035</v>
      </c>
      <c r="BH69" s="24" t="str">
        <f>T(I16)</f>
        <v>SL</v>
      </c>
      <c r="BI69" s="4" t="str">
        <f>I20</f>
        <v>Salt Lake</v>
      </c>
      <c r="BJ69" s="4">
        <f>I18</f>
        <v>2028</v>
      </c>
      <c r="BK69" s="4" t="str">
        <f>C14</f>
        <v>Transit ITS</v>
      </c>
      <c r="BL69" s="4" t="s">
        <v>24</v>
      </c>
      <c r="BM69" s="4" t="str">
        <f>C7</f>
        <v>Your Agency</v>
      </c>
      <c r="BN69" s="4">
        <f>D16</f>
        <v>0</v>
      </c>
      <c r="BO69" s="4" t="str">
        <f>C17</f>
        <v>Begin Street</v>
      </c>
      <c r="BP69" s="4" t="str">
        <f>C18</f>
        <v>End Street</v>
      </c>
      <c r="BQ69" s="13" t="str">
        <f>C22</f>
        <v xml:space="preserve">Please enter here a brief description of this project, including the basic cost elements that comprise the total shown below (right-of-way, materials, pavement quantities, epuipment costs, labor costs, etc.), assumptions made in estimating emission reductions and the justification for those assumptions, and any other relevant supporting information.  </v>
      </c>
      <c r="BR69" s="4" t="str">
        <f>C9</f>
        <v>Your Name</v>
      </c>
      <c r="BS69" s="4" t="str">
        <f>I7</f>
        <v>801-123-4567</v>
      </c>
      <c r="BT69" s="4" t="str">
        <f>I9</f>
        <v>youre-mail@email.com</v>
      </c>
      <c r="BU69" s="4" t="str">
        <f>I14</f>
        <v>City of Project Location</v>
      </c>
      <c r="BV69" s="223">
        <f>J55</f>
        <v>18.244343618475721</v>
      </c>
    </row>
    <row r="71" spans="1:74" x14ac:dyDescent="0.25">
      <c r="M71" s="128"/>
      <c r="N71" s="128"/>
      <c r="O71" s="128"/>
      <c r="P71" s="128"/>
      <c r="Q71" s="128"/>
    </row>
    <row r="72" spans="1:74" x14ac:dyDescent="0.25">
      <c r="AF72" s="211" t="s">
        <v>283</v>
      </c>
      <c r="AG72" s="209">
        <v>10.423997359583334</v>
      </c>
      <c r="AH72" s="209">
        <v>2.3879113460208334E-2</v>
      </c>
      <c r="AI72" s="209">
        <v>0.7695398683333331</v>
      </c>
      <c r="AJ72" s="209">
        <v>9.7411719000000015E-3</v>
      </c>
      <c r="AK72" s="209">
        <v>8.8541110125000006E-3</v>
      </c>
      <c r="AL72" s="209">
        <v>2.0185086260070713</v>
      </c>
      <c r="AM72" s="209">
        <v>3.523431922916997</v>
      </c>
      <c r="AN72" s="209">
        <v>0.25907441356131566</v>
      </c>
      <c r="AO72" s="209">
        <v>0.27791903573881749</v>
      </c>
      <c r="AP72" s="209">
        <v>0.15583077559689132</v>
      </c>
      <c r="AQ72" s="209">
        <v>18.437781144166667</v>
      </c>
      <c r="AR72" s="209">
        <v>0.72171639990416658</v>
      </c>
      <c r="AS72" s="209">
        <v>2.107534733333333</v>
      </c>
      <c r="AT72" s="209">
        <v>6.7528515749999976E-2</v>
      </c>
      <c r="AU72" s="209">
        <v>5.9739063041666658E-2</v>
      </c>
      <c r="AV72" s="209">
        <v>1.8650840464812819</v>
      </c>
      <c r="AW72" s="209">
        <v>9.4846365298523874E-2</v>
      </c>
      <c r="AX72" s="209">
        <v>1.4641783715626588E-2</v>
      </c>
      <c r="AY72" s="209">
        <v>5.3572932128439124E-2</v>
      </c>
      <c r="AZ72" s="209">
        <v>1.2992335377803024E-2</v>
      </c>
      <c r="BA72" s="209">
        <v>6.7487142895833321</v>
      </c>
      <c r="BB72" s="209">
        <v>1.5875958536666666</v>
      </c>
      <c r="BC72" s="209">
        <v>0.25829854000000008</v>
      </c>
      <c r="BD72" s="209">
        <v>0.55214606666666666</v>
      </c>
      <c r="BE72" s="209">
        <v>0.13451628249999997</v>
      </c>
    </row>
    <row r="73" spans="1:74" x14ac:dyDescent="0.25">
      <c r="M73" s="128"/>
      <c r="N73" s="128"/>
      <c r="O73" s="128"/>
      <c r="P73" s="128"/>
      <c r="Q73" s="128"/>
    </row>
  </sheetData>
  <sheetProtection algorithmName="SHA-512" hashValue="noZY3KrDnr8Zqo78ItbOQnIzMLjRT1aMYvFTjQPmpfd5brs6weqmEWczidQ1ltNaShzS605lXFuPzHzSqGhpAA==" saltValue="IAX3xh2q5kUGmlytBT+1eg==" spinCount="100000" sheet="1" selectLockedCells="1"/>
  <mergeCells count="30">
    <mergeCell ref="E41:F41"/>
    <mergeCell ref="G41:L43"/>
    <mergeCell ref="A44:I45"/>
    <mergeCell ref="A47:F48"/>
    <mergeCell ref="G47:I47"/>
    <mergeCell ref="J47:K47"/>
    <mergeCell ref="A22:B22"/>
    <mergeCell ref="C22:K22"/>
    <mergeCell ref="O26:S28"/>
    <mergeCell ref="E39:F39"/>
    <mergeCell ref="D25:K25"/>
    <mergeCell ref="G33:K34"/>
    <mergeCell ref="G36:J36"/>
    <mergeCell ref="J39:K39"/>
    <mergeCell ref="N16:V23"/>
    <mergeCell ref="C17:E17"/>
    <mergeCell ref="C18:E18"/>
    <mergeCell ref="C20:E20"/>
    <mergeCell ref="I20:K20"/>
    <mergeCell ref="A1:L1"/>
    <mergeCell ref="A2:L2"/>
    <mergeCell ref="A4:L4"/>
    <mergeCell ref="D3:I3"/>
    <mergeCell ref="C7:E7"/>
    <mergeCell ref="I7:K7"/>
    <mergeCell ref="C9:E9"/>
    <mergeCell ref="I9:K9"/>
    <mergeCell ref="C14:E14"/>
    <mergeCell ref="I14:K14"/>
    <mergeCell ref="C16:E16"/>
  </mergeCells>
  <phoneticPr fontId="12" type="noConversion"/>
  <dataValidations count="8">
    <dataValidation type="whole" operator="lessThan" allowBlank="1" showInputMessage="1" showErrorMessage="1" sqref="J53:J54" xr:uid="{00000000-0002-0000-0700-000000000000}">
      <formula1>366</formula1>
    </dataValidation>
    <dataValidation type="list" allowBlank="1" showInputMessage="1" showErrorMessage="1" sqref="E33" xr:uid="{00000000-0002-0000-0700-000001000000}">
      <formula1>"ALL,LD"</formula1>
    </dataValidation>
    <dataValidation type="decimal" operator="lessThanOrEqual" allowBlank="1" showInputMessage="1" showErrorMessage="1" errorTitle="Warning:" error="Bicycle trip length should be less than 10 miles." sqref="K57" xr:uid="{00000000-0002-0000-0700-000002000000}">
      <formula1>10</formula1>
    </dataValidation>
    <dataValidation type="whole" operator="lessThan" allowBlank="1" showErrorMessage="1" error="The number of days in a year may not exceed 365.  The number of annual working days is typically 250." sqref="E27" xr:uid="{00000000-0002-0000-0700-000003000000}">
      <formula1>366</formula1>
    </dataValidation>
    <dataValidation type="whole" operator="greaterThan" allowBlank="1" showInputMessage="1" showErrorMessage="1" error="Enter a whole number only - no text." sqref="E36" xr:uid="{00000000-0002-0000-0700-000004000000}">
      <formula1>0</formula1>
    </dataValidation>
    <dataValidation type="list" showInputMessage="1" showErrorMessage="1" error="Cell may not be left blank." sqref="I16" xr:uid="{00000000-0002-0000-0700-000005000000}">
      <formula1>"BE,DA,SL,TO,WE"</formula1>
    </dataValidation>
    <dataValidation type="textLength" operator="lessThan" allowBlank="1" showErrorMessage="1" promptTitle="Error" prompt="Please limit description to 500 characters." sqref="C22:K22" xr:uid="{00000000-0002-0000-0700-000006000000}">
      <formula1>2000</formula1>
    </dataValidation>
    <dataValidation type="list" allowBlank="1" showInputMessage="1" showErrorMessage="1" sqref="K44" xr:uid="{C323A53A-03EC-4289-A437-9E24575CDB3A}">
      <formula1>"No, Yes"</formula1>
    </dataValidation>
  </dataValidations>
  <hyperlinks>
    <hyperlink ref="I9" r:id="rId1" display="kip@wfrc.org" xr:uid="{00000000-0004-0000-0700-000000000000}"/>
  </hyperlinks>
  <pageMargins left="0.75" right="0.75" top="1" bottom="1" header="0.5" footer="0.5"/>
  <pageSetup scale="64" orientation="portrait" r:id="rId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23</vt:i4>
      </vt:variant>
    </vt:vector>
  </HeadingPairs>
  <TitlesOfParts>
    <vt:vector size="49" baseType="lpstr">
      <vt:lpstr>Index</vt:lpstr>
      <vt:lpstr>ATMS or ITS</vt:lpstr>
      <vt:lpstr>Intersections &amp; Signals</vt:lpstr>
      <vt:lpstr>Incident Management</vt:lpstr>
      <vt:lpstr>Truck Idling</vt:lpstr>
      <vt:lpstr>Transit - Bus Service</vt:lpstr>
      <vt:lpstr>Transit - Capital</vt:lpstr>
      <vt:lpstr>Transit - Fares</vt:lpstr>
      <vt:lpstr>Transit - ITS</vt:lpstr>
      <vt:lpstr>Transit - LRT Service</vt:lpstr>
      <vt:lpstr>Transit - New ECO Pass</vt:lpstr>
      <vt:lpstr>Bicycle</vt:lpstr>
      <vt:lpstr>Pedestrian</vt:lpstr>
      <vt:lpstr>Park &amp; Ride</vt:lpstr>
      <vt:lpstr>Vanpools - Expansion</vt:lpstr>
      <vt:lpstr>Carpool Management</vt:lpstr>
      <vt:lpstr>Vanpool Management</vt:lpstr>
      <vt:lpstr>Alt Fuel</vt:lpstr>
      <vt:lpstr>Alt Fuel Vehicle Upgrade</vt:lpstr>
      <vt:lpstr>HD Diesel Replacement</vt:lpstr>
      <vt:lpstr>Other</vt:lpstr>
      <vt:lpstr>Sample Traffic Study</vt:lpstr>
      <vt:lpstr>_veh_start_run_rate</vt:lpstr>
      <vt:lpstr>Vehicle_Idle_Rates</vt:lpstr>
      <vt:lpstr>Rate x Veh &amp; MY</vt:lpstr>
      <vt:lpstr>Effective Life</vt:lpstr>
      <vt:lpstr>County_ID</vt:lpstr>
      <vt:lpstr>Funding_Year</vt:lpstr>
      <vt:lpstr>'Alt Fuel'!Print_Area</vt:lpstr>
      <vt:lpstr>'Alt Fuel Vehicle Upgrade'!Print_Area</vt:lpstr>
      <vt:lpstr>'ATMS or ITS'!Print_Area</vt:lpstr>
      <vt:lpstr>Bicycle!Print_Area</vt:lpstr>
      <vt:lpstr>'Carpool Management'!Print_Area</vt:lpstr>
      <vt:lpstr>'Effective Life'!Print_Area</vt:lpstr>
      <vt:lpstr>'HD Diesel Replacement'!Print_Area</vt:lpstr>
      <vt:lpstr>'Incident Management'!Print_Area</vt:lpstr>
      <vt:lpstr>'Intersections &amp; Signals'!Print_Area</vt:lpstr>
      <vt:lpstr>Other!Print_Area</vt:lpstr>
      <vt:lpstr>'Park &amp; Ride'!Print_Area</vt:lpstr>
      <vt:lpstr>Pedestrian!Print_Area</vt:lpstr>
      <vt:lpstr>'Transit - Bus Service'!Print_Area</vt:lpstr>
      <vt:lpstr>'Transit - Capital'!Print_Area</vt:lpstr>
      <vt:lpstr>'Transit - Fares'!Print_Area</vt:lpstr>
      <vt:lpstr>'Transit - ITS'!Print_Area</vt:lpstr>
      <vt:lpstr>'Transit - LRT Service'!Print_Area</vt:lpstr>
      <vt:lpstr>'Transit - New ECO Pass'!Print_Area</vt:lpstr>
      <vt:lpstr>'Truck Idling'!Print_Area</vt:lpstr>
      <vt:lpstr>'Vanpool Management'!Print_Area</vt:lpstr>
      <vt:lpstr>'Vanpools - Expansion'!Print_Area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Kip Billings</dc:creator>
  <cp:lastModifiedBy>Matthew Silski</cp:lastModifiedBy>
  <cp:lastPrinted>2019-09-10T20:56:47Z</cp:lastPrinted>
  <dcterms:created xsi:type="dcterms:W3CDTF">2004-09-24T22:44:51Z</dcterms:created>
  <dcterms:modified xsi:type="dcterms:W3CDTF">2021-10-21T21:42:09Z</dcterms:modified>
</cp:coreProperties>
</file>